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black\OneDrive\Desktop\Field_Force_Trade_Marketing_Dashboard\03_Excel\"/>
    </mc:Choice>
  </mc:AlternateContent>
  <xr:revisionPtr revIDLastSave="0" documentId="13_ncr:1_{859AE4F2-88D6-49A8-9D08-42B974FF2DC0}" xr6:coauthVersionLast="47" xr6:coauthVersionMax="47" xr10:uidLastSave="{00000000-0000-0000-0000-000000000000}"/>
  <bookViews>
    <workbookView xWindow="-108" yWindow="-108" windowWidth="23256" windowHeight="12456" tabRatio="500" firstSheet="6" activeTab="8" xr2:uid="{00000000-000D-0000-FFFF-FFFF00000000}"/>
  </bookViews>
  <sheets>
    <sheet name="Dashboard" sheetId="1" r:id="rId1"/>
    <sheet name="Final_Report" sheetId="2" r:id="rId2"/>
    <sheet name="README" sheetId="3" r:id="rId3"/>
    <sheet name="Gap_Analysis" sheetId="4" r:id="rId4"/>
    <sheet name="Operational_Data" sheetId="5" r:id="rId5"/>
    <sheet name="Rep_Performance" sheetId="6" r:id="rId6"/>
    <sheet name="Clean_Orders" sheetId="7" r:id="rId7"/>
    <sheet name="Monthly_Rep_Sales" sheetId="8" r:id="rId8"/>
    <sheet name="Rep_Avg_Sales" sheetId="9" r:id="rId9"/>
    <sheet name="Raw_Orders" sheetId="10" state="hidden" r:id="rId10"/>
    <sheet name="Raw_Accounts" sheetId="11" state="hidden" r:id="rId11"/>
    <sheet name="Raw_Reps" sheetId="12" state="hidden" r:id="rId12"/>
    <sheet name="Raw_Regions" sheetId="13" state="hidden"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5" l="1"/>
  <c r="B51" i="9"/>
  <c r="A51" i="9"/>
  <c r="B50" i="9"/>
  <c r="A50" i="9"/>
  <c r="B49" i="9"/>
  <c r="A49" i="9"/>
  <c r="B48" i="9"/>
  <c r="A48" i="9"/>
  <c r="B47" i="9"/>
  <c r="A47" i="9"/>
  <c r="B46" i="9"/>
  <c r="A46" i="9"/>
  <c r="B45" i="9"/>
  <c r="A45" i="9"/>
  <c r="B44" i="9"/>
  <c r="A44" i="9"/>
  <c r="B43" i="9"/>
  <c r="A43" i="9"/>
  <c r="B42" i="9"/>
  <c r="A42" i="9"/>
  <c r="B41" i="9"/>
  <c r="A41" i="9"/>
  <c r="B40" i="9"/>
  <c r="A40" i="9"/>
  <c r="B39" i="9"/>
  <c r="A39" i="9"/>
  <c r="B38" i="9"/>
  <c r="A38" i="9"/>
  <c r="B37" i="9"/>
  <c r="A37" i="9"/>
  <c r="B36" i="9"/>
  <c r="A36" i="9"/>
  <c r="B35" i="9"/>
  <c r="A35" i="9"/>
  <c r="B34" i="9"/>
  <c r="A34" i="9"/>
  <c r="B33" i="9"/>
  <c r="A33" i="9"/>
  <c r="B32" i="9"/>
  <c r="A32" i="9"/>
  <c r="B31" i="9"/>
  <c r="A31" i="9"/>
  <c r="B30" i="9"/>
  <c r="A30" i="9"/>
  <c r="B29" i="9"/>
  <c r="A29" i="9"/>
  <c r="B28" i="9"/>
  <c r="A28" i="9"/>
  <c r="B27" i="9"/>
  <c r="A27" i="9"/>
  <c r="B26" i="9"/>
  <c r="A26" i="9"/>
  <c r="B25" i="9"/>
  <c r="A25" i="9"/>
  <c r="B24" i="9"/>
  <c r="A24" i="9"/>
  <c r="B23" i="9"/>
  <c r="A23" i="9"/>
  <c r="B22" i="9"/>
  <c r="A22" i="9"/>
  <c r="B21" i="9"/>
  <c r="A21" i="9"/>
  <c r="B20" i="9"/>
  <c r="A20" i="9"/>
  <c r="B19" i="9"/>
  <c r="A19" i="9"/>
  <c r="B18" i="9"/>
  <c r="A18" i="9"/>
  <c r="B17" i="9"/>
  <c r="A17" i="9"/>
  <c r="B16" i="9"/>
  <c r="A16" i="9"/>
  <c r="B15" i="9"/>
  <c r="A15" i="9"/>
  <c r="B14" i="9"/>
  <c r="A14" i="9"/>
  <c r="B13" i="9"/>
  <c r="A13" i="9"/>
  <c r="B12" i="9"/>
  <c r="A12" i="9"/>
  <c r="B11" i="9"/>
  <c r="A11" i="9"/>
  <c r="B10" i="9"/>
  <c r="A10" i="9"/>
  <c r="B9" i="9"/>
  <c r="A9" i="9"/>
  <c r="B8" i="9"/>
  <c r="A8" i="9"/>
  <c r="B7" i="9"/>
  <c r="A7" i="9"/>
  <c r="B6" i="9"/>
  <c r="A6" i="9"/>
  <c r="B5" i="9"/>
  <c r="A5" i="9"/>
  <c r="B4" i="9"/>
  <c r="A4" i="9"/>
  <c r="B3" i="9"/>
  <c r="A3" i="9"/>
  <c r="B2" i="9"/>
  <c r="A2" i="9"/>
  <c r="H4051" i="7"/>
  <c r="G4051" i="7"/>
  <c r="F4051" i="7"/>
  <c r="E4051" i="7"/>
  <c r="C4051" i="7"/>
  <c r="D4051" i="7" s="1"/>
  <c r="B4051" i="7"/>
  <c r="I4051" i="7" s="1"/>
  <c r="J4051" i="7" s="1"/>
  <c r="K4051" i="7" s="1"/>
  <c r="A4051" i="7"/>
  <c r="H4050" i="7"/>
  <c r="G4050" i="7"/>
  <c r="F4050" i="7"/>
  <c r="C4050" i="7"/>
  <c r="E4050" i="7" s="1"/>
  <c r="B4050" i="7"/>
  <c r="I4050" i="7" s="1"/>
  <c r="J4050" i="7" s="1"/>
  <c r="K4050" i="7" s="1"/>
  <c r="A4050" i="7"/>
  <c r="H4049" i="7"/>
  <c r="G4049" i="7"/>
  <c r="E4049" i="7"/>
  <c r="D4049" i="7"/>
  <c r="C4049" i="7"/>
  <c r="F4049" i="7" s="1"/>
  <c r="B4049" i="7"/>
  <c r="I4049" i="7" s="1"/>
  <c r="J4049" i="7" s="1"/>
  <c r="K4049" i="7" s="1"/>
  <c r="A4049" i="7"/>
  <c r="H4048" i="7"/>
  <c r="G4048" i="7"/>
  <c r="D4048" i="7"/>
  <c r="C4048" i="7"/>
  <c r="F4048" i="7" s="1"/>
  <c r="B4048" i="7"/>
  <c r="I4048" i="7" s="1"/>
  <c r="J4048" i="7" s="1"/>
  <c r="K4048" i="7" s="1"/>
  <c r="A4048" i="7"/>
  <c r="H4047" i="7"/>
  <c r="G4047" i="7"/>
  <c r="C4047" i="7"/>
  <c r="B4047" i="7"/>
  <c r="I4047" i="7" s="1"/>
  <c r="J4047" i="7" s="1"/>
  <c r="K4047" i="7" s="1"/>
  <c r="A4047" i="7"/>
  <c r="I4046" i="7"/>
  <c r="J4046" i="7" s="1"/>
  <c r="K4046" i="7" s="1"/>
  <c r="H4046" i="7"/>
  <c r="G4046" i="7"/>
  <c r="F4046" i="7"/>
  <c r="C4046" i="7"/>
  <c r="B4046" i="7"/>
  <c r="A4046" i="7"/>
  <c r="H4045" i="7"/>
  <c r="G4045" i="7"/>
  <c r="F4045" i="7"/>
  <c r="E4045" i="7"/>
  <c r="D4045" i="7"/>
  <c r="C4045" i="7"/>
  <c r="B4045" i="7"/>
  <c r="I4045" i="7" s="1"/>
  <c r="J4045" i="7" s="1"/>
  <c r="K4045" i="7" s="1"/>
  <c r="A4045" i="7"/>
  <c r="J4044" i="7"/>
  <c r="K4044" i="7" s="1"/>
  <c r="I4044" i="7"/>
  <c r="H4044" i="7"/>
  <c r="G4044" i="7"/>
  <c r="C4044" i="7"/>
  <c r="B4044" i="7"/>
  <c r="A4044" i="7"/>
  <c r="H4043" i="7"/>
  <c r="G4043" i="7"/>
  <c r="E4043" i="7"/>
  <c r="C4043" i="7"/>
  <c r="F4043" i="7" s="1"/>
  <c r="B4043" i="7"/>
  <c r="I4043" i="7" s="1"/>
  <c r="J4043" i="7" s="1"/>
  <c r="K4043" i="7" s="1"/>
  <c r="A4043" i="7"/>
  <c r="H4042" i="7"/>
  <c r="G4042" i="7"/>
  <c r="F4042" i="7"/>
  <c r="D4042" i="7"/>
  <c r="C4042" i="7"/>
  <c r="E4042" i="7" s="1"/>
  <c r="B4042" i="7"/>
  <c r="I4042" i="7" s="1"/>
  <c r="J4042" i="7" s="1"/>
  <c r="K4042" i="7" s="1"/>
  <c r="A4042" i="7"/>
  <c r="H4041" i="7"/>
  <c r="G4041" i="7"/>
  <c r="F4041" i="7"/>
  <c r="E4041" i="7"/>
  <c r="D4041" i="7"/>
  <c r="C4041" i="7"/>
  <c r="B4041" i="7"/>
  <c r="I4041" i="7" s="1"/>
  <c r="J4041" i="7" s="1"/>
  <c r="K4041" i="7" s="1"/>
  <c r="A4041" i="7"/>
  <c r="H4040" i="7"/>
  <c r="G4040" i="7"/>
  <c r="C4040" i="7"/>
  <c r="B4040" i="7"/>
  <c r="I4040" i="7" s="1"/>
  <c r="J4040" i="7" s="1"/>
  <c r="K4040" i="7" s="1"/>
  <c r="A4040" i="7"/>
  <c r="H4039" i="7"/>
  <c r="G4039" i="7"/>
  <c r="F4039" i="7"/>
  <c r="E4039" i="7"/>
  <c r="D4039" i="7"/>
  <c r="C4039" i="7"/>
  <c r="B4039" i="7"/>
  <c r="I4039" i="7" s="1"/>
  <c r="J4039" i="7" s="1"/>
  <c r="K4039" i="7" s="1"/>
  <c r="A4039" i="7"/>
  <c r="I4038" i="7"/>
  <c r="J4038" i="7" s="1"/>
  <c r="K4038" i="7" s="1"/>
  <c r="H4038" i="7"/>
  <c r="G4038" i="7"/>
  <c r="F4038" i="7"/>
  <c r="E4038" i="7"/>
  <c r="D4038" i="7"/>
  <c r="C4038" i="7"/>
  <c r="B4038" i="7"/>
  <c r="A4038" i="7"/>
  <c r="K4037" i="7"/>
  <c r="J4037" i="7"/>
  <c r="H4037" i="7"/>
  <c r="G4037" i="7"/>
  <c r="F4037" i="7"/>
  <c r="E4037" i="7"/>
  <c r="D4037" i="7"/>
  <c r="C4037" i="7"/>
  <c r="B4037" i="7"/>
  <c r="I4037" i="7" s="1"/>
  <c r="A4037" i="7"/>
  <c r="H4036" i="7"/>
  <c r="G4036" i="7"/>
  <c r="C4036" i="7"/>
  <c r="B4036" i="7"/>
  <c r="I4036" i="7" s="1"/>
  <c r="J4036" i="7" s="1"/>
  <c r="K4036" i="7" s="1"/>
  <c r="A4036" i="7"/>
  <c r="H4035" i="7"/>
  <c r="G4035" i="7"/>
  <c r="D4035" i="7"/>
  <c r="C4035" i="7"/>
  <c r="E4035" i="7" s="1"/>
  <c r="B4035" i="7"/>
  <c r="I4035" i="7" s="1"/>
  <c r="J4035" i="7" s="1"/>
  <c r="K4035" i="7" s="1"/>
  <c r="A4035" i="7"/>
  <c r="H4034" i="7"/>
  <c r="G4034" i="7"/>
  <c r="F4034" i="7"/>
  <c r="E4034" i="7"/>
  <c r="C4034" i="7"/>
  <c r="D4034" i="7" s="1"/>
  <c r="B4034" i="7"/>
  <c r="I4034" i="7" s="1"/>
  <c r="J4034" i="7" s="1"/>
  <c r="K4034" i="7" s="1"/>
  <c r="A4034" i="7"/>
  <c r="I4033" i="7"/>
  <c r="J4033" i="7" s="1"/>
  <c r="K4033" i="7" s="1"/>
  <c r="H4033" i="7"/>
  <c r="G4033" i="7"/>
  <c r="F4033" i="7"/>
  <c r="E4033" i="7"/>
  <c r="D4033" i="7"/>
  <c r="C4033" i="7"/>
  <c r="B4033" i="7"/>
  <c r="A4033" i="7"/>
  <c r="J4032" i="7"/>
  <c r="K4032" i="7" s="1"/>
  <c r="I4032" i="7"/>
  <c r="H4032" i="7"/>
  <c r="G4032" i="7"/>
  <c r="C4032" i="7"/>
  <c r="B4032" i="7"/>
  <c r="A4032" i="7"/>
  <c r="I4031" i="7"/>
  <c r="J4031" i="7" s="1"/>
  <c r="K4031" i="7" s="1"/>
  <c r="H4031" i="7"/>
  <c r="G4031" i="7"/>
  <c r="C4031" i="7"/>
  <c r="F4031" i="7" s="1"/>
  <c r="B4031" i="7"/>
  <c r="A4031" i="7"/>
  <c r="H4030" i="7"/>
  <c r="G4030" i="7"/>
  <c r="F4030" i="7"/>
  <c r="E4030" i="7"/>
  <c r="C4030" i="7"/>
  <c r="D4030" i="7" s="1"/>
  <c r="B4030" i="7"/>
  <c r="I4030" i="7" s="1"/>
  <c r="J4030" i="7" s="1"/>
  <c r="K4030" i="7" s="1"/>
  <c r="A4030" i="7"/>
  <c r="H4029" i="7"/>
  <c r="G4029" i="7"/>
  <c r="F4029" i="7"/>
  <c r="E4029" i="7"/>
  <c r="D4029" i="7"/>
  <c r="C4029" i="7"/>
  <c r="B4029" i="7"/>
  <c r="I4029" i="7" s="1"/>
  <c r="J4029" i="7" s="1"/>
  <c r="K4029" i="7" s="1"/>
  <c r="A4029" i="7"/>
  <c r="I4028" i="7"/>
  <c r="J4028" i="7" s="1"/>
  <c r="K4028" i="7" s="1"/>
  <c r="H4028" i="7"/>
  <c r="G4028" i="7"/>
  <c r="F4028" i="7"/>
  <c r="D4028" i="7"/>
  <c r="C4028" i="7"/>
  <c r="E4028" i="7" s="1"/>
  <c r="B4028" i="7"/>
  <c r="A4028" i="7"/>
  <c r="H4027" i="7"/>
  <c r="G4027" i="7"/>
  <c r="F4027" i="7"/>
  <c r="D4027" i="7"/>
  <c r="C4027" i="7"/>
  <c r="E4027" i="7" s="1"/>
  <c r="B4027" i="7"/>
  <c r="I4027" i="7" s="1"/>
  <c r="J4027" i="7" s="1"/>
  <c r="K4027" i="7" s="1"/>
  <c r="A4027" i="7"/>
  <c r="K4026" i="7"/>
  <c r="H4026" i="7"/>
  <c r="G4026" i="7"/>
  <c r="C4026" i="7"/>
  <c r="D4026" i="7" s="1"/>
  <c r="B4026" i="7"/>
  <c r="I4026" i="7" s="1"/>
  <c r="J4026" i="7" s="1"/>
  <c r="A4026" i="7"/>
  <c r="K4025" i="7"/>
  <c r="J4025" i="7"/>
  <c r="H4025" i="7"/>
  <c r="G4025" i="7"/>
  <c r="F4025" i="7"/>
  <c r="E4025" i="7"/>
  <c r="D4025" i="7"/>
  <c r="C4025" i="7"/>
  <c r="B4025" i="7"/>
  <c r="I4025" i="7" s="1"/>
  <c r="A4025" i="7"/>
  <c r="J4024" i="7"/>
  <c r="K4024" i="7" s="1"/>
  <c r="I4024" i="7"/>
  <c r="H4024" i="7"/>
  <c r="G4024" i="7"/>
  <c r="C4024" i="7"/>
  <c r="B4024" i="7"/>
  <c r="A4024" i="7"/>
  <c r="H4023" i="7"/>
  <c r="G4023" i="7"/>
  <c r="E4023" i="7"/>
  <c r="C4023" i="7"/>
  <c r="B4023" i="7"/>
  <c r="I4023" i="7" s="1"/>
  <c r="J4023" i="7" s="1"/>
  <c r="K4023" i="7" s="1"/>
  <c r="A4023" i="7"/>
  <c r="I4022" i="7"/>
  <c r="J4022" i="7" s="1"/>
  <c r="K4022" i="7" s="1"/>
  <c r="H4022" i="7"/>
  <c r="G4022" i="7"/>
  <c r="D4022" i="7"/>
  <c r="C4022" i="7"/>
  <c r="F4022" i="7" s="1"/>
  <c r="B4022" i="7"/>
  <c r="A4022" i="7"/>
  <c r="H4021" i="7"/>
  <c r="G4021" i="7"/>
  <c r="C4021" i="7"/>
  <c r="B4021" i="7"/>
  <c r="I4021" i="7" s="1"/>
  <c r="J4021" i="7" s="1"/>
  <c r="K4021" i="7" s="1"/>
  <c r="A4021" i="7"/>
  <c r="H4020" i="7"/>
  <c r="G4020" i="7"/>
  <c r="F4020" i="7"/>
  <c r="E4020" i="7"/>
  <c r="D4020" i="7"/>
  <c r="C4020" i="7"/>
  <c r="B4020" i="7"/>
  <c r="I4020" i="7" s="1"/>
  <c r="J4020" i="7" s="1"/>
  <c r="K4020" i="7" s="1"/>
  <c r="A4020" i="7"/>
  <c r="H4019" i="7"/>
  <c r="G4019" i="7"/>
  <c r="F4019" i="7"/>
  <c r="E4019" i="7"/>
  <c r="D4019" i="7"/>
  <c r="C4019" i="7"/>
  <c r="B4019" i="7"/>
  <c r="I4019" i="7" s="1"/>
  <c r="J4019" i="7" s="1"/>
  <c r="K4019" i="7" s="1"/>
  <c r="A4019" i="7"/>
  <c r="I4018" i="7"/>
  <c r="J4018" i="7" s="1"/>
  <c r="K4018" i="7" s="1"/>
  <c r="H4018" i="7"/>
  <c r="G4018" i="7"/>
  <c r="C4018" i="7"/>
  <c r="F4018" i="7" s="1"/>
  <c r="B4018" i="7"/>
  <c r="A4018" i="7"/>
  <c r="K4017" i="7"/>
  <c r="I4017" i="7"/>
  <c r="J4017" i="7" s="1"/>
  <c r="H4017" i="7"/>
  <c r="G4017" i="7"/>
  <c r="F4017" i="7"/>
  <c r="D4017" i="7"/>
  <c r="C4017" i="7"/>
  <c r="E4017" i="7" s="1"/>
  <c r="B4017" i="7"/>
  <c r="A4017" i="7"/>
  <c r="H4016" i="7"/>
  <c r="G4016" i="7"/>
  <c r="E4016" i="7"/>
  <c r="C4016" i="7"/>
  <c r="B4016" i="7"/>
  <c r="I4016" i="7" s="1"/>
  <c r="J4016" i="7" s="1"/>
  <c r="K4016" i="7" s="1"/>
  <c r="A4016" i="7"/>
  <c r="I4015" i="7"/>
  <c r="J4015" i="7" s="1"/>
  <c r="K4015" i="7" s="1"/>
  <c r="H4015" i="7"/>
  <c r="G4015" i="7"/>
  <c r="F4015" i="7"/>
  <c r="D4015" i="7"/>
  <c r="C4015" i="7"/>
  <c r="E4015" i="7" s="1"/>
  <c r="B4015" i="7"/>
  <c r="A4015" i="7"/>
  <c r="K4014" i="7"/>
  <c r="H4014" i="7"/>
  <c r="G4014" i="7"/>
  <c r="C4014" i="7"/>
  <c r="B4014" i="7"/>
  <c r="I4014" i="7" s="1"/>
  <c r="J4014" i="7" s="1"/>
  <c r="A4014" i="7"/>
  <c r="H4013" i="7"/>
  <c r="G4013" i="7"/>
  <c r="F4013" i="7"/>
  <c r="E4013" i="7"/>
  <c r="D4013" i="7"/>
  <c r="C4013" i="7"/>
  <c r="B4013" i="7"/>
  <c r="I4013" i="7" s="1"/>
  <c r="J4013" i="7" s="1"/>
  <c r="K4013" i="7" s="1"/>
  <c r="A4013" i="7"/>
  <c r="I4012" i="7"/>
  <c r="J4012" i="7" s="1"/>
  <c r="K4012" i="7" s="1"/>
  <c r="H4012" i="7"/>
  <c r="G4012" i="7"/>
  <c r="F4012" i="7"/>
  <c r="D4012" i="7"/>
  <c r="C4012" i="7"/>
  <c r="E4012" i="7" s="1"/>
  <c r="B4012" i="7"/>
  <c r="A4012" i="7"/>
  <c r="I4011" i="7"/>
  <c r="J4011" i="7" s="1"/>
  <c r="K4011" i="7" s="1"/>
  <c r="H4011" i="7"/>
  <c r="G4011" i="7"/>
  <c r="C4011" i="7"/>
  <c r="B4011" i="7"/>
  <c r="A4011" i="7"/>
  <c r="K4010" i="7"/>
  <c r="I4010" i="7"/>
  <c r="J4010" i="7" s="1"/>
  <c r="H4010" i="7"/>
  <c r="G4010" i="7"/>
  <c r="D4010" i="7"/>
  <c r="C4010" i="7"/>
  <c r="F4010" i="7" s="1"/>
  <c r="B4010" i="7"/>
  <c r="A4010" i="7"/>
  <c r="H4009" i="7"/>
  <c r="G4009" i="7"/>
  <c r="F4009" i="7"/>
  <c r="C4009" i="7"/>
  <c r="B4009" i="7"/>
  <c r="I4009" i="7" s="1"/>
  <c r="J4009" i="7" s="1"/>
  <c r="K4009" i="7" s="1"/>
  <c r="A4009" i="7"/>
  <c r="H4008" i="7"/>
  <c r="G4008" i="7"/>
  <c r="F4008" i="7"/>
  <c r="E4008" i="7"/>
  <c r="D4008" i="7"/>
  <c r="C4008" i="7"/>
  <c r="B4008" i="7"/>
  <c r="I4008" i="7" s="1"/>
  <c r="J4008" i="7" s="1"/>
  <c r="K4008" i="7" s="1"/>
  <c r="A4008" i="7"/>
  <c r="J4007" i="7"/>
  <c r="K4007" i="7" s="1"/>
  <c r="H4007" i="7"/>
  <c r="G4007" i="7"/>
  <c r="F4007" i="7"/>
  <c r="E4007" i="7"/>
  <c r="D4007" i="7"/>
  <c r="C4007" i="7"/>
  <c r="B4007" i="7"/>
  <c r="I4007" i="7" s="1"/>
  <c r="A4007" i="7"/>
  <c r="I4006" i="7"/>
  <c r="J4006" i="7" s="1"/>
  <c r="K4006" i="7" s="1"/>
  <c r="H4006" i="7"/>
  <c r="G4006" i="7"/>
  <c r="E4006" i="7"/>
  <c r="D4006" i="7"/>
  <c r="C4006" i="7"/>
  <c r="F4006" i="7" s="1"/>
  <c r="B4006" i="7"/>
  <c r="A4006" i="7"/>
  <c r="H4005" i="7"/>
  <c r="G4005" i="7"/>
  <c r="C4005" i="7"/>
  <c r="E4005" i="7" s="1"/>
  <c r="B4005" i="7"/>
  <c r="I4005" i="7" s="1"/>
  <c r="J4005" i="7" s="1"/>
  <c r="K4005" i="7" s="1"/>
  <c r="A4005" i="7"/>
  <c r="H4004" i="7"/>
  <c r="G4004" i="7"/>
  <c r="E4004" i="7"/>
  <c r="C4004" i="7"/>
  <c r="B4004" i="7"/>
  <c r="I4004" i="7" s="1"/>
  <c r="J4004" i="7" s="1"/>
  <c r="K4004" i="7" s="1"/>
  <c r="A4004" i="7"/>
  <c r="I4003" i="7"/>
  <c r="J4003" i="7" s="1"/>
  <c r="K4003" i="7" s="1"/>
  <c r="H4003" i="7"/>
  <c r="G4003" i="7"/>
  <c r="F4003" i="7"/>
  <c r="D4003" i="7"/>
  <c r="C4003" i="7"/>
  <c r="E4003" i="7" s="1"/>
  <c r="B4003" i="7"/>
  <c r="A4003" i="7"/>
  <c r="H4002" i="7"/>
  <c r="G4002" i="7"/>
  <c r="C4002" i="7"/>
  <c r="D4002" i="7" s="1"/>
  <c r="B4002" i="7"/>
  <c r="I4002" i="7" s="1"/>
  <c r="J4002" i="7" s="1"/>
  <c r="K4002" i="7" s="1"/>
  <c r="A4002" i="7"/>
  <c r="H4001" i="7"/>
  <c r="G4001" i="7"/>
  <c r="F4001" i="7"/>
  <c r="E4001" i="7"/>
  <c r="D4001" i="7"/>
  <c r="C4001" i="7"/>
  <c r="B4001" i="7"/>
  <c r="I4001" i="7" s="1"/>
  <c r="J4001" i="7" s="1"/>
  <c r="K4001" i="7" s="1"/>
  <c r="A4001" i="7"/>
  <c r="K4000" i="7"/>
  <c r="J4000" i="7"/>
  <c r="I4000" i="7"/>
  <c r="H4000" i="7"/>
  <c r="G4000" i="7"/>
  <c r="E4000" i="7"/>
  <c r="C4000" i="7"/>
  <c r="F4000" i="7" s="1"/>
  <c r="B4000" i="7"/>
  <c r="A4000" i="7"/>
  <c r="I3999" i="7"/>
  <c r="J3999" i="7" s="1"/>
  <c r="K3999" i="7" s="1"/>
  <c r="H3999" i="7"/>
  <c r="G3999" i="7"/>
  <c r="E3999" i="7"/>
  <c r="D3999" i="7"/>
  <c r="C3999" i="7"/>
  <c r="F3999" i="7" s="1"/>
  <c r="B3999" i="7"/>
  <c r="A3999" i="7"/>
  <c r="I3998" i="7"/>
  <c r="J3998" i="7" s="1"/>
  <c r="K3998" i="7" s="1"/>
  <c r="H3998" i="7"/>
  <c r="G3998" i="7"/>
  <c r="D3998" i="7"/>
  <c r="C3998" i="7"/>
  <c r="B3998" i="7"/>
  <c r="A3998" i="7"/>
  <c r="H3997" i="7"/>
  <c r="G3997" i="7"/>
  <c r="C3997" i="7"/>
  <c r="B3997" i="7"/>
  <c r="I3997" i="7" s="1"/>
  <c r="J3997" i="7" s="1"/>
  <c r="K3997" i="7" s="1"/>
  <c r="A3997" i="7"/>
  <c r="I3996" i="7"/>
  <c r="J3996" i="7" s="1"/>
  <c r="K3996" i="7" s="1"/>
  <c r="H3996" i="7"/>
  <c r="G3996" i="7"/>
  <c r="F3996" i="7"/>
  <c r="E3996" i="7"/>
  <c r="D3996" i="7"/>
  <c r="C3996" i="7"/>
  <c r="B3996" i="7"/>
  <c r="A3996" i="7"/>
  <c r="K3995" i="7"/>
  <c r="J3995" i="7"/>
  <c r="H3995" i="7"/>
  <c r="G3995" i="7"/>
  <c r="F3995" i="7"/>
  <c r="E3995" i="7"/>
  <c r="D3995" i="7"/>
  <c r="C3995" i="7"/>
  <c r="B3995" i="7"/>
  <c r="I3995" i="7" s="1"/>
  <c r="A3995" i="7"/>
  <c r="I3994" i="7"/>
  <c r="J3994" i="7" s="1"/>
  <c r="K3994" i="7" s="1"/>
  <c r="H3994" i="7"/>
  <c r="G3994" i="7"/>
  <c r="E3994" i="7"/>
  <c r="D3994" i="7"/>
  <c r="C3994" i="7"/>
  <c r="F3994" i="7" s="1"/>
  <c r="B3994" i="7"/>
  <c r="A3994" i="7"/>
  <c r="J3993" i="7"/>
  <c r="K3993" i="7" s="1"/>
  <c r="I3993" i="7"/>
  <c r="H3993" i="7"/>
  <c r="G3993" i="7"/>
  <c r="C3993" i="7"/>
  <c r="B3993" i="7"/>
  <c r="A3993" i="7"/>
  <c r="H3992" i="7"/>
  <c r="G3992" i="7"/>
  <c r="C3992" i="7"/>
  <c r="B3992" i="7"/>
  <c r="I3992" i="7" s="1"/>
  <c r="J3992" i="7" s="1"/>
  <c r="K3992" i="7" s="1"/>
  <c r="A3992" i="7"/>
  <c r="I3991" i="7"/>
  <c r="J3991" i="7" s="1"/>
  <c r="K3991" i="7" s="1"/>
  <c r="H3991" i="7"/>
  <c r="G3991" i="7"/>
  <c r="F3991" i="7"/>
  <c r="D3991" i="7"/>
  <c r="C3991" i="7"/>
  <c r="E3991" i="7" s="1"/>
  <c r="B3991" i="7"/>
  <c r="A3991" i="7"/>
  <c r="K3990" i="7"/>
  <c r="H3990" i="7"/>
  <c r="G3990" i="7"/>
  <c r="C3990" i="7"/>
  <c r="B3990" i="7"/>
  <c r="I3990" i="7" s="1"/>
  <c r="J3990" i="7" s="1"/>
  <c r="A3990" i="7"/>
  <c r="H3989" i="7"/>
  <c r="G3989" i="7"/>
  <c r="F3989" i="7"/>
  <c r="E3989" i="7"/>
  <c r="D3989" i="7"/>
  <c r="C3989" i="7"/>
  <c r="B3989" i="7"/>
  <c r="I3989" i="7" s="1"/>
  <c r="J3989" i="7" s="1"/>
  <c r="K3989" i="7" s="1"/>
  <c r="A3989" i="7"/>
  <c r="I3988" i="7"/>
  <c r="J3988" i="7" s="1"/>
  <c r="K3988" i="7" s="1"/>
  <c r="H3988" i="7"/>
  <c r="G3988" i="7"/>
  <c r="C3988" i="7"/>
  <c r="F3988" i="7" s="1"/>
  <c r="B3988" i="7"/>
  <c r="A3988" i="7"/>
  <c r="H3987" i="7"/>
  <c r="G3987" i="7"/>
  <c r="C3987" i="7"/>
  <c r="F3987" i="7" s="1"/>
  <c r="B3987" i="7"/>
  <c r="I3987" i="7" s="1"/>
  <c r="J3987" i="7" s="1"/>
  <c r="K3987" i="7" s="1"/>
  <c r="A3987" i="7"/>
  <c r="K3986" i="7"/>
  <c r="I3986" i="7"/>
  <c r="J3986" i="7" s="1"/>
  <c r="H3986" i="7"/>
  <c r="G3986" i="7"/>
  <c r="D3986" i="7"/>
  <c r="C3986" i="7"/>
  <c r="B3986" i="7"/>
  <c r="A3986" i="7"/>
  <c r="H3985" i="7"/>
  <c r="G3985" i="7"/>
  <c r="C3985" i="7"/>
  <c r="B3985" i="7"/>
  <c r="I3985" i="7" s="1"/>
  <c r="J3985" i="7" s="1"/>
  <c r="K3985" i="7" s="1"/>
  <c r="A3985" i="7"/>
  <c r="H3984" i="7"/>
  <c r="G3984" i="7"/>
  <c r="F3984" i="7"/>
  <c r="E3984" i="7"/>
  <c r="D3984" i="7"/>
  <c r="C3984" i="7"/>
  <c r="B3984" i="7"/>
  <c r="I3984" i="7" s="1"/>
  <c r="J3984" i="7" s="1"/>
  <c r="K3984" i="7" s="1"/>
  <c r="A3984" i="7"/>
  <c r="J3983" i="7"/>
  <c r="K3983" i="7" s="1"/>
  <c r="H3983" i="7"/>
  <c r="G3983" i="7"/>
  <c r="F3983" i="7"/>
  <c r="E3983" i="7"/>
  <c r="D3983" i="7"/>
  <c r="C3983" i="7"/>
  <c r="B3983" i="7"/>
  <c r="I3983" i="7" s="1"/>
  <c r="A3983" i="7"/>
  <c r="J3982" i="7"/>
  <c r="K3982" i="7" s="1"/>
  <c r="I3982" i="7"/>
  <c r="H3982" i="7"/>
  <c r="G3982" i="7"/>
  <c r="E3982" i="7"/>
  <c r="C3982" i="7"/>
  <c r="F3982" i="7" s="1"/>
  <c r="B3982" i="7"/>
  <c r="A3982" i="7"/>
  <c r="I3981" i="7"/>
  <c r="J3981" i="7" s="1"/>
  <c r="K3981" i="7" s="1"/>
  <c r="H3981" i="7"/>
  <c r="G3981" i="7"/>
  <c r="F3981" i="7"/>
  <c r="D3981" i="7"/>
  <c r="C3981" i="7"/>
  <c r="E3981" i="7" s="1"/>
  <c r="B3981" i="7"/>
  <c r="A3981" i="7"/>
  <c r="H3980" i="7"/>
  <c r="G3980" i="7"/>
  <c r="C3980" i="7"/>
  <c r="B3980" i="7"/>
  <c r="I3980" i="7" s="1"/>
  <c r="J3980" i="7" s="1"/>
  <c r="K3980" i="7" s="1"/>
  <c r="A3980" i="7"/>
  <c r="I3979" i="7"/>
  <c r="J3979" i="7" s="1"/>
  <c r="K3979" i="7" s="1"/>
  <c r="H3979" i="7"/>
  <c r="G3979" i="7"/>
  <c r="F3979" i="7"/>
  <c r="D3979" i="7"/>
  <c r="C3979" i="7"/>
  <c r="E3979" i="7" s="1"/>
  <c r="B3979" i="7"/>
  <c r="A3979" i="7"/>
  <c r="K3978" i="7"/>
  <c r="H3978" i="7"/>
  <c r="G3978" i="7"/>
  <c r="F3978" i="7"/>
  <c r="E3978" i="7"/>
  <c r="C3978" i="7"/>
  <c r="D3978" i="7" s="1"/>
  <c r="B3978" i="7"/>
  <c r="I3978" i="7" s="1"/>
  <c r="J3978" i="7" s="1"/>
  <c r="A3978" i="7"/>
  <c r="H3977" i="7"/>
  <c r="G3977" i="7"/>
  <c r="F3977" i="7"/>
  <c r="E3977" i="7"/>
  <c r="D3977" i="7"/>
  <c r="C3977" i="7"/>
  <c r="B3977" i="7"/>
  <c r="I3977" i="7" s="1"/>
  <c r="J3977" i="7" s="1"/>
  <c r="K3977" i="7" s="1"/>
  <c r="A3977" i="7"/>
  <c r="J3976" i="7"/>
  <c r="K3976" i="7" s="1"/>
  <c r="I3976" i="7"/>
  <c r="H3976" i="7"/>
  <c r="G3976" i="7"/>
  <c r="F3976" i="7"/>
  <c r="E3976" i="7"/>
  <c r="D3976" i="7"/>
  <c r="C3976" i="7"/>
  <c r="B3976" i="7"/>
  <c r="A3976" i="7"/>
  <c r="H3975" i="7"/>
  <c r="G3975" i="7"/>
  <c r="D3975" i="7"/>
  <c r="C3975" i="7"/>
  <c r="F3975" i="7" s="1"/>
  <c r="B3975" i="7"/>
  <c r="I3975" i="7" s="1"/>
  <c r="J3975" i="7" s="1"/>
  <c r="K3975" i="7" s="1"/>
  <c r="A3975" i="7"/>
  <c r="I3974" i="7"/>
  <c r="J3974" i="7" s="1"/>
  <c r="K3974" i="7" s="1"/>
  <c r="H3974" i="7"/>
  <c r="G3974" i="7"/>
  <c r="C3974" i="7"/>
  <c r="B3974" i="7"/>
  <c r="A3974" i="7"/>
  <c r="H3973" i="7"/>
  <c r="G3973" i="7"/>
  <c r="F3973" i="7"/>
  <c r="C3973" i="7"/>
  <c r="B3973" i="7"/>
  <c r="I3973" i="7" s="1"/>
  <c r="J3973" i="7" s="1"/>
  <c r="K3973" i="7" s="1"/>
  <c r="A3973" i="7"/>
  <c r="H3972" i="7"/>
  <c r="G3972" i="7"/>
  <c r="F3972" i="7"/>
  <c r="E3972" i="7"/>
  <c r="D3972" i="7"/>
  <c r="C3972" i="7"/>
  <c r="B3972" i="7"/>
  <c r="I3972" i="7" s="1"/>
  <c r="J3972" i="7" s="1"/>
  <c r="K3972" i="7" s="1"/>
  <c r="A3972" i="7"/>
  <c r="J3971" i="7"/>
  <c r="K3971" i="7" s="1"/>
  <c r="H3971" i="7"/>
  <c r="G3971" i="7"/>
  <c r="F3971" i="7"/>
  <c r="E3971" i="7"/>
  <c r="D3971" i="7"/>
  <c r="C3971" i="7"/>
  <c r="B3971" i="7"/>
  <c r="I3971" i="7" s="1"/>
  <c r="A3971" i="7"/>
  <c r="I3970" i="7"/>
  <c r="J3970" i="7" s="1"/>
  <c r="K3970" i="7" s="1"/>
  <c r="H3970" i="7"/>
  <c r="G3970" i="7"/>
  <c r="D3970" i="7"/>
  <c r="C3970" i="7"/>
  <c r="F3970" i="7" s="1"/>
  <c r="B3970" i="7"/>
  <c r="A3970" i="7"/>
  <c r="I3969" i="7"/>
  <c r="J3969" i="7" s="1"/>
  <c r="K3969" i="7" s="1"/>
  <c r="H3969" i="7"/>
  <c r="G3969" i="7"/>
  <c r="F3969" i="7"/>
  <c r="D3969" i="7"/>
  <c r="C3969" i="7"/>
  <c r="E3969" i="7" s="1"/>
  <c r="B3969" i="7"/>
  <c r="A3969" i="7"/>
  <c r="H3968" i="7"/>
  <c r="G3968" i="7"/>
  <c r="E3968" i="7"/>
  <c r="C3968" i="7"/>
  <c r="B3968" i="7"/>
  <c r="I3968" i="7" s="1"/>
  <c r="J3968" i="7" s="1"/>
  <c r="K3968" i="7" s="1"/>
  <c r="A3968" i="7"/>
  <c r="H3967" i="7"/>
  <c r="G3967" i="7"/>
  <c r="F3967" i="7"/>
  <c r="D3967" i="7"/>
  <c r="C3967" i="7"/>
  <c r="E3967" i="7" s="1"/>
  <c r="B3967" i="7"/>
  <c r="I3967" i="7" s="1"/>
  <c r="J3967" i="7" s="1"/>
  <c r="K3967" i="7" s="1"/>
  <c r="A3967" i="7"/>
  <c r="K3966" i="7"/>
  <c r="H3966" i="7"/>
  <c r="G3966" i="7"/>
  <c r="F3966" i="7"/>
  <c r="E3966" i="7"/>
  <c r="C3966" i="7"/>
  <c r="D3966" i="7" s="1"/>
  <c r="B3966" i="7"/>
  <c r="I3966" i="7" s="1"/>
  <c r="J3966" i="7" s="1"/>
  <c r="A3966" i="7"/>
  <c r="J3965" i="7"/>
  <c r="K3965" i="7" s="1"/>
  <c r="H3965" i="7"/>
  <c r="G3965" i="7"/>
  <c r="F3965" i="7"/>
  <c r="E3965" i="7"/>
  <c r="D3965" i="7"/>
  <c r="C3965" i="7"/>
  <c r="B3965" i="7"/>
  <c r="I3965" i="7" s="1"/>
  <c r="A3965" i="7"/>
  <c r="K3964" i="7"/>
  <c r="J3964" i="7"/>
  <c r="I3964" i="7"/>
  <c r="H3964" i="7"/>
  <c r="G3964" i="7"/>
  <c r="C3964" i="7"/>
  <c r="F3964" i="7" s="1"/>
  <c r="B3964" i="7"/>
  <c r="A3964" i="7"/>
  <c r="H3963" i="7"/>
  <c r="G3963" i="7"/>
  <c r="E3963" i="7"/>
  <c r="D3963" i="7"/>
  <c r="C3963" i="7"/>
  <c r="F3963" i="7" s="1"/>
  <c r="B3963" i="7"/>
  <c r="I3963" i="7" s="1"/>
  <c r="J3963" i="7" s="1"/>
  <c r="K3963" i="7" s="1"/>
  <c r="A3963" i="7"/>
  <c r="I3962" i="7"/>
  <c r="J3962" i="7" s="1"/>
  <c r="K3962" i="7" s="1"/>
  <c r="H3962" i="7"/>
  <c r="G3962" i="7"/>
  <c r="D3962" i="7"/>
  <c r="C3962" i="7"/>
  <c r="B3962" i="7"/>
  <c r="A3962" i="7"/>
  <c r="H3961" i="7"/>
  <c r="G3961" i="7"/>
  <c r="C3961" i="7"/>
  <c r="B3961" i="7"/>
  <c r="I3961" i="7" s="1"/>
  <c r="J3961" i="7" s="1"/>
  <c r="K3961" i="7" s="1"/>
  <c r="A3961" i="7"/>
  <c r="H3960" i="7"/>
  <c r="G3960" i="7"/>
  <c r="F3960" i="7"/>
  <c r="E3960" i="7"/>
  <c r="D3960" i="7"/>
  <c r="C3960" i="7"/>
  <c r="B3960" i="7"/>
  <c r="I3960" i="7" s="1"/>
  <c r="J3960" i="7" s="1"/>
  <c r="K3960" i="7" s="1"/>
  <c r="A3960" i="7"/>
  <c r="K3959" i="7"/>
  <c r="H3959" i="7"/>
  <c r="G3959" i="7"/>
  <c r="D3959" i="7"/>
  <c r="C3959" i="7"/>
  <c r="F3959" i="7" s="1"/>
  <c r="B3959" i="7"/>
  <c r="I3959" i="7" s="1"/>
  <c r="J3959" i="7" s="1"/>
  <c r="A3959" i="7"/>
  <c r="I3958" i="7"/>
  <c r="J3958" i="7" s="1"/>
  <c r="K3958" i="7" s="1"/>
  <c r="H3958" i="7"/>
  <c r="G3958" i="7"/>
  <c r="E3958" i="7"/>
  <c r="D3958" i="7"/>
  <c r="C3958" i="7"/>
  <c r="F3958" i="7" s="1"/>
  <c r="B3958" i="7"/>
  <c r="A3958" i="7"/>
  <c r="J3957" i="7"/>
  <c r="K3957" i="7" s="1"/>
  <c r="I3957" i="7"/>
  <c r="H3957" i="7"/>
  <c r="G3957" i="7"/>
  <c r="C3957" i="7"/>
  <c r="E3957" i="7" s="1"/>
  <c r="B3957" i="7"/>
  <c r="A3957" i="7"/>
  <c r="H3956" i="7"/>
  <c r="G3956" i="7"/>
  <c r="C3956" i="7"/>
  <c r="B3956" i="7"/>
  <c r="I3956" i="7" s="1"/>
  <c r="J3956" i="7" s="1"/>
  <c r="K3956" i="7" s="1"/>
  <c r="A3956" i="7"/>
  <c r="H3955" i="7"/>
  <c r="G3955" i="7"/>
  <c r="F3955" i="7"/>
  <c r="D3955" i="7"/>
  <c r="C3955" i="7"/>
  <c r="E3955" i="7" s="1"/>
  <c r="B3955" i="7"/>
  <c r="I3955" i="7" s="1"/>
  <c r="J3955" i="7" s="1"/>
  <c r="K3955" i="7" s="1"/>
  <c r="A3955" i="7"/>
  <c r="J3954" i="7"/>
  <c r="K3954" i="7" s="1"/>
  <c r="H3954" i="7"/>
  <c r="G3954" i="7"/>
  <c r="F3954" i="7"/>
  <c r="E3954" i="7"/>
  <c r="C3954" i="7"/>
  <c r="D3954" i="7" s="1"/>
  <c r="B3954" i="7"/>
  <c r="I3954" i="7" s="1"/>
  <c r="A3954" i="7"/>
  <c r="J3953" i="7"/>
  <c r="K3953" i="7" s="1"/>
  <c r="I3953" i="7"/>
  <c r="H3953" i="7"/>
  <c r="G3953" i="7"/>
  <c r="F3953" i="7"/>
  <c r="E3953" i="7"/>
  <c r="D3953" i="7"/>
  <c r="C3953" i="7"/>
  <c r="B3953" i="7"/>
  <c r="A3953" i="7"/>
  <c r="I3952" i="7"/>
  <c r="J3952" i="7" s="1"/>
  <c r="K3952" i="7" s="1"/>
  <c r="H3952" i="7"/>
  <c r="G3952" i="7"/>
  <c r="F3952" i="7"/>
  <c r="C3952" i="7"/>
  <c r="D3952" i="7" s="1"/>
  <c r="B3952" i="7"/>
  <c r="A3952" i="7"/>
  <c r="J3951" i="7"/>
  <c r="K3951" i="7" s="1"/>
  <c r="I3951" i="7"/>
  <c r="H3951" i="7"/>
  <c r="G3951" i="7"/>
  <c r="C3951" i="7"/>
  <c r="B3951" i="7"/>
  <c r="A3951" i="7"/>
  <c r="H3950" i="7"/>
  <c r="G3950" i="7"/>
  <c r="C3950" i="7"/>
  <c r="E3950" i="7" s="1"/>
  <c r="B3950" i="7"/>
  <c r="I3950" i="7" s="1"/>
  <c r="J3950" i="7" s="1"/>
  <c r="K3950" i="7" s="1"/>
  <c r="A3950" i="7"/>
  <c r="J3949" i="7"/>
  <c r="K3949" i="7" s="1"/>
  <c r="H3949" i="7"/>
  <c r="G3949" i="7"/>
  <c r="F3949" i="7"/>
  <c r="E3949" i="7"/>
  <c r="C3949" i="7"/>
  <c r="D3949" i="7" s="1"/>
  <c r="B3949" i="7"/>
  <c r="I3949" i="7" s="1"/>
  <c r="A3949" i="7"/>
  <c r="I3948" i="7"/>
  <c r="J3948" i="7" s="1"/>
  <c r="K3948" i="7" s="1"/>
  <c r="H3948" i="7"/>
  <c r="G3948" i="7"/>
  <c r="F3948" i="7"/>
  <c r="E3948" i="7"/>
  <c r="D3948" i="7"/>
  <c r="C3948" i="7"/>
  <c r="B3948" i="7"/>
  <c r="A3948" i="7"/>
  <c r="K3947" i="7"/>
  <c r="J3947" i="7"/>
  <c r="H3947" i="7"/>
  <c r="G3947" i="7"/>
  <c r="F3947" i="7"/>
  <c r="E3947" i="7"/>
  <c r="D3947" i="7"/>
  <c r="C3947" i="7"/>
  <c r="B3947" i="7"/>
  <c r="I3947" i="7" s="1"/>
  <c r="A3947" i="7"/>
  <c r="H3946" i="7"/>
  <c r="G3946" i="7"/>
  <c r="E3946" i="7"/>
  <c r="C3946" i="7"/>
  <c r="F3946" i="7" s="1"/>
  <c r="B3946" i="7"/>
  <c r="I3946" i="7" s="1"/>
  <c r="J3946" i="7" s="1"/>
  <c r="K3946" i="7" s="1"/>
  <c r="A3946" i="7"/>
  <c r="H3945" i="7"/>
  <c r="G3945" i="7"/>
  <c r="C3945" i="7"/>
  <c r="E3945" i="7" s="1"/>
  <c r="B3945" i="7"/>
  <c r="I3945" i="7" s="1"/>
  <c r="J3945" i="7" s="1"/>
  <c r="K3945" i="7" s="1"/>
  <c r="A3945" i="7"/>
  <c r="H3944" i="7"/>
  <c r="G3944" i="7"/>
  <c r="E3944" i="7"/>
  <c r="C3944" i="7"/>
  <c r="B3944" i="7"/>
  <c r="I3944" i="7" s="1"/>
  <c r="J3944" i="7" s="1"/>
  <c r="K3944" i="7" s="1"/>
  <c r="A3944" i="7"/>
  <c r="I3943" i="7"/>
  <c r="J3943" i="7" s="1"/>
  <c r="K3943" i="7" s="1"/>
  <c r="H3943" i="7"/>
  <c r="G3943" i="7"/>
  <c r="F3943" i="7"/>
  <c r="D3943" i="7"/>
  <c r="C3943" i="7"/>
  <c r="E3943" i="7" s="1"/>
  <c r="B3943" i="7"/>
  <c r="A3943" i="7"/>
  <c r="H3942" i="7"/>
  <c r="G3942" i="7"/>
  <c r="F3942" i="7"/>
  <c r="C3942" i="7"/>
  <c r="D3942" i="7" s="1"/>
  <c r="B3942" i="7"/>
  <c r="I3942" i="7" s="1"/>
  <c r="J3942" i="7" s="1"/>
  <c r="K3942" i="7" s="1"/>
  <c r="A3942" i="7"/>
  <c r="H3941" i="7"/>
  <c r="G3941" i="7"/>
  <c r="F3941" i="7"/>
  <c r="E3941" i="7"/>
  <c r="D3941" i="7"/>
  <c r="C3941" i="7"/>
  <c r="B3941" i="7"/>
  <c r="I3941" i="7" s="1"/>
  <c r="J3941" i="7" s="1"/>
  <c r="K3941" i="7" s="1"/>
  <c r="A3941" i="7"/>
  <c r="I3940" i="7"/>
  <c r="J3940" i="7" s="1"/>
  <c r="K3940" i="7" s="1"/>
  <c r="H3940" i="7"/>
  <c r="G3940" i="7"/>
  <c r="C3940" i="7"/>
  <c r="F3940" i="7" s="1"/>
  <c r="B3940" i="7"/>
  <c r="A3940" i="7"/>
  <c r="J3939" i="7"/>
  <c r="K3939" i="7" s="1"/>
  <c r="H3939" i="7"/>
  <c r="G3939" i="7"/>
  <c r="C3939" i="7"/>
  <c r="F3939" i="7" s="1"/>
  <c r="B3939" i="7"/>
  <c r="I3939" i="7" s="1"/>
  <c r="A3939" i="7"/>
  <c r="K3938" i="7"/>
  <c r="I3938" i="7"/>
  <c r="J3938" i="7" s="1"/>
  <c r="H3938" i="7"/>
  <c r="G3938" i="7"/>
  <c r="C3938" i="7"/>
  <c r="E3938" i="7" s="1"/>
  <c r="B3938" i="7"/>
  <c r="A3938" i="7"/>
  <c r="H3937" i="7"/>
  <c r="G3937" i="7"/>
  <c r="F3937" i="7"/>
  <c r="C3937" i="7"/>
  <c r="D3937" i="7" s="1"/>
  <c r="B3937" i="7"/>
  <c r="I3937" i="7" s="1"/>
  <c r="J3937" i="7" s="1"/>
  <c r="K3937" i="7" s="1"/>
  <c r="A3937" i="7"/>
  <c r="H3936" i="7"/>
  <c r="G3936" i="7"/>
  <c r="F3936" i="7"/>
  <c r="E3936" i="7"/>
  <c r="D3936" i="7"/>
  <c r="C3936" i="7"/>
  <c r="B3936" i="7"/>
  <c r="I3936" i="7" s="1"/>
  <c r="J3936" i="7" s="1"/>
  <c r="K3936" i="7" s="1"/>
  <c r="A3936" i="7"/>
  <c r="H3935" i="7"/>
  <c r="G3935" i="7"/>
  <c r="D3935" i="7"/>
  <c r="C3935" i="7"/>
  <c r="F3935" i="7" s="1"/>
  <c r="B3935" i="7"/>
  <c r="I3935" i="7" s="1"/>
  <c r="J3935" i="7" s="1"/>
  <c r="K3935" i="7" s="1"/>
  <c r="A3935" i="7"/>
  <c r="I3934" i="7"/>
  <c r="J3934" i="7" s="1"/>
  <c r="K3934" i="7" s="1"/>
  <c r="H3934" i="7"/>
  <c r="G3934" i="7"/>
  <c r="E3934" i="7"/>
  <c r="D3934" i="7"/>
  <c r="C3934" i="7"/>
  <c r="F3934" i="7" s="1"/>
  <c r="B3934" i="7"/>
  <c r="A3934" i="7"/>
  <c r="J3933" i="7"/>
  <c r="K3933" i="7" s="1"/>
  <c r="I3933" i="7"/>
  <c r="H3933" i="7"/>
  <c r="G3933" i="7"/>
  <c r="C3933" i="7"/>
  <c r="E3933" i="7" s="1"/>
  <c r="B3933" i="7"/>
  <c r="A3933" i="7"/>
  <c r="H3932" i="7"/>
  <c r="G3932" i="7"/>
  <c r="C3932" i="7"/>
  <c r="B3932" i="7"/>
  <c r="I3932" i="7" s="1"/>
  <c r="J3932" i="7" s="1"/>
  <c r="K3932" i="7" s="1"/>
  <c r="A3932" i="7"/>
  <c r="H3931" i="7"/>
  <c r="G3931" i="7"/>
  <c r="F3931" i="7"/>
  <c r="D3931" i="7"/>
  <c r="C3931" i="7"/>
  <c r="E3931" i="7" s="1"/>
  <c r="B3931" i="7"/>
  <c r="I3931" i="7" s="1"/>
  <c r="J3931" i="7" s="1"/>
  <c r="K3931" i="7" s="1"/>
  <c r="A3931" i="7"/>
  <c r="J3930" i="7"/>
  <c r="K3930" i="7" s="1"/>
  <c r="H3930" i="7"/>
  <c r="G3930" i="7"/>
  <c r="F3930" i="7"/>
  <c r="E3930" i="7"/>
  <c r="C3930" i="7"/>
  <c r="D3930" i="7" s="1"/>
  <c r="B3930" i="7"/>
  <c r="I3930" i="7" s="1"/>
  <c r="A3930" i="7"/>
  <c r="J3929" i="7"/>
  <c r="K3929" i="7" s="1"/>
  <c r="I3929" i="7"/>
  <c r="H3929" i="7"/>
  <c r="G3929" i="7"/>
  <c r="F3929" i="7"/>
  <c r="E3929" i="7"/>
  <c r="D3929" i="7"/>
  <c r="C3929" i="7"/>
  <c r="B3929" i="7"/>
  <c r="A3929" i="7"/>
  <c r="I3928" i="7"/>
  <c r="J3928" i="7" s="1"/>
  <c r="K3928" i="7" s="1"/>
  <c r="H3928" i="7"/>
  <c r="G3928" i="7"/>
  <c r="F3928" i="7"/>
  <c r="C3928" i="7"/>
  <c r="D3928" i="7" s="1"/>
  <c r="B3928" i="7"/>
  <c r="A3928" i="7"/>
  <c r="J3927" i="7"/>
  <c r="K3927" i="7" s="1"/>
  <c r="I3927" i="7"/>
  <c r="H3927" i="7"/>
  <c r="G3927" i="7"/>
  <c r="C3927" i="7"/>
  <c r="B3927" i="7"/>
  <c r="A3927" i="7"/>
  <c r="H3926" i="7"/>
  <c r="G3926" i="7"/>
  <c r="C3926" i="7"/>
  <c r="B3926" i="7"/>
  <c r="I3926" i="7" s="1"/>
  <c r="J3926" i="7" s="1"/>
  <c r="K3926" i="7" s="1"/>
  <c r="A3926" i="7"/>
  <c r="J3925" i="7"/>
  <c r="K3925" i="7" s="1"/>
  <c r="H3925" i="7"/>
  <c r="G3925" i="7"/>
  <c r="F3925" i="7"/>
  <c r="E3925" i="7"/>
  <c r="C3925" i="7"/>
  <c r="D3925" i="7" s="1"/>
  <c r="B3925" i="7"/>
  <c r="I3925" i="7" s="1"/>
  <c r="A3925" i="7"/>
  <c r="I3924" i="7"/>
  <c r="J3924" i="7" s="1"/>
  <c r="K3924" i="7" s="1"/>
  <c r="H3924" i="7"/>
  <c r="G3924" i="7"/>
  <c r="F3924" i="7"/>
  <c r="E3924" i="7"/>
  <c r="D3924" i="7"/>
  <c r="C3924" i="7"/>
  <c r="B3924" i="7"/>
  <c r="A3924" i="7"/>
  <c r="K3923" i="7"/>
  <c r="J3923" i="7"/>
  <c r="H3923" i="7"/>
  <c r="G3923" i="7"/>
  <c r="F3923" i="7"/>
  <c r="E3923" i="7"/>
  <c r="D3923" i="7"/>
  <c r="C3923" i="7"/>
  <c r="B3923" i="7"/>
  <c r="I3923" i="7" s="1"/>
  <c r="A3923" i="7"/>
  <c r="H3922" i="7"/>
  <c r="G3922" i="7"/>
  <c r="E3922" i="7"/>
  <c r="C3922" i="7"/>
  <c r="F3922" i="7" s="1"/>
  <c r="B3922" i="7"/>
  <c r="I3922" i="7" s="1"/>
  <c r="J3922" i="7" s="1"/>
  <c r="K3922" i="7" s="1"/>
  <c r="A3922" i="7"/>
  <c r="H3921" i="7"/>
  <c r="G3921" i="7"/>
  <c r="C3921" i="7"/>
  <c r="B3921" i="7"/>
  <c r="I3921" i="7" s="1"/>
  <c r="J3921" i="7" s="1"/>
  <c r="K3921" i="7" s="1"/>
  <c r="A3921" i="7"/>
  <c r="H3920" i="7"/>
  <c r="G3920" i="7"/>
  <c r="E3920" i="7"/>
  <c r="C3920" i="7"/>
  <c r="B3920" i="7"/>
  <c r="I3920" i="7" s="1"/>
  <c r="J3920" i="7" s="1"/>
  <c r="K3920" i="7" s="1"/>
  <c r="A3920" i="7"/>
  <c r="I3919" i="7"/>
  <c r="J3919" i="7" s="1"/>
  <c r="K3919" i="7" s="1"/>
  <c r="H3919" i="7"/>
  <c r="G3919" i="7"/>
  <c r="F3919" i="7"/>
  <c r="D3919" i="7"/>
  <c r="C3919" i="7"/>
  <c r="E3919" i="7" s="1"/>
  <c r="B3919" i="7"/>
  <c r="A3919" i="7"/>
  <c r="H3918" i="7"/>
  <c r="G3918" i="7"/>
  <c r="F3918" i="7"/>
  <c r="C3918" i="7"/>
  <c r="D3918" i="7" s="1"/>
  <c r="B3918" i="7"/>
  <c r="I3918" i="7" s="1"/>
  <c r="J3918" i="7" s="1"/>
  <c r="K3918" i="7" s="1"/>
  <c r="A3918" i="7"/>
  <c r="H3917" i="7"/>
  <c r="G3917" i="7"/>
  <c r="F3917" i="7"/>
  <c r="E3917" i="7"/>
  <c r="D3917" i="7"/>
  <c r="C3917" i="7"/>
  <c r="B3917" i="7"/>
  <c r="I3917" i="7" s="1"/>
  <c r="J3917" i="7" s="1"/>
  <c r="K3917" i="7" s="1"/>
  <c r="A3917" i="7"/>
  <c r="I3916" i="7"/>
  <c r="J3916" i="7" s="1"/>
  <c r="K3916" i="7" s="1"/>
  <c r="H3916" i="7"/>
  <c r="G3916" i="7"/>
  <c r="F3916" i="7"/>
  <c r="C3916" i="7"/>
  <c r="B3916" i="7"/>
  <c r="A3916" i="7"/>
  <c r="J3915" i="7"/>
  <c r="K3915" i="7" s="1"/>
  <c r="H3915" i="7"/>
  <c r="G3915" i="7"/>
  <c r="C3915" i="7"/>
  <c r="B3915" i="7"/>
  <c r="I3915" i="7" s="1"/>
  <c r="A3915" i="7"/>
  <c r="K3914" i="7"/>
  <c r="I3914" i="7"/>
  <c r="J3914" i="7" s="1"/>
  <c r="H3914" i="7"/>
  <c r="G3914" i="7"/>
  <c r="C3914" i="7"/>
  <c r="E3914" i="7" s="1"/>
  <c r="B3914" i="7"/>
  <c r="A3914" i="7"/>
  <c r="H3913" i="7"/>
  <c r="G3913" i="7"/>
  <c r="F3913" i="7"/>
  <c r="C3913" i="7"/>
  <c r="D3913" i="7" s="1"/>
  <c r="B3913" i="7"/>
  <c r="I3913" i="7" s="1"/>
  <c r="J3913" i="7" s="1"/>
  <c r="K3913" i="7" s="1"/>
  <c r="A3913" i="7"/>
  <c r="H3912" i="7"/>
  <c r="G3912" i="7"/>
  <c r="F3912" i="7"/>
  <c r="E3912" i="7"/>
  <c r="D3912" i="7"/>
  <c r="C3912" i="7"/>
  <c r="B3912" i="7"/>
  <c r="I3912" i="7" s="1"/>
  <c r="J3912" i="7" s="1"/>
  <c r="K3912" i="7" s="1"/>
  <c r="A3912" i="7"/>
  <c r="K3911" i="7"/>
  <c r="H3911" i="7"/>
  <c r="G3911" i="7"/>
  <c r="D3911" i="7"/>
  <c r="C3911" i="7"/>
  <c r="F3911" i="7" s="1"/>
  <c r="B3911" i="7"/>
  <c r="I3911" i="7" s="1"/>
  <c r="J3911" i="7" s="1"/>
  <c r="A3911" i="7"/>
  <c r="H3910" i="7"/>
  <c r="G3910" i="7"/>
  <c r="E3910" i="7"/>
  <c r="D3910" i="7"/>
  <c r="C3910" i="7"/>
  <c r="F3910" i="7" s="1"/>
  <c r="B3910" i="7"/>
  <c r="I3910" i="7" s="1"/>
  <c r="J3910" i="7" s="1"/>
  <c r="K3910" i="7" s="1"/>
  <c r="A3910" i="7"/>
  <c r="J3909" i="7"/>
  <c r="K3909" i="7" s="1"/>
  <c r="I3909" i="7"/>
  <c r="H3909" i="7"/>
  <c r="G3909" i="7"/>
  <c r="C3909" i="7"/>
  <c r="E3909" i="7" s="1"/>
  <c r="B3909" i="7"/>
  <c r="A3909" i="7"/>
  <c r="H3908" i="7"/>
  <c r="G3908" i="7"/>
  <c r="E3908" i="7"/>
  <c r="C3908" i="7"/>
  <c r="B3908" i="7"/>
  <c r="I3908" i="7" s="1"/>
  <c r="J3908" i="7" s="1"/>
  <c r="K3908" i="7" s="1"/>
  <c r="A3908" i="7"/>
  <c r="H3907" i="7"/>
  <c r="G3907" i="7"/>
  <c r="F3907" i="7"/>
  <c r="D3907" i="7"/>
  <c r="C3907" i="7"/>
  <c r="E3907" i="7" s="1"/>
  <c r="B3907" i="7"/>
  <c r="I3907" i="7" s="1"/>
  <c r="J3907" i="7" s="1"/>
  <c r="K3907" i="7" s="1"/>
  <c r="A3907" i="7"/>
  <c r="J3906" i="7"/>
  <c r="K3906" i="7" s="1"/>
  <c r="H3906" i="7"/>
  <c r="G3906" i="7"/>
  <c r="F3906" i="7"/>
  <c r="E3906" i="7"/>
  <c r="C3906" i="7"/>
  <c r="D3906" i="7" s="1"/>
  <c r="B3906" i="7"/>
  <c r="I3906" i="7" s="1"/>
  <c r="A3906" i="7"/>
  <c r="J3905" i="7"/>
  <c r="K3905" i="7" s="1"/>
  <c r="I3905" i="7"/>
  <c r="H3905" i="7"/>
  <c r="G3905" i="7"/>
  <c r="F3905" i="7"/>
  <c r="E3905" i="7"/>
  <c r="D3905" i="7"/>
  <c r="C3905" i="7"/>
  <c r="B3905" i="7"/>
  <c r="A3905" i="7"/>
  <c r="I3904" i="7"/>
  <c r="J3904" i="7" s="1"/>
  <c r="K3904" i="7" s="1"/>
  <c r="H3904" i="7"/>
  <c r="G3904" i="7"/>
  <c r="F3904" i="7"/>
  <c r="C3904" i="7"/>
  <c r="D3904" i="7" s="1"/>
  <c r="B3904" i="7"/>
  <c r="A3904" i="7"/>
  <c r="J3903" i="7"/>
  <c r="K3903" i="7" s="1"/>
  <c r="I3903" i="7"/>
  <c r="H3903" i="7"/>
  <c r="G3903" i="7"/>
  <c r="C3903" i="7"/>
  <c r="B3903" i="7"/>
  <c r="A3903" i="7"/>
  <c r="H3902" i="7"/>
  <c r="G3902" i="7"/>
  <c r="C3902" i="7"/>
  <c r="B3902" i="7"/>
  <c r="I3902" i="7" s="1"/>
  <c r="J3902" i="7" s="1"/>
  <c r="K3902" i="7" s="1"/>
  <c r="A3902" i="7"/>
  <c r="J3901" i="7"/>
  <c r="K3901" i="7" s="1"/>
  <c r="H3901" i="7"/>
  <c r="G3901" i="7"/>
  <c r="F3901" i="7"/>
  <c r="E3901" i="7"/>
  <c r="C3901" i="7"/>
  <c r="D3901" i="7" s="1"/>
  <c r="B3901" i="7"/>
  <c r="I3901" i="7" s="1"/>
  <c r="A3901" i="7"/>
  <c r="I3900" i="7"/>
  <c r="J3900" i="7" s="1"/>
  <c r="K3900" i="7" s="1"/>
  <c r="H3900" i="7"/>
  <c r="G3900" i="7"/>
  <c r="F3900" i="7"/>
  <c r="E3900" i="7"/>
  <c r="D3900" i="7"/>
  <c r="C3900" i="7"/>
  <c r="B3900" i="7"/>
  <c r="A3900" i="7"/>
  <c r="K3899" i="7"/>
  <c r="J3899" i="7"/>
  <c r="H3899" i="7"/>
  <c r="G3899" i="7"/>
  <c r="F3899" i="7"/>
  <c r="E3899" i="7"/>
  <c r="D3899" i="7"/>
  <c r="C3899" i="7"/>
  <c r="B3899" i="7"/>
  <c r="I3899" i="7" s="1"/>
  <c r="A3899" i="7"/>
  <c r="H3898" i="7"/>
  <c r="G3898" i="7"/>
  <c r="E3898" i="7"/>
  <c r="D3898" i="7"/>
  <c r="C3898" i="7"/>
  <c r="F3898" i="7" s="1"/>
  <c r="B3898" i="7"/>
  <c r="I3898" i="7" s="1"/>
  <c r="J3898" i="7" s="1"/>
  <c r="K3898" i="7" s="1"/>
  <c r="A3898" i="7"/>
  <c r="H3897" i="7"/>
  <c r="G3897" i="7"/>
  <c r="C3897" i="7"/>
  <c r="B3897" i="7"/>
  <c r="I3897" i="7" s="1"/>
  <c r="J3897" i="7" s="1"/>
  <c r="K3897" i="7" s="1"/>
  <c r="A3897" i="7"/>
  <c r="H3896" i="7"/>
  <c r="G3896" i="7"/>
  <c r="C3896" i="7"/>
  <c r="B3896" i="7"/>
  <c r="I3896" i="7" s="1"/>
  <c r="J3896" i="7" s="1"/>
  <c r="K3896" i="7" s="1"/>
  <c r="A3896" i="7"/>
  <c r="I3895" i="7"/>
  <c r="J3895" i="7" s="1"/>
  <c r="K3895" i="7" s="1"/>
  <c r="H3895" i="7"/>
  <c r="G3895" i="7"/>
  <c r="C3895" i="7"/>
  <c r="E3895" i="7" s="1"/>
  <c r="B3895" i="7"/>
  <c r="A3895" i="7"/>
  <c r="K3894" i="7"/>
  <c r="J3894" i="7"/>
  <c r="H3894" i="7"/>
  <c r="G3894" i="7"/>
  <c r="C3894" i="7"/>
  <c r="D3894" i="7" s="1"/>
  <c r="B3894" i="7"/>
  <c r="I3894" i="7" s="1"/>
  <c r="A3894" i="7"/>
  <c r="H3893" i="7"/>
  <c r="G3893" i="7"/>
  <c r="F3893" i="7"/>
  <c r="E3893" i="7"/>
  <c r="D3893" i="7"/>
  <c r="C3893" i="7"/>
  <c r="B3893" i="7"/>
  <c r="I3893" i="7" s="1"/>
  <c r="J3893" i="7" s="1"/>
  <c r="K3893" i="7" s="1"/>
  <c r="A3893" i="7"/>
  <c r="J3892" i="7"/>
  <c r="K3892" i="7" s="1"/>
  <c r="I3892" i="7"/>
  <c r="H3892" i="7"/>
  <c r="G3892" i="7"/>
  <c r="D3892" i="7"/>
  <c r="C3892" i="7"/>
  <c r="B3892" i="7"/>
  <c r="A3892" i="7"/>
  <c r="H3891" i="7"/>
  <c r="G3891" i="7"/>
  <c r="E3891" i="7"/>
  <c r="D3891" i="7"/>
  <c r="C3891" i="7"/>
  <c r="F3891" i="7" s="1"/>
  <c r="B3891" i="7"/>
  <c r="I3891" i="7" s="1"/>
  <c r="J3891" i="7" s="1"/>
  <c r="K3891" i="7" s="1"/>
  <c r="A3891" i="7"/>
  <c r="H3890" i="7"/>
  <c r="G3890" i="7"/>
  <c r="C3890" i="7"/>
  <c r="B3890" i="7"/>
  <c r="I3890" i="7" s="1"/>
  <c r="J3890" i="7" s="1"/>
  <c r="K3890" i="7" s="1"/>
  <c r="A3890" i="7"/>
  <c r="J3889" i="7"/>
  <c r="K3889" i="7" s="1"/>
  <c r="I3889" i="7"/>
  <c r="H3889" i="7"/>
  <c r="G3889" i="7"/>
  <c r="F3889" i="7"/>
  <c r="E3889" i="7"/>
  <c r="D3889" i="7"/>
  <c r="C3889" i="7"/>
  <c r="B3889" i="7"/>
  <c r="A3889" i="7"/>
  <c r="I3888" i="7"/>
  <c r="J3888" i="7" s="1"/>
  <c r="K3888" i="7" s="1"/>
  <c r="H3888" i="7"/>
  <c r="G3888" i="7"/>
  <c r="F3888" i="7"/>
  <c r="C3888" i="7"/>
  <c r="D3888" i="7" s="1"/>
  <c r="B3888" i="7"/>
  <c r="A3888" i="7"/>
  <c r="K3887" i="7"/>
  <c r="I3887" i="7"/>
  <c r="J3887" i="7" s="1"/>
  <c r="H3887" i="7"/>
  <c r="G3887" i="7"/>
  <c r="F3887" i="7"/>
  <c r="E3887" i="7"/>
  <c r="D3887" i="7"/>
  <c r="C3887" i="7"/>
  <c r="B3887" i="7"/>
  <c r="A3887" i="7"/>
  <c r="J3886" i="7"/>
  <c r="K3886" i="7" s="1"/>
  <c r="I3886" i="7"/>
  <c r="H3886" i="7"/>
  <c r="G3886" i="7"/>
  <c r="F3886" i="7"/>
  <c r="E3886" i="7"/>
  <c r="D3886" i="7"/>
  <c r="C3886" i="7"/>
  <c r="B3886" i="7"/>
  <c r="A3886" i="7"/>
  <c r="I3885" i="7"/>
  <c r="J3885" i="7" s="1"/>
  <c r="K3885" i="7" s="1"/>
  <c r="H3885" i="7"/>
  <c r="G3885" i="7"/>
  <c r="F3885" i="7"/>
  <c r="E3885" i="7"/>
  <c r="D3885" i="7"/>
  <c r="C3885" i="7"/>
  <c r="B3885" i="7"/>
  <c r="A3885" i="7"/>
  <c r="H3884" i="7"/>
  <c r="G3884" i="7"/>
  <c r="E3884" i="7"/>
  <c r="C3884" i="7"/>
  <c r="F3884" i="7" s="1"/>
  <c r="B3884" i="7"/>
  <c r="I3884" i="7" s="1"/>
  <c r="J3884" i="7" s="1"/>
  <c r="K3884" i="7" s="1"/>
  <c r="A3884" i="7"/>
  <c r="H3883" i="7"/>
  <c r="G3883" i="7"/>
  <c r="D3883" i="7"/>
  <c r="C3883" i="7"/>
  <c r="E3883" i="7" s="1"/>
  <c r="B3883" i="7"/>
  <c r="I3883" i="7" s="1"/>
  <c r="J3883" i="7" s="1"/>
  <c r="K3883" i="7" s="1"/>
  <c r="A3883" i="7"/>
  <c r="H3882" i="7"/>
  <c r="G3882" i="7"/>
  <c r="C3882" i="7"/>
  <c r="B3882" i="7"/>
  <c r="I3882" i="7" s="1"/>
  <c r="J3882" i="7" s="1"/>
  <c r="K3882" i="7" s="1"/>
  <c r="A3882" i="7"/>
  <c r="H3881" i="7"/>
  <c r="G3881" i="7"/>
  <c r="E3881" i="7"/>
  <c r="D3881" i="7"/>
  <c r="C3881" i="7"/>
  <c r="F3881" i="7" s="1"/>
  <c r="B3881" i="7"/>
  <c r="I3881" i="7" s="1"/>
  <c r="J3881" i="7" s="1"/>
  <c r="K3881" i="7" s="1"/>
  <c r="A3881" i="7"/>
  <c r="J3880" i="7"/>
  <c r="K3880" i="7" s="1"/>
  <c r="H3880" i="7"/>
  <c r="G3880" i="7"/>
  <c r="C3880" i="7"/>
  <c r="B3880" i="7"/>
  <c r="I3880" i="7" s="1"/>
  <c r="A3880" i="7"/>
  <c r="J3879" i="7"/>
  <c r="K3879" i="7" s="1"/>
  <c r="I3879" i="7"/>
  <c r="H3879" i="7"/>
  <c r="G3879" i="7"/>
  <c r="C3879" i="7"/>
  <c r="B3879" i="7"/>
  <c r="A3879" i="7"/>
  <c r="H3878" i="7"/>
  <c r="G3878" i="7"/>
  <c r="F3878" i="7"/>
  <c r="E3878" i="7"/>
  <c r="D3878" i="7"/>
  <c r="C3878" i="7"/>
  <c r="B3878" i="7"/>
  <c r="I3878" i="7" s="1"/>
  <c r="J3878" i="7" s="1"/>
  <c r="K3878" i="7" s="1"/>
  <c r="A3878" i="7"/>
  <c r="J3877" i="7"/>
  <c r="K3877" i="7" s="1"/>
  <c r="I3877" i="7"/>
  <c r="H3877" i="7"/>
  <c r="G3877" i="7"/>
  <c r="F3877" i="7"/>
  <c r="E3877" i="7"/>
  <c r="D3877" i="7"/>
  <c r="C3877" i="7"/>
  <c r="B3877" i="7"/>
  <c r="A3877" i="7"/>
  <c r="K3876" i="7"/>
  <c r="I3876" i="7"/>
  <c r="J3876" i="7" s="1"/>
  <c r="H3876" i="7"/>
  <c r="G3876" i="7"/>
  <c r="F3876" i="7"/>
  <c r="C3876" i="7"/>
  <c r="D3876" i="7" s="1"/>
  <c r="B3876" i="7"/>
  <c r="A3876" i="7"/>
  <c r="K3875" i="7"/>
  <c r="J3875" i="7"/>
  <c r="I3875" i="7"/>
  <c r="H3875" i="7"/>
  <c r="G3875" i="7"/>
  <c r="F3875" i="7"/>
  <c r="E3875" i="7"/>
  <c r="D3875" i="7"/>
  <c r="C3875" i="7"/>
  <c r="B3875" i="7"/>
  <c r="A3875" i="7"/>
  <c r="I3874" i="7"/>
  <c r="J3874" i="7" s="1"/>
  <c r="K3874" i="7" s="1"/>
  <c r="H3874" i="7"/>
  <c r="G3874" i="7"/>
  <c r="F3874" i="7"/>
  <c r="E3874" i="7"/>
  <c r="D3874" i="7"/>
  <c r="C3874" i="7"/>
  <c r="B3874" i="7"/>
  <c r="A3874" i="7"/>
  <c r="I3873" i="7"/>
  <c r="J3873" i="7" s="1"/>
  <c r="K3873" i="7" s="1"/>
  <c r="H3873" i="7"/>
  <c r="G3873" i="7"/>
  <c r="C3873" i="7"/>
  <c r="F3873" i="7" s="1"/>
  <c r="B3873" i="7"/>
  <c r="A3873" i="7"/>
  <c r="H3872" i="7"/>
  <c r="G3872" i="7"/>
  <c r="F3872" i="7"/>
  <c r="E3872" i="7"/>
  <c r="D3872" i="7"/>
  <c r="C3872" i="7"/>
  <c r="B3872" i="7"/>
  <c r="I3872" i="7" s="1"/>
  <c r="J3872" i="7" s="1"/>
  <c r="K3872" i="7" s="1"/>
  <c r="A3872" i="7"/>
  <c r="H3871" i="7"/>
  <c r="G3871" i="7"/>
  <c r="F3871" i="7"/>
  <c r="E3871" i="7"/>
  <c r="D3871" i="7"/>
  <c r="C3871" i="7"/>
  <c r="B3871" i="7"/>
  <c r="I3871" i="7" s="1"/>
  <c r="J3871" i="7" s="1"/>
  <c r="K3871" i="7" s="1"/>
  <c r="A3871" i="7"/>
  <c r="H3870" i="7"/>
  <c r="G3870" i="7"/>
  <c r="C3870" i="7"/>
  <c r="F3870" i="7" s="1"/>
  <c r="B3870" i="7"/>
  <c r="I3870" i="7" s="1"/>
  <c r="J3870" i="7" s="1"/>
  <c r="K3870" i="7" s="1"/>
  <c r="A3870" i="7"/>
  <c r="H3869" i="7"/>
  <c r="G3869" i="7"/>
  <c r="E3869" i="7"/>
  <c r="D3869" i="7"/>
  <c r="C3869" i="7"/>
  <c r="F3869" i="7" s="1"/>
  <c r="B3869" i="7"/>
  <c r="I3869" i="7" s="1"/>
  <c r="J3869" i="7" s="1"/>
  <c r="K3869" i="7" s="1"/>
  <c r="A3869" i="7"/>
  <c r="J3868" i="7"/>
  <c r="K3868" i="7" s="1"/>
  <c r="H3868" i="7"/>
  <c r="G3868" i="7"/>
  <c r="D3868" i="7"/>
  <c r="C3868" i="7"/>
  <c r="B3868" i="7"/>
  <c r="I3868" i="7" s="1"/>
  <c r="A3868" i="7"/>
  <c r="H3867" i="7"/>
  <c r="G3867" i="7"/>
  <c r="C3867" i="7"/>
  <c r="B3867" i="7"/>
  <c r="I3867" i="7" s="1"/>
  <c r="J3867" i="7" s="1"/>
  <c r="K3867" i="7" s="1"/>
  <c r="A3867" i="7"/>
  <c r="H3866" i="7"/>
  <c r="G3866" i="7"/>
  <c r="F3866" i="7"/>
  <c r="E3866" i="7"/>
  <c r="D3866" i="7"/>
  <c r="C3866" i="7"/>
  <c r="B3866" i="7"/>
  <c r="I3866" i="7" s="1"/>
  <c r="J3866" i="7" s="1"/>
  <c r="K3866" i="7" s="1"/>
  <c r="A3866" i="7"/>
  <c r="K3865" i="7"/>
  <c r="J3865" i="7"/>
  <c r="I3865" i="7"/>
  <c r="H3865" i="7"/>
  <c r="G3865" i="7"/>
  <c r="F3865" i="7"/>
  <c r="E3865" i="7"/>
  <c r="D3865" i="7"/>
  <c r="C3865" i="7"/>
  <c r="B3865" i="7"/>
  <c r="A3865" i="7"/>
  <c r="K3864" i="7"/>
  <c r="J3864" i="7"/>
  <c r="I3864" i="7"/>
  <c r="H3864" i="7"/>
  <c r="G3864" i="7"/>
  <c r="F3864" i="7"/>
  <c r="C3864" i="7"/>
  <c r="D3864" i="7" s="1"/>
  <c r="B3864" i="7"/>
  <c r="A3864" i="7"/>
  <c r="I3863" i="7"/>
  <c r="J3863" i="7" s="1"/>
  <c r="K3863" i="7" s="1"/>
  <c r="H3863" i="7"/>
  <c r="G3863" i="7"/>
  <c r="F3863" i="7"/>
  <c r="E3863" i="7"/>
  <c r="D3863" i="7"/>
  <c r="C3863" i="7"/>
  <c r="B3863" i="7"/>
  <c r="A3863" i="7"/>
  <c r="J3862" i="7"/>
  <c r="K3862" i="7" s="1"/>
  <c r="I3862" i="7"/>
  <c r="H3862" i="7"/>
  <c r="G3862" i="7"/>
  <c r="F3862" i="7"/>
  <c r="E3862" i="7"/>
  <c r="D3862" i="7"/>
  <c r="C3862" i="7"/>
  <c r="B3862" i="7"/>
  <c r="A3862" i="7"/>
  <c r="I3861" i="7"/>
  <c r="J3861" i="7" s="1"/>
  <c r="K3861" i="7" s="1"/>
  <c r="H3861" i="7"/>
  <c r="G3861" i="7"/>
  <c r="C3861" i="7"/>
  <c r="B3861" i="7"/>
  <c r="A3861" i="7"/>
  <c r="H3860" i="7"/>
  <c r="G3860" i="7"/>
  <c r="E3860" i="7"/>
  <c r="C3860" i="7"/>
  <c r="F3860" i="7" s="1"/>
  <c r="B3860" i="7"/>
  <c r="I3860" i="7" s="1"/>
  <c r="J3860" i="7" s="1"/>
  <c r="K3860" i="7" s="1"/>
  <c r="A3860" i="7"/>
  <c r="H3859" i="7"/>
  <c r="G3859" i="7"/>
  <c r="C3859" i="7"/>
  <c r="E3859" i="7" s="1"/>
  <c r="B3859" i="7"/>
  <c r="I3859" i="7" s="1"/>
  <c r="J3859" i="7" s="1"/>
  <c r="K3859" i="7" s="1"/>
  <c r="A3859" i="7"/>
  <c r="H3858" i="7"/>
  <c r="G3858" i="7"/>
  <c r="C3858" i="7"/>
  <c r="B3858" i="7"/>
  <c r="I3858" i="7" s="1"/>
  <c r="J3858" i="7" s="1"/>
  <c r="K3858" i="7" s="1"/>
  <c r="A3858" i="7"/>
  <c r="H3857" i="7"/>
  <c r="G3857" i="7"/>
  <c r="E3857" i="7"/>
  <c r="C3857" i="7"/>
  <c r="F3857" i="7" s="1"/>
  <c r="B3857" i="7"/>
  <c r="I3857" i="7" s="1"/>
  <c r="J3857" i="7" s="1"/>
  <c r="K3857" i="7" s="1"/>
  <c r="A3857" i="7"/>
  <c r="J3856" i="7"/>
  <c r="K3856" i="7" s="1"/>
  <c r="H3856" i="7"/>
  <c r="G3856" i="7"/>
  <c r="C3856" i="7"/>
  <c r="B3856" i="7"/>
  <c r="I3856" i="7" s="1"/>
  <c r="A3856" i="7"/>
  <c r="J3855" i="7"/>
  <c r="K3855" i="7" s="1"/>
  <c r="I3855" i="7"/>
  <c r="H3855" i="7"/>
  <c r="G3855" i="7"/>
  <c r="C3855" i="7"/>
  <c r="B3855" i="7"/>
  <c r="A3855" i="7"/>
  <c r="H3854" i="7"/>
  <c r="G3854" i="7"/>
  <c r="F3854" i="7"/>
  <c r="E3854" i="7"/>
  <c r="D3854" i="7"/>
  <c r="C3854" i="7"/>
  <c r="B3854" i="7"/>
  <c r="I3854" i="7" s="1"/>
  <c r="J3854" i="7" s="1"/>
  <c r="K3854" i="7" s="1"/>
  <c r="A3854" i="7"/>
  <c r="I3853" i="7"/>
  <c r="J3853" i="7" s="1"/>
  <c r="K3853" i="7" s="1"/>
  <c r="H3853" i="7"/>
  <c r="G3853" i="7"/>
  <c r="F3853" i="7"/>
  <c r="E3853" i="7"/>
  <c r="D3853" i="7"/>
  <c r="C3853" i="7"/>
  <c r="B3853" i="7"/>
  <c r="A3853" i="7"/>
  <c r="K3852" i="7"/>
  <c r="J3852" i="7"/>
  <c r="I3852" i="7"/>
  <c r="H3852" i="7"/>
  <c r="G3852" i="7"/>
  <c r="F3852" i="7"/>
  <c r="C3852" i="7"/>
  <c r="D3852" i="7" s="1"/>
  <c r="B3852" i="7"/>
  <c r="A3852" i="7"/>
  <c r="I3851" i="7"/>
  <c r="J3851" i="7" s="1"/>
  <c r="K3851" i="7" s="1"/>
  <c r="H3851" i="7"/>
  <c r="G3851" i="7"/>
  <c r="F3851" i="7"/>
  <c r="E3851" i="7"/>
  <c r="D3851" i="7"/>
  <c r="C3851" i="7"/>
  <c r="B3851" i="7"/>
  <c r="A3851" i="7"/>
  <c r="J3850" i="7"/>
  <c r="K3850" i="7" s="1"/>
  <c r="I3850" i="7"/>
  <c r="H3850" i="7"/>
  <c r="G3850" i="7"/>
  <c r="F3850" i="7"/>
  <c r="E3850" i="7"/>
  <c r="D3850" i="7"/>
  <c r="C3850" i="7"/>
  <c r="B3850" i="7"/>
  <c r="A3850" i="7"/>
  <c r="I3849" i="7"/>
  <c r="J3849" i="7" s="1"/>
  <c r="K3849" i="7" s="1"/>
  <c r="H3849" i="7"/>
  <c r="G3849" i="7"/>
  <c r="E3849" i="7"/>
  <c r="D3849" i="7"/>
  <c r="C3849" i="7"/>
  <c r="F3849" i="7" s="1"/>
  <c r="B3849" i="7"/>
  <c r="A3849" i="7"/>
  <c r="H3848" i="7"/>
  <c r="G3848" i="7"/>
  <c r="F3848" i="7"/>
  <c r="D3848" i="7"/>
  <c r="C3848" i="7"/>
  <c r="E3848" i="7" s="1"/>
  <c r="B3848" i="7"/>
  <c r="I3848" i="7" s="1"/>
  <c r="J3848" i="7" s="1"/>
  <c r="K3848" i="7" s="1"/>
  <c r="A3848" i="7"/>
  <c r="H3847" i="7"/>
  <c r="G3847" i="7"/>
  <c r="D3847" i="7"/>
  <c r="C3847" i="7"/>
  <c r="F3847" i="7" s="1"/>
  <c r="B3847" i="7"/>
  <c r="I3847" i="7" s="1"/>
  <c r="J3847" i="7" s="1"/>
  <c r="K3847" i="7" s="1"/>
  <c r="A3847" i="7"/>
  <c r="H3846" i="7"/>
  <c r="G3846" i="7"/>
  <c r="F3846" i="7"/>
  <c r="E3846" i="7"/>
  <c r="D3846" i="7"/>
  <c r="C3846" i="7"/>
  <c r="B3846" i="7"/>
  <c r="I3846" i="7" s="1"/>
  <c r="J3846" i="7" s="1"/>
  <c r="K3846" i="7" s="1"/>
  <c r="A3846" i="7"/>
  <c r="H3845" i="7"/>
  <c r="G3845" i="7"/>
  <c r="D3845" i="7"/>
  <c r="C3845" i="7"/>
  <c r="F3845" i="7" s="1"/>
  <c r="B3845" i="7"/>
  <c r="I3845" i="7" s="1"/>
  <c r="J3845" i="7" s="1"/>
  <c r="K3845" i="7" s="1"/>
  <c r="A3845" i="7"/>
  <c r="H3844" i="7"/>
  <c r="G3844" i="7"/>
  <c r="D3844" i="7"/>
  <c r="C3844" i="7"/>
  <c r="B3844" i="7"/>
  <c r="I3844" i="7" s="1"/>
  <c r="J3844" i="7" s="1"/>
  <c r="K3844" i="7" s="1"/>
  <c r="A3844" i="7"/>
  <c r="K3843" i="7"/>
  <c r="J3843" i="7"/>
  <c r="I3843" i="7"/>
  <c r="H3843" i="7"/>
  <c r="G3843" i="7"/>
  <c r="C3843" i="7"/>
  <c r="B3843" i="7"/>
  <c r="A3843" i="7"/>
  <c r="I3842" i="7"/>
  <c r="J3842" i="7" s="1"/>
  <c r="K3842" i="7" s="1"/>
  <c r="H3842" i="7"/>
  <c r="G3842" i="7"/>
  <c r="F3842" i="7"/>
  <c r="E3842" i="7"/>
  <c r="C3842" i="7"/>
  <c r="D3842" i="7" s="1"/>
  <c r="B3842" i="7"/>
  <c r="A3842" i="7"/>
  <c r="I3841" i="7"/>
  <c r="J3841" i="7" s="1"/>
  <c r="K3841" i="7" s="1"/>
  <c r="H3841" i="7"/>
  <c r="G3841" i="7"/>
  <c r="F3841" i="7"/>
  <c r="E3841" i="7"/>
  <c r="D3841" i="7"/>
  <c r="C3841" i="7"/>
  <c r="B3841" i="7"/>
  <c r="A3841" i="7"/>
  <c r="K3840" i="7"/>
  <c r="J3840" i="7"/>
  <c r="I3840" i="7"/>
  <c r="H3840" i="7"/>
  <c r="G3840" i="7"/>
  <c r="F3840" i="7"/>
  <c r="C3840" i="7"/>
  <c r="D3840" i="7" s="1"/>
  <c r="B3840" i="7"/>
  <c r="A3840" i="7"/>
  <c r="I3839" i="7"/>
  <c r="J3839" i="7" s="1"/>
  <c r="K3839" i="7" s="1"/>
  <c r="H3839" i="7"/>
  <c r="G3839" i="7"/>
  <c r="F3839" i="7"/>
  <c r="E3839" i="7"/>
  <c r="D3839" i="7"/>
  <c r="C3839" i="7"/>
  <c r="B3839" i="7"/>
  <c r="A3839" i="7"/>
  <c r="I3838" i="7"/>
  <c r="J3838" i="7" s="1"/>
  <c r="K3838" i="7" s="1"/>
  <c r="H3838" i="7"/>
  <c r="G3838" i="7"/>
  <c r="F3838" i="7"/>
  <c r="E3838" i="7"/>
  <c r="D3838" i="7"/>
  <c r="C3838" i="7"/>
  <c r="B3838" i="7"/>
  <c r="A3838" i="7"/>
  <c r="I3837" i="7"/>
  <c r="J3837" i="7" s="1"/>
  <c r="K3837" i="7" s="1"/>
  <c r="H3837" i="7"/>
  <c r="G3837" i="7"/>
  <c r="F3837" i="7"/>
  <c r="E3837" i="7"/>
  <c r="D3837" i="7"/>
  <c r="C3837" i="7"/>
  <c r="B3837" i="7"/>
  <c r="A3837" i="7"/>
  <c r="H3836" i="7"/>
  <c r="G3836" i="7"/>
  <c r="F3836" i="7"/>
  <c r="D3836" i="7"/>
  <c r="C3836" i="7"/>
  <c r="E3836" i="7" s="1"/>
  <c r="B3836" i="7"/>
  <c r="I3836" i="7" s="1"/>
  <c r="J3836" i="7" s="1"/>
  <c r="K3836" i="7" s="1"/>
  <c r="A3836" i="7"/>
  <c r="H3835" i="7"/>
  <c r="G3835" i="7"/>
  <c r="D3835" i="7"/>
  <c r="C3835" i="7"/>
  <c r="F3835" i="7" s="1"/>
  <c r="B3835" i="7"/>
  <c r="I3835" i="7" s="1"/>
  <c r="J3835" i="7" s="1"/>
  <c r="K3835" i="7" s="1"/>
  <c r="A3835" i="7"/>
  <c r="H3834" i="7"/>
  <c r="G3834" i="7"/>
  <c r="F3834" i="7"/>
  <c r="E3834" i="7"/>
  <c r="D3834" i="7"/>
  <c r="C3834" i="7"/>
  <c r="B3834" i="7"/>
  <c r="I3834" i="7" s="1"/>
  <c r="J3834" i="7" s="1"/>
  <c r="K3834" i="7" s="1"/>
  <c r="A3834" i="7"/>
  <c r="H3833" i="7"/>
  <c r="G3833" i="7"/>
  <c r="D3833" i="7"/>
  <c r="C3833" i="7"/>
  <c r="F3833" i="7" s="1"/>
  <c r="B3833" i="7"/>
  <c r="I3833" i="7" s="1"/>
  <c r="J3833" i="7" s="1"/>
  <c r="K3833" i="7" s="1"/>
  <c r="A3833" i="7"/>
  <c r="K3832" i="7"/>
  <c r="H3832" i="7"/>
  <c r="G3832" i="7"/>
  <c r="D3832" i="7"/>
  <c r="C3832" i="7"/>
  <c r="B3832" i="7"/>
  <c r="I3832" i="7" s="1"/>
  <c r="J3832" i="7" s="1"/>
  <c r="A3832" i="7"/>
  <c r="I3831" i="7"/>
  <c r="J3831" i="7" s="1"/>
  <c r="K3831" i="7" s="1"/>
  <c r="H3831" i="7"/>
  <c r="G3831" i="7"/>
  <c r="C3831" i="7"/>
  <c r="B3831" i="7"/>
  <c r="A3831" i="7"/>
  <c r="H3830" i="7"/>
  <c r="G3830" i="7"/>
  <c r="F3830" i="7"/>
  <c r="E3830" i="7"/>
  <c r="C3830" i="7"/>
  <c r="D3830" i="7" s="1"/>
  <c r="B3830" i="7"/>
  <c r="I3830" i="7" s="1"/>
  <c r="J3830" i="7" s="1"/>
  <c r="K3830" i="7" s="1"/>
  <c r="A3830" i="7"/>
  <c r="I3829" i="7"/>
  <c r="J3829" i="7" s="1"/>
  <c r="K3829" i="7" s="1"/>
  <c r="H3829" i="7"/>
  <c r="G3829" i="7"/>
  <c r="F3829" i="7"/>
  <c r="E3829" i="7"/>
  <c r="D3829" i="7"/>
  <c r="C3829" i="7"/>
  <c r="B3829" i="7"/>
  <c r="A3829" i="7"/>
  <c r="K3828" i="7"/>
  <c r="J3828" i="7"/>
  <c r="I3828" i="7"/>
  <c r="H3828" i="7"/>
  <c r="G3828" i="7"/>
  <c r="F3828" i="7"/>
  <c r="C3828" i="7"/>
  <c r="D3828" i="7" s="1"/>
  <c r="B3828" i="7"/>
  <c r="A3828" i="7"/>
  <c r="I3827" i="7"/>
  <c r="J3827" i="7" s="1"/>
  <c r="K3827" i="7" s="1"/>
  <c r="H3827" i="7"/>
  <c r="G3827" i="7"/>
  <c r="F3827" i="7"/>
  <c r="E3827" i="7"/>
  <c r="C3827" i="7"/>
  <c r="D3827" i="7" s="1"/>
  <c r="B3827" i="7"/>
  <c r="A3827" i="7"/>
  <c r="I3826" i="7"/>
  <c r="J3826" i="7" s="1"/>
  <c r="K3826" i="7" s="1"/>
  <c r="H3826" i="7"/>
  <c r="G3826" i="7"/>
  <c r="F3826" i="7"/>
  <c r="E3826" i="7"/>
  <c r="D3826" i="7"/>
  <c r="C3826" i="7"/>
  <c r="B3826" i="7"/>
  <c r="A3826" i="7"/>
  <c r="I3825" i="7"/>
  <c r="J3825" i="7" s="1"/>
  <c r="K3825" i="7" s="1"/>
  <c r="H3825" i="7"/>
  <c r="G3825" i="7"/>
  <c r="C3825" i="7"/>
  <c r="B3825" i="7"/>
  <c r="A3825" i="7"/>
  <c r="H3824" i="7"/>
  <c r="G3824" i="7"/>
  <c r="E3824" i="7"/>
  <c r="C3824" i="7"/>
  <c r="F3824" i="7" s="1"/>
  <c r="B3824" i="7"/>
  <c r="I3824" i="7" s="1"/>
  <c r="J3824" i="7" s="1"/>
  <c r="K3824" i="7" s="1"/>
  <c r="A3824" i="7"/>
  <c r="H3823" i="7"/>
  <c r="G3823" i="7"/>
  <c r="C3823" i="7"/>
  <c r="E3823" i="7" s="1"/>
  <c r="B3823" i="7"/>
  <c r="I3823" i="7" s="1"/>
  <c r="J3823" i="7" s="1"/>
  <c r="K3823" i="7" s="1"/>
  <c r="A3823" i="7"/>
  <c r="H3822" i="7"/>
  <c r="G3822" i="7"/>
  <c r="C3822" i="7"/>
  <c r="B3822" i="7"/>
  <c r="I3822" i="7" s="1"/>
  <c r="J3822" i="7" s="1"/>
  <c r="K3822" i="7" s="1"/>
  <c r="A3822" i="7"/>
  <c r="H3821" i="7"/>
  <c r="G3821" i="7"/>
  <c r="E3821" i="7"/>
  <c r="C3821" i="7"/>
  <c r="F3821" i="7" s="1"/>
  <c r="B3821" i="7"/>
  <c r="I3821" i="7" s="1"/>
  <c r="J3821" i="7" s="1"/>
  <c r="K3821" i="7" s="1"/>
  <c r="A3821" i="7"/>
  <c r="J3820" i="7"/>
  <c r="K3820" i="7" s="1"/>
  <c r="H3820" i="7"/>
  <c r="G3820" i="7"/>
  <c r="C3820" i="7"/>
  <c r="B3820" i="7"/>
  <c r="I3820" i="7" s="1"/>
  <c r="A3820" i="7"/>
  <c r="I3819" i="7"/>
  <c r="J3819" i="7" s="1"/>
  <c r="K3819" i="7" s="1"/>
  <c r="H3819" i="7"/>
  <c r="G3819" i="7"/>
  <c r="C3819" i="7"/>
  <c r="B3819" i="7"/>
  <c r="A3819" i="7"/>
  <c r="H3818" i="7"/>
  <c r="G3818" i="7"/>
  <c r="F3818" i="7"/>
  <c r="E3818" i="7"/>
  <c r="C3818" i="7"/>
  <c r="D3818" i="7" s="1"/>
  <c r="B3818" i="7"/>
  <c r="I3818" i="7" s="1"/>
  <c r="J3818" i="7" s="1"/>
  <c r="K3818" i="7" s="1"/>
  <c r="A3818" i="7"/>
  <c r="K3817" i="7"/>
  <c r="J3817" i="7"/>
  <c r="I3817" i="7"/>
  <c r="H3817" i="7"/>
  <c r="G3817" i="7"/>
  <c r="F3817" i="7"/>
  <c r="E3817" i="7"/>
  <c r="D3817" i="7"/>
  <c r="C3817" i="7"/>
  <c r="B3817" i="7"/>
  <c r="A3817" i="7"/>
  <c r="K3816" i="7"/>
  <c r="J3816" i="7"/>
  <c r="I3816" i="7"/>
  <c r="H3816" i="7"/>
  <c r="G3816" i="7"/>
  <c r="F3816" i="7"/>
  <c r="C3816" i="7"/>
  <c r="D3816" i="7" s="1"/>
  <c r="B3816" i="7"/>
  <c r="A3816" i="7"/>
  <c r="J3815" i="7"/>
  <c r="K3815" i="7" s="1"/>
  <c r="I3815" i="7"/>
  <c r="H3815" i="7"/>
  <c r="G3815" i="7"/>
  <c r="F3815" i="7"/>
  <c r="E3815" i="7"/>
  <c r="C3815" i="7"/>
  <c r="D3815" i="7" s="1"/>
  <c r="B3815" i="7"/>
  <c r="A3815" i="7"/>
  <c r="I3814" i="7"/>
  <c r="J3814" i="7" s="1"/>
  <c r="K3814" i="7" s="1"/>
  <c r="H3814" i="7"/>
  <c r="G3814" i="7"/>
  <c r="F3814" i="7"/>
  <c r="E3814" i="7"/>
  <c r="D3814" i="7"/>
  <c r="C3814" i="7"/>
  <c r="B3814" i="7"/>
  <c r="A3814" i="7"/>
  <c r="I3813" i="7"/>
  <c r="J3813" i="7" s="1"/>
  <c r="K3813" i="7" s="1"/>
  <c r="H3813" i="7"/>
  <c r="G3813" i="7"/>
  <c r="F3813" i="7"/>
  <c r="E3813" i="7"/>
  <c r="D3813" i="7"/>
  <c r="C3813" i="7"/>
  <c r="B3813" i="7"/>
  <c r="A3813" i="7"/>
  <c r="H3812" i="7"/>
  <c r="G3812" i="7"/>
  <c r="F3812" i="7"/>
  <c r="E3812" i="7"/>
  <c r="D3812" i="7"/>
  <c r="C3812" i="7"/>
  <c r="B3812" i="7"/>
  <c r="I3812" i="7" s="1"/>
  <c r="J3812" i="7" s="1"/>
  <c r="K3812" i="7" s="1"/>
  <c r="A3812" i="7"/>
  <c r="H3811" i="7"/>
  <c r="G3811" i="7"/>
  <c r="F3811" i="7"/>
  <c r="E3811" i="7"/>
  <c r="D3811" i="7"/>
  <c r="C3811" i="7"/>
  <c r="B3811" i="7"/>
  <c r="I3811" i="7" s="1"/>
  <c r="J3811" i="7" s="1"/>
  <c r="K3811" i="7" s="1"/>
  <c r="A3811" i="7"/>
  <c r="H3810" i="7"/>
  <c r="G3810" i="7"/>
  <c r="F3810" i="7"/>
  <c r="E3810" i="7"/>
  <c r="D3810" i="7"/>
  <c r="C3810" i="7"/>
  <c r="B3810" i="7"/>
  <c r="I3810" i="7" s="1"/>
  <c r="J3810" i="7" s="1"/>
  <c r="K3810" i="7" s="1"/>
  <c r="A3810" i="7"/>
  <c r="H3809" i="7"/>
  <c r="G3809" i="7"/>
  <c r="E3809" i="7"/>
  <c r="D3809" i="7"/>
  <c r="C3809" i="7"/>
  <c r="F3809" i="7" s="1"/>
  <c r="B3809" i="7"/>
  <c r="I3809" i="7" s="1"/>
  <c r="J3809" i="7" s="1"/>
  <c r="K3809" i="7" s="1"/>
  <c r="A3809" i="7"/>
  <c r="H3808" i="7"/>
  <c r="G3808" i="7"/>
  <c r="D3808" i="7"/>
  <c r="C3808" i="7"/>
  <c r="B3808" i="7"/>
  <c r="I3808" i="7" s="1"/>
  <c r="J3808" i="7" s="1"/>
  <c r="K3808" i="7" s="1"/>
  <c r="A3808" i="7"/>
  <c r="H3807" i="7"/>
  <c r="G3807" i="7"/>
  <c r="C3807" i="7"/>
  <c r="B3807" i="7"/>
  <c r="I3807" i="7" s="1"/>
  <c r="J3807" i="7" s="1"/>
  <c r="K3807" i="7" s="1"/>
  <c r="A3807" i="7"/>
  <c r="H3806" i="7"/>
  <c r="G3806" i="7"/>
  <c r="F3806" i="7"/>
  <c r="E3806" i="7"/>
  <c r="C3806" i="7"/>
  <c r="D3806" i="7" s="1"/>
  <c r="B3806" i="7"/>
  <c r="I3806" i="7" s="1"/>
  <c r="J3806" i="7" s="1"/>
  <c r="K3806" i="7" s="1"/>
  <c r="A3806" i="7"/>
  <c r="K3805" i="7"/>
  <c r="J3805" i="7"/>
  <c r="I3805" i="7"/>
  <c r="H3805" i="7"/>
  <c r="G3805" i="7"/>
  <c r="F3805" i="7"/>
  <c r="E3805" i="7"/>
  <c r="D3805" i="7"/>
  <c r="C3805" i="7"/>
  <c r="B3805" i="7"/>
  <c r="A3805" i="7"/>
  <c r="J3804" i="7"/>
  <c r="K3804" i="7" s="1"/>
  <c r="I3804" i="7"/>
  <c r="H3804" i="7"/>
  <c r="G3804" i="7"/>
  <c r="F3804" i="7"/>
  <c r="C3804" i="7"/>
  <c r="D3804" i="7" s="1"/>
  <c r="B3804" i="7"/>
  <c r="A3804" i="7"/>
  <c r="I3803" i="7"/>
  <c r="J3803" i="7" s="1"/>
  <c r="K3803" i="7" s="1"/>
  <c r="H3803" i="7"/>
  <c r="G3803" i="7"/>
  <c r="F3803" i="7"/>
  <c r="E3803" i="7"/>
  <c r="C3803" i="7"/>
  <c r="D3803" i="7" s="1"/>
  <c r="B3803" i="7"/>
  <c r="A3803" i="7"/>
  <c r="J3802" i="7"/>
  <c r="K3802" i="7" s="1"/>
  <c r="I3802" i="7"/>
  <c r="H3802" i="7"/>
  <c r="G3802" i="7"/>
  <c r="F3802" i="7"/>
  <c r="E3802" i="7"/>
  <c r="D3802" i="7"/>
  <c r="C3802" i="7"/>
  <c r="B3802" i="7"/>
  <c r="A3802" i="7"/>
  <c r="I3801" i="7"/>
  <c r="J3801" i="7" s="1"/>
  <c r="K3801" i="7" s="1"/>
  <c r="H3801" i="7"/>
  <c r="G3801" i="7"/>
  <c r="C3801" i="7"/>
  <c r="B3801" i="7"/>
  <c r="A3801" i="7"/>
  <c r="H3800" i="7"/>
  <c r="G3800" i="7"/>
  <c r="C3800" i="7"/>
  <c r="B3800" i="7"/>
  <c r="I3800" i="7" s="1"/>
  <c r="J3800" i="7" s="1"/>
  <c r="K3800" i="7" s="1"/>
  <c r="A3800" i="7"/>
  <c r="H3799" i="7"/>
  <c r="G3799" i="7"/>
  <c r="F3799" i="7"/>
  <c r="E3799" i="7"/>
  <c r="D3799" i="7"/>
  <c r="C3799" i="7"/>
  <c r="B3799" i="7"/>
  <c r="I3799" i="7" s="1"/>
  <c r="J3799" i="7" s="1"/>
  <c r="K3799" i="7" s="1"/>
  <c r="A3799" i="7"/>
  <c r="H3798" i="7"/>
  <c r="G3798" i="7"/>
  <c r="C3798" i="7"/>
  <c r="B3798" i="7"/>
  <c r="I3798" i="7" s="1"/>
  <c r="J3798" i="7" s="1"/>
  <c r="K3798" i="7" s="1"/>
  <c r="A3798" i="7"/>
  <c r="K3797" i="7"/>
  <c r="H3797" i="7"/>
  <c r="G3797" i="7"/>
  <c r="C3797" i="7"/>
  <c r="B3797" i="7"/>
  <c r="I3797" i="7" s="1"/>
  <c r="J3797" i="7" s="1"/>
  <c r="A3797" i="7"/>
  <c r="J3796" i="7"/>
  <c r="K3796" i="7" s="1"/>
  <c r="H3796" i="7"/>
  <c r="G3796" i="7"/>
  <c r="D3796" i="7"/>
  <c r="C3796" i="7"/>
  <c r="B3796" i="7"/>
  <c r="I3796" i="7" s="1"/>
  <c r="A3796" i="7"/>
  <c r="H3795" i="7"/>
  <c r="G3795" i="7"/>
  <c r="C3795" i="7"/>
  <c r="B3795" i="7"/>
  <c r="I3795" i="7" s="1"/>
  <c r="J3795" i="7" s="1"/>
  <c r="K3795" i="7" s="1"/>
  <c r="A3795" i="7"/>
  <c r="H3794" i="7"/>
  <c r="G3794" i="7"/>
  <c r="F3794" i="7"/>
  <c r="E3794" i="7"/>
  <c r="C3794" i="7"/>
  <c r="D3794" i="7" s="1"/>
  <c r="B3794" i="7"/>
  <c r="I3794" i="7" s="1"/>
  <c r="J3794" i="7" s="1"/>
  <c r="K3794" i="7" s="1"/>
  <c r="A3794" i="7"/>
  <c r="J3793" i="7"/>
  <c r="K3793" i="7" s="1"/>
  <c r="I3793" i="7"/>
  <c r="H3793" i="7"/>
  <c r="G3793" i="7"/>
  <c r="F3793" i="7"/>
  <c r="E3793" i="7"/>
  <c r="D3793" i="7"/>
  <c r="C3793" i="7"/>
  <c r="B3793" i="7"/>
  <c r="A3793" i="7"/>
  <c r="K3792" i="7"/>
  <c r="I3792" i="7"/>
  <c r="J3792" i="7" s="1"/>
  <c r="H3792" i="7"/>
  <c r="G3792" i="7"/>
  <c r="C3792" i="7"/>
  <c r="B3792" i="7"/>
  <c r="A3792" i="7"/>
  <c r="J3791" i="7"/>
  <c r="K3791" i="7" s="1"/>
  <c r="I3791" i="7"/>
  <c r="H3791" i="7"/>
  <c r="G3791" i="7"/>
  <c r="F3791" i="7"/>
  <c r="E3791" i="7"/>
  <c r="C3791" i="7"/>
  <c r="D3791" i="7" s="1"/>
  <c r="B3791" i="7"/>
  <c r="A3791" i="7"/>
  <c r="I3790" i="7"/>
  <c r="J3790" i="7" s="1"/>
  <c r="K3790" i="7" s="1"/>
  <c r="H3790" i="7"/>
  <c r="G3790" i="7"/>
  <c r="F3790" i="7"/>
  <c r="E3790" i="7"/>
  <c r="D3790" i="7"/>
  <c r="C3790" i="7"/>
  <c r="B3790" i="7"/>
  <c r="A3790" i="7"/>
  <c r="I3789" i="7"/>
  <c r="J3789" i="7" s="1"/>
  <c r="K3789" i="7" s="1"/>
  <c r="H3789" i="7"/>
  <c r="G3789" i="7"/>
  <c r="C3789" i="7"/>
  <c r="E3789" i="7" s="1"/>
  <c r="B3789" i="7"/>
  <c r="A3789" i="7"/>
  <c r="K3788" i="7"/>
  <c r="H3788" i="7"/>
  <c r="G3788" i="7"/>
  <c r="C3788" i="7"/>
  <c r="B3788" i="7"/>
  <c r="I3788" i="7" s="1"/>
  <c r="J3788" i="7" s="1"/>
  <c r="A3788" i="7"/>
  <c r="J3787" i="7"/>
  <c r="K3787" i="7" s="1"/>
  <c r="H3787" i="7"/>
  <c r="G3787" i="7"/>
  <c r="F3787" i="7"/>
  <c r="E3787" i="7"/>
  <c r="D3787" i="7"/>
  <c r="C3787" i="7"/>
  <c r="B3787" i="7"/>
  <c r="I3787" i="7" s="1"/>
  <c r="A3787" i="7"/>
  <c r="I3786" i="7"/>
  <c r="J3786" i="7" s="1"/>
  <c r="K3786" i="7" s="1"/>
  <c r="H3786" i="7"/>
  <c r="G3786" i="7"/>
  <c r="F3786" i="7"/>
  <c r="C3786" i="7"/>
  <c r="D3786" i="7" s="1"/>
  <c r="B3786" i="7"/>
  <c r="A3786" i="7"/>
  <c r="H3785" i="7"/>
  <c r="G3785" i="7"/>
  <c r="D3785" i="7"/>
  <c r="C3785" i="7"/>
  <c r="B3785" i="7"/>
  <c r="I3785" i="7" s="1"/>
  <c r="J3785" i="7" s="1"/>
  <c r="K3785" i="7" s="1"/>
  <c r="A3785" i="7"/>
  <c r="H3784" i="7"/>
  <c r="G3784" i="7"/>
  <c r="D3784" i="7"/>
  <c r="C3784" i="7"/>
  <c r="B3784" i="7"/>
  <c r="I3784" i="7" s="1"/>
  <c r="J3784" i="7" s="1"/>
  <c r="K3784" i="7" s="1"/>
  <c r="A3784" i="7"/>
  <c r="I3783" i="7"/>
  <c r="J3783" i="7" s="1"/>
  <c r="K3783" i="7" s="1"/>
  <c r="H3783" i="7"/>
  <c r="G3783" i="7"/>
  <c r="F3783" i="7"/>
  <c r="C3783" i="7"/>
  <c r="B3783" i="7"/>
  <c r="A3783" i="7"/>
  <c r="H3782" i="7"/>
  <c r="G3782" i="7"/>
  <c r="F3782" i="7"/>
  <c r="E3782" i="7"/>
  <c r="C3782" i="7"/>
  <c r="D3782" i="7" s="1"/>
  <c r="B3782" i="7"/>
  <c r="I3782" i="7" s="1"/>
  <c r="J3782" i="7" s="1"/>
  <c r="K3782" i="7" s="1"/>
  <c r="A3782" i="7"/>
  <c r="J3781" i="7"/>
  <c r="K3781" i="7" s="1"/>
  <c r="I3781" i="7"/>
  <c r="H3781" i="7"/>
  <c r="G3781" i="7"/>
  <c r="E3781" i="7"/>
  <c r="D3781" i="7"/>
  <c r="C3781" i="7"/>
  <c r="F3781" i="7" s="1"/>
  <c r="B3781" i="7"/>
  <c r="A3781" i="7"/>
  <c r="I3780" i="7"/>
  <c r="J3780" i="7" s="1"/>
  <c r="K3780" i="7" s="1"/>
  <c r="H3780" i="7"/>
  <c r="G3780" i="7"/>
  <c r="C3780" i="7"/>
  <c r="B3780" i="7"/>
  <c r="A3780" i="7"/>
  <c r="J3779" i="7"/>
  <c r="K3779" i="7" s="1"/>
  <c r="I3779" i="7"/>
  <c r="H3779" i="7"/>
  <c r="G3779" i="7"/>
  <c r="C3779" i="7"/>
  <c r="B3779" i="7"/>
  <c r="A3779" i="7"/>
  <c r="I3778" i="7"/>
  <c r="J3778" i="7" s="1"/>
  <c r="K3778" i="7" s="1"/>
  <c r="H3778" i="7"/>
  <c r="G3778" i="7"/>
  <c r="F3778" i="7"/>
  <c r="E3778" i="7"/>
  <c r="D3778" i="7"/>
  <c r="C3778" i="7"/>
  <c r="B3778" i="7"/>
  <c r="A3778" i="7"/>
  <c r="I3777" i="7"/>
  <c r="J3777" i="7" s="1"/>
  <c r="K3777" i="7" s="1"/>
  <c r="H3777" i="7"/>
  <c r="G3777" i="7"/>
  <c r="F3777" i="7"/>
  <c r="E3777" i="7"/>
  <c r="D3777" i="7"/>
  <c r="C3777" i="7"/>
  <c r="B3777" i="7"/>
  <c r="A3777" i="7"/>
  <c r="H3776" i="7"/>
  <c r="G3776" i="7"/>
  <c r="C3776" i="7"/>
  <c r="F3776" i="7" s="1"/>
  <c r="B3776" i="7"/>
  <c r="I3776" i="7" s="1"/>
  <c r="J3776" i="7" s="1"/>
  <c r="K3776" i="7" s="1"/>
  <c r="A3776" i="7"/>
  <c r="H3775" i="7"/>
  <c r="G3775" i="7"/>
  <c r="D3775" i="7"/>
  <c r="C3775" i="7"/>
  <c r="E3775" i="7" s="1"/>
  <c r="B3775" i="7"/>
  <c r="I3775" i="7" s="1"/>
  <c r="J3775" i="7" s="1"/>
  <c r="K3775" i="7" s="1"/>
  <c r="A3775" i="7"/>
  <c r="H3774" i="7"/>
  <c r="G3774" i="7"/>
  <c r="C3774" i="7"/>
  <c r="B3774" i="7"/>
  <c r="I3774" i="7" s="1"/>
  <c r="J3774" i="7" s="1"/>
  <c r="K3774" i="7" s="1"/>
  <c r="A3774" i="7"/>
  <c r="H3773" i="7"/>
  <c r="G3773" i="7"/>
  <c r="F3773" i="7"/>
  <c r="D3773" i="7"/>
  <c r="C3773" i="7"/>
  <c r="E3773" i="7" s="1"/>
  <c r="B3773" i="7"/>
  <c r="I3773" i="7" s="1"/>
  <c r="J3773" i="7" s="1"/>
  <c r="K3773" i="7" s="1"/>
  <c r="A3773" i="7"/>
  <c r="I3772" i="7"/>
  <c r="J3772" i="7" s="1"/>
  <c r="K3772" i="7" s="1"/>
  <c r="H3772" i="7"/>
  <c r="G3772" i="7"/>
  <c r="C3772" i="7"/>
  <c r="B3772" i="7"/>
  <c r="A3772" i="7"/>
  <c r="H3771" i="7"/>
  <c r="G3771" i="7"/>
  <c r="E3771" i="7"/>
  <c r="D3771" i="7"/>
  <c r="C3771" i="7"/>
  <c r="F3771" i="7" s="1"/>
  <c r="B3771" i="7"/>
  <c r="I3771" i="7" s="1"/>
  <c r="J3771" i="7" s="1"/>
  <c r="K3771" i="7" s="1"/>
  <c r="A3771" i="7"/>
  <c r="I3770" i="7"/>
  <c r="J3770" i="7" s="1"/>
  <c r="K3770" i="7" s="1"/>
  <c r="H3770" i="7"/>
  <c r="G3770" i="7"/>
  <c r="C3770" i="7"/>
  <c r="E3770" i="7" s="1"/>
  <c r="B3770" i="7"/>
  <c r="A3770" i="7"/>
  <c r="I3769" i="7"/>
  <c r="J3769" i="7" s="1"/>
  <c r="K3769" i="7" s="1"/>
  <c r="H3769" i="7"/>
  <c r="G3769" i="7"/>
  <c r="F3769" i="7"/>
  <c r="E3769" i="7"/>
  <c r="C3769" i="7"/>
  <c r="D3769" i="7" s="1"/>
  <c r="B3769" i="7"/>
  <c r="A3769" i="7"/>
  <c r="I3768" i="7"/>
  <c r="J3768" i="7" s="1"/>
  <c r="K3768" i="7" s="1"/>
  <c r="H3768" i="7"/>
  <c r="G3768" i="7"/>
  <c r="F3768" i="7"/>
  <c r="E3768" i="7"/>
  <c r="D3768" i="7"/>
  <c r="C3768" i="7"/>
  <c r="B3768" i="7"/>
  <c r="A3768" i="7"/>
  <c r="J3767" i="7"/>
  <c r="K3767" i="7" s="1"/>
  <c r="I3767" i="7"/>
  <c r="H3767" i="7"/>
  <c r="G3767" i="7"/>
  <c r="F3767" i="7"/>
  <c r="E3767" i="7"/>
  <c r="D3767" i="7"/>
  <c r="C3767" i="7"/>
  <c r="B3767" i="7"/>
  <c r="A3767" i="7"/>
  <c r="I3766" i="7"/>
  <c r="J3766" i="7" s="1"/>
  <c r="K3766" i="7" s="1"/>
  <c r="H3766" i="7"/>
  <c r="G3766" i="7"/>
  <c r="F3766" i="7"/>
  <c r="E3766" i="7"/>
  <c r="D3766" i="7"/>
  <c r="C3766" i="7"/>
  <c r="B3766" i="7"/>
  <c r="A3766" i="7"/>
  <c r="H3765" i="7"/>
  <c r="G3765" i="7"/>
  <c r="F3765" i="7"/>
  <c r="E3765" i="7"/>
  <c r="D3765" i="7"/>
  <c r="C3765" i="7"/>
  <c r="B3765" i="7"/>
  <c r="I3765" i="7" s="1"/>
  <c r="J3765" i="7" s="1"/>
  <c r="K3765" i="7" s="1"/>
  <c r="A3765" i="7"/>
  <c r="H3764" i="7"/>
  <c r="G3764" i="7"/>
  <c r="C3764" i="7"/>
  <c r="F3764" i="7" s="1"/>
  <c r="B3764" i="7"/>
  <c r="I3764" i="7" s="1"/>
  <c r="J3764" i="7" s="1"/>
  <c r="K3764" i="7" s="1"/>
  <c r="A3764" i="7"/>
  <c r="H3763" i="7"/>
  <c r="G3763" i="7"/>
  <c r="F3763" i="7"/>
  <c r="D3763" i="7"/>
  <c r="C3763" i="7"/>
  <c r="E3763" i="7" s="1"/>
  <c r="B3763" i="7"/>
  <c r="I3763" i="7" s="1"/>
  <c r="J3763" i="7" s="1"/>
  <c r="K3763" i="7" s="1"/>
  <c r="A3763" i="7"/>
  <c r="H3762" i="7"/>
  <c r="G3762" i="7"/>
  <c r="E3762" i="7"/>
  <c r="C3762" i="7"/>
  <c r="B3762" i="7"/>
  <c r="I3762" i="7" s="1"/>
  <c r="J3762" i="7" s="1"/>
  <c r="K3762" i="7" s="1"/>
  <c r="A3762" i="7"/>
  <c r="H3761" i="7"/>
  <c r="G3761" i="7"/>
  <c r="F3761" i="7"/>
  <c r="D3761" i="7"/>
  <c r="C3761" i="7"/>
  <c r="E3761" i="7" s="1"/>
  <c r="B3761" i="7"/>
  <c r="I3761" i="7" s="1"/>
  <c r="J3761" i="7" s="1"/>
  <c r="K3761" i="7" s="1"/>
  <c r="A3761" i="7"/>
  <c r="J3760" i="7"/>
  <c r="K3760" i="7" s="1"/>
  <c r="I3760" i="7"/>
  <c r="H3760" i="7"/>
  <c r="G3760" i="7"/>
  <c r="C3760" i="7"/>
  <c r="B3760" i="7"/>
  <c r="A3760" i="7"/>
  <c r="I3759" i="7"/>
  <c r="J3759" i="7" s="1"/>
  <c r="K3759" i="7" s="1"/>
  <c r="H3759" i="7"/>
  <c r="G3759" i="7"/>
  <c r="E3759" i="7"/>
  <c r="D3759" i="7"/>
  <c r="C3759" i="7"/>
  <c r="F3759" i="7" s="1"/>
  <c r="B3759" i="7"/>
  <c r="A3759" i="7"/>
  <c r="I3758" i="7"/>
  <c r="J3758" i="7" s="1"/>
  <c r="K3758" i="7" s="1"/>
  <c r="H3758" i="7"/>
  <c r="G3758" i="7"/>
  <c r="C3758" i="7"/>
  <c r="B3758" i="7"/>
  <c r="A3758" i="7"/>
  <c r="H3757" i="7"/>
  <c r="G3757" i="7"/>
  <c r="F3757" i="7"/>
  <c r="E3757" i="7"/>
  <c r="C3757" i="7"/>
  <c r="D3757" i="7" s="1"/>
  <c r="B3757" i="7"/>
  <c r="I3757" i="7" s="1"/>
  <c r="J3757" i="7" s="1"/>
  <c r="K3757" i="7" s="1"/>
  <c r="A3757" i="7"/>
  <c r="I3756" i="7"/>
  <c r="J3756" i="7" s="1"/>
  <c r="K3756" i="7" s="1"/>
  <c r="H3756" i="7"/>
  <c r="G3756" i="7"/>
  <c r="F3756" i="7"/>
  <c r="E3756" i="7"/>
  <c r="D3756" i="7"/>
  <c r="C3756" i="7"/>
  <c r="B3756" i="7"/>
  <c r="A3756" i="7"/>
  <c r="J3755" i="7"/>
  <c r="K3755" i="7" s="1"/>
  <c r="I3755" i="7"/>
  <c r="H3755" i="7"/>
  <c r="G3755" i="7"/>
  <c r="F3755" i="7"/>
  <c r="E3755" i="7"/>
  <c r="D3755" i="7"/>
  <c r="C3755" i="7"/>
  <c r="B3755" i="7"/>
  <c r="A3755" i="7"/>
  <c r="I3754" i="7"/>
  <c r="J3754" i="7" s="1"/>
  <c r="K3754" i="7" s="1"/>
  <c r="H3754" i="7"/>
  <c r="G3754" i="7"/>
  <c r="E3754" i="7"/>
  <c r="C3754" i="7"/>
  <c r="D3754" i="7" s="1"/>
  <c r="B3754" i="7"/>
  <c r="A3754" i="7"/>
  <c r="H3753" i="7"/>
  <c r="G3753" i="7"/>
  <c r="E3753" i="7"/>
  <c r="D3753" i="7"/>
  <c r="C3753" i="7"/>
  <c r="F3753" i="7" s="1"/>
  <c r="B3753" i="7"/>
  <c r="I3753" i="7" s="1"/>
  <c r="J3753" i="7" s="1"/>
  <c r="K3753" i="7" s="1"/>
  <c r="A3753" i="7"/>
  <c r="I3752" i="7"/>
  <c r="J3752" i="7" s="1"/>
  <c r="K3752" i="7" s="1"/>
  <c r="H3752" i="7"/>
  <c r="G3752" i="7"/>
  <c r="E3752" i="7"/>
  <c r="D3752" i="7"/>
  <c r="C3752" i="7"/>
  <c r="F3752" i="7" s="1"/>
  <c r="B3752" i="7"/>
  <c r="A3752" i="7"/>
  <c r="H3751" i="7"/>
  <c r="G3751" i="7"/>
  <c r="F3751" i="7"/>
  <c r="C3751" i="7"/>
  <c r="E3751" i="7" s="1"/>
  <c r="B3751" i="7"/>
  <c r="I3751" i="7" s="1"/>
  <c r="J3751" i="7" s="1"/>
  <c r="K3751" i="7" s="1"/>
  <c r="A3751" i="7"/>
  <c r="H3750" i="7"/>
  <c r="G3750" i="7"/>
  <c r="C3750" i="7"/>
  <c r="B3750" i="7"/>
  <c r="I3750" i="7" s="1"/>
  <c r="J3750" i="7" s="1"/>
  <c r="K3750" i="7" s="1"/>
  <c r="A3750" i="7"/>
  <c r="K3749" i="7"/>
  <c r="J3749" i="7"/>
  <c r="H3749" i="7"/>
  <c r="G3749" i="7"/>
  <c r="F3749" i="7"/>
  <c r="D3749" i="7"/>
  <c r="C3749" i="7"/>
  <c r="E3749" i="7" s="1"/>
  <c r="B3749" i="7"/>
  <c r="I3749" i="7" s="1"/>
  <c r="A3749" i="7"/>
  <c r="J3748" i="7"/>
  <c r="K3748" i="7" s="1"/>
  <c r="I3748" i="7"/>
  <c r="H3748" i="7"/>
  <c r="G3748" i="7"/>
  <c r="C3748" i="7"/>
  <c r="B3748" i="7"/>
  <c r="A3748" i="7"/>
  <c r="H3747" i="7"/>
  <c r="G3747" i="7"/>
  <c r="E3747" i="7"/>
  <c r="D3747" i="7"/>
  <c r="C3747" i="7"/>
  <c r="F3747" i="7" s="1"/>
  <c r="B3747" i="7"/>
  <c r="I3747" i="7" s="1"/>
  <c r="J3747" i="7" s="1"/>
  <c r="K3747" i="7" s="1"/>
  <c r="A3747" i="7"/>
  <c r="J3746" i="7"/>
  <c r="K3746" i="7" s="1"/>
  <c r="I3746" i="7"/>
  <c r="H3746" i="7"/>
  <c r="G3746" i="7"/>
  <c r="C3746" i="7"/>
  <c r="B3746" i="7"/>
  <c r="A3746" i="7"/>
  <c r="J3745" i="7"/>
  <c r="K3745" i="7" s="1"/>
  <c r="I3745" i="7"/>
  <c r="H3745" i="7"/>
  <c r="G3745" i="7"/>
  <c r="F3745" i="7"/>
  <c r="E3745" i="7"/>
  <c r="C3745" i="7"/>
  <c r="D3745" i="7" s="1"/>
  <c r="B3745" i="7"/>
  <c r="A3745" i="7"/>
  <c r="I3744" i="7"/>
  <c r="J3744" i="7" s="1"/>
  <c r="K3744" i="7" s="1"/>
  <c r="H3744" i="7"/>
  <c r="G3744" i="7"/>
  <c r="F3744" i="7"/>
  <c r="E3744" i="7"/>
  <c r="D3744" i="7"/>
  <c r="C3744" i="7"/>
  <c r="B3744" i="7"/>
  <c r="A3744" i="7"/>
  <c r="J3743" i="7"/>
  <c r="K3743" i="7" s="1"/>
  <c r="I3743" i="7"/>
  <c r="H3743" i="7"/>
  <c r="G3743" i="7"/>
  <c r="F3743" i="7"/>
  <c r="E3743" i="7"/>
  <c r="D3743" i="7"/>
  <c r="C3743" i="7"/>
  <c r="B3743" i="7"/>
  <c r="A3743" i="7"/>
  <c r="K3742" i="7"/>
  <c r="I3742" i="7"/>
  <c r="J3742" i="7" s="1"/>
  <c r="H3742" i="7"/>
  <c r="G3742" i="7"/>
  <c r="E3742" i="7"/>
  <c r="C3742" i="7"/>
  <c r="F3742" i="7" s="1"/>
  <c r="B3742" i="7"/>
  <c r="A3742" i="7"/>
  <c r="H3741" i="7"/>
  <c r="G3741" i="7"/>
  <c r="F3741" i="7"/>
  <c r="C3741" i="7"/>
  <c r="E3741" i="7" s="1"/>
  <c r="B3741" i="7"/>
  <c r="I3741" i="7" s="1"/>
  <c r="J3741" i="7" s="1"/>
  <c r="K3741" i="7" s="1"/>
  <c r="A3741" i="7"/>
  <c r="I3740" i="7"/>
  <c r="J3740" i="7" s="1"/>
  <c r="K3740" i="7" s="1"/>
  <c r="H3740" i="7"/>
  <c r="G3740" i="7"/>
  <c r="C3740" i="7"/>
  <c r="F3740" i="7" s="1"/>
  <c r="B3740" i="7"/>
  <c r="A3740" i="7"/>
  <c r="H3739" i="7"/>
  <c r="G3739" i="7"/>
  <c r="F3739" i="7"/>
  <c r="D3739" i="7"/>
  <c r="C3739" i="7"/>
  <c r="E3739" i="7" s="1"/>
  <c r="B3739" i="7"/>
  <c r="I3739" i="7" s="1"/>
  <c r="J3739" i="7" s="1"/>
  <c r="K3739" i="7" s="1"/>
  <c r="A3739" i="7"/>
  <c r="H3738" i="7"/>
  <c r="G3738" i="7"/>
  <c r="C3738" i="7"/>
  <c r="B3738" i="7"/>
  <c r="I3738" i="7" s="1"/>
  <c r="J3738" i="7" s="1"/>
  <c r="K3738" i="7" s="1"/>
  <c r="A3738" i="7"/>
  <c r="I3737" i="7"/>
  <c r="J3737" i="7" s="1"/>
  <c r="K3737" i="7" s="1"/>
  <c r="H3737" i="7"/>
  <c r="G3737" i="7"/>
  <c r="F3737" i="7"/>
  <c r="D3737" i="7"/>
  <c r="C3737" i="7"/>
  <c r="E3737" i="7" s="1"/>
  <c r="B3737" i="7"/>
  <c r="A3737" i="7"/>
  <c r="I3736" i="7"/>
  <c r="J3736" i="7" s="1"/>
  <c r="K3736" i="7" s="1"/>
  <c r="H3736" i="7"/>
  <c r="G3736" i="7"/>
  <c r="E3736" i="7"/>
  <c r="C3736" i="7"/>
  <c r="B3736" i="7"/>
  <c r="A3736" i="7"/>
  <c r="H3735" i="7"/>
  <c r="G3735" i="7"/>
  <c r="E3735" i="7"/>
  <c r="D3735" i="7"/>
  <c r="C3735" i="7"/>
  <c r="F3735" i="7" s="1"/>
  <c r="B3735" i="7"/>
  <c r="I3735" i="7" s="1"/>
  <c r="J3735" i="7" s="1"/>
  <c r="K3735" i="7" s="1"/>
  <c r="A3735" i="7"/>
  <c r="K3734" i="7"/>
  <c r="J3734" i="7"/>
  <c r="I3734" i="7"/>
  <c r="H3734" i="7"/>
  <c r="G3734" i="7"/>
  <c r="F3734" i="7"/>
  <c r="C3734" i="7"/>
  <c r="B3734" i="7"/>
  <c r="A3734" i="7"/>
  <c r="J3733" i="7"/>
  <c r="K3733" i="7" s="1"/>
  <c r="I3733" i="7"/>
  <c r="H3733" i="7"/>
  <c r="G3733" i="7"/>
  <c r="F3733" i="7"/>
  <c r="E3733" i="7"/>
  <c r="C3733" i="7"/>
  <c r="D3733" i="7" s="1"/>
  <c r="B3733" i="7"/>
  <c r="A3733" i="7"/>
  <c r="I3732" i="7"/>
  <c r="J3732" i="7" s="1"/>
  <c r="K3732" i="7" s="1"/>
  <c r="H3732" i="7"/>
  <c r="G3732" i="7"/>
  <c r="F3732" i="7"/>
  <c r="E3732" i="7"/>
  <c r="D3732" i="7"/>
  <c r="C3732" i="7"/>
  <c r="B3732" i="7"/>
  <c r="A3732" i="7"/>
  <c r="J3731" i="7"/>
  <c r="K3731" i="7" s="1"/>
  <c r="I3731" i="7"/>
  <c r="H3731" i="7"/>
  <c r="G3731" i="7"/>
  <c r="F3731" i="7"/>
  <c r="E3731" i="7"/>
  <c r="D3731" i="7"/>
  <c r="C3731" i="7"/>
  <c r="B3731" i="7"/>
  <c r="A3731" i="7"/>
  <c r="H3730" i="7"/>
  <c r="G3730" i="7"/>
  <c r="E3730" i="7"/>
  <c r="C3730" i="7"/>
  <c r="D3730" i="7" s="1"/>
  <c r="B3730" i="7"/>
  <c r="I3730" i="7" s="1"/>
  <c r="J3730" i="7" s="1"/>
  <c r="K3730" i="7" s="1"/>
  <c r="A3730" i="7"/>
  <c r="H3729" i="7"/>
  <c r="G3729" i="7"/>
  <c r="E3729" i="7"/>
  <c r="D3729" i="7"/>
  <c r="C3729" i="7"/>
  <c r="F3729" i="7" s="1"/>
  <c r="B3729" i="7"/>
  <c r="I3729" i="7" s="1"/>
  <c r="J3729" i="7" s="1"/>
  <c r="K3729" i="7" s="1"/>
  <c r="A3729" i="7"/>
  <c r="I3728" i="7"/>
  <c r="J3728" i="7" s="1"/>
  <c r="K3728" i="7" s="1"/>
  <c r="H3728" i="7"/>
  <c r="G3728" i="7"/>
  <c r="E3728" i="7"/>
  <c r="D3728" i="7"/>
  <c r="C3728" i="7"/>
  <c r="F3728" i="7" s="1"/>
  <c r="B3728" i="7"/>
  <c r="A3728" i="7"/>
  <c r="K3727" i="7"/>
  <c r="H3727" i="7"/>
  <c r="G3727" i="7"/>
  <c r="D3727" i="7"/>
  <c r="C3727" i="7"/>
  <c r="E3727" i="7" s="1"/>
  <c r="B3727" i="7"/>
  <c r="I3727" i="7" s="1"/>
  <c r="J3727" i="7" s="1"/>
  <c r="A3727" i="7"/>
  <c r="H3726" i="7"/>
  <c r="G3726" i="7"/>
  <c r="E3726" i="7"/>
  <c r="C3726" i="7"/>
  <c r="B3726" i="7"/>
  <c r="I3726" i="7" s="1"/>
  <c r="J3726" i="7" s="1"/>
  <c r="K3726" i="7" s="1"/>
  <c r="A3726" i="7"/>
  <c r="H3725" i="7"/>
  <c r="G3725" i="7"/>
  <c r="F3725" i="7"/>
  <c r="D3725" i="7"/>
  <c r="C3725" i="7"/>
  <c r="E3725" i="7" s="1"/>
  <c r="B3725" i="7"/>
  <c r="I3725" i="7" s="1"/>
  <c r="J3725" i="7" s="1"/>
  <c r="K3725" i="7" s="1"/>
  <c r="A3725" i="7"/>
  <c r="I3724" i="7"/>
  <c r="J3724" i="7" s="1"/>
  <c r="K3724" i="7" s="1"/>
  <c r="H3724" i="7"/>
  <c r="G3724" i="7"/>
  <c r="E3724" i="7"/>
  <c r="C3724" i="7"/>
  <c r="B3724" i="7"/>
  <c r="A3724" i="7"/>
  <c r="H3723" i="7"/>
  <c r="G3723" i="7"/>
  <c r="E3723" i="7"/>
  <c r="D3723" i="7"/>
  <c r="C3723" i="7"/>
  <c r="F3723" i="7" s="1"/>
  <c r="B3723" i="7"/>
  <c r="I3723" i="7" s="1"/>
  <c r="J3723" i="7" s="1"/>
  <c r="K3723" i="7" s="1"/>
  <c r="A3723" i="7"/>
  <c r="I3722" i="7"/>
  <c r="J3722" i="7" s="1"/>
  <c r="K3722" i="7" s="1"/>
  <c r="H3722" i="7"/>
  <c r="G3722" i="7"/>
  <c r="F3722" i="7"/>
  <c r="C3722" i="7"/>
  <c r="B3722" i="7"/>
  <c r="A3722" i="7"/>
  <c r="I3721" i="7"/>
  <c r="J3721" i="7" s="1"/>
  <c r="K3721" i="7" s="1"/>
  <c r="H3721" i="7"/>
  <c r="G3721" i="7"/>
  <c r="F3721" i="7"/>
  <c r="E3721" i="7"/>
  <c r="C3721" i="7"/>
  <c r="D3721" i="7" s="1"/>
  <c r="B3721" i="7"/>
  <c r="A3721" i="7"/>
  <c r="I3720" i="7"/>
  <c r="J3720" i="7" s="1"/>
  <c r="K3720" i="7" s="1"/>
  <c r="H3720" i="7"/>
  <c r="G3720" i="7"/>
  <c r="F3720" i="7"/>
  <c r="E3720" i="7"/>
  <c r="D3720" i="7"/>
  <c r="C3720" i="7"/>
  <c r="B3720" i="7"/>
  <c r="A3720" i="7"/>
  <c r="J3719" i="7"/>
  <c r="K3719" i="7" s="1"/>
  <c r="I3719" i="7"/>
  <c r="H3719" i="7"/>
  <c r="G3719" i="7"/>
  <c r="F3719" i="7"/>
  <c r="D3719" i="7"/>
  <c r="C3719" i="7"/>
  <c r="E3719" i="7" s="1"/>
  <c r="B3719" i="7"/>
  <c r="A3719" i="7"/>
  <c r="I3718" i="7"/>
  <c r="J3718" i="7" s="1"/>
  <c r="K3718" i="7" s="1"/>
  <c r="H3718" i="7"/>
  <c r="G3718" i="7"/>
  <c r="F3718" i="7"/>
  <c r="E3718" i="7"/>
  <c r="D3718" i="7"/>
  <c r="C3718" i="7"/>
  <c r="B3718" i="7"/>
  <c r="A3718" i="7"/>
  <c r="H3717" i="7"/>
  <c r="G3717" i="7"/>
  <c r="F3717" i="7"/>
  <c r="E3717" i="7"/>
  <c r="D3717" i="7"/>
  <c r="C3717" i="7"/>
  <c r="B3717" i="7"/>
  <c r="I3717" i="7" s="1"/>
  <c r="J3717" i="7" s="1"/>
  <c r="K3717" i="7" s="1"/>
  <c r="A3717" i="7"/>
  <c r="H3716" i="7"/>
  <c r="G3716" i="7"/>
  <c r="C3716" i="7"/>
  <c r="F3716" i="7" s="1"/>
  <c r="B3716" i="7"/>
  <c r="I3716" i="7" s="1"/>
  <c r="J3716" i="7" s="1"/>
  <c r="K3716" i="7" s="1"/>
  <c r="A3716" i="7"/>
  <c r="K3715" i="7"/>
  <c r="H3715" i="7"/>
  <c r="G3715" i="7"/>
  <c r="F3715" i="7"/>
  <c r="E3715" i="7"/>
  <c r="D3715" i="7"/>
  <c r="C3715" i="7"/>
  <c r="B3715" i="7"/>
  <c r="I3715" i="7" s="1"/>
  <c r="J3715" i="7" s="1"/>
  <c r="A3715" i="7"/>
  <c r="H3714" i="7"/>
  <c r="G3714" i="7"/>
  <c r="E3714" i="7"/>
  <c r="D3714" i="7"/>
  <c r="C3714" i="7"/>
  <c r="F3714" i="7" s="1"/>
  <c r="B3714" i="7"/>
  <c r="I3714" i="7" s="1"/>
  <c r="J3714" i="7" s="1"/>
  <c r="K3714" i="7" s="1"/>
  <c r="A3714" i="7"/>
  <c r="H3713" i="7"/>
  <c r="G3713" i="7"/>
  <c r="F3713" i="7"/>
  <c r="C3713" i="7"/>
  <c r="E3713" i="7" s="1"/>
  <c r="B3713" i="7"/>
  <c r="I3713" i="7" s="1"/>
  <c r="J3713" i="7" s="1"/>
  <c r="K3713" i="7" s="1"/>
  <c r="A3713" i="7"/>
  <c r="H3712" i="7"/>
  <c r="G3712" i="7"/>
  <c r="E3712" i="7"/>
  <c r="C3712" i="7"/>
  <c r="B3712" i="7"/>
  <c r="I3712" i="7" s="1"/>
  <c r="J3712" i="7" s="1"/>
  <c r="K3712" i="7" s="1"/>
  <c r="A3712" i="7"/>
  <c r="H3711" i="7"/>
  <c r="G3711" i="7"/>
  <c r="E3711" i="7"/>
  <c r="D3711" i="7"/>
  <c r="C3711" i="7"/>
  <c r="F3711" i="7" s="1"/>
  <c r="B3711" i="7"/>
  <c r="I3711" i="7" s="1"/>
  <c r="J3711" i="7" s="1"/>
  <c r="K3711" i="7" s="1"/>
  <c r="A3711" i="7"/>
  <c r="I3710" i="7"/>
  <c r="J3710" i="7" s="1"/>
  <c r="K3710" i="7" s="1"/>
  <c r="H3710" i="7"/>
  <c r="G3710" i="7"/>
  <c r="F3710" i="7"/>
  <c r="C3710" i="7"/>
  <c r="B3710" i="7"/>
  <c r="A3710" i="7"/>
  <c r="H3709" i="7"/>
  <c r="G3709" i="7"/>
  <c r="F3709" i="7"/>
  <c r="E3709" i="7"/>
  <c r="C3709" i="7"/>
  <c r="D3709" i="7" s="1"/>
  <c r="B3709" i="7"/>
  <c r="I3709" i="7" s="1"/>
  <c r="J3709" i="7" s="1"/>
  <c r="K3709" i="7" s="1"/>
  <c r="A3709" i="7"/>
  <c r="I3708" i="7"/>
  <c r="J3708" i="7" s="1"/>
  <c r="K3708" i="7" s="1"/>
  <c r="H3708" i="7"/>
  <c r="G3708" i="7"/>
  <c r="F3708" i="7"/>
  <c r="E3708" i="7"/>
  <c r="D3708" i="7"/>
  <c r="C3708" i="7"/>
  <c r="B3708" i="7"/>
  <c r="A3708" i="7"/>
  <c r="J3707" i="7"/>
  <c r="K3707" i="7" s="1"/>
  <c r="I3707" i="7"/>
  <c r="H3707" i="7"/>
  <c r="G3707" i="7"/>
  <c r="F3707" i="7"/>
  <c r="E3707" i="7"/>
  <c r="D3707" i="7"/>
  <c r="C3707" i="7"/>
  <c r="B3707" i="7"/>
  <c r="A3707" i="7"/>
  <c r="H3706" i="7"/>
  <c r="G3706" i="7"/>
  <c r="E3706" i="7"/>
  <c r="D3706" i="7"/>
  <c r="C3706" i="7"/>
  <c r="F3706" i="7" s="1"/>
  <c r="B3706" i="7"/>
  <c r="I3706" i="7" s="1"/>
  <c r="J3706" i="7" s="1"/>
  <c r="K3706" i="7" s="1"/>
  <c r="A3706" i="7"/>
  <c r="J3705" i="7"/>
  <c r="K3705" i="7" s="1"/>
  <c r="H3705" i="7"/>
  <c r="G3705" i="7"/>
  <c r="F3705" i="7"/>
  <c r="E3705" i="7"/>
  <c r="C3705" i="7"/>
  <c r="D3705" i="7" s="1"/>
  <c r="B3705" i="7"/>
  <c r="I3705" i="7" s="1"/>
  <c r="A3705" i="7"/>
  <c r="H3704" i="7"/>
  <c r="G3704" i="7"/>
  <c r="F3704" i="7"/>
  <c r="C3704" i="7"/>
  <c r="E3704" i="7" s="1"/>
  <c r="B3704" i="7"/>
  <c r="I3704" i="7" s="1"/>
  <c r="J3704" i="7" s="1"/>
  <c r="K3704" i="7" s="1"/>
  <c r="A3704" i="7"/>
  <c r="H3703" i="7"/>
  <c r="G3703" i="7"/>
  <c r="E3703" i="7"/>
  <c r="C3703" i="7"/>
  <c r="B3703" i="7"/>
  <c r="I3703" i="7" s="1"/>
  <c r="J3703" i="7" s="1"/>
  <c r="K3703" i="7" s="1"/>
  <c r="A3703" i="7"/>
  <c r="H3702" i="7"/>
  <c r="G3702" i="7"/>
  <c r="E3702" i="7"/>
  <c r="D3702" i="7"/>
  <c r="C3702" i="7"/>
  <c r="F3702" i="7" s="1"/>
  <c r="B3702" i="7"/>
  <c r="I3702" i="7" s="1"/>
  <c r="J3702" i="7" s="1"/>
  <c r="K3702" i="7" s="1"/>
  <c r="A3702" i="7"/>
  <c r="K3701" i="7"/>
  <c r="H3701" i="7"/>
  <c r="G3701" i="7"/>
  <c r="C3701" i="7"/>
  <c r="E3701" i="7" s="1"/>
  <c r="B3701" i="7"/>
  <c r="I3701" i="7" s="1"/>
  <c r="J3701" i="7" s="1"/>
  <c r="A3701" i="7"/>
  <c r="I3700" i="7"/>
  <c r="J3700" i="7" s="1"/>
  <c r="K3700" i="7" s="1"/>
  <c r="H3700" i="7"/>
  <c r="G3700" i="7"/>
  <c r="E3700" i="7"/>
  <c r="C3700" i="7"/>
  <c r="B3700" i="7"/>
  <c r="A3700" i="7"/>
  <c r="J3699" i="7"/>
  <c r="K3699" i="7" s="1"/>
  <c r="H3699" i="7"/>
  <c r="G3699" i="7"/>
  <c r="E3699" i="7"/>
  <c r="D3699" i="7"/>
  <c r="C3699" i="7"/>
  <c r="F3699" i="7" s="1"/>
  <c r="B3699" i="7"/>
  <c r="I3699" i="7" s="1"/>
  <c r="A3699" i="7"/>
  <c r="I3698" i="7"/>
  <c r="J3698" i="7" s="1"/>
  <c r="K3698" i="7" s="1"/>
  <c r="H3698" i="7"/>
  <c r="G3698" i="7"/>
  <c r="F3698" i="7"/>
  <c r="C3698" i="7"/>
  <c r="B3698" i="7"/>
  <c r="A3698" i="7"/>
  <c r="H3697" i="7"/>
  <c r="G3697" i="7"/>
  <c r="F3697" i="7"/>
  <c r="E3697" i="7"/>
  <c r="C3697" i="7"/>
  <c r="D3697" i="7" s="1"/>
  <c r="B3697" i="7"/>
  <c r="I3697" i="7" s="1"/>
  <c r="J3697" i="7" s="1"/>
  <c r="K3697" i="7" s="1"/>
  <c r="A3697" i="7"/>
  <c r="K3696" i="7"/>
  <c r="J3696" i="7"/>
  <c r="I3696" i="7"/>
  <c r="H3696" i="7"/>
  <c r="G3696" i="7"/>
  <c r="F3696" i="7"/>
  <c r="E3696" i="7"/>
  <c r="D3696" i="7"/>
  <c r="C3696" i="7"/>
  <c r="B3696" i="7"/>
  <c r="A3696" i="7"/>
  <c r="I3695" i="7"/>
  <c r="J3695" i="7" s="1"/>
  <c r="K3695" i="7" s="1"/>
  <c r="H3695" i="7"/>
  <c r="G3695" i="7"/>
  <c r="F3695" i="7"/>
  <c r="E3695" i="7"/>
  <c r="C3695" i="7"/>
  <c r="D3695" i="7" s="1"/>
  <c r="B3695" i="7"/>
  <c r="A3695" i="7"/>
  <c r="I3694" i="7"/>
  <c r="J3694" i="7" s="1"/>
  <c r="K3694" i="7" s="1"/>
  <c r="H3694" i="7"/>
  <c r="G3694" i="7"/>
  <c r="F3694" i="7"/>
  <c r="D3694" i="7"/>
  <c r="C3694" i="7"/>
  <c r="E3694" i="7" s="1"/>
  <c r="B3694" i="7"/>
  <c r="A3694" i="7"/>
  <c r="J3693" i="7"/>
  <c r="K3693" i="7" s="1"/>
  <c r="H3693" i="7"/>
  <c r="G3693" i="7"/>
  <c r="F3693" i="7"/>
  <c r="D3693" i="7"/>
  <c r="C3693" i="7"/>
  <c r="E3693" i="7" s="1"/>
  <c r="B3693" i="7"/>
  <c r="I3693" i="7" s="1"/>
  <c r="A3693" i="7"/>
  <c r="I3692" i="7"/>
  <c r="J3692" i="7" s="1"/>
  <c r="K3692" i="7" s="1"/>
  <c r="H3692" i="7"/>
  <c r="G3692" i="7"/>
  <c r="E3692" i="7"/>
  <c r="C3692" i="7"/>
  <c r="B3692" i="7"/>
  <c r="A3692" i="7"/>
  <c r="H3691" i="7"/>
  <c r="G3691" i="7"/>
  <c r="C3691" i="7"/>
  <c r="F3691" i="7" s="1"/>
  <c r="B3691" i="7"/>
  <c r="I3691" i="7" s="1"/>
  <c r="J3691" i="7" s="1"/>
  <c r="K3691" i="7" s="1"/>
  <c r="A3691" i="7"/>
  <c r="K3690" i="7"/>
  <c r="J3690" i="7"/>
  <c r="H3690" i="7"/>
  <c r="G3690" i="7"/>
  <c r="D3690" i="7"/>
  <c r="C3690" i="7"/>
  <c r="F3690" i="7" s="1"/>
  <c r="B3690" i="7"/>
  <c r="I3690" i="7" s="1"/>
  <c r="A3690" i="7"/>
  <c r="H3689" i="7"/>
  <c r="G3689" i="7"/>
  <c r="F3689" i="7"/>
  <c r="D3689" i="7"/>
  <c r="C3689" i="7"/>
  <c r="E3689" i="7" s="1"/>
  <c r="B3689" i="7"/>
  <c r="I3689" i="7" s="1"/>
  <c r="J3689" i="7" s="1"/>
  <c r="K3689" i="7" s="1"/>
  <c r="A3689" i="7"/>
  <c r="H3688" i="7"/>
  <c r="G3688" i="7"/>
  <c r="E3688" i="7"/>
  <c r="C3688" i="7"/>
  <c r="B3688" i="7"/>
  <c r="I3688" i="7" s="1"/>
  <c r="J3688" i="7" s="1"/>
  <c r="K3688" i="7" s="1"/>
  <c r="A3688" i="7"/>
  <c r="H3687" i="7"/>
  <c r="G3687" i="7"/>
  <c r="E3687" i="7"/>
  <c r="D3687" i="7"/>
  <c r="C3687" i="7"/>
  <c r="F3687" i="7" s="1"/>
  <c r="B3687" i="7"/>
  <c r="I3687" i="7" s="1"/>
  <c r="J3687" i="7" s="1"/>
  <c r="K3687" i="7" s="1"/>
  <c r="A3687" i="7"/>
  <c r="K3686" i="7"/>
  <c r="J3686" i="7"/>
  <c r="I3686" i="7"/>
  <c r="H3686" i="7"/>
  <c r="G3686" i="7"/>
  <c r="F3686" i="7"/>
  <c r="C3686" i="7"/>
  <c r="B3686" i="7"/>
  <c r="A3686" i="7"/>
  <c r="J3685" i="7"/>
  <c r="K3685" i="7" s="1"/>
  <c r="I3685" i="7"/>
  <c r="H3685" i="7"/>
  <c r="G3685" i="7"/>
  <c r="F3685" i="7"/>
  <c r="E3685" i="7"/>
  <c r="C3685" i="7"/>
  <c r="D3685" i="7" s="1"/>
  <c r="B3685" i="7"/>
  <c r="A3685" i="7"/>
  <c r="J3684" i="7"/>
  <c r="K3684" i="7" s="1"/>
  <c r="I3684" i="7"/>
  <c r="H3684" i="7"/>
  <c r="G3684" i="7"/>
  <c r="F3684" i="7"/>
  <c r="E3684" i="7"/>
  <c r="D3684" i="7"/>
  <c r="C3684" i="7"/>
  <c r="B3684" i="7"/>
  <c r="A3684" i="7"/>
  <c r="I3683" i="7"/>
  <c r="J3683" i="7" s="1"/>
  <c r="K3683" i="7" s="1"/>
  <c r="H3683" i="7"/>
  <c r="G3683" i="7"/>
  <c r="F3683" i="7"/>
  <c r="D3683" i="7"/>
  <c r="C3683" i="7"/>
  <c r="E3683" i="7" s="1"/>
  <c r="B3683" i="7"/>
  <c r="A3683" i="7"/>
  <c r="H3682" i="7"/>
  <c r="G3682" i="7"/>
  <c r="F3682" i="7"/>
  <c r="E3682" i="7"/>
  <c r="D3682" i="7"/>
  <c r="C3682" i="7"/>
  <c r="B3682" i="7"/>
  <c r="I3682" i="7" s="1"/>
  <c r="J3682" i="7" s="1"/>
  <c r="K3682" i="7" s="1"/>
  <c r="A3682" i="7"/>
  <c r="H3681" i="7"/>
  <c r="G3681" i="7"/>
  <c r="C3681" i="7"/>
  <c r="B3681" i="7"/>
  <c r="I3681" i="7" s="1"/>
  <c r="J3681" i="7" s="1"/>
  <c r="K3681" i="7" s="1"/>
  <c r="A3681" i="7"/>
  <c r="I3680" i="7"/>
  <c r="J3680" i="7" s="1"/>
  <c r="K3680" i="7" s="1"/>
  <c r="H3680" i="7"/>
  <c r="G3680" i="7"/>
  <c r="F3680" i="7"/>
  <c r="E3680" i="7"/>
  <c r="D3680" i="7"/>
  <c r="C3680" i="7"/>
  <c r="B3680" i="7"/>
  <c r="A3680" i="7"/>
  <c r="K3679" i="7"/>
  <c r="H3679" i="7"/>
  <c r="G3679" i="7"/>
  <c r="F3679" i="7"/>
  <c r="E3679" i="7"/>
  <c r="D3679" i="7"/>
  <c r="C3679" i="7"/>
  <c r="B3679" i="7"/>
  <c r="I3679" i="7" s="1"/>
  <c r="J3679" i="7" s="1"/>
  <c r="A3679" i="7"/>
  <c r="H3678" i="7"/>
  <c r="G3678" i="7"/>
  <c r="E3678" i="7"/>
  <c r="D3678" i="7"/>
  <c r="C3678" i="7"/>
  <c r="F3678" i="7" s="1"/>
  <c r="B3678" i="7"/>
  <c r="I3678" i="7" s="1"/>
  <c r="J3678" i="7" s="1"/>
  <c r="K3678" i="7" s="1"/>
  <c r="A3678" i="7"/>
  <c r="H3677" i="7"/>
  <c r="G3677" i="7"/>
  <c r="F3677" i="7"/>
  <c r="D3677" i="7"/>
  <c r="C3677" i="7"/>
  <c r="E3677" i="7" s="1"/>
  <c r="B3677" i="7"/>
  <c r="I3677" i="7" s="1"/>
  <c r="J3677" i="7" s="1"/>
  <c r="K3677" i="7" s="1"/>
  <c r="A3677" i="7"/>
  <c r="H3676" i="7"/>
  <c r="G3676" i="7"/>
  <c r="E3676" i="7"/>
  <c r="C3676" i="7"/>
  <c r="B3676" i="7"/>
  <c r="I3676" i="7" s="1"/>
  <c r="J3676" i="7" s="1"/>
  <c r="K3676" i="7" s="1"/>
  <c r="A3676" i="7"/>
  <c r="J3675" i="7"/>
  <c r="K3675" i="7" s="1"/>
  <c r="I3675" i="7"/>
  <c r="H3675" i="7"/>
  <c r="G3675" i="7"/>
  <c r="E3675" i="7"/>
  <c r="D3675" i="7"/>
  <c r="C3675" i="7"/>
  <c r="F3675" i="7" s="1"/>
  <c r="B3675" i="7"/>
  <c r="A3675" i="7"/>
  <c r="J3674" i="7"/>
  <c r="K3674" i="7" s="1"/>
  <c r="I3674" i="7"/>
  <c r="H3674" i="7"/>
  <c r="G3674" i="7"/>
  <c r="F3674" i="7"/>
  <c r="C3674" i="7"/>
  <c r="B3674" i="7"/>
  <c r="A3674" i="7"/>
  <c r="H3673" i="7"/>
  <c r="G3673" i="7"/>
  <c r="F3673" i="7"/>
  <c r="E3673" i="7"/>
  <c r="C3673" i="7"/>
  <c r="D3673" i="7" s="1"/>
  <c r="B3673" i="7"/>
  <c r="I3673" i="7" s="1"/>
  <c r="J3673" i="7" s="1"/>
  <c r="K3673" i="7" s="1"/>
  <c r="A3673" i="7"/>
  <c r="J3672" i="7"/>
  <c r="K3672" i="7" s="1"/>
  <c r="I3672" i="7"/>
  <c r="H3672" i="7"/>
  <c r="G3672" i="7"/>
  <c r="F3672" i="7"/>
  <c r="E3672" i="7"/>
  <c r="D3672" i="7"/>
  <c r="C3672" i="7"/>
  <c r="B3672" i="7"/>
  <c r="A3672" i="7"/>
  <c r="J3671" i="7"/>
  <c r="K3671" i="7" s="1"/>
  <c r="I3671" i="7"/>
  <c r="H3671" i="7"/>
  <c r="G3671" i="7"/>
  <c r="C3671" i="7"/>
  <c r="B3671" i="7"/>
  <c r="A3671" i="7"/>
  <c r="I3670" i="7"/>
  <c r="J3670" i="7" s="1"/>
  <c r="K3670" i="7" s="1"/>
  <c r="H3670" i="7"/>
  <c r="G3670" i="7"/>
  <c r="F3670" i="7"/>
  <c r="E3670" i="7"/>
  <c r="D3670" i="7"/>
  <c r="C3670" i="7"/>
  <c r="B3670" i="7"/>
  <c r="A3670" i="7"/>
  <c r="H3669" i="7"/>
  <c r="G3669" i="7"/>
  <c r="C3669" i="7"/>
  <c r="B3669" i="7"/>
  <c r="I3669" i="7" s="1"/>
  <c r="J3669" i="7" s="1"/>
  <c r="K3669" i="7" s="1"/>
  <c r="A3669" i="7"/>
  <c r="H3668" i="7"/>
  <c r="G3668" i="7"/>
  <c r="C3668" i="7"/>
  <c r="B3668" i="7"/>
  <c r="I3668" i="7" s="1"/>
  <c r="J3668" i="7" s="1"/>
  <c r="K3668" i="7" s="1"/>
  <c r="A3668" i="7"/>
  <c r="K3667" i="7"/>
  <c r="H3667" i="7"/>
  <c r="G3667" i="7"/>
  <c r="E3667" i="7"/>
  <c r="D3667" i="7"/>
  <c r="C3667" i="7"/>
  <c r="F3667" i="7" s="1"/>
  <c r="B3667" i="7"/>
  <c r="I3667" i="7" s="1"/>
  <c r="J3667" i="7" s="1"/>
  <c r="A3667" i="7"/>
  <c r="K3666" i="7"/>
  <c r="H3666" i="7"/>
  <c r="G3666" i="7"/>
  <c r="E3666" i="7"/>
  <c r="D3666" i="7"/>
  <c r="C3666" i="7"/>
  <c r="F3666" i="7" s="1"/>
  <c r="B3666" i="7"/>
  <c r="I3666" i="7" s="1"/>
  <c r="J3666" i="7" s="1"/>
  <c r="A3666" i="7"/>
  <c r="J3665" i="7"/>
  <c r="K3665" i="7" s="1"/>
  <c r="I3665" i="7"/>
  <c r="H3665" i="7"/>
  <c r="G3665" i="7"/>
  <c r="C3665" i="7"/>
  <c r="B3665" i="7"/>
  <c r="A3665" i="7"/>
  <c r="K3664" i="7"/>
  <c r="J3664" i="7"/>
  <c r="I3664" i="7"/>
  <c r="H3664" i="7"/>
  <c r="G3664" i="7"/>
  <c r="E3664" i="7"/>
  <c r="C3664" i="7"/>
  <c r="B3664" i="7"/>
  <c r="A3664" i="7"/>
  <c r="H3663" i="7"/>
  <c r="G3663" i="7"/>
  <c r="E3663" i="7"/>
  <c r="D3663" i="7"/>
  <c r="C3663" i="7"/>
  <c r="F3663" i="7" s="1"/>
  <c r="B3663" i="7"/>
  <c r="I3663" i="7" s="1"/>
  <c r="J3663" i="7" s="1"/>
  <c r="K3663" i="7" s="1"/>
  <c r="A3663" i="7"/>
  <c r="I3662" i="7"/>
  <c r="J3662" i="7" s="1"/>
  <c r="K3662" i="7" s="1"/>
  <c r="H3662" i="7"/>
  <c r="G3662" i="7"/>
  <c r="F3662" i="7"/>
  <c r="C3662" i="7"/>
  <c r="B3662" i="7"/>
  <c r="A3662" i="7"/>
  <c r="J3661" i="7"/>
  <c r="K3661" i="7" s="1"/>
  <c r="H3661" i="7"/>
  <c r="G3661" i="7"/>
  <c r="F3661" i="7"/>
  <c r="E3661" i="7"/>
  <c r="C3661" i="7"/>
  <c r="D3661" i="7" s="1"/>
  <c r="B3661" i="7"/>
  <c r="I3661" i="7" s="1"/>
  <c r="A3661" i="7"/>
  <c r="J3660" i="7"/>
  <c r="K3660" i="7" s="1"/>
  <c r="I3660" i="7"/>
  <c r="H3660" i="7"/>
  <c r="G3660" i="7"/>
  <c r="F3660" i="7"/>
  <c r="E3660" i="7"/>
  <c r="D3660" i="7"/>
  <c r="C3660" i="7"/>
  <c r="B3660" i="7"/>
  <c r="A3660" i="7"/>
  <c r="J3659" i="7"/>
  <c r="K3659" i="7" s="1"/>
  <c r="I3659" i="7"/>
  <c r="H3659" i="7"/>
  <c r="G3659" i="7"/>
  <c r="C3659" i="7"/>
  <c r="B3659" i="7"/>
  <c r="A3659" i="7"/>
  <c r="I3658" i="7"/>
  <c r="J3658" i="7" s="1"/>
  <c r="K3658" i="7" s="1"/>
  <c r="H3658" i="7"/>
  <c r="G3658" i="7"/>
  <c r="F3658" i="7"/>
  <c r="D3658" i="7"/>
  <c r="C3658" i="7"/>
  <c r="E3658" i="7" s="1"/>
  <c r="B3658" i="7"/>
  <c r="A3658" i="7"/>
  <c r="J3657" i="7"/>
  <c r="K3657" i="7" s="1"/>
  <c r="H3657" i="7"/>
  <c r="G3657" i="7"/>
  <c r="F3657" i="7"/>
  <c r="E3657" i="7"/>
  <c r="D3657" i="7"/>
  <c r="C3657" i="7"/>
  <c r="B3657" i="7"/>
  <c r="I3657" i="7" s="1"/>
  <c r="A3657" i="7"/>
  <c r="H3656" i="7"/>
  <c r="G3656" i="7"/>
  <c r="C3656" i="7"/>
  <c r="B3656" i="7"/>
  <c r="I3656" i="7" s="1"/>
  <c r="J3656" i="7" s="1"/>
  <c r="K3656" i="7" s="1"/>
  <c r="A3656" i="7"/>
  <c r="K3655" i="7"/>
  <c r="H3655" i="7"/>
  <c r="G3655" i="7"/>
  <c r="D3655" i="7"/>
  <c r="C3655" i="7"/>
  <c r="E3655" i="7" s="1"/>
  <c r="B3655" i="7"/>
  <c r="I3655" i="7" s="1"/>
  <c r="J3655" i="7" s="1"/>
  <c r="A3655" i="7"/>
  <c r="J3654" i="7"/>
  <c r="K3654" i="7" s="1"/>
  <c r="H3654" i="7"/>
  <c r="G3654" i="7"/>
  <c r="C3654" i="7"/>
  <c r="B3654" i="7"/>
  <c r="I3654" i="7" s="1"/>
  <c r="A3654" i="7"/>
  <c r="H3653" i="7"/>
  <c r="G3653" i="7"/>
  <c r="F3653" i="7"/>
  <c r="D3653" i="7"/>
  <c r="C3653" i="7"/>
  <c r="E3653" i="7" s="1"/>
  <c r="B3653" i="7"/>
  <c r="I3653" i="7" s="1"/>
  <c r="J3653" i="7" s="1"/>
  <c r="K3653" i="7" s="1"/>
  <c r="A3653" i="7"/>
  <c r="I3652" i="7"/>
  <c r="J3652" i="7" s="1"/>
  <c r="K3652" i="7" s="1"/>
  <c r="H3652" i="7"/>
  <c r="G3652" i="7"/>
  <c r="E3652" i="7"/>
  <c r="C3652" i="7"/>
  <c r="B3652" i="7"/>
  <c r="A3652" i="7"/>
  <c r="I3651" i="7"/>
  <c r="J3651" i="7" s="1"/>
  <c r="K3651" i="7" s="1"/>
  <c r="H3651" i="7"/>
  <c r="G3651" i="7"/>
  <c r="E3651" i="7"/>
  <c r="D3651" i="7"/>
  <c r="C3651" i="7"/>
  <c r="F3651" i="7" s="1"/>
  <c r="B3651" i="7"/>
  <c r="A3651" i="7"/>
  <c r="K3650" i="7"/>
  <c r="J3650" i="7"/>
  <c r="I3650" i="7"/>
  <c r="H3650" i="7"/>
  <c r="G3650" i="7"/>
  <c r="C3650" i="7"/>
  <c r="B3650" i="7"/>
  <c r="A3650" i="7"/>
  <c r="J3649" i="7"/>
  <c r="K3649" i="7" s="1"/>
  <c r="I3649" i="7"/>
  <c r="H3649" i="7"/>
  <c r="G3649" i="7"/>
  <c r="F3649" i="7"/>
  <c r="E3649" i="7"/>
  <c r="C3649" i="7"/>
  <c r="D3649" i="7" s="1"/>
  <c r="B3649" i="7"/>
  <c r="A3649" i="7"/>
  <c r="K3648" i="7"/>
  <c r="J3648" i="7"/>
  <c r="I3648" i="7"/>
  <c r="H3648" i="7"/>
  <c r="G3648" i="7"/>
  <c r="F3648" i="7"/>
  <c r="E3648" i="7"/>
  <c r="D3648" i="7"/>
  <c r="C3648" i="7"/>
  <c r="B3648" i="7"/>
  <c r="A3648" i="7"/>
  <c r="I3647" i="7"/>
  <c r="J3647" i="7" s="1"/>
  <c r="K3647" i="7" s="1"/>
  <c r="H3647" i="7"/>
  <c r="G3647" i="7"/>
  <c r="F3647" i="7"/>
  <c r="C3647" i="7"/>
  <c r="E3647" i="7" s="1"/>
  <c r="B3647" i="7"/>
  <c r="A3647" i="7"/>
  <c r="K3646" i="7"/>
  <c r="H3646" i="7"/>
  <c r="G3646" i="7"/>
  <c r="D3646" i="7"/>
  <c r="C3646" i="7"/>
  <c r="B3646" i="7"/>
  <c r="I3646" i="7" s="1"/>
  <c r="J3646" i="7" s="1"/>
  <c r="A3646" i="7"/>
  <c r="H3645" i="7"/>
  <c r="G3645" i="7"/>
  <c r="F3645" i="7"/>
  <c r="E3645" i="7"/>
  <c r="D3645" i="7"/>
  <c r="C3645" i="7"/>
  <c r="B3645" i="7"/>
  <c r="I3645" i="7" s="1"/>
  <c r="J3645" i="7" s="1"/>
  <c r="K3645" i="7" s="1"/>
  <c r="A3645" i="7"/>
  <c r="I3644" i="7"/>
  <c r="J3644" i="7" s="1"/>
  <c r="K3644" i="7" s="1"/>
  <c r="H3644" i="7"/>
  <c r="G3644" i="7"/>
  <c r="F3644" i="7"/>
  <c r="D3644" i="7"/>
  <c r="C3644" i="7"/>
  <c r="E3644" i="7" s="1"/>
  <c r="B3644" i="7"/>
  <c r="A3644" i="7"/>
  <c r="I3643" i="7"/>
  <c r="J3643" i="7" s="1"/>
  <c r="K3643" i="7" s="1"/>
  <c r="H3643" i="7"/>
  <c r="G3643" i="7"/>
  <c r="F3643" i="7"/>
  <c r="E3643" i="7"/>
  <c r="D3643" i="7"/>
  <c r="C3643" i="7"/>
  <c r="B3643" i="7"/>
  <c r="A3643" i="7"/>
  <c r="H3642" i="7"/>
  <c r="G3642" i="7"/>
  <c r="E3642" i="7"/>
  <c r="D3642" i="7"/>
  <c r="C3642" i="7"/>
  <c r="F3642" i="7" s="1"/>
  <c r="B3642" i="7"/>
  <c r="I3642" i="7" s="1"/>
  <c r="J3642" i="7" s="1"/>
  <c r="K3642" i="7" s="1"/>
  <c r="A3642" i="7"/>
  <c r="H3641" i="7"/>
  <c r="G3641" i="7"/>
  <c r="F3641" i="7"/>
  <c r="D3641" i="7"/>
  <c r="C3641" i="7"/>
  <c r="E3641" i="7" s="1"/>
  <c r="B3641" i="7"/>
  <c r="I3641" i="7" s="1"/>
  <c r="J3641" i="7" s="1"/>
  <c r="K3641" i="7" s="1"/>
  <c r="A3641" i="7"/>
  <c r="H3640" i="7"/>
  <c r="G3640" i="7"/>
  <c r="C3640" i="7"/>
  <c r="B3640" i="7"/>
  <c r="I3640" i="7" s="1"/>
  <c r="J3640" i="7" s="1"/>
  <c r="K3640" i="7" s="1"/>
  <c r="A3640" i="7"/>
  <c r="J3639" i="7"/>
  <c r="K3639" i="7" s="1"/>
  <c r="I3639" i="7"/>
  <c r="H3639" i="7"/>
  <c r="G3639" i="7"/>
  <c r="E3639" i="7"/>
  <c r="D3639" i="7"/>
  <c r="C3639" i="7"/>
  <c r="F3639" i="7" s="1"/>
  <c r="B3639" i="7"/>
  <c r="A3639" i="7"/>
  <c r="K3638" i="7"/>
  <c r="J3638" i="7"/>
  <c r="I3638" i="7"/>
  <c r="H3638" i="7"/>
  <c r="G3638" i="7"/>
  <c r="C3638" i="7"/>
  <c r="B3638" i="7"/>
  <c r="A3638" i="7"/>
  <c r="H3637" i="7"/>
  <c r="G3637" i="7"/>
  <c r="F3637" i="7"/>
  <c r="E3637" i="7"/>
  <c r="D3637" i="7"/>
  <c r="C3637" i="7"/>
  <c r="B3637" i="7"/>
  <c r="I3637" i="7" s="1"/>
  <c r="J3637" i="7" s="1"/>
  <c r="K3637" i="7" s="1"/>
  <c r="A3637" i="7"/>
  <c r="I3636" i="7"/>
  <c r="J3636" i="7" s="1"/>
  <c r="K3636" i="7" s="1"/>
  <c r="H3636" i="7"/>
  <c r="G3636" i="7"/>
  <c r="D3636" i="7"/>
  <c r="C3636" i="7"/>
  <c r="F3636" i="7" s="1"/>
  <c r="B3636" i="7"/>
  <c r="A3636" i="7"/>
  <c r="K3635" i="7"/>
  <c r="H3635" i="7"/>
  <c r="G3635" i="7"/>
  <c r="F3635" i="7"/>
  <c r="D3635" i="7"/>
  <c r="C3635" i="7"/>
  <c r="E3635" i="7" s="1"/>
  <c r="B3635" i="7"/>
  <c r="I3635" i="7" s="1"/>
  <c r="J3635" i="7" s="1"/>
  <c r="A3635" i="7"/>
  <c r="H3634" i="7"/>
  <c r="G3634" i="7"/>
  <c r="F3634" i="7"/>
  <c r="E3634" i="7"/>
  <c r="D3634" i="7"/>
  <c r="C3634" i="7"/>
  <c r="B3634" i="7"/>
  <c r="I3634" i="7" s="1"/>
  <c r="J3634" i="7" s="1"/>
  <c r="K3634" i="7" s="1"/>
  <c r="A3634" i="7"/>
  <c r="I3633" i="7"/>
  <c r="J3633" i="7" s="1"/>
  <c r="K3633" i="7" s="1"/>
  <c r="H3633" i="7"/>
  <c r="G3633" i="7"/>
  <c r="C3633" i="7"/>
  <c r="B3633" i="7"/>
  <c r="A3633" i="7"/>
  <c r="H3632" i="7"/>
  <c r="G3632" i="7"/>
  <c r="C3632" i="7"/>
  <c r="F3632" i="7" s="1"/>
  <c r="B3632" i="7"/>
  <c r="I3632" i="7" s="1"/>
  <c r="J3632" i="7" s="1"/>
  <c r="K3632" i="7" s="1"/>
  <c r="A3632" i="7"/>
  <c r="K3631" i="7"/>
  <c r="H3631" i="7"/>
  <c r="G3631" i="7"/>
  <c r="D3631" i="7"/>
  <c r="C3631" i="7"/>
  <c r="B3631" i="7"/>
  <c r="I3631" i="7" s="1"/>
  <c r="J3631" i="7" s="1"/>
  <c r="A3631" i="7"/>
  <c r="H3630" i="7"/>
  <c r="G3630" i="7"/>
  <c r="F3630" i="7"/>
  <c r="C3630" i="7"/>
  <c r="B3630" i="7"/>
  <c r="I3630" i="7" s="1"/>
  <c r="J3630" i="7" s="1"/>
  <c r="K3630" i="7" s="1"/>
  <c r="A3630" i="7"/>
  <c r="J3629" i="7"/>
  <c r="K3629" i="7" s="1"/>
  <c r="I3629" i="7"/>
  <c r="H3629" i="7"/>
  <c r="G3629" i="7"/>
  <c r="F3629" i="7"/>
  <c r="E3629" i="7"/>
  <c r="D3629" i="7"/>
  <c r="C3629" i="7"/>
  <c r="B3629" i="7"/>
  <c r="A3629" i="7"/>
  <c r="I3628" i="7"/>
  <c r="J3628" i="7" s="1"/>
  <c r="K3628" i="7" s="1"/>
  <c r="H3628" i="7"/>
  <c r="G3628" i="7"/>
  <c r="F3628" i="7"/>
  <c r="E3628" i="7"/>
  <c r="D3628" i="7"/>
  <c r="C3628" i="7"/>
  <c r="B3628" i="7"/>
  <c r="A3628" i="7"/>
  <c r="K3627" i="7"/>
  <c r="J3627" i="7"/>
  <c r="I3627" i="7"/>
  <c r="H3627" i="7"/>
  <c r="G3627" i="7"/>
  <c r="F3627" i="7"/>
  <c r="D3627" i="7"/>
  <c r="C3627" i="7"/>
  <c r="E3627" i="7" s="1"/>
  <c r="B3627" i="7"/>
  <c r="A3627" i="7"/>
  <c r="I3626" i="7"/>
  <c r="J3626" i="7" s="1"/>
  <c r="K3626" i="7" s="1"/>
  <c r="H3626" i="7"/>
  <c r="G3626" i="7"/>
  <c r="F3626" i="7"/>
  <c r="E3626" i="7"/>
  <c r="C3626" i="7"/>
  <c r="D3626" i="7" s="1"/>
  <c r="B3626" i="7"/>
  <c r="A3626" i="7"/>
  <c r="I3625" i="7"/>
  <c r="J3625" i="7" s="1"/>
  <c r="K3625" i="7" s="1"/>
  <c r="H3625" i="7"/>
  <c r="G3625" i="7"/>
  <c r="F3625" i="7"/>
  <c r="E3625" i="7"/>
  <c r="D3625" i="7"/>
  <c r="C3625" i="7"/>
  <c r="B3625" i="7"/>
  <c r="A3625" i="7"/>
  <c r="I3624" i="7"/>
  <c r="J3624" i="7" s="1"/>
  <c r="K3624" i="7" s="1"/>
  <c r="H3624" i="7"/>
  <c r="G3624" i="7"/>
  <c r="F3624" i="7"/>
  <c r="C3624" i="7"/>
  <c r="D3624" i="7" s="1"/>
  <c r="B3624" i="7"/>
  <c r="A3624" i="7"/>
  <c r="K3623" i="7"/>
  <c r="H3623" i="7"/>
  <c r="G3623" i="7"/>
  <c r="C3623" i="7"/>
  <c r="B3623" i="7"/>
  <c r="I3623" i="7" s="1"/>
  <c r="J3623" i="7" s="1"/>
  <c r="A3623" i="7"/>
  <c r="H3622" i="7"/>
  <c r="G3622" i="7"/>
  <c r="F3622" i="7"/>
  <c r="E3622" i="7"/>
  <c r="D3622" i="7"/>
  <c r="C3622" i="7"/>
  <c r="B3622" i="7"/>
  <c r="I3622" i="7" s="1"/>
  <c r="J3622" i="7" s="1"/>
  <c r="K3622" i="7" s="1"/>
  <c r="A3622" i="7"/>
  <c r="H3621" i="7"/>
  <c r="G3621" i="7"/>
  <c r="E3621" i="7"/>
  <c r="D3621" i="7"/>
  <c r="C3621" i="7"/>
  <c r="F3621" i="7" s="1"/>
  <c r="B3621" i="7"/>
  <c r="I3621" i="7" s="1"/>
  <c r="J3621" i="7" s="1"/>
  <c r="K3621" i="7" s="1"/>
  <c r="A3621" i="7"/>
  <c r="I3620" i="7"/>
  <c r="J3620" i="7" s="1"/>
  <c r="K3620" i="7" s="1"/>
  <c r="H3620" i="7"/>
  <c r="G3620" i="7"/>
  <c r="E3620" i="7"/>
  <c r="D3620" i="7"/>
  <c r="C3620" i="7"/>
  <c r="F3620" i="7" s="1"/>
  <c r="B3620" i="7"/>
  <c r="A3620" i="7"/>
  <c r="J3619" i="7"/>
  <c r="K3619" i="7" s="1"/>
  <c r="H3619" i="7"/>
  <c r="G3619" i="7"/>
  <c r="D3619" i="7"/>
  <c r="C3619" i="7"/>
  <c r="B3619" i="7"/>
  <c r="I3619" i="7" s="1"/>
  <c r="A3619" i="7"/>
  <c r="I3618" i="7"/>
  <c r="J3618" i="7" s="1"/>
  <c r="K3618" i="7" s="1"/>
  <c r="H3618" i="7"/>
  <c r="G3618" i="7"/>
  <c r="F3618" i="7"/>
  <c r="C3618" i="7"/>
  <c r="B3618" i="7"/>
  <c r="A3618" i="7"/>
  <c r="I3617" i="7"/>
  <c r="J3617" i="7" s="1"/>
  <c r="K3617" i="7" s="1"/>
  <c r="H3617" i="7"/>
  <c r="G3617" i="7"/>
  <c r="F3617" i="7"/>
  <c r="E3617" i="7"/>
  <c r="D3617" i="7"/>
  <c r="C3617" i="7"/>
  <c r="B3617" i="7"/>
  <c r="A3617" i="7"/>
  <c r="K3616" i="7"/>
  <c r="I3616" i="7"/>
  <c r="J3616" i="7" s="1"/>
  <c r="H3616" i="7"/>
  <c r="G3616" i="7"/>
  <c r="F3616" i="7"/>
  <c r="E3616" i="7"/>
  <c r="D3616" i="7"/>
  <c r="C3616" i="7"/>
  <c r="B3616" i="7"/>
  <c r="A3616" i="7"/>
  <c r="J3615" i="7"/>
  <c r="K3615" i="7" s="1"/>
  <c r="I3615" i="7"/>
  <c r="H3615" i="7"/>
  <c r="G3615" i="7"/>
  <c r="C3615" i="7"/>
  <c r="E3615" i="7" s="1"/>
  <c r="B3615" i="7"/>
  <c r="A3615" i="7"/>
  <c r="I3614" i="7"/>
  <c r="J3614" i="7" s="1"/>
  <c r="K3614" i="7" s="1"/>
  <c r="H3614" i="7"/>
  <c r="G3614" i="7"/>
  <c r="F3614" i="7"/>
  <c r="E3614" i="7"/>
  <c r="C3614" i="7"/>
  <c r="D3614" i="7" s="1"/>
  <c r="B3614" i="7"/>
  <c r="A3614" i="7"/>
  <c r="H3613" i="7"/>
  <c r="G3613" i="7"/>
  <c r="F3613" i="7"/>
  <c r="E3613" i="7"/>
  <c r="D3613" i="7"/>
  <c r="C3613" i="7"/>
  <c r="B3613" i="7"/>
  <c r="I3613" i="7" s="1"/>
  <c r="J3613" i="7" s="1"/>
  <c r="K3613" i="7" s="1"/>
  <c r="A3613" i="7"/>
  <c r="I3612" i="7"/>
  <c r="J3612" i="7" s="1"/>
  <c r="K3612" i="7" s="1"/>
  <c r="H3612" i="7"/>
  <c r="G3612" i="7"/>
  <c r="E3612" i="7"/>
  <c r="C3612" i="7"/>
  <c r="F3612" i="7" s="1"/>
  <c r="B3612" i="7"/>
  <c r="A3612" i="7"/>
  <c r="K3611" i="7"/>
  <c r="H3611" i="7"/>
  <c r="G3611" i="7"/>
  <c r="E3611" i="7"/>
  <c r="D3611" i="7"/>
  <c r="C3611" i="7"/>
  <c r="F3611" i="7" s="1"/>
  <c r="B3611" i="7"/>
  <c r="I3611" i="7" s="1"/>
  <c r="J3611" i="7" s="1"/>
  <c r="A3611" i="7"/>
  <c r="J3610" i="7"/>
  <c r="K3610" i="7" s="1"/>
  <c r="H3610" i="7"/>
  <c r="G3610" i="7"/>
  <c r="F3610" i="7"/>
  <c r="C3610" i="7"/>
  <c r="E3610" i="7" s="1"/>
  <c r="B3610" i="7"/>
  <c r="I3610" i="7" s="1"/>
  <c r="A3610" i="7"/>
  <c r="J3609" i="7"/>
  <c r="K3609" i="7" s="1"/>
  <c r="I3609" i="7"/>
  <c r="H3609" i="7"/>
  <c r="G3609" i="7"/>
  <c r="F3609" i="7"/>
  <c r="E3609" i="7"/>
  <c r="D3609" i="7"/>
  <c r="C3609" i="7"/>
  <c r="B3609" i="7"/>
  <c r="A3609" i="7"/>
  <c r="H3608" i="7"/>
  <c r="G3608" i="7"/>
  <c r="C3608" i="7"/>
  <c r="B3608" i="7"/>
  <c r="I3608" i="7" s="1"/>
  <c r="J3608" i="7" s="1"/>
  <c r="K3608" i="7" s="1"/>
  <c r="A3608" i="7"/>
  <c r="H3607" i="7"/>
  <c r="G3607" i="7"/>
  <c r="C3607" i="7"/>
  <c r="B3607" i="7"/>
  <c r="I3607" i="7" s="1"/>
  <c r="J3607" i="7" s="1"/>
  <c r="K3607" i="7" s="1"/>
  <c r="A3607" i="7"/>
  <c r="J3606" i="7"/>
  <c r="K3606" i="7" s="1"/>
  <c r="H3606" i="7"/>
  <c r="G3606" i="7"/>
  <c r="F3606" i="7"/>
  <c r="C3606" i="7"/>
  <c r="B3606" i="7"/>
  <c r="I3606" i="7" s="1"/>
  <c r="A3606" i="7"/>
  <c r="J3605" i="7"/>
  <c r="K3605" i="7" s="1"/>
  <c r="I3605" i="7"/>
  <c r="H3605" i="7"/>
  <c r="G3605" i="7"/>
  <c r="F3605" i="7"/>
  <c r="E3605" i="7"/>
  <c r="D3605" i="7"/>
  <c r="C3605" i="7"/>
  <c r="B3605" i="7"/>
  <c r="A3605" i="7"/>
  <c r="I3604" i="7"/>
  <c r="J3604" i="7" s="1"/>
  <c r="K3604" i="7" s="1"/>
  <c r="H3604" i="7"/>
  <c r="G3604" i="7"/>
  <c r="F3604" i="7"/>
  <c r="E3604" i="7"/>
  <c r="D3604" i="7"/>
  <c r="C3604" i="7"/>
  <c r="B3604" i="7"/>
  <c r="A3604" i="7"/>
  <c r="I3603" i="7"/>
  <c r="J3603" i="7" s="1"/>
  <c r="K3603" i="7" s="1"/>
  <c r="H3603" i="7"/>
  <c r="G3603" i="7"/>
  <c r="F3603" i="7"/>
  <c r="E3603" i="7"/>
  <c r="D3603" i="7"/>
  <c r="C3603" i="7"/>
  <c r="B3603" i="7"/>
  <c r="A3603" i="7"/>
  <c r="J3602" i="7"/>
  <c r="K3602" i="7" s="1"/>
  <c r="I3602" i="7"/>
  <c r="H3602" i="7"/>
  <c r="G3602" i="7"/>
  <c r="F3602" i="7"/>
  <c r="E3602" i="7"/>
  <c r="D3602" i="7"/>
  <c r="C3602" i="7"/>
  <c r="B3602" i="7"/>
  <c r="A3602" i="7"/>
  <c r="H3601" i="7"/>
  <c r="G3601" i="7"/>
  <c r="E3601" i="7"/>
  <c r="C3601" i="7"/>
  <c r="B3601" i="7"/>
  <c r="I3601" i="7" s="1"/>
  <c r="J3601" i="7" s="1"/>
  <c r="K3601" i="7" s="1"/>
  <c r="A3601" i="7"/>
  <c r="H3600" i="7"/>
  <c r="G3600" i="7"/>
  <c r="E3600" i="7"/>
  <c r="C3600" i="7"/>
  <c r="F3600" i="7" s="1"/>
  <c r="B3600" i="7"/>
  <c r="I3600" i="7" s="1"/>
  <c r="J3600" i="7" s="1"/>
  <c r="K3600" i="7" s="1"/>
  <c r="A3600" i="7"/>
  <c r="K3599" i="7"/>
  <c r="H3599" i="7"/>
  <c r="G3599" i="7"/>
  <c r="F3599" i="7"/>
  <c r="E3599" i="7"/>
  <c r="D3599" i="7"/>
  <c r="C3599" i="7"/>
  <c r="B3599" i="7"/>
  <c r="I3599" i="7" s="1"/>
  <c r="J3599" i="7" s="1"/>
  <c r="A3599" i="7"/>
  <c r="J3598" i="7"/>
  <c r="K3598" i="7" s="1"/>
  <c r="H3598" i="7"/>
  <c r="G3598" i="7"/>
  <c r="F3598" i="7"/>
  <c r="C3598" i="7"/>
  <c r="E3598" i="7" s="1"/>
  <c r="B3598" i="7"/>
  <c r="I3598" i="7" s="1"/>
  <c r="A3598" i="7"/>
  <c r="H3597" i="7"/>
  <c r="G3597" i="7"/>
  <c r="F3597" i="7"/>
  <c r="E3597" i="7"/>
  <c r="C3597" i="7"/>
  <c r="D3597" i="7" s="1"/>
  <c r="B3597" i="7"/>
  <c r="I3597" i="7" s="1"/>
  <c r="J3597" i="7" s="1"/>
  <c r="K3597" i="7" s="1"/>
  <c r="A3597" i="7"/>
  <c r="J3596" i="7"/>
  <c r="K3596" i="7" s="1"/>
  <c r="I3596" i="7"/>
  <c r="H3596" i="7"/>
  <c r="G3596" i="7"/>
  <c r="D3596" i="7"/>
  <c r="C3596" i="7"/>
  <c r="B3596" i="7"/>
  <c r="A3596" i="7"/>
  <c r="H3595" i="7"/>
  <c r="G3595" i="7"/>
  <c r="C3595" i="7"/>
  <c r="B3595" i="7"/>
  <c r="I3595" i="7" s="1"/>
  <c r="J3595" i="7" s="1"/>
  <c r="K3595" i="7" s="1"/>
  <c r="A3595" i="7"/>
  <c r="I3594" i="7"/>
  <c r="J3594" i="7" s="1"/>
  <c r="K3594" i="7" s="1"/>
  <c r="H3594" i="7"/>
  <c r="G3594" i="7"/>
  <c r="C3594" i="7"/>
  <c r="B3594" i="7"/>
  <c r="A3594" i="7"/>
  <c r="I3593" i="7"/>
  <c r="J3593" i="7" s="1"/>
  <c r="K3593" i="7" s="1"/>
  <c r="H3593" i="7"/>
  <c r="G3593" i="7"/>
  <c r="F3593" i="7"/>
  <c r="E3593" i="7"/>
  <c r="D3593" i="7"/>
  <c r="C3593" i="7"/>
  <c r="B3593" i="7"/>
  <c r="A3593" i="7"/>
  <c r="J3592" i="7"/>
  <c r="K3592" i="7" s="1"/>
  <c r="I3592" i="7"/>
  <c r="H3592" i="7"/>
  <c r="G3592" i="7"/>
  <c r="F3592" i="7"/>
  <c r="E3592" i="7"/>
  <c r="D3592" i="7"/>
  <c r="C3592" i="7"/>
  <c r="B3592" i="7"/>
  <c r="A3592" i="7"/>
  <c r="I3591" i="7"/>
  <c r="J3591" i="7" s="1"/>
  <c r="K3591" i="7" s="1"/>
  <c r="H3591" i="7"/>
  <c r="G3591" i="7"/>
  <c r="F3591" i="7"/>
  <c r="C3591" i="7"/>
  <c r="E3591" i="7" s="1"/>
  <c r="B3591" i="7"/>
  <c r="A3591" i="7"/>
  <c r="H3590" i="7"/>
  <c r="G3590" i="7"/>
  <c r="F3590" i="7"/>
  <c r="E3590" i="7"/>
  <c r="C3590" i="7"/>
  <c r="D3590" i="7" s="1"/>
  <c r="B3590" i="7"/>
  <c r="I3590" i="7" s="1"/>
  <c r="J3590" i="7" s="1"/>
  <c r="K3590" i="7" s="1"/>
  <c r="A3590" i="7"/>
  <c r="I3589" i="7"/>
  <c r="J3589" i="7" s="1"/>
  <c r="K3589" i="7" s="1"/>
  <c r="H3589" i="7"/>
  <c r="G3589" i="7"/>
  <c r="C3589" i="7"/>
  <c r="E3589" i="7" s="1"/>
  <c r="B3589" i="7"/>
  <c r="A3589" i="7"/>
  <c r="I3588" i="7"/>
  <c r="J3588" i="7" s="1"/>
  <c r="K3588" i="7" s="1"/>
  <c r="H3588" i="7"/>
  <c r="G3588" i="7"/>
  <c r="C3588" i="7"/>
  <c r="B3588" i="7"/>
  <c r="A3588" i="7"/>
  <c r="K3587" i="7"/>
  <c r="H3587" i="7"/>
  <c r="G3587" i="7"/>
  <c r="F3587" i="7"/>
  <c r="C3587" i="7"/>
  <c r="E3587" i="7" s="1"/>
  <c r="B3587" i="7"/>
  <c r="I3587" i="7" s="1"/>
  <c r="J3587" i="7" s="1"/>
  <c r="A3587" i="7"/>
  <c r="K3586" i="7"/>
  <c r="J3586" i="7"/>
  <c r="H3586" i="7"/>
  <c r="G3586" i="7"/>
  <c r="D3586" i="7"/>
  <c r="C3586" i="7"/>
  <c r="F3586" i="7" s="1"/>
  <c r="B3586" i="7"/>
  <c r="I3586" i="7" s="1"/>
  <c r="A3586" i="7"/>
  <c r="I3585" i="7"/>
  <c r="J3585" i="7" s="1"/>
  <c r="K3585" i="7" s="1"/>
  <c r="H3585" i="7"/>
  <c r="G3585" i="7"/>
  <c r="F3585" i="7"/>
  <c r="C3585" i="7"/>
  <c r="B3585" i="7"/>
  <c r="A3585" i="7"/>
  <c r="I3584" i="7"/>
  <c r="J3584" i="7" s="1"/>
  <c r="K3584" i="7" s="1"/>
  <c r="H3584" i="7"/>
  <c r="G3584" i="7"/>
  <c r="E3584" i="7"/>
  <c r="D3584" i="7"/>
  <c r="C3584" i="7"/>
  <c r="F3584" i="7" s="1"/>
  <c r="B3584" i="7"/>
  <c r="A3584" i="7"/>
  <c r="H3583" i="7"/>
  <c r="G3583" i="7"/>
  <c r="D3583" i="7"/>
  <c r="C3583" i="7"/>
  <c r="B3583" i="7"/>
  <c r="I3583" i="7" s="1"/>
  <c r="J3583" i="7" s="1"/>
  <c r="K3583" i="7" s="1"/>
  <c r="A3583" i="7"/>
  <c r="I3582" i="7"/>
  <c r="J3582" i="7" s="1"/>
  <c r="K3582" i="7" s="1"/>
  <c r="H3582" i="7"/>
  <c r="G3582" i="7"/>
  <c r="F3582" i="7"/>
  <c r="C3582" i="7"/>
  <c r="B3582" i="7"/>
  <c r="A3582" i="7"/>
  <c r="I3581" i="7"/>
  <c r="J3581" i="7" s="1"/>
  <c r="K3581" i="7" s="1"/>
  <c r="H3581" i="7"/>
  <c r="G3581" i="7"/>
  <c r="F3581" i="7"/>
  <c r="E3581" i="7"/>
  <c r="D3581" i="7"/>
  <c r="C3581" i="7"/>
  <c r="B3581" i="7"/>
  <c r="A3581" i="7"/>
  <c r="I3580" i="7"/>
  <c r="J3580" i="7" s="1"/>
  <c r="K3580" i="7" s="1"/>
  <c r="H3580" i="7"/>
  <c r="G3580" i="7"/>
  <c r="F3580" i="7"/>
  <c r="E3580" i="7"/>
  <c r="D3580" i="7"/>
  <c r="C3580" i="7"/>
  <c r="B3580" i="7"/>
  <c r="A3580" i="7"/>
  <c r="J3579" i="7"/>
  <c r="K3579" i="7" s="1"/>
  <c r="I3579" i="7"/>
  <c r="H3579" i="7"/>
  <c r="G3579" i="7"/>
  <c r="D3579" i="7"/>
  <c r="C3579" i="7"/>
  <c r="F3579" i="7" s="1"/>
  <c r="B3579" i="7"/>
  <c r="A3579" i="7"/>
  <c r="I3578" i="7"/>
  <c r="J3578" i="7" s="1"/>
  <c r="K3578" i="7" s="1"/>
  <c r="H3578" i="7"/>
  <c r="G3578" i="7"/>
  <c r="C3578" i="7"/>
  <c r="B3578" i="7"/>
  <c r="A3578" i="7"/>
  <c r="H3577" i="7"/>
  <c r="G3577" i="7"/>
  <c r="F3577" i="7"/>
  <c r="E3577" i="7"/>
  <c r="D3577" i="7"/>
  <c r="C3577" i="7"/>
  <c r="B3577" i="7"/>
  <c r="I3577" i="7" s="1"/>
  <c r="J3577" i="7" s="1"/>
  <c r="K3577" i="7" s="1"/>
  <c r="A3577" i="7"/>
  <c r="H3576" i="7"/>
  <c r="G3576" i="7"/>
  <c r="D3576" i="7"/>
  <c r="C3576" i="7"/>
  <c r="F3576" i="7" s="1"/>
  <c r="B3576" i="7"/>
  <c r="I3576" i="7" s="1"/>
  <c r="J3576" i="7" s="1"/>
  <c r="K3576" i="7" s="1"/>
  <c r="A3576" i="7"/>
  <c r="H3575" i="7"/>
  <c r="G3575" i="7"/>
  <c r="F3575" i="7"/>
  <c r="D3575" i="7"/>
  <c r="C3575" i="7"/>
  <c r="E3575" i="7" s="1"/>
  <c r="B3575" i="7"/>
  <c r="I3575" i="7" s="1"/>
  <c r="J3575" i="7" s="1"/>
  <c r="K3575" i="7" s="1"/>
  <c r="A3575" i="7"/>
  <c r="J3574" i="7"/>
  <c r="K3574" i="7" s="1"/>
  <c r="H3574" i="7"/>
  <c r="G3574" i="7"/>
  <c r="F3574" i="7"/>
  <c r="E3574" i="7"/>
  <c r="D3574" i="7"/>
  <c r="C3574" i="7"/>
  <c r="B3574" i="7"/>
  <c r="I3574" i="7" s="1"/>
  <c r="A3574" i="7"/>
  <c r="J3573" i="7"/>
  <c r="K3573" i="7" s="1"/>
  <c r="I3573" i="7"/>
  <c r="H3573" i="7"/>
  <c r="G3573" i="7"/>
  <c r="D3573" i="7"/>
  <c r="C3573" i="7"/>
  <c r="F3573" i="7" s="1"/>
  <c r="B3573" i="7"/>
  <c r="A3573" i="7"/>
  <c r="I3572" i="7"/>
  <c r="J3572" i="7" s="1"/>
  <c r="K3572" i="7" s="1"/>
  <c r="H3572" i="7"/>
  <c r="G3572" i="7"/>
  <c r="E3572" i="7"/>
  <c r="C3572" i="7"/>
  <c r="F3572" i="7" s="1"/>
  <c r="B3572" i="7"/>
  <c r="A3572" i="7"/>
  <c r="H3571" i="7"/>
  <c r="G3571" i="7"/>
  <c r="C3571" i="7"/>
  <c r="B3571" i="7"/>
  <c r="I3571" i="7" s="1"/>
  <c r="J3571" i="7" s="1"/>
  <c r="K3571" i="7" s="1"/>
  <c r="A3571" i="7"/>
  <c r="J3570" i="7"/>
  <c r="K3570" i="7" s="1"/>
  <c r="H3570" i="7"/>
  <c r="G3570" i="7"/>
  <c r="C3570" i="7"/>
  <c r="B3570" i="7"/>
  <c r="I3570" i="7" s="1"/>
  <c r="A3570" i="7"/>
  <c r="J3569" i="7"/>
  <c r="K3569" i="7" s="1"/>
  <c r="H3569" i="7"/>
  <c r="G3569" i="7"/>
  <c r="F3569" i="7"/>
  <c r="E3569" i="7"/>
  <c r="D3569" i="7"/>
  <c r="C3569" i="7"/>
  <c r="B3569" i="7"/>
  <c r="I3569" i="7" s="1"/>
  <c r="A3569" i="7"/>
  <c r="J3568" i="7"/>
  <c r="K3568" i="7" s="1"/>
  <c r="I3568" i="7"/>
  <c r="H3568" i="7"/>
  <c r="G3568" i="7"/>
  <c r="F3568" i="7"/>
  <c r="E3568" i="7"/>
  <c r="D3568" i="7"/>
  <c r="C3568" i="7"/>
  <c r="B3568" i="7"/>
  <c r="A3568" i="7"/>
  <c r="I3567" i="7"/>
  <c r="J3567" i="7" s="1"/>
  <c r="K3567" i="7" s="1"/>
  <c r="H3567" i="7"/>
  <c r="G3567" i="7"/>
  <c r="F3567" i="7"/>
  <c r="E3567" i="7"/>
  <c r="D3567" i="7"/>
  <c r="C3567" i="7"/>
  <c r="B3567" i="7"/>
  <c r="A3567" i="7"/>
  <c r="J3566" i="7"/>
  <c r="K3566" i="7" s="1"/>
  <c r="I3566" i="7"/>
  <c r="H3566" i="7"/>
  <c r="G3566" i="7"/>
  <c r="D3566" i="7"/>
  <c r="C3566" i="7"/>
  <c r="F3566" i="7" s="1"/>
  <c r="B3566" i="7"/>
  <c r="A3566" i="7"/>
  <c r="H3565" i="7"/>
  <c r="G3565" i="7"/>
  <c r="F3565" i="7"/>
  <c r="E3565" i="7"/>
  <c r="C3565" i="7"/>
  <c r="D3565" i="7" s="1"/>
  <c r="B3565" i="7"/>
  <c r="I3565" i="7" s="1"/>
  <c r="J3565" i="7" s="1"/>
  <c r="K3565" i="7" s="1"/>
  <c r="A3565" i="7"/>
  <c r="H3564" i="7"/>
  <c r="G3564" i="7"/>
  <c r="C3564" i="7"/>
  <c r="B3564" i="7"/>
  <c r="I3564" i="7" s="1"/>
  <c r="J3564" i="7" s="1"/>
  <c r="K3564" i="7" s="1"/>
  <c r="A3564" i="7"/>
  <c r="H3563" i="7"/>
  <c r="G3563" i="7"/>
  <c r="E3563" i="7"/>
  <c r="C3563" i="7"/>
  <c r="F3563" i="7" s="1"/>
  <c r="B3563" i="7"/>
  <c r="I3563" i="7" s="1"/>
  <c r="J3563" i="7" s="1"/>
  <c r="K3563" i="7" s="1"/>
  <c r="A3563" i="7"/>
  <c r="K3562" i="7"/>
  <c r="J3562" i="7"/>
  <c r="H3562" i="7"/>
  <c r="G3562" i="7"/>
  <c r="F3562" i="7"/>
  <c r="C3562" i="7"/>
  <c r="E3562" i="7" s="1"/>
  <c r="B3562" i="7"/>
  <c r="I3562" i="7" s="1"/>
  <c r="A3562" i="7"/>
  <c r="I3561" i="7"/>
  <c r="J3561" i="7" s="1"/>
  <c r="K3561" i="7" s="1"/>
  <c r="H3561" i="7"/>
  <c r="G3561" i="7"/>
  <c r="F3561" i="7"/>
  <c r="E3561" i="7"/>
  <c r="D3561" i="7"/>
  <c r="C3561" i="7"/>
  <c r="B3561" i="7"/>
  <c r="A3561" i="7"/>
  <c r="J3560" i="7"/>
  <c r="K3560" i="7" s="1"/>
  <c r="I3560" i="7"/>
  <c r="H3560" i="7"/>
  <c r="G3560" i="7"/>
  <c r="C3560" i="7"/>
  <c r="B3560" i="7"/>
  <c r="A3560" i="7"/>
  <c r="I3559" i="7"/>
  <c r="J3559" i="7" s="1"/>
  <c r="K3559" i="7" s="1"/>
  <c r="H3559" i="7"/>
  <c r="G3559" i="7"/>
  <c r="D3559" i="7"/>
  <c r="C3559" i="7"/>
  <c r="B3559" i="7"/>
  <c r="A3559" i="7"/>
  <c r="H3558" i="7"/>
  <c r="G3558" i="7"/>
  <c r="C3558" i="7"/>
  <c r="B3558" i="7"/>
  <c r="I3558" i="7" s="1"/>
  <c r="J3558" i="7" s="1"/>
  <c r="K3558" i="7" s="1"/>
  <c r="A3558" i="7"/>
  <c r="H3557" i="7"/>
  <c r="G3557" i="7"/>
  <c r="F3557" i="7"/>
  <c r="E3557" i="7"/>
  <c r="C3557" i="7"/>
  <c r="D3557" i="7" s="1"/>
  <c r="B3557" i="7"/>
  <c r="I3557" i="7" s="1"/>
  <c r="J3557" i="7" s="1"/>
  <c r="K3557" i="7" s="1"/>
  <c r="A3557" i="7"/>
  <c r="I3556" i="7"/>
  <c r="J3556" i="7" s="1"/>
  <c r="K3556" i="7" s="1"/>
  <c r="H3556" i="7"/>
  <c r="G3556" i="7"/>
  <c r="F3556" i="7"/>
  <c r="E3556" i="7"/>
  <c r="D3556" i="7"/>
  <c r="C3556" i="7"/>
  <c r="B3556" i="7"/>
  <c r="A3556" i="7"/>
  <c r="I3555" i="7"/>
  <c r="J3555" i="7" s="1"/>
  <c r="K3555" i="7" s="1"/>
  <c r="H3555" i="7"/>
  <c r="G3555" i="7"/>
  <c r="F3555" i="7"/>
  <c r="E3555" i="7"/>
  <c r="D3555" i="7"/>
  <c r="C3555" i="7"/>
  <c r="B3555" i="7"/>
  <c r="A3555" i="7"/>
  <c r="J3554" i="7"/>
  <c r="K3554" i="7" s="1"/>
  <c r="I3554" i="7"/>
  <c r="H3554" i="7"/>
  <c r="G3554" i="7"/>
  <c r="D3554" i="7"/>
  <c r="C3554" i="7"/>
  <c r="F3554" i="7" s="1"/>
  <c r="B3554" i="7"/>
  <c r="A3554" i="7"/>
  <c r="H3553" i="7"/>
  <c r="G3553" i="7"/>
  <c r="F3553" i="7"/>
  <c r="E3553" i="7"/>
  <c r="C3553" i="7"/>
  <c r="D3553" i="7" s="1"/>
  <c r="B3553" i="7"/>
  <c r="I3553" i="7" s="1"/>
  <c r="J3553" i="7" s="1"/>
  <c r="K3553" i="7" s="1"/>
  <c r="A3553" i="7"/>
  <c r="H3552" i="7"/>
  <c r="G3552" i="7"/>
  <c r="D3552" i="7"/>
  <c r="C3552" i="7"/>
  <c r="F3552" i="7" s="1"/>
  <c r="B3552" i="7"/>
  <c r="I3552" i="7" s="1"/>
  <c r="J3552" i="7" s="1"/>
  <c r="K3552" i="7" s="1"/>
  <c r="A3552" i="7"/>
  <c r="I3551" i="7"/>
  <c r="J3551" i="7" s="1"/>
  <c r="K3551" i="7" s="1"/>
  <c r="H3551" i="7"/>
  <c r="G3551" i="7"/>
  <c r="C3551" i="7"/>
  <c r="B3551" i="7"/>
  <c r="A3551" i="7"/>
  <c r="H3550" i="7"/>
  <c r="G3550" i="7"/>
  <c r="E3550" i="7"/>
  <c r="C3550" i="7"/>
  <c r="F3550" i="7" s="1"/>
  <c r="B3550" i="7"/>
  <c r="I3550" i="7" s="1"/>
  <c r="J3550" i="7" s="1"/>
  <c r="K3550" i="7" s="1"/>
  <c r="A3550" i="7"/>
  <c r="H3549" i="7"/>
  <c r="G3549" i="7"/>
  <c r="F3549" i="7"/>
  <c r="D3549" i="7"/>
  <c r="C3549" i="7"/>
  <c r="E3549" i="7" s="1"/>
  <c r="B3549" i="7"/>
  <c r="I3549" i="7" s="1"/>
  <c r="J3549" i="7" s="1"/>
  <c r="K3549" i="7" s="1"/>
  <c r="A3549" i="7"/>
  <c r="I3548" i="7"/>
  <c r="J3548" i="7" s="1"/>
  <c r="K3548" i="7" s="1"/>
  <c r="H3548" i="7"/>
  <c r="G3548" i="7"/>
  <c r="F3548" i="7"/>
  <c r="C3548" i="7"/>
  <c r="E3548" i="7" s="1"/>
  <c r="B3548" i="7"/>
  <c r="A3548" i="7"/>
  <c r="J3547" i="7"/>
  <c r="K3547" i="7" s="1"/>
  <c r="I3547" i="7"/>
  <c r="H3547" i="7"/>
  <c r="G3547" i="7"/>
  <c r="F3547" i="7"/>
  <c r="E3547" i="7"/>
  <c r="D3547" i="7"/>
  <c r="C3547" i="7"/>
  <c r="B3547" i="7"/>
  <c r="A3547" i="7"/>
  <c r="I3546" i="7"/>
  <c r="J3546" i="7" s="1"/>
  <c r="K3546" i="7" s="1"/>
  <c r="H3546" i="7"/>
  <c r="G3546" i="7"/>
  <c r="D3546" i="7"/>
  <c r="C3546" i="7"/>
  <c r="F3546" i="7" s="1"/>
  <c r="B3546" i="7"/>
  <c r="A3546" i="7"/>
  <c r="I3545" i="7"/>
  <c r="J3545" i="7" s="1"/>
  <c r="K3545" i="7" s="1"/>
  <c r="H3545" i="7"/>
  <c r="G3545" i="7"/>
  <c r="F3545" i="7"/>
  <c r="C3545" i="7"/>
  <c r="B3545" i="7"/>
  <c r="A3545" i="7"/>
  <c r="H3544" i="7"/>
  <c r="G3544" i="7"/>
  <c r="F3544" i="7"/>
  <c r="E3544" i="7"/>
  <c r="C3544" i="7"/>
  <c r="D3544" i="7" s="1"/>
  <c r="B3544" i="7"/>
  <c r="I3544" i="7" s="1"/>
  <c r="J3544" i="7" s="1"/>
  <c r="K3544" i="7" s="1"/>
  <c r="A3544" i="7"/>
  <c r="H3543" i="7"/>
  <c r="G3543" i="7"/>
  <c r="F3543" i="7"/>
  <c r="E3543" i="7"/>
  <c r="D3543" i="7"/>
  <c r="C3543" i="7"/>
  <c r="B3543" i="7"/>
  <c r="I3543" i="7" s="1"/>
  <c r="J3543" i="7" s="1"/>
  <c r="K3543" i="7" s="1"/>
  <c r="A3543" i="7"/>
  <c r="I3542" i="7"/>
  <c r="J3542" i="7" s="1"/>
  <c r="K3542" i="7" s="1"/>
  <c r="H3542" i="7"/>
  <c r="G3542" i="7"/>
  <c r="F3542" i="7"/>
  <c r="E3542" i="7"/>
  <c r="D3542" i="7"/>
  <c r="C3542" i="7"/>
  <c r="B3542" i="7"/>
  <c r="A3542" i="7"/>
  <c r="H3541" i="7"/>
  <c r="G3541" i="7"/>
  <c r="E3541" i="7"/>
  <c r="C3541" i="7"/>
  <c r="F3541" i="7" s="1"/>
  <c r="B3541" i="7"/>
  <c r="I3541" i="7" s="1"/>
  <c r="J3541" i="7" s="1"/>
  <c r="K3541" i="7" s="1"/>
  <c r="A3541" i="7"/>
  <c r="J3540" i="7"/>
  <c r="K3540" i="7" s="1"/>
  <c r="H3540" i="7"/>
  <c r="G3540" i="7"/>
  <c r="D3540" i="7"/>
  <c r="C3540" i="7"/>
  <c r="B3540" i="7"/>
  <c r="I3540" i="7" s="1"/>
  <c r="A3540" i="7"/>
  <c r="I3539" i="7"/>
  <c r="J3539" i="7" s="1"/>
  <c r="K3539" i="7" s="1"/>
  <c r="H3539" i="7"/>
  <c r="G3539" i="7"/>
  <c r="C3539" i="7"/>
  <c r="B3539" i="7"/>
  <c r="A3539" i="7"/>
  <c r="H3538" i="7"/>
  <c r="G3538" i="7"/>
  <c r="E3538" i="7"/>
  <c r="C3538" i="7"/>
  <c r="F3538" i="7" s="1"/>
  <c r="B3538" i="7"/>
  <c r="I3538" i="7" s="1"/>
  <c r="J3538" i="7" s="1"/>
  <c r="K3538" i="7" s="1"/>
  <c r="A3538" i="7"/>
  <c r="J3537" i="7"/>
  <c r="K3537" i="7" s="1"/>
  <c r="H3537" i="7"/>
  <c r="G3537" i="7"/>
  <c r="F3537" i="7"/>
  <c r="D3537" i="7"/>
  <c r="C3537" i="7"/>
  <c r="E3537" i="7" s="1"/>
  <c r="B3537" i="7"/>
  <c r="I3537" i="7" s="1"/>
  <c r="A3537" i="7"/>
  <c r="I3536" i="7"/>
  <c r="J3536" i="7" s="1"/>
  <c r="K3536" i="7" s="1"/>
  <c r="H3536" i="7"/>
  <c r="G3536" i="7"/>
  <c r="F3536" i="7"/>
  <c r="C3536" i="7"/>
  <c r="E3536" i="7" s="1"/>
  <c r="B3536" i="7"/>
  <c r="A3536" i="7"/>
  <c r="J3535" i="7"/>
  <c r="K3535" i="7" s="1"/>
  <c r="I3535" i="7"/>
  <c r="H3535" i="7"/>
  <c r="G3535" i="7"/>
  <c r="F3535" i="7"/>
  <c r="E3535" i="7"/>
  <c r="D3535" i="7"/>
  <c r="C3535" i="7"/>
  <c r="B3535" i="7"/>
  <c r="A3535" i="7"/>
  <c r="I3534" i="7"/>
  <c r="J3534" i="7" s="1"/>
  <c r="K3534" i="7" s="1"/>
  <c r="H3534" i="7"/>
  <c r="G3534" i="7"/>
  <c r="D3534" i="7"/>
  <c r="C3534" i="7"/>
  <c r="F3534" i="7" s="1"/>
  <c r="B3534" i="7"/>
  <c r="A3534" i="7"/>
  <c r="I3533" i="7"/>
  <c r="J3533" i="7" s="1"/>
  <c r="K3533" i="7" s="1"/>
  <c r="H3533" i="7"/>
  <c r="G3533" i="7"/>
  <c r="F3533" i="7"/>
  <c r="C3533" i="7"/>
  <c r="B3533" i="7"/>
  <c r="A3533" i="7"/>
  <c r="H3532" i="7"/>
  <c r="G3532" i="7"/>
  <c r="F3532" i="7"/>
  <c r="E3532" i="7"/>
  <c r="C3532" i="7"/>
  <c r="D3532" i="7" s="1"/>
  <c r="B3532" i="7"/>
  <c r="I3532" i="7" s="1"/>
  <c r="J3532" i="7" s="1"/>
  <c r="K3532" i="7" s="1"/>
  <c r="A3532" i="7"/>
  <c r="H3531" i="7"/>
  <c r="G3531" i="7"/>
  <c r="F3531" i="7"/>
  <c r="E3531" i="7"/>
  <c r="D3531" i="7"/>
  <c r="C3531" i="7"/>
  <c r="B3531" i="7"/>
  <c r="I3531" i="7" s="1"/>
  <c r="J3531" i="7" s="1"/>
  <c r="K3531" i="7" s="1"/>
  <c r="A3531" i="7"/>
  <c r="I3530" i="7"/>
  <c r="J3530" i="7" s="1"/>
  <c r="K3530" i="7" s="1"/>
  <c r="H3530" i="7"/>
  <c r="G3530" i="7"/>
  <c r="F3530" i="7"/>
  <c r="E3530" i="7"/>
  <c r="D3530" i="7"/>
  <c r="C3530" i="7"/>
  <c r="B3530" i="7"/>
  <c r="A3530" i="7"/>
  <c r="H3529" i="7"/>
  <c r="G3529" i="7"/>
  <c r="E3529" i="7"/>
  <c r="C3529" i="7"/>
  <c r="F3529" i="7" s="1"/>
  <c r="B3529" i="7"/>
  <c r="I3529" i="7" s="1"/>
  <c r="J3529" i="7" s="1"/>
  <c r="K3529" i="7" s="1"/>
  <c r="A3529" i="7"/>
  <c r="J3528" i="7"/>
  <c r="K3528" i="7" s="1"/>
  <c r="H3528" i="7"/>
  <c r="G3528" i="7"/>
  <c r="D3528" i="7"/>
  <c r="C3528" i="7"/>
  <c r="B3528" i="7"/>
  <c r="I3528" i="7" s="1"/>
  <c r="A3528" i="7"/>
  <c r="I3527" i="7"/>
  <c r="J3527" i="7" s="1"/>
  <c r="K3527" i="7" s="1"/>
  <c r="H3527" i="7"/>
  <c r="G3527" i="7"/>
  <c r="C3527" i="7"/>
  <c r="B3527" i="7"/>
  <c r="A3527" i="7"/>
  <c r="H3526" i="7"/>
  <c r="G3526" i="7"/>
  <c r="E3526" i="7"/>
  <c r="C3526" i="7"/>
  <c r="F3526" i="7" s="1"/>
  <c r="B3526" i="7"/>
  <c r="I3526" i="7" s="1"/>
  <c r="J3526" i="7" s="1"/>
  <c r="K3526" i="7" s="1"/>
  <c r="A3526" i="7"/>
  <c r="J3525" i="7"/>
  <c r="K3525" i="7" s="1"/>
  <c r="H3525" i="7"/>
  <c r="G3525" i="7"/>
  <c r="F3525" i="7"/>
  <c r="D3525" i="7"/>
  <c r="C3525" i="7"/>
  <c r="E3525" i="7" s="1"/>
  <c r="B3525" i="7"/>
  <c r="I3525" i="7" s="1"/>
  <c r="A3525" i="7"/>
  <c r="I3524" i="7"/>
  <c r="J3524" i="7" s="1"/>
  <c r="K3524" i="7" s="1"/>
  <c r="H3524" i="7"/>
  <c r="G3524" i="7"/>
  <c r="F3524" i="7"/>
  <c r="C3524" i="7"/>
  <c r="B3524" i="7"/>
  <c r="A3524" i="7"/>
  <c r="J3523" i="7"/>
  <c r="K3523" i="7" s="1"/>
  <c r="I3523" i="7"/>
  <c r="H3523" i="7"/>
  <c r="G3523" i="7"/>
  <c r="F3523" i="7"/>
  <c r="E3523" i="7"/>
  <c r="D3523" i="7"/>
  <c r="C3523" i="7"/>
  <c r="B3523" i="7"/>
  <c r="A3523" i="7"/>
  <c r="I3522" i="7"/>
  <c r="J3522" i="7" s="1"/>
  <c r="K3522" i="7" s="1"/>
  <c r="H3522" i="7"/>
  <c r="G3522" i="7"/>
  <c r="D3522" i="7"/>
  <c r="C3522" i="7"/>
  <c r="F3522" i="7" s="1"/>
  <c r="B3522" i="7"/>
  <c r="A3522" i="7"/>
  <c r="I3521" i="7"/>
  <c r="J3521" i="7" s="1"/>
  <c r="K3521" i="7" s="1"/>
  <c r="H3521" i="7"/>
  <c r="G3521" i="7"/>
  <c r="F3521" i="7"/>
  <c r="C3521" i="7"/>
  <c r="B3521" i="7"/>
  <c r="A3521" i="7"/>
  <c r="H3520" i="7"/>
  <c r="G3520" i="7"/>
  <c r="F3520" i="7"/>
  <c r="E3520" i="7"/>
  <c r="C3520" i="7"/>
  <c r="D3520" i="7" s="1"/>
  <c r="B3520" i="7"/>
  <c r="I3520" i="7" s="1"/>
  <c r="J3520" i="7" s="1"/>
  <c r="K3520" i="7" s="1"/>
  <c r="A3520" i="7"/>
  <c r="H3519" i="7"/>
  <c r="G3519" i="7"/>
  <c r="F3519" i="7"/>
  <c r="E3519" i="7"/>
  <c r="D3519" i="7"/>
  <c r="C3519" i="7"/>
  <c r="B3519" i="7"/>
  <c r="I3519" i="7" s="1"/>
  <c r="J3519" i="7" s="1"/>
  <c r="K3519" i="7" s="1"/>
  <c r="A3519" i="7"/>
  <c r="I3518" i="7"/>
  <c r="J3518" i="7" s="1"/>
  <c r="K3518" i="7" s="1"/>
  <c r="H3518" i="7"/>
  <c r="G3518" i="7"/>
  <c r="F3518" i="7"/>
  <c r="C3518" i="7"/>
  <c r="E3518" i="7" s="1"/>
  <c r="B3518" i="7"/>
  <c r="A3518" i="7"/>
  <c r="H3517" i="7"/>
  <c r="G3517" i="7"/>
  <c r="E3517" i="7"/>
  <c r="D3517" i="7"/>
  <c r="C3517" i="7"/>
  <c r="F3517" i="7" s="1"/>
  <c r="B3517" i="7"/>
  <c r="I3517" i="7" s="1"/>
  <c r="J3517" i="7" s="1"/>
  <c r="K3517" i="7" s="1"/>
  <c r="A3517" i="7"/>
  <c r="H3516" i="7"/>
  <c r="G3516" i="7"/>
  <c r="D3516" i="7"/>
  <c r="C3516" i="7"/>
  <c r="B3516" i="7"/>
  <c r="I3516" i="7" s="1"/>
  <c r="J3516" i="7" s="1"/>
  <c r="K3516" i="7" s="1"/>
  <c r="A3516" i="7"/>
  <c r="I3515" i="7"/>
  <c r="J3515" i="7" s="1"/>
  <c r="K3515" i="7" s="1"/>
  <c r="H3515" i="7"/>
  <c r="G3515" i="7"/>
  <c r="F3515" i="7"/>
  <c r="C3515" i="7"/>
  <c r="B3515" i="7"/>
  <c r="A3515" i="7"/>
  <c r="H3514" i="7"/>
  <c r="G3514" i="7"/>
  <c r="E3514" i="7"/>
  <c r="C3514" i="7"/>
  <c r="F3514" i="7" s="1"/>
  <c r="B3514" i="7"/>
  <c r="I3514" i="7" s="1"/>
  <c r="J3514" i="7" s="1"/>
  <c r="K3514" i="7" s="1"/>
  <c r="A3514" i="7"/>
  <c r="J3513" i="7"/>
  <c r="K3513" i="7" s="1"/>
  <c r="H3513" i="7"/>
  <c r="G3513" i="7"/>
  <c r="F3513" i="7"/>
  <c r="D3513" i="7"/>
  <c r="C3513" i="7"/>
  <c r="E3513" i="7" s="1"/>
  <c r="B3513" i="7"/>
  <c r="I3513" i="7" s="1"/>
  <c r="A3513" i="7"/>
  <c r="I3512" i="7"/>
  <c r="J3512" i="7" s="1"/>
  <c r="K3512" i="7" s="1"/>
  <c r="H3512" i="7"/>
  <c r="G3512" i="7"/>
  <c r="C3512" i="7"/>
  <c r="B3512" i="7"/>
  <c r="A3512" i="7"/>
  <c r="I3511" i="7"/>
  <c r="J3511" i="7" s="1"/>
  <c r="K3511" i="7" s="1"/>
  <c r="H3511" i="7"/>
  <c r="G3511" i="7"/>
  <c r="F3511" i="7"/>
  <c r="E3511" i="7"/>
  <c r="D3511" i="7"/>
  <c r="C3511" i="7"/>
  <c r="B3511" i="7"/>
  <c r="A3511" i="7"/>
  <c r="I3510" i="7"/>
  <c r="J3510" i="7" s="1"/>
  <c r="K3510" i="7" s="1"/>
  <c r="H3510" i="7"/>
  <c r="G3510" i="7"/>
  <c r="D3510" i="7"/>
  <c r="C3510" i="7"/>
  <c r="F3510" i="7" s="1"/>
  <c r="B3510" i="7"/>
  <c r="A3510" i="7"/>
  <c r="I3509" i="7"/>
  <c r="J3509" i="7" s="1"/>
  <c r="K3509" i="7" s="1"/>
  <c r="H3509" i="7"/>
  <c r="G3509" i="7"/>
  <c r="F3509" i="7"/>
  <c r="C3509" i="7"/>
  <c r="B3509" i="7"/>
  <c r="A3509" i="7"/>
  <c r="K3508" i="7"/>
  <c r="H3508" i="7"/>
  <c r="G3508" i="7"/>
  <c r="F3508" i="7"/>
  <c r="E3508" i="7"/>
  <c r="C3508" i="7"/>
  <c r="D3508" i="7" s="1"/>
  <c r="B3508" i="7"/>
  <c r="I3508" i="7" s="1"/>
  <c r="J3508" i="7" s="1"/>
  <c r="A3508" i="7"/>
  <c r="H3507" i="7"/>
  <c r="G3507" i="7"/>
  <c r="F3507" i="7"/>
  <c r="E3507" i="7"/>
  <c r="D3507" i="7"/>
  <c r="C3507" i="7"/>
  <c r="B3507" i="7"/>
  <c r="I3507" i="7" s="1"/>
  <c r="J3507" i="7" s="1"/>
  <c r="K3507" i="7" s="1"/>
  <c r="A3507" i="7"/>
  <c r="I3506" i="7"/>
  <c r="J3506" i="7" s="1"/>
  <c r="K3506" i="7" s="1"/>
  <c r="H3506" i="7"/>
  <c r="G3506" i="7"/>
  <c r="C3506" i="7"/>
  <c r="F3506" i="7" s="1"/>
  <c r="B3506" i="7"/>
  <c r="A3506" i="7"/>
  <c r="K3505" i="7"/>
  <c r="H3505" i="7"/>
  <c r="G3505" i="7"/>
  <c r="E3505" i="7"/>
  <c r="C3505" i="7"/>
  <c r="F3505" i="7" s="1"/>
  <c r="B3505" i="7"/>
  <c r="I3505" i="7" s="1"/>
  <c r="J3505" i="7" s="1"/>
  <c r="A3505" i="7"/>
  <c r="H3504" i="7"/>
  <c r="G3504" i="7"/>
  <c r="C3504" i="7"/>
  <c r="B3504" i="7"/>
  <c r="I3504" i="7" s="1"/>
  <c r="J3504" i="7" s="1"/>
  <c r="K3504" i="7" s="1"/>
  <c r="A3504" i="7"/>
  <c r="I3503" i="7"/>
  <c r="J3503" i="7" s="1"/>
  <c r="K3503" i="7" s="1"/>
  <c r="H3503" i="7"/>
  <c r="G3503" i="7"/>
  <c r="F3503" i="7"/>
  <c r="C3503" i="7"/>
  <c r="B3503" i="7"/>
  <c r="A3503" i="7"/>
  <c r="K3502" i="7"/>
  <c r="H3502" i="7"/>
  <c r="G3502" i="7"/>
  <c r="E3502" i="7"/>
  <c r="C3502" i="7"/>
  <c r="F3502" i="7" s="1"/>
  <c r="B3502" i="7"/>
  <c r="I3502" i="7" s="1"/>
  <c r="J3502" i="7" s="1"/>
  <c r="A3502" i="7"/>
  <c r="H3501" i="7"/>
  <c r="G3501" i="7"/>
  <c r="F3501" i="7"/>
  <c r="D3501" i="7"/>
  <c r="C3501" i="7"/>
  <c r="E3501" i="7" s="1"/>
  <c r="B3501" i="7"/>
  <c r="I3501" i="7" s="1"/>
  <c r="J3501" i="7" s="1"/>
  <c r="K3501" i="7" s="1"/>
  <c r="A3501" i="7"/>
  <c r="J3500" i="7"/>
  <c r="K3500" i="7" s="1"/>
  <c r="I3500" i="7"/>
  <c r="H3500" i="7"/>
  <c r="G3500" i="7"/>
  <c r="C3500" i="7"/>
  <c r="B3500" i="7"/>
  <c r="A3500" i="7"/>
  <c r="I3499" i="7"/>
  <c r="J3499" i="7" s="1"/>
  <c r="K3499" i="7" s="1"/>
  <c r="H3499" i="7"/>
  <c r="G3499" i="7"/>
  <c r="F3499" i="7"/>
  <c r="E3499" i="7"/>
  <c r="D3499" i="7"/>
  <c r="C3499" i="7"/>
  <c r="B3499" i="7"/>
  <c r="A3499" i="7"/>
  <c r="J3498" i="7"/>
  <c r="K3498" i="7" s="1"/>
  <c r="I3498" i="7"/>
  <c r="H3498" i="7"/>
  <c r="G3498" i="7"/>
  <c r="D3498" i="7"/>
  <c r="C3498" i="7"/>
  <c r="F3498" i="7" s="1"/>
  <c r="B3498" i="7"/>
  <c r="A3498" i="7"/>
  <c r="I3497" i="7"/>
  <c r="J3497" i="7" s="1"/>
  <c r="K3497" i="7" s="1"/>
  <c r="H3497" i="7"/>
  <c r="G3497" i="7"/>
  <c r="C3497" i="7"/>
  <c r="B3497" i="7"/>
  <c r="A3497" i="7"/>
  <c r="K3496" i="7"/>
  <c r="H3496" i="7"/>
  <c r="G3496" i="7"/>
  <c r="F3496" i="7"/>
  <c r="E3496" i="7"/>
  <c r="C3496" i="7"/>
  <c r="D3496" i="7" s="1"/>
  <c r="B3496" i="7"/>
  <c r="I3496" i="7" s="1"/>
  <c r="J3496" i="7" s="1"/>
  <c r="A3496" i="7"/>
  <c r="J3495" i="7"/>
  <c r="K3495" i="7" s="1"/>
  <c r="H3495" i="7"/>
  <c r="G3495" i="7"/>
  <c r="F3495" i="7"/>
  <c r="E3495" i="7"/>
  <c r="D3495" i="7"/>
  <c r="C3495" i="7"/>
  <c r="B3495" i="7"/>
  <c r="I3495" i="7" s="1"/>
  <c r="A3495" i="7"/>
  <c r="I3494" i="7"/>
  <c r="J3494" i="7" s="1"/>
  <c r="K3494" i="7" s="1"/>
  <c r="H3494" i="7"/>
  <c r="G3494" i="7"/>
  <c r="E3494" i="7"/>
  <c r="C3494" i="7"/>
  <c r="F3494" i="7" s="1"/>
  <c r="B3494" i="7"/>
  <c r="A3494" i="7"/>
  <c r="K3493" i="7"/>
  <c r="H3493" i="7"/>
  <c r="G3493" i="7"/>
  <c r="E3493" i="7"/>
  <c r="C3493" i="7"/>
  <c r="F3493" i="7" s="1"/>
  <c r="B3493" i="7"/>
  <c r="I3493" i="7" s="1"/>
  <c r="J3493" i="7" s="1"/>
  <c r="A3493" i="7"/>
  <c r="J3492" i="7"/>
  <c r="K3492" i="7" s="1"/>
  <c r="H3492" i="7"/>
  <c r="G3492" i="7"/>
  <c r="C3492" i="7"/>
  <c r="B3492" i="7"/>
  <c r="I3492" i="7" s="1"/>
  <c r="A3492" i="7"/>
  <c r="I3491" i="7"/>
  <c r="J3491" i="7" s="1"/>
  <c r="K3491" i="7" s="1"/>
  <c r="H3491" i="7"/>
  <c r="G3491" i="7"/>
  <c r="C3491" i="7"/>
  <c r="B3491" i="7"/>
  <c r="A3491" i="7"/>
  <c r="K3490" i="7"/>
  <c r="H3490" i="7"/>
  <c r="G3490" i="7"/>
  <c r="E3490" i="7"/>
  <c r="C3490" i="7"/>
  <c r="F3490" i="7" s="1"/>
  <c r="B3490" i="7"/>
  <c r="I3490" i="7" s="1"/>
  <c r="J3490" i="7" s="1"/>
  <c r="A3490" i="7"/>
  <c r="H3489" i="7"/>
  <c r="G3489" i="7"/>
  <c r="F3489" i="7"/>
  <c r="D3489" i="7"/>
  <c r="C3489" i="7"/>
  <c r="E3489" i="7" s="1"/>
  <c r="B3489" i="7"/>
  <c r="I3489" i="7" s="1"/>
  <c r="J3489" i="7" s="1"/>
  <c r="K3489" i="7" s="1"/>
  <c r="A3489" i="7"/>
  <c r="J3488" i="7"/>
  <c r="K3488" i="7" s="1"/>
  <c r="I3488" i="7"/>
  <c r="H3488" i="7"/>
  <c r="G3488" i="7"/>
  <c r="F3488" i="7"/>
  <c r="C3488" i="7"/>
  <c r="B3488" i="7"/>
  <c r="A3488" i="7"/>
  <c r="H3487" i="7"/>
  <c r="G3487" i="7"/>
  <c r="F3487" i="7"/>
  <c r="E3487" i="7"/>
  <c r="D3487" i="7"/>
  <c r="C3487" i="7"/>
  <c r="B3487" i="7"/>
  <c r="I3487" i="7" s="1"/>
  <c r="J3487" i="7" s="1"/>
  <c r="K3487" i="7" s="1"/>
  <c r="A3487" i="7"/>
  <c r="J3486" i="7"/>
  <c r="K3486" i="7" s="1"/>
  <c r="I3486" i="7"/>
  <c r="H3486" i="7"/>
  <c r="G3486" i="7"/>
  <c r="D3486" i="7"/>
  <c r="C3486" i="7"/>
  <c r="F3486" i="7" s="1"/>
  <c r="B3486" i="7"/>
  <c r="A3486" i="7"/>
  <c r="I3485" i="7"/>
  <c r="J3485" i="7" s="1"/>
  <c r="K3485" i="7" s="1"/>
  <c r="H3485" i="7"/>
  <c r="G3485" i="7"/>
  <c r="C3485" i="7"/>
  <c r="B3485" i="7"/>
  <c r="A3485" i="7"/>
  <c r="H3484" i="7"/>
  <c r="G3484" i="7"/>
  <c r="F3484" i="7"/>
  <c r="E3484" i="7"/>
  <c r="C3484" i="7"/>
  <c r="D3484" i="7" s="1"/>
  <c r="B3484" i="7"/>
  <c r="I3484" i="7" s="1"/>
  <c r="J3484" i="7" s="1"/>
  <c r="K3484" i="7" s="1"/>
  <c r="A3484" i="7"/>
  <c r="J3483" i="7"/>
  <c r="K3483" i="7" s="1"/>
  <c r="H3483" i="7"/>
  <c r="G3483" i="7"/>
  <c r="F3483" i="7"/>
  <c r="E3483" i="7"/>
  <c r="D3483" i="7"/>
  <c r="C3483" i="7"/>
  <c r="B3483" i="7"/>
  <c r="I3483" i="7" s="1"/>
  <c r="A3483" i="7"/>
  <c r="I3482" i="7"/>
  <c r="J3482" i="7" s="1"/>
  <c r="K3482" i="7" s="1"/>
  <c r="H3482" i="7"/>
  <c r="G3482" i="7"/>
  <c r="E3482" i="7"/>
  <c r="C3482" i="7"/>
  <c r="D3482" i="7" s="1"/>
  <c r="B3482" i="7"/>
  <c r="A3482" i="7"/>
  <c r="H3481" i="7"/>
  <c r="G3481" i="7"/>
  <c r="E3481" i="7"/>
  <c r="D3481" i="7"/>
  <c r="C3481" i="7"/>
  <c r="F3481" i="7" s="1"/>
  <c r="B3481" i="7"/>
  <c r="I3481" i="7" s="1"/>
  <c r="J3481" i="7" s="1"/>
  <c r="K3481" i="7" s="1"/>
  <c r="A3481" i="7"/>
  <c r="H3480" i="7"/>
  <c r="G3480" i="7"/>
  <c r="C3480" i="7"/>
  <c r="B3480" i="7"/>
  <c r="I3480" i="7" s="1"/>
  <c r="J3480" i="7" s="1"/>
  <c r="K3480" i="7" s="1"/>
  <c r="A3480" i="7"/>
  <c r="I3479" i="7"/>
  <c r="J3479" i="7" s="1"/>
  <c r="K3479" i="7" s="1"/>
  <c r="H3479" i="7"/>
  <c r="G3479" i="7"/>
  <c r="C3479" i="7"/>
  <c r="B3479" i="7"/>
  <c r="A3479" i="7"/>
  <c r="H3478" i="7"/>
  <c r="G3478" i="7"/>
  <c r="E3478" i="7"/>
  <c r="C3478" i="7"/>
  <c r="F3478" i="7" s="1"/>
  <c r="B3478" i="7"/>
  <c r="I3478" i="7" s="1"/>
  <c r="J3478" i="7" s="1"/>
  <c r="K3478" i="7" s="1"/>
  <c r="A3478" i="7"/>
  <c r="J3477" i="7"/>
  <c r="K3477" i="7" s="1"/>
  <c r="H3477" i="7"/>
  <c r="G3477" i="7"/>
  <c r="F3477" i="7"/>
  <c r="D3477" i="7"/>
  <c r="C3477" i="7"/>
  <c r="E3477" i="7" s="1"/>
  <c r="B3477" i="7"/>
  <c r="I3477" i="7" s="1"/>
  <c r="A3477" i="7"/>
  <c r="I3476" i="7"/>
  <c r="J3476" i="7" s="1"/>
  <c r="K3476" i="7" s="1"/>
  <c r="H3476" i="7"/>
  <c r="G3476" i="7"/>
  <c r="F3476" i="7"/>
  <c r="C3476" i="7"/>
  <c r="B3476" i="7"/>
  <c r="A3476" i="7"/>
  <c r="J3475" i="7"/>
  <c r="K3475" i="7" s="1"/>
  <c r="I3475" i="7"/>
  <c r="H3475" i="7"/>
  <c r="G3475" i="7"/>
  <c r="F3475" i="7"/>
  <c r="E3475" i="7"/>
  <c r="D3475" i="7"/>
  <c r="C3475" i="7"/>
  <c r="B3475" i="7"/>
  <c r="A3475" i="7"/>
  <c r="I3474" i="7"/>
  <c r="J3474" i="7" s="1"/>
  <c r="K3474" i="7" s="1"/>
  <c r="H3474" i="7"/>
  <c r="G3474" i="7"/>
  <c r="C3474" i="7"/>
  <c r="B3474" i="7"/>
  <c r="A3474" i="7"/>
  <c r="I3473" i="7"/>
  <c r="J3473" i="7" s="1"/>
  <c r="K3473" i="7" s="1"/>
  <c r="H3473" i="7"/>
  <c r="G3473" i="7"/>
  <c r="F3473" i="7"/>
  <c r="C3473" i="7"/>
  <c r="B3473" i="7"/>
  <c r="A3473" i="7"/>
  <c r="H3472" i="7"/>
  <c r="G3472" i="7"/>
  <c r="F3472" i="7"/>
  <c r="E3472" i="7"/>
  <c r="C3472" i="7"/>
  <c r="D3472" i="7" s="1"/>
  <c r="B3472" i="7"/>
  <c r="I3472" i="7" s="1"/>
  <c r="J3472" i="7" s="1"/>
  <c r="K3472" i="7" s="1"/>
  <c r="A3472" i="7"/>
  <c r="H3471" i="7"/>
  <c r="G3471" i="7"/>
  <c r="F3471" i="7"/>
  <c r="E3471" i="7"/>
  <c r="D3471" i="7"/>
  <c r="C3471" i="7"/>
  <c r="B3471" i="7"/>
  <c r="I3471" i="7" s="1"/>
  <c r="J3471" i="7" s="1"/>
  <c r="K3471" i="7" s="1"/>
  <c r="A3471" i="7"/>
  <c r="I3470" i="7"/>
  <c r="J3470" i="7" s="1"/>
  <c r="K3470" i="7" s="1"/>
  <c r="H3470" i="7"/>
  <c r="G3470" i="7"/>
  <c r="D3470" i="7"/>
  <c r="C3470" i="7"/>
  <c r="F3470" i="7" s="1"/>
  <c r="B3470" i="7"/>
  <c r="A3470" i="7"/>
  <c r="H3469" i="7"/>
  <c r="G3469" i="7"/>
  <c r="E3469" i="7"/>
  <c r="D3469" i="7"/>
  <c r="C3469" i="7"/>
  <c r="F3469" i="7" s="1"/>
  <c r="B3469" i="7"/>
  <c r="I3469" i="7" s="1"/>
  <c r="J3469" i="7" s="1"/>
  <c r="K3469" i="7" s="1"/>
  <c r="A3469" i="7"/>
  <c r="H3468" i="7"/>
  <c r="G3468" i="7"/>
  <c r="C3468" i="7"/>
  <c r="B3468" i="7"/>
  <c r="I3468" i="7" s="1"/>
  <c r="J3468" i="7" s="1"/>
  <c r="K3468" i="7" s="1"/>
  <c r="A3468" i="7"/>
  <c r="I3467" i="7"/>
  <c r="J3467" i="7" s="1"/>
  <c r="K3467" i="7" s="1"/>
  <c r="H3467" i="7"/>
  <c r="G3467" i="7"/>
  <c r="F3467" i="7"/>
  <c r="C3467" i="7"/>
  <c r="B3467" i="7"/>
  <c r="A3467" i="7"/>
  <c r="K3466" i="7"/>
  <c r="H3466" i="7"/>
  <c r="G3466" i="7"/>
  <c r="E3466" i="7"/>
  <c r="C3466" i="7"/>
  <c r="F3466" i="7" s="1"/>
  <c r="B3466" i="7"/>
  <c r="I3466" i="7" s="1"/>
  <c r="J3466" i="7" s="1"/>
  <c r="A3466" i="7"/>
  <c r="H3465" i="7"/>
  <c r="G3465" i="7"/>
  <c r="F3465" i="7"/>
  <c r="D3465" i="7"/>
  <c r="C3465" i="7"/>
  <c r="E3465" i="7" s="1"/>
  <c r="B3465" i="7"/>
  <c r="I3465" i="7" s="1"/>
  <c r="J3465" i="7" s="1"/>
  <c r="K3465" i="7" s="1"/>
  <c r="A3465" i="7"/>
  <c r="J3464" i="7"/>
  <c r="K3464" i="7" s="1"/>
  <c r="I3464" i="7"/>
  <c r="H3464" i="7"/>
  <c r="G3464" i="7"/>
  <c r="C3464" i="7"/>
  <c r="D3464" i="7" s="1"/>
  <c r="B3464" i="7"/>
  <c r="A3464" i="7"/>
  <c r="J3463" i="7"/>
  <c r="K3463" i="7" s="1"/>
  <c r="H3463" i="7"/>
  <c r="G3463" i="7"/>
  <c r="F3463" i="7"/>
  <c r="E3463" i="7"/>
  <c r="D3463" i="7"/>
  <c r="C3463" i="7"/>
  <c r="B3463" i="7"/>
  <c r="I3463" i="7" s="1"/>
  <c r="A3463" i="7"/>
  <c r="I3462" i="7"/>
  <c r="J3462" i="7" s="1"/>
  <c r="K3462" i="7" s="1"/>
  <c r="H3462" i="7"/>
  <c r="G3462" i="7"/>
  <c r="D3462" i="7"/>
  <c r="C3462" i="7"/>
  <c r="B3462" i="7"/>
  <c r="A3462" i="7"/>
  <c r="H3461" i="7"/>
  <c r="G3461" i="7"/>
  <c r="F3461" i="7"/>
  <c r="C3461" i="7"/>
  <c r="B3461" i="7"/>
  <c r="I3461" i="7" s="1"/>
  <c r="J3461" i="7" s="1"/>
  <c r="K3461" i="7" s="1"/>
  <c r="A3461" i="7"/>
  <c r="H3460" i="7"/>
  <c r="G3460" i="7"/>
  <c r="F3460" i="7"/>
  <c r="E3460" i="7"/>
  <c r="C3460" i="7"/>
  <c r="D3460" i="7" s="1"/>
  <c r="B3460" i="7"/>
  <c r="I3460" i="7" s="1"/>
  <c r="J3460" i="7" s="1"/>
  <c r="K3460" i="7" s="1"/>
  <c r="A3460" i="7"/>
  <c r="J3459" i="7"/>
  <c r="K3459" i="7" s="1"/>
  <c r="H3459" i="7"/>
  <c r="G3459" i="7"/>
  <c r="F3459" i="7"/>
  <c r="E3459" i="7"/>
  <c r="D3459" i="7"/>
  <c r="C3459" i="7"/>
  <c r="B3459" i="7"/>
  <c r="I3459" i="7" s="1"/>
  <c r="A3459" i="7"/>
  <c r="I3458" i="7"/>
  <c r="J3458" i="7" s="1"/>
  <c r="K3458" i="7" s="1"/>
  <c r="H3458" i="7"/>
  <c r="G3458" i="7"/>
  <c r="E3458" i="7"/>
  <c r="D3458" i="7"/>
  <c r="C3458" i="7"/>
  <c r="F3458" i="7" s="1"/>
  <c r="B3458" i="7"/>
  <c r="A3458" i="7"/>
  <c r="H3457" i="7"/>
  <c r="G3457" i="7"/>
  <c r="E3457" i="7"/>
  <c r="D3457" i="7"/>
  <c r="C3457" i="7"/>
  <c r="F3457" i="7" s="1"/>
  <c r="B3457" i="7"/>
  <c r="I3457" i="7" s="1"/>
  <c r="J3457" i="7" s="1"/>
  <c r="K3457" i="7" s="1"/>
  <c r="A3457" i="7"/>
  <c r="H3456" i="7"/>
  <c r="G3456" i="7"/>
  <c r="C3456" i="7"/>
  <c r="B3456" i="7"/>
  <c r="I3456" i="7" s="1"/>
  <c r="J3456" i="7" s="1"/>
  <c r="K3456" i="7" s="1"/>
  <c r="A3456" i="7"/>
  <c r="I3455" i="7"/>
  <c r="J3455" i="7" s="1"/>
  <c r="K3455" i="7" s="1"/>
  <c r="H3455" i="7"/>
  <c r="G3455" i="7"/>
  <c r="F3455" i="7"/>
  <c r="C3455" i="7"/>
  <c r="B3455" i="7"/>
  <c r="A3455" i="7"/>
  <c r="H3454" i="7"/>
  <c r="G3454" i="7"/>
  <c r="C3454" i="7"/>
  <c r="B3454" i="7"/>
  <c r="I3454" i="7" s="1"/>
  <c r="J3454" i="7" s="1"/>
  <c r="K3454" i="7" s="1"/>
  <c r="A3454" i="7"/>
  <c r="H3453" i="7"/>
  <c r="G3453" i="7"/>
  <c r="F3453" i="7"/>
  <c r="D3453" i="7"/>
  <c r="C3453" i="7"/>
  <c r="E3453" i="7" s="1"/>
  <c r="B3453" i="7"/>
  <c r="I3453" i="7" s="1"/>
  <c r="J3453" i="7" s="1"/>
  <c r="K3453" i="7" s="1"/>
  <c r="A3453" i="7"/>
  <c r="J3452" i="7"/>
  <c r="K3452" i="7" s="1"/>
  <c r="I3452" i="7"/>
  <c r="H3452" i="7"/>
  <c r="G3452" i="7"/>
  <c r="E3452" i="7"/>
  <c r="C3452" i="7"/>
  <c r="D3452" i="7" s="1"/>
  <c r="B3452" i="7"/>
  <c r="A3452" i="7"/>
  <c r="K3451" i="7"/>
  <c r="I3451" i="7"/>
  <c r="J3451" i="7" s="1"/>
  <c r="H3451" i="7"/>
  <c r="G3451" i="7"/>
  <c r="F3451" i="7"/>
  <c r="E3451" i="7"/>
  <c r="D3451" i="7"/>
  <c r="C3451" i="7"/>
  <c r="B3451" i="7"/>
  <c r="A3451" i="7"/>
  <c r="J3450" i="7"/>
  <c r="K3450" i="7" s="1"/>
  <c r="I3450" i="7"/>
  <c r="H3450" i="7"/>
  <c r="G3450" i="7"/>
  <c r="E3450" i="7"/>
  <c r="D3450" i="7"/>
  <c r="C3450" i="7"/>
  <c r="F3450" i="7" s="1"/>
  <c r="B3450" i="7"/>
  <c r="A3450" i="7"/>
  <c r="I3449" i="7"/>
  <c r="J3449" i="7" s="1"/>
  <c r="K3449" i="7" s="1"/>
  <c r="H3449" i="7"/>
  <c r="G3449" i="7"/>
  <c r="C3449" i="7"/>
  <c r="B3449" i="7"/>
  <c r="A3449" i="7"/>
  <c r="I3448" i="7"/>
  <c r="J3448" i="7" s="1"/>
  <c r="K3448" i="7" s="1"/>
  <c r="H3448" i="7"/>
  <c r="G3448" i="7"/>
  <c r="C3448" i="7"/>
  <c r="B3448" i="7"/>
  <c r="A3448" i="7"/>
  <c r="J3447" i="7"/>
  <c r="K3447" i="7" s="1"/>
  <c r="H3447" i="7"/>
  <c r="G3447" i="7"/>
  <c r="F3447" i="7"/>
  <c r="E3447" i="7"/>
  <c r="D3447" i="7"/>
  <c r="C3447" i="7"/>
  <c r="B3447" i="7"/>
  <c r="I3447" i="7" s="1"/>
  <c r="A3447" i="7"/>
  <c r="K3446" i="7"/>
  <c r="I3446" i="7"/>
  <c r="J3446" i="7" s="1"/>
  <c r="H3446" i="7"/>
  <c r="G3446" i="7"/>
  <c r="E3446" i="7"/>
  <c r="C3446" i="7"/>
  <c r="F3446" i="7" s="1"/>
  <c r="B3446" i="7"/>
  <c r="A3446" i="7"/>
  <c r="J3445" i="7"/>
  <c r="K3445" i="7" s="1"/>
  <c r="H3445" i="7"/>
  <c r="G3445" i="7"/>
  <c r="F3445" i="7"/>
  <c r="E3445" i="7"/>
  <c r="C3445" i="7"/>
  <c r="D3445" i="7" s="1"/>
  <c r="B3445" i="7"/>
  <c r="I3445" i="7" s="1"/>
  <c r="A3445" i="7"/>
  <c r="I3444" i="7"/>
  <c r="J3444" i="7" s="1"/>
  <c r="K3444" i="7" s="1"/>
  <c r="H3444" i="7"/>
  <c r="G3444" i="7"/>
  <c r="C3444" i="7"/>
  <c r="B3444" i="7"/>
  <c r="A3444" i="7"/>
  <c r="I3443" i="7"/>
  <c r="J3443" i="7" s="1"/>
  <c r="K3443" i="7" s="1"/>
  <c r="H3443" i="7"/>
  <c r="G3443" i="7"/>
  <c r="C3443" i="7"/>
  <c r="B3443" i="7"/>
  <c r="A3443" i="7"/>
  <c r="H3442" i="7"/>
  <c r="G3442" i="7"/>
  <c r="C3442" i="7"/>
  <c r="B3442" i="7"/>
  <c r="I3442" i="7" s="1"/>
  <c r="J3442" i="7" s="1"/>
  <c r="K3442" i="7" s="1"/>
  <c r="A3442" i="7"/>
  <c r="J3441" i="7"/>
  <c r="K3441" i="7" s="1"/>
  <c r="H3441" i="7"/>
  <c r="G3441" i="7"/>
  <c r="F3441" i="7"/>
  <c r="D3441" i="7"/>
  <c r="C3441" i="7"/>
  <c r="E3441" i="7" s="1"/>
  <c r="B3441" i="7"/>
  <c r="I3441" i="7" s="1"/>
  <c r="A3441" i="7"/>
  <c r="I3440" i="7"/>
  <c r="J3440" i="7" s="1"/>
  <c r="K3440" i="7" s="1"/>
  <c r="H3440" i="7"/>
  <c r="G3440" i="7"/>
  <c r="C3440" i="7"/>
  <c r="B3440" i="7"/>
  <c r="A3440" i="7"/>
  <c r="H3439" i="7"/>
  <c r="G3439" i="7"/>
  <c r="F3439" i="7"/>
  <c r="E3439" i="7"/>
  <c r="D3439" i="7"/>
  <c r="C3439" i="7"/>
  <c r="B3439" i="7"/>
  <c r="I3439" i="7" s="1"/>
  <c r="J3439" i="7" s="1"/>
  <c r="K3439" i="7" s="1"/>
  <c r="A3439" i="7"/>
  <c r="I3438" i="7"/>
  <c r="J3438" i="7" s="1"/>
  <c r="K3438" i="7" s="1"/>
  <c r="H3438" i="7"/>
  <c r="G3438" i="7"/>
  <c r="C3438" i="7"/>
  <c r="B3438" i="7"/>
  <c r="A3438" i="7"/>
  <c r="H3437" i="7"/>
  <c r="G3437" i="7"/>
  <c r="D3437" i="7"/>
  <c r="C3437" i="7"/>
  <c r="E3437" i="7" s="1"/>
  <c r="B3437" i="7"/>
  <c r="I3437" i="7" s="1"/>
  <c r="J3437" i="7" s="1"/>
  <c r="K3437" i="7" s="1"/>
  <c r="A3437" i="7"/>
  <c r="K3436" i="7"/>
  <c r="H3436" i="7"/>
  <c r="G3436" i="7"/>
  <c r="E3436" i="7"/>
  <c r="C3436" i="7"/>
  <c r="D3436" i="7" s="1"/>
  <c r="B3436" i="7"/>
  <c r="I3436" i="7" s="1"/>
  <c r="J3436" i="7" s="1"/>
  <c r="A3436" i="7"/>
  <c r="J3435" i="7"/>
  <c r="K3435" i="7" s="1"/>
  <c r="H3435" i="7"/>
  <c r="G3435" i="7"/>
  <c r="F3435" i="7"/>
  <c r="E3435" i="7"/>
  <c r="D3435" i="7"/>
  <c r="C3435" i="7"/>
  <c r="B3435" i="7"/>
  <c r="I3435" i="7" s="1"/>
  <c r="A3435" i="7"/>
  <c r="I3434" i="7"/>
  <c r="J3434" i="7" s="1"/>
  <c r="K3434" i="7" s="1"/>
  <c r="H3434" i="7"/>
  <c r="G3434" i="7"/>
  <c r="F3434" i="7"/>
  <c r="E3434" i="7"/>
  <c r="D3434" i="7"/>
  <c r="C3434" i="7"/>
  <c r="B3434" i="7"/>
  <c r="A3434" i="7"/>
  <c r="H3433" i="7"/>
  <c r="G3433" i="7"/>
  <c r="F3433" i="7"/>
  <c r="C3433" i="7"/>
  <c r="E3433" i="7" s="1"/>
  <c r="B3433" i="7"/>
  <c r="I3433" i="7" s="1"/>
  <c r="J3433" i="7" s="1"/>
  <c r="K3433" i="7" s="1"/>
  <c r="A3433" i="7"/>
  <c r="H3432" i="7"/>
  <c r="G3432" i="7"/>
  <c r="D3432" i="7"/>
  <c r="C3432" i="7"/>
  <c r="F3432" i="7" s="1"/>
  <c r="B3432" i="7"/>
  <c r="I3432" i="7" s="1"/>
  <c r="J3432" i="7" s="1"/>
  <c r="K3432" i="7" s="1"/>
  <c r="A3432" i="7"/>
  <c r="H3431" i="7"/>
  <c r="G3431" i="7"/>
  <c r="D3431" i="7"/>
  <c r="C3431" i="7"/>
  <c r="E3431" i="7" s="1"/>
  <c r="B3431" i="7"/>
  <c r="I3431" i="7" s="1"/>
  <c r="J3431" i="7" s="1"/>
  <c r="K3431" i="7" s="1"/>
  <c r="A3431" i="7"/>
  <c r="H3430" i="7"/>
  <c r="G3430" i="7"/>
  <c r="C3430" i="7"/>
  <c r="B3430" i="7"/>
  <c r="I3430" i="7" s="1"/>
  <c r="J3430" i="7" s="1"/>
  <c r="K3430" i="7" s="1"/>
  <c r="A3430" i="7"/>
  <c r="H3429" i="7"/>
  <c r="G3429" i="7"/>
  <c r="F3429" i="7"/>
  <c r="D3429" i="7"/>
  <c r="C3429" i="7"/>
  <c r="E3429" i="7" s="1"/>
  <c r="B3429" i="7"/>
  <c r="I3429" i="7" s="1"/>
  <c r="J3429" i="7" s="1"/>
  <c r="K3429" i="7" s="1"/>
  <c r="A3429" i="7"/>
  <c r="J3428" i="7"/>
  <c r="K3428" i="7" s="1"/>
  <c r="I3428" i="7"/>
  <c r="H3428" i="7"/>
  <c r="G3428" i="7"/>
  <c r="E3428" i="7"/>
  <c r="C3428" i="7"/>
  <c r="D3428" i="7" s="1"/>
  <c r="B3428" i="7"/>
  <c r="A3428" i="7"/>
  <c r="I3427" i="7"/>
  <c r="J3427" i="7" s="1"/>
  <c r="K3427" i="7" s="1"/>
  <c r="H3427" i="7"/>
  <c r="G3427" i="7"/>
  <c r="F3427" i="7"/>
  <c r="E3427" i="7"/>
  <c r="D3427" i="7"/>
  <c r="C3427" i="7"/>
  <c r="B3427" i="7"/>
  <c r="A3427" i="7"/>
  <c r="J3426" i="7"/>
  <c r="K3426" i="7" s="1"/>
  <c r="I3426" i="7"/>
  <c r="H3426" i="7"/>
  <c r="G3426" i="7"/>
  <c r="E3426" i="7"/>
  <c r="D3426" i="7"/>
  <c r="C3426" i="7"/>
  <c r="F3426" i="7" s="1"/>
  <c r="B3426" i="7"/>
  <c r="A3426" i="7"/>
  <c r="I3425" i="7"/>
  <c r="J3425" i="7" s="1"/>
  <c r="K3425" i="7" s="1"/>
  <c r="H3425" i="7"/>
  <c r="G3425" i="7"/>
  <c r="C3425" i="7"/>
  <c r="B3425" i="7"/>
  <c r="A3425" i="7"/>
  <c r="I3424" i="7"/>
  <c r="J3424" i="7" s="1"/>
  <c r="K3424" i="7" s="1"/>
  <c r="H3424" i="7"/>
  <c r="G3424" i="7"/>
  <c r="C3424" i="7"/>
  <c r="B3424" i="7"/>
  <c r="A3424" i="7"/>
  <c r="J3423" i="7"/>
  <c r="K3423" i="7" s="1"/>
  <c r="H3423" i="7"/>
  <c r="G3423" i="7"/>
  <c r="F3423" i="7"/>
  <c r="E3423" i="7"/>
  <c r="D3423" i="7"/>
  <c r="C3423" i="7"/>
  <c r="B3423" i="7"/>
  <c r="I3423" i="7" s="1"/>
  <c r="A3423" i="7"/>
  <c r="K3422" i="7"/>
  <c r="I3422" i="7"/>
  <c r="J3422" i="7" s="1"/>
  <c r="H3422" i="7"/>
  <c r="G3422" i="7"/>
  <c r="E3422" i="7"/>
  <c r="C3422" i="7"/>
  <c r="F3422" i="7" s="1"/>
  <c r="B3422" i="7"/>
  <c r="A3422" i="7"/>
  <c r="K3421" i="7"/>
  <c r="J3421" i="7"/>
  <c r="H3421" i="7"/>
  <c r="G3421" i="7"/>
  <c r="F3421" i="7"/>
  <c r="E3421" i="7"/>
  <c r="C3421" i="7"/>
  <c r="D3421" i="7" s="1"/>
  <c r="B3421" i="7"/>
  <c r="I3421" i="7" s="1"/>
  <c r="A3421" i="7"/>
  <c r="I3420" i="7"/>
  <c r="J3420" i="7" s="1"/>
  <c r="K3420" i="7" s="1"/>
  <c r="H3420" i="7"/>
  <c r="G3420" i="7"/>
  <c r="C3420" i="7"/>
  <c r="B3420" i="7"/>
  <c r="A3420" i="7"/>
  <c r="I3419" i="7"/>
  <c r="J3419" i="7" s="1"/>
  <c r="K3419" i="7" s="1"/>
  <c r="H3419" i="7"/>
  <c r="G3419" i="7"/>
  <c r="C3419" i="7"/>
  <c r="B3419" i="7"/>
  <c r="A3419" i="7"/>
  <c r="H3418" i="7"/>
  <c r="G3418" i="7"/>
  <c r="C3418" i="7"/>
  <c r="B3418" i="7"/>
  <c r="I3418" i="7" s="1"/>
  <c r="J3418" i="7" s="1"/>
  <c r="K3418" i="7" s="1"/>
  <c r="A3418" i="7"/>
  <c r="J3417" i="7"/>
  <c r="K3417" i="7" s="1"/>
  <c r="H3417" i="7"/>
  <c r="G3417" i="7"/>
  <c r="F3417" i="7"/>
  <c r="D3417" i="7"/>
  <c r="C3417" i="7"/>
  <c r="E3417" i="7" s="1"/>
  <c r="B3417" i="7"/>
  <c r="I3417" i="7" s="1"/>
  <c r="A3417" i="7"/>
  <c r="I3416" i="7"/>
  <c r="J3416" i="7" s="1"/>
  <c r="K3416" i="7" s="1"/>
  <c r="H3416" i="7"/>
  <c r="G3416" i="7"/>
  <c r="C3416" i="7"/>
  <c r="B3416" i="7"/>
  <c r="A3416" i="7"/>
  <c r="H3415" i="7"/>
  <c r="G3415" i="7"/>
  <c r="F3415" i="7"/>
  <c r="E3415" i="7"/>
  <c r="D3415" i="7"/>
  <c r="C3415" i="7"/>
  <c r="B3415" i="7"/>
  <c r="I3415" i="7" s="1"/>
  <c r="J3415" i="7" s="1"/>
  <c r="K3415" i="7" s="1"/>
  <c r="A3415" i="7"/>
  <c r="I3414" i="7"/>
  <c r="J3414" i="7" s="1"/>
  <c r="K3414" i="7" s="1"/>
  <c r="H3414" i="7"/>
  <c r="G3414" i="7"/>
  <c r="C3414" i="7"/>
  <c r="B3414" i="7"/>
  <c r="A3414" i="7"/>
  <c r="J3413" i="7"/>
  <c r="K3413" i="7" s="1"/>
  <c r="H3413" i="7"/>
  <c r="G3413" i="7"/>
  <c r="D3413" i="7"/>
  <c r="C3413" i="7"/>
  <c r="E3413" i="7" s="1"/>
  <c r="B3413" i="7"/>
  <c r="I3413" i="7" s="1"/>
  <c r="A3413" i="7"/>
  <c r="H3412" i="7"/>
  <c r="G3412" i="7"/>
  <c r="E3412" i="7"/>
  <c r="C3412" i="7"/>
  <c r="D3412" i="7" s="1"/>
  <c r="B3412" i="7"/>
  <c r="I3412" i="7" s="1"/>
  <c r="J3412" i="7" s="1"/>
  <c r="K3412" i="7" s="1"/>
  <c r="A3412" i="7"/>
  <c r="J3411" i="7"/>
  <c r="K3411" i="7" s="1"/>
  <c r="H3411" i="7"/>
  <c r="G3411" i="7"/>
  <c r="F3411" i="7"/>
  <c r="E3411" i="7"/>
  <c r="D3411" i="7"/>
  <c r="C3411" i="7"/>
  <c r="B3411" i="7"/>
  <c r="I3411" i="7" s="1"/>
  <c r="A3411" i="7"/>
  <c r="I3410" i="7"/>
  <c r="J3410" i="7" s="1"/>
  <c r="K3410" i="7" s="1"/>
  <c r="H3410" i="7"/>
  <c r="G3410" i="7"/>
  <c r="F3410" i="7"/>
  <c r="E3410" i="7"/>
  <c r="D3410" i="7"/>
  <c r="C3410" i="7"/>
  <c r="B3410" i="7"/>
  <c r="A3410" i="7"/>
  <c r="H3409" i="7"/>
  <c r="G3409" i="7"/>
  <c r="F3409" i="7"/>
  <c r="D3409" i="7"/>
  <c r="C3409" i="7"/>
  <c r="E3409" i="7" s="1"/>
  <c r="B3409" i="7"/>
  <c r="I3409" i="7" s="1"/>
  <c r="J3409" i="7" s="1"/>
  <c r="K3409" i="7" s="1"/>
  <c r="A3409" i="7"/>
  <c r="H3408" i="7"/>
  <c r="G3408" i="7"/>
  <c r="D3408" i="7"/>
  <c r="C3408" i="7"/>
  <c r="F3408" i="7" s="1"/>
  <c r="B3408" i="7"/>
  <c r="I3408" i="7" s="1"/>
  <c r="J3408" i="7" s="1"/>
  <c r="K3408" i="7" s="1"/>
  <c r="A3408" i="7"/>
  <c r="J3407" i="7"/>
  <c r="K3407" i="7" s="1"/>
  <c r="H3407" i="7"/>
  <c r="G3407" i="7"/>
  <c r="D3407" i="7"/>
  <c r="C3407" i="7"/>
  <c r="E3407" i="7" s="1"/>
  <c r="B3407" i="7"/>
  <c r="I3407" i="7" s="1"/>
  <c r="A3407" i="7"/>
  <c r="H3406" i="7"/>
  <c r="G3406" i="7"/>
  <c r="C3406" i="7"/>
  <c r="B3406" i="7"/>
  <c r="I3406" i="7" s="1"/>
  <c r="J3406" i="7" s="1"/>
  <c r="K3406" i="7" s="1"/>
  <c r="A3406" i="7"/>
  <c r="H3405" i="7"/>
  <c r="G3405" i="7"/>
  <c r="F3405" i="7"/>
  <c r="D3405" i="7"/>
  <c r="C3405" i="7"/>
  <c r="E3405" i="7" s="1"/>
  <c r="B3405" i="7"/>
  <c r="I3405" i="7" s="1"/>
  <c r="J3405" i="7" s="1"/>
  <c r="K3405" i="7" s="1"/>
  <c r="A3405" i="7"/>
  <c r="J3404" i="7"/>
  <c r="K3404" i="7" s="1"/>
  <c r="I3404" i="7"/>
  <c r="H3404" i="7"/>
  <c r="G3404" i="7"/>
  <c r="E3404" i="7"/>
  <c r="C3404" i="7"/>
  <c r="D3404" i="7" s="1"/>
  <c r="B3404" i="7"/>
  <c r="A3404" i="7"/>
  <c r="K3403" i="7"/>
  <c r="I3403" i="7"/>
  <c r="J3403" i="7" s="1"/>
  <c r="H3403" i="7"/>
  <c r="G3403" i="7"/>
  <c r="F3403" i="7"/>
  <c r="E3403" i="7"/>
  <c r="D3403" i="7"/>
  <c r="C3403" i="7"/>
  <c r="B3403" i="7"/>
  <c r="A3403" i="7"/>
  <c r="J3402" i="7"/>
  <c r="K3402" i="7" s="1"/>
  <c r="I3402" i="7"/>
  <c r="H3402" i="7"/>
  <c r="G3402" i="7"/>
  <c r="D3402" i="7"/>
  <c r="C3402" i="7"/>
  <c r="F3402" i="7" s="1"/>
  <c r="B3402" i="7"/>
  <c r="A3402" i="7"/>
  <c r="I3401" i="7"/>
  <c r="J3401" i="7" s="1"/>
  <c r="K3401" i="7" s="1"/>
  <c r="H3401" i="7"/>
  <c r="G3401" i="7"/>
  <c r="C3401" i="7"/>
  <c r="B3401" i="7"/>
  <c r="A3401" i="7"/>
  <c r="I3400" i="7"/>
  <c r="J3400" i="7" s="1"/>
  <c r="K3400" i="7" s="1"/>
  <c r="H3400" i="7"/>
  <c r="G3400" i="7"/>
  <c r="C3400" i="7"/>
  <c r="B3400" i="7"/>
  <c r="A3400" i="7"/>
  <c r="J3399" i="7"/>
  <c r="K3399" i="7" s="1"/>
  <c r="H3399" i="7"/>
  <c r="G3399" i="7"/>
  <c r="F3399" i="7"/>
  <c r="E3399" i="7"/>
  <c r="D3399" i="7"/>
  <c r="C3399" i="7"/>
  <c r="B3399" i="7"/>
  <c r="I3399" i="7" s="1"/>
  <c r="A3399" i="7"/>
  <c r="K3398" i="7"/>
  <c r="I3398" i="7"/>
  <c r="J3398" i="7" s="1"/>
  <c r="H3398" i="7"/>
  <c r="G3398" i="7"/>
  <c r="E3398" i="7"/>
  <c r="C3398" i="7"/>
  <c r="F3398" i="7" s="1"/>
  <c r="B3398" i="7"/>
  <c r="A3398" i="7"/>
  <c r="K3397" i="7"/>
  <c r="J3397" i="7"/>
  <c r="H3397" i="7"/>
  <c r="G3397" i="7"/>
  <c r="F3397" i="7"/>
  <c r="E3397" i="7"/>
  <c r="C3397" i="7"/>
  <c r="D3397" i="7" s="1"/>
  <c r="B3397" i="7"/>
  <c r="I3397" i="7" s="1"/>
  <c r="A3397" i="7"/>
  <c r="I3396" i="7"/>
  <c r="J3396" i="7" s="1"/>
  <c r="K3396" i="7" s="1"/>
  <c r="H3396" i="7"/>
  <c r="G3396" i="7"/>
  <c r="C3396" i="7"/>
  <c r="B3396" i="7"/>
  <c r="A3396" i="7"/>
  <c r="I3395" i="7"/>
  <c r="J3395" i="7" s="1"/>
  <c r="K3395" i="7" s="1"/>
  <c r="H3395" i="7"/>
  <c r="G3395" i="7"/>
  <c r="C3395" i="7"/>
  <c r="B3395" i="7"/>
  <c r="A3395" i="7"/>
  <c r="K3394" i="7"/>
  <c r="H3394" i="7"/>
  <c r="G3394" i="7"/>
  <c r="C3394" i="7"/>
  <c r="B3394" i="7"/>
  <c r="I3394" i="7" s="1"/>
  <c r="J3394" i="7" s="1"/>
  <c r="A3394" i="7"/>
  <c r="J3393" i="7"/>
  <c r="K3393" i="7" s="1"/>
  <c r="H3393" i="7"/>
  <c r="G3393" i="7"/>
  <c r="F3393" i="7"/>
  <c r="E3393" i="7"/>
  <c r="D3393" i="7"/>
  <c r="C3393" i="7"/>
  <c r="B3393" i="7"/>
  <c r="I3393" i="7" s="1"/>
  <c r="A3393" i="7"/>
  <c r="J3392" i="7"/>
  <c r="K3392" i="7" s="1"/>
  <c r="I3392" i="7"/>
  <c r="H3392" i="7"/>
  <c r="G3392" i="7"/>
  <c r="F3392" i="7"/>
  <c r="E3392" i="7"/>
  <c r="C3392" i="7"/>
  <c r="D3392" i="7" s="1"/>
  <c r="B3392" i="7"/>
  <c r="A3392" i="7"/>
  <c r="J3391" i="7"/>
  <c r="K3391" i="7" s="1"/>
  <c r="I3391" i="7"/>
  <c r="H3391" i="7"/>
  <c r="G3391" i="7"/>
  <c r="F3391" i="7"/>
  <c r="E3391" i="7"/>
  <c r="D3391" i="7"/>
  <c r="C3391" i="7"/>
  <c r="B3391" i="7"/>
  <c r="A3391" i="7"/>
  <c r="I3390" i="7"/>
  <c r="J3390" i="7" s="1"/>
  <c r="K3390" i="7" s="1"/>
  <c r="H3390" i="7"/>
  <c r="G3390" i="7"/>
  <c r="E3390" i="7"/>
  <c r="D3390" i="7"/>
  <c r="C3390" i="7"/>
  <c r="F3390" i="7" s="1"/>
  <c r="B3390" i="7"/>
  <c r="A3390" i="7"/>
  <c r="I3389" i="7"/>
  <c r="J3389" i="7" s="1"/>
  <c r="K3389" i="7" s="1"/>
  <c r="H3389" i="7"/>
  <c r="G3389" i="7"/>
  <c r="C3389" i="7"/>
  <c r="E3389" i="7" s="1"/>
  <c r="B3389" i="7"/>
  <c r="A3389" i="7"/>
  <c r="I3388" i="7"/>
  <c r="J3388" i="7" s="1"/>
  <c r="K3388" i="7" s="1"/>
  <c r="H3388" i="7"/>
  <c r="G3388" i="7"/>
  <c r="F3388" i="7"/>
  <c r="C3388" i="7"/>
  <c r="D3388" i="7" s="1"/>
  <c r="B3388" i="7"/>
  <c r="A3388" i="7"/>
  <c r="H3387" i="7"/>
  <c r="G3387" i="7"/>
  <c r="F3387" i="7"/>
  <c r="E3387" i="7"/>
  <c r="D3387" i="7"/>
  <c r="C3387" i="7"/>
  <c r="B3387" i="7"/>
  <c r="I3387" i="7" s="1"/>
  <c r="J3387" i="7" s="1"/>
  <c r="K3387" i="7" s="1"/>
  <c r="A3387" i="7"/>
  <c r="I3386" i="7"/>
  <c r="J3386" i="7" s="1"/>
  <c r="K3386" i="7" s="1"/>
  <c r="H3386" i="7"/>
  <c r="G3386" i="7"/>
  <c r="E3386" i="7"/>
  <c r="C3386" i="7"/>
  <c r="F3386" i="7" s="1"/>
  <c r="B3386" i="7"/>
  <c r="A3386" i="7"/>
  <c r="H3385" i="7"/>
  <c r="G3385" i="7"/>
  <c r="C3385" i="7"/>
  <c r="B3385" i="7"/>
  <c r="I3385" i="7" s="1"/>
  <c r="J3385" i="7" s="1"/>
  <c r="K3385" i="7" s="1"/>
  <c r="A3385" i="7"/>
  <c r="K3384" i="7"/>
  <c r="I3384" i="7"/>
  <c r="J3384" i="7" s="1"/>
  <c r="H3384" i="7"/>
  <c r="G3384" i="7"/>
  <c r="C3384" i="7"/>
  <c r="F3384" i="7" s="1"/>
  <c r="B3384" i="7"/>
  <c r="A3384" i="7"/>
  <c r="I3383" i="7"/>
  <c r="J3383" i="7" s="1"/>
  <c r="K3383" i="7" s="1"/>
  <c r="H3383" i="7"/>
  <c r="G3383" i="7"/>
  <c r="F3383" i="7"/>
  <c r="C3383" i="7"/>
  <c r="E3383" i="7" s="1"/>
  <c r="B3383" i="7"/>
  <c r="A3383" i="7"/>
  <c r="K3382" i="7"/>
  <c r="I3382" i="7"/>
  <c r="J3382" i="7" s="1"/>
  <c r="H3382" i="7"/>
  <c r="G3382" i="7"/>
  <c r="E3382" i="7"/>
  <c r="C3382" i="7"/>
  <c r="B3382" i="7"/>
  <c r="A3382" i="7"/>
  <c r="J3381" i="7"/>
  <c r="K3381" i="7" s="1"/>
  <c r="H3381" i="7"/>
  <c r="G3381" i="7"/>
  <c r="F3381" i="7"/>
  <c r="D3381" i="7"/>
  <c r="C3381" i="7"/>
  <c r="E3381" i="7" s="1"/>
  <c r="B3381" i="7"/>
  <c r="I3381" i="7" s="1"/>
  <c r="A3381" i="7"/>
  <c r="K3380" i="7"/>
  <c r="I3380" i="7"/>
  <c r="J3380" i="7" s="1"/>
  <c r="H3380" i="7"/>
  <c r="G3380" i="7"/>
  <c r="C3380" i="7"/>
  <c r="D3380" i="7" s="1"/>
  <c r="B3380" i="7"/>
  <c r="A3380" i="7"/>
  <c r="J3379" i="7"/>
  <c r="K3379" i="7" s="1"/>
  <c r="I3379" i="7"/>
  <c r="H3379" i="7"/>
  <c r="G3379" i="7"/>
  <c r="F3379" i="7"/>
  <c r="E3379" i="7"/>
  <c r="D3379" i="7"/>
  <c r="C3379" i="7"/>
  <c r="B3379" i="7"/>
  <c r="A3379" i="7"/>
  <c r="K3378" i="7"/>
  <c r="I3378" i="7"/>
  <c r="J3378" i="7" s="1"/>
  <c r="H3378" i="7"/>
  <c r="G3378" i="7"/>
  <c r="E3378" i="7"/>
  <c r="C3378" i="7"/>
  <c r="F3378" i="7" s="1"/>
  <c r="B3378" i="7"/>
  <c r="A3378" i="7"/>
  <c r="H3377" i="7"/>
  <c r="G3377" i="7"/>
  <c r="F3377" i="7"/>
  <c r="D3377" i="7"/>
  <c r="C3377" i="7"/>
  <c r="E3377" i="7" s="1"/>
  <c r="B3377" i="7"/>
  <c r="I3377" i="7" s="1"/>
  <c r="J3377" i="7" s="1"/>
  <c r="K3377" i="7" s="1"/>
  <c r="A3377" i="7"/>
  <c r="H3376" i="7"/>
  <c r="G3376" i="7"/>
  <c r="F3376" i="7"/>
  <c r="E3376" i="7"/>
  <c r="C3376" i="7"/>
  <c r="D3376" i="7" s="1"/>
  <c r="B3376" i="7"/>
  <c r="I3376" i="7" s="1"/>
  <c r="J3376" i="7" s="1"/>
  <c r="K3376" i="7" s="1"/>
  <c r="A3376" i="7"/>
  <c r="H3375" i="7"/>
  <c r="G3375" i="7"/>
  <c r="F3375" i="7"/>
  <c r="E3375" i="7"/>
  <c r="D3375" i="7"/>
  <c r="C3375" i="7"/>
  <c r="B3375" i="7"/>
  <c r="I3375" i="7" s="1"/>
  <c r="J3375" i="7" s="1"/>
  <c r="K3375" i="7" s="1"/>
  <c r="A3375" i="7"/>
  <c r="I3374" i="7"/>
  <c r="J3374" i="7" s="1"/>
  <c r="K3374" i="7" s="1"/>
  <c r="H3374" i="7"/>
  <c r="G3374" i="7"/>
  <c r="F3374" i="7"/>
  <c r="C3374" i="7"/>
  <c r="E3374" i="7" s="1"/>
  <c r="B3374" i="7"/>
  <c r="A3374" i="7"/>
  <c r="J3373" i="7"/>
  <c r="K3373" i="7" s="1"/>
  <c r="H3373" i="7"/>
  <c r="G3373" i="7"/>
  <c r="F3373" i="7"/>
  <c r="D3373" i="7"/>
  <c r="C3373" i="7"/>
  <c r="E3373" i="7" s="1"/>
  <c r="B3373" i="7"/>
  <c r="I3373" i="7" s="1"/>
  <c r="A3373" i="7"/>
  <c r="H3372" i="7"/>
  <c r="G3372" i="7"/>
  <c r="E3372" i="7"/>
  <c r="D3372" i="7"/>
  <c r="C3372" i="7"/>
  <c r="F3372" i="7" s="1"/>
  <c r="B3372" i="7"/>
  <c r="I3372" i="7" s="1"/>
  <c r="J3372" i="7" s="1"/>
  <c r="K3372" i="7" s="1"/>
  <c r="A3372" i="7"/>
  <c r="J3371" i="7"/>
  <c r="K3371" i="7" s="1"/>
  <c r="I3371" i="7"/>
  <c r="H3371" i="7"/>
  <c r="G3371" i="7"/>
  <c r="C3371" i="7"/>
  <c r="E3371" i="7" s="1"/>
  <c r="B3371" i="7"/>
  <c r="A3371" i="7"/>
  <c r="H3370" i="7"/>
  <c r="G3370" i="7"/>
  <c r="C3370" i="7"/>
  <c r="B3370" i="7"/>
  <c r="I3370" i="7" s="1"/>
  <c r="J3370" i="7" s="1"/>
  <c r="K3370" i="7" s="1"/>
  <c r="A3370" i="7"/>
  <c r="K3369" i="7"/>
  <c r="H3369" i="7"/>
  <c r="G3369" i="7"/>
  <c r="F3369" i="7"/>
  <c r="E3369" i="7"/>
  <c r="D3369" i="7"/>
  <c r="C3369" i="7"/>
  <c r="B3369" i="7"/>
  <c r="I3369" i="7" s="1"/>
  <c r="J3369" i="7" s="1"/>
  <c r="A3369" i="7"/>
  <c r="J3368" i="7"/>
  <c r="K3368" i="7" s="1"/>
  <c r="H3368" i="7"/>
  <c r="G3368" i="7"/>
  <c r="C3368" i="7"/>
  <c r="B3368" i="7"/>
  <c r="I3368" i="7" s="1"/>
  <c r="A3368" i="7"/>
  <c r="H3367" i="7"/>
  <c r="G3367" i="7"/>
  <c r="F3367" i="7"/>
  <c r="D3367" i="7"/>
  <c r="C3367" i="7"/>
  <c r="E3367" i="7" s="1"/>
  <c r="B3367" i="7"/>
  <c r="I3367" i="7" s="1"/>
  <c r="J3367" i="7" s="1"/>
  <c r="K3367" i="7" s="1"/>
  <c r="A3367" i="7"/>
  <c r="H3366" i="7"/>
  <c r="G3366" i="7"/>
  <c r="C3366" i="7"/>
  <c r="F3366" i="7" s="1"/>
  <c r="B3366" i="7"/>
  <c r="I3366" i="7" s="1"/>
  <c r="J3366" i="7" s="1"/>
  <c r="K3366" i="7" s="1"/>
  <c r="A3366" i="7"/>
  <c r="J3365" i="7"/>
  <c r="K3365" i="7" s="1"/>
  <c r="I3365" i="7"/>
  <c r="H3365" i="7"/>
  <c r="G3365" i="7"/>
  <c r="E3365" i="7"/>
  <c r="D3365" i="7"/>
  <c r="C3365" i="7"/>
  <c r="F3365" i="7" s="1"/>
  <c r="B3365" i="7"/>
  <c r="A3365" i="7"/>
  <c r="I3364" i="7"/>
  <c r="J3364" i="7" s="1"/>
  <c r="K3364" i="7" s="1"/>
  <c r="H3364" i="7"/>
  <c r="G3364" i="7"/>
  <c r="F3364" i="7"/>
  <c r="C3364" i="7"/>
  <c r="E3364" i="7" s="1"/>
  <c r="B3364" i="7"/>
  <c r="A3364" i="7"/>
  <c r="H3363" i="7"/>
  <c r="G3363" i="7"/>
  <c r="E3363" i="7"/>
  <c r="C3363" i="7"/>
  <c r="F3363" i="7" s="1"/>
  <c r="B3363" i="7"/>
  <c r="I3363" i="7" s="1"/>
  <c r="J3363" i="7" s="1"/>
  <c r="K3363" i="7" s="1"/>
  <c r="A3363" i="7"/>
  <c r="I3362" i="7"/>
  <c r="J3362" i="7" s="1"/>
  <c r="K3362" i="7" s="1"/>
  <c r="H3362" i="7"/>
  <c r="G3362" i="7"/>
  <c r="F3362" i="7"/>
  <c r="D3362" i="7"/>
  <c r="C3362" i="7"/>
  <c r="E3362" i="7" s="1"/>
  <c r="B3362" i="7"/>
  <c r="A3362" i="7"/>
  <c r="J3361" i="7"/>
  <c r="K3361" i="7" s="1"/>
  <c r="I3361" i="7"/>
  <c r="H3361" i="7"/>
  <c r="G3361" i="7"/>
  <c r="F3361" i="7"/>
  <c r="C3361" i="7"/>
  <c r="D3361" i="7" s="1"/>
  <c r="B3361" i="7"/>
  <c r="A3361" i="7"/>
  <c r="H3360" i="7"/>
  <c r="G3360" i="7"/>
  <c r="F3360" i="7"/>
  <c r="E3360" i="7"/>
  <c r="D3360" i="7"/>
  <c r="C3360" i="7"/>
  <c r="B3360" i="7"/>
  <c r="I3360" i="7" s="1"/>
  <c r="J3360" i="7" s="1"/>
  <c r="K3360" i="7" s="1"/>
  <c r="A3360" i="7"/>
  <c r="J3359" i="7"/>
  <c r="K3359" i="7" s="1"/>
  <c r="I3359" i="7"/>
  <c r="H3359" i="7"/>
  <c r="G3359" i="7"/>
  <c r="F3359" i="7"/>
  <c r="D3359" i="7"/>
  <c r="C3359" i="7"/>
  <c r="E3359" i="7" s="1"/>
  <c r="B3359" i="7"/>
  <c r="A3359" i="7"/>
  <c r="H3358" i="7"/>
  <c r="G3358" i="7"/>
  <c r="E3358" i="7"/>
  <c r="C3358" i="7"/>
  <c r="B3358" i="7"/>
  <c r="I3358" i="7" s="1"/>
  <c r="J3358" i="7" s="1"/>
  <c r="K3358" i="7" s="1"/>
  <c r="A3358" i="7"/>
  <c r="H3357" i="7"/>
  <c r="G3357" i="7"/>
  <c r="F3357" i="7"/>
  <c r="E3357" i="7"/>
  <c r="D3357" i="7"/>
  <c r="C3357" i="7"/>
  <c r="B3357" i="7"/>
  <c r="I3357" i="7" s="1"/>
  <c r="J3357" i="7" s="1"/>
  <c r="K3357" i="7" s="1"/>
  <c r="A3357" i="7"/>
  <c r="H3356" i="7"/>
  <c r="G3356" i="7"/>
  <c r="C3356" i="7"/>
  <c r="B3356" i="7"/>
  <c r="I3356" i="7" s="1"/>
  <c r="J3356" i="7" s="1"/>
  <c r="K3356" i="7" s="1"/>
  <c r="A3356" i="7"/>
  <c r="H3355" i="7"/>
  <c r="G3355" i="7"/>
  <c r="F3355" i="7"/>
  <c r="D3355" i="7"/>
  <c r="C3355" i="7"/>
  <c r="E3355" i="7" s="1"/>
  <c r="B3355" i="7"/>
  <c r="I3355" i="7" s="1"/>
  <c r="J3355" i="7" s="1"/>
  <c r="K3355" i="7" s="1"/>
  <c r="A3355" i="7"/>
  <c r="J3354" i="7"/>
  <c r="K3354" i="7" s="1"/>
  <c r="H3354" i="7"/>
  <c r="G3354" i="7"/>
  <c r="C3354" i="7"/>
  <c r="F3354" i="7" s="1"/>
  <c r="B3354" i="7"/>
  <c r="I3354" i="7" s="1"/>
  <c r="A3354" i="7"/>
  <c r="J3353" i="7"/>
  <c r="K3353" i="7" s="1"/>
  <c r="I3353" i="7"/>
  <c r="H3353" i="7"/>
  <c r="G3353" i="7"/>
  <c r="D3353" i="7"/>
  <c r="C3353" i="7"/>
  <c r="F3353" i="7" s="1"/>
  <c r="B3353" i="7"/>
  <c r="A3353" i="7"/>
  <c r="I3352" i="7"/>
  <c r="J3352" i="7" s="1"/>
  <c r="K3352" i="7" s="1"/>
  <c r="H3352" i="7"/>
  <c r="G3352" i="7"/>
  <c r="F3352" i="7"/>
  <c r="C3352" i="7"/>
  <c r="E3352" i="7" s="1"/>
  <c r="B3352" i="7"/>
  <c r="A3352" i="7"/>
  <c r="H3351" i="7"/>
  <c r="G3351" i="7"/>
  <c r="E3351" i="7"/>
  <c r="C3351" i="7"/>
  <c r="F3351" i="7" s="1"/>
  <c r="B3351" i="7"/>
  <c r="I3351" i="7" s="1"/>
  <c r="J3351" i="7" s="1"/>
  <c r="K3351" i="7" s="1"/>
  <c r="A3351" i="7"/>
  <c r="I3350" i="7"/>
  <c r="J3350" i="7" s="1"/>
  <c r="K3350" i="7" s="1"/>
  <c r="H3350" i="7"/>
  <c r="G3350" i="7"/>
  <c r="F3350" i="7"/>
  <c r="D3350" i="7"/>
  <c r="C3350" i="7"/>
  <c r="E3350" i="7" s="1"/>
  <c r="B3350" i="7"/>
  <c r="A3350" i="7"/>
  <c r="J3349" i="7"/>
  <c r="K3349" i="7" s="1"/>
  <c r="I3349" i="7"/>
  <c r="H3349" i="7"/>
  <c r="G3349" i="7"/>
  <c r="F3349" i="7"/>
  <c r="E3349" i="7"/>
  <c r="C3349" i="7"/>
  <c r="D3349" i="7" s="1"/>
  <c r="B3349" i="7"/>
  <c r="A3349" i="7"/>
  <c r="H3348" i="7"/>
  <c r="G3348" i="7"/>
  <c r="F3348" i="7"/>
  <c r="E3348" i="7"/>
  <c r="D3348" i="7"/>
  <c r="C3348" i="7"/>
  <c r="B3348" i="7"/>
  <c r="I3348" i="7" s="1"/>
  <c r="J3348" i="7" s="1"/>
  <c r="K3348" i="7" s="1"/>
  <c r="A3348" i="7"/>
  <c r="J3347" i="7"/>
  <c r="K3347" i="7" s="1"/>
  <c r="I3347" i="7"/>
  <c r="H3347" i="7"/>
  <c r="G3347" i="7"/>
  <c r="C3347" i="7"/>
  <c r="E3347" i="7" s="1"/>
  <c r="B3347" i="7"/>
  <c r="A3347" i="7"/>
  <c r="H3346" i="7"/>
  <c r="G3346" i="7"/>
  <c r="E3346" i="7"/>
  <c r="C3346" i="7"/>
  <c r="B3346" i="7"/>
  <c r="I3346" i="7" s="1"/>
  <c r="J3346" i="7" s="1"/>
  <c r="K3346" i="7" s="1"/>
  <c r="A3346" i="7"/>
  <c r="H3345" i="7"/>
  <c r="G3345" i="7"/>
  <c r="F3345" i="7"/>
  <c r="E3345" i="7"/>
  <c r="D3345" i="7"/>
  <c r="C3345" i="7"/>
  <c r="B3345" i="7"/>
  <c r="I3345" i="7" s="1"/>
  <c r="J3345" i="7" s="1"/>
  <c r="K3345" i="7" s="1"/>
  <c r="A3345" i="7"/>
  <c r="J3344" i="7"/>
  <c r="K3344" i="7" s="1"/>
  <c r="H3344" i="7"/>
  <c r="G3344" i="7"/>
  <c r="C3344" i="7"/>
  <c r="B3344" i="7"/>
  <c r="I3344" i="7" s="1"/>
  <c r="A3344" i="7"/>
  <c r="H3343" i="7"/>
  <c r="G3343" i="7"/>
  <c r="F3343" i="7"/>
  <c r="D3343" i="7"/>
  <c r="C3343" i="7"/>
  <c r="E3343" i="7" s="1"/>
  <c r="B3343" i="7"/>
  <c r="I3343" i="7" s="1"/>
  <c r="J3343" i="7" s="1"/>
  <c r="K3343" i="7" s="1"/>
  <c r="A3343" i="7"/>
  <c r="J3342" i="7"/>
  <c r="K3342" i="7" s="1"/>
  <c r="H3342" i="7"/>
  <c r="G3342" i="7"/>
  <c r="C3342" i="7"/>
  <c r="F3342" i="7" s="1"/>
  <c r="B3342" i="7"/>
  <c r="I3342" i="7" s="1"/>
  <c r="A3342" i="7"/>
  <c r="I3341" i="7"/>
  <c r="J3341" i="7" s="1"/>
  <c r="K3341" i="7" s="1"/>
  <c r="H3341" i="7"/>
  <c r="G3341" i="7"/>
  <c r="D3341" i="7"/>
  <c r="C3341" i="7"/>
  <c r="F3341" i="7" s="1"/>
  <c r="B3341" i="7"/>
  <c r="A3341" i="7"/>
  <c r="K3340" i="7"/>
  <c r="I3340" i="7"/>
  <c r="J3340" i="7" s="1"/>
  <c r="H3340" i="7"/>
  <c r="G3340" i="7"/>
  <c r="F3340" i="7"/>
  <c r="C3340" i="7"/>
  <c r="E3340" i="7" s="1"/>
  <c r="B3340" i="7"/>
  <c r="A3340" i="7"/>
  <c r="H3339" i="7"/>
  <c r="G3339" i="7"/>
  <c r="E3339" i="7"/>
  <c r="C3339" i="7"/>
  <c r="F3339" i="7" s="1"/>
  <c r="B3339" i="7"/>
  <c r="I3339" i="7" s="1"/>
  <c r="J3339" i="7" s="1"/>
  <c r="K3339" i="7" s="1"/>
  <c r="A3339" i="7"/>
  <c r="I3338" i="7"/>
  <c r="J3338" i="7" s="1"/>
  <c r="K3338" i="7" s="1"/>
  <c r="H3338" i="7"/>
  <c r="G3338" i="7"/>
  <c r="F3338" i="7"/>
  <c r="D3338" i="7"/>
  <c r="C3338" i="7"/>
  <c r="E3338" i="7" s="1"/>
  <c r="B3338" i="7"/>
  <c r="A3338" i="7"/>
  <c r="J3337" i="7"/>
  <c r="K3337" i="7" s="1"/>
  <c r="I3337" i="7"/>
  <c r="H3337" i="7"/>
  <c r="G3337" i="7"/>
  <c r="C3337" i="7"/>
  <c r="B3337" i="7"/>
  <c r="A3337" i="7"/>
  <c r="H3336" i="7"/>
  <c r="G3336" i="7"/>
  <c r="F3336" i="7"/>
  <c r="E3336" i="7"/>
  <c r="D3336" i="7"/>
  <c r="C3336" i="7"/>
  <c r="B3336" i="7"/>
  <c r="I3336" i="7" s="1"/>
  <c r="J3336" i="7" s="1"/>
  <c r="K3336" i="7" s="1"/>
  <c r="A3336" i="7"/>
  <c r="J3335" i="7"/>
  <c r="K3335" i="7" s="1"/>
  <c r="I3335" i="7"/>
  <c r="H3335" i="7"/>
  <c r="G3335" i="7"/>
  <c r="C3335" i="7"/>
  <c r="E3335" i="7" s="1"/>
  <c r="B3335" i="7"/>
  <c r="A3335" i="7"/>
  <c r="H3334" i="7"/>
  <c r="G3334" i="7"/>
  <c r="E3334" i="7"/>
  <c r="C3334" i="7"/>
  <c r="B3334" i="7"/>
  <c r="I3334" i="7" s="1"/>
  <c r="J3334" i="7" s="1"/>
  <c r="K3334" i="7" s="1"/>
  <c r="A3334" i="7"/>
  <c r="K3333" i="7"/>
  <c r="H3333" i="7"/>
  <c r="G3333" i="7"/>
  <c r="F3333" i="7"/>
  <c r="E3333" i="7"/>
  <c r="D3333" i="7"/>
  <c r="C3333" i="7"/>
  <c r="B3333" i="7"/>
  <c r="I3333" i="7" s="1"/>
  <c r="J3333" i="7" s="1"/>
  <c r="A3333" i="7"/>
  <c r="J3332" i="7"/>
  <c r="K3332" i="7" s="1"/>
  <c r="H3332" i="7"/>
  <c r="G3332" i="7"/>
  <c r="C3332" i="7"/>
  <c r="B3332" i="7"/>
  <c r="I3332" i="7" s="1"/>
  <c r="A3332" i="7"/>
  <c r="H3331" i="7"/>
  <c r="G3331" i="7"/>
  <c r="F3331" i="7"/>
  <c r="D3331" i="7"/>
  <c r="C3331" i="7"/>
  <c r="E3331" i="7" s="1"/>
  <c r="B3331" i="7"/>
  <c r="I3331" i="7" s="1"/>
  <c r="J3331" i="7" s="1"/>
  <c r="K3331" i="7" s="1"/>
  <c r="A3331" i="7"/>
  <c r="H3330" i="7"/>
  <c r="G3330" i="7"/>
  <c r="C3330" i="7"/>
  <c r="F3330" i="7" s="1"/>
  <c r="B3330" i="7"/>
  <c r="I3330" i="7" s="1"/>
  <c r="J3330" i="7" s="1"/>
  <c r="K3330" i="7" s="1"/>
  <c r="A3330" i="7"/>
  <c r="I3329" i="7"/>
  <c r="J3329" i="7" s="1"/>
  <c r="K3329" i="7" s="1"/>
  <c r="H3329" i="7"/>
  <c r="G3329" i="7"/>
  <c r="D3329" i="7"/>
  <c r="C3329" i="7"/>
  <c r="F3329" i="7" s="1"/>
  <c r="B3329" i="7"/>
  <c r="A3329" i="7"/>
  <c r="K3328" i="7"/>
  <c r="I3328" i="7"/>
  <c r="J3328" i="7" s="1"/>
  <c r="H3328" i="7"/>
  <c r="G3328" i="7"/>
  <c r="F3328" i="7"/>
  <c r="C3328" i="7"/>
  <c r="E3328" i="7" s="1"/>
  <c r="B3328" i="7"/>
  <c r="A3328" i="7"/>
  <c r="J3327" i="7"/>
  <c r="K3327" i="7" s="1"/>
  <c r="H3327" i="7"/>
  <c r="G3327" i="7"/>
  <c r="E3327" i="7"/>
  <c r="C3327" i="7"/>
  <c r="F3327" i="7" s="1"/>
  <c r="B3327" i="7"/>
  <c r="I3327" i="7" s="1"/>
  <c r="A3327" i="7"/>
  <c r="I3326" i="7"/>
  <c r="J3326" i="7" s="1"/>
  <c r="K3326" i="7" s="1"/>
  <c r="H3326" i="7"/>
  <c r="G3326" i="7"/>
  <c r="F3326" i="7"/>
  <c r="D3326" i="7"/>
  <c r="C3326" i="7"/>
  <c r="E3326" i="7" s="1"/>
  <c r="B3326" i="7"/>
  <c r="A3326" i="7"/>
  <c r="J3325" i="7"/>
  <c r="K3325" i="7" s="1"/>
  <c r="I3325" i="7"/>
  <c r="H3325" i="7"/>
  <c r="G3325" i="7"/>
  <c r="C3325" i="7"/>
  <c r="D3325" i="7" s="1"/>
  <c r="B3325" i="7"/>
  <c r="A3325" i="7"/>
  <c r="H3324" i="7"/>
  <c r="G3324" i="7"/>
  <c r="F3324" i="7"/>
  <c r="E3324" i="7"/>
  <c r="D3324" i="7"/>
  <c r="C3324" i="7"/>
  <c r="B3324" i="7"/>
  <c r="I3324" i="7" s="1"/>
  <c r="J3324" i="7" s="1"/>
  <c r="K3324" i="7" s="1"/>
  <c r="A3324" i="7"/>
  <c r="J3323" i="7"/>
  <c r="K3323" i="7" s="1"/>
  <c r="I3323" i="7"/>
  <c r="H3323" i="7"/>
  <c r="G3323" i="7"/>
  <c r="F3323" i="7"/>
  <c r="D3323" i="7"/>
  <c r="C3323" i="7"/>
  <c r="E3323" i="7" s="1"/>
  <c r="B3323" i="7"/>
  <c r="A3323" i="7"/>
  <c r="H3322" i="7"/>
  <c r="G3322" i="7"/>
  <c r="E3322" i="7"/>
  <c r="C3322" i="7"/>
  <c r="B3322" i="7"/>
  <c r="I3322" i="7" s="1"/>
  <c r="J3322" i="7" s="1"/>
  <c r="K3322" i="7" s="1"/>
  <c r="A3322" i="7"/>
  <c r="K3321" i="7"/>
  <c r="H3321" i="7"/>
  <c r="G3321" i="7"/>
  <c r="F3321" i="7"/>
  <c r="E3321" i="7"/>
  <c r="D3321" i="7"/>
  <c r="C3321" i="7"/>
  <c r="B3321" i="7"/>
  <c r="I3321" i="7" s="1"/>
  <c r="J3321" i="7" s="1"/>
  <c r="A3321" i="7"/>
  <c r="H3320" i="7"/>
  <c r="G3320" i="7"/>
  <c r="C3320" i="7"/>
  <c r="B3320" i="7"/>
  <c r="I3320" i="7" s="1"/>
  <c r="J3320" i="7" s="1"/>
  <c r="K3320" i="7" s="1"/>
  <c r="A3320" i="7"/>
  <c r="H3319" i="7"/>
  <c r="G3319" i="7"/>
  <c r="F3319" i="7"/>
  <c r="D3319" i="7"/>
  <c r="C3319" i="7"/>
  <c r="E3319" i="7" s="1"/>
  <c r="B3319" i="7"/>
  <c r="I3319" i="7" s="1"/>
  <c r="J3319" i="7" s="1"/>
  <c r="K3319" i="7" s="1"/>
  <c r="A3319" i="7"/>
  <c r="K3318" i="7"/>
  <c r="J3318" i="7"/>
  <c r="H3318" i="7"/>
  <c r="G3318" i="7"/>
  <c r="C3318" i="7"/>
  <c r="F3318" i="7" s="1"/>
  <c r="B3318" i="7"/>
  <c r="I3318" i="7" s="1"/>
  <c r="A3318" i="7"/>
  <c r="J3317" i="7"/>
  <c r="K3317" i="7" s="1"/>
  <c r="I3317" i="7"/>
  <c r="H3317" i="7"/>
  <c r="G3317" i="7"/>
  <c r="D3317" i="7"/>
  <c r="C3317" i="7"/>
  <c r="F3317" i="7" s="1"/>
  <c r="B3317" i="7"/>
  <c r="A3317" i="7"/>
  <c r="I3316" i="7"/>
  <c r="J3316" i="7" s="1"/>
  <c r="K3316" i="7" s="1"/>
  <c r="H3316" i="7"/>
  <c r="G3316" i="7"/>
  <c r="F3316" i="7"/>
  <c r="C3316" i="7"/>
  <c r="E3316" i="7" s="1"/>
  <c r="B3316" i="7"/>
  <c r="A3316" i="7"/>
  <c r="H3315" i="7"/>
  <c r="G3315" i="7"/>
  <c r="E3315" i="7"/>
  <c r="C3315" i="7"/>
  <c r="F3315" i="7" s="1"/>
  <c r="B3315" i="7"/>
  <c r="I3315" i="7" s="1"/>
  <c r="J3315" i="7" s="1"/>
  <c r="K3315" i="7" s="1"/>
  <c r="A3315" i="7"/>
  <c r="I3314" i="7"/>
  <c r="J3314" i="7" s="1"/>
  <c r="K3314" i="7" s="1"/>
  <c r="H3314" i="7"/>
  <c r="G3314" i="7"/>
  <c r="F3314" i="7"/>
  <c r="D3314" i="7"/>
  <c r="C3314" i="7"/>
  <c r="E3314" i="7" s="1"/>
  <c r="B3314" i="7"/>
  <c r="A3314" i="7"/>
  <c r="J3313" i="7"/>
  <c r="K3313" i="7" s="1"/>
  <c r="I3313" i="7"/>
  <c r="H3313" i="7"/>
  <c r="G3313" i="7"/>
  <c r="E3313" i="7"/>
  <c r="C3313" i="7"/>
  <c r="D3313" i="7" s="1"/>
  <c r="B3313" i="7"/>
  <c r="A3313" i="7"/>
  <c r="I3312" i="7"/>
  <c r="J3312" i="7" s="1"/>
  <c r="K3312" i="7" s="1"/>
  <c r="H3312" i="7"/>
  <c r="G3312" i="7"/>
  <c r="F3312" i="7"/>
  <c r="E3312" i="7"/>
  <c r="D3312" i="7"/>
  <c r="C3312" i="7"/>
  <c r="B3312" i="7"/>
  <c r="A3312" i="7"/>
  <c r="J3311" i="7"/>
  <c r="K3311" i="7" s="1"/>
  <c r="I3311" i="7"/>
  <c r="H3311" i="7"/>
  <c r="G3311" i="7"/>
  <c r="F3311" i="7"/>
  <c r="D3311" i="7"/>
  <c r="C3311" i="7"/>
  <c r="E3311" i="7" s="1"/>
  <c r="B3311" i="7"/>
  <c r="A3311" i="7"/>
  <c r="H3310" i="7"/>
  <c r="G3310" i="7"/>
  <c r="E3310" i="7"/>
  <c r="C3310" i="7"/>
  <c r="B3310" i="7"/>
  <c r="I3310" i="7" s="1"/>
  <c r="J3310" i="7" s="1"/>
  <c r="K3310" i="7" s="1"/>
  <c r="A3310" i="7"/>
  <c r="K3309" i="7"/>
  <c r="H3309" i="7"/>
  <c r="G3309" i="7"/>
  <c r="F3309" i="7"/>
  <c r="E3309" i="7"/>
  <c r="D3309" i="7"/>
  <c r="C3309" i="7"/>
  <c r="B3309" i="7"/>
  <c r="I3309" i="7" s="1"/>
  <c r="J3309" i="7" s="1"/>
  <c r="A3309" i="7"/>
  <c r="H3308" i="7"/>
  <c r="G3308" i="7"/>
  <c r="C3308" i="7"/>
  <c r="B3308" i="7"/>
  <c r="I3308" i="7" s="1"/>
  <c r="J3308" i="7" s="1"/>
  <c r="K3308" i="7" s="1"/>
  <c r="A3308" i="7"/>
  <c r="H3307" i="7"/>
  <c r="G3307" i="7"/>
  <c r="F3307" i="7"/>
  <c r="D3307" i="7"/>
  <c r="C3307" i="7"/>
  <c r="E3307" i="7" s="1"/>
  <c r="B3307" i="7"/>
  <c r="I3307" i="7" s="1"/>
  <c r="J3307" i="7" s="1"/>
  <c r="K3307" i="7" s="1"/>
  <c r="A3307" i="7"/>
  <c r="K3306" i="7"/>
  <c r="J3306" i="7"/>
  <c r="H3306" i="7"/>
  <c r="G3306" i="7"/>
  <c r="C3306" i="7"/>
  <c r="B3306" i="7"/>
  <c r="I3306" i="7" s="1"/>
  <c r="A3306" i="7"/>
  <c r="H3305" i="7"/>
  <c r="G3305" i="7"/>
  <c r="D3305" i="7"/>
  <c r="C3305" i="7"/>
  <c r="F3305" i="7" s="1"/>
  <c r="B3305" i="7"/>
  <c r="I3305" i="7" s="1"/>
  <c r="J3305" i="7" s="1"/>
  <c r="K3305" i="7" s="1"/>
  <c r="A3305" i="7"/>
  <c r="I3304" i="7"/>
  <c r="J3304" i="7" s="1"/>
  <c r="K3304" i="7" s="1"/>
  <c r="H3304" i="7"/>
  <c r="G3304" i="7"/>
  <c r="F3304" i="7"/>
  <c r="C3304" i="7"/>
  <c r="E3304" i="7" s="1"/>
  <c r="B3304" i="7"/>
  <c r="A3304" i="7"/>
  <c r="H3303" i="7"/>
  <c r="G3303" i="7"/>
  <c r="E3303" i="7"/>
  <c r="C3303" i="7"/>
  <c r="F3303" i="7" s="1"/>
  <c r="B3303" i="7"/>
  <c r="I3303" i="7" s="1"/>
  <c r="J3303" i="7" s="1"/>
  <c r="K3303" i="7" s="1"/>
  <c r="A3303" i="7"/>
  <c r="I3302" i="7"/>
  <c r="J3302" i="7" s="1"/>
  <c r="K3302" i="7" s="1"/>
  <c r="H3302" i="7"/>
  <c r="G3302" i="7"/>
  <c r="F3302" i="7"/>
  <c r="D3302" i="7"/>
  <c r="C3302" i="7"/>
  <c r="E3302" i="7" s="1"/>
  <c r="B3302" i="7"/>
  <c r="A3302" i="7"/>
  <c r="J3301" i="7"/>
  <c r="K3301" i="7" s="1"/>
  <c r="I3301" i="7"/>
  <c r="H3301" i="7"/>
  <c r="G3301" i="7"/>
  <c r="F3301" i="7"/>
  <c r="E3301" i="7"/>
  <c r="C3301" i="7"/>
  <c r="D3301" i="7" s="1"/>
  <c r="B3301" i="7"/>
  <c r="A3301" i="7"/>
  <c r="I3300" i="7"/>
  <c r="J3300" i="7" s="1"/>
  <c r="K3300" i="7" s="1"/>
  <c r="H3300" i="7"/>
  <c r="G3300" i="7"/>
  <c r="F3300" i="7"/>
  <c r="E3300" i="7"/>
  <c r="D3300" i="7"/>
  <c r="C3300" i="7"/>
  <c r="B3300" i="7"/>
  <c r="A3300" i="7"/>
  <c r="J3299" i="7"/>
  <c r="K3299" i="7" s="1"/>
  <c r="I3299" i="7"/>
  <c r="H3299" i="7"/>
  <c r="G3299" i="7"/>
  <c r="F3299" i="7"/>
  <c r="D3299" i="7"/>
  <c r="C3299" i="7"/>
  <c r="E3299" i="7" s="1"/>
  <c r="B3299" i="7"/>
  <c r="A3299" i="7"/>
  <c r="H3298" i="7"/>
  <c r="G3298" i="7"/>
  <c r="C3298" i="7"/>
  <c r="B3298" i="7"/>
  <c r="I3298" i="7" s="1"/>
  <c r="J3298" i="7" s="1"/>
  <c r="K3298" i="7" s="1"/>
  <c r="A3298" i="7"/>
  <c r="K3297" i="7"/>
  <c r="H3297" i="7"/>
  <c r="G3297" i="7"/>
  <c r="F3297" i="7"/>
  <c r="E3297" i="7"/>
  <c r="D3297" i="7"/>
  <c r="C3297" i="7"/>
  <c r="B3297" i="7"/>
  <c r="I3297" i="7" s="1"/>
  <c r="J3297" i="7" s="1"/>
  <c r="A3297" i="7"/>
  <c r="J3296" i="7"/>
  <c r="K3296" i="7" s="1"/>
  <c r="H3296" i="7"/>
  <c r="G3296" i="7"/>
  <c r="E3296" i="7"/>
  <c r="C3296" i="7"/>
  <c r="B3296" i="7"/>
  <c r="I3296" i="7" s="1"/>
  <c r="A3296" i="7"/>
  <c r="H3295" i="7"/>
  <c r="G3295" i="7"/>
  <c r="F3295" i="7"/>
  <c r="D3295" i="7"/>
  <c r="C3295" i="7"/>
  <c r="E3295" i="7" s="1"/>
  <c r="B3295" i="7"/>
  <c r="I3295" i="7" s="1"/>
  <c r="J3295" i="7" s="1"/>
  <c r="K3295" i="7" s="1"/>
  <c r="A3295" i="7"/>
  <c r="H3294" i="7"/>
  <c r="G3294" i="7"/>
  <c r="C3294" i="7"/>
  <c r="B3294" i="7"/>
  <c r="I3294" i="7" s="1"/>
  <c r="J3294" i="7" s="1"/>
  <c r="K3294" i="7" s="1"/>
  <c r="A3294" i="7"/>
  <c r="H3293" i="7"/>
  <c r="G3293" i="7"/>
  <c r="D3293" i="7"/>
  <c r="C3293" i="7"/>
  <c r="F3293" i="7" s="1"/>
  <c r="B3293" i="7"/>
  <c r="I3293" i="7" s="1"/>
  <c r="J3293" i="7" s="1"/>
  <c r="K3293" i="7" s="1"/>
  <c r="A3293" i="7"/>
  <c r="I3292" i="7"/>
  <c r="J3292" i="7" s="1"/>
  <c r="K3292" i="7" s="1"/>
  <c r="H3292" i="7"/>
  <c r="G3292" i="7"/>
  <c r="F3292" i="7"/>
  <c r="C3292" i="7"/>
  <c r="B3292" i="7"/>
  <c r="A3292" i="7"/>
  <c r="H3291" i="7"/>
  <c r="G3291" i="7"/>
  <c r="E3291" i="7"/>
  <c r="C3291" i="7"/>
  <c r="F3291" i="7" s="1"/>
  <c r="B3291" i="7"/>
  <c r="I3291" i="7" s="1"/>
  <c r="J3291" i="7" s="1"/>
  <c r="K3291" i="7" s="1"/>
  <c r="A3291" i="7"/>
  <c r="I3290" i="7"/>
  <c r="J3290" i="7" s="1"/>
  <c r="K3290" i="7" s="1"/>
  <c r="H3290" i="7"/>
  <c r="G3290" i="7"/>
  <c r="F3290" i="7"/>
  <c r="D3290" i="7"/>
  <c r="C3290" i="7"/>
  <c r="E3290" i="7" s="1"/>
  <c r="B3290" i="7"/>
  <c r="A3290" i="7"/>
  <c r="J3289" i="7"/>
  <c r="K3289" i="7" s="1"/>
  <c r="I3289" i="7"/>
  <c r="H3289" i="7"/>
  <c r="G3289" i="7"/>
  <c r="C3289" i="7"/>
  <c r="B3289" i="7"/>
  <c r="A3289" i="7"/>
  <c r="I3288" i="7"/>
  <c r="J3288" i="7" s="1"/>
  <c r="K3288" i="7" s="1"/>
  <c r="H3288" i="7"/>
  <c r="G3288" i="7"/>
  <c r="F3288" i="7"/>
  <c r="E3288" i="7"/>
  <c r="D3288" i="7"/>
  <c r="C3288" i="7"/>
  <c r="B3288" i="7"/>
  <c r="A3288" i="7"/>
  <c r="J3287" i="7"/>
  <c r="K3287" i="7" s="1"/>
  <c r="I3287" i="7"/>
  <c r="H3287" i="7"/>
  <c r="G3287" i="7"/>
  <c r="C3287" i="7"/>
  <c r="E3287" i="7" s="1"/>
  <c r="B3287" i="7"/>
  <c r="A3287" i="7"/>
  <c r="I3286" i="7"/>
  <c r="J3286" i="7" s="1"/>
  <c r="K3286" i="7" s="1"/>
  <c r="H3286" i="7"/>
  <c r="G3286" i="7"/>
  <c r="E3286" i="7"/>
  <c r="C3286" i="7"/>
  <c r="B3286" i="7"/>
  <c r="A3286" i="7"/>
  <c r="H3285" i="7"/>
  <c r="G3285" i="7"/>
  <c r="F3285" i="7"/>
  <c r="E3285" i="7"/>
  <c r="D3285" i="7"/>
  <c r="C3285" i="7"/>
  <c r="B3285" i="7"/>
  <c r="I3285" i="7" s="1"/>
  <c r="J3285" i="7" s="1"/>
  <c r="K3285" i="7" s="1"/>
  <c r="A3285" i="7"/>
  <c r="H3284" i="7"/>
  <c r="G3284" i="7"/>
  <c r="C3284" i="7"/>
  <c r="F3284" i="7" s="1"/>
  <c r="B3284" i="7"/>
  <c r="I3284" i="7" s="1"/>
  <c r="J3284" i="7" s="1"/>
  <c r="K3284" i="7" s="1"/>
  <c r="A3284" i="7"/>
  <c r="K3283" i="7"/>
  <c r="I3283" i="7"/>
  <c r="J3283" i="7" s="1"/>
  <c r="H3283" i="7"/>
  <c r="G3283" i="7"/>
  <c r="C3283" i="7"/>
  <c r="E3283" i="7" s="1"/>
  <c r="B3283" i="7"/>
  <c r="A3283" i="7"/>
  <c r="H3282" i="7"/>
  <c r="G3282" i="7"/>
  <c r="C3282" i="7"/>
  <c r="B3282" i="7"/>
  <c r="I3282" i="7" s="1"/>
  <c r="J3282" i="7" s="1"/>
  <c r="K3282" i="7" s="1"/>
  <c r="A3282" i="7"/>
  <c r="I3281" i="7"/>
  <c r="J3281" i="7" s="1"/>
  <c r="K3281" i="7" s="1"/>
  <c r="H3281" i="7"/>
  <c r="G3281" i="7"/>
  <c r="D3281" i="7"/>
  <c r="C3281" i="7"/>
  <c r="F3281" i="7" s="1"/>
  <c r="B3281" i="7"/>
  <c r="A3281" i="7"/>
  <c r="I3280" i="7"/>
  <c r="J3280" i="7" s="1"/>
  <c r="K3280" i="7" s="1"/>
  <c r="H3280" i="7"/>
  <c r="G3280" i="7"/>
  <c r="C3280" i="7"/>
  <c r="B3280" i="7"/>
  <c r="A3280" i="7"/>
  <c r="H3279" i="7"/>
  <c r="G3279" i="7"/>
  <c r="E3279" i="7"/>
  <c r="C3279" i="7"/>
  <c r="F3279" i="7" s="1"/>
  <c r="B3279" i="7"/>
  <c r="I3279" i="7" s="1"/>
  <c r="J3279" i="7" s="1"/>
  <c r="K3279" i="7" s="1"/>
  <c r="A3279" i="7"/>
  <c r="J3278" i="7"/>
  <c r="K3278" i="7" s="1"/>
  <c r="I3278" i="7"/>
  <c r="H3278" i="7"/>
  <c r="G3278" i="7"/>
  <c r="F3278" i="7"/>
  <c r="D3278" i="7"/>
  <c r="C3278" i="7"/>
  <c r="E3278" i="7" s="1"/>
  <c r="B3278" i="7"/>
  <c r="A3278" i="7"/>
  <c r="J3277" i="7"/>
  <c r="K3277" i="7" s="1"/>
  <c r="I3277" i="7"/>
  <c r="H3277" i="7"/>
  <c r="G3277" i="7"/>
  <c r="C3277" i="7"/>
  <c r="D3277" i="7" s="1"/>
  <c r="B3277" i="7"/>
  <c r="A3277" i="7"/>
  <c r="K3276" i="7"/>
  <c r="I3276" i="7"/>
  <c r="J3276" i="7" s="1"/>
  <c r="H3276" i="7"/>
  <c r="G3276" i="7"/>
  <c r="F3276" i="7"/>
  <c r="E3276" i="7"/>
  <c r="D3276" i="7"/>
  <c r="C3276" i="7"/>
  <c r="B3276" i="7"/>
  <c r="A3276" i="7"/>
  <c r="J3275" i="7"/>
  <c r="K3275" i="7" s="1"/>
  <c r="I3275" i="7"/>
  <c r="H3275" i="7"/>
  <c r="G3275" i="7"/>
  <c r="F3275" i="7"/>
  <c r="D3275" i="7"/>
  <c r="C3275" i="7"/>
  <c r="E3275" i="7" s="1"/>
  <c r="B3275" i="7"/>
  <c r="A3275" i="7"/>
  <c r="H3274" i="7"/>
  <c r="G3274" i="7"/>
  <c r="C3274" i="7"/>
  <c r="D3274" i="7" s="1"/>
  <c r="B3274" i="7"/>
  <c r="I3274" i="7" s="1"/>
  <c r="J3274" i="7" s="1"/>
  <c r="K3274" i="7" s="1"/>
  <c r="A3274" i="7"/>
  <c r="K3273" i="7"/>
  <c r="H3273" i="7"/>
  <c r="G3273" i="7"/>
  <c r="F3273" i="7"/>
  <c r="E3273" i="7"/>
  <c r="D3273" i="7"/>
  <c r="C3273" i="7"/>
  <c r="B3273" i="7"/>
  <c r="I3273" i="7" s="1"/>
  <c r="J3273" i="7" s="1"/>
  <c r="A3273" i="7"/>
  <c r="J3272" i="7"/>
  <c r="K3272" i="7" s="1"/>
  <c r="H3272" i="7"/>
  <c r="G3272" i="7"/>
  <c r="E3272" i="7"/>
  <c r="D3272" i="7"/>
  <c r="C3272" i="7"/>
  <c r="F3272" i="7" s="1"/>
  <c r="B3272" i="7"/>
  <c r="I3272" i="7" s="1"/>
  <c r="A3272" i="7"/>
  <c r="I3271" i="7"/>
  <c r="J3271" i="7" s="1"/>
  <c r="K3271" i="7" s="1"/>
  <c r="H3271" i="7"/>
  <c r="G3271" i="7"/>
  <c r="C3271" i="7"/>
  <c r="B3271" i="7"/>
  <c r="A3271" i="7"/>
  <c r="J3270" i="7"/>
  <c r="K3270" i="7" s="1"/>
  <c r="H3270" i="7"/>
  <c r="G3270" i="7"/>
  <c r="E3270" i="7"/>
  <c r="C3270" i="7"/>
  <c r="B3270" i="7"/>
  <c r="I3270" i="7" s="1"/>
  <c r="A3270" i="7"/>
  <c r="I3269" i="7"/>
  <c r="J3269" i="7" s="1"/>
  <c r="K3269" i="7" s="1"/>
  <c r="H3269" i="7"/>
  <c r="G3269" i="7"/>
  <c r="D3269" i="7"/>
  <c r="C3269" i="7"/>
  <c r="F3269" i="7" s="1"/>
  <c r="B3269" i="7"/>
  <c r="A3269" i="7"/>
  <c r="K3268" i="7"/>
  <c r="I3268" i="7"/>
  <c r="J3268" i="7" s="1"/>
  <c r="H3268" i="7"/>
  <c r="G3268" i="7"/>
  <c r="C3268" i="7"/>
  <c r="B3268" i="7"/>
  <c r="A3268" i="7"/>
  <c r="J3267" i="7"/>
  <c r="K3267" i="7" s="1"/>
  <c r="H3267" i="7"/>
  <c r="G3267" i="7"/>
  <c r="E3267" i="7"/>
  <c r="C3267" i="7"/>
  <c r="F3267" i="7" s="1"/>
  <c r="B3267" i="7"/>
  <c r="I3267" i="7" s="1"/>
  <c r="A3267" i="7"/>
  <c r="J3266" i="7"/>
  <c r="K3266" i="7" s="1"/>
  <c r="I3266" i="7"/>
  <c r="H3266" i="7"/>
  <c r="G3266" i="7"/>
  <c r="F3266" i="7"/>
  <c r="D3266" i="7"/>
  <c r="C3266" i="7"/>
  <c r="E3266" i="7" s="1"/>
  <c r="B3266" i="7"/>
  <c r="A3266" i="7"/>
  <c r="I3265" i="7"/>
  <c r="J3265" i="7" s="1"/>
  <c r="K3265" i="7" s="1"/>
  <c r="H3265" i="7"/>
  <c r="G3265" i="7"/>
  <c r="F3265" i="7"/>
  <c r="E3265" i="7"/>
  <c r="C3265" i="7"/>
  <c r="D3265" i="7" s="1"/>
  <c r="B3265" i="7"/>
  <c r="A3265" i="7"/>
  <c r="I3264" i="7"/>
  <c r="J3264" i="7" s="1"/>
  <c r="K3264" i="7" s="1"/>
  <c r="H3264" i="7"/>
  <c r="G3264" i="7"/>
  <c r="F3264" i="7"/>
  <c r="E3264" i="7"/>
  <c r="D3264" i="7"/>
  <c r="C3264" i="7"/>
  <c r="B3264" i="7"/>
  <c r="A3264" i="7"/>
  <c r="J3263" i="7"/>
  <c r="K3263" i="7" s="1"/>
  <c r="I3263" i="7"/>
  <c r="H3263" i="7"/>
  <c r="G3263" i="7"/>
  <c r="C3263" i="7"/>
  <c r="E3263" i="7" s="1"/>
  <c r="B3263" i="7"/>
  <c r="A3263" i="7"/>
  <c r="H3262" i="7"/>
  <c r="G3262" i="7"/>
  <c r="F3262" i="7"/>
  <c r="E3262" i="7"/>
  <c r="C3262" i="7"/>
  <c r="D3262" i="7" s="1"/>
  <c r="B3262" i="7"/>
  <c r="I3262" i="7" s="1"/>
  <c r="J3262" i="7" s="1"/>
  <c r="K3262" i="7" s="1"/>
  <c r="A3262" i="7"/>
  <c r="H3261" i="7"/>
  <c r="G3261" i="7"/>
  <c r="F3261" i="7"/>
  <c r="E3261" i="7"/>
  <c r="D3261" i="7"/>
  <c r="C3261" i="7"/>
  <c r="B3261" i="7"/>
  <c r="I3261" i="7" s="1"/>
  <c r="J3261" i="7" s="1"/>
  <c r="K3261" i="7" s="1"/>
  <c r="A3261" i="7"/>
  <c r="H3260" i="7"/>
  <c r="G3260" i="7"/>
  <c r="D3260" i="7"/>
  <c r="C3260" i="7"/>
  <c r="F3260" i="7" s="1"/>
  <c r="B3260" i="7"/>
  <c r="I3260" i="7" s="1"/>
  <c r="J3260" i="7" s="1"/>
  <c r="K3260" i="7" s="1"/>
  <c r="A3260" i="7"/>
  <c r="H3259" i="7"/>
  <c r="G3259" i="7"/>
  <c r="D3259" i="7"/>
  <c r="C3259" i="7"/>
  <c r="E3259" i="7" s="1"/>
  <c r="B3259" i="7"/>
  <c r="I3259" i="7" s="1"/>
  <c r="J3259" i="7" s="1"/>
  <c r="K3259" i="7" s="1"/>
  <c r="A3259" i="7"/>
  <c r="J3258" i="7"/>
  <c r="K3258" i="7" s="1"/>
  <c r="H3258" i="7"/>
  <c r="G3258" i="7"/>
  <c r="C3258" i="7"/>
  <c r="B3258" i="7"/>
  <c r="I3258" i="7" s="1"/>
  <c r="A3258" i="7"/>
  <c r="J3257" i="7"/>
  <c r="K3257" i="7" s="1"/>
  <c r="H3257" i="7"/>
  <c r="G3257" i="7"/>
  <c r="D3257" i="7"/>
  <c r="C3257" i="7"/>
  <c r="F3257" i="7" s="1"/>
  <c r="B3257" i="7"/>
  <c r="I3257" i="7" s="1"/>
  <c r="A3257" i="7"/>
  <c r="I3256" i="7"/>
  <c r="J3256" i="7" s="1"/>
  <c r="K3256" i="7" s="1"/>
  <c r="H3256" i="7"/>
  <c r="G3256" i="7"/>
  <c r="F3256" i="7"/>
  <c r="C3256" i="7"/>
  <c r="B3256" i="7"/>
  <c r="A3256" i="7"/>
  <c r="J3255" i="7"/>
  <c r="K3255" i="7" s="1"/>
  <c r="H3255" i="7"/>
  <c r="G3255" i="7"/>
  <c r="E3255" i="7"/>
  <c r="C3255" i="7"/>
  <c r="F3255" i="7" s="1"/>
  <c r="B3255" i="7"/>
  <c r="I3255" i="7" s="1"/>
  <c r="A3255" i="7"/>
  <c r="K3254" i="7"/>
  <c r="J3254" i="7"/>
  <c r="I3254" i="7"/>
  <c r="H3254" i="7"/>
  <c r="G3254" i="7"/>
  <c r="F3254" i="7"/>
  <c r="D3254" i="7"/>
  <c r="C3254" i="7"/>
  <c r="E3254" i="7" s="1"/>
  <c r="B3254" i="7"/>
  <c r="A3254" i="7"/>
  <c r="J3253" i="7"/>
  <c r="K3253" i="7" s="1"/>
  <c r="I3253" i="7"/>
  <c r="H3253" i="7"/>
  <c r="G3253" i="7"/>
  <c r="E3253" i="7"/>
  <c r="C3253" i="7"/>
  <c r="D3253" i="7" s="1"/>
  <c r="B3253" i="7"/>
  <c r="A3253" i="7"/>
  <c r="I3252" i="7"/>
  <c r="J3252" i="7" s="1"/>
  <c r="K3252" i="7" s="1"/>
  <c r="H3252" i="7"/>
  <c r="G3252" i="7"/>
  <c r="F3252" i="7"/>
  <c r="E3252" i="7"/>
  <c r="D3252" i="7"/>
  <c r="C3252" i="7"/>
  <c r="B3252" i="7"/>
  <c r="A3252" i="7"/>
  <c r="J3251" i="7"/>
  <c r="K3251" i="7" s="1"/>
  <c r="I3251" i="7"/>
  <c r="H3251" i="7"/>
  <c r="G3251" i="7"/>
  <c r="C3251" i="7"/>
  <c r="B3251" i="7"/>
  <c r="A3251" i="7"/>
  <c r="I3250" i="7"/>
  <c r="J3250" i="7" s="1"/>
  <c r="K3250" i="7" s="1"/>
  <c r="H3250" i="7"/>
  <c r="G3250" i="7"/>
  <c r="F3250" i="7"/>
  <c r="E3250" i="7"/>
  <c r="C3250" i="7"/>
  <c r="D3250" i="7" s="1"/>
  <c r="B3250" i="7"/>
  <c r="A3250" i="7"/>
  <c r="H3249" i="7"/>
  <c r="G3249" i="7"/>
  <c r="F3249" i="7"/>
  <c r="E3249" i="7"/>
  <c r="D3249" i="7"/>
  <c r="C3249" i="7"/>
  <c r="B3249" i="7"/>
  <c r="I3249" i="7" s="1"/>
  <c r="J3249" i="7" s="1"/>
  <c r="K3249" i="7" s="1"/>
  <c r="A3249" i="7"/>
  <c r="H3248" i="7"/>
  <c r="G3248" i="7"/>
  <c r="E3248" i="7"/>
  <c r="D3248" i="7"/>
  <c r="C3248" i="7"/>
  <c r="F3248" i="7" s="1"/>
  <c r="B3248" i="7"/>
  <c r="I3248" i="7" s="1"/>
  <c r="J3248" i="7" s="1"/>
  <c r="K3248" i="7" s="1"/>
  <c r="A3248" i="7"/>
  <c r="H3247" i="7"/>
  <c r="G3247" i="7"/>
  <c r="F3247" i="7"/>
  <c r="C3247" i="7"/>
  <c r="B3247" i="7"/>
  <c r="I3247" i="7" s="1"/>
  <c r="J3247" i="7" s="1"/>
  <c r="K3247" i="7" s="1"/>
  <c r="A3247" i="7"/>
  <c r="K3246" i="7"/>
  <c r="H3246" i="7"/>
  <c r="G3246" i="7"/>
  <c r="C3246" i="7"/>
  <c r="B3246" i="7"/>
  <c r="I3246" i="7" s="1"/>
  <c r="J3246" i="7" s="1"/>
  <c r="A3246" i="7"/>
  <c r="I3245" i="7"/>
  <c r="J3245" i="7" s="1"/>
  <c r="K3245" i="7" s="1"/>
  <c r="H3245" i="7"/>
  <c r="G3245" i="7"/>
  <c r="C3245" i="7"/>
  <c r="B3245" i="7"/>
  <c r="A3245" i="7"/>
  <c r="I3244" i="7"/>
  <c r="J3244" i="7" s="1"/>
  <c r="K3244" i="7" s="1"/>
  <c r="H3244" i="7"/>
  <c r="G3244" i="7"/>
  <c r="C3244" i="7"/>
  <c r="B3244" i="7"/>
  <c r="A3244" i="7"/>
  <c r="J3243" i="7"/>
  <c r="K3243" i="7" s="1"/>
  <c r="H3243" i="7"/>
  <c r="G3243" i="7"/>
  <c r="E3243" i="7"/>
  <c r="C3243" i="7"/>
  <c r="F3243" i="7" s="1"/>
  <c r="B3243" i="7"/>
  <c r="I3243" i="7" s="1"/>
  <c r="A3243" i="7"/>
  <c r="K3242" i="7"/>
  <c r="J3242" i="7"/>
  <c r="I3242" i="7"/>
  <c r="H3242" i="7"/>
  <c r="G3242" i="7"/>
  <c r="F3242" i="7"/>
  <c r="D3242" i="7"/>
  <c r="C3242" i="7"/>
  <c r="E3242" i="7" s="1"/>
  <c r="B3242" i="7"/>
  <c r="A3242" i="7"/>
  <c r="I3241" i="7"/>
  <c r="J3241" i="7" s="1"/>
  <c r="K3241" i="7" s="1"/>
  <c r="H3241" i="7"/>
  <c r="G3241" i="7"/>
  <c r="C3241" i="7"/>
  <c r="B3241" i="7"/>
  <c r="A3241" i="7"/>
  <c r="H3240" i="7"/>
  <c r="G3240" i="7"/>
  <c r="F3240" i="7"/>
  <c r="E3240" i="7"/>
  <c r="D3240" i="7"/>
  <c r="C3240" i="7"/>
  <c r="B3240" i="7"/>
  <c r="I3240" i="7" s="1"/>
  <c r="J3240" i="7" s="1"/>
  <c r="K3240" i="7" s="1"/>
  <c r="A3240" i="7"/>
  <c r="J3239" i="7"/>
  <c r="K3239" i="7" s="1"/>
  <c r="I3239" i="7"/>
  <c r="H3239" i="7"/>
  <c r="G3239" i="7"/>
  <c r="C3239" i="7"/>
  <c r="B3239" i="7"/>
  <c r="A3239" i="7"/>
  <c r="H3238" i="7"/>
  <c r="G3238" i="7"/>
  <c r="C3238" i="7"/>
  <c r="B3238" i="7"/>
  <c r="I3238" i="7" s="1"/>
  <c r="J3238" i="7" s="1"/>
  <c r="K3238" i="7" s="1"/>
  <c r="A3238" i="7"/>
  <c r="K3237" i="7"/>
  <c r="H3237" i="7"/>
  <c r="G3237" i="7"/>
  <c r="F3237" i="7"/>
  <c r="E3237" i="7"/>
  <c r="D3237" i="7"/>
  <c r="C3237" i="7"/>
  <c r="B3237" i="7"/>
  <c r="I3237" i="7" s="1"/>
  <c r="J3237" i="7" s="1"/>
  <c r="A3237" i="7"/>
  <c r="J3236" i="7"/>
  <c r="K3236" i="7" s="1"/>
  <c r="H3236" i="7"/>
  <c r="G3236" i="7"/>
  <c r="C3236" i="7"/>
  <c r="D3236" i="7" s="1"/>
  <c r="B3236" i="7"/>
  <c r="I3236" i="7" s="1"/>
  <c r="A3236" i="7"/>
  <c r="I3235" i="7"/>
  <c r="J3235" i="7" s="1"/>
  <c r="K3235" i="7" s="1"/>
  <c r="H3235" i="7"/>
  <c r="G3235" i="7"/>
  <c r="D3235" i="7"/>
  <c r="C3235" i="7"/>
  <c r="B3235" i="7"/>
  <c r="A3235" i="7"/>
  <c r="J3234" i="7"/>
  <c r="K3234" i="7" s="1"/>
  <c r="H3234" i="7"/>
  <c r="G3234" i="7"/>
  <c r="D3234" i="7"/>
  <c r="C3234" i="7"/>
  <c r="F3234" i="7" s="1"/>
  <c r="B3234" i="7"/>
  <c r="I3234" i="7" s="1"/>
  <c r="A3234" i="7"/>
  <c r="J3233" i="7"/>
  <c r="K3233" i="7" s="1"/>
  <c r="H3233" i="7"/>
  <c r="G3233" i="7"/>
  <c r="D3233" i="7"/>
  <c r="C3233" i="7"/>
  <c r="B3233" i="7"/>
  <c r="I3233" i="7" s="1"/>
  <c r="A3233" i="7"/>
  <c r="H3232" i="7"/>
  <c r="G3232" i="7"/>
  <c r="F3232" i="7"/>
  <c r="C3232" i="7"/>
  <c r="B3232" i="7"/>
  <c r="I3232" i="7" s="1"/>
  <c r="J3232" i="7" s="1"/>
  <c r="K3232" i="7" s="1"/>
  <c r="A3232" i="7"/>
  <c r="J3231" i="7"/>
  <c r="K3231" i="7" s="1"/>
  <c r="H3231" i="7"/>
  <c r="G3231" i="7"/>
  <c r="E3231" i="7"/>
  <c r="C3231" i="7"/>
  <c r="F3231" i="7" s="1"/>
  <c r="B3231" i="7"/>
  <c r="I3231" i="7" s="1"/>
  <c r="A3231" i="7"/>
  <c r="I3230" i="7"/>
  <c r="J3230" i="7" s="1"/>
  <c r="K3230" i="7" s="1"/>
  <c r="H3230" i="7"/>
  <c r="G3230" i="7"/>
  <c r="F3230" i="7"/>
  <c r="D3230" i="7"/>
  <c r="C3230" i="7"/>
  <c r="E3230" i="7" s="1"/>
  <c r="B3230" i="7"/>
  <c r="A3230" i="7"/>
  <c r="I3229" i="7"/>
  <c r="J3229" i="7" s="1"/>
  <c r="K3229" i="7" s="1"/>
  <c r="H3229" i="7"/>
  <c r="G3229" i="7"/>
  <c r="C3229" i="7"/>
  <c r="E3229" i="7" s="1"/>
  <c r="B3229" i="7"/>
  <c r="A3229" i="7"/>
  <c r="K3228" i="7"/>
  <c r="H3228" i="7"/>
  <c r="G3228" i="7"/>
  <c r="F3228" i="7"/>
  <c r="E3228" i="7"/>
  <c r="D3228" i="7"/>
  <c r="C3228" i="7"/>
  <c r="B3228" i="7"/>
  <c r="I3228" i="7" s="1"/>
  <c r="J3228" i="7" s="1"/>
  <c r="A3228" i="7"/>
  <c r="I3227" i="7"/>
  <c r="J3227" i="7" s="1"/>
  <c r="K3227" i="7" s="1"/>
  <c r="H3227" i="7"/>
  <c r="G3227" i="7"/>
  <c r="F3227" i="7"/>
  <c r="D3227" i="7"/>
  <c r="C3227" i="7"/>
  <c r="E3227" i="7" s="1"/>
  <c r="B3227" i="7"/>
  <c r="A3227" i="7"/>
  <c r="I3226" i="7"/>
  <c r="J3226" i="7" s="1"/>
  <c r="K3226" i="7" s="1"/>
  <c r="H3226" i="7"/>
  <c r="G3226" i="7"/>
  <c r="E3226" i="7"/>
  <c r="C3226" i="7"/>
  <c r="D3226" i="7" s="1"/>
  <c r="B3226" i="7"/>
  <c r="A3226" i="7"/>
  <c r="K3225" i="7"/>
  <c r="H3225" i="7"/>
  <c r="G3225" i="7"/>
  <c r="F3225" i="7"/>
  <c r="E3225" i="7"/>
  <c r="D3225" i="7"/>
  <c r="C3225" i="7"/>
  <c r="B3225" i="7"/>
  <c r="I3225" i="7" s="1"/>
  <c r="J3225" i="7" s="1"/>
  <c r="A3225" i="7"/>
  <c r="H3224" i="7"/>
  <c r="G3224" i="7"/>
  <c r="F3224" i="7"/>
  <c r="D3224" i="7"/>
  <c r="C3224" i="7"/>
  <c r="E3224" i="7" s="1"/>
  <c r="B3224" i="7"/>
  <c r="I3224" i="7" s="1"/>
  <c r="J3224" i="7" s="1"/>
  <c r="K3224" i="7" s="1"/>
  <c r="A3224" i="7"/>
  <c r="H3223" i="7"/>
  <c r="G3223" i="7"/>
  <c r="E3223" i="7"/>
  <c r="D3223" i="7"/>
  <c r="C3223" i="7"/>
  <c r="F3223" i="7" s="1"/>
  <c r="B3223" i="7"/>
  <c r="I3223" i="7" s="1"/>
  <c r="J3223" i="7" s="1"/>
  <c r="K3223" i="7" s="1"/>
  <c r="A3223" i="7"/>
  <c r="H3222" i="7"/>
  <c r="G3222" i="7"/>
  <c r="E3222" i="7"/>
  <c r="D3222" i="7"/>
  <c r="C3222" i="7"/>
  <c r="F3222" i="7" s="1"/>
  <c r="B3222" i="7"/>
  <c r="I3222" i="7" s="1"/>
  <c r="J3222" i="7" s="1"/>
  <c r="K3222" i="7" s="1"/>
  <c r="A3222" i="7"/>
  <c r="I3221" i="7"/>
  <c r="J3221" i="7" s="1"/>
  <c r="K3221" i="7" s="1"/>
  <c r="H3221" i="7"/>
  <c r="G3221" i="7"/>
  <c r="D3221" i="7"/>
  <c r="C3221" i="7"/>
  <c r="B3221" i="7"/>
  <c r="A3221" i="7"/>
  <c r="H3220" i="7"/>
  <c r="G3220" i="7"/>
  <c r="C3220" i="7"/>
  <c r="B3220" i="7"/>
  <c r="I3220" i="7" s="1"/>
  <c r="J3220" i="7" s="1"/>
  <c r="K3220" i="7" s="1"/>
  <c r="A3220" i="7"/>
  <c r="K3219" i="7"/>
  <c r="J3219" i="7"/>
  <c r="H3219" i="7"/>
  <c r="G3219" i="7"/>
  <c r="E3219" i="7"/>
  <c r="C3219" i="7"/>
  <c r="F3219" i="7" s="1"/>
  <c r="B3219" i="7"/>
  <c r="I3219" i="7" s="1"/>
  <c r="A3219" i="7"/>
  <c r="J3218" i="7"/>
  <c r="K3218" i="7" s="1"/>
  <c r="I3218" i="7"/>
  <c r="H3218" i="7"/>
  <c r="G3218" i="7"/>
  <c r="F3218" i="7"/>
  <c r="D3218" i="7"/>
  <c r="C3218" i="7"/>
  <c r="E3218" i="7" s="1"/>
  <c r="B3218" i="7"/>
  <c r="A3218" i="7"/>
  <c r="J3217" i="7"/>
  <c r="K3217" i="7" s="1"/>
  <c r="I3217" i="7"/>
  <c r="H3217" i="7"/>
  <c r="G3217" i="7"/>
  <c r="C3217" i="7"/>
  <c r="D3217" i="7" s="1"/>
  <c r="B3217" i="7"/>
  <c r="A3217" i="7"/>
  <c r="I3216" i="7"/>
  <c r="J3216" i="7" s="1"/>
  <c r="K3216" i="7" s="1"/>
  <c r="H3216" i="7"/>
  <c r="G3216" i="7"/>
  <c r="F3216" i="7"/>
  <c r="E3216" i="7"/>
  <c r="D3216" i="7"/>
  <c r="C3216" i="7"/>
  <c r="B3216" i="7"/>
  <c r="A3216" i="7"/>
  <c r="J3215" i="7"/>
  <c r="K3215" i="7" s="1"/>
  <c r="I3215" i="7"/>
  <c r="H3215" i="7"/>
  <c r="G3215" i="7"/>
  <c r="C3215" i="7"/>
  <c r="B3215" i="7"/>
  <c r="A3215" i="7"/>
  <c r="I3214" i="7"/>
  <c r="J3214" i="7" s="1"/>
  <c r="K3214" i="7" s="1"/>
  <c r="H3214" i="7"/>
  <c r="G3214" i="7"/>
  <c r="F3214" i="7"/>
  <c r="E3214" i="7"/>
  <c r="C3214" i="7"/>
  <c r="D3214" i="7" s="1"/>
  <c r="B3214" i="7"/>
  <c r="A3214" i="7"/>
  <c r="H3213" i="7"/>
  <c r="G3213" i="7"/>
  <c r="F3213" i="7"/>
  <c r="E3213" i="7"/>
  <c r="D3213" i="7"/>
  <c r="C3213" i="7"/>
  <c r="B3213" i="7"/>
  <c r="I3213" i="7" s="1"/>
  <c r="J3213" i="7" s="1"/>
  <c r="K3213" i="7" s="1"/>
  <c r="A3213" i="7"/>
  <c r="H3212" i="7"/>
  <c r="G3212" i="7"/>
  <c r="C3212" i="7"/>
  <c r="B3212" i="7"/>
  <c r="I3212" i="7" s="1"/>
  <c r="J3212" i="7" s="1"/>
  <c r="K3212" i="7" s="1"/>
  <c r="A3212" i="7"/>
  <c r="I3211" i="7"/>
  <c r="J3211" i="7" s="1"/>
  <c r="K3211" i="7" s="1"/>
  <c r="H3211" i="7"/>
  <c r="G3211" i="7"/>
  <c r="E3211" i="7"/>
  <c r="C3211" i="7"/>
  <c r="D3211" i="7" s="1"/>
  <c r="B3211" i="7"/>
  <c r="A3211" i="7"/>
  <c r="J3210" i="7"/>
  <c r="K3210" i="7" s="1"/>
  <c r="H3210" i="7"/>
  <c r="G3210" i="7"/>
  <c r="C3210" i="7"/>
  <c r="B3210" i="7"/>
  <c r="I3210" i="7" s="1"/>
  <c r="A3210" i="7"/>
  <c r="H3209" i="7"/>
  <c r="G3209" i="7"/>
  <c r="D3209" i="7"/>
  <c r="C3209" i="7"/>
  <c r="B3209" i="7"/>
  <c r="I3209" i="7" s="1"/>
  <c r="J3209" i="7" s="1"/>
  <c r="K3209" i="7" s="1"/>
  <c r="A3209" i="7"/>
  <c r="I3208" i="7"/>
  <c r="J3208" i="7" s="1"/>
  <c r="K3208" i="7" s="1"/>
  <c r="H3208" i="7"/>
  <c r="G3208" i="7"/>
  <c r="F3208" i="7"/>
  <c r="C3208" i="7"/>
  <c r="B3208" i="7"/>
  <c r="A3208" i="7"/>
  <c r="K3207" i="7"/>
  <c r="H3207" i="7"/>
  <c r="G3207" i="7"/>
  <c r="E3207" i="7"/>
  <c r="C3207" i="7"/>
  <c r="F3207" i="7" s="1"/>
  <c r="B3207" i="7"/>
  <c r="I3207" i="7" s="1"/>
  <c r="J3207" i="7" s="1"/>
  <c r="A3207" i="7"/>
  <c r="K3206" i="7"/>
  <c r="I3206" i="7"/>
  <c r="J3206" i="7" s="1"/>
  <c r="H3206" i="7"/>
  <c r="G3206" i="7"/>
  <c r="F3206" i="7"/>
  <c r="D3206" i="7"/>
  <c r="C3206" i="7"/>
  <c r="E3206" i="7" s="1"/>
  <c r="B3206" i="7"/>
  <c r="A3206" i="7"/>
  <c r="K3205" i="7"/>
  <c r="I3205" i="7"/>
  <c r="J3205" i="7" s="1"/>
  <c r="H3205" i="7"/>
  <c r="G3205" i="7"/>
  <c r="F3205" i="7"/>
  <c r="E3205" i="7"/>
  <c r="C3205" i="7"/>
  <c r="D3205" i="7" s="1"/>
  <c r="B3205" i="7"/>
  <c r="A3205" i="7"/>
  <c r="J3204" i="7"/>
  <c r="K3204" i="7" s="1"/>
  <c r="I3204" i="7"/>
  <c r="H3204" i="7"/>
  <c r="G3204" i="7"/>
  <c r="F3204" i="7"/>
  <c r="E3204" i="7"/>
  <c r="D3204" i="7"/>
  <c r="C3204" i="7"/>
  <c r="B3204" i="7"/>
  <c r="A3204" i="7"/>
  <c r="J3203" i="7"/>
  <c r="K3203" i="7" s="1"/>
  <c r="I3203" i="7"/>
  <c r="H3203" i="7"/>
  <c r="G3203" i="7"/>
  <c r="D3203" i="7"/>
  <c r="C3203" i="7"/>
  <c r="E3203" i="7" s="1"/>
  <c r="B3203" i="7"/>
  <c r="A3203" i="7"/>
  <c r="I3202" i="7"/>
  <c r="J3202" i="7" s="1"/>
  <c r="K3202" i="7" s="1"/>
  <c r="H3202" i="7"/>
  <c r="G3202" i="7"/>
  <c r="C3202" i="7"/>
  <c r="B3202" i="7"/>
  <c r="A3202" i="7"/>
  <c r="H3201" i="7"/>
  <c r="G3201" i="7"/>
  <c r="F3201" i="7"/>
  <c r="E3201" i="7"/>
  <c r="D3201" i="7"/>
  <c r="C3201" i="7"/>
  <c r="B3201" i="7"/>
  <c r="I3201" i="7" s="1"/>
  <c r="J3201" i="7" s="1"/>
  <c r="K3201" i="7" s="1"/>
  <c r="A3201" i="7"/>
  <c r="J3200" i="7"/>
  <c r="K3200" i="7" s="1"/>
  <c r="H3200" i="7"/>
  <c r="G3200" i="7"/>
  <c r="C3200" i="7"/>
  <c r="E3200" i="7" s="1"/>
  <c r="B3200" i="7"/>
  <c r="I3200" i="7" s="1"/>
  <c r="A3200" i="7"/>
  <c r="H3199" i="7"/>
  <c r="G3199" i="7"/>
  <c r="F3199" i="7"/>
  <c r="D3199" i="7"/>
  <c r="C3199" i="7"/>
  <c r="E3199" i="7" s="1"/>
  <c r="B3199" i="7"/>
  <c r="I3199" i="7" s="1"/>
  <c r="J3199" i="7" s="1"/>
  <c r="K3199" i="7" s="1"/>
  <c r="A3199" i="7"/>
  <c r="H3198" i="7"/>
  <c r="G3198" i="7"/>
  <c r="D3198" i="7"/>
  <c r="C3198" i="7"/>
  <c r="B3198" i="7"/>
  <c r="I3198" i="7" s="1"/>
  <c r="J3198" i="7" s="1"/>
  <c r="K3198" i="7" s="1"/>
  <c r="A3198" i="7"/>
  <c r="I3197" i="7"/>
  <c r="J3197" i="7" s="1"/>
  <c r="K3197" i="7" s="1"/>
  <c r="H3197" i="7"/>
  <c r="G3197" i="7"/>
  <c r="C3197" i="7"/>
  <c r="B3197" i="7"/>
  <c r="A3197" i="7"/>
  <c r="K3196" i="7"/>
  <c r="I3196" i="7"/>
  <c r="J3196" i="7" s="1"/>
  <c r="H3196" i="7"/>
  <c r="G3196" i="7"/>
  <c r="C3196" i="7"/>
  <c r="B3196" i="7"/>
  <c r="A3196" i="7"/>
  <c r="J3195" i="7"/>
  <c r="K3195" i="7" s="1"/>
  <c r="H3195" i="7"/>
  <c r="G3195" i="7"/>
  <c r="E3195" i="7"/>
  <c r="C3195" i="7"/>
  <c r="F3195" i="7" s="1"/>
  <c r="B3195" i="7"/>
  <c r="I3195" i="7" s="1"/>
  <c r="A3195" i="7"/>
  <c r="J3194" i="7"/>
  <c r="K3194" i="7" s="1"/>
  <c r="I3194" i="7"/>
  <c r="H3194" i="7"/>
  <c r="G3194" i="7"/>
  <c r="F3194" i="7"/>
  <c r="D3194" i="7"/>
  <c r="C3194" i="7"/>
  <c r="E3194" i="7" s="1"/>
  <c r="B3194" i="7"/>
  <c r="A3194" i="7"/>
  <c r="K3193" i="7"/>
  <c r="J3193" i="7"/>
  <c r="I3193" i="7"/>
  <c r="H3193" i="7"/>
  <c r="G3193" i="7"/>
  <c r="F3193" i="7"/>
  <c r="C3193" i="7"/>
  <c r="B3193" i="7"/>
  <c r="A3193" i="7"/>
  <c r="K3192" i="7"/>
  <c r="J3192" i="7"/>
  <c r="I3192" i="7"/>
  <c r="H3192" i="7"/>
  <c r="G3192" i="7"/>
  <c r="F3192" i="7"/>
  <c r="E3192" i="7"/>
  <c r="D3192" i="7"/>
  <c r="C3192" i="7"/>
  <c r="B3192" i="7"/>
  <c r="A3192" i="7"/>
  <c r="I3191" i="7"/>
  <c r="J3191" i="7" s="1"/>
  <c r="K3191" i="7" s="1"/>
  <c r="H3191" i="7"/>
  <c r="G3191" i="7"/>
  <c r="D3191" i="7"/>
  <c r="C3191" i="7"/>
  <c r="E3191" i="7" s="1"/>
  <c r="B3191" i="7"/>
  <c r="A3191" i="7"/>
  <c r="H3190" i="7"/>
  <c r="G3190" i="7"/>
  <c r="C3190" i="7"/>
  <c r="B3190" i="7"/>
  <c r="I3190" i="7" s="1"/>
  <c r="J3190" i="7" s="1"/>
  <c r="K3190" i="7" s="1"/>
  <c r="A3190" i="7"/>
  <c r="K3189" i="7"/>
  <c r="H3189" i="7"/>
  <c r="G3189" i="7"/>
  <c r="F3189" i="7"/>
  <c r="E3189" i="7"/>
  <c r="D3189" i="7"/>
  <c r="C3189" i="7"/>
  <c r="B3189" i="7"/>
  <c r="I3189" i="7" s="1"/>
  <c r="J3189" i="7" s="1"/>
  <c r="A3189" i="7"/>
  <c r="J3188" i="7"/>
  <c r="K3188" i="7" s="1"/>
  <c r="H3188" i="7"/>
  <c r="G3188" i="7"/>
  <c r="F3188" i="7"/>
  <c r="D3188" i="7"/>
  <c r="C3188" i="7"/>
  <c r="E3188" i="7" s="1"/>
  <c r="B3188" i="7"/>
  <c r="I3188" i="7" s="1"/>
  <c r="A3188" i="7"/>
  <c r="H3187" i="7"/>
  <c r="G3187" i="7"/>
  <c r="D3187" i="7"/>
  <c r="C3187" i="7"/>
  <c r="F3187" i="7" s="1"/>
  <c r="B3187" i="7"/>
  <c r="I3187" i="7" s="1"/>
  <c r="J3187" i="7" s="1"/>
  <c r="K3187" i="7" s="1"/>
  <c r="A3187" i="7"/>
  <c r="H3186" i="7"/>
  <c r="G3186" i="7"/>
  <c r="E3186" i="7"/>
  <c r="D3186" i="7"/>
  <c r="C3186" i="7"/>
  <c r="F3186" i="7" s="1"/>
  <c r="B3186" i="7"/>
  <c r="I3186" i="7" s="1"/>
  <c r="J3186" i="7" s="1"/>
  <c r="K3186" i="7" s="1"/>
  <c r="A3186" i="7"/>
  <c r="J3185" i="7"/>
  <c r="K3185" i="7" s="1"/>
  <c r="I3185" i="7"/>
  <c r="H3185" i="7"/>
  <c r="G3185" i="7"/>
  <c r="D3185" i="7"/>
  <c r="C3185" i="7"/>
  <c r="B3185" i="7"/>
  <c r="A3185" i="7"/>
  <c r="H3184" i="7"/>
  <c r="G3184" i="7"/>
  <c r="F3184" i="7"/>
  <c r="C3184" i="7"/>
  <c r="B3184" i="7"/>
  <c r="I3184" i="7" s="1"/>
  <c r="J3184" i="7" s="1"/>
  <c r="K3184" i="7" s="1"/>
  <c r="A3184" i="7"/>
  <c r="H3183" i="7"/>
  <c r="G3183" i="7"/>
  <c r="E3183" i="7"/>
  <c r="C3183" i="7"/>
  <c r="F3183" i="7" s="1"/>
  <c r="B3183" i="7"/>
  <c r="I3183" i="7" s="1"/>
  <c r="J3183" i="7" s="1"/>
  <c r="K3183" i="7" s="1"/>
  <c r="A3183" i="7"/>
  <c r="K3182" i="7"/>
  <c r="J3182" i="7"/>
  <c r="I3182" i="7"/>
  <c r="H3182" i="7"/>
  <c r="G3182" i="7"/>
  <c r="F3182" i="7"/>
  <c r="D3182" i="7"/>
  <c r="C3182" i="7"/>
  <c r="E3182" i="7" s="1"/>
  <c r="B3182" i="7"/>
  <c r="A3182" i="7"/>
  <c r="I3181" i="7"/>
  <c r="J3181" i="7" s="1"/>
  <c r="K3181" i="7" s="1"/>
  <c r="H3181" i="7"/>
  <c r="G3181" i="7"/>
  <c r="E3181" i="7"/>
  <c r="C3181" i="7"/>
  <c r="B3181" i="7"/>
  <c r="A3181" i="7"/>
  <c r="J3180" i="7"/>
  <c r="K3180" i="7" s="1"/>
  <c r="H3180" i="7"/>
  <c r="G3180" i="7"/>
  <c r="F3180" i="7"/>
  <c r="E3180" i="7"/>
  <c r="D3180" i="7"/>
  <c r="C3180" i="7"/>
  <c r="B3180" i="7"/>
  <c r="I3180" i="7" s="1"/>
  <c r="A3180" i="7"/>
  <c r="J3179" i="7"/>
  <c r="K3179" i="7" s="1"/>
  <c r="I3179" i="7"/>
  <c r="H3179" i="7"/>
  <c r="G3179" i="7"/>
  <c r="D3179" i="7"/>
  <c r="C3179" i="7"/>
  <c r="F3179" i="7" s="1"/>
  <c r="B3179" i="7"/>
  <c r="A3179" i="7"/>
  <c r="I3178" i="7"/>
  <c r="J3178" i="7" s="1"/>
  <c r="K3178" i="7" s="1"/>
  <c r="H3178" i="7"/>
  <c r="G3178" i="7"/>
  <c r="E3178" i="7"/>
  <c r="C3178" i="7"/>
  <c r="F3178" i="7" s="1"/>
  <c r="B3178" i="7"/>
  <c r="A3178" i="7"/>
  <c r="H3177" i="7"/>
  <c r="G3177" i="7"/>
  <c r="F3177" i="7"/>
  <c r="E3177" i="7"/>
  <c r="D3177" i="7"/>
  <c r="C3177" i="7"/>
  <c r="B3177" i="7"/>
  <c r="I3177" i="7" s="1"/>
  <c r="J3177" i="7" s="1"/>
  <c r="K3177" i="7" s="1"/>
  <c r="A3177" i="7"/>
  <c r="J3176" i="7"/>
  <c r="K3176" i="7" s="1"/>
  <c r="H3176" i="7"/>
  <c r="G3176" i="7"/>
  <c r="C3176" i="7"/>
  <c r="E3176" i="7" s="1"/>
  <c r="B3176" i="7"/>
  <c r="I3176" i="7" s="1"/>
  <c r="A3176" i="7"/>
  <c r="H3175" i="7"/>
  <c r="G3175" i="7"/>
  <c r="F3175" i="7"/>
  <c r="E3175" i="7"/>
  <c r="D3175" i="7"/>
  <c r="C3175" i="7"/>
  <c r="B3175" i="7"/>
  <c r="I3175" i="7" s="1"/>
  <c r="J3175" i="7" s="1"/>
  <c r="K3175" i="7" s="1"/>
  <c r="A3175" i="7"/>
  <c r="H3174" i="7"/>
  <c r="G3174" i="7"/>
  <c r="E3174" i="7"/>
  <c r="C3174" i="7"/>
  <c r="F3174" i="7" s="1"/>
  <c r="B3174" i="7"/>
  <c r="I3174" i="7" s="1"/>
  <c r="J3174" i="7" s="1"/>
  <c r="K3174" i="7" s="1"/>
  <c r="A3174" i="7"/>
  <c r="J3173" i="7"/>
  <c r="K3173" i="7" s="1"/>
  <c r="I3173" i="7"/>
  <c r="H3173" i="7"/>
  <c r="G3173" i="7"/>
  <c r="C3173" i="7"/>
  <c r="B3173" i="7"/>
  <c r="A3173" i="7"/>
  <c r="H3172" i="7"/>
  <c r="G3172" i="7"/>
  <c r="C3172" i="7"/>
  <c r="B3172" i="7"/>
  <c r="I3172" i="7" s="1"/>
  <c r="J3172" i="7" s="1"/>
  <c r="K3172" i="7" s="1"/>
  <c r="A3172" i="7"/>
  <c r="I3171" i="7"/>
  <c r="J3171" i="7" s="1"/>
  <c r="K3171" i="7" s="1"/>
  <c r="H3171" i="7"/>
  <c r="G3171" i="7"/>
  <c r="F3171" i="7"/>
  <c r="E3171" i="7"/>
  <c r="D3171" i="7"/>
  <c r="C3171" i="7"/>
  <c r="B3171" i="7"/>
  <c r="A3171" i="7"/>
  <c r="J3170" i="7"/>
  <c r="K3170" i="7" s="1"/>
  <c r="I3170" i="7"/>
  <c r="H3170" i="7"/>
  <c r="G3170" i="7"/>
  <c r="F3170" i="7"/>
  <c r="E3170" i="7"/>
  <c r="D3170" i="7"/>
  <c r="C3170" i="7"/>
  <c r="B3170" i="7"/>
  <c r="A3170" i="7"/>
  <c r="I3169" i="7"/>
  <c r="J3169" i="7" s="1"/>
  <c r="K3169" i="7" s="1"/>
  <c r="H3169" i="7"/>
  <c r="G3169" i="7"/>
  <c r="E3169" i="7"/>
  <c r="C3169" i="7"/>
  <c r="D3169" i="7" s="1"/>
  <c r="B3169" i="7"/>
  <c r="A3169" i="7"/>
  <c r="J3168" i="7"/>
  <c r="K3168" i="7" s="1"/>
  <c r="I3168" i="7"/>
  <c r="H3168" i="7"/>
  <c r="G3168" i="7"/>
  <c r="F3168" i="7"/>
  <c r="E3168" i="7"/>
  <c r="D3168" i="7"/>
  <c r="C3168" i="7"/>
  <c r="B3168" i="7"/>
  <c r="A3168" i="7"/>
  <c r="J3167" i="7"/>
  <c r="K3167" i="7" s="1"/>
  <c r="I3167" i="7"/>
  <c r="H3167" i="7"/>
  <c r="G3167" i="7"/>
  <c r="C3167" i="7"/>
  <c r="B3167" i="7"/>
  <c r="A3167" i="7"/>
  <c r="H3166" i="7"/>
  <c r="G3166" i="7"/>
  <c r="E3166" i="7"/>
  <c r="D3166" i="7"/>
  <c r="C3166" i="7"/>
  <c r="F3166" i="7" s="1"/>
  <c r="B3166" i="7"/>
  <c r="I3166" i="7" s="1"/>
  <c r="J3166" i="7" s="1"/>
  <c r="K3166" i="7" s="1"/>
  <c r="A3166" i="7"/>
  <c r="K3165" i="7"/>
  <c r="H3165" i="7"/>
  <c r="G3165" i="7"/>
  <c r="D3165" i="7"/>
  <c r="C3165" i="7"/>
  <c r="E3165" i="7" s="1"/>
  <c r="B3165" i="7"/>
  <c r="I3165" i="7" s="1"/>
  <c r="J3165" i="7" s="1"/>
  <c r="A3165" i="7"/>
  <c r="J3164" i="7"/>
  <c r="K3164" i="7" s="1"/>
  <c r="H3164" i="7"/>
  <c r="G3164" i="7"/>
  <c r="E3164" i="7"/>
  <c r="C3164" i="7"/>
  <c r="F3164" i="7" s="1"/>
  <c r="B3164" i="7"/>
  <c r="I3164" i="7" s="1"/>
  <c r="A3164" i="7"/>
  <c r="K3163" i="7"/>
  <c r="I3163" i="7"/>
  <c r="J3163" i="7" s="1"/>
  <c r="H3163" i="7"/>
  <c r="G3163" i="7"/>
  <c r="C3163" i="7"/>
  <c r="B3163" i="7"/>
  <c r="A3163" i="7"/>
  <c r="J3162" i="7"/>
  <c r="K3162" i="7" s="1"/>
  <c r="H3162" i="7"/>
  <c r="G3162" i="7"/>
  <c r="D3162" i="7"/>
  <c r="C3162" i="7"/>
  <c r="F3162" i="7" s="1"/>
  <c r="B3162" i="7"/>
  <c r="I3162" i="7" s="1"/>
  <c r="A3162" i="7"/>
  <c r="J3161" i="7"/>
  <c r="K3161" i="7" s="1"/>
  <c r="H3161" i="7"/>
  <c r="G3161" i="7"/>
  <c r="D3161" i="7"/>
  <c r="C3161" i="7"/>
  <c r="B3161" i="7"/>
  <c r="I3161" i="7" s="1"/>
  <c r="A3161" i="7"/>
  <c r="I3160" i="7"/>
  <c r="J3160" i="7" s="1"/>
  <c r="K3160" i="7" s="1"/>
  <c r="H3160" i="7"/>
  <c r="G3160" i="7"/>
  <c r="F3160" i="7"/>
  <c r="C3160" i="7"/>
  <c r="B3160" i="7"/>
  <c r="A3160" i="7"/>
  <c r="I3159" i="7"/>
  <c r="J3159" i="7" s="1"/>
  <c r="K3159" i="7" s="1"/>
  <c r="H3159" i="7"/>
  <c r="G3159" i="7"/>
  <c r="F3159" i="7"/>
  <c r="E3159" i="7"/>
  <c r="C3159" i="7"/>
  <c r="D3159" i="7" s="1"/>
  <c r="B3159" i="7"/>
  <c r="A3159" i="7"/>
  <c r="J3158" i="7"/>
  <c r="K3158" i="7" s="1"/>
  <c r="I3158" i="7"/>
  <c r="H3158" i="7"/>
  <c r="G3158" i="7"/>
  <c r="F3158" i="7"/>
  <c r="E3158" i="7"/>
  <c r="D3158" i="7"/>
  <c r="C3158" i="7"/>
  <c r="B3158" i="7"/>
  <c r="A3158" i="7"/>
  <c r="J3157" i="7"/>
  <c r="K3157" i="7" s="1"/>
  <c r="I3157" i="7"/>
  <c r="H3157" i="7"/>
  <c r="G3157" i="7"/>
  <c r="E3157" i="7"/>
  <c r="C3157" i="7"/>
  <c r="D3157" i="7" s="1"/>
  <c r="B3157" i="7"/>
  <c r="A3157" i="7"/>
  <c r="J3156" i="7"/>
  <c r="K3156" i="7" s="1"/>
  <c r="H3156" i="7"/>
  <c r="G3156" i="7"/>
  <c r="F3156" i="7"/>
  <c r="E3156" i="7"/>
  <c r="D3156" i="7"/>
  <c r="C3156" i="7"/>
  <c r="B3156" i="7"/>
  <c r="I3156" i="7" s="1"/>
  <c r="A3156" i="7"/>
  <c r="H3155" i="7"/>
  <c r="G3155" i="7"/>
  <c r="C3155" i="7"/>
  <c r="B3155" i="7"/>
  <c r="I3155" i="7" s="1"/>
  <c r="J3155" i="7" s="1"/>
  <c r="K3155" i="7" s="1"/>
  <c r="A3155" i="7"/>
  <c r="I3154" i="7"/>
  <c r="J3154" i="7" s="1"/>
  <c r="K3154" i="7" s="1"/>
  <c r="H3154" i="7"/>
  <c r="G3154" i="7"/>
  <c r="C3154" i="7"/>
  <c r="B3154" i="7"/>
  <c r="A3154" i="7"/>
  <c r="H3153" i="7"/>
  <c r="G3153" i="7"/>
  <c r="E3153" i="7"/>
  <c r="D3153" i="7"/>
  <c r="C3153" i="7"/>
  <c r="F3153" i="7" s="1"/>
  <c r="B3153" i="7"/>
  <c r="I3153" i="7" s="1"/>
  <c r="J3153" i="7" s="1"/>
  <c r="K3153" i="7" s="1"/>
  <c r="A3153" i="7"/>
  <c r="H3152" i="7"/>
  <c r="G3152" i="7"/>
  <c r="F3152" i="7"/>
  <c r="C3152" i="7"/>
  <c r="E3152" i="7" s="1"/>
  <c r="B3152" i="7"/>
  <c r="I3152" i="7" s="1"/>
  <c r="J3152" i="7" s="1"/>
  <c r="K3152" i="7" s="1"/>
  <c r="A3152" i="7"/>
  <c r="H3151" i="7"/>
  <c r="G3151" i="7"/>
  <c r="D3151" i="7"/>
  <c r="C3151" i="7"/>
  <c r="F3151" i="7" s="1"/>
  <c r="B3151" i="7"/>
  <c r="I3151" i="7" s="1"/>
  <c r="J3151" i="7" s="1"/>
  <c r="K3151" i="7" s="1"/>
  <c r="A3151" i="7"/>
  <c r="H3150" i="7"/>
  <c r="G3150" i="7"/>
  <c r="E3150" i="7"/>
  <c r="C3150" i="7"/>
  <c r="F3150" i="7" s="1"/>
  <c r="B3150" i="7"/>
  <c r="I3150" i="7" s="1"/>
  <c r="J3150" i="7" s="1"/>
  <c r="K3150" i="7" s="1"/>
  <c r="A3150" i="7"/>
  <c r="H3149" i="7"/>
  <c r="G3149" i="7"/>
  <c r="D3149" i="7"/>
  <c r="C3149" i="7"/>
  <c r="B3149" i="7"/>
  <c r="I3149" i="7" s="1"/>
  <c r="J3149" i="7" s="1"/>
  <c r="K3149" i="7" s="1"/>
  <c r="A3149" i="7"/>
  <c r="I3148" i="7"/>
  <c r="J3148" i="7" s="1"/>
  <c r="K3148" i="7" s="1"/>
  <c r="H3148" i="7"/>
  <c r="G3148" i="7"/>
  <c r="F3148" i="7"/>
  <c r="C3148" i="7"/>
  <c r="B3148" i="7"/>
  <c r="A3148" i="7"/>
  <c r="H3147" i="7"/>
  <c r="G3147" i="7"/>
  <c r="F3147" i="7"/>
  <c r="E3147" i="7"/>
  <c r="C3147" i="7"/>
  <c r="D3147" i="7" s="1"/>
  <c r="B3147" i="7"/>
  <c r="I3147" i="7" s="1"/>
  <c r="J3147" i="7" s="1"/>
  <c r="K3147" i="7" s="1"/>
  <c r="A3147" i="7"/>
  <c r="I3146" i="7"/>
  <c r="J3146" i="7" s="1"/>
  <c r="K3146" i="7" s="1"/>
  <c r="H3146" i="7"/>
  <c r="G3146" i="7"/>
  <c r="F3146" i="7"/>
  <c r="E3146" i="7"/>
  <c r="D3146" i="7"/>
  <c r="C3146" i="7"/>
  <c r="B3146" i="7"/>
  <c r="A3146" i="7"/>
  <c r="K3145" i="7"/>
  <c r="I3145" i="7"/>
  <c r="J3145" i="7" s="1"/>
  <c r="H3145" i="7"/>
  <c r="G3145" i="7"/>
  <c r="E3145" i="7"/>
  <c r="C3145" i="7"/>
  <c r="F3145" i="7" s="1"/>
  <c r="B3145" i="7"/>
  <c r="A3145" i="7"/>
  <c r="K3144" i="7"/>
  <c r="J3144" i="7"/>
  <c r="H3144" i="7"/>
  <c r="G3144" i="7"/>
  <c r="C3144" i="7"/>
  <c r="B3144" i="7"/>
  <c r="I3144" i="7" s="1"/>
  <c r="A3144" i="7"/>
  <c r="H3143" i="7"/>
  <c r="G3143" i="7"/>
  <c r="F3143" i="7"/>
  <c r="E3143" i="7"/>
  <c r="D3143" i="7"/>
  <c r="C3143" i="7"/>
  <c r="B3143" i="7"/>
  <c r="I3143" i="7" s="1"/>
  <c r="J3143" i="7" s="1"/>
  <c r="K3143" i="7" s="1"/>
  <c r="A3143" i="7"/>
  <c r="I3142" i="7"/>
  <c r="J3142" i="7" s="1"/>
  <c r="K3142" i="7" s="1"/>
  <c r="H3142" i="7"/>
  <c r="G3142" i="7"/>
  <c r="F3142" i="7"/>
  <c r="C3142" i="7"/>
  <c r="E3142" i="7" s="1"/>
  <c r="B3142" i="7"/>
  <c r="A3142" i="7"/>
  <c r="J3141" i="7"/>
  <c r="K3141" i="7" s="1"/>
  <c r="I3141" i="7"/>
  <c r="H3141" i="7"/>
  <c r="G3141" i="7"/>
  <c r="D3141" i="7"/>
  <c r="C3141" i="7"/>
  <c r="F3141" i="7" s="1"/>
  <c r="B3141" i="7"/>
  <c r="A3141" i="7"/>
  <c r="H3140" i="7"/>
  <c r="G3140" i="7"/>
  <c r="F3140" i="7"/>
  <c r="D3140" i="7"/>
  <c r="C3140" i="7"/>
  <c r="E3140" i="7" s="1"/>
  <c r="B3140" i="7"/>
  <c r="I3140" i="7" s="1"/>
  <c r="J3140" i="7" s="1"/>
  <c r="K3140" i="7" s="1"/>
  <c r="A3140" i="7"/>
  <c r="H3139" i="7"/>
  <c r="G3139" i="7"/>
  <c r="C3139" i="7"/>
  <c r="B3139" i="7"/>
  <c r="I3139" i="7" s="1"/>
  <c r="J3139" i="7" s="1"/>
  <c r="K3139" i="7" s="1"/>
  <c r="A3139" i="7"/>
  <c r="H3138" i="7"/>
  <c r="G3138" i="7"/>
  <c r="F3138" i="7"/>
  <c r="E3138" i="7"/>
  <c r="D3138" i="7"/>
  <c r="C3138" i="7"/>
  <c r="B3138" i="7"/>
  <c r="I3138" i="7" s="1"/>
  <c r="J3138" i="7" s="1"/>
  <c r="K3138" i="7" s="1"/>
  <c r="A3138" i="7"/>
  <c r="J3137" i="7"/>
  <c r="K3137" i="7" s="1"/>
  <c r="I3137" i="7"/>
  <c r="H3137" i="7"/>
  <c r="G3137" i="7"/>
  <c r="E3137" i="7"/>
  <c r="C3137" i="7"/>
  <c r="F3137" i="7" s="1"/>
  <c r="B3137" i="7"/>
  <c r="A3137" i="7"/>
  <c r="I3136" i="7"/>
  <c r="J3136" i="7" s="1"/>
  <c r="K3136" i="7" s="1"/>
  <c r="H3136" i="7"/>
  <c r="G3136" i="7"/>
  <c r="F3136" i="7"/>
  <c r="D3136" i="7"/>
  <c r="C3136" i="7"/>
  <c r="E3136" i="7" s="1"/>
  <c r="B3136" i="7"/>
  <c r="A3136" i="7"/>
  <c r="K3135" i="7"/>
  <c r="J3135" i="7"/>
  <c r="I3135" i="7"/>
  <c r="H3135" i="7"/>
  <c r="G3135" i="7"/>
  <c r="C3135" i="7"/>
  <c r="B3135" i="7"/>
  <c r="A3135" i="7"/>
  <c r="I3134" i="7"/>
  <c r="J3134" i="7" s="1"/>
  <c r="K3134" i="7" s="1"/>
  <c r="H3134" i="7"/>
  <c r="G3134" i="7"/>
  <c r="F3134" i="7"/>
  <c r="E3134" i="7"/>
  <c r="C3134" i="7"/>
  <c r="D3134" i="7" s="1"/>
  <c r="B3134" i="7"/>
  <c r="A3134" i="7"/>
  <c r="I3133" i="7"/>
  <c r="J3133" i="7" s="1"/>
  <c r="K3133" i="7" s="1"/>
  <c r="H3133" i="7"/>
  <c r="G3133" i="7"/>
  <c r="F3133" i="7"/>
  <c r="D3133" i="7"/>
  <c r="C3133" i="7"/>
  <c r="E3133" i="7" s="1"/>
  <c r="B3133" i="7"/>
  <c r="A3133" i="7"/>
  <c r="J3132" i="7"/>
  <c r="K3132" i="7" s="1"/>
  <c r="H3132" i="7"/>
  <c r="G3132" i="7"/>
  <c r="F3132" i="7"/>
  <c r="E3132" i="7"/>
  <c r="D3132" i="7"/>
  <c r="C3132" i="7"/>
  <c r="B3132" i="7"/>
  <c r="I3132" i="7" s="1"/>
  <c r="A3132" i="7"/>
  <c r="H3131" i="7"/>
  <c r="G3131" i="7"/>
  <c r="D3131" i="7"/>
  <c r="C3131" i="7"/>
  <c r="F3131" i="7" s="1"/>
  <c r="B3131" i="7"/>
  <c r="I3131" i="7" s="1"/>
  <c r="J3131" i="7" s="1"/>
  <c r="K3131" i="7" s="1"/>
  <c r="A3131" i="7"/>
  <c r="H3130" i="7"/>
  <c r="G3130" i="7"/>
  <c r="C3130" i="7"/>
  <c r="B3130" i="7"/>
  <c r="I3130" i="7" s="1"/>
  <c r="J3130" i="7" s="1"/>
  <c r="K3130" i="7" s="1"/>
  <c r="A3130" i="7"/>
  <c r="H3129" i="7"/>
  <c r="G3129" i="7"/>
  <c r="E3129" i="7"/>
  <c r="C3129" i="7"/>
  <c r="F3129" i="7" s="1"/>
  <c r="B3129" i="7"/>
  <c r="I3129" i="7" s="1"/>
  <c r="J3129" i="7" s="1"/>
  <c r="K3129" i="7" s="1"/>
  <c r="A3129" i="7"/>
  <c r="I3128" i="7"/>
  <c r="J3128" i="7" s="1"/>
  <c r="K3128" i="7" s="1"/>
  <c r="H3128" i="7"/>
  <c r="G3128" i="7"/>
  <c r="C3128" i="7"/>
  <c r="B3128" i="7"/>
  <c r="A3128" i="7"/>
  <c r="J3127" i="7"/>
  <c r="K3127" i="7" s="1"/>
  <c r="I3127" i="7"/>
  <c r="H3127" i="7"/>
  <c r="G3127" i="7"/>
  <c r="F3127" i="7"/>
  <c r="C3127" i="7"/>
  <c r="D3127" i="7" s="1"/>
  <c r="B3127" i="7"/>
  <c r="A3127" i="7"/>
  <c r="H3126" i="7"/>
  <c r="G3126" i="7"/>
  <c r="F3126" i="7"/>
  <c r="E3126" i="7"/>
  <c r="D3126" i="7"/>
  <c r="C3126" i="7"/>
  <c r="B3126" i="7"/>
  <c r="I3126" i="7" s="1"/>
  <c r="J3126" i="7" s="1"/>
  <c r="K3126" i="7" s="1"/>
  <c r="A3126" i="7"/>
  <c r="K3125" i="7"/>
  <c r="I3125" i="7"/>
  <c r="J3125" i="7" s="1"/>
  <c r="H3125" i="7"/>
  <c r="G3125" i="7"/>
  <c r="F3125" i="7"/>
  <c r="D3125" i="7"/>
  <c r="C3125" i="7"/>
  <c r="E3125" i="7" s="1"/>
  <c r="B3125" i="7"/>
  <c r="A3125" i="7"/>
  <c r="J3124" i="7"/>
  <c r="K3124" i="7" s="1"/>
  <c r="H3124" i="7"/>
  <c r="G3124" i="7"/>
  <c r="F3124" i="7"/>
  <c r="C3124" i="7"/>
  <c r="B3124" i="7"/>
  <c r="I3124" i="7" s="1"/>
  <c r="A3124" i="7"/>
  <c r="H3123" i="7"/>
  <c r="G3123" i="7"/>
  <c r="F3123" i="7"/>
  <c r="E3123" i="7"/>
  <c r="D3123" i="7"/>
  <c r="C3123" i="7"/>
  <c r="B3123" i="7"/>
  <c r="I3123" i="7" s="1"/>
  <c r="J3123" i="7" s="1"/>
  <c r="K3123" i="7" s="1"/>
  <c r="A3123" i="7"/>
  <c r="H3122" i="7"/>
  <c r="G3122" i="7"/>
  <c r="C3122" i="7"/>
  <c r="B3122" i="7"/>
  <c r="I3122" i="7" s="1"/>
  <c r="J3122" i="7" s="1"/>
  <c r="K3122" i="7" s="1"/>
  <c r="A3122" i="7"/>
  <c r="K3121" i="7"/>
  <c r="I3121" i="7"/>
  <c r="J3121" i="7" s="1"/>
  <c r="H3121" i="7"/>
  <c r="G3121" i="7"/>
  <c r="E3121" i="7"/>
  <c r="C3121" i="7"/>
  <c r="F3121" i="7" s="1"/>
  <c r="B3121" i="7"/>
  <c r="A3121" i="7"/>
  <c r="K3120" i="7"/>
  <c r="J3120" i="7"/>
  <c r="H3120" i="7"/>
  <c r="G3120" i="7"/>
  <c r="C3120" i="7"/>
  <c r="B3120" i="7"/>
  <c r="I3120" i="7" s="1"/>
  <c r="A3120" i="7"/>
  <c r="J3119" i="7"/>
  <c r="K3119" i="7" s="1"/>
  <c r="H3119" i="7"/>
  <c r="G3119" i="7"/>
  <c r="F3119" i="7"/>
  <c r="E3119" i="7"/>
  <c r="D3119" i="7"/>
  <c r="C3119" i="7"/>
  <c r="B3119" i="7"/>
  <c r="I3119" i="7" s="1"/>
  <c r="A3119" i="7"/>
  <c r="I3118" i="7"/>
  <c r="J3118" i="7" s="1"/>
  <c r="K3118" i="7" s="1"/>
  <c r="H3118" i="7"/>
  <c r="G3118" i="7"/>
  <c r="F3118" i="7"/>
  <c r="E3118" i="7"/>
  <c r="C3118" i="7"/>
  <c r="D3118" i="7" s="1"/>
  <c r="B3118" i="7"/>
  <c r="A3118" i="7"/>
  <c r="J3117" i="7"/>
  <c r="K3117" i="7" s="1"/>
  <c r="I3117" i="7"/>
  <c r="H3117" i="7"/>
  <c r="G3117" i="7"/>
  <c r="D3117" i="7"/>
  <c r="C3117" i="7"/>
  <c r="F3117" i="7" s="1"/>
  <c r="B3117" i="7"/>
  <c r="A3117" i="7"/>
  <c r="H3116" i="7"/>
  <c r="G3116" i="7"/>
  <c r="F3116" i="7"/>
  <c r="D3116" i="7"/>
  <c r="C3116" i="7"/>
  <c r="E3116" i="7" s="1"/>
  <c r="B3116" i="7"/>
  <c r="I3116" i="7" s="1"/>
  <c r="J3116" i="7" s="1"/>
  <c r="K3116" i="7" s="1"/>
  <c r="A3116" i="7"/>
  <c r="H3115" i="7"/>
  <c r="G3115" i="7"/>
  <c r="C3115" i="7"/>
  <c r="B3115" i="7"/>
  <c r="I3115" i="7" s="1"/>
  <c r="J3115" i="7" s="1"/>
  <c r="K3115" i="7" s="1"/>
  <c r="A3115" i="7"/>
  <c r="K3114" i="7"/>
  <c r="H3114" i="7"/>
  <c r="G3114" i="7"/>
  <c r="F3114" i="7"/>
  <c r="E3114" i="7"/>
  <c r="D3114" i="7"/>
  <c r="C3114" i="7"/>
  <c r="B3114" i="7"/>
  <c r="I3114" i="7" s="1"/>
  <c r="J3114" i="7" s="1"/>
  <c r="A3114" i="7"/>
  <c r="J3113" i="7"/>
  <c r="K3113" i="7" s="1"/>
  <c r="I3113" i="7"/>
  <c r="H3113" i="7"/>
  <c r="G3113" i="7"/>
  <c r="E3113" i="7"/>
  <c r="C3113" i="7"/>
  <c r="F3113" i="7" s="1"/>
  <c r="B3113" i="7"/>
  <c r="A3113" i="7"/>
  <c r="I3112" i="7"/>
  <c r="J3112" i="7" s="1"/>
  <c r="K3112" i="7" s="1"/>
  <c r="H3112" i="7"/>
  <c r="G3112" i="7"/>
  <c r="F3112" i="7"/>
  <c r="D3112" i="7"/>
  <c r="C3112" i="7"/>
  <c r="E3112" i="7" s="1"/>
  <c r="B3112" i="7"/>
  <c r="A3112" i="7"/>
  <c r="K3111" i="7"/>
  <c r="J3111" i="7"/>
  <c r="I3111" i="7"/>
  <c r="H3111" i="7"/>
  <c r="G3111" i="7"/>
  <c r="C3111" i="7"/>
  <c r="B3111" i="7"/>
  <c r="A3111" i="7"/>
  <c r="I3110" i="7"/>
  <c r="J3110" i="7" s="1"/>
  <c r="K3110" i="7" s="1"/>
  <c r="H3110" i="7"/>
  <c r="G3110" i="7"/>
  <c r="F3110" i="7"/>
  <c r="E3110" i="7"/>
  <c r="C3110" i="7"/>
  <c r="D3110" i="7" s="1"/>
  <c r="B3110" i="7"/>
  <c r="A3110" i="7"/>
  <c r="I3109" i="7"/>
  <c r="J3109" i="7" s="1"/>
  <c r="K3109" i="7" s="1"/>
  <c r="H3109" i="7"/>
  <c r="G3109" i="7"/>
  <c r="D3109" i="7"/>
  <c r="C3109" i="7"/>
  <c r="F3109" i="7" s="1"/>
  <c r="B3109" i="7"/>
  <c r="A3109" i="7"/>
  <c r="J3108" i="7"/>
  <c r="K3108" i="7" s="1"/>
  <c r="H3108" i="7"/>
  <c r="G3108" i="7"/>
  <c r="F3108" i="7"/>
  <c r="E3108" i="7"/>
  <c r="D3108" i="7"/>
  <c r="C3108" i="7"/>
  <c r="B3108" i="7"/>
  <c r="I3108" i="7" s="1"/>
  <c r="A3108" i="7"/>
  <c r="H3107" i="7"/>
  <c r="G3107" i="7"/>
  <c r="D3107" i="7"/>
  <c r="C3107" i="7"/>
  <c r="F3107" i="7" s="1"/>
  <c r="B3107" i="7"/>
  <c r="I3107" i="7" s="1"/>
  <c r="J3107" i="7" s="1"/>
  <c r="K3107" i="7" s="1"/>
  <c r="A3107" i="7"/>
  <c r="H3106" i="7"/>
  <c r="G3106" i="7"/>
  <c r="C3106" i="7"/>
  <c r="B3106" i="7"/>
  <c r="I3106" i="7" s="1"/>
  <c r="J3106" i="7" s="1"/>
  <c r="K3106" i="7" s="1"/>
  <c r="A3106" i="7"/>
  <c r="H3105" i="7"/>
  <c r="G3105" i="7"/>
  <c r="E3105" i="7"/>
  <c r="C3105" i="7"/>
  <c r="F3105" i="7" s="1"/>
  <c r="B3105" i="7"/>
  <c r="I3105" i="7" s="1"/>
  <c r="J3105" i="7" s="1"/>
  <c r="K3105" i="7" s="1"/>
  <c r="A3105" i="7"/>
  <c r="I3104" i="7"/>
  <c r="J3104" i="7" s="1"/>
  <c r="K3104" i="7" s="1"/>
  <c r="H3104" i="7"/>
  <c r="G3104" i="7"/>
  <c r="C3104" i="7"/>
  <c r="B3104" i="7"/>
  <c r="A3104" i="7"/>
  <c r="J3103" i="7"/>
  <c r="K3103" i="7" s="1"/>
  <c r="I3103" i="7"/>
  <c r="H3103" i="7"/>
  <c r="G3103" i="7"/>
  <c r="F3103" i="7"/>
  <c r="C3103" i="7"/>
  <c r="D3103" i="7" s="1"/>
  <c r="B3103" i="7"/>
  <c r="A3103" i="7"/>
  <c r="J3102" i="7"/>
  <c r="K3102" i="7" s="1"/>
  <c r="H3102" i="7"/>
  <c r="G3102" i="7"/>
  <c r="F3102" i="7"/>
  <c r="E3102" i="7"/>
  <c r="D3102" i="7"/>
  <c r="C3102" i="7"/>
  <c r="B3102" i="7"/>
  <c r="I3102" i="7" s="1"/>
  <c r="A3102" i="7"/>
  <c r="I3101" i="7"/>
  <c r="J3101" i="7" s="1"/>
  <c r="K3101" i="7" s="1"/>
  <c r="H3101" i="7"/>
  <c r="G3101" i="7"/>
  <c r="F3101" i="7"/>
  <c r="D3101" i="7"/>
  <c r="C3101" i="7"/>
  <c r="E3101" i="7" s="1"/>
  <c r="B3101" i="7"/>
  <c r="A3101" i="7"/>
  <c r="H3100" i="7"/>
  <c r="G3100" i="7"/>
  <c r="E3100" i="7"/>
  <c r="C3100" i="7"/>
  <c r="D3100" i="7" s="1"/>
  <c r="B3100" i="7"/>
  <c r="I3100" i="7" s="1"/>
  <c r="J3100" i="7" s="1"/>
  <c r="K3100" i="7" s="1"/>
  <c r="A3100" i="7"/>
  <c r="H3099" i="7"/>
  <c r="G3099" i="7"/>
  <c r="F3099" i="7"/>
  <c r="E3099" i="7"/>
  <c r="D3099" i="7"/>
  <c r="C3099" i="7"/>
  <c r="B3099" i="7"/>
  <c r="I3099" i="7" s="1"/>
  <c r="J3099" i="7" s="1"/>
  <c r="K3099" i="7" s="1"/>
  <c r="A3099" i="7"/>
  <c r="H3098" i="7"/>
  <c r="G3098" i="7"/>
  <c r="E3098" i="7"/>
  <c r="C3098" i="7"/>
  <c r="B3098" i="7"/>
  <c r="I3098" i="7" s="1"/>
  <c r="J3098" i="7" s="1"/>
  <c r="K3098" i="7" s="1"/>
  <c r="A3098" i="7"/>
  <c r="K3097" i="7"/>
  <c r="I3097" i="7"/>
  <c r="J3097" i="7" s="1"/>
  <c r="H3097" i="7"/>
  <c r="G3097" i="7"/>
  <c r="C3097" i="7"/>
  <c r="B3097" i="7"/>
  <c r="A3097" i="7"/>
  <c r="K3096" i="7"/>
  <c r="J3096" i="7"/>
  <c r="H3096" i="7"/>
  <c r="G3096" i="7"/>
  <c r="C3096" i="7"/>
  <c r="B3096" i="7"/>
  <c r="I3096" i="7" s="1"/>
  <c r="A3096" i="7"/>
  <c r="H3095" i="7"/>
  <c r="G3095" i="7"/>
  <c r="F3095" i="7"/>
  <c r="E3095" i="7"/>
  <c r="D3095" i="7"/>
  <c r="C3095" i="7"/>
  <c r="B3095" i="7"/>
  <c r="I3095" i="7" s="1"/>
  <c r="J3095" i="7" s="1"/>
  <c r="K3095" i="7" s="1"/>
  <c r="A3095" i="7"/>
  <c r="I3094" i="7"/>
  <c r="J3094" i="7" s="1"/>
  <c r="K3094" i="7" s="1"/>
  <c r="H3094" i="7"/>
  <c r="G3094" i="7"/>
  <c r="F3094" i="7"/>
  <c r="E3094" i="7"/>
  <c r="C3094" i="7"/>
  <c r="D3094" i="7" s="1"/>
  <c r="B3094" i="7"/>
  <c r="A3094" i="7"/>
  <c r="J3093" i="7"/>
  <c r="K3093" i="7" s="1"/>
  <c r="I3093" i="7"/>
  <c r="H3093" i="7"/>
  <c r="G3093" i="7"/>
  <c r="C3093" i="7"/>
  <c r="B3093" i="7"/>
  <c r="A3093" i="7"/>
  <c r="H3092" i="7"/>
  <c r="G3092" i="7"/>
  <c r="F3092" i="7"/>
  <c r="D3092" i="7"/>
  <c r="C3092" i="7"/>
  <c r="E3092" i="7" s="1"/>
  <c r="B3092" i="7"/>
  <c r="I3092" i="7" s="1"/>
  <c r="J3092" i="7" s="1"/>
  <c r="K3092" i="7" s="1"/>
  <c r="A3092" i="7"/>
  <c r="H3091" i="7"/>
  <c r="G3091" i="7"/>
  <c r="C3091" i="7"/>
  <c r="B3091" i="7"/>
  <c r="I3091" i="7" s="1"/>
  <c r="J3091" i="7" s="1"/>
  <c r="K3091" i="7" s="1"/>
  <c r="A3091" i="7"/>
  <c r="H3090" i="7"/>
  <c r="G3090" i="7"/>
  <c r="F3090" i="7"/>
  <c r="E3090" i="7"/>
  <c r="D3090" i="7"/>
  <c r="C3090" i="7"/>
  <c r="B3090" i="7"/>
  <c r="I3090" i="7" s="1"/>
  <c r="J3090" i="7" s="1"/>
  <c r="K3090" i="7" s="1"/>
  <c r="A3090" i="7"/>
  <c r="I3089" i="7"/>
  <c r="J3089" i="7" s="1"/>
  <c r="K3089" i="7" s="1"/>
  <c r="H3089" i="7"/>
  <c r="G3089" i="7"/>
  <c r="E3089" i="7"/>
  <c r="C3089" i="7"/>
  <c r="B3089" i="7"/>
  <c r="A3089" i="7"/>
  <c r="I3088" i="7"/>
  <c r="J3088" i="7" s="1"/>
  <c r="K3088" i="7" s="1"/>
  <c r="H3088" i="7"/>
  <c r="G3088" i="7"/>
  <c r="F3088" i="7"/>
  <c r="D3088" i="7"/>
  <c r="C3088" i="7"/>
  <c r="E3088" i="7" s="1"/>
  <c r="B3088" i="7"/>
  <c r="A3088" i="7"/>
  <c r="J3087" i="7"/>
  <c r="K3087" i="7" s="1"/>
  <c r="I3087" i="7"/>
  <c r="H3087" i="7"/>
  <c r="G3087" i="7"/>
  <c r="C3087" i="7"/>
  <c r="B3087" i="7"/>
  <c r="A3087" i="7"/>
  <c r="I3086" i="7"/>
  <c r="J3086" i="7" s="1"/>
  <c r="K3086" i="7" s="1"/>
  <c r="H3086" i="7"/>
  <c r="G3086" i="7"/>
  <c r="F3086" i="7"/>
  <c r="E3086" i="7"/>
  <c r="C3086" i="7"/>
  <c r="D3086" i="7" s="1"/>
  <c r="B3086" i="7"/>
  <c r="A3086" i="7"/>
  <c r="I3085" i="7"/>
  <c r="J3085" i="7" s="1"/>
  <c r="K3085" i="7" s="1"/>
  <c r="H3085" i="7"/>
  <c r="G3085" i="7"/>
  <c r="D3085" i="7"/>
  <c r="C3085" i="7"/>
  <c r="E3085" i="7" s="1"/>
  <c r="B3085" i="7"/>
  <c r="A3085" i="7"/>
  <c r="H3084" i="7"/>
  <c r="G3084" i="7"/>
  <c r="F3084" i="7"/>
  <c r="E3084" i="7"/>
  <c r="D3084" i="7"/>
  <c r="C3084" i="7"/>
  <c r="B3084" i="7"/>
  <c r="I3084" i="7" s="1"/>
  <c r="J3084" i="7" s="1"/>
  <c r="K3084" i="7" s="1"/>
  <c r="A3084" i="7"/>
  <c r="H3083" i="7"/>
  <c r="G3083" i="7"/>
  <c r="F3083" i="7"/>
  <c r="C3083" i="7"/>
  <c r="E3083" i="7" s="1"/>
  <c r="B3083" i="7"/>
  <c r="I3083" i="7" s="1"/>
  <c r="J3083" i="7" s="1"/>
  <c r="K3083" i="7" s="1"/>
  <c r="A3083" i="7"/>
  <c r="K3082" i="7"/>
  <c r="H3082" i="7"/>
  <c r="G3082" i="7"/>
  <c r="C3082" i="7"/>
  <c r="E3082" i="7" s="1"/>
  <c r="B3082" i="7"/>
  <c r="I3082" i="7" s="1"/>
  <c r="J3082" i="7" s="1"/>
  <c r="A3082" i="7"/>
  <c r="H3081" i="7"/>
  <c r="G3081" i="7"/>
  <c r="F3081" i="7"/>
  <c r="D3081" i="7"/>
  <c r="C3081" i="7"/>
  <c r="E3081" i="7" s="1"/>
  <c r="B3081" i="7"/>
  <c r="I3081" i="7" s="1"/>
  <c r="J3081" i="7" s="1"/>
  <c r="K3081" i="7" s="1"/>
  <c r="A3081" i="7"/>
  <c r="I3080" i="7"/>
  <c r="J3080" i="7" s="1"/>
  <c r="K3080" i="7" s="1"/>
  <c r="H3080" i="7"/>
  <c r="G3080" i="7"/>
  <c r="C3080" i="7"/>
  <c r="B3080" i="7"/>
  <c r="A3080" i="7"/>
  <c r="K3079" i="7"/>
  <c r="H3079" i="7"/>
  <c r="G3079" i="7"/>
  <c r="F3079" i="7"/>
  <c r="D3079" i="7"/>
  <c r="C3079" i="7"/>
  <c r="E3079" i="7" s="1"/>
  <c r="B3079" i="7"/>
  <c r="I3079" i="7" s="1"/>
  <c r="J3079" i="7" s="1"/>
  <c r="A3079" i="7"/>
  <c r="K3078" i="7"/>
  <c r="J3078" i="7"/>
  <c r="I3078" i="7"/>
  <c r="H3078" i="7"/>
  <c r="G3078" i="7"/>
  <c r="C3078" i="7"/>
  <c r="B3078" i="7"/>
  <c r="A3078" i="7"/>
  <c r="H3077" i="7"/>
  <c r="G3077" i="7"/>
  <c r="F3077" i="7"/>
  <c r="E3077" i="7"/>
  <c r="D3077" i="7"/>
  <c r="C3077" i="7"/>
  <c r="B3077" i="7"/>
  <c r="I3077" i="7" s="1"/>
  <c r="J3077" i="7" s="1"/>
  <c r="K3077" i="7" s="1"/>
  <c r="A3077" i="7"/>
  <c r="I3076" i="7"/>
  <c r="J3076" i="7" s="1"/>
  <c r="K3076" i="7" s="1"/>
  <c r="H3076" i="7"/>
  <c r="G3076" i="7"/>
  <c r="F3076" i="7"/>
  <c r="E3076" i="7"/>
  <c r="C3076" i="7"/>
  <c r="D3076" i="7" s="1"/>
  <c r="B3076" i="7"/>
  <c r="A3076" i="7"/>
  <c r="J3075" i="7"/>
  <c r="K3075" i="7" s="1"/>
  <c r="H3075" i="7"/>
  <c r="G3075" i="7"/>
  <c r="F3075" i="7"/>
  <c r="E3075" i="7"/>
  <c r="D3075" i="7"/>
  <c r="C3075" i="7"/>
  <c r="B3075" i="7"/>
  <c r="I3075" i="7" s="1"/>
  <c r="A3075" i="7"/>
  <c r="K3074" i="7"/>
  <c r="I3074" i="7"/>
  <c r="J3074" i="7" s="1"/>
  <c r="H3074" i="7"/>
  <c r="G3074" i="7"/>
  <c r="C3074" i="7"/>
  <c r="E3074" i="7" s="1"/>
  <c r="B3074" i="7"/>
  <c r="A3074" i="7"/>
  <c r="H3073" i="7"/>
  <c r="G3073" i="7"/>
  <c r="F3073" i="7"/>
  <c r="C3073" i="7"/>
  <c r="D3073" i="7" s="1"/>
  <c r="B3073" i="7"/>
  <c r="I3073" i="7" s="1"/>
  <c r="J3073" i="7" s="1"/>
  <c r="K3073" i="7" s="1"/>
  <c r="A3073" i="7"/>
  <c r="H3072" i="7"/>
  <c r="G3072" i="7"/>
  <c r="F3072" i="7"/>
  <c r="E3072" i="7"/>
  <c r="D3072" i="7"/>
  <c r="C3072" i="7"/>
  <c r="B3072" i="7"/>
  <c r="I3072" i="7" s="1"/>
  <c r="J3072" i="7" s="1"/>
  <c r="K3072" i="7" s="1"/>
  <c r="A3072" i="7"/>
  <c r="H3071" i="7"/>
  <c r="G3071" i="7"/>
  <c r="C3071" i="7"/>
  <c r="E3071" i="7" s="1"/>
  <c r="B3071" i="7"/>
  <c r="I3071" i="7" s="1"/>
  <c r="J3071" i="7" s="1"/>
  <c r="K3071" i="7" s="1"/>
  <c r="A3071" i="7"/>
  <c r="H3070" i="7"/>
  <c r="G3070" i="7"/>
  <c r="E3070" i="7"/>
  <c r="C3070" i="7"/>
  <c r="B3070" i="7"/>
  <c r="I3070" i="7" s="1"/>
  <c r="J3070" i="7" s="1"/>
  <c r="K3070" i="7" s="1"/>
  <c r="A3070" i="7"/>
  <c r="J3069" i="7"/>
  <c r="K3069" i="7" s="1"/>
  <c r="H3069" i="7"/>
  <c r="G3069" i="7"/>
  <c r="F3069" i="7"/>
  <c r="D3069" i="7"/>
  <c r="C3069" i="7"/>
  <c r="E3069" i="7" s="1"/>
  <c r="B3069" i="7"/>
  <c r="I3069" i="7" s="1"/>
  <c r="A3069" i="7"/>
  <c r="I3068" i="7"/>
  <c r="J3068" i="7" s="1"/>
  <c r="K3068" i="7" s="1"/>
  <c r="H3068" i="7"/>
  <c r="G3068" i="7"/>
  <c r="C3068" i="7"/>
  <c r="B3068" i="7"/>
  <c r="A3068" i="7"/>
  <c r="I3067" i="7"/>
  <c r="J3067" i="7" s="1"/>
  <c r="K3067" i="7" s="1"/>
  <c r="H3067" i="7"/>
  <c r="G3067" i="7"/>
  <c r="F3067" i="7"/>
  <c r="D3067" i="7"/>
  <c r="C3067" i="7"/>
  <c r="E3067" i="7" s="1"/>
  <c r="B3067" i="7"/>
  <c r="A3067" i="7"/>
  <c r="J3066" i="7"/>
  <c r="K3066" i="7" s="1"/>
  <c r="I3066" i="7"/>
  <c r="H3066" i="7"/>
  <c r="G3066" i="7"/>
  <c r="C3066" i="7"/>
  <c r="B3066" i="7"/>
  <c r="A3066" i="7"/>
  <c r="I3065" i="7"/>
  <c r="J3065" i="7" s="1"/>
  <c r="K3065" i="7" s="1"/>
  <c r="H3065" i="7"/>
  <c r="G3065" i="7"/>
  <c r="F3065" i="7"/>
  <c r="E3065" i="7"/>
  <c r="D3065" i="7"/>
  <c r="C3065" i="7"/>
  <c r="B3065" i="7"/>
  <c r="A3065" i="7"/>
  <c r="K3064" i="7"/>
  <c r="I3064" i="7"/>
  <c r="J3064" i="7" s="1"/>
  <c r="H3064" i="7"/>
  <c r="G3064" i="7"/>
  <c r="F3064" i="7"/>
  <c r="E3064" i="7"/>
  <c r="C3064" i="7"/>
  <c r="D3064" i="7" s="1"/>
  <c r="B3064" i="7"/>
  <c r="A3064" i="7"/>
  <c r="H3063" i="7"/>
  <c r="G3063" i="7"/>
  <c r="F3063" i="7"/>
  <c r="E3063" i="7"/>
  <c r="D3063" i="7"/>
  <c r="C3063" i="7"/>
  <c r="B3063" i="7"/>
  <c r="I3063" i="7" s="1"/>
  <c r="J3063" i="7" s="1"/>
  <c r="K3063" i="7" s="1"/>
  <c r="A3063" i="7"/>
  <c r="I3062" i="7"/>
  <c r="J3062" i="7" s="1"/>
  <c r="K3062" i="7" s="1"/>
  <c r="H3062" i="7"/>
  <c r="G3062" i="7"/>
  <c r="F3062" i="7"/>
  <c r="C3062" i="7"/>
  <c r="E3062" i="7" s="1"/>
  <c r="B3062" i="7"/>
  <c r="A3062" i="7"/>
  <c r="J3061" i="7"/>
  <c r="K3061" i="7" s="1"/>
  <c r="H3061" i="7"/>
  <c r="G3061" i="7"/>
  <c r="E3061" i="7"/>
  <c r="C3061" i="7"/>
  <c r="D3061" i="7" s="1"/>
  <c r="B3061" i="7"/>
  <c r="I3061" i="7" s="1"/>
  <c r="A3061" i="7"/>
  <c r="H3060" i="7"/>
  <c r="G3060" i="7"/>
  <c r="F3060" i="7"/>
  <c r="E3060" i="7"/>
  <c r="D3060" i="7"/>
  <c r="C3060" i="7"/>
  <c r="B3060" i="7"/>
  <c r="I3060" i="7" s="1"/>
  <c r="J3060" i="7" s="1"/>
  <c r="K3060" i="7" s="1"/>
  <c r="A3060" i="7"/>
  <c r="J3059" i="7"/>
  <c r="K3059" i="7" s="1"/>
  <c r="H3059" i="7"/>
  <c r="G3059" i="7"/>
  <c r="F3059" i="7"/>
  <c r="D3059" i="7"/>
  <c r="C3059" i="7"/>
  <c r="E3059" i="7" s="1"/>
  <c r="B3059" i="7"/>
  <c r="I3059" i="7" s="1"/>
  <c r="A3059" i="7"/>
  <c r="H3058" i="7"/>
  <c r="G3058" i="7"/>
  <c r="E3058" i="7"/>
  <c r="C3058" i="7"/>
  <c r="B3058" i="7"/>
  <c r="I3058" i="7" s="1"/>
  <c r="J3058" i="7" s="1"/>
  <c r="K3058" i="7" s="1"/>
  <c r="A3058" i="7"/>
  <c r="H3057" i="7"/>
  <c r="G3057" i="7"/>
  <c r="F3057" i="7"/>
  <c r="D3057" i="7"/>
  <c r="C3057" i="7"/>
  <c r="E3057" i="7" s="1"/>
  <c r="B3057" i="7"/>
  <c r="I3057" i="7" s="1"/>
  <c r="J3057" i="7" s="1"/>
  <c r="K3057" i="7" s="1"/>
  <c r="A3057" i="7"/>
  <c r="I3056" i="7"/>
  <c r="J3056" i="7" s="1"/>
  <c r="K3056" i="7" s="1"/>
  <c r="H3056" i="7"/>
  <c r="G3056" i="7"/>
  <c r="C3056" i="7"/>
  <c r="B3056" i="7"/>
  <c r="A3056" i="7"/>
  <c r="H3055" i="7"/>
  <c r="G3055" i="7"/>
  <c r="F3055" i="7"/>
  <c r="D3055" i="7"/>
  <c r="C3055" i="7"/>
  <c r="E3055" i="7" s="1"/>
  <c r="B3055" i="7"/>
  <c r="I3055" i="7" s="1"/>
  <c r="J3055" i="7" s="1"/>
  <c r="K3055" i="7" s="1"/>
  <c r="A3055" i="7"/>
  <c r="J3054" i="7"/>
  <c r="K3054" i="7" s="1"/>
  <c r="I3054" i="7"/>
  <c r="H3054" i="7"/>
  <c r="G3054" i="7"/>
  <c r="E3054" i="7"/>
  <c r="C3054" i="7"/>
  <c r="B3054" i="7"/>
  <c r="A3054" i="7"/>
  <c r="H3053" i="7"/>
  <c r="G3053" i="7"/>
  <c r="F3053" i="7"/>
  <c r="E3053" i="7"/>
  <c r="D3053" i="7"/>
  <c r="C3053" i="7"/>
  <c r="B3053" i="7"/>
  <c r="I3053" i="7" s="1"/>
  <c r="J3053" i="7" s="1"/>
  <c r="K3053" i="7" s="1"/>
  <c r="A3053" i="7"/>
  <c r="I3052" i="7"/>
  <c r="J3052" i="7" s="1"/>
  <c r="K3052" i="7" s="1"/>
  <c r="H3052" i="7"/>
  <c r="G3052" i="7"/>
  <c r="C3052" i="7"/>
  <c r="B3052" i="7"/>
  <c r="A3052" i="7"/>
  <c r="J3051" i="7"/>
  <c r="K3051" i="7" s="1"/>
  <c r="H3051" i="7"/>
  <c r="G3051" i="7"/>
  <c r="F3051" i="7"/>
  <c r="E3051" i="7"/>
  <c r="D3051" i="7"/>
  <c r="C3051" i="7"/>
  <c r="B3051" i="7"/>
  <c r="I3051" i="7" s="1"/>
  <c r="A3051" i="7"/>
  <c r="K3050" i="7"/>
  <c r="I3050" i="7"/>
  <c r="J3050" i="7" s="1"/>
  <c r="H3050" i="7"/>
  <c r="G3050" i="7"/>
  <c r="F3050" i="7"/>
  <c r="D3050" i="7"/>
  <c r="C3050" i="7"/>
  <c r="E3050" i="7" s="1"/>
  <c r="B3050" i="7"/>
  <c r="A3050" i="7"/>
  <c r="J3049" i="7"/>
  <c r="K3049" i="7" s="1"/>
  <c r="H3049" i="7"/>
  <c r="G3049" i="7"/>
  <c r="F3049" i="7"/>
  <c r="E3049" i="7"/>
  <c r="C3049" i="7"/>
  <c r="D3049" i="7" s="1"/>
  <c r="B3049" i="7"/>
  <c r="I3049" i="7" s="1"/>
  <c r="A3049" i="7"/>
  <c r="H3048" i="7"/>
  <c r="G3048" i="7"/>
  <c r="F3048" i="7"/>
  <c r="E3048" i="7"/>
  <c r="D3048" i="7"/>
  <c r="C3048" i="7"/>
  <c r="B3048" i="7"/>
  <c r="I3048" i="7" s="1"/>
  <c r="J3048" i="7" s="1"/>
  <c r="K3048" i="7" s="1"/>
  <c r="A3048" i="7"/>
  <c r="H3047" i="7"/>
  <c r="G3047" i="7"/>
  <c r="D3047" i="7"/>
  <c r="C3047" i="7"/>
  <c r="E3047" i="7" s="1"/>
  <c r="B3047" i="7"/>
  <c r="I3047" i="7" s="1"/>
  <c r="J3047" i="7" s="1"/>
  <c r="K3047" i="7" s="1"/>
  <c r="A3047" i="7"/>
  <c r="I3046" i="7"/>
  <c r="J3046" i="7" s="1"/>
  <c r="K3046" i="7" s="1"/>
  <c r="H3046" i="7"/>
  <c r="G3046" i="7"/>
  <c r="C3046" i="7"/>
  <c r="B3046" i="7"/>
  <c r="A3046" i="7"/>
  <c r="H3045" i="7"/>
  <c r="G3045" i="7"/>
  <c r="F3045" i="7"/>
  <c r="D3045" i="7"/>
  <c r="C3045" i="7"/>
  <c r="E3045" i="7" s="1"/>
  <c r="B3045" i="7"/>
  <c r="I3045" i="7" s="1"/>
  <c r="J3045" i="7" s="1"/>
  <c r="K3045" i="7" s="1"/>
  <c r="A3045" i="7"/>
  <c r="J3044" i="7"/>
  <c r="K3044" i="7" s="1"/>
  <c r="I3044" i="7"/>
  <c r="H3044" i="7"/>
  <c r="G3044" i="7"/>
  <c r="C3044" i="7"/>
  <c r="B3044" i="7"/>
  <c r="A3044" i="7"/>
  <c r="H3043" i="7"/>
  <c r="G3043" i="7"/>
  <c r="F3043" i="7"/>
  <c r="D3043" i="7"/>
  <c r="C3043" i="7"/>
  <c r="E3043" i="7" s="1"/>
  <c r="B3043" i="7"/>
  <c r="I3043" i="7" s="1"/>
  <c r="J3043" i="7" s="1"/>
  <c r="K3043" i="7" s="1"/>
  <c r="A3043" i="7"/>
  <c r="K3042" i="7"/>
  <c r="J3042" i="7"/>
  <c r="I3042" i="7"/>
  <c r="H3042" i="7"/>
  <c r="G3042" i="7"/>
  <c r="C3042" i="7"/>
  <c r="B3042" i="7"/>
  <c r="A3042" i="7"/>
  <c r="I3041" i="7"/>
  <c r="J3041" i="7" s="1"/>
  <c r="K3041" i="7" s="1"/>
  <c r="H3041" i="7"/>
  <c r="G3041" i="7"/>
  <c r="F3041" i="7"/>
  <c r="E3041" i="7"/>
  <c r="D3041" i="7"/>
  <c r="C3041" i="7"/>
  <c r="B3041" i="7"/>
  <c r="A3041" i="7"/>
  <c r="K3040" i="7"/>
  <c r="I3040" i="7"/>
  <c r="J3040" i="7" s="1"/>
  <c r="H3040" i="7"/>
  <c r="G3040" i="7"/>
  <c r="E3040" i="7"/>
  <c r="C3040" i="7"/>
  <c r="D3040" i="7" s="1"/>
  <c r="B3040" i="7"/>
  <c r="A3040" i="7"/>
  <c r="J3039" i="7"/>
  <c r="K3039" i="7" s="1"/>
  <c r="H3039" i="7"/>
  <c r="G3039" i="7"/>
  <c r="F3039" i="7"/>
  <c r="E3039" i="7"/>
  <c r="D3039" i="7"/>
  <c r="C3039" i="7"/>
  <c r="B3039" i="7"/>
  <c r="I3039" i="7" s="1"/>
  <c r="A3039" i="7"/>
  <c r="I3038" i="7"/>
  <c r="J3038" i="7" s="1"/>
  <c r="K3038" i="7" s="1"/>
  <c r="H3038" i="7"/>
  <c r="G3038" i="7"/>
  <c r="C3038" i="7"/>
  <c r="B3038" i="7"/>
  <c r="A3038" i="7"/>
  <c r="J3037" i="7"/>
  <c r="K3037" i="7" s="1"/>
  <c r="H3037" i="7"/>
  <c r="G3037" i="7"/>
  <c r="C3037" i="7"/>
  <c r="B3037" i="7"/>
  <c r="I3037" i="7" s="1"/>
  <c r="A3037" i="7"/>
  <c r="I3036" i="7"/>
  <c r="J3036" i="7" s="1"/>
  <c r="K3036" i="7" s="1"/>
  <c r="H3036" i="7"/>
  <c r="G3036" i="7"/>
  <c r="F3036" i="7"/>
  <c r="E3036" i="7"/>
  <c r="D3036" i="7"/>
  <c r="C3036" i="7"/>
  <c r="B3036" i="7"/>
  <c r="A3036" i="7"/>
  <c r="H3035" i="7"/>
  <c r="G3035" i="7"/>
  <c r="F3035" i="7"/>
  <c r="D3035" i="7"/>
  <c r="C3035" i="7"/>
  <c r="E3035" i="7" s="1"/>
  <c r="B3035" i="7"/>
  <c r="I3035" i="7" s="1"/>
  <c r="J3035" i="7" s="1"/>
  <c r="K3035" i="7" s="1"/>
  <c r="A3035" i="7"/>
  <c r="H3034" i="7"/>
  <c r="G3034" i="7"/>
  <c r="E3034" i="7"/>
  <c r="C3034" i="7"/>
  <c r="B3034" i="7"/>
  <c r="I3034" i="7" s="1"/>
  <c r="J3034" i="7" s="1"/>
  <c r="K3034" i="7" s="1"/>
  <c r="A3034" i="7"/>
  <c r="H3033" i="7"/>
  <c r="G3033" i="7"/>
  <c r="F3033" i="7"/>
  <c r="D3033" i="7"/>
  <c r="C3033" i="7"/>
  <c r="E3033" i="7" s="1"/>
  <c r="B3033" i="7"/>
  <c r="I3033" i="7" s="1"/>
  <c r="J3033" i="7" s="1"/>
  <c r="K3033" i="7" s="1"/>
  <c r="A3033" i="7"/>
  <c r="I3032" i="7"/>
  <c r="J3032" i="7" s="1"/>
  <c r="K3032" i="7" s="1"/>
  <c r="H3032" i="7"/>
  <c r="G3032" i="7"/>
  <c r="C3032" i="7"/>
  <c r="B3032" i="7"/>
  <c r="A3032" i="7"/>
  <c r="H3031" i="7"/>
  <c r="G3031" i="7"/>
  <c r="F3031" i="7"/>
  <c r="D3031" i="7"/>
  <c r="C3031" i="7"/>
  <c r="E3031" i="7" s="1"/>
  <c r="B3031" i="7"/>
  <c r="I3031" i="7" s="1"/>
  <c r="J3031" i="7" s="1"/>
  <c r="K3031" i="7" s="1"/>
  <c r="A3031" i="7"/>
  <c r="K3030" i="7"/>
  <c r="J3030" i="7"/>
  <c r="I3030" i="7"/>
  <c r="H3030" i="7"/>
  <c r="G3030" i="7"/>
  <c r="E3030" i="7"/>
  <c r="C3030" i="7"/>
  <c r="B3030" i="7"/>
  <c r="A3030" i="7"/>
  <c r="J3029" i="7"/>
  <c r="K3029" i="7" s="1"/>
  <c r="H3029" i="7"/>
  <c r="G3029" i="7"/>
  <c r="F3029" i="7"/>
  <c r="E3029" i="7"/>
  <c r="D3029" i="7"/>
  <c r="C3029" i="7"/>
  <c r="B3029" i="7"/>
  <c r="I3029" i="7" s="1"/>
  <c r="A3029" i="7"/>
  <c r="I3028" i="7"/>
  <c r="J3028" i="7" s="1"/>
  <c r="K3028" i="7" s="1"/>
  <c r="H3028" i="7"/>
  <c r="G3028" i="7"/>
  <c r="E3028" i="7"/>
  <c r="C3028" i="7"/>
  <c r="D3028" i="7" s="1"/>
  <c r="B3028" i="7"/>
  <c r="A3028" i="7"/>
  <c r="J3027" i="7"/>
  <c r="K3027" i="7" s="1"/>
  <c r="H3027" i="7"/>
  <c r="G3027" i="7"/>
  <c r="F3027" i="7"/>
  <c r="E3027" i="7"/>
  <c r="D3027" i="7"/>
  <c r="C3027" i="7"/>
  <c r="B3027" i="7"/>
  <c r="I3027" i="7" s="1"/>
  <c r="A3027" i="7"/>
  <c r="I3026" i="7"/>
  <c r="J3026" i="7" s="1"/>
  <c r="K3026" i="7" s="1"/>
  <c r="H3026" i="7"/>
  <c r="G3026" i="7"/>
  <c r="F3026" i="7"/>
  <c r="C3026" i="7"/>
  <c r="E3026" i="7" s="1"/>
  <c r="B3026" i="7"/>
  <c r="A3026" i="7"/>
  <c r="H3025" i="7"/>
  <c r="G3025" i="7"/>
  <c r="D3025" i="7"/>
  <c r="C3025" i="7"/>
  <c r="B3025" i="7"/>
  <c r="I3025" i="7" s="1"/>
  <c r="J3025" i="7" s="1"/>
  <c r="K3025" i="7" s="1"/>
  <c r="A3025" i="7"/>
  <c r="I3024" i="7"/>
  <c r="J3024" i="7" s="1"/>
  <c r="K3024" i="7" s="1"/>
  <c r="H3024" i="7"/>
  <c r="G3024" i="7"/>
  <c r="E3024" i="7"/>
  <c r="C3024" i="7"/>
  <c r="F3024" i="7" s="1"/>
  <c r="B3024" i="7"/>
  <c r="A3024" i="7"/>
  <c r="J3023" i="7"/>
  <c r="K3023" i="7" s="1"/>
  <c r="H3023" i="7"/>
  <c r="G3023" i="7"/>
  <c r="D3023" i="7"/>
  <c r="C3023" i="7"/>
  <c r="E3023" i="7" s="1"/>
  <c r="B3023" i="7"/>
  <c r="I3023" i="7" s="1"/>
  <c r="A3023" i="7"/>
  <c r="I3022" i="7"/>
  <c r="J3022" i="7" s="1"/>
  <c r="K3022" i="7" s="1"/>
  <c r="H3022" i="7"/>
  <c r="G3022" i="7"/>
  <c r="E3022" i="7"/>
  <c r="C3022" i="7"/>
  <c r="B3022" i="7"/>
  <c r="A3022" i="7"/>
  <c r="H3021" i="7"/>
  <c r="G3021" i="7"/>
  <c r="F3021" i="7"/>
  <c r="D3021" i="7"/>
  <c r="C3021" i="7"/>
  <c r="E3021" i="7" s="1"/>
  <c r="B3021" i="7"/>
  <c r="I3021" i="7" s="1"/>
  <c r="J3021" i="7" s="1"/>
  <c r="K3021" i="7" s="1"/>
  <c r="A3021" i="7"/>
  <c r="I3020" i="7"/>
  <c r="J3020" i="7" s="1"/>
  <c r="K3020" i="7" s="1"/>
  <c r="H3020" i="7"/>
  <c r="G3020" i="7"/>
  <c r="C3020" i="7"/>
  <c r="B3020" i="7"/>
  <c r="A3020" i="7"/>
  <c r="J3019" i="7"/>
  <c r="K3019" i="7" s="1"/>
  <c r="I3019" i="7"/>
  <c r="H3019" i="7"/>
  <c r="G3019" i="7"/>
  <c r="F3019" i="7"/>
  <c r="D3019" i="7"/>
  <c r="C3019" i="7"/>
  <c r="E3019" i="7" s="1"/>
  <c r="B3019" i="7"/>
  <c r="A3019" i="7"/>
  <c r="J3018" i="7"/>
  <c r="K3018" i="7" s="1"/>
  <c r="I3018" i="7"/>
  <c r="H3018" i="7"/>
  <c r="G3018" i="7"/>
  <c r="E3018" i="7"/>
  <c r="C3018" i="7"/>
  <c r="B3018" i="7"/>
  <c r="A3018" i="7"/>
  <c r="H3017" i="7"/>
  <c r="G3017" i="7"/>
  <c r="F3017" i="7"/>
  <c r="E3017" i="7"/>
  <c r="D3017" i="7"/>
  <c r="C3017" i="7"/>
  <c r="B3017" i="7"/>
  <c r="I3017" i="7" s="1"/>
  <c r="J3017" i="7" s="1"/>
  <c r="K3017" i="7" s="1"/>
  <c r="A3017" i="7"/>
  <c r="I3016" i="7"/>
  <c r="J3016" i="7" s="1"/>
  <c r="K3016" i="7" s="1"/>
  <c r="H3016" i="7"/>
  <c r="G3016" i="7"/>
  <c r="F3016" i="7"/>
  <c r="C3016" i="7"/>
  <c r="D3016" i="7" s="1"/>
  <c r="B3016" i="7"/>
  <c r="A3016" i="7"/>
  <c r="J3015" i="7"/>
  <c r="K3015" i="7" s="1"/>
  <c r="H3015" i="7"/>
  <c r="G3015" i="7"/>
  <c r="F3015" i="7"/>
  <c r="E3015" i="7"/>
  <c r="D3015" i="7"/>
  <c r="C3015" i="7"/>
  <c r="B3015" i="7"/>
  <c r="I3015" i="7" s="1"/>
  <c r="A3015" i="7"/>
  <c r="K3014" i="7"/>
  <c r="I3014" i="7"/>
  <c r="J3014" i="7" s="1"/>
  <c r="H3014" i="7"/>
  <c r="G3014" i="7"/>
  <c r="C3014" i="7"/>
  <c r="B3014" i="7"/>
  <c r="A3014" i="7"/>
  <c r="J3013" i="7"/>
  <c r="K3013" i="7" s="1"/>
  <c r="H3013" i="7"/>
  <c r="G3013" i="7"/>
  <c r="E3013" i="7"/>
  <c r="D3013" i="7"/>
  <c r="C3013" i="7"/>
  <c r="F3013" i="7" s="1"/>
  <c r="B3013" i="7"/>
  <c r="I3013" i="7" s="1"/>
  <c r="A3013" i="7"/>
  <c r="K3012" i="7"/>
  <c r="H3012" i="7"/>
  <c r="G3012" i="7"/>
  <c r="D3012" i="7"/>
  <c r="C3012" i="7"/>
  <c r="F3012" i="7" s="1"/>
  <c r="B3012" i="7"/>
  <c r="I3012" i="7" s="1"/>
  <c r="J3012" i="7" s="1"/>
  <c r="A3012" i="7"/>
  <c r="H3011" i="7"/>
  <c r="G3011" i="7"/>
  <c r="F3011" i="7"/>
  <c r="D3011" i="7"/>
  <c r="C3011" i="7"/>
  <c r="E3011" i="7" s="1"/>
  <c r="B3011" i="7"/>
  <c r="I3011" i="7" s="1"/>
  <c r="J3011" i="7" s="1"/>
  <c r="K3011" i="7" s="1"/>
  <c r="A3011" i="7"/>
  <c r="H3010" i="7"/>
  <c r="G3010" i="7"/>
  <c r="C3010" i="7"/>
  <c r="F3010" i="7" s="1"/>
  <c r="B3010" i="7"/>
  <c r="I3010" i="7" s="1"/>
  <c r="J3010" i="7" s="1"/>
  <c r="K3010" i="7" s="1"/>
  <c r="A3010" i="7"/>
  <c r="J3009" i="7"/>
  <c r="K3009" i="7" s="1"/>
  <c r="H3009" i="7"/>
  <c r="G3009" i="7"/>
  <c r="D3009" i="7"/>
  <c r="C3009" i="7"/>
  <c r="B3009" i="7"/>
  <c r="I3009" i="7" s="1"/>
  <c r="A3009" i="7"/>
  <c r="J3008" i="7"/>
  <c r="K3008" i="7" s="1"/>
  <c r="I3008" i="7"/>
  <c r="H3008" i="7"/>
  <c r="G3008" i="7"/>
  <c r="C3008" i="7"/>
  <c r="B3008" i="7"/>
  <c r="A3008" i="7"/>
  <c r="K3007" i="7"/>
  <c r="J3007" i="7"/>
  <c r="I3007" i="7"/>
  <c r="H3007" i="7"/>
  <c r="G3007" i="7"/>
  <c r="F3007" i="7"/>
  <c r="D3007" i="7"/>
  <c r="C3007" i="7"/>
  <c r="E3007" i="7" s="1"/>
  <c r="B3007" i="7"/>
  <c r="A3007" i="7"/>
  <c r="I3006" i="7"/>
  <c r="J3006" i="7" s="1"/>
  <c r="K3006" i="7" s="1"/>
  <c r="H3006" i="7"/>
  <c r="G3006" i="7"/>
  <c r="C3006" i="7"/>
  <c r="B3006" i="7"/>
  <c r="A3006" i="7"/>
  <c r="H3005" i="7"/>
  <c r="G3005" i="7"/>
  <c r="F3005" i="7"/>
  <c r="E3005" i="7"/>
  <c r="D3005" i="7"/>
  <c r="C3005" i="7"/>
  <c r="B3005" i="7"/>
  <c r="I3005" i="7" s="1"/>
  <c r="J3005" i="7" s="1"/>
  <c r="K3005" i="7" s="1"/>
  <c r="A3005" i="7"/>
  <c r="J3004" i="7"/>
  <c r="K3004" i="7" s="1"/>
  <c r="I3004" i="7"/>
  <c r="H3004" i="7"/>
  <c r="G3004" i="7"/>
  <c r="F3004" i="7"/>
  <c r="E3004" i="7"/>
  <c r="C3004" i="7"/>
  <c r="D3004" i="7" s="1"/>
  <c r="B3004" i="7"/>
  <c r="A3004" i="7"/>
  <c r="H3003" i="7"/>
  <c r="G3003" i="7"/>
  <c r="F3003" i="7"/>
  <c r="E3003" i="7"/>
  <c r="D3003" i="7"/>
  <c r="C3003" i="7"/>
  <c r="B3003" i="7"/>
  <c r="I3003" i="7" s="1"/>
  <c r="J3003" i="7" s="1"/>
  <c r="K3003" i="7" s="1"/>
  <c r="A3003" i="7"/>
  <c r="I3002" i="7"/>
  <c r="J3002" i="7" s="1"/>
  <c r="K3002" i="7" s="1"/>
  <c r="H3002" i="7"/>
  <c r="G3002" i="7"/>
  <c r="E3002" i="7"/>
  <c r="C3002" i="7"/>
  <c r="F3002" i="7" s="1"/>
  <c r="B3002" i="7"/>
  <c r="A3002" i="7"/>
  <c r="J3001" i="7"/>
  <c r="K3001" i="7" s="1"/>
  <c r="H3001" i="7"/>
  <c r="G3001" i="7"/>
  <c r="F3001" i="7"/>
  <c r="E3001" i="7"/>
  <c r="D3001" i="7"/>
  <c r="C3001" i="7"/>
  <c r="B3001" i="7"/>
  <c r="I3001" i="7" s="1"/>
  <c r="A3001" i="7"/>
  <c r="H3000" i="7"/>
  <c r="G3000" i="7"/>
  <c r="C3000" i="7"/>
  <c r="B3000" i="7"/>
  <c r="I3000" i="7" s="1"/>
  <c r="J3000" i="7" s="1"/>
  <c r="K3000" i="7" s="1"/>
  <c r="A3000" i="7"/>
  <c r="J2999" i="7"/>
  <c r="K2999" i="7" s="1"/>
  <c r="H2999" i="7"/>
  <c r="G2999" i="7"/>
  <c r="E2999" i="7"/>
  <c r="D2999" i="7"/>
  <c r="C2999" i="7"/>
  <c r="F2999" i="7" s="1"/>
  <c r="B2999" i="7"/>
  <c r="I2999" i="7" s="1"/>
  <c r="A2999" i="7"/>
  <c r="H2998" i="7"/>
  <c r="G2998" i="7"/>
  <c r="D2998" i="7"/>
  <c r="C2998" i="7"/>
  <c r="F2998" i="7" s="1"/>
  <c r="B2998" i="7"/>
  <c r="I2998" i="7" s="1"/>
  <c r="J2998" i="7" s="1"/>
  <c r="K2998" i="7" s="1"/>
  <c r="A2998" i="7"/>
  <c r="J2997" i="7"/>
  <c r="K2997" i="7" s="1"/>
  <c r="H2997" i="7"/>
  <c r="G2997" i="7"/>
  <c r="C2997" i="7"/>
  <c r="E2997" i="7" s="1"/>
  <c r="B2997" i="7"/>
  <c r="I2997" i="7" s="1"/>
  <c r="A2997" i="7"/>
  <c r="J2996" i="7"/>
  <c r="K2996" i="7" s="1"/>
  <c r="I2996" i="7"/>
  <c r="H2996" i="7"/>
  <c r="G2996" i="7"/>
  <c r="C2996" i="7"/>
  <c r="B2996" i="7"/>
  <c r="A2996" i="7"/>
  <c r="I2995" i="7"/>
  <c r="J2995" i="7" s="1"/>
  <c r="K2995" i="7" s="1"/>
  <c r="H2995" i="7"/>
  <c r="G2995" i="7"/>
  <c r="F2995" i="7"/>
  <c r="D2995" i="7"/>
  <c r="C2995" i="7"/>
  <c r="E2995" i="7" s="1"/>
  <c r="B2995" i="7"/>
  <c r="A2995" i="7"/>
  <c r="I2994" i="7"/>
  <c r="J2994" i="7" s="1"/>
  <c r="K2994" i="7" s="1"/>
  <c r="H2994" i="7"/>
  <c r="G2994" i="7"/>
  <c r="C2994" i="7"/>
  <c r="B2994" i="7"/>
  <c r="A2994" i="7"/>
  <c r="H2993" i="7"/>
  <c r="G2993" i="7"/>
  <c r="F2993" i="7"/>
  <c r="E2993" i="7"/>
  <c r="D2993" i="7"/>
  <c r="C2993" i="7"/>
  <c r="B2993" i="7"/>
  <c r="I2993" i="7" s="1"/>
  <c r="J2993" i="7" s="1"/>
  <c r="K2993" i="7" s="1"/>
  <c r="A2993" i="7"/>
  <c r="I2992" i="7"/>
  <c r="J2992" i="7" s="1"/>
  <c r="K2992" i="7" s="1"/>
  <c r="H2992" i="7"/>
  <c r="G2992" i="7"/>
  <c r="E2992" i="7"/>
  <c r="C2992" i="7"/>
  <c r="D2992" i="7" s="1"/>
  <c r="B2992" i="7"/>
  <c r="A2992" i="7"/>
  <c r="I2991" i="7"/>
  <c r="J2991" i="7" s="1"/>
  <c r="K2991" i="7" s="1"/>
  <c r="H2991" i="7"/>
  <c r="G2991" i="7"/>
  <c r="F2991" i="7"/>
  <c r="E2991" i="7"/>
  <c r="D2991" i="7"/>
  <c r="C2991" i="7"/>
  <c r="B2991" i="7"/>
  <c r="A2991" i="7"/>
  <c r="K2990" i="7"/>
  <c r="I2990" i="7"/>
  <c r="J2990" i="7" s="1"/>
  <c r="H2990" i="7"/>
  <c r="G2990" i="7"/>
  <c r="C2990" i="7"/>
  <c r="B2990" i="7"/>
  <c r="A2990" i="7"/>
  <c r="J2989" i="7"/>
  <c r="K2989" i="7" s="1"/>
  <c r="H2989" i="7"/>
  <c r="G2989" i="7"/>
  <c r="F2989" i="7"/>
  <c r="E2989" i="7"/>
  <c r="D2989" i="7"/>
  <c r="C2989" i="7"/>
  <c r="B2989" i="7"/>
  <c r="I2989" i="7" s="1"/>
  <c r="A2989" i="7"/>
  <c r="H2988" i="7"/>
  <c r="G2988" i="7"/>
  <c r="C2988" i="7"/>
  <c r="B2988" i="7"/>
  <c r="I2988" i="7" s="1"/>
  <c r="J2988" i="7" s="1"/>
  <c r="K2988" i="7" s="1"/>
  <c r="A2988" i="7"/>
  <c r="H2987" i="7"/>
  <c r="G2987" i="7"/>
  <c r="F2987" i="7"/>
  <c r="D2987" i="7"/>
  <c r="C2987" i="7"/>
  <c r="E2987" i="7" s="1"/>
  <c r="B2987" i="7"/>
  <c r="I2987" i="7" s="1"/>
  <c r="J2987" i="7" s="1"/>
  <c r="K2987" i="7" s="1"/>
  <c r="A2987" i="7"/>
  <c r="I2986" i="7"/>
  <c r="J2986" i="7" s="1"/>
  <c r="K2986" i="7" s="1"/>
  <c r="H2986" i="7"/>
  <c r="G2986" i="7"/>
  <c r="E2986" i="7"/>
  <c r="D2986" i="7"/>
  <c r="C2986" i="7"/>
  <c r="F2986" i="7" s="1"/>
  <c r="B2986" i="7"/>
  <c r="A2986" i="7"/>
  <c r="J2985" i="7"/>
  <c r="K2985" i="7" s="1"/>
  <c r="H2985" i="7"/>
  <c r="G2985" i="7"/>
  <c r="F2985" i="7"/>
  <c r="C2985" i="7"/>
  <c r="E2985" i="7" s="1"/>
  <c r="B2985" i="7"/>
  <c r="I2985" i="7" s="1"/>
  <c r="A2985" i="7"/>
  <c r="H2984" i="7"/>
  <c r="G2984" i="7"/>
  <c r="C2984" i="7"/>
  <c r="B2984" i="7"/>
  <c r="I2984" i="7" s="1"/>
  <c r="J2984" i="7" s="1"/>
  <c r="K2984" i="7" s="1"/>
  <c r="A2984" i="7"/>
  <c r="I2983" i="7"/>
  <c r="J2983" i="7" s="1"/>
  <c r="K2983" i="7" s="1"/>
  <c r="H2983" i="7"/>
  <c r="G2983" i="7"/>
  <c r="F2983" i="7"/>
  <c r="D2983" i="7"/>
  <c r="C2983" i="7"/>
  <c r="E2983" i="7" s="1"/>
  <c r="B2983" i="7"/>
  <c r="A2983" i="7"/>
  <c r="I2982" i="7"/>
  <c r="J2982" i="7" s="1"/>
  <c r="K2982" i="7" s="1"/>
  <c r="H2982" i="7"/>
  <c r="G2982" i="7"/>
  <c r="E2982" i="7"/>
  <c r="C2982" i="7"/>
  <c r="B2982" i="7"/>
  <c r="A2982" i="7"/>
  <c r="I2981" i="7"/>
  <c r="J2981" i="7" s="1"/>
  <c r="K2981" i="7" s="1"/>
  <c r="H2981" i="7"/>
  <c r="G2981" i="7"/>
  <c r="F2981" i="7"/>
  <c r="E2981" i="7"/>
  <c r="D2981" i="7"/>
  <c r="C2981" i="7"/>
  <c r="B2981" i="7"/>
  <c r="A2981" i="7"/>
  <c r="J2980" i="7"/>
  <c r="K2980" i="7" s="1"/>
  <c r="I2980" i="7"/>
  <c r="H2980" i="7"/>
  <c r="G2980" i="7"/>
  <c r="C2980" i="7"/>
  <c r="D2980" i="7" s="1"/>
  <c r="B2980" i="7"/>
  <c r="A2980" i="7"/>
  <c r="I2979" i="7"/>
  <c r="J2979" i="7" s="1"/>
  <c r="K2979" i="7" s="1"/>
  <c r="H2979" i="7"/>
  <c r="G2979" i="7"/>
  <c r="F2979" i="7"/>
  <c r="E2979" i="7"/>
  <c r="D2979" i="7"/>
  <c r="C2979" i="7"/>
  <c r="B2979" i="7"/>
  <c r="A2979" i="7"/>
  <c r="K2978" i="7"/>
  <c r="I2978" i="7"/>
  <c r="J2978" i="7" s="1"/>
  <c r="H2978" i="7"/>
  <c r="G2978" i="7"/>
  <c r="C2978" i="7"/>
  <c r="B2978" i="7"/>
  <c r="A2978" i="7"/>
  <c r="H2977" i="7"/>
  <c r="G2977" i="7"/>
  <c r="F2977" i="7"/>
  <c r="D2977" i="7"/>
  <c r="C2977" i="7"/>
  <c r="E2977" i="7" s="1"/>
  <c r="B2977" i="7"/>
  <c r="I2977" i="7" s="1"/>
  <c r="J2977" i="7" s="1"/>
  <c r="K2977" i="7" s="1"/>
  <c r="A2977" i="7"/>
  <c r="I2976" i="7"/>
  <c r="J2976" i="7" s="1"/>
  <c r="K2976" i="7" s="1"/>
  <c r="H2976" i="7"/>
  <c r="G2976" i="7"/>
  <c r="F2976" i="7"/>
  <c r="E2976" i="7"/>
  <c r="D2976" i="7"/>
  <c r="C2976" i="7"/>
  <c r="B2976" i="7"/>
  <c r="A2976" i="7"/>
  <c r="H2975" i="7"/>
  <c r="G2975" i="7"/>
  <c r="F2975" i="7"/>
  <c r="C2975" i="7"/>
  <c r="E2975" i="7" s="1"/>
  <c r="B2975" i="7"/>
  <c r="I2975" i="7" s="1"/>
  <c r="J2975" i="7" s="1"/>
  <c r="K2975" i="7" s="1"/>
  <c r="A2975" i="7"/>
  <c r="I2974" i="7"/>
  <c r="J2974" i="7" s="1"/>
  <c r="K2974" i="7" s="1"/>
  <c r="H2974" i="7"/>
  <c r="G2974" i="7"/>
  <c r="C2974" i="7"/>
  <c r="B2974" i="7"/>
  <c r="A2974" i="7"/>
  <c r="J2973" i="7"/>
  <c r="K2973" i="7" s="1"/>
  <c r="H2973" i="7"/>
  <c r="G2973" i="7"/>
  <c r="F2973" i="7"/>
  <c r="C2973" i="7"/>
  <c r="E2973" i="7" s="1"/>
  <c r="B2973" i="7"/>
  <c r="I2973" i="7" s="1"/>
  <c r="A2973" i="7"/>
  <c r="K2972" i="7"/>
  <c r="H2972" i="7"/>
  <c r="G2972" i="7"/>
  <c r="E2972" i="7"/>
  <c r="C2972" i="7"/>
  <c r="B2972" i="7"/>
  <c r="I2972" i="7" s="1"/>
  <c r="J2972" i="7" s="1"/>
  <c r="A2972" i="7"/>
  <c r="I2971" i="7"/>
  <c r="J2971" i="7" s="1"/>
  <c r="K2971" i="7" s="1"/>
  <c r="H2971" i="7"/>
  <c r="G2971" i="7"/>
  <c r="F2971" i="7"/>
  <c r="D2971" i="7"/>
  <c r="C2971" i="7"/>
  <c r="E2971" i="7" s="1"/>
  <c r="B2971" i="7"/>
  <c r="A2971" i="7"/>
  <c r="K2970" i="7"/>
  <c r="I2970" i="7"/>
  <c r="J2970" i="7" s="1"/>
  <c r="H2970" i="7"/>
  <c r="G2970" i="7"/>
  <c r="E2970" i="7"/>
  <c r="C2970" i="7"/>
  <c r="B2970" i="7"/>
  <c r="A2970" i="7"/>
  <c r="K2969" i="7"/>
  <c r="H2969" i="7"/>
  <c r="G2969" i="7"/>
  <c r="F2969" i="7"/>
  <c r="E2969" i="7"/>
  <c r="D2969" i="7"/>
  <c r="C2969" i="7"/>
  <c r="B2969" i="7"/>
  <c r="I2969" i="7" s="1"/>
  <c r="J2969" i="7" s="1"/>
  <c r="A2969" i="7"/>
  <c r="J2968" i="7"/>
  <c r="K2968" i="7" s="1"/>
  <c r="I2968" i="7"/>
  <c r="H2968" i="7"/>
  <c r="G2968" i="7"/>
  <c r="E2968" i="7"/>
  <c r="C2968" i="7"/>
  <c r="D2968" i="7" s="1"/>
  <c r="B2968" i="7"/>
  <c r="A2968" i="7"/>
  <c r="H2967" i="7"/>
  <c r="G2967" i="7"/>
  <c r="F2967" i="7"/>
  <c r="E2967" i="7"/>
  <c r="D2967" i="7"/>
  <c r="C2967" i="7"/>
  <c r="B2967" i="7"/>
  <c r="I2967" i="7" s="1"/>
  <c r="J2967" i="7" s="1"/>
  <c r="K2967" i="7" s="1"/>
  <c r="A2967" i="7"/>
  <c r="K2966" i="7"/>
  <c r="I2966" i="7"/>
  <c r="J2966" i="7" s="1"/>
  <c r="H2966" i="7"/>
  <c r="G2966" i="7"/>
  <c r="F2966" i="7"/>
  <c r="E2966" i="7"/>
  <c r="D2966" i="7"/>
  <c r="C2966" i="7"/>
  <c r="B2966" i="7"/>
  <c r="A2966" i="7"/>
  <c r="H2965" i="7"/>
  <c r="G2965" i="7"/>
  <c r="F2965" i="7"/>
  <c r="C2965" i="7"/>
  <c r="E2965" i="7" s="1"/>
  <c r="B2965" i="7"/>
  <c r="I2965" i="7" s="1"/>
  <c r="J2965" i="7" s="1"/>
  <c r="K2965" i="7" s="1"/>
  <c r="A2965" i="7"/>
  <c r="I2964" i="7"/>
  <c r="J2964" i="7" s="1"/>
  <c r="K2964" i="7" s="1"/>
  <c r="H2964" i="7"/>
  <c r="G2964" i="7"/>
  <c r="F2964" i="7"/>
  <c r="E2964" i="7"/>
  <c r="D2964" i="7"/>
  <c r="C2964" i="7"/>
  <c r="B2964" i="7"/>
  <c r="A2964" i="7"/>
  <c r="H2963" i="7"/>
  <c r="G2963" i="7"/>
  <c r="F2963" i="7"/>
  <c r="D2963" i="7"/>
  <c r="C2963" i="7"/>
  <c r="E2963" i="7" s="1"/>
  <c r="B2963" i="7"/>
  <c r="I2963" i="7" s="1"/>
  <c r="J2963" i="7" s="1"/>
  <c r="K2963" i="7" s="1"/>
  <c r="A2963" i="7"/>
  <c r="I2962" i="7"/>
  <c r="J2962" i="7" s="1"/>
  <c r="K2962" i="7" s="1"/>
  <c r="H2962" i="7"/>
  <c r="G2962" i="7"/>
  <c r="C2962" i="7"/>
  <c r="B2962" i="7"/>
  <c r="A2962" i="7"/>
  <c r="J2961" i="7"/>
  <c r="K2961" i="7" s="1"/>
  <c r="H2961" i="7"/>
  <c r="G2961" i="7"/>
  <c r="C2961" i="7"/>
  <c r="B2961" i="7"/>
  <c r="I2961" i="7" s="1"/>
  <c r="A2961" i="7"/>
  <c r="I2960" i="7"/>
  <c r="J2960" i="7" s="1"/>
  <c r="K2960" i="7" s="1"/>
  <c r="H2960" i="7"/>
  <c r="G2960" i="7"/>
  <c r="E2960" i="7"/>
  <c r="C2960" i="7"/>
  <c r="B2960" i="7"/>
  <c r="A2960" i="7"/>
  <c r="K2959" i="7"/>
  <c r="H2959" i="7"/>
  <c r="G2959" i="7"/>
  <c r="F2959" i="7"/>
  <c r="D2959" i="7"/>
  <c r="C2959" i="7"/>
  <c r="E2959" i="7" s="1"/>
  <c r="B2959" i="7"/>
  <c r="I2959" i="7" s="1"/>
  <c r="J2959" i="7" s="1"/>
  <c r="A2959" i="7"/>
  <c r="I2958" i="7"/>
  <c r="J2958" i="7" s="1"/>
  <c r="K2958" i="7" s="1"/>
  <c r="H2958" i="7"/>
  <c r="G2958" i="7"/>
  <c r="E2958" i="7"/>
  <c r="C2958" i="7"/>
  <c r="B2958" i="7"/>
  <c r="A2958" i="7"/>
  <c r="K2957" i="7"/>
  <c r="J2957" i="7"/>
  <c r="I2957" i="7"/>
  <c r="H2957" i="7"/>
  <c r="G2957" i="7"/>
  <c r="F2957" i="7"/>
  <c r="E2957" i="7"/>
  <c r="D2957" i="7"/>
  <c r="C2957" i="7"/>
  <c r="B2957" i="7"/>
  <c r="A2957" i="7"/>
  <c r="I2956" i="7"/>
  <c r="J2956" i="7" s="1"/>
  <c r="K2956" i="7" s="1"/>
  <c r="H2956" i="7"/>
  <c r="G2956" i="7"/>
  <c r="E2956" i="7"/>
  <c r="C2956" i="7"/>
  <c r="D2956" i="7" s="1"/>
  <c r="B2956" i="7"/>
  <c r="A2956" i="7"/>
  <c r="H2955" i="7"/>
  <c r="G2955" i="7"/>
  <c r="F2955" i="7"/>
  <c r="E2955" i="7"/>
  <c r="D2955" i="7"/>
  <c r="C2955" i="7"/>
  <c r="B2955" i="7"/>
  <c r="I2955" i="7" s="1"/>
  <c r="J2955" i="7" s="1"/>
  <c r="K2955" i="7" s="1"/>
  <c r="A2955" i="7"/>
  <c r="I2954" i="7"/>
  <c r="J2954" i="7" s="1"/>
  <c r="K2954" i="7" s="1"/>
  <c r="H2954" i="7"/>
  <c r="G2954" i="7"/>
  <c r="F2954" i="7"/>
  <c r="E2954" i="7"/>
  <c r="D2954" i="7"/>
  <c r="C2954" i="7"/>
  <c r="B2954" i="7"/>
  <c r="A2954" i="7"/>
  <c r="J2953" i="7"/>
  <c r="K2953" i="7" s="1"/>
  <c r="H2953" i="7"/>
  <c r="G2953" i="7"/>
  <c r="F2953" i="7"/>
  <c r="D2953" i="7"/>
  <c r="C2953" i="7"/>
  <c r="E2953" i="7" s="1"/>
  <c r="B2953" i="7"/>
  <c r="I2953" i="7" s="1"/>
  <c r="A2953" i="7"/>
  <c r="H2952" i="7"/>
  <c r="G2952" i="7"/>
  <c r="F2952" i="7"/>
  <c r="D2952" i="7"/>
  <c r="C2952" i="7"/>
  <c r="E2952" i="7" s="1"/>
  <c r="B2952" i="7"/>
  <c r="I2952" i="7" s="1"/>
  <c r="J2952" i="7" s="1"/>
  <c r="K2952" i="7" s="1"/>
  <c r="A2952" i="7"/>
  <c r="J2951" i="7"/>
  <c r="K2951" i="7" s="1"/>
  <c r="H2951" i="7"/>
  <c r="G2951" i="7"/>
  <c r="D2951" i="7"/>
  <c r="C2951" i="7"/>
  <c r="F2951" i="7" s="1"/>
  <c r="B2951" i="7"/>
  <c r="I2951" i="7" s="1"/>
  <c r="A2951" i="7"/>
  <c r="I2950" i="7"/>
  <c r="J2950" i="7" s="1"/>
  <c r="K2950" i="7" s="1"/>
  <c r="H2950" i="7"/>
  <c r="G2950" i="7"/>
  <c r="E2950" i="7"/>
  <c r="C2950" i="7"/>
  <c r="F2950" i="7" s="1"/>
  <c r="B2950" i="7"/>
  <c r="A2950" i="7"/>
  <c r="H2949" i="7"/>
  <c r="G2949" i="7"/>
  <c r="C2949" i="7"/>
  <c r="B2949" i="7"/>
  <c r="I2949" i="7" s="1"/>
  <c r="J2949" i="7" s="1"/>
  <c r="K2949" i="7" s="1"/>
  <c r="A2949" i="7"/>
  <c r="I2948" i="7"/>
  <c r="J2948" i="7" s="1"/>
  <c r="K2948" i="7" s="1"/>
  <c r="H2948" i="7"/>
  <c r="G2948" i="7"/>
  <c r="E2948" i="7"/>
  <c r="C2948" i="7"/>
  <c r="B2948" i="7"/>
  <c r="A2948" i="7"/>
  <c r="H2947" i="7"/>
  <c r="G2947" i="7"/>
  <c r="F2947" i="7"/>
  <c r="D2947" i="7"/>
  <c r="C2947" i="7"/>
  <c r="E2947" i="7" s="1"/>
  <c r="B2947" i="7"/>
  <c r="I2947" i="7" s="1"/>
  <c r="J2947" i="7" s="1"/>
  <c r="K2947" i="7" s="1"/>
  <c r="A2947" i="7"/>
  <c r="I2946" i="7"/>
  <c r="J2946" i="7" s="1"/>
  <c r="K2946" i="7" s="1"/>
  <c r="H2946" i="7"/>
  <c r="G2946" i="7"/>
  <c r="C2946" i="7"/>
  <c r="B2946" i="7"/>
  <c r="A2946" i="7"/>
  <c r="J2945" i="7"/>
  <c r="K2945" i="7" s="1"/>
  <c r="H2945" i="7"/>
  <c r="G2945" i="7"/>
  <c r="F2945" i="7"/>
  <c r="E2945" i="7"/>
  <c r="D2945" i="7"/>
  <c r="C2945" i="7"/>
  <c r="B2945" i="7"/>
  <c r="I2945" i="7" s="1"/>
  <c r="A2945" i="7"/>
  <c r="I2944" i="7"/>
  <c r="J2944" i="7" s="1"/>
  <c r="K2944" i="7" s="1"/>
  <c r="H2944" i="7"/>
  <c r="G2944" i="7"/>
  <c r="E2944" i="7"/>
  <c r="C2944" i="7"/>
  <c r="B2944" i="7"/>
  <c r="A2944" i="7"/>
  <c r="I2943" i="7"/>
  <c r="J2943" i="7" s="1"/>
  <c r="K2943" i="7" s="1"/>
  <c r="H2943" i="7"/>
  <c r="G2943" i="7"/>
  <c r="F2943" i="7"/>
  <c r="E2943" i="7"/>
  <c r="D2943" i="7"/>
  <c r="C2943" i="7"/>
  <c r="B2943" i="7"/>
  <c r="A2943" i="7"/>
  <c r="I2942" i="7"/>
  <c r="J2942" i="7" s="1"/>
  <c r="K2942" i="7" s="1"/>
  <c r="H2942" i="7"/>
  <c r="G2942" i="7"/>
  <c r="F2942" i="7"/>
  <c r="D2942" i="7"/>
  <c r="C2942" i="7"/>
  <c r="E2942" i="7" s="1"/>
  <c r="B2942" i="7"/>
  <c r="A2942" i="7"/>
  <c r="J2941" i="7"/>
  <c r="K2941" i="7" s="1"/>
  <c r="H2941" i="7"/>
  <c r="G2941" i="7"/>
  <c r="D2941" i="7"/>
  <c r="C2941" i="7"/>
  <c r="F2941" i="7" s="1"/>
  <c r="B2941" i="7"/>
  <c r="I2941" i="7" s="1"/>
  <c r="A2941" i="7"/>
  <c r="H2940" i="7"/>
  <c r="G2940" i="7"/>
  <c r="F2940" i="7"/>
  <c r="C2940" i="7"/>
  <c r="E2940" i="7" s="1"/>
  <c r="B2940" i="7"/>
  <c r="I2940" i="7" s="1"/>
  <c r="J2940" i="7" s="1"/>
  <c r="K2940" i="7" s="1"/>
  <c r="A2940" i="7"/>
  <c r="H2939" i="7"/>
  <c r="G2939" i="7"/>
  <c r="D2939" i="7"/>
  <c r="C2939" i="7"/>
  <c r="B2939" i="7"/>
  <c r="I2939" i="7" s="1"/>
  <c r="J2939" i="7" s="1"/>
  <c r="K2939" i="7" s="1"/>
  <c r="A2939" i="7"/>
  <c r="I2938" i="7"/>
  <c r="J2938" i="7" s="1"/>
  <c r="K2938" i="7" s="1"/>
  <c r="H2938" i="7"/>
  <c r="G2938" i="7"/>
  <c r="E2938" i="7"/>
  <c r="C2938" i="7"/>
  <c r="F2938" i="7" s="1"/>
  <c r="B2938" i="7"/>
  <c r="A2938" i="7"/>
  <c r="K2937" i="7"/>
  <c r="H2937" i="7"/>
  <c r="G2937" i="7"/>
  <c r="F2937" i="7"/>
  <c r="D2937" i="7"/>
  <c r="C2937" i="7"/>
  <c r="E2937" i="7" s="1"/>
  <c r="B2937" i="7"/>
  <c r="I2937" i="7" s="1"/>
  <c r="J2937" i="7" s="1"/>
  <c r="A2937" i="7"/>
  <c r="H2936" i="7"/>
  <c r="G2936" i="7"/>
  <c r="C2936" i="7"/>
  <c r="B2936" i="7"/>
  <c r="I2936" i="7" s="1"/>
  <c r="J2936" i="7" s="1"/>
  <c r="K2936" i="7" s="1"/>
  <c r="A2936" i="7"/>
  <c r="H2935" i="7"/>
  <c r="G2935" i="7"/>
  <c r="F2935" i="7"/>
  <c r="D2935" i="7"/>
  <c r="C2935" i="7"/>
  <c r="E2935" i="7" s="1"/>
  <c r="B2935" i="7"/>
  <c r="I2935" i="7" s="1"/>
  <c r="J2935" i="7" s="1"/>
  <c r="K2935" i="7" s="1"/>
  <c r="A2935" i="7"/>
  <c r="K2934" i="7"/>
  <c r="J2934" i="7"/>
  <c r="I2934" i="7"/>
  <c r="H2934" i="7"/>
  <c r="G2934" i="7"/>
  <c r="E2934" i="7"/>
  <c r="C2934" i="7"/>
  <c r="B2934" i="7"/>
  <c r="A2934" i="7"/>
  <c r="H2933" i="7"/>
  <c r="G2933" i="7"/>
  <c r="F2933" i="7"/>
  <c r="E2933" i="7"/>
  <c r="D2933" i="7"/>
  <c r="C2933" i="7"/>
  <c r="B2933" i="7"/>
  <c r="I2933" i="7" s="1"/>
  <c r="J2933" i="7" s="1"/>
  <c r="K2933" i="7" s="1"/>
  <c r="A2933" i="7"/>
  <c r="I2932" i="7"/>
  <c r="J2932" i="7" s="1"/>
  <c r="K2932" i="7" s="1"/>
  <c r="H2932" i="7"/>
  <c r="G2932" i="7"/>
  <c r="C2932" i="7"/>
  <c r="B2932" i="7"/>
  <c r="A2932" i="7"/>
  <c r="I2931" i="7"/>
  <c r="J2931" i="7" s="1"/>
  <c r="K2931" i="7" s="1"/>
  <c r="H2931" i="7"/>
  <c r="G2931" i="7"/>
  <c r="F2931" i="7"/>
  <c r="E2931" i="7"/>
  <c r="D2931" i="7"/>
  <c r="C2931" i="7"/>
  <c r="B2931" i="7"/>
  <c r="A2931" i="7"/>
  <c r="I2930" i="7"/>
  <c r="J2930" i="7" s="1"/>
  <c r="K2930" i="7" s="1"/>
  <c r="H2930" i="7"/>
  <c r="G2930" i="7"/>
  <c r="F2930" i="7"/>
  <c r="C2930" i="7"/>
  <c r="E2930" i="7" s="1"/>
  <c r="B2930" i="7"/>
  <c r="A2930" i="7"/>
  <c r="H2929" i="7"/>
  <c r="G2929" i="7"/>
  <c r="F2929" i="7"/>
  <c r="C2929" i="7"/>
  <c r="E2929" i="7" s="1"/>
  <c r="B2929" i="7"/>
  <c r="I2929" i="7" s="1"/>
  <c r="J2929" i="7" s="1"/>
  <c r="K2929" i="7" s="1"/>
  <c r="A2929" i="7"/>
  <c r="I2928" i="7"/>
  <c r="J2928" i="7" s="1"/>
  <c r="K2928" i="7" s="1"/>
  <c r="H2928" i="7"/>
  <c r="G2928" i="7"/>
  <c r="F2928" i="7"/>
  <c r="D2928" i="7"/>
  <c r="C2928" i="7"/>
  <c r="E2928" i="7" s="1"/>
  <c r="B2928" i="7"/>
  <c r="A2928" i="7"/>
  <c r="J2927" i="7"/>
  <c r="K2927" i="7" s="1"/>
  <c r="H2927" i="7"/>
  <c r="G2927" i="7"/>
  <c r="F2927" i="7"/>
  <c r="E2927" i="7"/>
  <c r="C2927" i="7"/>
  <c r="D2927" i="7" s="1"/>
  <c r="B2927" i="7"/>
  <c r="I2927" i="7" s="1"/>
  <c r="A2927" i="7"/>
  <c r="I2926" i="7"/>
  <c r="J2926" i="7" s="1"/>
  <c r="K2926" i="7" s="1"/>
  <c r="H2926" i="7"/>
  <c r="G2926" i="7"/>
  <c r="C2926" i="7"/>
  <c r="B2926" i="7"/>
  <c r="A2926" i="7"/>
  <c r="K2925" i="7"/>
  <c r="H2925" i="7"/>
  <c r="G2925" i="7"/>
  <c r="F2925" i="7"/>
  <c r="D2925" i="7"/>
  <c r="C2925" i="7"/>
  <c r="E2925" i="7" s="1"/>
  <c r="B2925" i="7"/>
  <c r="I2925" i="7" s="1"/>
  <c r="J2925" i="7" s="1"/>
  <c r="A2925" i="7"/>
  <c r="J2924" i="7"/>
  <c r="K2924" i="7" s="1"/>
  <c r="H2924" i="7"/>
  <c r="G2924" i="7"/>
  <c r="E2924" i="7"/>
  <c r="C2924" i="7"/>
  <c r="B2924" i="7"/>
  <c r="I2924" i="7" s="1"/>
  <c r="A2924" i="7"/>
  <c r="H2923" i="7"/>
  <c r="G2923" i="7"/>
  <c r="F2923" i="7"/>
  <c r="D2923" i="7"/>
  <c r="C2923" i="7"/>
  <c r="E2923" i="7" s="1"/>
  <c r="B2923" i="7"/>
  <c r="I2923" i="7" s="1"/>
  <c r="J2923" i="7" s="1"/>
  <c r="K2923" i="7" s="1"/>
  <c r="A2923" i="7"/>
  <c r="J2922" i="7"/>
  <c r="K2922" i="7" s="1"/>
  <c r="I2922" i="7"/>
  <c r="H2922" i="7"/>
  <c r="G2922" i="7"/>
  <c r="E2922" i="7"/>
  <c r="C2922" i="7"/>
  <c r="B2922" i="7"/>
  <c r="A2922" i="7"/>
  <c r="H2921" i="7"/>
  <c r="G2921" i="7"/>
  <c r="F2921" i="7"/>
  <c r="E2921" i="7"/>
  <c r="D2921" i="7"/>
  <c r="C2921" i="7"/>
  <c r="B2921" i="7"/>
  <c r="I2921" i="7" s="1"/>
  <c r="J2921" i="7" s="1"/>
  <c r="K2921" i="7" s="1"/>
  <c r="A2921" i="7"/>
  <c r="I2920" i="7"/>
  <c r="J2920" i="7" s="1"/>
  <c r="K2920" i="7" s="1"/>
  <c r="H2920" i="7"/>
  <c r="G2920" i="7"/>
  <c r="F2920" i="7"/>
  <c r="C2920" i="7"/>
  <c r="D2920" i="7" s="1"/>
  <c r="B2920" i="7"/>
  <c r="A2920" i="7"/>
  <c r="J2919" i="7"/>
  <c r="K2919" i="7" s="1"/>
  <c r="H2919" i="7"/>
  <c r="G2919" i="7"/>
  <c r="F2919" i="7"/>
  <c r="E2919" i="7"/>
  <c r="D2919" i="7"/>
  <c r="C2919" i="7"/>
  <c r="B2919" i="7"/>
  <c r="I2919" i="7" s="1"/>
  <c r="A2919" i="7"/>
  <c r="I2918" i="7"/>
  <c r="J2918" i="7" s="1"/>
  <c r="K2918" i="7" s="1"/>
  <c r="H2918" i="7"/>
  <c r="G2918" i="7"/>
  <c r="F2918" i="7"/>
  <c r="D2918" i="7"/>
  <c r="C2918" i="7"/>
  <c r="E2918" i="7" s="1"/>
  <c r="B2918" i="7"/>
  <c r="A2918" i="7"/>
  <c r="J2917" i="7"/>
  <c r="K2917" i="7" s="1"/>
  <c r="H2917" i="7"/>
  <c r="G2917" i="7"/>
  <c r="F2917" i="7"/>
  <c r="C2917" i="7"/>
  <c r="D2917" i="7" s="1"/>
  <c r="B2917" i="7"/>
  <c r="I2917" i="7" s="1"/>
  <c r="A2917" i="7"/>
  <c r="I2916" i="7"/>
  <c r="J2916" i="7" s="1"/>
  <c r="K2916" i="7" s="1"/>
  <c r="H2916" i="7"/>
  <c r="G2916" i="7"/>
  <c r="C2916" i="7"/>
  <c r="B2916" i="7"/>
  <c r="A2916" i="7"/>
  <c r="H2915" i="7"/>
  <c r="G2915" i="7"/>
  <c r="F2915" i="7"/>
  <c r="E2915" i="7"/>
  <c r="C2915" i="7"/>
  <c r="D2915" i="7" s="1"/>
  <c r="B2915" i="7"/>
  <c r="I2915" i="7" s="1"/>
  <c r="J2915" i="7" s="1"/>
  <c r="K2915" i="7" s="1"/>
  <c r="A2915" i="7"/>
  <c r="H2914" i="7"/>
  <c r="G2914" i="7"/>
  <c r="C2914" i="7"/>
  <c r="B2914" i="7"/>
  <c r="I2914" i="7" s="1"/>
  <c r="J2914" i="7" s="1"/>
  <c r="K2914" i="7" s="1"/>
  <c r="A2914" i="7"/>
  <c r="H2913" i="7"/>
  <c r="G2913" i="7"/>
  <c r="D2913" i="7"/>
  <c r="C2913" i="7"/>
  <c r="E2913" i="7" s="1"/>
  <c r="B2913" i="7"/>
  <c r="I2913" i="7" s="1"/>
  <c r="J2913" i="7" s="1"/>
  <c r="K2913" i="7" s="1"/>
  <c r="A2913" i="7"/>
  <c r="J2912" i="7"/>
  <c r="K2912" i="7" s="1"/>
  <c r="I2912" i="7"/>
  <c r="H2912" i="7"/>
  <c r="G2912" i="7"/>
  <c r="C2912" i="7"/>
  <c r="B2912" i="7"/>
  <c r="A2912" i="7"/>
  <c r="J2911" i="7"/>
  <c r="K2911" i="7" s="1"/>
  <c r="H2911" i="7"/>
  <c r="G2911" i="7"/>
  <c r="F2911" i="7"/>
  <c r="D2911" i="7"/>
  <c r="C2911" i="7"/>
  <c r="E2911" i="7" s="1"/>
  <c r="B2911" i="7"/>
  <c r="I2911" i="7" s="1"/>
  <c r="A2911" i="7"/>
  <c r="J2910" i="7"/>
  <c r="K2910" i="7" s="1"/>
  <c r="I2910" i="7"/>
  <c r="H2910" i="7"/>
  <c r="G2910" i="7"/>
  <c r="E2910" i="7"/>
  <c r="C2910" i="7"/>
  <c r="B2910" i="7"/>
  <c r="A2910" i="7"/>
  <c r="H2909" i="7"/>
  <c r="G2909" i="7"/>
  <c r="F2909" i="7"/>
  <c r="E2909" i="7"/>
  <c r="D2909" i="7"/>
  <c r="C2909" i="7"/>
  <c r="B2909" i="7"/>
  <c r="I2909" i="7" s="1"/>
  <c r="J2909" i="7" s="1"/>
  <c r="K2909" i="7" s="1"/>
  <c r="A2909" i="7"/>
  <c r="I2908" i="7"/>
  <c r="J2908" i="7" s="1"/>
  <c r="K2908" i="7" s="1"/>
  <c r="H2908" i="7"/>
  <c r="G2908" i="7"/>
  <c r="C2908" i="7"/>
  <c r="B2908" i="7"/>
  <c r="A2908" i="7"/>
  <c r="J2907" i="7"/>
  <c r="K2907" i="7" s="1"/>
  <c r="I2907" i="7"/>
  <c r="H2907" i="7"/>
  <c r="G2907" i="7"/>
  <c r="F2907" i="7"/>
  <c r="E2907" i="7"/>
  <c r="D2907" i="7"/>
  <c r="C2907" i="7"/>
  <c r="B2907" i="7"/>
  <c r="A2907" i="7"/>
  <c r="I2906" i="7"/>
  <c r="J2906" i="7" s="1"/>
  <c r="K2906" i="7" s="1"/>
  <c r="H2906" i="7"/>
  <c r="G2906" i="7"/>
  <c r="C2906" i="7"/>
  <c r="B2906" i="7"/>
  <c r="A2906" i="7"/>
  <c r="H2905" i="7"/>
  <c r="G2905" i="7"/>
  <c r="F2905" i="7"/>
  <c r="E2905" i="7"/>
  <c r="C2905" i="7"/>
  <c r="D2905" i="7" s="1"/>
  <c r="B2905" i="7"/>
  <c r="I2905" i="7" s="1"/>
  <c r="J2905" i="7" s="1"/>
  <c r="K2905" i="7" s="1"/>
  <c r="A2905" i="7"/>
  <c r="H2904" i="7"/>
  <c r="G2904" i="7"/>
  <c r="C2904" i="7"/>
  <c r="E2904" i="7" s="1"/>
  <c r="B2904" i="7"/>
  <c r="I2904" i="7" s="1"/>
  <c r="J2904" i="7" s="1"/>
  <c r="K2904" i="7" s="1"/>
  <c r="A2904" i="7"/>
  <c r="H2903" i="7"/>
  <c r="G2903" i="7"/>
  <c r="E2903" i="7"/>
  <c r="C2903" i="7"/>
  <c r="B2903" i="7"/>
  <c r="I2903" i="7" s="1"/>
  <c r="J2903" i="7" s="1"/>
  <c r="K2903" i="7" s="1"/>
  <c r="A2903" i="7"/>
  <c r="K2902" i="7"/>
  <c r="H2902" i="7"/>
  <c r="G2902" i="7"/>
  <c r="E2902" i="7"/>
  <c r="D2902" i="7"/>
  <c r="C2902" i="7"/>
  <c r="F2902" i="7" s="1"/>
  <c r="B2902" i="7"/>
  <c r="I2902" i="7" s="1"/>
  <c r="J2902" i="7" s="1"/>
  <c r="A2902" i="7"/>
  <c r="H2901" i="7"/>
  <c r="G2901" i="7"/>
  <c r="C2901" i="7"/>
  <c r="E2901" i="7" s="1"/>
  <c r="B2901" i="7"/>
  <c r="I2901" i="7" s="1"/>
  <c r="J2901" i="7" s="1"/>
  <c r="K2901" i="7" s="1"/>
  <c r="A2901" i="7"/>
  <c r="H2900" i="7"/>
  <c r="G2900" i="7"/>
  <c r="C2900" i="7"/>
  <c r="B2900" i="7"/>
  <c r="I2900" i="7" s="1"/>
  <c r="J2900" i="7" s="1"/>
  <c r="K2900" i="7" s="1"/>
  <c r="A2900" i="7"/>
  <c r="I2899" i="7"/>
  <c r="J2899" i="7" s="1"/>
  <c r="K2899" i="7" s="1"/>
  <c r="H2899" i="7"/>
  <c r="G2899" i="7"/>
  <c r="F2899" i="7"/>
  <c r="D2899" i="7"/>
  <c r="C2899" i="7"/>
  <c r="E2899" i="7" s="1"/>
  <c r="B2899" i="7"/>
  <c r="A2899" i="7"/>
  <c r="I2898" i="7"/>
  <c r="J2898" i="7" s="1"/>
  <c r="K2898" i="7" s="1"/>
  <c r="H2898" i="7"/>
  <c r="G2898" i="7"/>
  <c r="C2898" i="7"/>
  <c r="B2898" i="7"/>
  <c r="A2898" i="7"/>
  <c r="I2897" i="7"/>
  <c r="J2897" i="7" s="1"/>
  <c r="K2897" i="7" s="1"/>
  <c r="H2897" i="7"/>
  <c r="G2897" i="7"/>
  <c r="F2897" i="7"/>
  <c r="E2897" i="7"/>
  <c r="D2897" i="7"/>
  <c r="C2897" i="7"/>
  <c r="B2897" i="7"/>
  <c r="A2897" i="7"/>
  <c r="K2896" i="7"/>
  <c r="J2896" i="7"/>
  <c r="I2896" i="7"/>
  <c r="H2896" i="7"/>
  <c r="G2896" i="7"/>
  <c r="C2896" i="7"/>
  <c r="B2896" i="7"/>
  <c r="A2896" i="7"/>
  <c r="J2895" i="7"/>
  <c r="K2895" i="7" s="1"/>
  <c r="H2895" i="7"/>
  <c r="G2895" i="7"/>
  <c r="F2895" i="7"/>
  <c r="E2895" i="7"/>
  <c r="D2895" i="7"/>
  <c r="C2895" i="7"/>
  <c r="B2895" i="7"/>
  <c r="I2895" i="7" s="1"/>
  <c r="A2895" i="7"/>
  <c r="K2894" i="7"/>
  <c r="I2894" i="7"/>
  <c r="J2894" i="7" s="1"/>
  <c r="H2894" i="7"/>
  <c r="G2894" i="7"/>
  <c r="C2894" i="7"/>
  <c r="B2894" i="7"/>
  <c r="A2894" i="7"/>
  <c r="H2893" i="7"/>
  <c r="G2893" i="7"/>
  <c r="E2893" i="7"/>
  <c r="C2893" i="7"/>
  <c r="B2893" i="7"/>
  <c r="I2893" i="7" s="1"/>
  <c r="J2893" i="7" s="1"/>
  <c r="K2893" i="7" s="1"/>
  <c r="A2893" i="7"/>
  <c r="K2892" i="7"/>
  <c r="I2892" i="7"/>
  <c r="J2892" i="7" s="1"/>
  <c r="H2892" i="7"/>
  <c r="G2892" i="7"/>
  <c r="C2892" i="7"/>
  <c r="D2892" i="7" s="1"/>
  <c r="B2892" i="7"/>
  <c r="A2892" i="7"/>
  <c r="H2891" i="7"/>
  <c r="G2891" i="7"/>
  <c r="C2891" i="7"/>
  <c r="B2891" i="7"/>
  <c r="I2891" i="7" s="1"/>
  <c r="J2891" i="7" s="1"/>
  <c r="K2891" i="7" s="1"/>
  <c r="A2891" i="7"/>
  <c r="K2890" i="7"/>
  <c r="H2890" i="7"/>
  <c r="G2890" i="7"/>
  <c r="E2890" i="7"/>
  <c r="D2890" i="7"/>
  <c r="C2890" i="7"/>
  <c r="F2890" i="7" s="1"/>
  <c r="B2890" i="7"/>
  <c r="I2890" i="7" s="1"/>
  <c r="J2890" i="7" s="1"/>
  <c r="A2890" i="7"/>
  <c r="H2889" i="7"/>
  <c r="G2889" i="7"/>
  <c r="D2889" i="7"/>
  <c r="C2889" i="7"/>
  <c r="B2889" i="7"/>
  <c r="I2889" i="7" s="1"/>
  <c r="J2889" i="7" s="1"/>
  <c r="K2889" i="7" s="1"/>
  <c r="A2889" i="7"/>
  <c r="I2888" i="7"/>
  <c r="J2888" i="7" s="1"/>
  <c r="K2888" i="7" s="1"/>
  <c r="H2888" i="7"/>
  <c r="G2888" i="7"/>
  <c r="C2888" i="7"/>
  <c r="B2888" i="7"/>
  <c r="A2888" i="7"/>
  <c r="I2887" i="7"/>
  <c r="J2887" i="7" s="1"/>
  <c r="K2887" i="7" s="1"/>
  <c r="H2887" i="7"/>
  <c r="G2887" i="7"/>
  <c r="F2887" i="7"/>
  <c r="D2887" i="7"/>
  <c r="C2887" i="7"/>
  <c r="E2887" i="7" s="1"/>
  <c r="B2887" i="7"/>
  <c r="A2887" i="7"/>
  <c r="J2886" i="7"/>
  <c r="K2886" i="7" s="1"/>
  <c r="I2886" i="7"/>
  <c r="H2886" i="7"/>
  <c r="G2886" i="7"/>
  <c r="E2886" i="7"/>
  <c r="C2886" i="7"/>
  <c r="B2886" i="7"/>
  <c r="A2886" i="7"/>
  <c r="I2885" i="7"/>
  <c r="J2885" i="7" s="1"/>
  <c r="K2885" i="7" s="1"/>
  <c r="H2885" i="7"/>
  <c r="G2885" i="7"/>
  <c r="F2885" i="7"/>
  <c r="E2885" i="7"/>
  <c r="D2885" i="7"/>
  <c r="C2885" i="7"/>
  <c r="B2885" i="7"/>
  <c r="A2885" i="7"/>
  <c r="J2884" i="7"/>
  <c r="K2884" i="7" s="1"/>
  <c r="I2884" i="7"/>
  <c r="H2884" i="7"/>
  <c r="G2884" i="7"/>
  <c r="F2884" i="7"/>
  <c r="E2884" i="7"/>
  <c r="C2884" i="7"/>
  <c r="D2884" i="7" s="1"/>
  <c r="B2884" i="7"/>
  <c r="A2884" i="7"/>
  <c r="I2883" i="7"/>
  <c r="J2883" i="7" s="1"/>
  <c r="K2883" i="7" s="1"/>
  <c r="H2883" i="7"/>
  <c r="G2883" i="7"/>
  <c r="F2883" i="7"/>
  <c r="E2883" i="7"/>
  <c r="D2883" i="7"/>
  <c r="C2883" i="7"/>
  <c r="B2883" i="7"/>
  <c r="A2883" i="7"/>
  <c r="K2882" i="7"/>
  <c r="I2882" i="7"/>
  <c r="J2882" i="7" s="1"/>
  <c r="H2882" i="7"/>
  <c r="G2882" i="7"/>
  <c r="C2882" i="7"/>
  <c r="D2882" i="7" s="1"/>
  <c r="B2882" i="7"/>
  <c r="A2882" i="7"/>
  <c r="H2881" i="7"/>
  <c r="G2881" i="7"/>
  <c r="C2881" i="7"/>
  <c r="B2881" i="7"/>
  <c r="I2881" i="7" s="1"/>
  <c r="J2881" i="7" s="1"/>
  <c r="K2881" i="7" s="1"/>
  <c r="A2881" i="7"/>
  <c r="H2880" i="7"/>
  <c r="G2880" i="7"/>
  <c r="F2880" i="7"/>
  <c r="E2880" i="7"/>
  <c r="D2880" i="7"/>
  <c r="C2880" i="7"/>
  <c r="B2880" i="7"/>
  <c r="I2880" i="7" s="1"/>
  <c r="J2880" i="7" s="1"/>
  <c r="K2880" i="7" s="1"/>
  <c r="A2880" i="7"/>
  <c r="H2879" i="7"/>
  <c r="G2879" i="7"/>
  <c r="C2879" i="7"/>
  <c r="F2879" i="7" s="1"/>
  <c r="B2879" i="7"/>
  <c r="I2879" i="7" s="1"/>
  <c r="J2879" i="7" s="1"/>
  <c r="K2879" i="7" s="1"/>
  <c r="A2879" i="7"/>
  <c r="H2878" i="7"/>
  <c r="G2878" i="7"/>
  <c r="D2878" i="7"/>
  <c r="C2878" i="7"/>
  <c r="F2878" i="7" s="1"/>
  <c r="B2878" i="7"/>
  <c r="I2878" i="7" s="1"/>
  <c r="J2878" i="7" s="1"/>
  <c r="K2878" i="7" s="1"/>
  <c r="A2878" i="7"/>
  <c r="K2877" i="7"/>
  <c r="J2877" i="7"/>
  <c r="H2877" i="7"/>
  <c r="G2877" i="7"/>
  <c r="F2877" i="7"/>
  <c r="C2877" i="7"/>
  <c r="E2877" i="7" s="1"/>
  <c r="B2877" i="7"/>
  <c r="I2877" i="7" s="1"/>
  <c r="A2877" i="7"/>
  <c r="I2876" i="7"/>
  <c r="J2876" i="7" s="1"/>
  <c r="K2876" i="7" s="1"/>
  <c r="H2876" i="7"/>
  <c r="G2876" i="7"/>
  <c r="E2876" i="7"/>
  <c r="C2876" i="7"/>
  <c r="B2876" i="7"/>
  <c r="A2876" i="7"/>
  <c r="I2875" i="7"/>
  <c r="J2875" i="7" s="1"/>
  <c r="K2875" i="7" s="1"/>
  <c r="H2875" i="7"/>
  <c r="G2875" i="7"/>
  <c r="F2875" i="7"/>
  <c r="D2875" i="7"/>
  <c r="C2875" i="7"/>
  <c r="E2875" i="7" s="1"/>
  <c r="B2875" i="7"/>
  <c r="A2875" i="7"/>
  <c r="I2874" i="7"/>
  <c r="J2874" i="7" s="1"/>
  <c r="K2874" i="7" s="1"/>
  <c r="H2874" i="7"/>
  <c r="G2874" i="7"/>
  <c r="C2874" i="7"/>
  <c r="B2874" i="7"/>
  <c r="A2874" i="7"/>
  <c r="K2873" i="7"/>
  <c r="H2873" i="7"/>
  <c r="G2873" i="7"/>
  <c r="F2873" i="7"/>
  <c r="E2873" i="7"/>
  <c r="D2873" i="7"/>
  <c r="C2873" i="7"/>
  <c r="B2873" i="7"/>
  <c r="I2873" i="7" s="1"/>
  <c r="J2873" i="7" s="1"/>
  <c r="A2873" i="7"/>
  <c r="K2872" i="7"/>
  <c r="J2872" i="7"/>
  <c r="I2872" i="7"/>
  <c r="H2872" i="7"/>
  <c r="G2872" i="7"/>
  <c r="F2872" i="7"/>
  <c r="E2872" i="7"/>
  <c r="C2872" i="7"/>
  <c r="D2872" i="7" s="1"/>
  <c r="B2872" i="7"/>
  <c r="A2872" i="7"/>
  <c r="H2871" i="7"/>
  <c r="G2871" i="7"/>
  <c r="F2871" i="7"/>
  <c r="E2871" i="7"/>
  <c r="D2871" i="7"/>
  <c r="C2871" i="7"/>
  <c r="B2871" i="7"/>
  <c r="I2871" i="7" s="1"/>
  <c r="J2871" i="7" s="1"/>
  <c r="K2871" i="7" s="1"/>
  <c r="A2871" i="7"/>
  <c r="K2870" i="7"/>
  <c r="I2870" i="7"/>
  <c r="J2870" i="7" s="1"/>
  <c r="H2870" i="7"/>
  <c r="G2870" i="7"/>
  <c r="F2870" i="7"/>
  <c r="E2870" i="7"/>
  <c r="D2870" i="7"/>
  <c r="C2870" i="7"/>
  <c r="B2870" i="7"/>
  <c r="A2870" i="7"/>
  <c r="H2869" i="7"/>
  <c r="G2869" i="7"/>
  <c r="E2869" i="7"/>
  <c r="C2869" i="7"/>
  <c r="F2869" i="7" s="1"/>
  <c r="B2869" i="7"/>
  <c r="I2869" i="7" s="1"/>
  <c r="J2869" i="7" s="1"/>
  <c r="K2869" i="7" s="1"/>
  <c r="A2869" i="7"/>
  <c r="H2868" i="7"/>
  <c r="G2868" i="7"/>
  <c r="E2868" i="7"/>
  <c r="C2868" i="7"/>
  <c r="B2868" i="7"/>
  <c r="I2868" i="7" s="1"/>
  <c r="J2868" i="7" s="1"/>
  <c r="K2868" i="7" s="1"/>
  <c r="A2868" i="7"/>
  <c r="H2867" i="7"/>
  <c r="G2867" i="7"/>
  <c r="F2867" i="7"/>
  <c r="E2867" i="7"/>
  <c r="D2867" i="7"/>
  <c r="C2867" i="7"/>
  <c r="B2867" i="7"/>
  <c r="I2867" i="7" s="1"/>
  <c r="J2867" i="7" s="1"/>
  <c r="K2867" i="7" s="1"/>
  <c r="A2867" i="7"/>
  <c r="H2866" i="7"/>
  <c r="G2866" i="7"/>
  <c r="C2866" i="7"/>
  <c r="B2866" i="7"/>
  <c r="I2866" i="7" s="1"/>
  <c r="J2866" i="7" s="1"/>
  <c r="K2866" i="7" s="1"/>
  <c r="A2866" i="7"/>
  <c r="H2865" i="7"/>
  <c r="G2865" i="7"/>
  <c r="C2865" i="7"/>
  <c r="E2865" i="7" s="1"/>
  <c r="B2865" i="7"/>
  <c r="I2865" i="7" s="1"/>
  <c r="J2865" i="7" s="1"/>
  <c r="K2865" i="7" s="1"/>
  <c r="A2865" i="7"/>
  <c r="I2864" i="7"/>
  <c r="J2864" i="7" s="1"/>
  <c r="K2864" i="7" s="1"/>
  <c r="H2864" i="7"/>
  <c r="G2864" i="7"/>
  <c r="C2864" i="7"/>
  <c r="B2864" i="7"/>
  <c r="A2864" i="7"/>
  <c r="J2863" i="7"/>
  <c r="K2863" i="7" s="1"/>
  <c r="I2863" i="7"/>
  <c r="H2863" i="7"/>
  <c r="G2863" i="7"/>
  <c r="F2863" i="7"/>
  <c r="D2863" i="7"/>
  <c r="C2863" i="7"/>
  <c r="E2863" i="7" s="1"/>
  <c r="B2863" i="7"/>
  <c r="A2863" i="7"/>
  <c r="K2862" i="7"/>
  <c r="J2862" i="7"/>
  <c r="I2862" i="7"/>
  <c r="H2862" i="7"/>
  <c r="G2862" i="7"/>
  <c r="E2862" i="7"/>
  <c r="C2862" i="7"/>
  <c r="B2862" i="7"/>
  <c r="A2862" i="7"/>
  <c r="H2861" i="7"/>
  <c r="G2861" i="7"/>
  <c r="F2861" i="7"/>
  <c r="E2861" i="7"/>
  <c r="D2861" i="7"/>
  <c r="C2861" i="7"/>
  <c r="B2861" i="7"/>
  <c r="I2861" i="7" s="1"/>
  <c r="J2861" i="7" s="1"/>
  <c r="K2861" i="7" s="1"/>
  <c r="A2861" i="7"/>
  <c r="J2860" i="7"/>
  <c r="K2860" i="7" s="1"/>
  <c r="I2860" i="7"/>
  <c r="H2860" i="7"/>
  <c r="G2860" i="7"/>
  <c r="F2860" i="7"/>
  <c r="E2860" i="7"/>
  <c r="C2860" i="7"/>
  <c r="D2860" i="7" s="1"/>
  <c r="B2860" i="7"/>
  <c r="A2860" i="7"/>
  <c r="H2859" i="7"/>
  <c r="G2859" i="7"/>
  <c r="F2859" i="7"/>
  <c r="E2859" i="7"/>
  <c r="D2859" i="7"/>
  <c r="C2859" i="7"/>
  <c r="B2859" i="7"/>
  <c r="I2859" i="7" s="1"/>
  <c r="J2859" i="7" s="1"/>
  <c r="K2859" i="7" s="1"/>
  <c r="A2859" i="7"/>
  <c r="I2858" i="7"/>
  <c r="J2858" i="7" s="1"/>
  <c r="K2858" i="7" s="1"/>
  <c r="H2858" i="7"/>
  <c r="G2858" i="7"/>
  <c r="C2858" i="7"/>
  <c r="B2858" i="7"/>
  <c r="A2858" i="7"/>
  <c r="J2857" i="7"/>
  <c r="K2857" i="7" s="1"/>
  <c r="H2857" i="7"/>
  <c r="G2857" i="7"/>
  <c r="F2857" i="7"/>
  <c r="D2857" i="7"/>
  <c r="C2857" i="7"/>
  <c r="E2857" i="7" s="1"/>
  <c r="B2857" i="7"/>
  <c r="I2857" i="7" s="1"/>
  <c r="A2857" i="7"/>
  <c r="I2856" i="7"/>
  <c r="J2856" i="7" s="1"/>
  <c r="K2856" i="7" s="1"/>
  <c r="H2856" i="7"/>
  <c r="G2856" i="7"/>
  <c r="F2856" i="7"/>
  <c r="E2856" i="7"/>
  <c r="D2856" i="7"/>
  <c r="C2856" i="7"/>
  <c r="B2856" i="7"/>
  <c r="A2856" i="7"/>
  <c r="H2855" i="7"/>
  <c r="G2855" i="7"/>
  <c r="F2855" i="7"/>
  <c r="C2855" i="7"/>
  <c r="D2855" i="7" s="1"/>
  <c r="B2855" i="7"/>
  <c r="I2855" i="7" s="1"/>
  <c r="J2855" i="7" s="1"/>
  <c r="K2855" i="7" s="1"/>
  <c r="A2855" i="7"/>
  <c r="I2854" i="7"/>
  <c r="J2854" i="7" s="1"/>
  <c r="K2854" i="7" s="1"/>
  <c r="H2854" i="7"/>
  <c r="G2854" i="7"/>
  <c r="F2854" i="7"/>
  <c r="E2854" i="7"/>
  <c r="C2854" i="7"/>
  <c r="D2854" i="7" s="1"/>
  <c r="B2854" i="7"/>
  <c r="A2854" i="7"/>
  <c r="J2853" i="7"/>
  <c r="K2853" i="7" s="1"/>
  <c r="H2853" i="7"/>
  <c r="G2853" i="7"/>
  <c r="D2853" i="7"/>
  <c r="C2853" i="7"/>
  <c r="F2853" i="7" s="1"/>
  <c r="B2853" i="7"/>
  <c r="I2853" i="7" s="1"/>
  <c r="A2853" i="7"/>
  <c r="I2852" i="7"/>
  <c r="J2852" i="7" s="1"/>
  <c r="K2852" i="7" s="1"/>
  <c r="H2852" i="7"/>
  <c r="G2852" i="7"/>
  <c r="E2852" i="7"/>
  <c r="C2852" i="7"/>
  <c r="B2852" i="7"/>
  <c r="A2852" i="7"/>
  <c r="K2851" i="7"/>
  <c r="J2851" i="7"/>
  <c r="I2851" i="7"/>
  <c r="H2851" i="7"/>
  <c r="G2851" i="7"/>
  <c r="F2851" i="7"/>
  <c r="C2851" i="7"/>
  <c r="B2851" i="7"/>
  <c r="A2851" i="7"/>
  <c r="K2850" i="7"/>
  <c r="J2850" i="7"/>
  <c r="I2850" i="7"/>
  <c r="H2850" i="7"/>
  <c r="G2850" i="7"/>
  <c r="E2850" i="7"/>
  <c r="C2850" i="7"/>
  <c r="B2850" i="7"/>
  <c r="A2850" i="7"/>
  <c r="H2849" i="7"/>
  <c r="G2849" i="7"/>
  <c r="F2849" i="7"/>
  <c r="E2849" i="7"/>
  <c r="D2849" i="7"/>
  <c r="C2849" i="7"/>
  <c r="B2849" i="7"/>
  <c r="I2849" i="7" s="1"/>
  <c r="J2849" i="7" s="1"/>
  <c r="K2849" i="7" s="1"/>
  <c r="A2849" i="7"/>
  <c r="J2848" i="7"/>
  <c r="K2848" i="7" s="1"/>
  <c r="I2848" i="7"/>
  <c r="H2848" i="7"/>
  <c r="G2848" i="7"/>
  <c r="F2848" i="7"/>
  <c r="E2848" i="7"/>
  <c r="D2848" i="7"/>
  <c r="C2848" i="7"/>
  <c r="B2848" i="7"/>
  <c r="A2848" i="7"/>
  <c r="K2847" i="7"/>
  <c r="I2847" i="7"/>
  <c r="J2847" i="7" s="1"/>
  <c r="H2847" i="7"/>
  <c r="G2847" i="7"/>
  <c r="D2847" i="7"/>
  <c r="C2847" i="7"/>
  <c r="B2847" i="7"/>
  <c r="A2847" i="7"/>
  <c r="H2846" i="7"/>
  <c r="G2846" i="7"/>
  <c r="F2846" i="7"/>
  <c r="E2846" i="7"/>
  <c r="C2846" i="7"/>
  <c r="D2846" i="7" s="1"/>
  <c r="B2846" i="7"/>
  <c r="I2846" i="7" s="1"/>
  <c r="J2846" i="7" s="1"/>
  <c r="K2846" i="7" s="1"/>
  <c r="A2846" i="7"/>
  <c r="H2845" i="7"/>
  <c r="G2845" i="7"/>
  <c r="F2845" i="7"/>
  <c r="C2845" i="7"/>
  <c r="E2845" i="7" s="1"/>
  <c r="B2845" i="7"/>
  <c r="I2845" i="7" s="1"/>
  <c r="J2845" i="7" s="1"/>
  <c r="K2845" i="7" s="1"/>
  <c r="A2845" i="7"/>
  <c r="I2844" i="7"/>
  <c r="J2844" i="7" s="1"/>
  <c r="K2844" i="7" s="1"/>
  <c r="H2844" i="7"/>
  <c r="G2844" i="7"/>
  <c r="C2844" i="7"/>
  <c r="B2844" i="7"/>
  <c r="A2844" i="7"/>
  <c r="I2843" i="7"/>
  <c r="J2843" i="7" s="1"/>
  <c r="K2843" i="7" s="1"/>
  <c r="H2843" i="7"/>
  <c r="G2843" i="7"/>
  <c r="F2843" i="7"/>
  <c r="D2843" i="7"/>
  <c r="C2843" i="7"/>
  <c r="E2843" i="7" s="1"/>
  <c r="B2843" i="7"/>
  <c r="A2843" i="7"/>
  <c r="J2842" i="7"/>
  <c r="K2842" i="7" s="1"/>
  <c r="I2842" i="7"/>
  <c r="H2842" i="7"/>
  <c r="G2842" i="7"/>
  <c r="C2842" i="7"/>
  <c r="B2842" i="7"/>
  <c r="A2842" i="7"/>
  <c r="H2841" i="7"/>
  <c r="G2841" i="7"/>
  <c r="F2841" i="7"/>
  <c r="E2841" i="7"/>
  <c r="D2841" i="7"/>
  <c r="C2841" i="7"/>
  <c r="B2841" i="7"/>
  <c r="I2841" i="7" s="1"/>
  <c r="J2841" i="7" s="1"/>
  <c r="K2841" i="7" s="1"/>
  <c r="A2841" i="7"/>
  <c r="I2840" i="7"/>
  <c r="J2840" i="7" s="1"/>
  <c r="K2840" i="7" s="1"/>
  <c r="H2840" i="7"/>
  <c r="G2840" i="7"/>
  <c r="E2840" i="7"/>
  <c r="D2840" i="7"/>
  <c r="C2840" i="7"/>
  <c r="F2840" i="7" s="1"/>
  <c r="B2840" i="7"/>
  <c r="A2840" i="7"/>
  <c r="H2839" i="7"/>
  <c r="G2839" i="7"/>
  <c r="F2839" i="7"/>
  <c r="E2839" i="7"/>
  <c r="C2839" i="7"/>
  <c r="D2839" i="7" s="1"/>
  <c r="B2839" i="7"/>
  <c r="I2839" i="7" s="1"/>
  <c r="J2839" i="7" s="1"/>
  <c r="K2839" i="7" s="1"/>
  <c r="A2839" i="7"/>
  <c r="I2838" i="7"/>
  <c r="J2838" i="7" s="1"/>
  <c r="K2838" i="7" s="1"/>
  <c r="H2838" i="7"/>
  <c r="G2838" i="7"/>
  <c r="E2838" i="7"/>
  <c r="C2838" i="7"/>
  <c r="D2838" i="7" s="1"/>
  <c r="B2838" i="7"/>
  <c r="A2838" i="7"/>
  <c r="J2837" i="7"/>
  <c r="K2837" i="7" s="1"/>
  <c r="H2837" i="7"/>
  <c r="G2837" i="7"/>
  <c r="F2837" i="7"/>
  <c r="E2837" i="7"/>
  <c r="D2837" i="7"/>
  <c r="C2837" i="7"/>
  <c r="B2837" i="7"/>
  <c r="I2837" i="7" s="1"/>
  <c r="A2837" i="7"/>
  <c r="H2836" i="7"/>
  <c r="G2836" i="7"/>
  <c r="D2836" i="7"/>
  <c r="C2836" i="7"/>
  <c r="B2836" i="7"/>
  <c r="I2836" i="7" s="1"/>
  <c r="J2836" i="7" s="1"/>
  <c r="K2836" i="7" s="1"/>
  <c r="A2836" i="7"/>
  <c r="H2835" i="7"/>
  <c r="G2835" i="7"/>
  <c r="F2835" i="7"/>
  <c r="E2835" i="7"/>
  <c r="C2835" i="7"/>
  <c r="D2835" i="7" s="1"/>
  <c r="B2835" i="7"/>
  <c r="I2835" i="7" s="1"/>
  <c r="J2835" i="7" s="1"/>
  <c r="K2835" i="7" s="1"/>
  <c r="A2835" i="7"/>
  <c r="I2834" i="7"/>
  <c r="J2834" i="7" s="1"/>
  <c r="K2834" i="7" s="1"/>
  <c r="H2834" i="7"/>
  <c r="G2834" i="7"/>
  <c r="C2834" i="7"/>
  <c r="B2834" i="7"/>
  <c r="A2834" i="7"/>
  <c r="J2833" i="7"/>
  <c r="K2833" i="7" s="1"/>
  <c r="I2833" i="7"/>
  <c r="H2833" i="7"/>
  <c r="G2833" i="7"/>
  <c r="F2833" i="7"/>
  <c r="D2833" i="7"/>
  <c r="C2833" i="7"/>
  <c r="E2833" i="7" s="1"/>
  <c r="B2833" i="7"/>
  <c r="A2833" i="7"/>
  <c r="I2832" i="7"/>
  <c r="J2832" i="7" s="1"/>
  <c r="K2832" i="7" s="1"/>
  <c r="H2832" i="7"/>
  <c r="G2832" i="7"/>
  <c r="C2832" i="7"/>
  <c r="B2832" i="7"/>
  <c r="A2832" i="7"/>
  <c r="I2831" i="7"/>
  <c r="J2831" i="7" s="1"/>
  <c r="K2831" i="7" s="1"/>
  <c r="H2831" i="7"/>
  <c r="G2831" i="7"/>
  <c r="F2831" i="7"/>
  <c r="D2831" i="7"/>
  <c r="C2831" i="7"/>
  <c r="E2831" i="7" s="1"/>
  <c r="B2831" i="7"/>
  <c r="A2831" i="7"/>
  <c r="J2830" i="7"/>
  <c r="K2830" i="7" s="1"/>
  <c r="I2830" i="7"/>
  <c r="H2830" i="7"/>
  <c r="G2830" i="7"/>
  <c r="C2830" i="7"/>
  <c r="B2830" i="7"/>
  <c r="A2830" i="7"/>
  <c r="H2829" i="7"/>
  <c r="G2829" i="7"/>
  <c r="F2829" i="7"/>
  <c r="E2829" i="7"/>
  <c r="D2829" i="7"/>
  <c r="C2829" i="7"/>
  <c r="B2829" i="7"/>
  <c r="I2829" i="7" s="1"/>
  <c r="J2829" i="7" s="1"/>
  <c r="K2829" i="7" s="1"/>
  <c r="A2829" i="7"/>
  <c r="I2828" i="7"/>
  <c r="J2828" i="7" s="1"/>
  <c r="K2828" i="7" s="1"/>
  <c r="H2828" i="7"/>
  <c r="G2828" i="7"/>
  <c r="F2828" i="7"/>
  <c r="E2828" i="7"/>
  <c r="D2828" i="7"/>
  <c r="C2828" i="7"/>
  <c r="B2828" i="7"/>
  <c r="A2828" i="7"/>
  <c r="H2827" i="7"/>
  <c r="G2827" i="7"/>
  <c r="F2827" i="7"/>
  <c r="E2827" i="7"/>
  <c r="C2827" i="7"/>
  <c r="D2827" i="7" s="1"/>
  <c r="B2827" i="7"/>
  <c r="I2827" i="7" s="1"/>
  <c r="J2827" i="7" s="1"/>
  <c r="K2827" i="7" s="1"/>
  <c r="A2827" i="7"/>
  <c r="I2826" i="7"/>
  <c r="J2826" i="7" s="1"/>
  <c r="K2826" i="7" s="1"/>
  <c r="H2826" i="7"/>
  <c r="G2826" i="7"/>
  <c r="E2826" i="7"/>
  <c r="C2826" i="7"/>
  <c r="D2826" i="7" s="1"/>
  <c r="B2826" i="7"/>
  <c r="A2826" i="7"/>
  <c r="J2825" i="7"/>
  <c r="K2825" i="7" s="1"/>
  <c r="H2825" i="7"/>
  <c r="G2825" i="7"/>
  <c r="F2825" i="7"/>
  <c r="E2825" i="7"/>
  <c r="D2825" i="7"/>
  <c r="C2825" i="7"/>
  <c r="B2825" i="7"/>
  <c r="I2825" i="7" s="1"/>
  <c r="A2825" i="7"/>
  <c r="H2824" i="7"/>
  <c r="G2824" i="7"/>
  <c r="C2824" i="7"/>
  <c r="B2824" i="7"/>
  <c r="I2824" i="7" s="1"/>
  <c r="J2824" i="7" s="1"/>
  <c r="K2824" i="7" s="1"/>
  <c r="A2824" i="7"/>
  <c r="H2823" i="7"/>
  <c r="G2823" i="7"/>
  <c r="F2823" i="7"/>
  <c r="E2823" i="7"/>
  <c r="C2823" i="7"/>
  <c r="D2823" i="7" s="1"/>
  <c r="B2823" i="7"/>
  <c r="I2823" i="7" s="1"/>
  <c r="J2823" i="7" s="1"/>
  <c r="K2823" i="7" s="1"/>
  <c r="A2823" i="7"/>
  <c r="I2822" i="7"/>
  <c r="J2822" i="7" s="1"/>
  <c r="K2822" i="7" s="1"/>
  <c r="H2822" i="7"/>
  <c r="G2822" i="7"/>
  <c r="C2822" i="7"/>
  <c r="B2822" i="7"/>
  <c r="A2822" i="7"/>
  <c r="J2821" i="7"/>
  <c r="K2821" i="7" s="1"/>
  <c r="I2821" i="7"/>
  <c r="H2821" i="7"/>
  <c r="G2821" i="7"/>
  <c r="F2821" i="7"/>
  <c r="D2821" i="7"/>
  <c r="C2821" i="7"/>
  <c r="E2821" i="7" s="1"/>
  <c r="B2821" i="7"/>
  <c r="A2821" i="7"/>
  <c r="I2820" i="7"/>
  <c r="J2820" i="7" s="1"/>
  <c r="K2820" i="7" s="1"/>
  <c r="H2820" i="7"/>
  <c r="G2820" i="7"/>
  <c r="C2820" i="7"/>
  <c r="B2820" i="7"/>
  <c r="A2820" i="7"/>
  <c r="I2819" i="7"/>
  <c r="J2819" i="7" s="1"/>
  <c r="K2819" i="7" s="1"/>
  <c r="H2819" i="7"/>
  <c r="G2819" i="7"/>
  <c r="F2819" i="7"/>
  <c r="D2819" i="7"/>
  <c r="C2819" i="7"/>
  <c r="E2819" i="7" s="1"/>
  <c r="B2819" i="7"/>
  <c r="A2819" i="7"/>
  <c r="J2818" i="7"/>
  <c r="K2818" i="7" s="1"/>
  <c r="I2818" i="7"/>
  <c r="H2818" i="7"/>
  <c r="G2818" i="7"/>
  <c r="C2818" i="7"/>
  <c r="B2818" i="7"/>
  <c r="A2818" i="7"/>
  <c r="H2817" i="7"/>
  <c r="G2817" i="7"/>
  <c r="F2817" i="7"/>
  <c r="E2817" i="7"/>
  <c r="D2817" i="7"/>
  <c r="C2817" i="7"/>
  <c r="B2817" i="7"/>
  <c r="I2817" i="7" s="1"/>
  <c r="J2817" i="7" s="1"/>
  <c r="K2817" i="7" s="1"/>
  <c r="A2817" i="7"/>
  <c r="I2816" i="7"/>
  <c r="J2816" i="7" s="1"/>
  <c r="K2816" i="7" s="1"/>
  <c r="H2816" i="7"/>
  <c r="G2816" i="7"/>
  <c r="F2816" i="7"/>
  <c r="E2816" i="7"/>
  <c r="D2816" i="7"/>
  <c r="C2816" i="7"/>
  <c r="B2816" i="7"/>
  <c r="A2816" i="7"/>
  <c r="H2815" i="7"/>
  <c r="G2815" i="7"/>
  <c r="F2815" i="7"/>
  <c r="E2815" i="7"/>
  <c r="C2815" i="7"/>
  <c r="D2815" i="7" s="1"/>
  <c r="B2815" i="7"/>
  <c r="I2815" i="7" s="1"/>
  <c r="J2815" i="7" s="1"/>
  <c r="K2815" i="7" s="1"/>
  <c r="A2815" i="7"/>
  <c r="J2814" i="7"/>
  <c r="K2814" i="7" s="1"/>
  <c r="I2814" i="7"/>
  <c r="H2814" i="7"/>
  <c r="G2814" i="7"/>
  <c r="F2814" i="7"/>
  <c r="E2814" i="7"/>
  <c r="D2814" i="7"/>
  <c r="C2814" i="7"/>
  <c r="B2814" i="7"/>
  <c r="A2814" i="7"/>
  <c r="H2813" i="7"/>
  <c r="G2813" i="7"/>
  <c r="F2813" i="7"/>
  <c r="D2813" i="7"/>
  <c r="C2813" i="7"/>
  <c r="E2813" i="7" s="1"/>
  <c r="B2813" i="7"/>
  <c r="I2813" i="7" s="1"/>
  <c r="J2813" i="7" s="1"/>
  <c r="K2813" i="7" s="1"/>
  <c r="A2813" i="7"/>
  <c r="I2812" i="7"/>
  <c r="J2812" i="7" s="1"/>
  <c r="K2812" i="7" s="1"/>
  <c r="H2812" i="7"/>
  <c r="G2812" i="7"/>
  <c r="F2812" i="7"/>
  <c r="E2812" i="7"/>
  <c r="D2812" i="7"/>
  <c r="C2812" i="7"/>
  <c r="B2812" i="7"/>
  <c r="A2812" i="7"/>
  <c r="H2811" i="7"/>
  <c r="G2811" i="7"/>
  <c r="C2811" i="7"/>
  <c r="B2811" i="7"/>
  <c r="I2811" i="7" s="1"/>
  <c r="J2811" i="7" s="1"/>
  <c r="K2811" i="7" s="1"/>
  <c r="A2811" i="7"/>
  <c r="H2810" i="7"/>
  <c r="G2810" i="7"/>
  <c r="F2810" i="7"/>
  <c r="C2810" i="7"/>
  <c r="B2810" i="7"/>
  <c r="I2810" i="7" s="1"/>
  <c r="J2810" i="7" s="1"/>
  <c r="K2810" i="7" s="1"/>
  <c r="A2810" i="7"/>
  <c r="H2809" i="7"/>
  <c r="G2809" i="7"/>
  <c r="F2809" i="7"/>
  <c r="E2809" i="7"/>
  <c r="C2809" i="7"/>
  <c r="D2809" i="7" s="1"/>
  <c r="B2809" i="7"/>
  <c r="I2809" i="7" s="1"/>
  <c r="J2809" i="7" s="1"/>
  <c r="K2809" i="7" s="1"/>
  <c r="A2809" i="7"/>
  <c r="I2808" i="7"/>
  <c r="J2808" i="7" s="1"/>
  <c r="K2808" i="7" s="1"/>
  <c r="H2808" i="7"/>
  <c r="G2808" i="7"/>
  <c r="C2808" i="7"/>
  <c r="B2808" i="7"/>
  <c r="A2808" i="7"/>
  <c r="K2807" i="7"/>
  <c r="J2807" i="7"/>
  <c r="I2807" i="7"/>
  <c r="H2807" i="7"/>
  <c r="G2807" i="7"/>
  <c r="F2807" i="7"/>
  <c r="D2807" i="7"/>
  <c r="C2807" i="7"/>
  <c r="E2807" i="7" s="1"/>
  <c r="B2807" i="7"/>
  <c r="A2807" i="7"/>
  <c r="I2806" i="7"/>
  <c r="J2806" i="7" s="1"/>
  <c r="K2806" i="7" s="1"/>
  <c r="H2806" i="7"/>
  <c r="G2806" i="7"/>
  <c r="E2806" i="7"/>
  <c r="C2806" i="7"/>
  <c r="D2806" i="7" s="1"/>
  <c r="B2806" i="7"/>
  <c r="A2806" i="7"/>
  <c r="H2805" i="7"/>
  <c r="G2805" i="7"/>
  <c r="F2805" i="7"/>
  <c r="E2805" i="7"/>
  <c r="D2805" i="7"/>
  <c r="C2805" i="7"/>
  <c r="B2805" i="7"/>
  <c r="I2805" i="7" s="1"/>
  <c r="J2805" i="7" s="1"/>
  <c r="K2805" i="7" s="1"/>
  <c r="A2805" i="7"/>
  <c r="I2804" i="7"/>
  <c r="J2804" i="7" s="1"/>
  <c r="K2804" i="7" s="1"/>
  <c r="H2804" i="7"/>
  <c r="G2804" i="7"/>
  <c r="F2804" i="7"/>
  <c r="E2804" i="7"/>
  <c r="D2804" i="7"/>
  <c r="C2804" i="7"/>
  <c r="B2804" i="7"/>
  <c r="A2804" i="7"/>
  <c r="I2803" i="7"/>
  <c r="J2803" i="7" s="1"/>
  <c r="K2803" i="7" s="1"/>
  <c r="H2803" i="7"/>
  <c r="G2803" i="7"/>
  <c r="E2803" i="7"/>
  <c r="D2803" i="7"/>
  <c r="C2803" i="7"/>
  <c r="F2803" i="7" s="1"/>
  <c r="B2803" i="7"/>
  <c r="A2803" i="7"/>
  <c r="H2802" i="7"/>
  <c r="G2802" i="7"/>
  <c r="D2802" i="7"/>
  <c r="C2802" i="7"/>
  <c r="B2802" i="7"/>
  <c r="I2802" i="7" s="1"/>
  <c r="J2802" i="7" s="1"/>
  <c r="K2802" i="7" s="1"/>
  <c r="A2802" i="7"/>
  <c r="H2801" i="7"/>
  <c r="G2801" i="7"/>
  <c r="F2801" i="7"/>
  <c r="E2801" i="7"/>
  <c r="C2801" i="7"/>
  <c r="D2801" i="7" s="1"/>
  <c r="B2801" i="7"/>
  <c r="I2801" i="7" s="1"/>
  <c r="J2801" i="7" s="1"/>
  <c r="K2801" i="7" s="1"/>
  <c r="A2801" i="7"/>
  <c r="K2800" i="7"/>
  <c r="I2800" i="7"/>
  <c r="J2800" i="7" s="1"/>
  <c r="H2800" i="7"/>
  <c r="G2800" i="7"/>
  <c r="C2800" i="7"/>
  <c r="B2800" i="7"/>
  <c r="A2800" i="7"/>
  <c r="J2799" i="7"/>
  <c r="K2799" i="7" s="1"/>
  <c r="H2799" i="7"/>
  <c r="G2799" i="7"/>
  <c r="F2799" i="7"/>
  <c r="E2799" i="7"/>
  <c r="D2799" i="7"/>
  <c r="C2799" i="7"/>
  <c r="B2799" i="7"/>
  <c r="I2799" i="7" s="1"/>
  <c r="A2799" i="7"/>
  <c r="I2798" i="7"/>
  <c r="J2798" i="7" s="1"/>
  <c r="K2798" i="7" s="1"/>
  <c r="H2798" i="7"/>
  <c r="G2798" i="7"/>
  <c r="E2798" i="7"/>
  <c r="C2798" i="7"/>
  <c r="D2798" i="7" s="1"/>
  <c r="B2798" i="7"/>
  <c r="A2798" i="7"/>
  <c r="H2797" i="7"/>
  <c r="G2797" i="7"/>
  <c r="F2797" i="7"/>
  <c r="D2797" i="7"/>
  <c r="C2797" i="7"/>
  <c r="E2797" i="7" s="1"/>
  <c r="B2797" i="7"/>
  <c r="I2797" i="7" s="1"/>
  <c r="J2797" i="7" s="1"/>
  <c r="K2797" i="7" s="1"/>
  <c r="A2797" i="7"/>
  <c r="J2796" i="7"/>
  <c r="K2796" i="7" s="1"/>
  <c r="H2796" i="7"/>
  <c r="G2796" i="7"/>
  <c r="E2796" i="7"/>
  <c r="D2796" i="7"/>
  <c r="C2796" i="7"/>
  <c r="F2796" i="7" s="1"/>
  <c r="B2796" i="7"/>
  <c r="I2796" i="7" s="1"/>
  <c r="A2796" i="7"/>
  <c r="H2795" i="7"/>
  <c r="G2795" i="7"/>
  <c r="D2795" i="7"/>
  <c r="C2795" i="7"/>
  <c r="B2795" i="7"/>
  <c r="I2795" i="7" s="1"/>
  <c r="J2795" i="7" s="1"/>
  <c r="K2795" i="7" s="1"/>
  <c r="A2795" i="7"/>
  <c r="H2794" i="7"/>
  <c r="G2794" i="7"/>
  <c r="F2794" i="7"/>
  <c r="C2794" i="7"/>
  <c r="D2794" i="7" s="1"/>
  <c r="B2794" i="7"/>
  <c r="I2794" i="7" s="1"/>
  <c r="J2794" i="7" s="1"/>
  <c r="K2794" i="7" s="1"/>
  <c r="A2794" i="7"/>
  <c r="I2793" i="7"/>
  <c r="J2793" i="7" s="1"/>
  <c r="K2793" i="7" s="1"/>
  <c r="H2793" i="7"/>
  <c r="G2793" i="7"/>
  <c r="F2793" i="7"/>
  <c r="E2793" i="7"/>
  <c r="D2793" i="7"/>
  <c r="C2793" i="7"/>
  <c r="B2793" i="7"/>
  <c r="A2793" i="7"/>
  <c r="K2792" i="7"/>
  <c r="J2792" i="7"/>
  <c r="I2792" i="7"/>
  <c r="H2792" i="7"/>
  <c r="G2792" i="7"/>
  <c r="C2792" i="7"/>
  <c r="B2792" i="7"/>
  <c r="A2792" i="7"/>
  <c r="H2791" i="7"/>
  <c r="G2791" i="7"/>
  <c r="E2791" i="7"/>
  <c r="C2791" i="7"/>
  <c r="F2791" i="7" s="1"/>
  <c r="B2791" i="7"/>
  <c r="I2791" i="7" s="1"/>
  <c r="J2791" i="7" s="1"/>
  <c r="K2791" i="7" s="1"/>
  <c r="A2791" i="7"/>
  <c r="J2790" i="7"/>
  <c r="K2790" i="7" s="1"/>
  <c r="I2790" i="7"/>
  <c r="H2790" i="7"/>
  <c r="G2790" i="7"/>
  <c r="F2790" i="7"/>
  <c r="E2790" i="7"/>
  <c r="D2790" i="7"/>
  <c r="C2790" i="7"/>
  <c r="B2790" i="7"/>
  <c r="A2790" i="7"/>
  <c r="H2789" i="7"/>
  <c r="G2789" i="7"/>
  <c r="F2789" i="7"/>
  <c r="D2789" i="7"/>
  <c r="C2789" i="7"/>
  <c r="E2789" i="7" s="1"/>
  <c r="B2789" i="7"/>
  <c r="I2789" i="7" s="1"/>
  <c r="J2789" i="7" s="1"/>
  <c r="K2789" i="7" s="1"/>
  <c r="A2789" i="7"/>
  <c r="H2788" i="7"/>
  <c r="G2788" i="7"/>
  <c r="F2788" i="7"/>
  <c r="E2788" i="7"/>
  <c r="D2788" i="7"/>
  <c r="C2788" i="7"/>
  <c r="B2788" i="7"/>
  <c r="I2788" i="7" s="1"/>
  <c r="J2788" i="7" s="1"/>
  <c r="K2788" i="7" s="1"/>
  <c r="A2788" i="7"/>
  <c r="H2787" i="7"/>
  <c r="G2787" i="7"/>
  <c r="D2787" i="7"/>
  <c r="C2787" i="7"/>
  <c r="B2787" i="7"/>
  <c r="I2787" i="7" s="1"/>
  <c r="J2787" i="7" s="1"/>
  <c r="K2787" i="7" s="1"/>
  <c r="A2787" i="7"/>
  <c r="H2786" i="7"/>
  <c r="G2786" i="7"/>
  <c r="C2786" i="7"/>
  <c r="B2786" i="7"/>
  <c r="I2786" i="7" s="1"/>
  <c r="J2786" i="7" s="1"/>
  <c r="K2786" i="7" s="1"/>
  <c r="A2786" i="7"/>
  <c r="H2785" i="7"/>
  <c r="G2785" i="7"/>
  <c r="F2785" i="7"/>
  <c r="E2785" i="7"/>
  <c r="C2785" i="7"/>
  <c r="D2785" i="7" s="1"/>
  <c r="B2785" i="7"/>
  <c r="I2785" i="7" s="1"/>
  <c r="J2785" i="7" s="1"/>
  <c r="K2785" i="7" s="1"/>
  <c r="A2785" i="7"/>
  <c r="I2784" i="7"/>
  <c r="J2784" i="7" s="1"/>
  <c r="K2784" i="7" s="1"/>
  <c r="H2784" i="7"/>
  <c r="G2784" i="7"/>
  <c r="C2784" i="7"/>
  <c r="B2784" i="7"/>
  <c r="A2784" i="7"/>
  <c r="J2783" i="7"/>
  <c r="K2783" i="7" s="1"/>
  <c r="I2783" i="7"/>
  <c r="H2783" i="7"/>
  <c r="G2783" i="7"/>
  <c r="F2783" i="7"/>
  <c r="D2783" i="7"/>
  <c r="C2783" i="7"/>
  <c r="E2783" i="7" s="1"/>
  <c r="B2783" i="7"/>
  <c r="A2783" i="7"/>
  <c r="I2782" i="7"/>
  <c r="J2782" i="7" s="1"/>
  <c r="K2782" i="7" s="1"/>
  <c r="H2782" i="7"/>
  <c r="G2782" i="7"/>
  <c r="E2782" i="7"/>
  <c r="C2782" i="7"/>
  <c r="D2782" i="7" s="1"/>
  <c r="B2782" i="7"/>
  <c r="A2782" i="7"/>
  <c r="H2781" i="7"/>
  <c r="G2781" i="7"/>
  <c r="F2781" i="7"/>
  <c r="E2781" i="7"/>
  <c r="D2781" i="7"/>
  <c r="C2781" i="7"/>
  <c r="B2781" i="7"/>
  <c r="I2781" i="7" s="1"/>
  <c r="J2781" i="7" s="1"/>
  <c r="K2781" i="7" s="1"/>
  <c r="A2781" i="7"/>
  <c r="I2780" i="7"/>
  <c r="J2780" i="7" s="1"/>
  <c r="K2780" i="7" s="1"/>
  <c r="H2780" i="7"/>
  <c r="G2780" i="7"/>
  <c r="F2780" i="7"/>
  <c r="E2780" i="7"/>
  <c r="D2780" i="7"/>
  <c r="C2780" i="7"/>
  <c r="B2780" i="7"/>
  <c r="A2780" i="7"/>
  <c r="I2779" i="7"/>
  <c r="J2779" i="7" s="1"/>
  <c r="K2779" i="7" s="1"/>
  <c r="H2779" i="7"/>
  <c r="G2779" i="7"/>
  <c r="E2779" i="7"/>
  <c r="D2779" i="7"/>
  <c r="C2779" i="7"/>
  <c r="F2779" i="7" s="1"/>
  <c r="B2779" i="7"/>
  <c r="A2779" i="7"/>
  <c r="H2778" i="7"/>
  <c r="G2778" i="7"/>
  <c r="D2778" i="7"/>
  <c r="C2778" i="7"/>
  <c r="B2778" i="7"/>
  <c r="I2778" i="7" s="1"/>
  <c r="J2778" i="7" s="1"/>
  <c r="K2778" i="7" s="1"/>
  <c r="A2778" i="7"/>
  <c r="H2777" i="7"/>
  <c r="G2777" i="7"/>
  <c r="F2777" i="7"/>
  <c r="E2777" i="7"/>
  <c r="C2777" i="7"/>
  <c r="D2777" i="7" s="1"/>
  <c r="B2777" i="7"/>
  <c r="I2777" i="7" s="1"/>
  <c r="J2777" i="7" s="1"/>
  <c r="K2777" i="7" s="1"/>
  <c r="A2777" i="7"/>
  <c r="K2776" i="7"/>
  <c r="I2776" i="7"/>
  <c r="J2776" i="7" s="1"/>
  <c r="H2776" i="7"/>
  <c r="G2776" i="7"/>
  <c r="C2776" i="7"/>
  <c r="B2776" i="7"/>
  <c r="A2776" i="7"/>
  <c r="H2775" i="7"/>
  <c r="G2775" i="7"/>
  <c r="C2775" i="7"/>
  <c r="F2775" i="7" s="1"/>
  <c r="B2775" i="7"/>
  <c r="I2775" i="7" s="1"/>
  <c r="J2775" i="7" s="1"/>
  <c r="K2775" i="7" s="1"/>
  <c r="A2775" i="7"/>
  <c r="J2774" i="7"/>
  <c r="K2774" i="7" s="1"/>
  <c r="I2774" i="7"/>
  <c r="H2774" i="7"/>
  <c r="G2774" i="7"/>
  <c r="F2774" i="7"/>
  <c r="E2774" i="7"/>
  <c r="D2774" i="7"/>
  <c r="C2774" i="7"/>
  <c r="B2774" i="7"/>
  <c r="A2774" i="7"/>
  <c r="I2773" i="7"/>
  <c r="J2773" i="7" s="1"/>
  <c r="K2773" i="7" s="1"/>
  <c r="H2773" i="7"/>
  <c r="G2773" i="7"/>
  <c r="F2773" i="7"/>
  <c r="E2773" i="7"/>
  <c r="C2773" i="7"/>
  <c r="D2773" i="7" s="1"/>
  <c r="B2773" i="7"/>
  <c r="A2773" i="7"/>
  <c r="H2772" i="7"/>
  <c r="G2772" i="7"/>
  <c r="F2772" i="7"/>
  <c r="E2772" i="7"/>
  <c r="D2772" i="7"/>
  <c r="C2772" i="7"/>
  <c r="B2772" i="7"/>
  <c r="I2772" i="7" s="1"/>
  <c r="J2772" i="7" s="1"/>
  <c r="K2772" i="7" s="1"/>
  <c r="A2772" i="7"/>
  <c r="H2771" i="7"/>
  <c r="G2771" i="7"/>
  <c r="C2771" i="7"/>
  <c r="B2771" i="7"/>
  <c r="I2771" i="7" s="1"/>
  <c r="J2771" i="7" s="1"/>
  <c r="K2771" i="7" s="1"/>
  <c r="A2771" i="7"/>
  <c r="H2770" i="7"/>
  <c r="G2770" i="7"/>
  <c r="F2770" i="7"/>
  <c r="E2770" i="7"/>
  <c r="D2770" i="7"/>
  <c r="C2770" i="7"/>
  <c r="B2770" i="7"/>
  <c r="I2770" i="7" s="1"/>
  <c r="J2770" i="7" s="1"/>
  <c r="K2770" i="7" s="1"/>
  <c r="A2770" i="7"/>
  <c r="I2769" i="7"/>
  <c r="J2769" i="7" s="1"/>
  <c r="K2769" i="7" s="1"/>
  <c r="H2769" i="7"/>
  <c r="G2769" i="7"/>
  <c r="E2769" i="7"/>
  <c r="D2769" i="7"/>
  <c r="C2769" i="7"/>
  <c r="F2769" i="7" s="1"/>
  <c r="B2769" i="7"/>
  <c r="A2769" i="7"/>
  <c r="H2768" i="7"/>
  <c r="G2768" i="7"/>
  <c r="D2768" i="7"/>
  <c r="C2768" i="7"/>
  <c r="B2768" i="7"/>
  <c r="I2768" i="7" s="1"/>
  <c r="J2768" i="7" s="1"/>
  <c r="K2768" i="7" s="1"/>
  <c r="A2768" i="7"/>
  <c r="H2767" i="7"/>
  <c r="G2767" i="7"/>
  <c r="F2767" i="7"/>
  <c r="C2767" i="7"/>
  <c r="B2767" i="7"/>
  <c r="I2767" i="7" s="1"/>
  <c r="J2767" i="7" s="1"/>
  <c r="K2767" i="7" s="1"/>
  <c r="A2767" i="7"/>
  <c r="H2766" i="7"/>
  <c r="G2766" i="7"/>
  <c r="F2766" i="7"/>
  <c r="E2766" i="7"/>
  <c r="C2766" i="7"/>
  <c r="D2766" i="7" s="1"/>
  <c r="B2766" i="7"/>
  <c r="I2766" i="7" s="1"/>
  <c r="J2766" i="7" s="1"/>
  <c r="K2766" i="7" s="1"/>
  <c r="A2766" i="7"/>
  <c r="I2765" i="7"/>
  <c r="J2765" i="7" s="1"/>
  <c r="K2765" i="7" s="1"/>
  <c r="H2765" i="7"/>
  <c r="G2765" i="7"/>
  <c r="F2765" i="7"/>
  <c r="E2765" i="7"/>
  <c r="D2765" i="7"/>
  <c r="C2765" i="7"/>
  <c r="B2765" i="7"/>
  <c r="A2765" i="7"/>
  <c r="K2764" i="7"/>
  <c r="J2764" i="7"/>
  <c r="I2764" i="7"/>
  <c r="H2764" i="7"/>
  <c r="G2764" i="7"/>
  <c r="C2764" i="7"/>
  <c r="B2764" i="7"/>
  <c r="A2764" i="7"/>
  <c r="H2763" i="7"/>
  <c r="G2763" i="7"/>
  <c r="C2763" i="7"/>
  <c r="F2763" i="7" s="1"/>
  <c r="B2763" i="7"/>
  <c r="I2763" i="7" s="1"/>
  <c r="J2763" i="7" s="1"/>
  <c r="K2763" i="7" s="1"/>
  <c r="A2763" i="7"/>
  <c r="J2762" i="7"/>
  <c r="K2762" i="7" s="1"/>
  <c r="I2762" i="7"/>
  <c r="H2762" i="7"/>
  <c r="G2762" i="7"/>
  <c r="F2762" i="7"/>
  <c r="E2762" i="7"/>
  <c r="D2762" i="7"/>
  <c r="C2762" i="7"/>
  <c r="B2762" i="7"/>
  <c r="A2762" i="7"/>
  <c r="I2761" i="7"/>
  <c r="J2761" i="7" s="1"/>
  <c r="K2761" i="7" s="1"/>
  <c r="H2761" i="7"/>
  <c r="G2761" i="7"/>
  <c r="F2761" i="7"/>
  <c r="E2761" i="7"/>
  <c r="C2761" i="7"/>
  <c r="D2761" i="7" s="1"/>
  <c r="B2761" i="7"/>
  <c r="A2761" i="7"/>
  <c r="H2760" i="7"/>
  <c r="G2760" i="7"/>
  <c r="F2760" i="7"/>
  <c r="E2760" i="7"/>
  <c r="D2760" i="7"/>
  <c r="C2760" i="7"/>
  <c r="B2760" i="7"/>
  <c r="I2760" i="7" s="1"/>
  <c r="J2760" i="7" s="1"/>
  <c r="K2760" i="7" s="1"/>
  <c r="A2760" i="7"/>
  <c r="H2759" i="7"/>
  <c r="G2759" i="7"/>
  <c r="C2759" i="7"/>
  <c r="B2759" i="7"/>
  <c r="I2759" i="7" s="1"/>
  <c r="J2759" i="7" s="1"/>
  <c r="K2759" i="7" s="1"/>
  <c r="A2759" i="7"/>
  <c r="H2758" i="7"/>
  <c r="G2758" i="7"/>
  <c r="F2758" i="7"/>
  <c r="E2758" i="7"/>
  <c r="D2758" i="7"/>
  <c r="C2758" i="7"/>
  <c r="B2758" i="7"/>
  <c r="I2758" i="7" s="1"/>
  <c r="J2758" i="7" s="1"/>
  <c r="K2758" i="7" s="1"/>
  <c r="A2758" i="7"/>
  <c r="I2757" i="7"/>
  <c r="J2757" i="7" s="1"/>
  <c r="K2757" i="7" s="1"/>
  <c r="H2757" i="7"/>
  <c r="G2757" i="7"/>
  <c r="E2757" i="7"/>
  <c r="D2757" i="7"/>
  <c r="C2757" i="7"/>
  <c r="F2757" i="7" s="1"/>
  <c r="B2757" i="7"/>
  <c r="A2757" i="7"/>
  <c r="H2756" i="7"/>
  <c r="G2756" i="7"/>
  <c r="D2756" i="7"/>
  <c r="C2756" i="7"/>
  <c r="B2756" i="7"/>
  <c r="I2756" i="7" s="1"/>
  <c r="J2756" i="7" s="1"/>
  <c r="K2756" i="7" s="1"/>
  <c r="A2756" i="7"/>
  <c r="H2755" i="7"/>
  <c r="G2755" i="7"/>
  <c r="F2755" i="7"/>
  <c r="C2755" i="7"/>
  <c r="B2755" i="7"/>
  <c r="I2755" i="7" s="1"/>
  <c r="J2755" i="7" s="1"/>
  <c r="K2755" i="7" s="1"/>
  <c r="A2755" i="7"/>
  <c r="H2754" i="7"/>
  <c r="G2754" i="7"/>
  <c r="F2754" i="7"/>
  <c r="E2754" i="7"/>
  <c r="C2754" i="7"/>
  <c r="D2754" i="7" s="1"/>
  <c r="B2754" i="7"/>
  <c r="I2754" i="7" s="1"/>
  <c r="J2754" i="7" s="1"/>
  <c r="K2754" i="7" s="1"/>
  <c r="A2754" i="7"/>
  <c r="I2753" i="7"/>
  <c r="J2753" i="7" s="1"/>
  <c r="K2753" i="7" s="1"/>
  <c r="H2753" i="7"/>
  <c r="G2753" i="7"/>
  <c r="F2753" i="7"/>
  <c r="E2753" i="7"/>
  <c r="D2753" i="7"/>
  <c r="C2753" i="7"/>
  <c r="B2753" i="7"/>
  <c r="A2753" i="7"/>
  <c r="K2752" i="7"/>
  <c r="J2752" i="7"/>
  <c r="I2752" i="7"/>
  <c r="H2752" i="7"/>
  <c r="G2752" i="7"/>
  <c r="C2752" i="7"/>
  <c r="B2752" i="7"/>
  <c r="A2752" i="7"/>
  <c r="H2751" i="7"/>
  <c r="G2751" i="7"/>
  <c r="C2751" i="7"/>
  <c r="F2751" i="7" s="1"/>
  <c r="B2751" i="7"/>
  <c r="I2751" i="7" s="1"/>
  <c r="J2751" i="7" s="1"/>
  <c r="K2751" i="7" s="1"/>
  <c r="A2751" i="7"/>
  <c r="J2750" i="7"/>
  <c r="K2750" i="7" s="1"/>
  <c r="I2750" i="7"/>
  <c r="H2750" i="7"/>
  <c r="G2750" i="7"/>
  <c r="F2750" i="7"/>
  <c r="E2750" i="7"/>
  <c r="D2750" i="7"/>
  <c r="C2750" i="7"/>
  <c r="B2750" i="7"/>
  <c r="A2750" i="7"/>
  <c r="I2749" i="7"/>
  <c r="J2749" i="7" s="1"/>
  <c r="K2749" i="7" s="1"/>
  <c r="H2749" i="7"/>
  <c r="G2749" i="7"/>
  <c r="F2749" i="7"/>
  <c r="E2749" i="7"/>
  <c r="C2749" i="7"/>
  <c r="D2749" i="7" s="1"/>
  <c r="B2749" i="7"/>
  <c r="A2749" i="7"/>
  <c r="H2748" i="7"/>
  <c r="G2748" i="7"/>
  <c r="F2748" i="7"/>
  <c r="E2748" i="7"/>
  <c r="D2748" i="7"/>
  <c r="C2748" i="7"/>
  <c r="B2748" i="7"/>
  <c r="I2748" i="7" s="1"/>
  <c r="J2748" i="7" s="1"/>
  <c r="K2748" i="7" s="1"/>
  <c r="A2748" i="7"/>
  <c r="H2747" i="7"/>
  <c r="G2747" i="7"/>
  <c r="C2747" i="7"/>
  <c r="B2747" i="7"/>
  <c r="I2747" i="7" s="1"/>
  <c r="J2747" i="7" s="1"/>
  <c r="K2747" i="7" s="1"/>
  <c r="A2747" i="7"/>
  <c r="H2746" i="7"/>
  <c r="G2746" i="7"/>
  <c r="F2746" i="7"/>
  <c r="E2746" i="7"/>
  <c r="D2746" i="7"/>
  <c r="C2746" i="7"/>
  <c r="B2746" i="7"/>
  <c r="I2746" i="7" s="1"/>
  <c r="J2746" i="7" s="1"/>
  <c r="K2746" i="7" s="1"/>
  <c r="A2746" i="7"/>
  <c r="I2745" i="7"/>
  <c r="J2745" i="7" s="1"/>
  <c r="K2745" i="7" s="1"/>
  <c r="H2745" i="7"/>
  <c r="G2745" i="7"/>
  <c r="E2745" i="7"/>
  <c r="D2745" i="7"/>
  <c r="C2745" i="7"/>
  <c r="F2745" i="7" s="1"/>
  <c r="B2745" i="7"/>
  <c r="A2745" i="7"/>
  <c r="H2744" i="7"/>
  <c r="G2744" i="7"/>
  <c r="D2744" i="7"/>
  <c r="C2744" i="7"/>
  <c r="B2744" i="7"/>
  <c r="I2744" i="7" s="1"/>
  <c r="J2744" i="7" s="1"/>
  <c r="K2744" i="7" s="1"/>
  <c r="A2744" i="7"/>
  <c r="H2743" i="7"/>
  <c r="G2743" i="7"/>
  <c r="F2743" i="7"/>
  <c r="C2743" i="7"/>
  <c r="B2743" i="7"/>
  <c r="I2743" i="7" s="1"/>
  <c r="J2743" i="7" s="1"/>
  <c r="K2743" i="7" s="1"/>
  <c r="A2743" i="7"/>
  <c r="H2742" i="7"/>
  <c r="G2742" i="7"/>
  <c r="F2742" i="7"/>
  <c r="E2742" i="7"/>
  <c r="C2742" i="7"/>
  <c r="D2742" i="7" s="1"/>
  <c r="B2742" i="7"/>
  <c r="I2742" i="7" s="1"/>
  <c r="J2742" i="7" s="1"/>
  <c r="K2742" i="7" s="1"/>
  <c r="A2742" i="7"/>
  <c r="I2741" i="7"/>
  <c r="J2741" i="7" s="1"/>
  <c r="K2741" i="7" s="1"/>
  <c r="H2741" i="7"/>
  <c r="G2741" i="7"/>
  <c r="F2741" i="7"/>
  <c r="E2741" i="7"/>
  <c r="D2741" i="7"/>
  <c r="C2741" i="7"/>
  <c r="B2741" i="7"/>
  <c r="A2741" i="7"/>
  <c r="K2740" i="7"/>
  <c r="J2740" i="7"/>
  <c r="I2740" i="7"/>
  <c r="H2740" i="7"/>
  <c r="G2740" i="7"/>
  <c r="C2740" i="7"/>
  <c r="B2740" i="7"/>
  <c r="A2740" i="7"/>
  <c r="H2739" i="7"/>
  <c r="G2739" i="7"/>
  <c r="C2739" i="7"/>
  <c r="F2739" i="7" s="1"/>
  <c r="B2739" i="7"/>
  <c r="I2739" i="7" s="1"/>
  <c r="J2739" i="7" s="1"/>
  <c r="K2739" i="7" s="1"/>
  <c r="A2739" i="7"/>
  <c r="J2738" i="7"/>
  <c r="K2738" i="7" s="1"/>
  <c r="I2738" i="7"/>
  <c r="H2738" i="7"/>
  <c r="G2738" i="7"/>
  <c r="F2738" i="7"/>
  <c r="E2738" i="7"/>
  <c r="D2738" i="7"/>
  <c r="C2738" i="7"/>
  <c r="B2738" i="7"/>
  <c r="A2738" i="7"/>
  <c r="I2737" i="7"/>
  <c r="J2737" i="7" s="1"/>
  <c r="K2737" i="7" s="1"/>
  <c r="H2737" i="7"/>
  <c r="G2737" i="7"/>
  <c r="F2737" i="7"/>
  <c r="E2737" i="7"/>
  <c r="C2737" i="7"/>
  <c r="D2737" i="7" s="1"/>
  <c r="B2737" i="7"/>
  <c r="A2737" i="7"/>
  <c r="H2736" i="7"/>
  <c r="G2736" i="7"/>
  <c r="F2736" i="7"/>
  <c r="E2736" i="7"/>
  <c r="D2736" i="7"/>
  <c r="C2736" i="7"/>
  <c r="B2736" i="7"/>
  <c r="I2736" i="7" s="1"/>
  <c r="J2736" i="7" s="1"/>
  <c r="K2736" i="7" s="1"/>
  <c r="A2736" i="7"/>
  <c r="J2735" i="7"/>
  <c r="K2735" i="7" s="1"/>
  <c r="H2735" i="7"/>
  <c r="G2735" i="7"/>
  <c r="C2735" i="7"/>
  <c r="B2735" i="7"/>
  <c r="I2735" i="7" s="1"/>
  <c r="A2735" i="7"/>
  <c r="H2734" i="7"/>
  <c r="G2734" i="7"/>
  <c r="F2734" i="7"/>
  <c r="E2734" i="7"/>
  <c r="D2734" i="7"/>
  <c r="C2734" i="7"/>
  <c r="B2734" i="7"/>
  <c r="I2734" i="7" s="1"/>
  <c r="J2734" i="7" s="1"/>
  <c r="K2734" i="7" s="1"/>
  <c r="A2734" i="7"/>
  <c r="I2733" i="7"/>
  <c r="J2733" i="7" s="1"/>
  <c r="K2733" i="7" s="1"/>
  <c r="H2733" i="7"/>
  <c r="G2733" i="7"/>
  <c r="D2733" i="7"/>
  <c r="C2733" i="7"/>
  <c r="F2733" i="7" s="1"/>
  <c r="B2733" i="7"/>
  <c r="A2733" i="7"/>
  <c r="H2732" i="7"/>
  <c r="G2732" i="7"/>
  <c r="C2732" i="7"/>
  <c r="B2732" i="7"/>
  <c r="I2732" i="7" s="1"/>
  <c r="J2732" i="7" s="1"/>
  <c r="K2732" i="7" s="1"/>
  <c r="A2732" i="7"/>
  <c r="H2731" i="7"/>
  <c r="G2731" i="7"/>
  <c r="C2731" i="7"/>
  <c r="B2731" i="7"/>
  <c r="I2731" i="7" s="1"/>
  <c r="J2731" i="7" s="1"/>
  <c r="K2731" i="7" s="1"/>
  <c r="A2731" i="7"/>
  <c r="J2730" i="7"/>
  <c r="K2730" i="7" s="1"/>
  <c r="H2730" i="7"/>
  <c r="G2730" i="7"/>
  <c r="F2730" i="7"/>
  <c r="E2730" i="7"/>
  <c r="C2730" i="7"/>
  <c r="D2730" i="7" s="1"/>
  <c r="B2730" i="7"/>
  <c r="I2730" i="7" s="1"/>
  <c r="A2730" i="7"/>
  <c r="I2729" i="7"/>
  <c r="J2729" i="7" s="1"/>
  <c r="K2729" i="7" s="1"/>
  <c r="H2729" i="7"/>
  <c r="G2729" i="7"/>
  <c r="F2729" i="7"/>
  <c r="E2729" i="7"/>
  <c r="D2729" i="7"/>
  <c r="C2729" i="7"/>
  <c r="B2729" i="7"/>
  <c r="A2729" i="7"/>
  <c r="J2728" i="7"/>
  <c r="K2728" i="7" s="1"/>
  <c r="I2728" i="7"/>
  <c r="H2728" i="7"/>
  <c r="G2728" i="7"/>
  <c r="C2728" i="7"/>
  <c r="B2728" i="7"/>
  <c r="A2728" i="7"/>
  <c r="H2727" i="7"/>
  <c r="G2727" i="7"/>
  <c r="C2727" i="7"/>
  <c r="F2727" i="7" s="1"/>
  <c r="B2727" i="7"/>
  <c r="I2727" i="7" s="1"/>
  <c r="J2727" i="7" s="1"/>
  <c r="K2727" i="7" s="1"/>
  <c r="A2727" i="7"/>
  <c r="J2726" i="7"/>
  <c r="K2726" i="7" s="1"/>
  <c r="I2726" i="7"/>
  <c r="H2726" i="7"/>
  <c r="G2726" i="7"/>
  <c r="F2726" i="7"/>
  <c r="E2726" i="7"/>
  <c r="D2726" i="7"/>
  <c r="C2726" i="7"/>
  <c r="B2726" i="7"/>
  <c r="A2726" i="7"/>
  <c r="I2725" i="7"/>
  <c r="J2725" i="7" s="1"/>
  <c r="K2725" i="7" s="1"/>
  <c r="H2725" i="7"/>
  <c r="G2725" i="7"/>
  <c r="F2725" i="7"/>
  <c r="E2725" i="7"/>
  <c r="C2725" i="7"/>
  <c r="D2725" i="7" s="1"/>
  <c r="B2725" i="7"/>
  <c r="A2725" i="7"/>
  <c r="K2724" i="7"/>
  <c r="H2724" i="7"/>
  <c r="G2724" i="7"/>
  <c r="F2724" i="7"/>
  <c r="E2724" i="7"/>
  <c r="D2724" i="7"/>
  <c r="C2724" i="7"/>
  <c r="B2724" i="7"/>
  <c r="I2724" i="7" s="1"/>
  <c r="J2724" i="7" s="1"/>
  <c r="A2724" i="7"/>
  <c r="H2723" i="7"/>
  <c r="G2723" i="7"/>
  <c r="F2723" i="7"/>
  <c r="E2723" i="7"/>
  <c r="C2723" i="7"/>
  <c r="D2723" i="7" s="1"/>
  <c r="B2723" i="7"/>
  <c r="I2723" i="7" s="1"/>
  <c r="J2723" i="7" s="1"/>
  <c r="K2723" i="7" s="1"/>
  <c r="A2723" i="7"/>
  <c r="I2722" i="7"/>
  <c r="J2722" i="7" s="1"/>
  <c r="K2722" i="7" s="1"/>
  <c r="H2722" i="7"/>
  <c r="G2722" i="7"/>
  <c r="F2722" i="7"/>
  <c r="E2722" i="7"/>
  <c r="D2722" i="7"/>
  <c r="C2722" i="7"/>
  <c r="B2722" i="7"/>
  <c r="A2722" i="7"/>
  <c r="I2721" i="7"/>
  <c r="J2721" i="7" s="1"/>
  <c r="K2721" i="7" s="1"/>
  <c r="H2721" i="7"/>
  <c r="G2721" i="7"/>
  <c r="E2721" i="7"/>
  <c r="D2721" i="7"/>
  <c r="C2721" i="7"/>
  <c r="F2721" i="7" s="1"/>
  <c r="B2721" i="7"/>
  <c r="A2721" i="7"/>
  <c r="H2720" i="7"/>
  <c r="G2720" i="7"/>
  <c r="C2720" i="7"/>
  <c r="B2720" i="7"/>
  <c r="I2720" i="7" s="1"/>
  <c r="J2720" i="7" s="1"/>
  <c r="K2720" i="7" s="1"/>
  <c r="A2720" i="7"/>
  <c r="K2719" i="7"/>
  <c r="H2719" i="7"/>
  <c r="G2719" i="7"/>
  <c r="C2719" i="7"/>
  <c r="B2719" i="7"/>
  <c r="I2719" i="7" s="1"/>
  <c r="J2719" i="7" s="1"/>
  <c r="A2719" i="7"/>
  <c r="J2718" i="7"/>
  <c r="K2718" i="7" s="1"/>
  <c r="H2718" i="7"/>
  <c r="G2718" i="7"/>
  <c r="F2718" i="7"/>
  <c r="E2718" i="7"/>
  <c r="C2718" i="7"/>
  <c r="D2718" i="7" s="1"/>
  <c r="B2718" i="7"/>
  <c r="I2718" i="7" s="1"/>
  <c r="A2718" i="7"/>
  <c r="I2717" i="7"/>
  <c r="J2717" i="7" s="1"/>
  <c r="K2717" i="7" s="1"/>
  <c r="H2717" i="7"/>
  <c r="G2717" i="7"/>
  <c r="F2717" i="7"/>
  <c r="E2717" i="7"/>
  <c r="D2717" i="7"/>
  <c r="C2717" i="7"/>
  <c r="B2717" i="7"/>
  <c r="A2717" i="7"/>
  <c r="K2716" i="7"/>
  <c r="J2716" i="7"/>
  <c r="I2716" i="7"/>
  <c r="H2716" i="7"/>
  <c r="G2716" i="7"/>
  <c r="C2716" i="7"/>
  <c r="B2716" i="7"/>
  <c r="A2716" i="7"/>
  <c r="H2715" i="7"/>
  <c r="G2715" i="7"/>
  <c r="C2715" i="7"/>
  <c r="B2715" i="7"/>
  <c r="I2715" i="7" s="1"/>
  <c r="J2715" i="7" s="1"/>
  <c r="K2715" i="7" s="1"/>
  <c r="A2715" i="7"/>
  <c r="I2714" i="7"/>
  <c r="J2714" i="7" s="1"/>
  <c r="K2714" i="7" s="1"/>
  <c r="H2714" i="7"/>
  <c r="G2714" i="7"/>
  <c r="F2714" i="7"/>
  <c r="E2714" i="7"/>
  <c r="D2714" i="7"/>
  <c r="C2714" i="7"/>
  <c r="B2714" i="7"/>
  <c r="A2714" i="7"/>
  <c r="I2713" i="7"/>
  <c r="J2713" i="7" s="1"/>
  <c r="K2713" i="7" s="1"/>
  <c r="H2713" i="7"/>
  <c r="G2713" i="7"/>
  <c r="F2713" i="7"/>
  <c r="E2713" i="7"/>
  <c r="C2713" i="7"/>
  <c r="D2713" i="7" s="1"/>
  <c r="B2713" i="7"/>
  <c r="A2713" i="7"/>
  <c r="H2712" i="7"/>
  <c r="G2712" i="7"/>
  <c r="F2712" i="7"/>
  <c r="E2712" i="7"/>
  <c r="D2712" i="7"/>
  <c r="C2712" i="7"/>
  <c r="B2712" i="7"/>
  <c r="I2712" i="7" s="1"/>
  <c r="J2712" i="7" s="1"/>
  <c r="K2712" i="7" s="1"/>
  <c r="A2712" i="7"/>
  <c r="H2711" i="7"/>
  <c r="G2711" i="7"/>
  <c r="F2711" i="7"/>
  <c r="C2711" i="7"/>
  <c r="E2711" i="7" s="1"/>
  <c r="B2711" i="7"/>
  <c r="I2711" i="7" s="1"/>
  <c r="J2711" i="7" s="1"/>
  <c r="K2711" i="7" s="1"/>
  <c r="A2711" i="7"/>
  <c r="J2710" i="7"/>
  <c r="K2710" i="7" s="1"/>
  <c r="I2710" i="7"/>
  <c r="H2710" i="7"/>
  <c r="G2710" i="7"/>
  <c r="D2710" i="7"/>
  <c r="C2710" i="7"/>
  <c r="F2710" i="7" s="1"/>
  <c r="B2710" i="7"/>
  <c r="A2710" i="7"/>
  <c r="H2709" i="7"/>
  <c r="G2709" i="7"/>
  <c r="E2709" i="7"/>
  <c r="D2709" i="7"/>
  <c r="C2709" i="7"/>
  <c r="F2709" i="7" s="1"/>
  <c r="B2709" i="7"/>
  <c r="I2709" i="7" s="1"/>
  <c r="J2709" i="7" s="1"/>
  <c r="K2709" i="7" s="1"/>
  <c r="A2709" i="7"/>
  <c r="H2708" i="7"/>
  <c r="G2708" i="7"/>
  <c r="C2708" i="7"/>
  <c r="B2708" i="7"/>
  <c r="I2708" i="7" s="1"/>
  <c r="J2708" i="7" s="1"/>
  <c r="K2708" i="7" s="1"/>
  <c r="A2708" i="7"/>
  <c r="K2707" i="7"/>
  <c r="H2707" i="7"/>
  <c r="G2707" i="7"/>
  <c r="C2707" i="7"/>
  <c r="B2707" i="7"/>
  <c r="I2707" i="7" s="1"/>
  <c r="J2707" i="7" s="1"/>
  <c r="A2707" i="7"/>
  <c r="H2706" i="7"/>
  <c r="G2706" i="7"/>
  <c r="F2706" i="7"/>
  <c r="E2706" i="7"/>
  <c r="C2706" i="7"/>
  <c r="D2706" i="7" s="1"/>
  <c r="B2706" i="7"/>
  <c r="I2706" i="7" s="1"/>
  <c r="J2706" i="7" s="1"/>
  <c r="K2706" i="7" s="1"/>
  <c r="A2706" i="7"/>
  <c r="I2705" i="7"/>
  <c r="J2705" i="7" s="1"/>
  <c r="K2705" i="7" s="1"/>
  <c r="H2705" i="7"/>
  <c r="G2705" i="7"/>
  <c r="F2705" i="7"/>
  <c r="E2705" i="7"/>
  <c r="D2705" i="7"/>
  <c r="C2705" i="7"/>
  <c r="B2705" i="7"/>
  <c r="A2705" i="7"/>
  <c r="J2704" i="7"/>
  <c r="K2704" i="7" s="1"/>
  <c r="I2704" i="7"/>
  <c r="H2704" i="7"/>
  <c r="G2704" i="7"/>
  <c r="C2704" i="7"/>
  <c r="B2704" i="7"/>
  <c r="A2704" i="7"/>
  <c r="H2703" i="7"/>
  <c r="G2703" i="7"/>
  <c r="C2703" i="7"/>
  <c r="B2703" i="7"/>
  <c r="I2703" i="7" s="1"/>
  <c r="J2703" i="7" s="1"/>
  <c r="K2703" i="7" s="1"/>
  <c r="A2703" i="7"/>
  <c r="I2702" i="7"/>
  <c r="J2702" i="7" s="1"/>
  <c r="K2702" i="7" s="1"/>
  <c r="H2702" i="7"/>
  <c r="G2702" i="7"/>
  <c r="F2702" i="7"/>
  <c r="E2702" i="7"/>
  <c r="D2702" i="7"/>
  <c r="C2702" i="7"/>
  <c r="B2702" i="7"/>
  <c r="A2702" i="7"/>
  <c r="I2701" i="7"/>
  <c r="J2701" i="7" s="1"/>
  <c r="K2701" i="7" s="1"/>
  <c r="H2701" i="7"/>
  <c r="G2701" i="7"/>
  <c r="F2701" i="7"/>
  <c r="E2701" i="7"/>
  <c r="C2701" i="7"/>
  <c r="D2701" i="7" s="1"/>
  <c r="B2701" i="7"/>
  <c r="A2701" i="7"/>
  <c r="H2700" i="7"/>
  <c r="G2700" i="7"/>
  <c r="F2700" i="7"/>
  <c r="E2700" i="7"/>
  <c r="D2700" i="7"/>
  <c r="C2700" i="7"/>
  <c r="B2700" i="7"/>
  <c r="I2700" i="7" s="1"/>
  <c r="J2700" i="7" s="1"/>
  <c r="K2700" i="7" s="1"/>
  <c r="A2700" i="7"/>
  <c r="J2699" i="7"/>
  <c r="K2699" i="7" s="1"/>
  <c r="H2699" i="7"/>
  <c r="G2699" i="7"/>
  <c r="C2699" i="7"/>
  <c r="F2699" i="7" s="1"/>
  <c r="B2699" i="7"/>
  <c r="I2699" i="7" s="1"/>
  <c r="A2699" i="7"/>
  <c r="H2698" i="7"/>
  <c r="G2698" i="7"/>
  <c r="C2698" i="7"/>
  <c r="F2698" i="7" s="1"/>
  <c r="B2698" i="7"/>
  <c r="I2698" i="7" s="1"/>
  <c r="J2698" i="7" s="1"/>
  <c r="K2698" i="7" s="1"/>
  <c r="A2698" i="7"/>
  <c r="I2697" i="7"/>
  <c r="J2697" i="7" s="1"/>
  <c r="K2697" i="7" s="1"/>
  <c r="H2697" i="7"/>
  <c r="G2697" i="7"/>
  <c r="C2697" i="7"/>
  <c r="B2697" i="7"/>
  <c r="A2697" i="7"/>
  <c r="H2696" i="7"/>
  <c r="G2696" i="7"/>
  <c r="C2696" i="7"/>
  <c r="B2696" i="7"/>
  <c r="I2696" i="7" s="1"/>
  <c r="J2696" i="7" s="1"/>
  <c r="K2696" i="7" s="1"/>
  <c r="A2696" i="7"/>
  <c r="K2695" i="7"/>
  <c r="H2695" i="7"/>
  <c r="G2695" i="7"/>
  <c r="F2695" i="7"/>
  <c r="C2695" i="7"/>
  <c r="B2695" i="7"/>
  <c r="I2695" i="7" s="1"/>
  <c r="J2695" i="7" s="1"/>
  <c r="A2695" i="7"/>
  <c r="K2694" i="7"/>
  <c r="J2694" i="7"/>
  <c r="H2694" i="7"/>
  <c r="G2694" i="7"/>
  <c r="F2694" i="7"/>
  <c r="E2694" i="7"/>
  <c r="C2694" i="7"/>
  <c r="D2694" i="7" s="1"/>
  <c r="B2694" i="7"/>
  <c r="I2694" i="7" s="1"/>
  <c r="A2694" i="7"/>
  <c r="J2693" i="7"/>
  <c r="K2693" i="7" s="1"/>
  <c r="I2693" i="7"/>
  <c r="H2693" i="7"/>
  <c r="G2693" i="7"/>
  <c r="F2693" i="7"/>
  <c r="E2693" i="7"/>
  <c r="D2693" i="7"/>
  <c r="C2693" i="7"/>
  <c r="B2693" i="7"/>
  <c r="A2693" i="7"/>
  <c r="K2692" i="7"/>
  <c r="I2692" i="7"/>
  <c r="J2692" i="7" s="1"/>
  <c r="H2692" i="7"/>
  <c r="G2692" i="7"/>
  <c r="C2692" i="7"/>
  <c r="B2692" i="7"/>
  <c r="A2692" i="7"/>
  <c r="I2691" i="7"/>
  <c r="J2691" i="7" s="1"/>
  <c r="K2691" i="7" s="1"/>
  <c r="H2691" i="7"/>
  <c r="G2691" i="7"/>
  <c r="C2691" i="7"/>
  <c r="B2691" i="7"/>
  <c r="A2691" i="7"/>
  <c r="I2690" i="7"/>
  <c r="J2690" i="7" s="1"/>
  <c r="K2690" i="7" s="1"/>
  <c r="H2690" i="7"/>
  <c r="G2690" i="7"/>
  <c r="F2690" i="7"/>
  <c r="E2690" i="7"/>
  <c r="D2690" i="7"/>
  <c r="C2690" i="7"/>
  <c r="B2690" i="7"/>
  <c r="A2690" i="7"/>
  <c r="I2689" i="7"/>
  <c r="J2689" i="7" s="1"/>
  <c r="K2689" i="7" s="1"/>
  <c r="H2689" i="7"/>
  <c r="G2689" i="7"/>
  <c r="F2689" i="7"/>
  <c r="E2689" i="7"/>
  <c r="C2689" i="7"/>
  <c r="D2689" i="7" s="1"/>
  <c r="B2689" i="7"/>
  <c r="A2689" i="7"/>
  <c r="H2688" i="7"/>
  <c r="G2688" i="7"/>
  <c r="F2688" i="7"/>
  <c r="E2688" i="7"/>
  <c r="D2688" i="7"/>
  <c r="C2688" i="7"/>
  <c r="B2688" i="7"/>
  <c r="I2688" i="7" s="1"/>
  <c r="J2688" i="7" s="1"/>
  <c r="K2688" i="7" s="1"/>
  <c r="A2688" i="7"/>
  <c r="J2687" i="7"/>
  <c r="K2687" i="7" s="1"/>
  <c r="H2687" i="7"/>
  <c r="G2687" i="7"/>
  <c r="F2687" i="7"/>
  <c r="E2687" i="7"/>
  <c r="D2687" i="7"/>
  <c r="C2687" i="7"/>
  <c r="B2687" i="7"/>
  <c r="I2687" i="7" s="1"/>
  <c r="A2687" i="7"/>
  <c r="J2686" i="7"/>
  <c r="K2686" i="7" s="1"/>
  <c r="I2686" i="7"/>
  <c r="H2686" i="7"/>
  <c r="G2686" i="7"/>
  <c r="E2686" i="7"/>
  <c r="D2686" i="7"/>
  <c r="C2686" i="7"/>
  <c r="F2686" i="7" s="1"/>
  <c r="B2686" i="7"/>
  <c r="A2686" i="7"/>
  <c r="I2685" i="7"/>
  <c r="J2685" i="7" s="1"/>
  <c r="K2685" i="7" s="1"/>
  <c r="H2685" i="7"/>
  <c r="G2685" i="7"/>
  <c r="E2685" i="7"/>
  <c r="C2685" i="7"/>
  <c r="F2685" i="7" s="1"/>
  <c r="B2685" i="7"/>
  <c r="A2685" i="7"/>
  <c r="H2684" i="7"/>
  <c r="G2684" i="7"/>
  <c r="D2684" i="7"/>
  <c r="C2684" i="7"/>
  <c r="B2684" i="7"/>
  <c r="I2684" i="7" s="1"/>
  <c r="J2684" i="7" s="1"/>
  <c r="K2684" i="7" s="1"/>
  <c r="A2684" i="7"/>
  <c r="K2683" i="7"/>
  <c r="H2683" i="7"/>
  <c r="G2683" i="7"/>
  <c r="F2683" i="7"/>
  <c r="C2683" i="7"/>
  <c r="B2683" i="7"/>
  <c r="I2683" i="7" s="1"/>
  <c r="J2683" i="7" s="1"/>
  <c r="A2683" i="7"/>
  <c r="J2682" i="7"/>
  <c r="K2682" i="7" s="1"/>
  <c r="H2682" i="7"/>
  <c r="G2682" i="7"/>
  <c r="F2682" i="7"/>
  <c r="E2682" i="7"/>
  <c r="C2682" i="7"/>
  <c r="D2682" i="7" s="1"/>
  <c r="B2682" i="7"/>
  <c r="I2682" i="7" s="1"/>
  <c r="A2682" i="7"/>
  <c r="I2681" i="7"/>
  <c r="J2681" i="7" s="1"/>
  <c r="K2681" i="7" s="1"/>
  <c r="H2681" i="7"/>
  <c r="G2681" i="7"/>
  <c r="F2681" i="7"/>
  <c r="E2681" i="7"/>
  <c r="D2681" i="7"/>
  <c r="C2681" i="7"/>
  <c r="B2681" i="7"/>
  <c r="A2681" i="7"/>
  <c r="I2680" i="7"/>
  <c r="J2680" i="7" s="1"/>
  <c r="K2680" i="7" s="1"/>
  <c r="H2680" i="7"/>
  <c r="G2680" i="7"/>
  <c r="D2680" i="7"/>
  <c r="C2680" i="7"/>
  <c r="B2680" i="7"/>
  <c r="A2680" i="7"/>
  <c r="H2679" i="7"/>
  <c r="G2679" i="7"/>
  <c r="C2679" i="7"/>
  <c r="B2679" i="7"/>
  <c r="I2679" i="7" s="1"/>
  <c r="J2679" i="7" s="1"/>
  <c r="K2679" i="7" s="1"/>
  <c r="A2679" i="7"/>
  <c r="H2678" i="7"/>
  <c r="G2678" i="7"/>
  <c r="F2678" i="7"/>
  <c r="E2678" i="7"/>
  <c r="D2678" i="7"/>
  <c r="C2678" i="7"/>
  <c r="B2678" i="7"/>
  <c r="I2678" i="7" s="1"/>
  <c r="J2678" i="7" s="1"/>
  <c r="K2678" i="7" s="1"/>
  <c r="A2678" i="7"/>
  <c r="I2677" i="7"/>
  <c r="J2677" i="7" s="1"/>
  <c r="K2677" i="7" s="1"/>
  <c r="H2677" i="7"/>
  <c r="G2677" i="7"/>
  <c r="F2677" i="7"/>
  <c r="E2677" i="7"/>
  <c r="C2677" i="7"/>
  <c r="D2677" i="7" s="1"/>
  <c r="B2677" i="7"/>
  <c r="A2677" i="7"/>
  <c r="K2676" i="7"/>
  <c r="H2676" i="7"/>
  <c r="G2676" i="7"/>
  <c r="F2676" i="7"/>
  <c r="E2676" i="7"/>
  <c r="D2676" i="7"/>
  <c r="C2676" i="7"/>
  <c r="B2676" i="7"/>
  <c r="I2676" i="7" s="1"/>
  <c r="J2676" i="7" s="1"/>
  <c r="A2676" i="7"/>
  <c r="J2675" i="7"/>
  <c r="K2675" i="7" s="1"/>
  <c r="H2675" i="7"/>
  <c r="G2675" i="7"/>
  <c r="C2675" i="7"/>
  <c r="B2675" i="7"/>
  <c r="I2675" i="7" s="1"/>
  <c r="A2675" i="7"/>
  <c r="I2674" i="7"/>
  <c r="J2674" i="7" s="1"/>
  <c r="K2674" i="7" s="1"/>
  <c r="H2674" i="7"/>
  <c r="G2674" i="7"/>
  <c r="F2674" i="7"/>
  <c r="E2674" i="7"/>
  <c r="D2674" i="7"/>
  <c r="C2674" i="7"/>
  <c r="B2674" i="7"/>
  <c r="A2674" i="7"/>
  <c r="H2673" i="7"/>
  <c r="G2673" i="7"/>
  <c r="C2673" i="7"/>
  <c r="F2673" i="7" s="1"/>
  <c r="B2673" i="7"/>
  <c r="I2673" i="7" s="1"/>
  <c r="J2673" i="7" s="1"/>
  <c r="K2673" i="7" s="1"/>
  <c r="A2673" i="7"/>
  <c r="H2672" i="7"/>
  <c r="G2672" i="7"/>
  <c r="C2672" i="7"/>
  <c r="B2672" i="7"/>
  <c r="I2672" i="7" s="1"/>
  <c r="J2672" i="7" s="1"/>
  <c r="K2672" i="7" s="1"/>
  <c r="A2672" i="7"/>
  <c r="H2671" i="7"/>
  <c r="G2671" i="7"/>
  <c r="F2671" i="7"/>
  <c r="C2671" i="7"/>
  <c r="B2671" i="7"/>
  <c r="I2671" i="7" s="1"/>
  <c r="J2671" i="7" s="1"/>
  <c r="K2671" i="7" s="1"/>
  <c r="A2671" i="7"/>
  <c r="J2670" i="7"/>
  <c r="K2670" i="7" s="1"/>
  <c r="H2670" i="7"/>
  <c r="G2670" i="7"/>
  <c r="F2670" i="7"/>
  <c r="E2670" i="7"/>
  <c r="C2670" i="7"/>
  <c r="D2670" i="7" s="1"/>
  <c r="B2670" i="7"/>
  <c r="I2670" i="7" s="1"/>
  <c r="A2670" i="7"/>
  <c r="I2669" i="7"/>
  <c r="J2669" i="7" s="1"/>
  <c r="K2669" i="7" s="1"/>
  <c r="H2669" i="7"/>
  <c r="G2669" i="7"/>
  <c r="F2669" i="7"/>
  <c r="E2669" i="7"/>
  <c r="D2669" i="7"/>
  <c r="C2669" i="7"/>
  <c r="B2669" i="7"/>
  <c r="A2669" i="7"/>
  <c r="K2668" i="7"/>
  <c r="J2668" i="7"/>
  <c r="I2668" i="7"/>
  <c r="H2668" i="7"/>
  <c r="G2668" i="7"/>
  <c r="C2668" i="7"/>
  <c r="B2668" i="7"/>
  <c r="A2668" i="7"/>
  <c r="H2667" i="7"/>
  <c r="G2667" i="7"/>
  <c r="C2667" i="7"/>
  <c r="B2667" i="7"/>
  <c r="I2667" i="7" s="1"/>
  <c r="J2667" i="7" s="1"/>
  <c r="K2667" i="7" s="1"/>
  <c r="A2667" i="7"/>
  <c r="I2666" i="7"/>
  <c r="J2666" i="7" s="1"/>
  <c r="K2666" i="7" s="1"/>
  <c r="H2666" i="7"/>
  <c r="G2666" i="7"/>
  <c r="F2666" i="7"/>
  <c r="E2666" i="7"/>
  <c r="D2666" i="7"/>
  <c r="C2666" i="7"/>
  <c r="B2666" i="7"/>
  <c r="A2666" i="7"/>
  <c r="I2665" i="7"/>
  <c r="J2665" i="7" s="1"/>
  <c r="K2665" i="7" s="1"/>
  <c r="H2665" i="7"/>
  <c r="G2665" i="7"/>
  <c r="F2665" i="7"/>
  <c r="E2665" i="7"/>
  <c r="C2665" i="7"/>
  <c r="D2665" i="7" s="1"/>
  <c r="B2665" i="7"/>
  <c r="A2665" i="7"/>
  <c r="H2664" i="7"/>
  <c r="G2664" i="7"/>
  <c r="F2664" i="7"/>
  <c r="E2664" i="7"/>
  <c r="D2664" i="7"/>
  <c r="C2664" i="7"/>
  <c r="B2664" i="7"/>
  <c r="I2664" i="7" s="1"/>
  <c r="J2664" i="7" s="1"/>
  <c r="K2664" i="7" s="1"/>
  <c r="A2664" i="7"/>
  <c r="H2663" i="7"/>
  <c r="G2663" i="7"/>
  <c r="F2663" i="7"/>
  <c r="C2663" i="7"/>
  <c r="E2663" i="7" s="1"/>
  <c r="B2663" i="7"/>
  <c r="I2663" i="7" s="1"/>
  <c r="J2663" i="7" s="1"/>
  <c r="K2663" i="7" s="1"/>
  <c r="A2663" i="7"/>
  <c r="J2662" i="7"/>
  <c r="K2662" i="7" s="1"/>
  <c r="I2662" i="7"/>
  <c r="H2662" i="7"/>
  <c r="G2662" i="7"/>
  <c r="D2662" i="7"/>
  <c r="C2662" i="7"/>
  <c r="F2662" i="7" s="1"/>
  <c r="B2662" i="7"/>
  <c r="A2662" i="7"/>
  <c r="H2661" i="7"/>
  <c r="G2661" i="7"/>
  <c r="E2661" i="7"/>
  <c r="D2661" i="7"/>
  <c r="C2661" i="7"/>
  <c r="F2661" i="7" s="1"/>
  <c r="B2661" i="7"/>
  <c r="I2661" i="7" s="1"/>
  <c r="J2661" i="7" s="1"/>
  <c r="K2661" i="7" s="1"/>
  <c r="A2661" i="7"/>
  <c r="H2660" i="7"/>
  <c r="G2660" i="7"/>
  <c r="C2660" i="7"/>
  <c r="B2660" i="7"/>
  <c r="I2660" i="7" s="1"/>
  <c r="J2660" i="7" s="1"/>
  <c r="K2660" i="7" s="1"/>
  <c r="A2660" i="7"/>
  <c r="K2659" i="7"/>
  <c r="H2659" i="7"/>
  <c r="G2659" i="7"/>
  <c r="C2659" i="7"/>
  <c r="B2659" i="7"/>
  <c r="I2659" i="7" s="1"/>
  <c r="J2659" i="7" s="1"/>
  <c r="A2659" i="7"/>
  <c r="H2658" i="7"/>
  <c r="G2658" i="7"/>
  <c r="F2658" i="7"/>
  <c r="E2658" i="7"/>
  <c r="C2658" i="7"/>
  <c r="D2658" i="7" s="1"/>
  <c r="B2658" i="7"/>
  <c r="I2658" i="7" s="1"/>
  <c r="J2658" i="7" s="1"/>
  <c r="K2658" i="7" s="1"/>
  <c r="A2658" i="7"/>
  <c r="I2657" i="7"/>
  <c r="J2657" i="7" s="1"/>
  <c r="K2657" i="7" s="1"/>
  <c r="H2657" i="7"/>
  <c r="G2657" i="7"/>
  <c r="F2657" i="7"/>
  <c r="E2657" i="7"/>
  <c r="D2657" i="7"/>
  <c r="C2657" i="7"/>
  <c r="B2657" i="7"/>
  <c r="A2657" i="7"/>
  <c r="J2656" i="7"/>
  <c r="K2656" i="7" s="1"/>
  <c r="I2656" i="7"/>
  <c r="H2656" i="7"/>
  <c r="G2656" i="7"/>
  <c r="C2656" i="7"/>
  <c r="B2656" i="7"/>
  <c r="A2656" i="7"/>
  <c r="H2655" i="7"/>
  <c r="G2655" i="7"/>
  <c r="C2655" i="7"/>
  <c r="B2655" i="7"/>
  <c r="I2655" i="7" s="1"/>
  <c r="J2655" i="7" s="1"/>
  <c r="K2655" i="7" s="1"/>
  <c r="A2655" i="7"/>
  <c r="I2654" i="7"/>
  <c r="J2654" i="7" s="1"/>
  <c r="K2654" i="7" s="1"/>
  <c r="H2654" i="7"/>
  <c r="G2654" i="7"/>
  <c r="F2654" i="7"/>
  <c r="E2654" i="7"/>
  <c r="D2654" i="7"/>
  <c r="C2654" i="7"/>
  <c r="B2654" i="7"/>
  <c r="A2654" i="7"/>
  <c r="I2653" i="7"/>
  <c r="J2653" i="7" s="1"/>
  <c r="K2653" i="7" s="1"/>
  <c r="H2653" i="7"/>
  <c r="G2653" i="7"/>
  <c r="F2653" i="7"/>
  <c r="E2653" i="7"/>
  <c r="C2653" i="7"/>
  <c r="D2653" i="7" s="1"/>
  <c r="B2653" i="7"/>
  <c r="A2653" i="7"/>
  <c r="H2652" i="7"/>
  <c r="G2652" i="7"/>
  <c r="F2652" i="7"/>
  <c r="E2652" i="7"/>
  <c r="D2652" i="7"/>
  <c r="C2652" i="7"/>
  <c r="B2652" i="7"/>
  <c r="I2652" i="7" s="1"/>
  <c r="J2652" i="7" s="1"/>
  <c r="K2652" i="7" s="1"/>
  <c r="A2652" i="7"/>
  <c r="J2651" i="7"/>
  <c r="K2651" i="7" s="1"/>
  <c r="H2651" i="7"/>
  <c r="G2651" i="7"/>
  <c r="C2651" i="7"/>
  <c r="B2651" i="7"/>
  <c r="I2651" i="7" s="1"/>
  <c r="A2651" i="7"/>
  <c r="H2650" i="7"/>
  <c r="G2650" i="7"/>
  <c r="C2650" i="7"/>
  <c r="F2650" i="7" s="1"/>
  <c r="B2650" i="7"/>
  <c r="I2650" i="7" s="1"/>
  <c r="J2650" i="7" s="1"/>
  <c r="K2650" i="7" s="1"/>
  <c r="A2650" i="7"/>
  <c r="I2649" i="7"/>
  <c r="J2649" i="7" s="1"/>
  <c r="K2649" i="7" s="1"/>
  <c r="H2649" i="7"/>
  <c r="G2649" i="7"/>
  <c r="C2649" i="7"/>
  <c r="B2649" i="7"/>
  <c r="A2649" i="7"/>
  <c r="H2648" i="7"/>
  <c r="G2648" i="7"/>
  <c r="C2648" i="7"/>
  <c r="B2648" i="7"/>
  <c r="I2648" i="7" s="1"/>
  <c r="J2648" i="7" s="1"/>
  <c r="K2648" i="7" s="1"/>
  <c r="A2648" i="7"/>
  <c r="K2647" i="7"/>
  <c r="H2647" i="7"/>
  <c r="G2647" i="7"/>
  <c r="F2647" i="7"/>
  <c r="C2647" i="7"/>
  <c r="B2647" i="7"/>
  <c r="I2647" i="7" s="1"/>
  <c r="J2647" i="7" s="1"/>
  <c r="A2647" i="7"/>
  <c r="H2646" i="7"/>
  <c r="G2646" i="7"/>
  <c r="F2646" i="7"/>
  <c r="E2646" i="7"/>
  <c r="C2646" i="7"/>
  <c r="D2646" i="7" s="1"/>
  <c r="B2646" i="7"/>
  <c r="I2646" i="7" s="1"/>
  <c r="J2646" i="7" s="1"/>
  <c r="K2646" i="7" s="1"/>
  <c r="A2646" i="7"/>
  <c r="J2645" i="7"/>
  <c r="K2645" i="7" s="1"/>
  <c r="I2645" i="7"/>
  <c r="H2645" i="7"/>
  <c r="G2645" i="7"/>
  <c r="F2645" i="7"/>
  <c r="E2645" i="7"/>
  <c r="D2645" i="7"/>
  <c r="C2645" i="7"/>
  <c r="B2645" i="7"/>
  <c r="A2645" i="7"/>
  <c r="K2644" i="7"/>
  <c r="I2644" i="7"/>
  <c r="J2644" i="7" s="1"/>
  <c r="H2644" i="7"/>
  <c r="G2644" i="7"/>
  <c r="C2644" i="7"/>
  <c r="B2644" i="7"/>
  <c r="A2644" i="7"/>
  <c r="I2643" i="7"/>
  <c r="J2643" i="7" s="1"/>
  <c r="K2643" i="7" s="1"/>
  <c r="H2643" i="7"/>
  <c r="G2643" i="7"/>
  <c r="C2643" i="7"/>
  <c r="B2643" i="7"/>
  <c r="A2643" i="7"/>
  <c r="I2642" i="7"/>
  <c r="J2642" i="7" s="1"/>
  <c r="K2642" i="7" s="1"/>
  <c r="H2642" i="7"/>
  <c r="G2642" i="7"/>
  <c r="F2642" i="7"/>
  <c r="E2642" i="7"/>
  <c r="D2642" i="7"/>
  <c r="C2642" i="7"/>
  <c r="B2642" i="7"/>
  <c r="A2642" i="7"/>
  <c r="I2641" i="7"/>
  <c r="J2641" i="7" s="1"/>
  <c r="K2641" i="7" s="1"/>
  <c r="H2641" i="7"/>
  <c r="G2641" i="7"/>
  <c r="F2641" i="7"/>
  <c r="E2641" i="7"/>
  <c r="C2641" i="7"/>
  <c r="D2641" i="7" s="1"/>
  <c r="B2641" i="7"/>
  <c r="A2641" i="7"/>
  <c r="H2640" i="7"/>
  <c r="G2640" i="7"/>
  <c r="F2640" i="7"/>
  <c r="E2640" i="7"/>
  <c r="D2640" i="7"/>
  <c r="C2640" i="7"/>
  <c r="B2640" i="7"/>
  <c r="I2640" i="7" s="1"/>
  <c r="J2640" i="7" s="1"/>
  <c r="K2640" i="7" s="1"/>
  <c r="A2640" i="7"/>
  <c r="J2639" i="7"/>
  <c r="K2639" i="7" s="1"/>
  <c r="H2639" i="7"/>
  <c r="G2639" i="7"/>
  <c r="F2639" i="7"/>
  <c r="E2639" i="7"/>
  <c r="D2639" i="7"/>
  <c r="C2639" i="7"/>
  <c r="B2639" i="7"/>
  <c r="I2639" i="7" s="1"/>
  <c r="A2639" i="7"/>
  <c r="J2638" i="7"/>
  <c r="K2638" i="7" s="1"/>
  <c r="I2638" i="7"/>
  <c r="H2638" i="7"/>
  <c r="G2638" i="7"/>
  <c r="E2638" i="7"/>
  <c r="D2638" i="7"/>
  <c r="C2638" i="7"/>
  <c r="F2638" i="7" s="1"/>
  <c r="B2638" i="7"/>
  <c r="A2638" i="7"/>
  <c r="I2637" i="7"/>
  <c r="J2637" i="7" s="1"/>
  <c r="K2637" i="7" s="1"/>
  <c r="H2637" i="7"/>
  <c r="G2637" i="7"/>
  <c r="C2637" i="7"/>
  <c r="F2637" i="7" s="1"/>
  <c r="B2637" i="7"/>
  <c r="A2637" i="7"/>
  <c r="H2636" i="7"/>
  <c r="G2636" i="7"/>
  <c r="D2636" i="7"/>
  <c r="C2636" i="7"/>
  <c r="B2636" i="7"/>
  <c r="I2636" i="7" s="1"/>
  <c r="J2636" i="7" s="1"/>
  <c r="K2636" i="7" s="1"/>
  <c r="A2636" i="7"/>
  <c r="K2635" i="7"/>
  <c r="H2635" i="7"/>
  <c r="G2635" i="7"/>
  <c r="F2635" i="7"/>
  <c r="C2635" i="7"/>
  <c r="B2635" i="7"/>
  <c r="I2635" i="7" s="1"/>
  <c r="J2635" i="7" s="1"/>
  <c r="A2635" i="7"/>
  <c r="J2634" i="7"/>
  <c r="K2634" i="7" s="1"/>
  <c r="H2634" i="7"/>
  <c r="G2634" i="7"/>
  <c r="F2634" i="7"/>
  <c r="E2634" i="7"/>
  <c r="C2634" i="7"/>
  <c r="D2634" i="7" s="1"/>
  <c r="B2634" i="7"/>
  <c r="I2634" i="7" s="1"/>
  <c r="A2634" i="7"/>
  <c r="I2633" i="7"/>
  <c r="J2633" i="7" s="1"/>
  <c r="K2633" i="7" s="1"/>
  <c r="H2633" i="7"/>
  <c r="G2633" i="7"/>
  <c r="F2633" i="7"/>
  <c r="E2633" i="7"/>
  <c r="D2633" i="7"/>
  <c r="C2633" i="7"/>
  <c r="B2633" i="7"/>
  <c r="A2633" i="7"/>
  <c r="I2632" i="7"/>
  <c r="J2632" i="7" s="1"/>
  <c r="K2632" i="7" s="1"/>
  <c r="H2632" i="7"/>
  <c r="G2632" i="7"/>
  <c r="D2632" i="7"/>
  <c r="C2632" i="7"/>
  <c r="B2632" i="7"/>
  <c r="A2632" i="7"/>
  <c r="K2631" i="7"/>
  <c r="H2631" i="7"/>
  <c r="G2631" i="7"/>
  <c r="C2631" i="7"/>
  <c r="B2631" i="7"/>
  <c r="I2631" i="7" s="1"/>
  <c r="J2631" i="7" s="1"/>
  <c r="A2631" i="7"/>
  <c r="J2630" i="7"/>
  <c r="K2630" i="7" s="1"/>
  <c r="I2630" i="7"/>
  <c r="H2630" i="7"/>
  <c r="G2630" i="7"/>
  <c r="F2630" i="7"/>
  <c r="E2630" i="7"/>
  <c r="D2630" i="7"/>
  <c r="C2630" i="7"/>
  <c r="B2630" i="7"/>
  <c r="A2630" i="7"/>
  <c r="I2629" i="7"/>
  <c r="J2629" i="7" s="1"/>
  <c r="K2629" i="7" s="1"/>
  <c r="H2629" i="7"/>
  <c r="G2629" i="7"/>
  <c r="F2629" i="7"/>
  <c r="E2629" i="7"/>
  <c r="C2629" i="7"/>
  <c r="D2629" i="7" s="1"/>
  <c r="B2629" i="7"/>
  <c r="A2629" i="7"/>
  <c r="H2628" i="7"/>
  <c r="G2628" i="7"/>
  <c r="F2628" i="7"/>
  <c r="E2628" i="7"/>
  <c r="D2628" i="7"/>
  <c r="C2628" i="7"/>
  <c r="B2628" i="7"/>
  <c r="I2628" i="7" s="1"/>
  <c r="J2628" i="7" s="1"/>
  <c r="K2628" i="7" s="1"/>
  <c r="A2628" i="7"/>
  <c r="J2627" i="7"/>
  <c r="K2627" i="7" s="1"/>
  <c r="H2627" i="7"/>
  <c r="G2627" i="7"/>
  <c r="C2627" i="7"/>
  <c r="B2627" i="7"/>
  <c r="I2627" i="7" s="1"/>
  <c r="A2627" i="7"/>
  <c r="I2626" i="7"/>
  <c r="J2626" i="7" s="1"/>
  <c r="K2626" i="7" s="1"/>
  <c r="H2626" i="7"/>
  <c r="G2626" i="7"/>
  <c r="F2626" i="7"/>
  <c r="E2626" i="7"/>
  <c r="D2626" i="7"/>
  <c r="C2626" i="7"/>
  <c r="B2626" i="7"/>
  <c r="A2626" i="7"/>
  <c r="H2625" i="7"/>
  <c r="G2625" i="7"/>
  <c r="C2625" i="7"/>
  <c r="B2625" i="7"/>
  <c r="I2625" i="7" s="1"/>
  <c r="J2625" i="7" s="1"/>
  <c r="K2625" i="7" s="1"/>
  <c r="A2625" i="7"/>
  <c r="H2624" i="7"/>
  <c r="G2624" i="7"/>
  <c r="C2624" i="7"/>
  <c r="B2624" i="7"/>
  <c r="I2624" i="7" s="1"/>
  <c r="J2624" i="7" s="1"/>
  <c r="K2624" i="7" s="1"/>
  <c r="A2624" i="7"/>
  <c r="K2623" i="7"/>
  <c r="H2623" i="7"/>
  <c r="G2623" i="7"/>
  <c r="F2623" i="7"/>
  <c r="C2623" i="7"/>
  <c r="B2623" i="7"/>
  <c r="I2623" i="7" s="1"/>
  <c r="J2623" i="7" s="1"/>
  <c r="A2623" i="7"/>
  <c r="J2622" i="7"/>
  <c r="K2622" i="7" s="1"/>
  <c r="H2622" i="7"/>
  <c r="G2622" i="7"/>
  <c r="F2622" i="7"/>
  <c r="E2622" i="7"/>
  <c r="C2622" i="7"/>
  <c r="D2622" i="7" s="1"/>
  <c r="B2622" i="7"/>
  <c r="I2622" i="7" s="1"/>
  <c r="A2622" i="7"/>
  <c r="I2621" i="7"/>
  <c r="J2621" i="7" s="1"/>
  <c r="K2621" i="7" s="1"/>
  <c r="H2621" i="7"/>
  <c r="G2621" i="7"/>
  <c r="F2621" i="7"/>
  <c r="E2621" i="7"/>
  <c r="D2621" i="7"/>
  <c r="C2621" i="7"/>
  <c r="B2621" i="7"/>
  <c r="A2621" i="7"/>
  <c r="K2620" i="7"/>
  <c r="J2620" i="7"/>
  <c r="I2620" i="7"/>
  <c r="H2620" i="7"/>
  <c r="G2620" i="7"/>
  <c r="E2620" i="7"/>
  <c r="D2620" i="7"/>
  <c r="C2620" i="7"/>
  <c r="F2620" i="7" s="1"/>
  <c r="B2620" i="7"/>
  <c r="A2620" i="7"/>
  <c r="I2619" i="7"/>
  <c r="J2619" i="7" s="1"/>
  <c r="K2619" i="7" s="1"/>
  <c r="H2619" i="7"/>
  <c r="G2619" i="7"/>
  <c r="D2619" i="7"/>
  <c r="C2619" i="7"/>
  <c r="B2619" i="7"/>
  <c r="A2619" i="7"/>
  <c r="H2618" i="7"/>
  <c r="G2618" i="7"/>
  <c r="C2618" i="7"/>
  <c r="B2618" i="7"/>
  <c r="I2618" i="7" s="1"/>
  <c r="J2618" i="7" s="1"/>
  <c r="K2618" i="7" s="1"/>
  <c r="A2618" i="7"/>
  <c r="I2617" i="7"/>
  <c r="J2617" i="7" s="1"/>
  <c r="K2617" i="7" s="1"/>
  <c r="H2617" i="7"/>
  <c r="G2617" i="7"/>
  <c r="F2617" i="7"/>
  <c r="E2617" i="7"/>
  <c r="C2617" i="7"/>
  <c r="D2617" i="7" s="1"/>
  <c r="B2617" i="7"/>
  <c r="A2617" i="7"/>
  <c r="H2616" i="7"/>
  <c r="G2616" i="7"/>
  <c r="F2616" i="7"/>
  <c r="E2616" i="7"/>
  <c r="D2616" i="7"/>
  <c r="C2616" i="7"/>
  <c r="B2616" i="7"/>
  <c r="I2616" i="7" s="1"/>
  <c r="J2616" i="7" s="1"/>
  <c r="K2616" i="7" s="1"/>
  <c r="A2616" i="7"/>
  <c r="K2615" i="7"/>
  <c r="J2615" i="7"/>
  <c r="H2615" i="7"/>
  <c r="G2615" i="7"/>
  <c r="F2615" i="7"/>
  <c r="C2615" i="7"/>
  <c r="E2615" i="7" s="1"/>
  <c r="B2615" i="7"/>
  <c r="I2615" i="7" s="1"/>
  <c r="A2615" i="7"/>
  <c r="K2614" i="7"/>
  <c r="H2614" i="7"/>
  <c r="G2614" i="7"/>
  <c r="F2614" i="7"/>
  <c r="E2614" i="7"/>
  <c r="D2614" i="7"/>
  <c r="C2614" i="7"/>
  <c r="B2614" i="7"/>
  <c r="I2614" i="7" s="1"/>
  <c r="J2614" i="7" s="1"/>
  <c r="A2614" i="7"/>
  <c r="I2613" i="7"/>
  <c r="J2613" i="7" s="1"/>
  <c r="K2613" i="7" s="1"/>
  <c r="H2613" i="7"/>
  <c r="G2613" i="7"/>
  <c r="D2613" i="7"/>
  <c r="C2613" i="7"/>
  <c r="F2613" i="7" s="1"/>
  <c r="B2613" i="7"/>
  <c r="A2613" i="7"/>
  <c r="H2612" i="7"/>
  <c r="G2612" i="7"/>
  <c r="C2612" i="7"/>
  <c r="B2612" i="7"/>
  <c r="I2612" i="7" s="1"/>
  <c r="J2612" i="7" s="1"/>
  <c r="K2612" i="7" s="1"/>
  <c r="A2612" i="7"/>
  <c r="H2611" i="7"/>
  <c r="G2611" i="7"/>
  <c r="F2611" i="7"/>
  <c r="C2611" i="7"/>
  <c r="B2611" i="7"/>
  <c r="I2611" i="7" s="1"/>
  <c r="J2611" i="7" s="1"/>
  <c r="K2611" i="7" s="1"/>
  <c r="A2611" i="7"/>
  <c r="J2610" i="7"/>
  <c r="K2610" i="7" s="1"/>
  <c r="H2610" i="7"/>
  <c r="G2610" i="7"/>
  <c r="F2610" i="7"/>
  <c r="E2610" i="7"/>
  <c r="C2610" i="7"/>
  <c r="D2610" i="7" s="1"/>
  <c r="B2610" i="7"/>
  <c r="I2610" i="7" s="1"/>
  <c r="A2610" i="7"/>
  <c r="I2609" i="7"/>
  <c r="J2609" i="7" s="1"/>
  <c r="K2609" i="7" s="1"/>
  <c r="H2609" i="7"/>
  <c r="G2609" i="7"/>
  <c r="F2609" i="7"/>
  <c r="E2609" i="7"/>
  <c r="D2609" i="7"/>
  <c r="C2609" i="7"/>
  <c r="B2609" i="7"/>
  <c r="A2609" i="7"/>
  <c r="K2608" i="7"/>
  <c r="J2608" i="7"/>
  <c r="I2608" i="7"/>
  <c r="H2608" i="7"/>
  <c r="G2608" i="7"/>
  <c r="E2608" i="7"/>
  <c r="D2608" i="7"/>
  <c r="C2608" i="7"/>
  <c r="F2608" i="7" s="1"/>
  <c r="B2608" i="7"/>
  <c r="A2608" i="7"/>
  <c r="I2607" i="7"/>
  <c r="J2607" i="7" s="1"/>
  <c r="K2607" i="7" s="1"/>
  <c r="H2607" i="7"/>
  <c r="G2607" i="7"/>
  <c r="D2607" i="7"/>
  <c r="C2607" i="7"/>
  <c r="B2607" i="7"/>
  <c r="A2607" i="7"/>
  <c r="H2606" i="7"/>
  <c r="G2606" i="7"/>
  <c r="C2606" i="7"/>
  <c r="B2606" i="7"/>
  <c r="I2606" i="7" s="1"/>
  <c r="J2606" i="7" s="1"/>
  <c r="K2606" i="7" s="1"/>
  <c r="A2606" i="7"/>
  <c r="I2605" i="7"/>
  <c r="J2605" i="7" s="1"/>
  <c r="K2605" i="7" s="1"/>
  <c r="H2605" i="7"/>
  <c r="G2605" i="7"/>
  <c r="F2605" i="7"/>
  <c r="E2605" i="7"/>
  <c r="C2605" i="7"/>
  <c r="D2605" i="7" s="1"/>
  <c r="B2605" i="7"/>
  <c r="A2605" i="7"/>
  <c r="H2604" i="7"/>
  <c r="G2604" i="7"/>
  <c r="F2604" i="7"/>
  <c r="E2604" i="7"/>
  <c r="D2604" i="7"/>
  <c r="C2604" i="7"/>
  <c r="B2604" i="7"/>
  <c r="I2604" i="7" s="1"/>
  <c r="J2604" i="7" s="1"/>
  <c r="K2604" i="7" s="1"/>
  <c r="A2604" i="7"/>
  <c r="K2603" i="7"/>
  <c r="J2603" i="7"/>
  <c r="H2603" i="7"/>
  <c r="G2603" i="7"/>
  <c r="F2603" i="7"/>
  <c r="C2603" i="7"/>
  <c r="B2603" i="7"/>
  <c r="I2603" i="7" s="1"/>
  <c r="A2603" i="7"/>
  <c r="H2602" i="7"/>
  <c r="G2602" i="7"/>
  <c r="F2602" i="7"/>
  <c r="E2602" i="7"/>
  <c r="D2602" i="7"/>
  <c r="C2602" i="7"/>
  <c r="B2602" i="7"/>
  <c r="I2602" i="7" s="1"/>
  <c r="J2602" i="7" s="1"/>
  <c r="K2602" i="7" s="1"/>
  <c r="A2602" i="7"/>
  <c r="I2601" i="7"/>
  <c r="J2601" i="7" s="1"/>
  <c r="K2601" i="7" s="1"/>
  <c r="H2601" i="7"/>
  <c r="G2601" i="7"/>
  <c r="D2601" i="7"/>
  <c r="C2601" i="7"/>
  <c r="F2601" i="7" s="1"/>
  <c r="B2601" i="7"/>
  <c r="A2601" i="7"/>
  <c r="I2600" i="7"/>
  <c r="J2600" i="7" s="1"/>
  <c r="K2600" i="7" s="1"/>
  <c r="H2600" i="7"/>
  <c r="G2600" i="7"/>
  <c r="C2600" i="7"/>
  <c r="B2600" i="7"/>
  <c r="A2600" i="7"/>
  <c r="H2599" i="7"/>
  <c r="G2599" i="7"/>
  <c r="F2599" i="7"/>
  <c r="C2599" i="7"/>
  <c r="B2599" i="7"/>
  <c r="I2599" i="7" s="1"/>
  <c r="J2599" i="7" s="1"/>
  <c r="K2599" i="7" s="1"/>
  <c r="A2599" i="7"/>
  <c r="H2598" i="7"/>
  <c r="G2598" i="7"/>
  <c r="F2598" i="7"/>
  <c r="E2598" i="7"/>
  <c r="C2598" i="7"/>
  <c r="D2598" i="7" s="1"/>
  <c r="B2598" i="7"/>
  <c r="I2598" i="7" s="1"/>
  <c r="J2598" i="7" s="1"/>
  <c r="K2598" i="7" s="1"/>
  <c r="A2598" i="7"/>
  <c r="I2597" i="7"/>
  <c r="J2597" i="7" s="1"/>
  <c r="K2597" i="7" s="1"/>
  <c r="H2597" i="7"/>
  <c r="G2597" i="7"/>
  <c r="F2597" i="7"/>
  <c r="E2597" i="7"/>
  <c r="D2597" i="7"/>
  <c r="C2597" i="7"/>
  <c r="B2597" i="7"/>
  <c r="A2597" i="7"/>
  <c r="K2596" i="7"/>
  <c r="J2596" i="7"/>
  <c r="I2596" i="7"/>
  <c r="H2596" i="7"/>
  <c r="G2596" i="7"/>
  <c r="E2596" i="7"/>
  <c r="D2596" i="7"/>
  <c r="C2596" i="7"/>
  <c r="F2596" i="7" s="1"/>
  <c r="B2596" i="7"/>
  <c r="A2596" i="7"/>
  <c r="I2595" i="7"/>
  <c r="J2595" i="7" s="1"/>
  <c r="K2595" i="7" s="1"/>
  <c r="H2595" i="7"/>
  <c r="G2595" i="7"/>
  <c r="D2595" i="7"/>
  <c r="C2595" i="7"/>
  <c r="B2595" i="7"/>
  <c r="A2595" i="7"/>
  <c r="H2594" i="7"/>
  <c r="G2594" i="7"/>
  <c r="C2594" i="7"/>
  <c r="B2594" i="7"/>
  <c r="I2594" i="7" s="1"/>
  <c r="J2594" i="7" s="1"/>
  <c r="K2594" i="7" s="1"/>
  <c r="A2594" i="7"/>
  <c r="I2593" i="7"/>
  <c r="J2593" i="7" s="1"/>
  <c r="K2593" i="7" s="1"/>
  <c r="H2593" i="7"/>
  <c r="G2593" i="7"/>
  <c r="F2593" i="7"/>
  <c r="E2593" i="7"/>
  <c r="C2593" i="7"/>
  <c r="D2593" i="7" s="1"/>
  <c r="B2593" i="7"/>
  <c r="A2593" i="7"/>
  <c r="H2592" i="7"/>
  <c r="G2592" i="7"/>
  <c r="F2592" i="7"/>
  <c r="E2592" i="7"/>
  <c r="D2592" i="7"/>
  <c r="C2592" i="7"/>
  <c r="B2592" i="7"/>
  <c r="I2592" i="7" s="1"/>
  <c r="J2592" i="7" s="1"/>
  <c r="K2592" i="7" s="1"/>
  <c r="A2592" i="7"/>
  <c r="K2591" i="7"/>
  <c r="J2591" i="7"/>
  <c r="H2591" i="7"/>
  <c r="G2591" i="7"/>
  <c r="C2591" i="7"/>
  <c r="B2591" i="7"/>
  <c r="I2591" i="7" s="1"/>
  <c r="A2591" i="7"/>
  <c r="K2590" i="7"/>
  <c r="H2590" i="7"/>
  <c r="G2590" i="7"/>
  <c r="F2590" i="7"/>
  <c r="E2590" i="7"/>
  <c r="D2590" i="7"/>
  <c r="C2590" i="7"/>
  <c r="B2590" i="7"/>
  <c r="I2590" i="7" s="1"/>
  <c r="J2590" i="7" s="1"/>
  <c r="A2590" i="7"/>
  <c r="H2589" i="7"/>
  <c r="G2589" i="7"/>
  <c r="D2589" i="7"/>
  <c r="C2589" i="7"/>
  <c r="F2589" i="7" s="1"/>
  <c r="B2589" i="7"/>
  <c r="I2589" i="7" s="1"/>
  <c r="J2589" i="7" s="1"/>
  <c r="K2589" i="7" s="1"/>
  <c r="A2589" i="7"/>
  <c r="I2588" i="7"/>
  <c r="J2588" i="7" s="1"/>
  <c r="K2588" i="7" s="1"/>
  <c r="H2588" i="7"/>
  <c r="G2588" i="7"/>
  <c r="C2588" i="7"/>
  <c r="B2588" i="7"/>
  <c r="A2588" i="7"/>
  <c r="H2587" i="7"/>
  <c r="G2587" i="7"/>
  <c r="F2587" i="7"/>
  <c r="C2587" i="7"/>
  <c r="B2587" i="7"/>
  <c r="I2587" i="7" s="1"/>
  <c r="J2587" i="7" s="1"/>
  <c r="K2587" i="7" s="1"/>
  <c r="A2587" i="7"/>
  <c r="H2586" i="7"/>
  <c r="G2586" i="7"/>
  <c r="F2586" i="7"/>
  <c r="E2586" i="7"/>
  <c r="C2586" i="7"/>
  <c r="D2586" i="7" s="1"/>
  <c r="B2586" i="7"/>
  <c r="I2586" i="7" s="1"/>
  <c r="J2586" i="7" s="1"/>
  <c r="K2586" i="7" s="1"/>
  <c r="A2586" i="7"/>
  <c r="I2585" i="7"/>
  <c r="J2585" i="7" s="1"/>
  <c r="K2585" i="7" s="1"/>
  <c r="H2585" i="7"/>
  <c r="G2585" i="7"/>
  <c r="F2585" i="7"/>
  <c r="E2585" i="7"/>
  <c r="D2585" i="7"/>
  <c r="C2585" i="7"/>
  <c r="B2585" i="7"/>
  <c r="A2585" i="7"/>
  <c r="K2584" i="7"/>
  <c r="J2584" i="7"/>
  <c r="I2584" i="7"/>
  <c r="H2584" i="7"/>
  <c r="G2584" i="7"/>
  <c r="E2584" i="7"/>
  <c r="C2584" i="7"/>
  <c r="D2584" i="7" s="1"/>
  <c r="B2584" i="7"/>
  <c r="A2584" i="7"/>
  <c r="J2583" i="7"/>
  <c r="K2583" i="7" s="1"/>
  <c r="I2583" i="7"/>
  <c r="H2583" i="7"/>
  <c r="G2583" i="7"/>
  <c r="C2583" i="7"/>
  <c r="B2583" i="7"/>
  <c r="A2583" i="7"/>
  <c r="I2582" i="7"/>
  <c r="J2582" i="7" s="1"/>
  <c r="K2582" i="7" s="1"/>
  <c r="H2582" i="7"/>
  <c r="G2582" i="7"/>
  <c r="F2582" i="7"/>
  <c r="E2582" i="7"/>
  <c r="D2582" i="7"/>
  <c r="C2582" i="7"/>
  <c r="B2582" i="7"/>
  <c r="A2582" i="7"/>
  <c r="H2581" i="7"/>
  <c r="G2581" i="7"/>
  <c r="C2581" i="7"/>
  <c r="B2581" i="7"/>
  <c r="I2581" i="7" s="1"/>
  <c r="J2581" i="7" s="1"/>
  <c r="K2581" i="7" s="1"/>
  <c r="A2581" i="7"/>
  <c r="H2580" i="7"/>
  <c r="G2580" i="7"/>
  <c r="C2580" i="7"/>
  <c r="F2580" i="7" s="1"/>
  <c r="B2580" i="7"/>
  <c r="I2580" i="7" s="1"/>
  <c r="J2580" i="7" s="1"/>
  <c r="K2580" i="7" s="1"/>
  <c r="A2580" i="7"/>
  <c r="K2579" i="7"/>
  <c r="J2579" i="7"/>
  <c r="H2579" i="7"/>
  <c r="G2579" i="7"/>
  <c r="E2579" i="7"/>
  <c r="C2579" i="7"/>
  <c r="D2579" i="7" s="1"/>
  <c r="B2579" i="7"/>
  <c r="I2579" i="7" s="1"/>
  <c r="A2579" i="7"/>
  <c r="I2578" i="7"/>
  <c r="J2578" i="7" s="1"/>
  <c r="K2578" i="7" s="1"/>
  <c r="H2578" i="7"/>
  <c r="G2578" i="7"/>
  <c r="E2578" i="7"/>
  <c r="D2578" i="7"/>
  <c r="C2578" i="7"/>
  <c r="F2578" i="7" s="1"/>
  <c r="B2578" i="7"/>
  <c r="A2578" i="7"/>
  <c r="I2577" i="7"/>
  <c r="J2577" i="7" s="1"/>
  <c r="K2577" i="7" s="1"/>
  <c r="H2577" i="7"/>
  <c r="G2577" i="7"/>
  <c r="E2577" i="7"/>
  <c r="C2577" i="7"/>
  <c r="F2577" i="7" s="1"/>
  <c r="B2577" i="7"/>
  <c r="A2577" i="7"/>
  <c r="H2576" i="7"/>
  <c r="G2576" i="7"/>
  <c r="D2576" i="7"/>
  <c r="C2576" i="7"/>
  <c r="B2576" i="7"/>
  <c r="I2576" i="7" s="1"/>
  <c r="J2576" i="7" s="1"/>
  <c r="K2576" i="7" s="1"/>
  <c r="A2576" i="7"/>
  <c r="H2575" i="7"/>
  <c r="G2575" i="7"/>
  <c r="F2575" i="7"/>
  <c r="C2575" i="7"/>
  <c r="B2575" i="7"/>
  <c r="I2575" i="7" s="1"/>
  <c r="J2575" i="7" s="1"/>
  <c r="K2575" i="7" s="1"/>
  <c r="A2575" i="7"/>
  <c r="J2574" i="7"/>
  <c r="K2574" i="7" s="1"/>
  <c r="H2574" i="7"/>
  <c r="G2574" i="7"/>
  <c r="F2574" i="7"/>
  <c r="E2574" i="7"/>
  <c r="C2574" i="7"/>
  <c r="D2574" i="7" s="1"/>
  <c r="B2574" i="7"/>
  <c r="I2574" i="7" s="1"/>
  <c r="A2574" i="7"/>
  <c r="K2573" i="7"/>
  <c r="J2573" i="7"/>
  <c r="I2573" i="7"/>
  <c r="H2573" i="7"/>
  <c r="G2573" i="7"/>
  <c r="F2573" i="7"/>
  <c r="E2573" i="7"/>
  <c r="D2573" i="7"/>
  <c r="C2573" i="7"/>
  <c r="B2573" i="7"/>
  <c r="A2573" i="7"/>
  <c r="I2572" i="7"/>
  <c r="J2572" i="7" s="1"/>
  <c r="K2572" i="7" s="1"/>
  <c r="H2572" i="7"/>
  <c r="G2572" i="7"/>
  <c r="E2572" i="7"/>
  <c r="D2572" i="7"/>
  <c r="C2572" i="7"/>
  <c r="F2572" i="7" s="1"/>
  <c r="B2572" i="7"/>
  <c r="A2572" i="7"/>
  <c r="I2571" i="7"/>
  <c r="J2571" i="7" s="1"/>
  <c r="K2571" i="7" s="1"/>
  <c r="H2571" i="7"/>
  <c r="G2571" i="7"/>
  <c r="C2571" i="7"/>
  <c r="B2571" i="7"/>
  <c r="A2571" i="7"/>
  <c r="I2570" i="7"/>
  <c r="J2570" i="7" s="1"/>
  <c r="K2570" i="7" s="1"/>
  <c r="H2570" i="7"/>
  <c r="G2570" i="7"/>
  <c r="F2570" i="7"/>
  <c r="E2570" i="7"/>
  <c r="D2570" i="7"/>
  <c r="C2570" i="7"/>
  <c r="B2570" i="7"/>
  <c r="A2570" i="7"/>
  <c r="H2569" i="7"/>
  <c r="G2569" i="7"/>
  <c r="D2569" i="7"/>
  <c r="C2569" i="7"/>
  <c r="B2569" i="7"/>
  <c r="I2569" i="7" s="1"/>
  <c r="J2569" i="7" s="1"/>
  <c r="K2569" i="7" s="1"/>
  <c r="A2569" i="7"/>
  <c r="H2568" i="7"/>
  <c r="G2568" i="7"/>
  <c r="C2568" i="7"/>
  <c r="F2568" i="7" s="1"/>
  <c r="B2568" i="7"/>
  <c r="I2568" i="7" s="1"/>
  <c r="J2568" i="7" s="1"/>
  <c r="K2568" i="7" s="1"/>
  <c r="A2568" i="7"/>
  <c r="K2567" i="7"/>
  <c r="J2567" i="7"/>
  <c r="H2567" i="7"/>
  <c r="G2567" i="7"/>
  <c r="E2567" i="7"/>
  <c r="C2567" i="7"/>
  <c r="D2567" i="7" s="1"/>
  <c r="B2567" i="7"/>
  <c r="I2567" i="7" s="1"/>
  <c r="A2567" i="7"/>
  <c r="J2566" i="7"/>
  <c r="K2566" i="7" s="1"/>
  <c r="I2566" i="7"/>
  <c r="H2566" i="7"/>
  <c r="G2566" i="7"/>
  <c r="E2566" i="7"/>
  <c r="D2566" i="7"/>
  <c r="C2566" i="7"/>
  <c r="F2566" i="7" s="1"/>
  <c r="B2566" i="7"/>
  <c r="A2566" i="7"/>
  <c r="I2565" i="7"/>
  <c r="J2565" i="7" s="1"/>
  <c r="K2565" i="7" s="1"/>
  <c r="H2565" i="7"/>
  <c r="G2565" i="7"/>
  <c r="E2565" i="7"/>
  <c r="C2565" i="7"/>
  <c r="F2565" i="7" s="1"/>
  <c r="B2565" i="7"/>
  <c r="A2565" i="7"/>
  <c r="H2564" i="7"/>
  <c r="G2564" i="7"/>
  <c r="D2564" i="7"/>
  <c r="C2564" i="7"/>
  <c r="B2564" i="7"/>
  <c r="I2564" i="7" s="1"/>
  <c r="J2564" i="7" s="1"/>
  <c r="K2564" i="7" s="1"/>
  <c r="A2564" i="7"/>
  <c r="H2563" i="7"/>
  <c r="G2563" i="7"/>
  <c r="F2563" i="7"/>
  <c r="C2563" i="7"/>
  <c r="B2563" i="7"/>
  <c r="I2563" i="7" s="1"/>
  <c r="J2563" i="7" s="1"/>
  <c r="K2563" i="7" s="1"/>
  <c r="A2563" i="7"/>
  <c r="J2562" i="7"/>
  <c r="K2562" i="7" s="1"/>
  <c r="H2562" i="7"/>
  <c r="G2562" i="7"/>
  <c r="F2562" i="7"/>
  <c r="E2562" i="7"/>
  <c r="C2562" i="7"/>
  <c r="D2562" i="7" s="1"/>
  <c r="B2562" i="7"/>
  <c r="I2562" i="7" s="1"/>
  <c r="A2562" i="7"/>
  <c r="K2561" i="7"/>
  <c r="J2561" i="7"/>
  <c r="I2561" i="7"/>
  <c r="H2561" i="7"/>
  <c r="G2561" i="7"/>
  <c r="F2561" i="7"/>
  <c r="E2561" i="7"/>
  <c r="D2561" i="7"/>
  <c r="C2561" i="7"/>
  <c r="B2561" i="7"/>
  <c r="A2561" i="7"/>
  <c r="J2560" i="7"/>
  <c r="K2560" i="7" s="1"/>
  <c r="I2560" i="7"/>
  <c r="H2560" i="7"/>
  <c r="G2560" i="7"/>
  <c r="E2560" i="7"/>
  <c r="D2560" i="7"/>
  <c r="C2560" i="7"/>
  <c r="F2560" i="7" s="1"/>
  <c r="B2560" i="7"/>
  <c r="A2560" i="7"/>
  <c r="I2559" i="7"/>
  <c r="J2559" i="7" s="1"/>
  <c r="K2559" i="7" s="1"/>
  <c r="H2559" i="7"/>
  <c r="G2559" i="7"/>
  <c r="F2559" i="7"/>
  <c r="C2559" i="7"/>
  <c r="B2559" i="7"/>
  <c r="A2559" i="7"/>
  <c r="I2558" i="7"/>
  <c r="J2558" i="7" s="1"/>
  <c r="K2558" i="7" s="1"/>
  <c r="H2558" i="7"/>
  <c r="G2558" i="7"/>
  <c r="F2558" i="7"/>
  <c r="E2558" i="7"/>
  <c r="D2558" i="7"/>
  <c r="C2558" i="7"/>
  <c r="B2558" i="7"/>
  <c r="A2558" i="7"/>
  <c r="H2557" i="7"/>
  <c r="G2557" i="7"/>
  <c r="D2557" i="7"/>
  <c r="C2557" i="7"/>
  <c r="B2557" i="7"/>
  <c r="I2557" i="7" s="1"/>
  <c r="J2557" i="7" s="1"/>
  <c r="K2557" i="7" s="1"/>
  <c r="A2557" i="7"/>
  <c r="H2556" i="7"/>
  <c r="G2556" i="7"/>
  <c r="C2556" i="7"/>
  <c r="F2556" i="7" s="1"/>
  <c r="B2556" i="7"/>
  <c r="I2556" i="7" s="1"/>
  <c r="J2556" i="7" s="1"/>
  <c r="K2556" i="7" s="1"/>
  <c r="A2556" i="7"/>
  <c r="K2555" i="7"/>
  <c r="J2555" i="7"/>
  <c r="H2555" i="7"/>
  <c r="G2555" i="7"/>
  <c r="E2555" i="7"/>
  <c r="C2555" i="7"/>
  <c r="D2555" i="7" s="1"/>
  <c r="B2555" i="7"/>
  <c r="I2555" i="7" s="1"/>
  <c r="A2555" i="7"/>
  <c r="I2554" i="7"/>
  <c r="J2554" i="7" s="1"/>
  <c r="K2554" i="7" s="1"/>
  <c r="H2554" i="7"/>
  <c r="G2554" i="7"/>
  <c r="E2554" i="7"/>
  <c r="D2554" i="7"/>
  <c r="C2554" i="7"/>
  <c r="F2554" i="7" s="1"/>
  <c r="B2554" i="7"/>
  <c r="A2554" i="7"/>
  <c r="I2553" i="7"/>
  <c r="J2553" i="7" s="1"/>
  <c r="K2553" i="7" s="1"/>
  <c r="H2553" i="7"/>
  <c r="G2553" i="7"/>
  <c r="E2553" i="7"/>
  <c r="C2553" i="7"/>
  <c r="F2553" i="7" s="1"/>
  <c r="B2553" i="7"/>
  <c r="A2553" i="7"/>
  <c r="H2552" i="7"/>
  <c r="G2552" i="7"/>
  <c r="D2552" i="7"/>
  <c r="C2552" i="7"/>
  <c r="B2552" i="7"/>
  <c r="I2552" i="7" s="1"/>
  <c r="J2552" i="7" s="1"/>
  <c r="K2552" i="7" s="1"/>
  <c r="A2552" i="7"/>
  <c r="J2551" i="7"/>
  <c r="K2551" i="7" s="1"/>
  <c r="H2551" i="7"/>
  <c r="G2551" i="7"/>
  <c r="F2551" i="7"/>
  <c r="C2551" i="7"/>
  <c r="B2551" i="7"/>
  <c r="I2551" i="7" s="1"/>
  <c r="A2551" i="7"/>
  <c r="J2550" i="7"/>
  <c r="K2550" i="7" s="1"/>
  <c r="H2550" i="7"/>
  <c r="G2550" i="7"/>
  <c r="F2550" i="7"/>
  <c r="E2550" i="7"/>
  <c r="C2550" i="7"/>
  <c r="D2550" i="7" s="1"/>
  <c r="B2550" i="7"/>
  <c r="I2550" i="7" s="1"/>
  <c r="A2550" i="7"/>
  <c r="K2549" i="7"/>
  <c r="J2549" i="7"/>
  <c r="I2549" i="7"/>
  <c r="H2549" i="7"/>
  <c r="G2549" i="7"/>
  <c r="F2549" i="7"/>
  <c r="E2549" i="7"/>
  <c r="D2549" i="7"/>
  <c r="C2549" i="7"/>
  <c r="B2549" i="7"/>
  <c r="A2549" i="7"/>
  <c r="I2548" i="7"/>
  <c r="J2548" i="7" s="1"/>
  <c r="K2548" i="7" s="1"/>
  <c r="H2548" i="7"/>
  <c r="G2548" i="7"/>
  <c r="E2548" i="7"/>
  <c r="D2548" i="7"/>
  <c r="C2548" i="7"/>
  <c r="F2548" i="7" s="1"/>
  <c r="B2548" i="7"/>
  <c r="A2548" i="7"/>
  <c r="K2547" i="7"/>
  <c r="I2547" i="7"/>
  <c r="J2547" i="7" s="1"/>
  <c r="H2547" i="7"/>
  <c r="G2547" i="7"/>
  <c r="F2547" i="7"/>
  <c r="C2547" i="7"/>
  <c r="B2547" i="7"/>
  <c r="A2547" i="7"/>
  <c r="I2546" i="7"/>
  <c r="J2546" i="7" s="1"/>
  <c r="K2546" i="7" s="1"/>
  <c r="H2546" i="7"/>
  <c r="G2546" i="7"/>
  <c r="F2546" i="7"/>
  <c r="E2546" i="7"/>
  <c r="D2546" i="7"/>
  <c r="C2546" i="7"/>
  <c r="B2546" i="7"/>
  <c r="A2546" i="7"/>
  <c r="H2545" i="7"/>
  <c r="G2545" i="7"/>
  <c r="F2545" i="7"/>
  <c r="D2545" i="7"/>
  <c r="C2545" i="7"/>
  <c r="E2545" i="7" s="1"/>
  <c r="B2545" i="7"/>
  <c r="I2545" i="7" s="1"/>
  <c r="J2545" i="7" s="1"/>
  <c r="K2545" i="7" s="1"/>
  <c r="A2545" i="7"/>
  <c r="H2544" i="7"/>
  <c r="G2544" i="7"/>
  <c r="C2544" i="7"/>
  <c r="B2544" i="7"/>
  <c r="I2544" i="7" s="1"/>
  <c r="J2544" i="7" s="1"/>
  <c r="K2544" i="7" s="1"/>
  <c r="A2544" i="7"/>
  <c r="K2543" i="7"/>
  <c r="J2543" i="7"/>
  <c r="H2543" i="7"/>
  <c r="G2543" i="7"/>
  <c r="F2543" i="7"/>
  <c r="E2543" i="7"/>
  <c r="C2543" i="7"/>
  <c r="D2543" i="7" s="1"/>
  <c r="B2543" i="7"/>
  <c r="I2543" i="7" s="1"/>
  <c r="A2543" i="7"/>
  <c r="J2542" i="7"/>
  <c r="K2542" i="7" s="1"/>
  <c r="I2542" i="7"/>
  <c r="H2542" i="7"/>
  <c r="G2542" i="7"/>
  <c r="E2542" i="7"/>
  <c r="D2542" i="7"/>
  <c r="C2542" i="7"/>
  <c r="F2542" i="7" s="1"/>
  <c r="B2542" i="7"/>
  <c r="A2542" i="7"/>
  <c r="I2541" i="7"/>
  <c r="J2541" i="7" s="1"/>
  <c r="K2541" i="7" s="1"/>
  <c r="H2541" i="7"/>
  <c r="G2541" i="7"/>
  <c r="E2541" i="7"/>
  <c r="C2541" i="7"/>
  <c r="F2541" i="7" s="1"/>
  <c r="B2541" i="7"/>
  <c r="A2541" i="7"/>
  <c r="I2540" i="7"/>
  <c r="J2540" i="7" s="1"/>
  <c r="K2540" i="7" s="1"/>
  <c r="H2540" i="7"/>
  <c r="G2540" i="7"/>
  <c r="D2540" i="7"/>
  <c r="C2540" i="7"/>
  <c r="B2540" i="7"/>
  <c r="A2540" i="7"/>
  <c r="H2539" i="7"/>
  <c r="G2539" i="7"/>
  <c r="F2539" i="7"/>
  <c r="C2539" i="7"/>
  <c r="B2539" i="7"/>
  <c r="I2539" i="7" s="1"/>
  <c r="J2539" i="7" s="1"/>
  <c r="K2539" i="7" s="1"/>
  <c r="A2539" i="7"/>
  <c r="J2538" i="7"/>
  <c r="K2538" i="7" s="1"/>
  <c r="H2538" i="7"/>
  <c r="G2538" i="7"/>
  <c r="F2538" i="7"/>
  <c r="E2538" i="7"/>
  <c r="C2538" i="7"/>
  <c r="D2538" i="7" s="1"/>
  <c r="B2538" i="7"/>
  <c r="I2538" i="7" s="1"/>
  <c r="A2538" i="7"/>
  <c r="J2537" i="7"/>
  <c r="K2537" i="7" s="1"/>
  <c r="I2537" i="7"/>
  <c r="H2537" i="7"/>
  <c r="G2537" i="7"/>
  <c r="F2537" i="7"/>
  <c r="E2537" i="7"/>
  <c r="D2537" i="7"/>
  <c r="C2537" i="7"/>
  <c r="B2537" i="7"/>
  <c r="A2537" i="7"/>
  <c r="J2536" i="7"/>
  <c r="K2536" i="7" s="1"/>
  <c r="I2536" i="7"/>
  <c r="H2536" i="7"/>
  <c r="G2536" i="7"/>
  <c r="E2536" i="7"/>
  <c r="D2536" i="7"/>
  <c r="C2536" i="7"/>
  <c r="F2536" i="7" s="1"/>
  <c r="B2536" i="7"/>
  <c r="A2536" i="7"/>
  <c r="K2535" i="7"/>
  <c r="I2535" i="7"/>
  <c r="J2535" i="7" s="1"/>
  <c r="H2535" i="7"/>
  <c r="G2535" i="7"/>
  <c r="C2535" i="7"/>
  <c r="B2535" i="7"/>
  <c r="A2535" i="7"/>
  <c r="I2534" i="7"/>
  <c r="J2534" i="7" s="1"/>
  <c r="K2534" i="7" s="1"/>
  <c r="H2534" i="7"/>
  <c r="G2534" i="7"/>
  <c r="F2534" i="7"/>
  <c r="E2534" i="7"/>
  <c r="D2534" i="7"/>
  <c r="C2534" i="7"/>
  <c r="B2534" i="7"/>
  <c r="A2534" i="7"/>
  <c r="H2533" i="7"/>
  <c r="G2533" i="7"/>
  <c r="F2533" i="7"/>
  <c r="D2533" i="7"/>
  <c r="C2533" i="7"/>
  <c r="E2533" i="7" s="1"/>
  <c r="B2533" i="7"/>
  <c r="I2533" i="7" s="1"/>
  <c r="J2533" i="7" s="1"/>
  <c r="K2533" i="7" s="1"/>
  <c r="A2533" i="7"/>
  <c r="H2532" i="7"/>
  <c r="G2532" i="7"/>
  <c r="C2532" i="7"/>
  <c r="B2532" i="7"/>
  <c r="I2532" i="7" s="1"/>
  <c r="J2532" i="7" s="1"/>
  <c r="K2532" i="7" s="1"/>
  <c r="A2532" i="7"/>
  <c r="K2531" i="7"/>
  <c r="J2531" i="7"/>
  <c r="H2531" i="7"/>
  <c r="G2531" i="7"/>
  <c r="F2531" i="7"/>
  <c r="E2531" i="7"/>
  <c r="C2531" i="7"/>
  <c r="D2531" i="7" s="1"/>
  <c r="B2531" i="7"/>
  <c r="I2531" i="7" s="1"/>
  <c r="A2531" i="7"/>
  <c r="I2530" i="7"/>
  <c r="J2530" i="7" s="1"/>
  <c r="K2530" i="7" s="1"/>
  <c r="H2530" i="7"/>
  <c r="G2530" i="7"/>
  <c r="E2530" i="7"/>
  <c r="D2530" i="7"/>
  <c r="C2530" i="7"/>
  <c r="F2530" i="7" s="1"/>
  <c r="B2530" i="7"/>
  <c r="A2530" i="7"/>
  <c r="K2529" i="7"/>
  <c r="I2529" i="7"/>
  <c r="J2529" i="7" s="1"/>
  <c r="H2529" i="7"/>
  <c r="G2529" i="7"/>
  <c r="E2529" i="7"/>
  <c r="C2529" i="7"/>
  <c r="F2529" i="7" s="1"/>
  <c r="B2529" i="7"/>
  <c r="A2529" i="7"/>
  <c r="I2528" i="7"/>
  <c r="J2528" i="7" s="1"/>
  <c r="K2528" i="7" s="1"/>
  <c r="H2528" i="7"/>
  <c r="G2528" i="7"/>
  <c r="D2528" i="7"/>
  <c r="C2528" i="7"/>
  <c r="B2528" i="7"/>
  <c r="A2528" i="7"/>
  <c r="H2527" i="7"/>
  <c r="G2527" i="7"/>
  <c r="F2527" i="7"/>
  <c r="C2527" i="7"/>
  <c r="B2527" i="7"/>
  <c r="I2527" i="7" s="1"/>
  <c r="J2527" i="7" s="1"/>
  <c r="K2527" i="7" s="1"/>
  <c r="A2527" i="7"/>
  <c r="H2526" i="7"/>
  <c r="G2526" i="7"/>
  <c r="F2526" i="7"/>
  <c r="E2526" i="7"/>
  <c r="C2526" i="7"/>
  <c r="D2526" i="7" s="1"/>
  <c r="B2526" i="7"/>
  <c r="I2526" i="7" s="1"/>
  <c r="J2526" i="7" s="1"/>
  <c r="K2526" i="7" s="1"/>
  <c r="A2526" i="7"/>
  <c r="J2525" i="7"/>
  <c r="K2525" i="7" s="1"/>
  <c r="I2525" i="7"/>
  <c r="H2525" i="7"/>
  <c r="G2525" i="7"/>
  <c r="F2525" i="7"/>
  <c r="E2525" i="7"/>
  <c r="C2525" i="7"/>
  <c r="D2525" i="7" s="1"/>
  <c r="B2525" i="7"/>
  <c r="A2525" i="7"/>
  <c r="J2524" i="7"/>
  <c r="K2524" i="7" s="1"/>
  <c r="I2524" i="7"/>
  <c r="H2524" i="7"/>
  <c r="G2524" i="7"/>
  <c r="E2524" i="7"/>
  <c r="D2524" i="7"/>
  <c r="C2524" i="7"/>
  <c r="F2524" i="7" s="1"/>
  <c r="B2524" i="7"/>
  <c r="A2524" i="7"/>
  <c r="K2523" i="7"/>
  <c r="I2523" i="7"/>
  <c r="J2523" i="7" s="1"/>
  <c r="H2523" i="7"/>
  <c r="G2523" i="7"/>
  <c r="C2523" i="7"/>
  <c r="B2523" i="7"/>
  <c r="A2523" i="7"/>
  <c r="H2522" i="7"/>
  <c r="G2522" i="7"/>
  <c r="E2522" i="7"/>
  <c r="C2522" i="7"/>
  <c r="F2522" i="7" s="1"/>
  <c r="B2522" i="7"/>
  <c r="I2522" i="7" s="1"/>
  <c r="J2522" i="7" s="1"/>
  <c r="K2522" i="7" s="1"/>
  <c r="A2522" i="7"/>
  <c r="I2521" i="7"/>
  <c r="J2521" i="7" s="1"/>
  <c r="K2521" i="7" s="1"/>
  <c r="H2521" i="7"/>
  <c r="G2521" i="7"/>
  <c r="F2521" i="7"/>
  <c r="E2521" i="7"/>
  <c r="D2521" i="7"/>
  <c r="C2521" i="7"/>
  <c r="B2521" i="7"/>
  <c r="A2521" i="7"/>
  <c r="J2520" i="7"/>
  <c r="K2520" i="7" s="1"/>
  <c r="I2520" i="7"/>
  <c r="H2520" i="7"/>
  <c r="G2520" i="7"/>
  <c r="C2520" i="7"/>
  <c r="B2520" i="7"/>
  <c r="A2520" i="7"/>
  <c r="K2519" i="7"/>
  <c r="H2519" i="7"/>
  <c r="G2519" i="7"/>
  <c r="F2519" i="7"/>
  <c r="E2519" i="7"/>
  <c r="D2519" i="7"/>
  <c r="C2519" i="7"/>
  <c r="B2519" i="7"/>
  <c r="I2519" i="7" s="1"/>
  <c r="J2519" i="7" s="1"/>
  <c r="A2519" i="7"/>
  <c r="J2518" i="7"/>
  <c r="K2518" i="7" s="1"/>
  <c r="H2518" i="7"/>
  <c r="G2518" i="7"/>
  <c r="D2518" i="7"/>
  <c r="C2518" i="7"/>
  <c r="F2518" i="7" s="1"/>
  <c r="B2518" i="7"/>
  <c r="I2518" i="7" s="1"/>
  <c r="A2518" i="7"/>
  <c r="I2517" i="7"/>
  <c r="J2517" i="7" s="1"/>
  <c r="K2517" i="7" s="1"/>
  <c r="H2517" i="7"/>
  <c r="G2517" i="7"/>
  <c r="E2517" i="7"/>
  <c r="D2517" i="7"/>
  <c r="C2517" i="7"/>
  <c r="F2517" i="7" s="1"/>
  <c r="B2517" i="7"/>
  <c r="A2517" i="7"/>
  <c r="K2516" i="7"/>
  <c r="H2516" i="7"/>
  <c r="G2516" i="7"/>
  <c r="C2516" i="7"/>
  <c r="B2516" i="7"/>
  <c r="I2516" i="7" s="1"/>
  <c r="J2516" i="7" s="1"/>
  <c r="A2516" i="7"/>
  <c r="J2515" i="7"/>
  <c r="K2515" i="7" s="1"/>
  <c r="H2515" i="7"/>
  <c r="G2515" i="7"/>
  <c r="C2515" i="7"/>
  <c r="B2515" i="7"/>
  <c r="I2515" i="7" s="1"/>
  <c r="A2515" i="7"/>
  <c r="K2514" i="7"/>
  <c r="I2514" i="7"/>
  <c r="J2514" i="7" s="1"/>
  <c r="H2514" i="7"/>
  <c r="G2514" i="7"/>
  <c r="F2514" i="7"/>
  <c r="E2514" i="7"/>
  <c r="D2514" i="7"/>
  <c r="C2514" i="7"/>
  <c r="B2514" i="7"/>
  <c r="A2514" i="7"/>
  <c r="J2513" i="7"/>
  <c r="K2513" i="7" s="1"/>
  <c r="I2513" i="7"/>
  <c r="H2513" i="7"/>
  <c r="G2513" i="7"/>
  <c r="F2513" i="7"/>
  <c r="E2513" i="7"/>
  <c r="C2513" i="7"/>
  <c r="D2513" i="7" s="1"/>
  <c r="B2513" i="7"/>
  <c r="A2513" i="7"/>
  <c r="K2512" i="7"/>
  <c r="J2512" i="7"/>
  <c r="I2512" i="7"/>
  <c r="H2512" i="7"/>
  <c r="G2512" i="7"/>
  <c r="E2512" i="7"/>
  <c r="D2512" i="7"/>
  <c r="C2512" i="7"/>
  <c r="F2512" i="7" s="1"/>
  <c r="B2512" i="7"/>
  <c r="A2512" i="7"/>
  <c r="K2511" i="7"/>
  <c r="J2511" i="7"/>
  <c r="I2511" i="7"/>
  <c r="H2511" i="7"/>
  <c r="G2511" i="7"/>
  <c r="F2511" i="7"/>
  <c r="C2511" i="7"/>
  <c r="B2511" i="7"/>
  <c r="A2511" i="7"/>
  <c r="J2510" i="7"/>
  <c r="K2510" i="7" s="1"/>
  <c r="I2510" i="7"/>
  <c r="H2510" i="7"/>
  <c r="G2510" i="7"/>
  <c r="F2510" i="7"/>
  <c r="E2510" i="7"/>
  <c r="C2510" i="7"/>
  <c r="D2510" i="7" s="1"/>
  <c r="B2510" i="7"/>
  <c r="A2510" i="7"/>
  <c r="I2509" i="7"/>
  <c r="J2509" i="7" s="1"/>
  <c r="K2509" i="7" s="1"/>
  <c r="H2509" i="7"/>
  <c r="G2509" i="7"/>
  <c r="F2509" i="7"/>
  <c r="E2509" i="7"/>
  <c r="D2509" i="7"/>
  <c r="C2509" i="7"/>
  <c r="B2509" i="7"/>
  <c r="A2509" i="7"/>
  <c r="J2508" i="7"/>
  <c r="K2508" i="7" s="1"/>
  <c r="I2508" i="7"/>
  <c r="H2508" i="7"/>
  <c r="G2508" i="7"/>
  <c r="C2508" i="7"/>
  <c r="D2508" i="7" s="1"/>
  <c r="B2508" i="7"/>
  <c r="A2508" i="7"/>
  <c r="K2507" i="7"/>
  <c r="H2507" i="7"/>
  <c r="G2507" i="7"/>
  <c r="F2507" i="7"/>
  <c r="E2507" i="7"/>
  <c r="D2507" i="7"/>
  <c r="C2507" i="7"/>
  <c r="B2507" i="7"/>
  <c r="I2507" i="7" s="1"/>
  <c r="J2507" i="7" s="1"/>
  <c r="A2507" i="7"/>
  <c r="J2506" i="7"/>
  <c r="K2506" i="7" s="1"/>
  <c r="H2506" i="7"/>
  <c r="G2506" i="7"/>
  <c r="F2506" i="7"/>
  <c r="E2506" i="7"/>
  <c r="D2506" i="7"/>
  <c r="C2506" i="7"/>
  <c r="B2506" i="7"/>
  <c r="I2506" i="7" s="1"/>
  <c r="A2506" i="7"/>
  <c r="H2505" i="7"/>
  <c r="G2505" i="7"/>
  <c r="E2505" i="7"/>
  <c r="C2505" i="7"/>
  <c r="F2505" i="7" s="1"/>
  <c r="B2505" i="7"/>
  <c r="I2505" i="7" s="1"/>
  <c r="J2505" i="7" s="1"/>
  <c r="K2505" i="7" s="1"/>
  <c r="A2505" i="7"/>
  <c r="H2504" i="7"/>
  <c r="G2504" i="7"/>
  <c r="D2504" i="7"/>
  <c r="C2504" i="7"/>
  <c r="B2504" i="7"/>
  <c r="I2504" i="7" s="1"/>
  <c r="J2504" i="7" s="1"/>
  <c r="K2504" i="7" s="1"/>
  <c r="A2504" i="7"/>
  <c r="H2503" i="7"/>
  <c r="G2503" i="7"/>
  <c r="C2503" i="7"/>
  <c r="B2503" i="7"/>
  <c r="I2503" i="7" s="1"/>
  <c r="J2503" i="7" s="1"/>
  <c r="K2503" i="7" s="1"/>
  <c r="A2503" i="7"/>
  <c r="H2502" i="7"/>
  <c r="G2502" i="7"/>
  <c r="F2502" i="7"/>
  <c r="E2502" i="7"/>
  <c r="D2502" i="7"/>
  <c r="C2502" i="7"/>
  <c r="B2502" i="7"/>
  <c r="I2502" i="7" s="1"/>
  <c r="J2502" i="7" s="1"/>
  <c r="K2502" i="7" s="1"/>
  <c r="A2502" i="7"/>
  <c r="I2501" i="7"/>
  <c r="J2501" i="7" s="1"/>
  <c r="K2501" i="7" s="1"/>
  <c r="H2501" i="7"/>
  <c r="G2501" i="7"/>
  <c r="F2501" i="7"/>
  <c r="E2501" i="7"/>
  <c r="C2501" i="7"/>
  <c r="D2501" i="7" s="1"/>
  <c r="B2501" i="7"/>
  <c r="A2501" i="7"/>
  <c r="K2500" i="7"/>
  <c r="J2500" i="7"/>
  <c r="I2500" i="7"/>
  <c r="H2500" i="7"/>
  <c r="G2500" i="7"/>
  <c r="E2500" i="7"/>
  <c r="D2500" i="7"/>
  <c r="C2500" i="7"/>
  <c r="F2500" i="7" s="1"/>
  <c r="B2500" i="7"/>
  <c r="A2500" i="7"/>
  <c r="J2499" i="7"/>
  <c r="K2499" i="7" s="1"/>
  <c r="I2499" i="7"/>
  <c r="H2499" i="7"/>
  <c r="G2499" i="7"/>
  <c r="D2499" i="7"/>
  <c r="C2499" i="7"/>
  <c r="E2499" i="7" s="1"/>
  <c r="B2499" i="7"/>
  <c r="A2499" i="7"/>
  <c r="J2498" i="7"/>
  <c r="K2498" i="7" s="1"/>
  <c r="I2498" i="7"/>
  <c r="H2498" i="7"/>
  <c r="G2498" i="7"/>
  <c r="F2498" i="7"/>
  <c r="E2498" i="7"/>
  <c r="C2498" i="7"/>
  <c r="D2498" i="7" s="1"/>
  <c r="B2498" i="7"/>
  <c r="A2498" i="7"/>
  <c r="H2497" i="7"/>
  <c r="G2497" i="7"/>
  <c r="F2497" i="7"/>
  <c r="E2497" i="7"/>
  <c r="D2497" i="7"/>
  <c r="C2497" i="7"/>
  <c r="B2497" i="7"/>
  <c r="I2497" i="7" s="1"/>
  <c r="J2497" i="7" s="1"/>
  <c r="K2497" i="7" s="1"/>
  <c r="A2497" i="7"/>
  <c r="J2496" i="7"/>
  <c r="K2496" i="7" s="1"/>
  <c r="I2496" i="7"/>
  <c r="H2496" i="7"/>
  <c r="G2496" i="7"/>
  <c r="F2496" i="7"/>
  <c r="D2496" i="7"/>
  <c r="C2496" i="7"/>
  <c r="E2496" i="7" s="1"/>
  <c r="B2496" i="7"/>
  <c r="A2496" i="7"/>
  <c r="K2495" i="7"/>
  <c r="H2495" i="7"/>
  <c r="G2495" i="7"/>
  <c r="E2495" i="7"/>
  <c r="D2495" i="7"/>
  <c r="C2495" i="7"/>
  <c r="F2495" i="7" s="1"/>
  <c r="B2495" i="7"/>
  <c r="I2495" i="7" s="1"/>
  <c r="J2495" i="7" s="1"/>
  <c r="A2495" i="7"/>
  <c r="H2494" i="7"/>
  <c r="G2494" i="7"/>
  <c r="C2494" i="7"/>
  <c r="F2494" i="7" s="1"/>
  <c r="B2494" i="7"/>
  <c r="I2494" i="7" s="1"/>
  <c r="J2494" i="7" s="1"/>
  <c r="K2494" i="7" s="1"/>
  <c r="A2494" i="7"/>
  <c r="I2493" i="7"/>
  <c r="J2493" i="7" s="1"/>
  <c r="K2493" i="7" s="1"/>
  <c r="H2493" i="7"/>
  <c r="G2493" i="7"/>
  <c r="E2493" i="7"/>
  <c r="D2493" i="7"/>
  <c r="C2493" i="7"/>
  <c r="F2493" i="7" s="1"/>
  <c r="B2493" i="7"/>
  <c r="A2493" i="7"/>
  <c r="K2492" i="7"/>
  <c r="I2492" i="7"/>
  <c r="J2492" i="7" s="1"/>
  <c r="H2492" i="7"/>
  <c r="G2492" i="7"/>
  <c r="D2492" i="7"/>
  <c r="C2492" i="7"/>
  <c r="B2492" i="7"/>
  <c r="A2492" i="7"/>
  <c r="H2491" i="7"/>
  <c r="G2491" i="7"/>
  <c r="C2491" i="7"/>
  <c r="B2491" i="7"/>
  <c r="I2491" i="7" s="1"/>
  <c r="J2491" i="7" s="1"/>
  <c r="K2491" i="7" s="1"/>
  <c r="A2491" i="7"/>
  <c r="J2490" i="7"/>
  <c r="K2490" i="7" s="1"/>
  <c r="I2490" i="7"/>
  <c r="H2490" i="7"/>
  <c r="G2490" i="7"/>
  <c r="F2490" i="7"/>
  <c r="D2490" i="7"/>
  <c r="C2490" i="7"/>
  <c r="E2490" i="7" s="1"/>
  <c r="B2490" i="7"/>
  <c r="A2490" i="7"/>
  <c r="K2489" i="7"/>
  <c r="J2489" i="7"/>
  <c r="I2489" i="7"/>
  <c r="H2489" i="7"/>
  <c r="G2489" i="7"/>
  <c r="F2489" i="7"/>
  <c r="E2489" i="7"/>
  <c r="C2489" i="7"/>
  <c r="D2489" i="7" s="1"/>
  <c r="B2489" i="7"/>
  <c r="A2489" i="7"/>
  <c r="J2488" i="7"/>
  <c r="K2488" i="7" s="1"/>
  <c r="I2488" i="7"/>
  <c r="H2488" i="7"/>
  <c r="G2488" i="7"/>
  <c r="E2488" i="7"/>
  <c r="D2488" i="7"/>
  <c r="C2488" i="7"/>
  <c r="F2488" i="7" s="1"/>
  <c r="B2488" i="7"/>
  <c r="A2488" i="7"/>
  <c r="K2487" i="7"/>
  <c r="J2487" i="7"/>
  <c r="I2487" i="7"/>
  <c r="H2487" i="7"/>
  <c r="G2487" i="7"/>
  <c r="C2487" i="7"/>
  <c r="E2487" i="7" s="1"/>
  <c r="B2487" i="7"/>
  <c r="A2487" i="7"/>
  <c r="J2486" i="7"/>
  <c r="K2486" i="7" s="1"/>
  <c r="I2486" i="7"/>
  <c r="H2486" i="7"/>
  <c r="G2486" i="7"/>
  <c r="E2486" i="7"/>
  <c r="C2486" i="7"/>
  <c r="D2486" i="7" s="1"/>
  <c r="B2486" i="7"/>
  <c r="A2486" i="7"/>
  <c r="I2485" i="7"/>
  <c r="J2485" i="7" s="1"/>
  <c r="K2485" i="7" s="1"/>
  <c r="H2485" i="7"/>
  <c r="G2485" i="7"/>
  <c r="F2485" i="7"/>
  <c r="E2485" i="7"/>
  <c r="D2485" i="7"/>
  <c r="C2485" i="7"/>
  <c r="B2485" i="7"/>
  <c r="A2485" i="7"/>
  <c r="J2484" i="7"/>
  <c r="K2484" i="7" s="1"/>
  <c r="I2484" i="7"/>
  <c r="H2484" i="7"/>
  <c r="G2484" i="7"/>
  <c r="D2484" i="7"/>
  <c r="C2484" i="7"/>
  <c r="B2484" i="7"/>
  <c r="A2484" i="7"/>
  <c r="H2483" i="7"/>
  <c r="G2483" i="7"/>
  <c r="F2483" i="7"/>
  <c r="D2483" i="7"/>
  <c r="C2483" i="7"/>
  <c r="E2483" i="7" s="1"/>
  <c r="B2483" i="7"/>
  <c r="I2483" i="7" s="1"/>
  <c r="J2483" i="7" s="1"/>
  <c r="K2483" i="7" s="1"/>
  <c r="A2483" i="7"/>
  <c r="K2482" i="7"/>
  <c r="H2482" i="7"/>
  <c r="G2482" i="7"/>
  <c r="F2482" i="7"/>
  <c r="E2482" i="7"/>
  <c r="D2482" i="7"/>
  <c r="C2482" i="7"/>
  <c r="B2482" i="7"/>
  <c r="I2482" i="7" s="1"/>
  <c r="J2482" i="7" s="1"/>
  <c r="A2482" i="7"/>
  <c r="I2481" i="7"/>
  <c r="J2481" i="7" s="1"/>
  <c r="K2481" i="7" s="1"/>
  <c r="H2481" i="7"/>
  <c r="G2481" i="7"/>
  <c r="C2481" i="7"/>
  <c r="F2481" i="7" s="1"/>
  <c r="B2481" i="7"/>
  <c r="A2481" i="7"/>
  <c r="I2480" i="7"/>
  <c r="J2480" i="7" s="1"/>
  <c r="K2480" i="7" s="1"/>
  <c r="H2480" i="7"/>
  <c r="G2480" i="7"/>
  <c r="C2480" i="7"/>
  <c r="B2480" i="7"/>
  <c r="A2480" i="7"/>
  <c r="H2479" i="7"/>
  <c r="G2479" i="7"/>
  <c r="C2479" i="7"/>
  <c r="B2479" i="7"/>
  <c r="I2479" i="7" s="1"/>
  <c r="J2479" i="7" s="1"/>
  <c r="K2479" i="7" s="1"/>
  <c r="A2479" i="7"/>
  <c r="J2478" i="7"/>
  <c r="K2478" i="7" s="1"/>
  <c r="I2478" i="7"/>
  <c r="H2478" i="7"/>
  <c r="G2478" i="7"/>
  <c r="F2478" i="7"/>
  <c r="D2478" i="7"/>
  <c r="C2478" i="7"/>
  <c r="E2478" i="7" s="1"/>
  <c r="B2478" i="7"/>
  <c r="A2478" i="7"/>
  <c r="I2477" i="7"/>
  <c r="J2477" i="7" s="1"/>
  <c r="K2477" i="7" s="1"/>
  <c r="H2477" i="7"/>
  <c r="G2477" i="7"/>
  <c r="F2477" i="7"/>
  <c r="E2477" i="7"/>
  <c r="C2477" i="7"/>
  <c r="D2477" i="7" s="1"/>
  <c r="B2477" i="7"/>
  <c r="A2477" i="7"/>
  <c r="I2476" i="7"/>
  <c r="J2476" i="7" s="1"/>
  <c r="K2476" i="7" s="1"/>
  <c r="H2476" i="7"/>
  <c r="G2476" i="7"/>
  <c r="E2476" i="7"/>
  <c r="D2476" i="7"/>
  <c r="C2476" i="7"/>
  <c r="F2476" i="7" s="1"/>
  <c r="B2476" i="7"/>
  <c r="A2476" i="7"/>
  <c r="K2475" i="7"/>
  <c r="J2475" i="7"/>
  <c r="I2475" i="7"/>
  <c r="H2475" i="7"/>
  <c r="G2475" i="7"/>
  <c r="C2475" i="7"/>
  <c r="B2475" i="7"/>
  <c r="A2475" i="7"/>
  <c r="H2474" i="7"/>
  <c r="G2474" i="7"/>
  <c r="C2474" i="7"/>
  <c r="B2474" i="7"/>
  <c r="I2474" i="7" s="1"/>
  <c r="J2474" i="7" s="1"/>
  <c r="K2474" i="7" s="1"/>
  <c r="A2474" i="7"/>
  <c r="I2473" i="7"/>
  <c r="J2473" i="7" s="1"/>
  <c r="K2473" i="7" s="1"/>
  <c r="H2473" i="7"/>
  <c r="G2473" i="7"/>
  <c r="F2473" i="7"/>
  <c r="E2473" i="7"/>
  <c r="D2473" i="7"/>
  <c r="C2473" i="7"/>
  <c r="B2473" i="7"/>
  <c r="A2473" i="7"/>
  <c r="J2472" i="7"/>
  <c r="K2472" i="7" s="1"/>
  <c r="I2472" i="7"/>
  <c r="H2472" i="7"/>
  <c r="G2472" i="7"/>
  <c r="F2472" i="7"/>
  <c r="E2472" i="7"/>
  <c r="D2472" i="7"/>
  <c r="C2472" i="7"/>
  <c r="B2472" i="7"/>
  <c r="A2472" i="7"/>
  <c r="K2471" i="7"/>
  <c r="H2471" i="7"/>
  <c r="G2471" i="7"/>
  <c r="D2471" i="7"/>
  <c r="C2471" i="7"/>
  <c r="B2471" i="7"/>
  <c r="I2471" i="7" s="1"/>
  <c r="J2471" i="7" s="1"/>
  <c r="A2471" i="7"/>
  <c r="H2470" i="7"/>
  <c r="G2470" i="7"/>
  <c r="E2470" i="7"/>
  <c r="C2470" i="7"/>
  <c r="F2470" i="7" s="1"/>
  <c r="B2470" i="7"/>
  <c r="I2470" i="7" s="1"/>
  <c r="J2470" i="7" s="1"/>
  <c r="K2470" i="7" s="1"/>
  <c r="A2470" i="7"/>
  <c r="H2469" i="7"/>
  <c r="G2469" i="7"/>
  <c r="E2469" i="7"/>
  <c r="D2469" i="7"/>
  <c r="C2469" i="7"/>
  <c r="F2469" i="7" s="1"/>
  <c r="B2469" i="7"/>
  <c r="I2469" i="7" s="1"/>
  <c r="J2469" i="7" s="1"/>
  <c r="K2469" i="7" s="1"/>
  <c r="A2469" i="7"/>
  <c r="I2468" i="7"/>
  <c r="J2468" i="7" s="1"/>
  <c r="K2468" i="7" s="1"/>
  <c r="H2468" i="7"/>
  <c r="G2468" i="7"/>
  <c r="C2468" i="7"/>
  <c r="B2468" i="7"/>
  <c r="A2468" i="7"/>
  <c r="J2467" i="7"/>
  <c r="K2467" i="7" s="1"/>
  <c r="H2467" i="7"/>
  <c r="G2467" i="7"/>
  <c r="C2467" i="7"/>
  <c r="B2467" i="7"/>
  <c r="I2467" i="7" s="1"/>
  <c r="A2467" i="7"/>
  <c r="H2466" i="7"/>
  <c r="G2466" i="7"/>
  <c r="F2466" i="7"/>
  <c r="D2466" i="7"/>
  <c r="C2466" i="7"/>
  <c r="E2466" i="7" s="1"/>
  <c r="B2466" i="7"/>
  <c r="I2466" i="7" s="1"/>
  <c r="J2466" i="7" s="1"/>
  <c r="K2466" i="7" s="1"/>
  <c r="A2466" i="7"/>
  <c r="K2465" i="7"/>
  <c r="J2465" i="7"/>
  <c r="I2465" i="7"/>
  <c r="H2465" i="7"/>
  <c r="G2465" i="7"/>
  <c r="C2465" i="7"/>
  <c r="B2465" i="7"/>
  <c r="A2465" i="7"/>
  <c r="J2464" i="7"/>
  <c r="K2464" i="7" s="1"/>
  <c r="I2464" i="7"/>
  <c r="H2464" i="7"/>
  <c r="G2464" i="7"/>
  <c r="E2464" i="7"/>
  <c r="D2464" i="7"/>
  <c r="C2464" i="7"/>
  <c r="F2464" i="7" s="1"/>
  <c r="B2464" i="7"/>
  <c r="A2464" i="7"/>
  <c r="I2463" i="7"/>
  <c r="J2463" i="7" s="1"/>
  <c r="K2463" i="7" s="1"/>
  <c r="H2463" i="7"/>
  <c r="G2463" i="7"/>
  <c r="C2463" i="7"/>
  <c r="B2463" i="7"/>
  <c r="A2463" i="7"/>
  <c r="I2462" i="7"/>
  <c r="J2462" i="7" s="1"/>
  <c r="K2462" i="7" s="1"/>
  <c r="H2462" i="7"/>
  <c r="G2462" i="7"/>
  <c r="F2462" i="7"/>
  <c r="E2462" i="7"/>
  <c r="C2462" i="7"/>
  <c r="D2462" i="7" s="1"/>
  <c r="B2462" i="7"/>
  <c r="A2462" i="7"/>
  <c r="H2461" i="7"/>
  <c r="G2461" i="7"/>
  <c r="F2461" i="7"/>
  <c r="E2461" i="7"/>
  <c r="D2461" i="7"/>
  <c r="C2461" i="7"/>
  <c r="B2461" i="7"/>
  <c r="I2461" i="7" s="1"/>
  <c r="J2461" i="7" s="1"/>
  <c r="K2461" i="7" s="1"/>
  <c r="A2461" i="7"/>
  <c r="J2460" i="7"/>
  <c r="K2460" i="7" s="1"/>
  <c r="I2460" i="7"/>
  <c r="H2460" i="7"/>
  <c r="G2460" i="7"/>
  <c r="F2460" i="7"/>
  <c r="D2460" i="7"/>
  <c r="C2460" i="7"/>
  <c r="E2460" i="7" s="1"/>
  <c r="B2460" i="7"/>
  <c r="A2460" i="7"/>
  <c r="H2459" i="7"/>
  <c r="G2459" i="7"/>
  <c r="F2459" i="7"/>
  <c r="E2459" i="7"/>
  <c r="D2459" i="7"/>
  <c r="C2459" i="7"/>
  <c r="B2459" i="7"/>
  <c r="I2459" i="7" s="1"/>
  <c r="J2459" i="7" s="1"/>
  <c r="K2459" i="7" s="1"/>
  <c r="A2459" i="7"/>
  <c r="J2458" i="7"/>
  <c r="K2458" i="7" s="1"/>
  <c r="H2458" i="7"/>
  <c r="G2458" i="7"/>
  <c r="D2458" i="7"/>
  <c r="C2458" i="7"/>
  <c r="F2458" i="7" s="1"/>
  <c r="B2458" i="7"/>
  <c r="I2458" i="7" s="1"/>
  <c r="A2458" i="7"/>
  <c r="J2457" i="7"/>
  <c r="K2457" i="7" s="1"/>
  <c r="I2457" i="7"/>
  <c r="H2457" i="7"/>
  <c r="G2457" i="7"/>
  <c r="E2457" i="7"/>
  <c r="D2457" i="7"/>
  <c r="C2457" i="7"/>
  <c r="F2457" i="7" s="1"/>
  <c r="B2457" i="7"/>
  <c r="A2457" i="7"/>
  <c r="H2456" i="7"/>
  <c r="G2456" i="7"/>
  <c r="C2456" i="7"/>
  <c r="B2456" i="7"/>
  <c r="I2456" i="7" s="1"/>
  <c r="J2456" i="7" s="1"/>
  <c r="K2456" i="7" s="1"/>
  <c r="A2456" i="7"/>
  <c r="H2455" i="7"/>
  <c r="G2455" i="7"/>
  <c r="E2455" i="7"/>
  <c r="C2455" i="7"/>
  <c r="B2455" i="7"/>
  <c r="I2455" i="7" s="1"/>
  <c r="J2455" i="7" s="1"/>
  <c r="K2455" i="7" s="1"/>
  <c r="A2455" i="7"/>
  <c r="I2454" i="7"/>
  <c r="J2454" i="7" s="1"/>
  <c r="K2454" i="7" s="1"/>
  <c r="H2454" i="7"/>
  <c r="G2454" i="7"/>
  <c r="F2454" i="7"/>
  <c r="D2454" i="7"/>
  <c r="C2454" i="7"/>
  <c r="E2454" i="7" s="1"/>
  <c r="B2454" i="7"/>
  <c r="A2454" i="7"/>
  <c r="K2453" i="7"/>
  <c r="I2453" i="7"/>
  <c r="J2453" i="7" s="1"/>
  <c r="H2453" i="7"/>
  <c r="G2453" i="7"/>
  <c r="F2453" i="7"/>
  <c r="E2453" i="7"/>
  <c r="C2453" i="7"/>
  <c r="D2453" i="7" s="1"/>
  <c r="B2453" i="7"/>
  <c r="A2453" i="7"/>
  <c r="I2452" i="7"/>
  <c r="J2452" i="7" s="1"/>
  <c r="K2452" i="7" s="1"/>
  <c r="H2452" i="7"/>
  <c r="G2452" i="7"/>
  <c r="E2452" i="7"/>
  <c r="D2452" i="7"/>
  <c r="C2452" i="7"/>
  <c r="F2452" i="7" s="1"/>
  <c r="B2452" i="7"/>
  <c r="A2452" i="7"/>
  <c r="K2451" i="7"/>
  <c r="J2451" i="7"/>
  <c r="I2451" i="7"/>
  <c r="H2451" i="7"/>
  <c r="G2451" i="7"/>
  <c r="C2451" i="7"/>
  <c r="B2451" i="7"/>
  <c r="A2451" i="7"/>
  <c r="H2450" i="7"/>
  <c r="G2450" i="7"/>
  <c r="C2450" i="7"/>
  <c r="B2450" i="7"/>
  <c r="I2450" i="7" s="1"/>
  <c r="J2450" i="7" s="1"/>
  <c r="K2450" i="7" s="1"/>
  <c r="A2450" i="7"/>
  <c r="I2449" i="7"/>
  <c r="J2449" i="7" s="1"/>
  <c r="K2449" i="7" s="1"/>
  <c r="H2449" i="7"/>
  <c r="G2449" i="7"/>
  <c r="F2449" i="7"/>
  <c r="E2449" i="7"/>
  <c r="D2449" i="7"/>
  <c r="C2449" i="7"/>
  <c r="B2449" i="7"/>
  <c r="A2449" i="7"/>
  <c r="J2448" i="7"/>
  <c r="K2448" i="7" s="1"/>
  <c r="I2448" i="7"/>
  <c r="H2448" i="7"/>
  <c r="G2448" i="7"/>
  <c r="C2448" i="7"/>
  <c r="B2448" i="7"/>
  <c r="A2448" i="7"/>
  <c r="I2447" i="7"/>
  <c r="J2447" i="7" s="1"/>
  <c r="K2447" i="7" s="1"/>
  <c r="H2447" i="7"/>
  <c r="G2447" i="7"/>
  <c r="F2447" i="7"/>
  <c r="E2447" i="7"/>
  <c r="D2447" i="7"/>
  <c r="C2447" i="7"/>
  <c r="B2447" i="7"/>
  <c r="A2447" i="7"/>
  <c r="H2446" i="7"/>
  <c r="G2446" i="7"/>
  <c r="D2446" i="7"/>
  <c r="C2446" i="7"/>
  <c r="B2446" i="7"/>
  <c r="I2446" i="7" s="1"/>
  <c r="J2446" i="7" s="1"/>
  <c r="K2446" i="7" s="1"/>
  <c r="A2446" i="7"/>
  <c r="I2445" i="7"/>
  <c r="J2445" i="7" s="1"/>
  <c r="K2445" i="7" s="1"/>
  <c r="H2445" i="7"/>
  <c r="G2445" i="7"/>
  <c r="D2445" i="7"/>
  <c r="C2445" i="7"/>
  <c r="F2445" i="7" s="1"/>
  <c r="B2445" i="7"/>
  <c r="A2445" i="7"/>
  <c r="K2444" i="7"/>
  <c r="I2444" i="7"/>
  <c r="J2444" i="7" s="1"/>
  <c r="H2444" i="7"/>
  <c r="G2444" i="7"/>
  <c r="F2444" i="7"/>
  <c r="D2444" i="7"/>
  <c r="C2444" i="7"/>
  <c r="E2444" i="7" s="1"/>
  <c r="B2444" i="7"/>
  <c r="A2444" i="7"/>
  <c r="J2443" i="7"/>
  <c r="K2443" i="7" s="1"/>
  <c r="H2443" i="7"/>
  <c r="G2443" i="7"/>
  <c r="E2443" i="7"/>
  <c r="C2443" i="7"/>
  <c r="B2443" i="7"/>
  <c r="I2443" i="7" s="1"/>
  <c r="A2443" i="7"/>
  <c r="H2442" i="7"/>
  <c r="G2442" i="7"/>
  <c r="F2442" i="7"/>
  <c r="D2442" i="7"/>
  <c r="C2442" i="7"/>
  <c r="E2442" i="7" s="1"/>
  <c r="B2442" i="7"/>
  <c r="I2442" i="7" s="1"/>
  <c r="J2442" i="7" s="1"/>
  <c r="K2442" i="7" s="1"/>
  <c r="A2442" i="7"/>
  <c r="J2441" i="7"/>
  <c r="K2441" i="7" s="1"/>
  <c r="I2441" i="7"/>
  <c r="H2441" i="7"/>
  <c r="G2441" i="7"/>
  <c r="F2441" i="7"/>
  <c r="C2441" i="7"/>
  <c r="D2441" i="7" s="1"/>
  <c r="B2441" i="7"/>
  <c r="A2441" i="7"/>
  <c r="H2440" i="7"/>
  <c r="G2440" i="7"/>
  <c r="E2440" i="7"/>
  <c r="D2440" i="7"/>
  <c r="C2440" i="7"/>
  <c r="F2440" i="7" s="1"/>
  <c r="B2440" i="7"/>
  <c r="I2440" i="7" s="1"/>
  <c r="J2440" i="7" s="1"/>
  <c r="K2440" i="7" s="1"/>
  <c r="A2440" i="7"/>
  <c r="J2439" i="7"/>
  <c r="K2439" i="7" s="1"/>
  <c r="I2439" i="7"/>
  <c r="H2439" i="7"/>
  <c r="G2439" i="7"/>
  <c r="F2439" i="7"/>
  <c r="D2439" i="7"/>
  <c r="C2439" i="7"/>
  <c r="E2439" i="7" s="1"/>
  <c r="B2439" i="7"/>
  <c r="A2439" i="7"/>
  <c r="H2438" i="7"/>
  <c r="G2438" i="7"/>
  <c r="F2438" i="7"/>
  <c r="E2438" i="7"/>
  <c r="C2438" i="7"/>
  <c r="D2438" i="7" s="1"/>
  <c r="B2438" i="7"/>
  <c r="I2438" i="7" s="1"/>
  <c r="J2438" i="7" s="1"/>
  <c r="K2438" i="7" s="1"/>
  <c r="A2438" i="7"/>
  <c r="H2437" i="7"/>
  <c r="G2437" i="7"/>
  <c r="F2437" i="7"/>
  <c r="E2437" i="7"/>
  <c r="D2437" i="7"/>
  <c r="C2437" i="7"/>
  <c r="B2437" i="7"/>
  <c r="I2437" i="7" s="1"/>
  <c r="J2437" i="7" s="1"/>
  <c r="K2437" i="7" s="1"/>
  <c r="A2437" i="7"/>
  <c r="J2436" i="7"/>
  <c r="K2436" i="7" s="1"/>
  <c r="I2436" i="7"/>
  <c r="H2436" i="7"/>
  <c r="G2436" i="7"/>
  <c r="F2436" i="7"/>
  <c r="C2436" i="7"/>
  <c r="B2436" i="7"/>
  <c r="A2436" i="7"/>
  <c r="H2435" i="7"/>
  <c r="G2435" i="7"/>
  <c r="F2435" i="7"/>
  <c r="D2435" i="7"/>
  <c r="C2435" i="7"/>
  <c r="E2435" i="7" s="1"/>
  <c r="B2435" i="7"/>
  <c r="I2435" i="7" s="1"/>
  <c r="J2435" i="7" s="1"/>
  <c r="K2435" i="7" s="1"/>
  <c r="A2435" i="7"/>
  <c r="H2434" i="7"/>
  <c r="G2434" i="7"/>
  <c r="F2434" i="7"/>
  <c r="E2434" i="7"/>
  <c r="D2434" i="7"/>
  <c r="C2434" i="7"/>
  <c r="B2434" i="7"/>
  <c r="I2434" i="7" s="1"/>
  <c r="J2434" i="7" s="1"/>
  <c r="K2434" i="7" s="1"/>
  <c r="A2434" i="7"/>
  <c r="I2433" i="7"/>
  <c r="J2433" i="7" s="1"/>
  <c r="K2433" i="7" s="1"/>
  <c r="H2433" i="7"/>
  <c r="G2433" i="7"/>
  <c r="C2433" i="7"/>
  <c r="B2433" i="7"/>
  <c r="A2433" i="7"/>
  <c r="I2432" i="7"/>
  <c r="J2432" i="7" s="1"/>
  <c r="K2432" i="7" s="1"/>
  <c r="H2432" i="7"/>
  <c r="G2432" i="7"/>
  <c r="F2432" i="7"/>
  <c r="D2432" i="7"/>
  <c r="C2432" i="7"/>
  <c r="E2432" i="7" s="1"/>
  <c r="B2432" i="7"/>
  <c r="A2432" i="7"/>
  <c r="K2431" i="7"/>
  <c r="J2431" i="7"/>
  <c r="H2431" i="7"/>
  <c r="G2431" i="7"/>
  <c r="E2431" i="7"/>
  <c r="C2431" i="7"/>
  <c r="B2431" i="7"/>
  <c r="I2431" i="7" s="1"/>
  <c r="A2431" i="7"/>
  <c r="K2430" i="7"/>
  <c r="H2430" i="7"/>
  <c r="G2430" i="7"/>
  <c r="F2430" i="7"/>
  <c r="D2430" i="7"/>
  <c r="C2430" i="7"/>
  <c r="E2430" i="7" s="1"/>
  <c r="B2430" i="7"/>
  <c r="I2430" i="7" s="1"/>
  <c r="J2430" i="7" s="1"/>
  <c r="A2430" i="7"/>
  <c r="I2429" i="7"/>
  <c r="J2429" i="7" s="1"/>
  <c r="K2429" i="7" s="1"/>
  <c r="H2429" i="7"/>
  <c r="G2429" i="7"/>
  <c r="E2429" i="7"/>
  <c r="C2429" i="7"/>
  <c r="B2429" i="7"/>
  <c r="A2429" i="7"/>
  <c r="K2428" i="7"/>
  <c r="H2428" i="7"/>
  <c r="G2428" i="7"/>
  <c r="E2428" i="7"/>
  <c r="D2428" i="7"/>
  <c r="C2428" i="7"/>
  <c r="F2428" i="7" s="1"/>
  <c r="B2428" i="7"/>
  <c r="I2428" i="7" s="1"/>
  <c r="J2428" i="7" s="1"/>
  <c r="A2428" i="7"/>
  <c r="I2427" i="7"/>
  <c r="J2427" i="7" s="1"/>
  <c r="K2427" i="7" s="1"/>
  <c r="H2427" i="7"/>
  <c r="G2427" i="7"/>
  <c r="F2427" i="7"/>
  <c r="D2427" i="7"/>
  <c r="C2427" i="7"/>
  <c r="E2427" i="7" s="1"/>
  <c r="B2427" i="7"/>
  <c r="A2427" i="7"/>
  <c r="I2426" i="7"/>
  <c r="J2426" i="7" s="1"/>
  <c r="K2426" i="7" s="1"/>
  <c r="H2426" i="7"/>
  <c r="G2426" i="7"/>
  <c r="F2426" i="7"/>
  <c r="C2426" i="7"/>
  <c r="D2426" i="7" s="1"/>
  <c r="B2426" i="7"/>
  <c r="A2426" i="7"/>
  <c r="H2425" i="7"/>
  <c r="G2425" i="7"/>
  <c r="F2425" i="7"/>
  <c r="E2425" i="7"/>
  <c r="D2425" i="7"/>
  <c r="C2425" i="7"/>
  <c r="B2425" i="7"/>
  <c r="I2425" i="7" s="1"/>
  <c r="J2425" i="7" s="1"/>
  <c r="K2425" i="7" s="1"/>
  <c r="A2425" i="7"/>
  <c r="J2424" i="7"/>
  <c r="K2424" i="7" s="1"/>
  <c r="I2424" i="7"/>
  <c r="H2424" i="7"/>
  <c r="G2424" i="7"/>
  <c r="E2424" i="7"/>
  <c r="D2424" i="7"/>
  <c r="C2424" i="7"/>
  <c r="F2424" i="7" s="1"/>
  <c r="B2424" i="7"/>
  <c r="A2424" i="7"/>
  <c r="H2423" i="7"/>
  <c r="G2423" i="7"/>
  <c r="C2423" i="7"/>
  <c r="B2423" i="7"/>
  <c r="I2423" i="7" s="1"/>
  <c r="J2423" i="7" s="1"/>
  <c r="K2423" i="7" s="1"/>
  <c r="A2423" i="7"/>
  <c r="J2422" i="7"/>
  <c r="K2422" i="7" s="1"/>
  <c r="H2422" i="7"/>
  <c r="G2422" i="7"/>
  <c r="F2422" i="7"/>
  <c r="E2422" i="7"/>
  <c r="D2422" i="7"/>
  <c r="C2422" i="7"/>
  <c r="B2422" i="7"/>
  <c r="I2422" i="7" s="1"/>
  <c r="A2422" i="7"/>
  <c r="H2421" i="7"/>
  <c r="G2421" i="7"/>
  <c r="C2421" i="7"/>
  <c r="B2421" i="7"/>
  <c r="I2421" i="7" s="1"/>
  <c r="J2421" i="7" s="1"/>
  <c r="K2421" i="7" s="1"/>
  <c r="A2421" i="7"/>
  <c r="H2420" i="7"/>
  <c r="G2420" i="7"/>
  <c r="F2420" i="7"/>
  <c r="D2420" i="7"/>
  <c r="C2420" i="7"/>
  <c r="E2420" i="7" s="1"/>
  <c r="B2420" i="7"/>
  <c r="I2420" i="7" s="1"/>
  <c r="J2420" i="7" s="1"/>
  <c r="K2420" i="7" s="1"/>
  <c r="A2420" i="7"/>
  <c r="K2419" i="7"/>
  <c r="J2419" i="7"/>
  <c r="H2419" i="7"/>
  <c r="G2419" i="7"/>
  <c r="E2419" i="7"/>
  <c r="D2419" i="7"/>
  <c r="C2419" i="7"/>
  <c r="F2419" i="7" s="1"/>
  <c r="B2419" i="7"/>
  <c r="I2419" i="7" s="1"/>
  <c r="A2419" i="7"/>
  <c r="I2418" i="7"/>
  <c r="J2418" i="7" s="1"/>
  <c r="K2418" i="7" s="1"/>
  <c r="H2418" i="7"/>
  <c r="G2418" i="7"/>
  <c r="C2418" i="7"/>
  <c r="B2418" i="7"/>
  <c r="A2418" i="7"/>
  <c r="H2417" i="7"/>
  <c r="G2417" i="7"/>
  <c r="F2417" i="7"/>
  <c r="E2417" i="7"/>
  <c r="C2417" i="7"/>
  <c r="D2417" i="7" s="1"/>
  <c r="B2417" i="7"/>
  <c r="I2417" i="7" s="1"/>
  <c r="J2417" i="7" s="1"/>
  <c r="K2417" i="7" s="1"/>
  <c r="A2417" i="7"/>
  <c r="K2416" i="7"/>
  <c r="H2416" i="7"/>
  <c r="G2416" i="7"/>
  <c r="E2416" i="7"/>
  <c r="D2416" i="7"/>
  <c r="C2416" i="7"/>
  <c r="F2416" i="7" s="1"/>
  <c r="B2416" i="7"/>
  <c r="I2416" i="7" s="1"/>
  <c r="J2416" i="7" s="1"/>
  <c r="A2416" i="7"/>
  <c r="I2415" i="7"/>
  <c r="J2415" i="7" s="1"/>
  <c r="K2415" i="7" s="1"/>
  <c r="H2415" i="7"/>
  <c r="G2415" i="7"/>
  <c r="F2415" i="7"/>
  <c r="C2415" i="7"/>
  <c r="E2415" i="7" s="1"/>
  <c r="B2415" i="7"/>
  <c r="A2415" i="7"/>
  <c r="I2414" i="7"/>
  <c r="J2414" i="7" s="1"/>
  <c r="K2414" i="7" s="1"/>
  <c r="H2414" i="7"/>
  <c r="G2414" i="7"/>
  <c r="C2414" i="7"/>
  <c r="B2414" i="7"/>
  <c r="A2414" i="7"/>
  <c r="K2413" i="7"/>
  <c r="J2413" i="7"/>
  <c r="H2413" i="7"/>
  <c r="G2413" i="7"/>
  <c r="F2413" i="7"/>
  <c r="E2413" i="7"/>
  <c r="D2413" i="7"/>
  <c r="C2413" i="7"/>
  <c r="B2413" i="7"/>
  <c r="I2413" i="7" s="1"/>
  <c r="A2413" i="7"/>
  <c r="I2412" i="7"/>
  <c r="J2412" i="7" s="1"/>
  <c r="K2412" i="7" s="1"/>
  <c r="H2412" i="7"/>
  <c r="G2412" i="7"/>
  <c r="D2412" i="7"/>
  <c r="C2412" i="7"/>
  <c r="B2412" i="7"/>
  <c r="A2412" i="7"/>
  <c r="H2411" i="7"/>
  <c r="G2411" i="7"/>
  <c r="F2411" i="7"/>
  <c r="E2411" i="7"/>
  <c r="C2411" i="7"/>
  <c r="D2411" i="7" s="1"/>
  <c r="B2411" i="7"/>
  <c r="I2411" i="7" s="1"/>
  <c r="J2411" i="7" s="1"/>
  <c r="K2411" i="7" s="1"/>
  <c r="A2411" i="7"/>
  <c r="H2410" i="7"/>
  <c r="G2410" i="7"/>
  <c r="E2410" i="7"/>
  <c r="D2410" i="7"/>
  <c r="C2410" i="7"/>
  <c r="F2410" i="7" s="1"/>
  <c r="B2410" i="7"/>
  <c r="I2410" i="7" s="1"/>
  <c r="J2410" i="7" s="1"/>
  <c r="K2410" i="7" s="1"/>
  <c r="A2410" i="7"/>
  <c r="I2409" i="7"/>
  <c r="J2409" i="7" s="1"/>
  <c r="K2409" i="7" s="1"/>
  <c r="H2409" i="7"/>
  <c r="G2409" i="7"/>
  <c r="F2409" i="7"/>
  <c r="C2409" i="7"/>
  <c r="B2409" i="7"/>
  <c r="A2409" i="7"/>
  <c r="H2408" i="7"/>
  <c r="G2408" i="7"/>
  <c r="F2408" i="7"/>
  <c r="D2408" i="7"/>
  <c r="C2408" i="7"/>
  <c r="E2408" i="7" s="1"/>
  <c r="B2408" i="7"/>
  <c r="I2408" i="7" s="1"/>
  <c r="J2408" i="7" s="1"/>
  <c r="K2408" i="7" s="1"/>
  <c r="A2408" i="7"/>
  <c r="K2407" i="7"/>
  <c r="J2407" i="7"/>
  <c r="H2407" i="7"/>
  <c r="G2407" i="7"/>
  <c r="E2407" i="7"/>
  <c r="D2407" i="7"/>
  <c r="C2407" i="7"/>
  <c r="F2407" i="7" s="1"/>
  <c r="B2407" i="7"/>
  <c r="I2407" i="7" s="1"/>
  <c r="A2407" i="7"/>
  <c r="H2406" i="7"/>
  <c r="G2406" i="7"/>
  <c r="C2406" i="7"/>
  <c r="B2406" i="7"/>
  <c r="I2406" i="7" s="1"/>
  <c r="J2406" i="7" s="1"/>
  <c r="K2406" i="7" s="1"/>
  <c r="A2406" i="7"/>
  <c r="J2405" i="7"/>
  <c r="K2405" i="7" s="1"/>
  <c r="H2405" i="7"/>
  <c r="G2405" i="7"/>
  <c r="F2405" i="7"/>
  <c r="E2405" i="7"/>
  <c r="C2405" i="7"/>
  <c r="D2405" i="7" s="1"/>
  <c r="B2405" i="7"/>
  <c r="I2405" i="7" s="1"/>
  <c r="A2405" i="7"/>
  <c r="H2404" i="7"/>
  <c r="G2404" i="7"/>
  <c r="E2404" i="7"/>
  <c r="D2404" i="7"/>
  <c r="C2404" i="7"/>
  <c r="F2404" i="7" s="1"/>
  <c r="B2404" i="7"/>
  <c r="I2404" i="7" s="1"/>
  <c r="J2404" i="7" s="1"/>
  <c r="K2404" i="7" s="1"/>
  <c r="A2404" i="7"/>
  <c r="I2403" i="7"/>
  <c r="J2403" i="7" s="1"/>
  <c r="K2403" i="7" s="1"/>
  <c r="H2403" i="7"/>
  <c r="G2403" i="7"/>
  <c r="F2403" i="7"/>
  <c r="C2403" i="7"/>
  <c r="E2403" i="7" s="1"/>
  <c r="B2403" i="7"/>
  <c r="A2403" i="7"/>
  <c r="I2402" i="7"/>
  <c r="J2402" i="7" s="1"/>
  <c r="K2402" i="7" s="1"/>
  <c r="H2402" i="7"/>
  <c r="G2402" i="7"/>
  <c r="C2402" i="7"/>
  <c r="B2402" i="7"/>
  <c r="A2402" i="7"/>
  <c r="J2401" i="7"/>
  <c r="K2401" i="7" s="1"/>
  <c r="H2401" i="7"/>
  <c r="G2401" i="7"/>
  <c r="F2401" i="7"/>
  <c r="E2401" i="7"/>
  <c r="D2401" i="7"/>
  <c r="C2401" i="7"/>
  <c r="B2401" i="7"/>
  <c r="I2401" i="7" s="1"/>
  <c r="A2401" i="7"/>
  <c r="I2400" i="7"/>
  <c r="J2400" i="7" s="1"/>
  <c r="K2400" i="7" s="1"/>
  <c r="H2400" i="7"/>
  <c r="G2400" i="7"/>
  <c r="D2400" i="7"/>
  <c r="C2400" i="7"/>
  <c r="B2400" i="7"/>
  <c r="A2400" i="7"/>
  <c r="H2399" i="7"/>
  <c r="G2399" i="7"/>
  <c r="F2399" i="7"/>
  <c r="E2399" i="7"/>
  <c r="C2399" i="7"/>
  <c r="D2399" i="7" s="1"/>
  <c r="B2399" i="7"/>
  <c r="I2399" i="7" s="1"/>
  <c r="J2399" i="7" s="1"/>
  <c r="K2399" i="7" s="1"/>
  <c r="A2399" i="7"/>
  <c r="H2398" i="7"/>
  <c r="G2398" i="7"/>
  <c r="E2398" i="7"/>
  <c r="D2398" i="7"/>
  <c r="C2398" i="7"/>
  <c r="F2398" i="7" s="1"/>
  <c r="B2398" i="7"/>
  <c r="I2398" i="7" s="1"/>
  <c r="J2398" i="7" s="1"/>
  <c r="K2398" i="7" s="1"/>
  <c r="A2398" i="7"/>
  <c r="I2397" i="7"/>
  <c r="J2397" i="7" s="1"/>
  <c r="K2397" i="7" s="1"/>
  <c r="H2397" i="7"/>
  <c r="G2397" i="7"/>
  <c r="C2397" i="7"/>
  <c r="B2397" i="7"/>
  <c r="A2397" i="7"/>
  <c r="H2396" i="7"/>
  <c r="G2396" i="7"/>
  <c r="F2396" i="7"/>
  <c r="D2396" i="7"/>
  <c r="C2396" i="7"/>
  <c r="E2396" i="7" s="1"/>
  <c r="B2396" i="7"/>
  <c r="I2396" i="7" s="1"/>
  <c r="J2396" i="7" s="1"/>
  <c r="K2396" i="7" s="1"/>
  <c r="A2396" i="7"/>
  <c r="K2395" i="7"/>
  <c r="J2395" i="7"/>
  <c r="H2395" i="7"/>
  <c r="G2395" i="7"/>
  <c r="E2395" i="7"/>
  <c r="D2395" i="7"/>
  <c r="C2395" i="7"/>
  <c r="F2395" i="7" s="1"/>
  <c r="B2395" i="7"/>
  <c r="I2395" i="7" s="1"/>
  <c r="A2395" i="7"/>
  <c r="I2394" i="7"/>
  <c r="J2394" i="7" s="1"/>
  <c r="K2394" i="7" s="1"/>
  <c r="H2394" i="7"/>
  <c r="G2394" i="7"/>
  <c r="C2394" i="7"/>
  <c r="B2394" i="7"/>
  <c r="A2394" i="7"/>
  <c r="H2393" i="7"/>
  <c r="G2393" i="7"/>
  <c r="F2393" i="7"/>
  <c r="E2393" i="7"/>
  <c r="C2393" i="7"/>
  <c r="D2393" i="7" s="1"/>
  <c r="B2393" i="7"/>
  <c r="I2393" i="7" s="1"/>
  <c r="J2393" i="7" s="1"/>
  <c r="K2393" i="7" s="1"/>
  <c r="A2393" i="7"/>
  <c r="H2392" i="7"/>
  <c r="G2392" i="7"/>
  <c r="E2392" i="7"/>
  <c r="D2392" i="7"/>
  <c r="C2392" i="7"/>
  <c r="F2392" i="7" s="1"/>
  <c r="B2392" i="7"/>
  <c r="I2392" i="7" s="1"/>
  <c r="J2392" i="7" s="1"/>
  <c r="K2392" i="7" s="1"/>
  <c r="A2392" i="7"/>
  <c r="I2391" i="7"/>
  <c r="J2391" i="7" s="1"/>
  <c r="K2391" i="7" s="1"/>
  <c r="H2391" i="7"/>
  <c r="G2391" i="7"/>
  <c r="F2391" i="7"/>
  <c r="C2391" i="7"/>
  <c r="E2391" i="7" s="1"/>
  <c r="B2391" i="7"/>
  <c r="A2391" i="7"/>
  <c r="I2390" i="7"/>
  <c r="J2390" i="7" s="1"/>
  <c r="K2390" i="7" s="1"/>
  <c r="H2390" i="7"/>
  <c r="G2390" i="7"/>
  <c r="C2390" i="7"/>
  <c r="B2390" i="7"/>
  <c r="A2390" i="7"/>
  <c r="H2389" i="7"/>
  <c r="G2389" i="7"/>
  <c r="F2389" i="7"/>
  <c r="E2389" i="7"/>
  <c r="D2389" i="7"/>
  <c r="C2389" i="7"/>
  <c r="B2389" i="7"/>
  <c r="I2389" i="7" s="1"/>
  <c r="J2389" i="7" s="1"/>
  <c r="K2389" i="7" s="1"/>
  <c r="A2389" i="7"/>
  <c r="I2388" i="7"/>
  <c r="J2388" i="7" s="1"/>
  <c r="K2388" i="7" s="1"/>
  <c r="H2388" i="7"/>
  <c r="G2388" i="7"/>
  <c r="D2388" i="7"/>
  <c r="C2388" i="7"/>
  <c r="B2388" i="7"/>
  <c r="A2388" i="7"/>
  <c r="H2387" i="7"/>
  <c r="G2387" i="7"/>
  <c r="F2387" i="7"/>
  <c r="E2387" i="7"/>
  <c r="C2387" i="7"/>
  <c r="D2387" i="7" s="1"/>
  <c r="B2387" i="7"/>
  <c r="I2387" i="7" s="1"/>
  <c r="J2387" i="7" s="1"/>
  <c r="K2387" i="7" s="1"/>
  <c r="A2387" i="7"/>
  <c r="H2386" i="7"/>
  <c r="G2386" i="7"/>
  <c r="E2386" i="7"/>
  <c r="D2386" i="7"/>
  <c r="C2386" i="7"/>
  <c r="F2386" i="7" s="1"/>
  <c r="B2386" i="7"/>
  <c r="I2386" i="7" s="1"/>
  <c r="J2386" i="7" s="1"/>
  <c r="K2386" i="7" s="1"/>
  <c r="A2386" i="7"/>
  <c r="J2385" i="7"/>
  <c r="K2385" i="7" s="1"/>
  <c r="I2385" i="7"/>
  <c r="H2385" i="7"/>
  <c r="G2385" i="7"/>
  <c r="C2385" i="7"/>
  <c r="B2385" i="7"/>
  <c r="A2385" i="7"/>
  <c r="H2384" i="7"/>
  <c r="G2384" i="7"/>
  <c r="F2384" i="7"/>
  <c r="D2384" i="7"/>
  <c r="C2384" i="7"/>
  <c r="E2384" i="7" s="1"/>
  <c r="B2384" i="7"/>
  <c r="I2384" i="7" s="1"/>
  <c r="J2384" i="7" s="1"/>
  <c r="K2384" i="7" s="1"/>
  <c r="A2384" i="7"/>
  <c r="K2383" i="7"/>
  <c r="J2383" i="7"/>
  <c r="H2383" i="7"/>
  <c r="G2383" i="7"/>
  <c r="E2383" i="7"/>
  <c r="D2383" i="7"/>
  <c r="C2383" i="7"/>
  <c r="F2383" i="7" s="1"/>
  <c r="B2383" i="7"/>
  <c r="I2383" i="7" s="1"/>
  <c r="A2383" i="7"/>
  <c r="I2382" i="7"/>
  <c r="J2382" i="7" s="1"/>
  <c r="K2382" i="7" s="1"/>
  <c r="H2382" i="7"/>
  <c r="G2382" i="7"/>
  <c r="C2382" i="7"/>
  <c r="B2382" i="7"/>
  <c r="A2382" i="7"/>
  <c r="H2381" i="7"/>
  <c r="G2381" i="7"/>
  <c r="F2381" i="7"/>
  <c r="E2381" i="7"/>
  <c r="C2381" i="7"/>
  <c r="D2381" i="7" s="1"/>
  <c r="B2381" i="7"/>
  <c r="I2381" i="7" s="1"/>
  <c r="J2381" i="7" s="1"/>
  <c r="K2381" i="7" s="1"/>
  <c r="A2381" i="7"/>
  <c r="K2380" i="7"/>
  <c r="H2380" i="7"/>
  <c r="G2380" i="7"/>
  <c r="E2380" i="7"/>
  <c r="D2380" i="7"/>
  <c r="C2380" i="7"/>
  <c r="F2380" i="7" s="1"/>
  <c r="B2380" i="7"/>
  <c r="I2380" i="7" s="1"/>
  <c r="J2380" i="7" s="1"/>
  <c r="A2380" i="7"/>
  <c r="I2379" i="7"/>
  <c r="J2379" i="7" s="1"/>
  <c r="K2379" i="7" s="1"/>
  <c r="H2379" i="7"/>
  <c r="G2379" i="7"/>
  <c r="F2379" i="7"/>
  <c r="C2379" i="7"/>
  <c r="E2379" i="7" s="1"/>
  <c r="B2379" i="7"/>
  <c r="A2379" i="7"/>
  <c r="I2378" i="7"/>
  <c r="J2378" i="7" s="1"/>
  <c r="K2378" i="7" s="1"/>
  <c r="H2378" i="7"/>
  <c r="G2378" i="7"/>
  <c r="C2378" i="7"/>
  <c r="B2378" i="7"/>
  <c r="A2378" i="7"/>
  <c r="K2377" i="7"/>
  <c r="J2377" i="7"/>
  <c r="H2377" i="7"/>
  <c r="G2377" i="7"/>
  <c r="F2377" i="7"/>
  <c r="E2377" i="7"/>
  <c r="D2377" i="7"/>
  <c r="C2377" i="7"/>
  <c r="B2377" i="7"/>
  <c r="I2377" i="7" s="1"/>
  <c r="A2377" i="7"/>
  <c r="I2376" i="7"/>
  <c r="J2376" i="7" s="1"/>
  <c r="K2376" i="7" s="1"/>
  <c r="H2376" i="7"/>
  <c r="G2376" i="7"/>
  <c r="D2376" i="7"/>
  <c r="C2376" i="7"/>
  <c r="B2376" i="7"/>
  <c r="A2376" i="7"/>
  <c r="H2375" i="7"/>
  <c r="G2375" i="7"/>
  <c r="F2375" i="7"/>
  <c r="E2375" i="7"/>
  <c r="C2375" i="7"/>
  <c r="D2375" i="7" s="1"/>
  <c r="B2375" i="7"/>
  <c r="I2375" i="7" s="1"/>
  <c r="J2375" i="7" s="1"/>
  <c r="K2375" i="7" s="1"/>
  <c r="A2375" i="7"/>
  <c r="H2374" i="7"/>
  <c r="G2374" i="7"/>
  <c r="E2374" i="7"/>
  <c r="C2374" i="7"/>
  <c r="F2374" i="7" s="1"/>
  <c r="B2374" i="7"/>
  <c r="I2374" i="7" s="1"/>
  <c r="J2374" i="7" s="1"/>
  <c r="K2374" i="7" s="1"/>
  <c r="A2374" i="7"/>
  <c r="I2373" i="7"/>
  <c r="J2373" i="7" s="1"/>
  <c r="K2373" i="7" s="1"/>
  <c r="H2373" i="7"/>
  <c r="G2373" i="7"/>
  <c r="F2373" i="7"/>
  <c r="C2373" i="7"/>
  <c r="B2373" i="7"/>
  <c r="A2373" i="7"/>
  <c r="H2372" i="7"/>
  <c r="G2372" i="7"/>
  <c r="F2372" i="7"/>
  <c r="D2372" i="7"/>
  <c r="C2372" i="7"/>
  <c r="E2372" i="7" s="1"/>
  <c r="B2372" i="7"/>
  <c r="I2372" i="7" s="1"/>
  <c r="J2372" i="7" s="1"/>
  <c r="K2372" i="7" s="1"/>
  <c r="A2372" i="7"/>
  <c r="J2371" i="7"/>
  <c r="K2371" i="7" s="1"/>
  <c r="H2371" i="7"/>
  <c r="G2371" i="7"/>
  <c r="E2371" i="7"/>
  <c r="C2371" i="7"/>
  <c r="F2371" i="7" s="1"/>
  <c r="B2371" i="7"/>
  <c r="I2371" i="7" s="1"/>
  <c r="A2371" i="7"/>
  <c r="H2370" i="7"/>
  <c r="G2370" i="7"/>
  <c r="C2370" i="7"/>
  <c r="B2370" i="7"/>
  <c r="I2370" i="7" s="1"/>
  <c r="J2370" i="7" s="1"/>
  <c r="K2370" i="7" s="1"/>
  <c r="A2370" i="7"/>
  <c r="J2369" i="7"/>
  <c r="K2369" i="7" s="1"/>
  <c r="H2369" i="7"/>
  <c r="G2369" i="7"/>
  <c r="F2369" i="7"/>
  <c r="E2369" i="7"/>
  <c r="C2369" i="7"/>
  <c r="D2369" i="7" s="1"/>
  <c r="B2369" i="7"/>
  <c r="I2369" i="7" s="1"/>
  <c r="A2369" i="7"/>
  <c r="J2368" i="7"/>
  <c r="K2368" i="7" s="1"/>
  <c r="H2368" i="7"/>
  <c r="G2368" i="7"/>
  <c r="E2368" i="7"/>
  <c r="D2368" i="7"/>
  <c r="C2368" i="7"/>
  <c r="F2368" i="7" s="1"/>
  <c r="B2368" i="7"/>
  <c r="I2368" i="7" s="1"/>
  <c r="A2368" i="7"/>
  <c r="J2367" i="7"/>
  <c r="K2367" i="7" s="1"/>
  <c r="I2367" i="7"/>
  <c r="H2367" i="7"/>
  <c r="G2367" i="7"/>
  <c r="F2367" i="7"/>
  <c r="C2367" i="7"/>
  <c r="E2367" i="7" s="1"/>
  <c r="B2367" i="7"/>
  <c r="A2367" i="7"/>
  <c r="K2366" i="7"/>
  <c r="I2366" i="7"/>
  <c r="J2366" i="7" s="1"/>
  <c r="H2366" i="7"/>
  <c r="G2366" i="7"/>
  <c r="F2366" i="7"/>
  <c r="C2366" i="7"/>
  <c r="B2366" i="7"/>
  <c r="A2366" i="7"/>
  <c r="J2365" i="7"/>
  <c r="K2365" i="7" s="1"/>
  <c r="I2365" i="7"/>
  <c r="H2365" i="7"/>
  <c r="G2365" i="7"/>
  <c r="F2365" i="7"/>
  <c r="E2365" i="7"/>
  <c r="D2365" i="7"/>
  <c r="C2365" i="7"/>
  <c r="B2365" i="7"/>
  <c r="A2365" i="7"/>
  <c r="I2364" i="7"/>
  <c r="J2364" i="7" s="1"/>
  <c r="K2364" i="7" s="1"/>
  <c r="H2364" i="7"/>
  <c r="G2364" i="7"/>
  <c r="D2364" i="7"/>
  <c r="C2364" i="7"/>
  <c r="B2364" i="7"/>
  <c r="A2364" i="7"/>
  <c r="H2363" i="7"/>
  <c r="G2363" i="7"/>
  <c r="F2363" i="7"/>
  <c r="E2363" i="7"/>
  <c r="C2363" i="7"/>
  <c r="D2363" i="7" s="1"/>
  <c r="B2363" i="7"/>
  <c r="I2363" i="7" s="1"/>
  <c r="J2363" i="7" s="1"/>
  <c r="K2363" i="7" s="1"/>
  <c r="A2363" i="7"/>
  <c r="H2362" i="7"/>
  <c r="G2362" i="7"/>
  <c r="D2362" i="7"/>
  <c r="C2362" i="7"/>
  <c r="F2362" i="7" s="1"/>
  <c r="B2362" i="7"/>
  <c r="I2362" i="7" s="1"/>
  <c r="J2362" i="7" s="1"/>
  <c r="K2362" i="7" s="1"/>
  <c r="A2362" i="7"/>
  <c r="H2361" i="7"/>
  <c r="G2361" i="7"/>
  <c r="F2361" i="7"/>
  <c r="C2361" i="7"/>
  <c r="B2361" i="7"/>
  <c r="I2361" i="7" s="1"/>
  <c r="J2361" i="7" s="1"/>
  <c r="K2361" i="7" s="1"/>
  <c r="A2361" i="7"/>
  <c r="H2360" i="7"/>
  <c r="G2360" i="7"/>
  <c r="F2360" i="7"/>
  <c r="D2360" i="7"/>
  <c r="C2360" i="7"/>
  <c r="E2360" i="7" s="1"/>
  <c r="B2360" i="7"/>
  <c r="I2360" i="7" s="1"/>
  <c r="J2360" i="7" s="1"/>
  <c r="K2360" i="7" s="1"/>
  <c r="A2360" i="7"/>
  <c r="K2359" i="7"/>
  <c r="J2359" i="7"/>
  <c r="H2359" i="7"/>
  <c r="G2359" i="7"/>
  <c r="D2359" i="7"/>
  <c r="C2359" i="7"/>
  <c r="F2359" i="7" s="1"/>
  <c r="B2359" i="7"/>
  <c r="I2359" i="7" s="1"/>
  <c r="A2359" i="7"/>
  <c r="I2358" i="7"/>
  <c r="J2358" i="7" s="1"/>
  <c r="K2358" i="7" s="1"/>
  <c r="H2358" i="7"/>
  <c r="G2358" i="7"/>
  <c r="D2358" i="7"/>
  <c r="C2358" i="7"/>
  <c r="B2358" i="7"/>
  <c r="A2358" i="7"/>
  <c r="H2357" i="7"/>
  <c r="G2357" i="7"/>
  <c r="F2357" i="7"/>
  <c r="C2357" i="7"/>
  <c r="B2357" i="7"/>
  <c r="I2357" i="7" s="1"/>
  <c r="J2357" i="7" s="1"/>
  <c r="K2357" i="7" s="1"/>
  <c r="A2357" i="7"/>
  <c r="J2356" i="7"/>
  <c r="K2356" i="7" s="1"/>
  <c r="H2356" i="7"/>
  <c r="G2356" i="7"/>
  <c r="E2356" i="7"/>
  <c r="D2356" i="7"/>
  <c r="C2356" i="7"/>
  <c r="F2356" i="7" s="1"/>
  <c r="B2356" i="7"/>
  <c r="I2356" i="7" s="1"/>
  <c r="A2356" i="7"/>
  <c r="H2355" i="7"/>
  <c r="G2355" i="7"/>
  <c r="C2355" i="7"/>
  <c r="B2355" i="7"/>
  <c r="I2355" i="7" s="1"/>
  <c r="J2355" i="7" s="1"/>
  <c r="K2355" i="7" s="1"/>
  <c r="A2355" i="7"/>
  <c r="H2354" i="7"/>
  <c r="G2354" i="7"/>
  <c r="F2354" i="7"/>
  <c r="C2354" i="7"/>
  <c r="D2354" i="7" s="1"/>
  <c r="B2354" i="7"/>
  <c r="I2354" i="7" s="1"/>
  <c r="J2354" i="7" s="1"/>
  <c r="K2354" i="7" s="1"/>
  <c r="A2354" i="7"/>
  <c r="K2353" i="7"/>
  <c r="H2353" i="7"/>
  <c r="G2353" i="7"/>
  <c r="F2353" i="7"/>
  <c r="E2353" i="7"/>
  <c r="D2353" i="7"/>
  <c r="C2353" i="7"/>
  <c r="B2353" i="7"/>
  <c r="I2353" i="7" s="1"/>
  <c r="J2353" i="7" s="1"/>
  <c r="A2353" i="7"/>
  <c r="J2352" i="7"/>
  <c r="K2352" i="7" s="1"/>
  <c r="I2352" i="7"/>
  <c r="H2352" i="7"/>
  <c r="G2352" i="7"/>
  <c r="C2352" i="7"/>
  <c r="D2352" i="7" s="1"/>
  <c r="B2352" i="7"/>
  <c r="A2352" i="7"/>
  <c r="H2351" i="7"/>
  <c r="G2351" i="7"/>
  <c r="F2351" i="7"/>
  <c r="E2351" i="7"/>
  <c r="D2351" i="7"/>
  <c r="C2351" i="7"/>
  <c r="B2351" i="7"/>
  <c r="I2351" i="7" s="1"/>
  <c r="J2351" i="7" s="1"/>
  <c r="K2351" i="7" s="1"/>
  <c r="A2351" i="7"/>
  <c r="J2350" i="7"/>
  <c r="K2350" i="7" s="1"/>
  <c r="I2350" i="7"/>
  <c r="H2350" i="7"/>
  <c r="G2350" i="7"/>
  <c r="C2350" i="7"/>
  <c r="F2350" i="7" s="1"/>
  <c r="B2350" i="7"/>
  <c r="A2350" i="7"/>
  <c r="H2349" i="7"/>
  <c r="G2349" i="7"/>
  <c r="C2349" i="7"/>
  <c r="B2349" i="7"/>
  <c r="I2349" i="7" s="1"/>
  <c r="J2349" i="7" s="1"/>
  <c r="K2349" i="7" s="1"/>
  <c r="A2349" i="7"/>
  <c r="I2348" i="7"/>
  <c r="J2348" i="7" s="1"/>
  <c r="K2348" i="7" s="1"/>
  <c r="H2348" i="7"/>
  <c r="G2348" i="7"/>
  <c r="F2348" i="7"/>
  <c r="E2348" i="7"/>
  <c r="D2348" i="7"/>
  <c r="C2348" i="7"/>
  <c r="B2348" i="7"/>
  <c r="A2348" i="7"/>
  <c r="H2347" i="7"/>
  <c r="G2347" i="7"/>
  <c r="D2347" i="7"/>
  <c r="C2347" i="7"/>
  <c r="B2347" i="7"/>
  <c r="I2347" i="7" s="1"/>
  <c r="J2347" i="7" s="1"/>
  <c r="K2347" i="7" s="1"/>
  <c r="A2347" i="7"/>
  <c r="H2346" i="7"/>
  <c r="G2346" i="7"/>
  <c r="F2346" i="7"/>
  <c r="C2346" i="7"/>
  <c r="B2346" i="7"/>
  <c r="I2346" i="7" s="1"/>
  <c r="J2346" i="7" s="1"/>
  <c r="K2346" i="7" s="1"/>
  <c r="A2346" i="7"/>
  <c r="I2345" i="7"/>
  <c r="J2345" i="7" s="1"/>
  <c r="K2345" i="7" s="1"/>
  <c r="H2345" i="7"/>
  <c r="G2345" i="7"/>
  <c r="E2345" i="7"/>
  <c r="C2345" i="7"/>
  <c r="F2345" i="7" s="1"/>
  <c r="B2345" i="7"/>
  <c r="A2345" i="7"/>
  <c r="I2344" i="7"/>
  <c r="J2344" i="7" s="1"/>
  <c r="K2344" i="7" s="1"/>
  <c r="H2344" i="7"/>
  <c r="G2344" i="7"/>
  <c r="C2344" i="7"/>
  <c r="B2344" i="7"/>
  <c r="A2344" i="7"/>
  <c r="K2343" i="7"/>
  <c r="J2343" i="7"/>
  <c r="I2343" i="7"/>
  <c r="H2343" i="7"/>
  <c r="G2343" i="7"/>
  <c r="F2343" i="7"/>
  <c r="D2343" i="7"/>
  <c r="C2343" i="7"/>
  <c r="E2343" i="7" s="1"/>
  <c r="B2343" i="7"/>
  <c r="A2343" i="7"/>
  <c r="H2342" i="7"/>
  <c r="G2342" i="7"/>
  <c r="C2342" i="7"/>
  <c r="B2342" i="7"/>
  <c r="I2342" i="7" s="1"/>
  <c r="J2342" i="7" s="1"/>
  <c r="K2342" i="7" s="1"/>
  <c r="A2342" i="7"/>
  <c r="H2341" i="7"/>
  <c r="G2341" i="7"/>
  <c r="F2341" i="7"/>
  <c r="E2341" i="7"/>
  <c r="D2341" i="7"/>
  <c r="C2341" i="7"/>
  <c r="B2341" i="7"/>
  <c r="I2341" i="7" s="1"/>
  <c r="J2341" i="7" s="1"/>
  <c r="K2341" i="7" s="1"/>
  <c r="A2341" i="7"/>
  <c r="K2340" i="7"/>
  <c r="I2340" i="7"/>
  <c r="J2340" i="7" s="1"/>
  <c r="H2340" i="7"/>
  <c r="G2340" i="7"/>
  <c r="F2340" i="7"/>
  <c r="E2340" i="7"/>
  <c r="D2340" i="7"/>
  <c r="C2340" i="7"/>
  <c r="B2340" i="7"/>
  <c r="A2340" i="7"/>
  <c r="J2339" i="7"/>
  <c r="K2339" i="7" s="1"/>
  <c r="H2339" i="7"/>
  <c r="G2339" i="7"/>
  <c r="E2339" i="7"/>
  <c r="C2339" i="7"/>
  <c r="F2339" i="7" s="1"/>
  <c r="B2339" i="7"/>
  <c r="I2339" i="7" s="1"/>
  <c r="A2339" i="7"/>
  <c r="H2338" i="7"/>
  <c r="G2338" i="7"/>
  <c r="D2338" i="7"/>
  <c r="C2338" i="7"/>
  <c r="B2338" i="7"/>
  <c r="I2338" i="7" s="1"/>
  <c r="J2338" i="7" s="1"/>
  <c r="K2338" i="7" s="1"/>
  <c r="A2338" i="7"/>
  <c r="I2337" i="7"/>
  <c r="J2337" i="7" s="1"/>
  <c r="K2337" i="7" s="1"/>
  <c r="H2337" i="7"/>
  <c r="G2337" i="7"/>
  <c r="E2337" i="7"/>
  <c r="C2337" i="7"/>
  <c r="F2337" i="7" s="1"/>
  <c r="B2337" i="7"/>
  <c r="A2337" i="7"/>
  <c r="K2336" i="7"/>
  <c r="I2336" i="7"/>
  <c r="J2336" i="7" s="1"/>
  <c r="H2336" i="7"/>
  <c r="G2336" i="7"/>
  <c r="E2336" i="7"/>
  <c r="C2336" i="7"/>
  <c r="D2336" i="7" s="1"/>
  <c r="B2336" i="7"/>
  <c r="A2336" i="7"/>
  <c r="K2335" i="7"/>
  <c r="J2335" i="7"/>
  <c r="H2335" i="7"/>
  <c r="G2335" i="7"/>
  <c r="C2335" i="7"/>
  <c r="F2335" i="7" s="1"/>
  <c r="B2335" i="7"/>
  <c r="I2335" i="7" s="1"/>
  <c r="A2335" i="7"/>
  <c r="H2334" i="7"/>
  <c r="G2334" i="7"/>
  <c r="D2334" i="7"/>
  <c r="C2334" i="7"/>
  <c r="B2334" i="7"/>
  <c r="I2334" i="7" s="1"/>
  <c r="J2334" i="7" s="1"/>
  <c r="K2334" i="7" s="1"/>
  <c r="A2334" i="7"/>
  <c r="H2333" i="7"/>
  <c r="G2333" i="7"/>
  <c r="C2333" i="7"/>
  <c r="B2333" i="7"/>
  <c r="I2333" i="7" s="1"/>
  <c r="J2333" i="7" s="1"/>
  <c r="K2333" i="7" s="1"/>
  <c r="A2333" i="7"/>
  <c r="H2332" i="7"/>
  <c r="G2332" i="7"/>
  <c r="E2332" i="7"/>
  <c r="D2332" i="7"/>
  <c r="C2332" i="7"/>
  <c r="F2332" i="7" s="1"/>
  <c r="B2332" i="7"/>
  <c r="I2332" i="7" s="1"/>
  <c r="J2332" i="7" s="1"/>
  <c r="K2332" i="7" s="1"/>
  <c r="A2332" i="7"/>
  <c r="J2331" i="7"/>
  <c r="K2331" i="7" s="1"/>
  <c r="H2331" i="7"/>
  <c r="G2331" i="7"/>
  <c r="C2331" i="7"/>
  <c r="B2331" i="7"/>
  <c r="I2331" i="7" s="1"/>
  <c r="A2331" i="7"/>
  <c r="H2330" i="7"/>
  <c r="G2330" i="7"/>
  <c r="C2330" i="7"/>
  <c r="B2330" i="7"/>
  <c r="I2330" i="7" s="1"/>
  <c r="J2330" i="7" s="1"/>
  <c r="K2330" i="7" s="1"/>
  <c r="A2330" i="7"/>
  <c r="H2329" i="7"/>
  <c r="G2329" i="7"/>
  <c r="E2329" i="7"/>
  <c r="C2329" i="7"/>
  <c r="F2329" i="7" s="1"/>
  <c r="B2329" i="7"/>
  <c r="I2329" i="7" s="1"/>
  <c r="J2329" i="7" s="1"/>
  <c r="K2329" i="7" s="1"/>
  <c r="A2329" i="7"/>
  <c r="K2328" i="7"/>
  <c r="H2328" i="7"/>
  <c r="G2328" i="7"/>
  <c r="F2328" i="7"/>
  <c r="E2328" i="7"/>
  <c r="D2328" i="7"/>
  <c r="C2328" i="7"/>
  <c r="B2328" i="7"/>
  <c r="I2328" i="7" s="1"/>
  <c r="J2328" i="7" s="1"/>
  <c r="A2328" i="7"/>
  <c r="K2327" i="7"/>
  <c r="J2327" i="7"/>
  <c r="I2327" i="7"/>
  <c r="H2327" i="7"/>
  <c r="G2327" i="7"/>
  <c r="F2327" i="7"/>
  <c r="E2327" i="7"/>
  <c r="C2327" i="7"/>
  <c r="D2327" i="7" s="1"/>
  <c r="B2327" i="7"/>
  <c r="A2327" i="7"/>
  <c r="I2326" i="7"/>
  <c r="J2326" i="7" s="1"/>
  <c r="K2326" i="7" s="1"/>
  <c r="H2326" i="7"/>
  <c r="G2326" i="7"/>
  <c r="F2326" i="7"/>
  <c r="E2326" i="7"/>
  <c r="D2326" i="7"/>
  <c r="C2326" i="7"/>
  <c r="B2326" i="7"/>
  <c r="A2326" i="7"/>
  <c r="J2325" i="7"/>
  <c r="K2325" i="7" s="1"/>
  <c r="I2325" i="7"/>
  <c r="H2325" i="7"/>
  <c r="G2325" i="7"/>
  <c r="C2325" i="7"/>
  <c r="F2325" i="7" s="1"/>
  <c r="B2325" i="7"/>
  <c r="A2325" i="7"/>
  <c r="H2324" i="7"/>
  <c r="G2324" i="7"/>
  <c r="D2324" i="7"/>
  <c r="C2324" i="7"/>
  <c r="B2324" i="7"/>
  <c r="I2324" i="7" s="1"/>
  <c r="J2324" i="7" s="1"/>
  <c r="K2324" i="7" s="1"/>
  <c r="A2324" i="7"/>
  <c r="H2323" i="7"/>
  <c r="G2323" i="7"/>
  <c r="C2323" i="7"/>
  <c r="B2323" i="7"/>
  <c r="I2323" i="7" s="1"/>
  <c r="J2323" i="7" s="1"/>
  <c r="K2323" i="7" s="1"/>
  <c r="A2323" i="7"/>
  <c r="H2322" i="7"/>
  <c r="G2322" i="7"/>
  <c r="F2322" i="7"/>
  <c r="E2322" i="7"/>
  <c r="D2322" i="7"/>
  <c r="C2322" i="7"/>
  <c r="B2322" i="7"/>
  <c r="I2322" i="7" s="1"/>
  <c r="J2322" i="7" s="1"/>
  <c r="K2322" i="7" s="1"/>
  <c r="A2322" i="7"/>
  <c r="K2321" i="7"/>
  <c r="I2321" i="7"/>
  <c r="J2321" i="7" s="1"/>
  <c r="H2321" i="7"/>
  <c r="G2321" i="7"/>
  <c r="F2321" i="7"/>
  <c r="E2321" i="7"/>
  <c r="D2321" i="7"/>
  <c r="C2321" i="7"/>
  <c r="B2321" i="7"/>
  <c r="A2321" i="7"/>
  <c r="H2320" i="7"/>
  <c r="G2320" i="7"/>
  <c r="C2320" i="7"/>
  <c r="F2320" i="7" s="1"/>
  <c r="B2320" i="7"/>
  <c r="I2320" i="7" s="1"/>
  <c r="J2320" i="7" s="1"/>
  <c r="K2320" i="7" s="1"/>
  <c r="A2320" i="7"/>
  <c r="H2319" i="7"/>
  <c r="G2319" i="7"/>
  <c r="D2319" i="7"/>
  <c r="C2319" i="7"/>
  <c r="B2319" i="7"/>
  <c r="I2319" i="7" s="1"/>
  <c r="J2319" i="7" s="1"/>
  <c r="K2319" i="7" s="1"/>
  <c r="A2319" i="7"/>
  <c r="H2318" i="7"/>
  <c r="G2318" i="7"/>
  <c r="F2318" i="7"/>
  <c r="C2318" i="7"/>
  <c r="B2318" i="7"/>
  <c r="I2318" i="7" s="1"/>
  <c r="J2318" i="7" s="1"/>
  <c r="K2318" i="7" s="1"/>
  <c r="A2318" i="7"/>
  <c r="I2317" i="7"/>
  <c r="J2317" i="7" s="1"/>
  <c r="K2317" i="7" s="1"/>
  <c r="H2317" i="7"/>
  <c r="G2317" i="7"/>
  <c r="E2317" i="7"/>
  <c r="C2317" i="7"/>
  <c r="F2317" i="7" s="1"/>
  <c r="B2317" i="7"/>
  <c r="A2317" i="7"/>
  <c r="K2316" i="7"/>
  <c r="H2316" i="7"/>
  <c r="G2316" i="7"/>
  <c r="F2316" i="7"/>
  <c r="E2316" i="7"/>
  <c r="D2316" i="7"/>
  <c r="C2316" i="7"/>
  <c r="B2316" i="7"/>
  <c r="I2316" i="7" s="1"/>
  <c r="J2316" i="7" s="1"/>
  <c r="A2316" i="7"/>
  <c r="K2315" i="7"/>
  <c r="J2315" i="7"/>
  <c r="I2315" i="7"/>
  <c r="H2315" i="7"/>
  <c r="G2315" i="7"/>
  <c r="F2315" i="7"/>
  <c r="E2315" i="7"/>
  <c r="C2315" i="7"/>
  <c r="D2315" i="7" s="1"/>
  <c r="B2315" i="7"/>
  <c r="A2315" i="7"/>
  <c r="I2314" i="7"/>
  <c r="J2314" i="7" s="1"/>
  <c r="K2314" i="7" s="1"/>
  <c r="H2314" i="7"/>
  <c r="G2314" i="7"/>
  <c r="F2314" i="7"/>
  <c r="E2314" i="7"/>
  <c r="D2314" i="7"/>
  <c r="C2314" i="7"/>
  <c r="B2314" i="7"/>
  <c r="A2314" i="7"/>
  <c r="J2313" i="7"/>
  <c r="K2313" i="7" s="1"/>
  <c r="I2313" i="7"/>
  <c r="H2313" i="7"/>
  <c r="G2313" i="7"/>
  <c r="C2313" i="7"/>
  <c r="F2313" i="7" s="1"/>
  <c r="B2313" i="7"/>
  <c r="A2313" i="7"/>
  <c r="H2312" i="7"/>
  <c r="G2312" i="7"/>
  <c r="F2312" i="7"/>
  <c r="D2312" i="7"/>
  <c r="C2312" i="7"/>
  <c r="E2312" i="7" s="1"/>
  <c r="B2312" i="7"/>
  <c r="I2312" i="7" s="1"/>
  <c r="J2312" i="7" s="1"/>
  <c r="K2312" i="7" s="1"/>
  <c r="A2312" i="7"/>
  <c r="H2311" i="7"/>
  <c r="G2311" i="7"/>
  <c r="F2311" i="7"/>
  <c r="E2311" i="7"/>
  <c r="C2311" i="7"/>
  <c r="D2311" i="7" s="1"/>
  <c r="B2311" i="7"/>
  <c r="I2311" i="7" s="1"/>
  <c r="J2311" i="7" s="1"/>
  <c r="K2311" i="7" s="1"/>
  <c r="A2311" i="7"/>
  <c r="J2310" i="7"/>
  <c r="K2310" i="7" s="1"/>
  <c r="H2310" i="7"/>
  <c r="G2310" i="7"/>
  <c r="F2310" i="7"/>
  <c r="E2310" i="7"/>
  <c r="D2310" i="7"/>
  <c r="C2310" i="7"/>
  <c r="B2310" i="7"/>
  <c r="I2310" i="7" s="1"/>
  <c r="A2310" i="7"/>
  <c r="I2309" i="7"/>
  <c r="J2309" i="7" s="1"/>
  <c r="K2309" i="7" s="1"/>
  <c r="H2309" i="7"/>
  <c r="G2309" i="7"/>
  <c r="E2309" i="7"/>
  <c r="C2309" i="7"/>
  <c r="F2309" i="7" s="1"/>
  <c r="B2309" i="7"/>
  <c r="A2309" i="7"/>
  <c r="H2308" i="7"/>
  <c r="G2308" i="7"/>
  <c r="E2308" i="7"/>
  <c r="D2308" i="7"/>
  <c r="C2308" i="7"/>
  <c r="F2308" i="7" s="1"/>
  <c r="B2308" i="7"/>
  <c r="I2308" i="7" s="1"/>
  <c r="J2308" i="7" s="1"/>
  <c r="K2308" i="7" s="1"/>
  <c r="A2308" i="7"/>
  <c r="H2307" i="7"/>
  <c r="G2307" i="7"/>
  <c r="C2307" i="7"/>
  <c r="B2307" i="7"/>
  <c r="I2307" i="7" s="1"/>
  <c r="J2307" i="7" s="1"/>
  <c r="K2307" i="7" s="1"/>
  <c r="A2307" i="7"/>
  <c r="I2306" i="7"/>
  <c r="J2306" i="7" s="1"/>
  <c r="K2306" i="7" s="1"/>
  <c r="H2306" i="7"/>
  <c r="G2306" i="7"/>
  <c r="F2306" i="7"/>
  <c r="C2306" i="7"/>
  <c r="B2306" i="7"/>
  <c r="A2306" i="7"/>
  <c r="I2305" i="7"/>
  <c r="J2305" i="7" s="1"/>
  <c r="K2305" i="7" s="1"/>
  <c r="H2305" i="7"/>
  <c r="G2305" i="7"/>
  <c r="E2305" i="7"/>
  <c r="C2305" i="7"/>
  <c r="F2305" i="7" s="1"/>
  <c r="B2305" i="7"/>
  <c r="A2305" i="7"/>
  <c r="K2304" i="7"/>
  <c r="J2304" i="7"/>
  <c r="H2304" i="7"/>
  <c r="G2304" i="7"/>
  <c r="F2304" i="7"/>
  <c r="E2304" i="7"/>
  <c r="D2304" i="7"/>
  <c r="C2304" i="7"/>
  <c r="B2304" i="7"/>
  <c r="I2304" i="7" s="1"/>
  <c r="A2304" i="7"/>
  <c r="I2303" i="7"/>
  <c r="J2303" i="7" s="1"/>
  <c r="K2303" i="7" s="1"/>
  <c r="H2303" i="7"/>
  <c r="G2303" i="7"/>
  <c r="C2303" i="7"/>
  <c r="D2303" i="7" s="1"/>
  <c r="B2303" i="7"/>
  <c r="A2303" i="7"/>
  <c r="H2302" i="7"/>
  <c r="G2302" i="7"/>
  <c r="F2302" i="7"/>
  <c r="E2302" i="7"/>
  <c r="D2302" i="7"/>
  <c r="C2302" i="7"/>
  <c r="B2302" i="7"/>
  <c r="I2302" i="7" s="1"/>
  <c r="J2302" i="7" s="1"/>
  <c r="K2302" i="7" s="1"/>
  <c r="A2302" i="7"/>
  <c r="J2301" i="7"/>
  <c r="K2301" i="7" s="1"/>
  <c r="I2301" i="7"/>
  <c r="H2301" i="7"/>
  <c r="G2301" i="7"/>
  <c r="E2301" i="7"/>
  <c r="D2301" i="7"/>
  <c r="C2301" i="7"/>
  <c r="F2301" i="7" s="1"/>
  <c r="B2301" i="7"/>
  <c r="A2301" i="7"/>
  <c r="H2300" i="7"/>
  <c r="G2300" i="7"/>
  <c r="C2300" i="7"/>
  <c r="E2300" i="7" s="1"/>
  <c r="B2300" i="7"/>
  <c r="I2300" i="7" s="1"/>
  <c r="J2300" i="7" s="1"/>
  <c r="K2300" i="7" s="1"/>
  <c r="A2300" i="7"/>
  <c r="K2299" i="7"/>
  <c r="H2299" i="7"/>
  <c r="G2299" i="7"/>
  <c r="C2299" i="7"/>
  <c r="D2299" i="7" s="1"/>
  <c r="B2299" i="7"/>
  <c r="I2299" i="7" s="1"/>
  <c r="J2299" i="7" s="1"/>
  <c r="A2299" i="7"/>
  <c r="H2298" i="7"/>
  <c r="G2298" i="7"/>
  <c r="F2298" i="7"/>
  <c r="E2298" i="7"/>
  <c r="D2298" i="7"/>
  <c r="C2298" i="7"/>
  <c r="B2298" i="7"/>
  <c r="I2298" i="7" s="1"/>
  <c r="J2298" i="7" s="1"/>
  <c r="K2298" i="7" s="1"/>
  <c r="A2298" i="7"/>
  <c r="K2297" i="7"/>
  <c r="I2297" i="7"/>
  <c r="J2297" i="7" s="1"/>
  <c r="H2297" i="7"/>
  <c r="G2297" i="7"/>
  <c r="C2297" i="7"/>
  <c r="F2297" i="7" s="1"/>
  <c r="B2297" i="7"/>
  <c r="A2297" i="7"/>
  <c r="H2296" i="7"/>
  <c r="G2296" i="7"/>
  <c r="C2296" i="7"/>
  <c r="F2296" i="7" s="1"/>
  <c r="B2296" i="7"/>
  <c r="I2296" i="7" s="1"/>
  <c r="J2296" i="7" s="1"/>
  <c r="K2296" i="7" s="1"/>
  <c r="A2296" i="7"/>
  <c r="H2295" i="7"/>
  <c r="G2295" i="7"/>
  <c r="D2295" i="7"/>
  <c r="C2295" i="7"/>
  <c r="B2295" i="7"/>
  <c r="I2295" i="7" s="1"/>
  <c r="J2295" i="7" s="1"/>
  <c r="K2295" i="7" s="1"/>
  <c r="A2295" i="7"/>
  <c r="H2294" i="7"/>
  <c r="G2294" i="7"/>
  <c r="F2294" i="7"/>
  <c r="C2294" i="7"/>
  <c r="B2294" i="7"/>
  <c r="I2294" i="7" s="1"/>
  <c r="J2294" i="7" s="1"/>
  <c r="K2294" i="7" s="1"/>
  <c r="A2294" i="7"/>
  <c r="K2293" i="7"/>
  <c r="I2293" i="7"/>
  <c r="J2293" i="7" s="1"/>
  <c r="H2293" i="7"/>
  <c r="G2293" i="7"/>
  <c r="E2293" i="7"/>
  <c r="C2293" i="7"/>
  <c r="F2293" i="7" s="1"/>
  <c r="B2293" i="7"/>
  <c r="A2293" i="7"/>
  <c r="H2292" i="7"/>
  <c r="G2292" i="7"/>
  <c r="F2292" i="7"/>
  <c r="E2292" i="7"/>
  <c r="D2292" i="7"/>
  <c r="C2292" i="7"/>
  <c r="B2292" i="7"/>
  <c r="I2292" i="7" s="1"/>
  <c r="J2292" i="7" s="1"/>
  <c r="K2292" i="7" s="1"/>
  <c r="A2292" i="7"/>
  <c r="J2291" i="7"/>
  <c r="K2291" i="7" s="1"/>
  <c r="I2291" i="7"/>
  <c r="H2291" i="7"/>
  <c r="G2291" i="7"/>
  <c r="E2291" i="7"/>
  <c r="C2291" i="7"/>
  <c r="D2291" i="7" s="1"/>
  <c r="B2291" i="7"/>
  <c r="A2291" i="7"/>
  <c r="H2290" i="7"/>
  <c r="G2290" i="7"/>
  <c r="F2290" i="7"/>
  <c r="E2290" i="7"/>
  <c r="D2290" i="7"/>
  <c r="C2290" i="7"/>
  <c r="B2290" i="7"/>
  <c r="I2290" i="7" s="1"/>
  <c r="J2290" i="7" s="1"/>
  <c r="K2290" i="7" s="1"/>
  <c r="A2290" i="7"/>
  <c r="I2289" i="7"/>
  <c r="J2289" i="7" s="1"/>
  <c r="K2289" i="7" s="1"/>
  <c r="H2289" i="7"/>
  <c r="G2289" i="7"/>
  <c r="E2289" i="7"/>
  <c r="D2289" i="7"/>
  <c r="C2289" i="7"/>
  <c r="F2289" i="7" s="1"/>
  <c r="B2289" i="7"/>
  <c r="A2289" i="7"/>
  <c r="I2288" i="7"/>
  <c r="J2288" i="7" s="1"/>
  <c r="K2288" i="7" s="1"/>
  <c r="H2288" i="7"/>
  <c r="G2288" i="7"/>
  <c r="D2288" i="7"/>
  <c r="C2288" i="7"/>
  <c r="E2288" i="7" s="1"/>
  <c r="B2288" i="7"/>
  <c r="A2288" i="7"/>
  <c r="H2287" i="7"/>
  <c r="G2287" i="7"/>
  <c r="E2287" i="7"/>
  <c r="C2287" i="7"/>
  <c r="D2287" i="7" s="1"/>
  <c r="B2287" i="7"/>
  <c r="I2287" i="7" s="1"/>
  <c r="J2287" i="7" s="1"/>
  <c r="K2287" i="7" s="1"/>
  <c r="A2287" i="7"/>
  <c r="J2286" i="7"/>
  <c r="K2286" i="7" s="1"/>
  <c r="H2286" i="7"/>
  <c r="G2286" i="7"/>
  <c r="F2286" i="7"/>
  <c r="E2286" i="7"/>
  <c r="D2286" i="7"/>
  <c r="C2286" i="7"/>
  <c r="B2286" i="7"/>
  <c r="I2286" i="7" s="1"/>
  <c r="A2286" i="7"/>
  <c r="K2285" i="7"/>
  <c r="I2285" i="7"/>
  <c r="J2285" i="7" s="1"/>
  <c r="H2285" i="7"/>
  <c r="G2285" i="7"/>
  <c r="E2285" i="7"/>
  <c r="D2285" i="7"/>
  <c r="C2285" i="7"/>
  <c r="F2285" i="7" s="1"/>
  <c r="B2285" i="7"/>
  <c r="A2285" i="7"/>
  <c r="J2284" i="7"/>
  <c r="K2284" i="7" s="1"/>
  <c r="H2284" i="7"/>
  <c r="G2284" i="7"/>
  <c r="D2284" i="7"/>
  <c r="C2284" i="7"/>
  <c r="F2284" i="7" s="1"/>
  <c r="B2284" i="7"/>
  <c r="I2284" i="7" s="1"/>
  <c r="A2284" i="7"/>
  <c r="I2283" i="7"/>
  <c r="J2283" i="7" s="1"/>
  <c r="K2283" i="7" s="1"/>
  <c r="H2283" i="7"/>
  <c r="G2283" i="7"/>
  <c r="D2283" i="7"/>
  <c r="C2283" i="7"/>
  <c r="B2283" i="7"/>
  <c r="A2283" i="7"/>
  <c r="I2282" i="7"/>
  <c r="J2282" i="7" s="1"/>
  <c r="K2282" i="7" s="1"/>
  <c r="H2282" i="7"/>
  <c r="G2282" i="7"/>
  <c r="C2282" i="7"/>
  <c r="F2282" i="7" s="1"/>
  <c r="B2282" i="7"/>
  <c r="A2282" i="7"/>
  <c r="H2281" i="7"/>
  <c r="G2281" i="7"/>
  <c r="E2281" i="7"/>
  <c r="C2281" i="7"/>
  <c r="F2281" i="7" s="1"/>
  <c r="B2281" i="7"/>
  <c r="I2281" i="7" s="1"/>
  <c r="J2281" i="7" s="1"/>
  <c r="K2281" i="7" s="1"/>
  <c r="A2281" i="7"/>
  <c r="J2280" i="7"/>
  <c r="K2280" i="7" s="1"/>
  <c r="H2280" i="7"/>
  <c r="G2280" i="7"/>
  <c r="F2280" i="7"/>
  <c r="E2280" i="7"/>
  <c r="D2280" i="7"/>
  <c r="C2280" i="7"/>
  <c r="B2280" i="7"/>
  <c r="I2280" i="7" s="1"/>
  <c r="A2280" i="7"/>
  <c r="K2279" i="7"/>
  <c r="J2279" i="7"/>
  <c r="I2279" i="7"/>
  <c r="H2279" i="7"/>
  <c r="G2279" i="7"/>
  <c r="F2279" i="7"/>
  <c r="E2279" i="7"/>
  <c r="C2279" i="7"/>
  <c r="D2279" i="7" s="1"/>
  <c r="B2279" i="7"/>
  <c r="A2279" i="7"/>
  <c r="I2278" i="7"/>
  <c r="J2278" i="7" s="1"/>
  <c r="K2278" i="7" s="1"/>
  <c r="H2278" i="7"/>
  <c r="G2278" i="7"/>
  <c r="F2278" i="7"/>
  <c r="E2278" i="7"/>
  <c r="D2278" i="7"/>
  <c r="C2278" i="7"/>
  <c r="B2278" i="7"/>
  <c r="A2278" i="7"/>
  <c r="J2277" i="7"/>
  <c r="K2277" i="7" s="1"/>
  <c r="I2277" i="7"/>
  <c r="H2277" i="7"/>
  <c r="G2277" i="7"/>
  <c r="C2277" i="7"/>
  <c r="F2277" i="7" s="1"/>
  <c r="B2277" i="7"/>
  <c r="A2277" i="7"/>
  <c r="H2276" i="7"/>
  <c r="G2276" i="7"/>
  <c r="F2276" i="7"/>
  <c r="C2276" i="7"/>
  <c r="E2276" i="7" s="1"/>
  <c r="B2276" i="7"/>
  <c r="I2276" i="7" s="1"/>
  <c r="J2276" i="7" s="1"/>
  <c r="K2276" i="7" s="1"/>
  <c r="A2276" i="7"/>
  <c r="H2275" i="7"/>
  <c r="G2275" i="7"/>
  <c r="F2275" i="7"/>
  <c r="E2275" i="7"/>
  <c r="C2275" i="7"/>
  <c r="D2275" i="7" s="1"/>
  <c r="B2275" i="7"/>
  <c r="I2275" i="7" s="1"/>
  <c r="J2275" i="7" s="1"/>
  <c r="K2275" i="7" s="1"/>
  <c r="A2275" i="7"/>
  <c r="H2274" i="7"/>
  <c r="G2274" i="7"/>
  <c r="F2274" i="7"/>
  <c r="E2274" i="7"/>
  <c r="D2274" i="7"/>
  <c r="C2274" i="7"/>
  <c r="B2274" i="7"/>
  <c r="I2274" i="7" s="1"/>
  <c r="J2274" i="7" s="1"/>
  <c r="K2274" i="7" s="1"/>
  <c r="A2274" i="7"/>
  <c r="I2273" i="7"/>
  <c r="J2273" i="7" s="1"/>
  <c r="K2273" i="7" s="1"/>
  <c r="H2273" i="7"/>
  <c r="G2273" i="7"/>
  <c r="F2273" i="7"/>
  <c r="C2273" i="7"/>
  <c r="E2273" i="7" s="1"/>
  <c r="B2273" i="7"/>
  <c r="A2273" i="7"/>
  <c r="K2272" i="7"/>
  <c r="J2272" i="7"/>
  <c r="H2272" i="7"/>
  <c r="G2272" i="7"/>
  <c r="E2272" i="7"/>
  <c r="D2272" i="7"/>
  <c r="C2272" i="7"/>
  <c r="F2272" i="7" s="1"/>
  <c r="B2272" i="7"/>
  <c r="I2272" i="7" s="1"/>
  <c r="A2272" i="7"/>
  <c r="H2271" i="7"/>
  <c r="G2271" i="7"/>
  <c r="E2271" i="7"/>
  <c r="C2271" i="7"/>
  <c r="F2271" i="7" s="1"/>
  <c r="B2271" i="7"/>
  <c r="I2271" i="7" s="1"/>
  <c r="J2271" i="7" s="1"/>
  <c r="K2271" i="7" s="1"/>
  <c r="A2271" i="7"/>
  <c r="H2270" i="7"/>
  <c r="G2270" i="7"/>
  <c r="C2270" i="7"/>
  <c r="E2270" i="7" s="1"/>
  <c r="B2270" i="7"/>
  <c r="I2270" i="7" s="1"/>
  <c r="J2270" i="7" s="1"/>
  <c r="K2270" i="7" s="1"/>
  <c r="A2270" i="7"/>
  <c r="H2269" i="7"/>
  <c r="G2269" i="7"/>
  <c r="E2269" i="7"/>
  <c r="C2269" i="7"/>
  <c r="B2269" i="7"/>
  <c r="I2269" i="7" s="1"/>
  <c r="J2269" i="7" s="1"/>
  <c r="K2269" i="7" s="1"/>
  <c r="A2269" i="7"/>
  <c r="H2268" i="7"/>
  <c r="G2268" i="7"/>
  <c r="F2268" i="7"/>
  <c r="E2268" i="7"/>
  <c r="D2268" i="7"/>
  <c r="C2268" i="7"/>
  <c r="B2268" i="7"/>
  <c r="I2268" i="7" s="1"/>
  <c r="J2268" i="7" s="1"/>
  <c r="K2268" i="7" s="1"/>
  <c r="A2268" i="7"/>
  <c r="J2267" i="7"/>
  <c r="K2267" i="7" s="1"/>
  <c r="I2267" i="7"/>
  <c r="H2267" i="7"/>
  <c r="G2267" i="7"/>
  <c r="C2267" i="7"/>
  <c r="D2267" i="7" s="1"/>
  <c r="B2267" i="7"/>
  <c r="A2267" i="7"/>
  <c r="H2266" i="7"/>
  <c r="G2266" i="7"/>
  <c r="F2266" i="7"/>
  <c r="E2266" i="7"/>
  <c r="D2266" i="7"/>
  <c r="C2266" i="7"/>
  <c r="B2266" i="7"/>
  <c r="I2266" i="7" s="1"/>
  <c r="J2266" i="7" s="1"/>
  <c r="K2266" i="7" s="1"/>
  <c r="A2266" i="7"/>
  <c r="K2265" i="7"/>
  <c r="J2265" i="7"/>
  <c r="I2265" i="7"/>
  <c r="H2265" i="7"/>
  <c r="G2265" i="7"/>
  <c r="E2265" i="7"/>
  <c r="D2265" i="7"/>
  <c r="C2265" i="7"/>
  <c r="F2265" i="7" s="1"/>
  <c r="B2265" i="7"/>
  <c r="A2265" i="7"/>
  <c r="H2264" i="7"/>
  <c r="G2264" i="7"/>
  <c r="E2264" i="7"/>
  <c r="C2264" i="7"/>
  <c r="F2264" i="7" s="1"/>
  <c r="B2264" i="7"/>
  <c r="I2264" i="7" s="1"/>
  <c r="J2264" i="7" s="1"/>
  <c r="K2264" i="7" s="1"/>
  <c r="A2264" i="7"/>
  <c r="I2263" i="7"/>
  <c r="J2263" i="7" s="1"/>
  <c r="K2263" i="7" s="1"/>
  <c r="H2263" i="7"/>
  <c r="G2263" i="7"/>
  <c r="C2263" i="7"/>
  <c r="F2263" i="7" s="1"/>
  <c r="B2263" i="7"/>
  <c r="A2263" i="7"/>
  <c r="J2262" i="7"/>
  <c r="K2262" i="7" s="1"/>
  <c r="H2262" i="7"/>
  <c r="G2262" i="7"/>
  <c r="D2262" i="7"/>
  <c r="C2262" i="7"/>
  <c r="F2262" i="7" s="1"/>
  <c r="B2262" i="7"/>
  <c r="I2262" i="7" s="1"/>
  <c r="A2262" i="7"/>
  <c r="H2261" i="7"/>
  <c r="G2261" i="7"/>
  <c r="F2261" i="7"/>
  <c r="E2261" i="7"/>
  <c r="D2261" i="7"/>
  <c r="C2261" i="7"/>
  <c r="B2261" i="7"/>
  <c r="I2261" i="7" s="1"/>
  <c r="J2261" i="7" s="1"/>
  <c r="K2261" i="7" s="1"/>
  <c r="A2261" i="7"/>
  <c r="H2260" i="7"/>
  <c r="G2260" i="7"/>
  <c r="F2260" i="7"/>
  <c r="E2260" i="7"/>
  <c r="D2260" i="7"/>
  <c r="C2260" i="7"/>
  <c r="B2260" i="7"/>
  <c r="I2260" i="7" s="1"/>
  <c r="J2260" i="7" s="1"/>
  <c r="K2260" i="7" s="1"/>
  <c r="A2260" i="7"/>
  <c r="K2259" i="7"/>
  <c r="J2259" i="7"/>
  <c r="I2259" i="7"/>
  <c r="H2259" i="7"/>
  <c r="G2259" i="7"/>
  <c r="C2259" i="7"/>
  <c r="F2259" i="7" s="1"/>
  <c r="B2259" i="7"/>
  <c r="A2259" i="7"/>
  <c r="I2258" i="7"/>
  <c r="J2258" i="7" s="1"/>
  <c r="K2258" i="7" s="1"/>
  <c r="H2258" i="7"/>
  <c r="G2258" i="7"/>
  <c r="D2258" i="7"/>
  <c r="C2258" i="7"/>
  <c r="E2258" i="7" s="1"/>
  <c r="B2258" i="7"/>
  <c r="A2258" i="7"/>
  <c r="I2257" i="7"/>
  <c r="J2257" i="7" s="1"/>
  <c r="K2257" i="7" s="1"/>
  <c r="H2257" i="7"/>
  <c r="G2257" i="7"/>
  <c r="E2257" i="7"/>
  <c r="C2257" i="7"/>
  <c r="B2257" i="7"/>
  <c r="A2257" i="7"/>
  <c r="I2256" i="7"/>
  <c r="J2256" i="7" s="1"/>
  <c r="K2256" i="7" s="1"/>
  <c r="H2256" i="7"/>
  <c r="G2256" i="7"/>
  <c r="F2256" i="7"/>
  <c r="E2256" i="7"/>
  <c r="D2256" i="7"/>
  <c r="C2256" i="7"/>
  <c r="B2256" i="7"/>
  <c r="A2256" i="7"/>
  <c r="I2255" i="7"/>
  <c r="J2255" i="7" s="1"/>
  <c r="K2255" i="7" s="1"/>
  <c r="H2255" i="7"/>
  <c r="G2255" i="7"/>
  <c r="F2255" i="7"/>
  <c r="E2255" i="7"/>
  <c r="C2255" i="7"/>
  <c r="D2255" i="7" s="1"/>
  <c r="B2255" i="7"/>
  <c r="A2255" i="7"/>
  <c r="I2254" i="7"/>
  <c r="J2254" i="7" s="1"/>
  <c r="K2254" i="7" s="1"/>
  <c r="H2254" i="7"/>
  <c r="G2254" i="7"/>
  <c r="F2254" i="7"/>
  <c r="E2254" i="7"/>
  <c r="D2254" i="7"/>
  <c r="C2254" i="7"/>
  <c r="B2254" i="7"/>
  <c r="A2254" i="7"/>
  <c r="H2253" i="7"/>
  <c r="G2253" i="7"/>
  <c r="F2253" i="7"/>
  <c r="E2253" i="7"/>
  <c r="D2253" i="7"/>
  <c r="C2253" i="7"/>
  <c r="B2253" i="7"/>
  <c r="I2253" i="7" s="1"/>
  <c r="J2253" i="7" s="1"/>
  <c r="K2253" i="7" s="1"/>
  <c r="A2253" i="7"/>
  <c r="J2252" i="7"/>
  <c r="K2252" i="7" s="1"/>
  <c r="I2252" i="7"/>
  <c r="H2252" i="7"/>
  <c r="G2252" i="7"/>
  <c r="C2252" i="7"/>
  <c r="F2252" i="7" s="1"/>
  <c r="B2252" i="7"/>
  <c r="A2252" i="7"/>
  <c r="H2251" i="7"/>
  <c r="G2251" i="7"/>
  <c r="F2251" i="7"/>
  <c r="D2251" i="7"/>
  <c r="C2251" i="7"/>
  <c r="E2251" i="7" s="1"/>
  <c r="B2251" i="7"/>
  <c r="I2251" i="7" s="1"/>
  <c r="J2251" i="7" s="1"/>
  <c r="K2251" i="7" s="1"/>
  <c r="A2251" i="7"/>
  <c r="I2250" i="7"/>
  <c r="J2250" i="7" s="1"/>
  <c r="K2250" i="7" s="1"/>
  <c r="H2250" i="7"/>
  <c r="G2250" i="7"/>
  <c r="C2250" i="7"/>
  <c r="F2250" i="7" s="1"/>
  <c r="B2250" i="7"/>
  <c r="A2250" i="7"/>
  <c r="H2249" i="7"/>
  <c r="G2249" i="7"/>
  <c r="F2249" i="7"/>
  <c r="E2249" i="7"/>
  <c r="D2249" i="7"/>
  <c r="C2249" i="7"/>
  <c r="B2249" i="7"/>
  <c r="I2249" i="7" s="1"/>
  <c r="J2249" i="7" s="1"/>
  <c r="K2249" i="7" s="1"/>
  <c r="A2249" i="7"/>
  <c r="J2248" i="7"/>
  <c r="K2248" i="7" s="1"/>
  <c r="I2248" i="7"/>
  <c r="H2248" i="7"/>
  <c r="G2248" i="7"/>
  <c r="E2248" i="7"/>
  <c r="D2248" i="7"/>
  <c r="C2248" i="7"/>
  <c r="F2248" i="7" s="1"/>
  <c r="B2248" i="7"/>
  <c r="A2248" i="7"/>
  <c r="I2247" i="7"/>
  <c r="J2247" i="7" s="1"/>
  <c r="K2247" i="7" s="1"/>
  <c r="H2247" i="7"/>
  <c r="G2247" i="7"/>
  <c r="F2247" i="7"/>
  <c r="D2247" i="7"/>
  <c r="C2247" i="7"/>
  <c r="E2247" i="7" s="1"/>
  <c r="B2247" i="7"/>
  <c r="A2247" i="7"/>
  <c r="H2246" i="7"/>
  <c r="G2246" i="7"/>
  <c r="C2246" i="7"/>
  <c r="E2246" i="7" s="1"/>
  <c r="B2246" i="7"/>
  <c r="I2246" i="7" s="1"/>
  <c r="J2246" i="7" s="1"/>
  <c r="K2246" i="7" s="1"/>
  <c r="A2246" i="7"/>
  <c r="H2245" i="7"/>
  <c r="G2245" i="7"/>
  <c r="F2245" i="7"/>
  <c r="E2245" i="7"/>
  <c r="D2245" i="7"/>
  <c r="C2245" i="7"/>
  <c r="B2245" i="7"/>
  <c r="I2245" i="7" s="1"/>
  <c r="J2245" i="7" s="1"/>
  <c r="K2245" i="7" s="1"/>
  <c r="A2245" i="7"/>
  <c r="I2244" i="7"/>
  <c r="J2244" i="7" s="1"/>
  <c r="K2244" i="7" s="1"/>
  <c r="H2244" i="7"/>
  <c r="G2244" i="7"/>
  <c r="F2244" i="7"/>
  <c r="C2244" i="7"/>
  <c r="E2244" i="7" s="1"/>
  <c r="B2244" i="7"/>
  <c r="A2244" i="7"/>
  <c r="H2243" i="7"/>
  <c r="G2243" i="7"/>
  <c r="F2243" i="7"/>
  <c r="E2243" i="7"/>
  <c r="D2243" i="7"/>
  <c r="C2243" i="7"/>
  <c r="B2243" i="7"/>
  <c r="I2243" i="7" s="1"/>
  <c r="J2243" i="7" s="1"/>
  <c r="K2243" i="7" s="1"/>
  <c r="A2243" i="7"/>
  <c r="K2242" i="7"/>
  <c r="J2242" i="7"/>
  <c r="I2242" i="7"/>
  <c r="H2242" i="7"/>
  <c r="G2242" i="7"/>
  <c r="E2242" i="7"/>
  <c r="D2242" i="7"/>
  <c r="C2242" i="7"/>
  <c r="F2242" i="7" s="1"/>
  <c r="B2242" i="7"/>
  <c r="A2242" i="7"/>
  <c r="J2241" i="7"/>
  <c r="K2241" i="7" s="1"/>
  <c r="I2241" i="7"/>
  <c r="H2241" i="7"/>
  <c r="G2241" i="7"/>
  <c r="C2241" i="7"/>
  <c r="F2241" i="7" s="1"/>
  <c r="B2241" i="7"/>
  <c r="A2241" i="7"/>
  <c r="H2240" i="7"/>
  <c r="G2240" i="7"/>
  <c r="E2240" i="7"/>
  <c r="C2240" i="7"/>
  <c r="F2240" i="7" s="1"/>
  <c r="B2240" i="7"/>
  <c r="I2240" i="7" s="1"/>
  <c r="J2240" i="7" s="1"/>
  <c r="K2240" i="7" s="1"/>
  <c r="A2240" i="7"/>
  <c r="H2239" i="7"/>
  <c r="G2239" i="7"/>
  <c r="F2239" i="7"/>
  <c r="D2239" i="7"/>
  <c r="C2239" i="7"/>
  <c r="E2239" i="7" s="1"/>
  <c r="B2239" i="7"/>
  <c r="I2239" i="7" s="1"/>
  <c r="J2239" i="7" s="1"/>
  <c r="K2239" i="7" s="1"/>
  <c r="A2239" i="7"/>
  <c r="I2238" i="7"/>
  <c r="J2238" i="7" s="1"/>
  <c r="K2238" i="7" s="1"/>
  <c r="H2238" i="7"/>
  <c r="G2238" i="7"/>
  <c r="C2238" i="7"/>
  <c r="F2238" i="7" s="1"/>
  <c r="B2238" i="7"/>
  <c r="A2238" i="7"/>
  <c r="K2237" i="7"/>
  <c r="H2237" i="7"/>
  <c r="G2237" i="7"/>
  <c r="F2237" i="7"/>
  <c r="E2237" i="7"/>
  <c r="D2237" i="7"/>
  <c r="C2237" i="7"/>
  <c r="B2237" i="7"/>
  <c r="I2237" i="7" s="1"/>
  <c r="J2237" i="7" s="1"/>
  <c r="A2237" i="7"/>
  <c r="J2236" i="7"/>
  <c r="K2236" i="7" s="1"/>
  <c r="I2236" i="7"/>
  <c r="H2236" i="7"/>
  <c r="G2236" i="7"/>
  <c r="E2236" i="7"/>
  <c r="D2236" i="7"/>
  <c r="C2236" i="7"/>
  <c r="F2236" i="7" s="1"/>
  <c r="B2236" i="7"/>
  <c r="A2236" i="7"/>
  <c r="I2235" i="7"/>
  <c r="J2235" i="7" s="1"/>
  <c r="K2235" i="7" s="1"/>
  <c r="H2235" i="7"/>
  <c r="G2235" i="7"/>
  <c r="F2235" i="7"/>
  <c r="D2235" i="7"/>
  <c r="C2235" i="7"/>
  <c r="E2235" i="7" s="1"/>
  <c r="B2235" i="7"/>
  <c r="A2235" i="7"/>
  <c r="H2234" i="7"/>
  <c r="G2234" i="7"/>
  <c r="C2234" i="7"/>
  <c r="E2234" i="7" s="1"/>
  <c r="B2234" i="7"/>
  <c r="I2234" i="7" s="1"/>
  <c r="J2234" i="7" s="1"/>
  <c r="K2234" i="7" s="1"/>
  <c r="A2234" i="7"/>
  <c r="H2233" i="7"/>
  <c r="G2233" i="7"/>
  <c r="F2233" i="7"/>
  <c r="E2233" i="7"/>
  <c r="D2233" i="7"/>
  <c r="C2233" i="7"/>
  <c r="B2233" i="7"/>
  <c r="I2233" i="7" s="1"/>
  <c r="J2233" i="7" s="1"/>
  <c r="K2233" i="7" s="1"/>
  <c r="A2233" i="7"/>
  <c r="I2232" i="7"/>
  <c r="J2232" i="7" s="1"/>
  <c r="K2232" i="7" s="1"/>
  <c r="H2232" i="7"/>
  <c r="G2232" i="7"/>
  <c r="F2232" i="7"/>
  <c r="C2232" i="7"/>
  <c r="E2232" i="7" s="1"/>
  <c r="B2232" i="7"/>
  <c r="A2232" i="7"/>
  <c r="H2231" i="7"/>
  <c r="G2231" i="7"/>
  <c r="F2231" i="7"/>
  <c r="E2231" i="7"/>
  <c r="D2231" i="7"/>
  <c r="C2231" i="7"/>
  <c r="B2231" i="7"/>
  <c r="I2231" i="7" s="1"/>
  <c r="J2231" i="7" s="1"/>
  <c r="K2231" i="7" s="1"/>
  <c r="A2231" i="7"/>
  <c r="K2230" i="7"/>
  <c r="J2230" i="7"/>
  <c r="I2230" i="7"/>
  <c r="H2230" i="7"/>
  <c r="G2230" i="7"/>
  <c r="E2230" i="7"/>
  <c r="D2230" i="7"/>
  <c r="C2230" i="7"/>
  <c r="F2230" i="7" s="1"/>
  <c r="B2230" i="7"/>
  <c r="A2230" i="7"/>
  <c r="J2229" i="7"/>
  <c r="K2229" i="7" s="1"/>
  <c r="I2229" i="7"/>
  <c r="H2229" i="7"/>
  <c r="G2229" i="7"/>
  <c r="C2229" i="7"/>
  <c r="B2229" i="7"/>
  <c r="A2229" i="7"/>
  <c r="H2228" i="7"/>
  <c r="G2228" i="7"/>
  <c r="E2228" i="7"/>
  <c r="C2228" i="7"/>
  <c r="F2228" i="7" s="1"/>
  <c r="B2228" i="7"/>
  <c r="I2228" i="7" s="1"/>
  <c r="J2228" i="7" s="1"/>
  <c r="K2228" i="7" s="1"/>
  <c r="A2228" i="7"/>
  <c r="H2227" i="7"/>
  <c r="G2227" i="7"/>
  <c r="F2227" i="7"/>
  <c r="D2227" i="7"/>
  <c r="C2227" i="7"/>
  <c r="E2227" i="7" s="1"/>
  <c r="B2227" i="7"/>
  <c r="I2227" i="7" s="1"/>
  <c r="J2227" i="7" s="1"/>
  <c r="K2227" i="7" s="1"/>
  <c r="A2227" i="7"/>
  <c r="I2226" i="7"/>
  <c r="J2226" i="7" s="1"/>
  <c r="K2226" i="7" s="1"/>
  <c r="H2226" i="7"/>
  <c r="G2226" i="7"/>
  <c r="C2226" i="7"/>
  <c r="F2226" i="7" s="1"/>
  <c r="B2226" i="7"/>
  <c r="A2226" i="7"/>
  <c r="H2225" i="7"/>
  <c r="G2225" i="7"/>
  <c r="F2225" i="7"/>
  <c r="E2225" i="7"/>
  <c r="D2225" i="7"/>
  <c r="C2225" i="7"/>
  <c r="B2225" i="7"/>
  <c r="I2225" i="7" s="1"/>
  <c r="J2225" i="7" s="1"/>
  <c r="K2225" i="7" s="1"/>
  <c r="A2225" i="7"/>
  <c r="J2224" i="7"/>
  <c r="K2224" i="7" s="1"/>
  <c r="I2224" i="7"/>
  <c r="H2224" i="7"/>
  <c r="G2224" i="7"/>
  <c r="E2224" i="7"/>
  <c r="D2224" i="7"/>
  <c r="C2224" i="7"/>
  <c r="F2224" i="7" s="1"/>
  <c r="B2224" i="7"/>
  <c r="A2224" i="7"/>
  <c r="I2223" i="7"/>
  <c r="J2223" i="7" s="1"/>
  <c r="K2223" i="7" s="1"/>
  <c r="H2223" i="7"/>
  <c r="G2223" i="7"/>
  <c r="F2223" i="7"/>
  <c r="D2223" i="7"/>
  <c r="C2223" i="7"/>
  <c r="E2223" i="7" s="1"/>
  <c r="B2223" i="7"/>
  <c r="A2223" i="7"/>
  <c r="H2222" i="7"/>
  <c r="G2222" i="7"/>
  <c r="C2222" i="7"/>
  <c r="E2222" i="7" s="1"/>
  <c r="B2222" i="7"/>
  <c r="I2222" i="7" s="1"/>
  <c r="J2222" i="7" s="1"/>
  <c r="K2222" i="7" s="1"/>
  <c r="A2222" i="7"/>
  <c r="H2221" i="7"/>
  <c r="G2221" i="7"/>
  <c r="F2221" i="7"/>
  <c r="E2221" i="7"/>
  <c r="D2221" i="7"/>
  <c r="C2221" i="7"/>
  <c r="B2221" i="7"/>
  <c r="I2221" i="7" s="1"/>
  <c r="J2221" i="7" s="1"/>
  <c r="K2221" i="7" s="1"/>
  <c r="A2221" i="7"/>
  <c r="I2220" i="7"/>
  <c r="J2220" i="7" s="1"/>
  <c r="K2220" i="7" s="1"/>
  <c r="H2220" i="7"/>
  <c r="G2220" i="7"/>
  <c r="F2220" i="7"/>
  <c r="C2220" i="7"/>
  <c r="E2220" i="7" s="1"/>
  <c r="B2220" i="7"/>
  <c r="A2220" i="7"/>
  <c r="H2219" i="7"/>
  <c r="G2219" i="7"/>
  <c r="F2219" i="7"/>
  <c r="E2219" i="7"/>
  <c r="D2219" i="7"/>
  <c r="C2219" i="7"/>
  <c r="B2219" i="7"/>
  <c r="I2219" i="7" s="1"/>
  <c r="J2219" i="7" s="1"/>
  <c r="K2219" i="7" s="1"/>
  <c r="A2219" i="7"/>
  <c r="K2218" i="7"/>
  <c r="J2218" i="7"/>
  <c r="I2218" i="7"/>
  <c r="H2218" i="7"/>
  <c r="G2218" i="7"/>
  <c r="E2218" i="7"/>
  <c r="D2218" i="7"/>
  <c r="C2218" i="7"/>
  <c r="F2218" i="7" s="1"/>
  <c r="B2218" i="7"/>
  <c r="A2218" i="7"/>
  <c r="J2217" i="7"/>
  <c r="K2217" i="7" s="1"/>
  <c r="I2217" i="7"/>
  <c r="H2217" i="7"/>
  <c r="G2217" i="7"/>
  <c r="C2217" i="7"/>
  <c r="B2217" i="7"/>
  <c r="A2217" i="7"/>
  <c r="H2216" i="7"/>
  <c r="G2216" i="7"/>
  <c r="E2216" i="7"/>
  <c r="C2216" i="7"/>
  <c r="F2216" i="7" s="1"/>
  <c r="B2216" i="7"/>
  <c r="I2216" i="7" s="1"/>
  <c r="J2216" i="7" s="1"/>
  <c r="K2216" i="7" s="1"/>
  <c r="A2216" i="7"/>
  <c r="H2215" i="7"/>
  <c r="G2215" i="7"/>
  <c r="F2215" i="7"/>
  <c r="D2215" i="7"/>
  <c r="C2215" i="7"/>
  <c r="E2215" i="7" s="1"/>
  <c r="B2215" i="7"/>
  <c r="I2215" i="7" s="1"/>
  <c r="J2215" i="7" s="1"/>
  <c r="K2215" i="7" s="1"/>
  <c r="A2215" i="7"/>
  <c r="I2214" i="7"/>
  <c r="J2214" i="7" s="1"/>
  <c r="K2214" i="7" s="1"/>
  <c r="H2214" i="7"/>
  <c r="G2214" i="7"/>
  <c r="C2214" i="7"/>
  <c r="F2214" i="7" s="1"/>
  <c r="B2214" i="7"/>
  <c r="A2214" i="7"/>
  <c r="K2213" i="7"/>
  <c r="H2213" i="7"/>
  <c r="G2213" i="7"/>
  <c r="F2213" i="7"/>
  <c r="E2213" i="7"/>
  <c r="D2213" i="7"/>
  <c r="C2213" i="7"/>
  <c r="B2213" i="7"/>
  <c r="I2213" i="7" s="1"/>
  <c r="J2213" i="7" s="1"/>
  <c r="A2213" i="7"/>
  <c r="J2212" i="7"/>
  <c r="K2212" i="7" s="1"/>
  <c r="I2212" i="7"/>
  <c r="H2212" i="7"/>
  <c r="G2212" i="7"/>
  <c r="E2212" i="7"/>
  <c r="D2212" i="7"/>
  <c r="C2212" i="7"/>
  <c r="F2212" i="7" s="1"/>
  <c r="B2212" i="7"/>
  <c r="A2212" i="7"/>
  <c r="I2211" i="7"/>
  <c r="J2211" i="7" s="1"/>
  <c r="K2211" i="7" s="1"/>
  <c r="H2211" i="7"/>
  <c r="G2211" i="7"/>
  <c r="F2211" i="7"/>
  <c r="D2211" i="7"/>
  <c r="C2211" i="7"/>
  <c r="E2211" i="7" s="1"/>
  <c r="B2211" i="7"/>
  <c r="A2211" i="7"/>
  <c r="H2210" i="7"/>
  <c r="G2210" i="7"/>
  <c r="C2210" i="7"/>
  <c r="B2210" i="7"/>
  <c r="I2210" i="7" s="1"/>
  <c r="J2210" i="7" s="1"/>
  <c r="K2210" i="7" s="1"/>
  <c r="A2210" i="7"/>
  <c r="H2209" i="7"/>
  <c r="G2209" i="7"/>
  <c r="F2209" i="7"/>
  <c r="E2209" i="7"/>
  <c r="D2209" i="7"/>
  <c r="C2209" i="7"/>
  <c r="B2209" i="7"/>
  <c r="I2209" i="7" s="1"/>
  <c r="J2209" i="7" s="1"/>
  <c r="K2209" i="7" s="1"/>
  <c r="A2209" i="7"/>
  <c r="I2208" i="7"/>
  <c r="J2208" i="7" s="1"/>
  <c r="K2208" i="7" s="1"/>
  <c r="H2208" i="7"/>
  <c r="G2208" i="7"/>
  <c r="F2208" i="7"/>
  <c r="C2208" i="7"/>
  <c r="E2208" i="7" s="1"/>
  <c r="B2208" i="7"/>
  <c r="A2208" i="7"/>
  <c r="H2207" i="7"/>
  <c r="G2207" i="7"/>
  <c r="F2207" i="7"/>
  <c r="E2207" i="7"/>
  <c r="D2207" i="7"/>
  <c r="C2207" i="7"/>
  <c r="B2207" i="7"/>
  <c r="I2207" i="7" s="1"/>
  <c r="J2207" i="7" s="1"/>
  <c r="K2207" i="7" s="1"/>
  <c r="A2207" i="7"/>
  <c r="K2206" i="7"/>
  <c r="J2206" i="7"/>
  <c r="I2206" i="7"/>
  <c r="H2206" i="7"/>
  <c r="G2206" i="7"/>
  <c r="E2206" i="7"/>
  <c r="D2206" i="7"/>
  <c r="C2206" i="7"/>
  <c r="F2206" i="7" s="1"/>
  <c r="B2206" i="7"/>
  <c r="A2206" i="7"/>
  <c r="J2205" i="7"/>
  <c r="K2205" i="7" s="1"/>
  <c r="I2205" i="7"/>
  <c r="H2205" i="7"/>
  <c r="G2205" i="7"/>
  <c r="C2205" i="7"/>
  <c r="B2205" i="7"/>
  <c r="A2205" i="7"/>
  <c r="H2204" i="7"/>
  <c r="G2204" i="7"/>
  <c r="E2204" i="7"/>
  <c r="C2204" i="7"/>
  <c r="F2204" i="7" s="1"/>
  <c r="B2204" i="7"/>
  <c r="I2204" i="7" s="1"/>
  <c r="J2204" i="7" s="1"/>
  <c r="K2204" i="7" s="1"/>
  <c r="A2204" i="7"/>
  <c r="H2203" i="7"/>
  <c r="G2203" i="7"/>
  <c r="F2203" i="7"/>
  <c r="D2203" i="7"/>
  <c r="C2203" i="7"/>
  <c r="E2203" i="7" s="1"/>
  <c r="B2203" i="7"/>
  <c r="I2203" i="7" s="1"/>
  <c r="J2203" i="7" s="1"/>
  <c r="K2203" i="7" s="1"/>
  <c r="A2203" i="7"/>
  <c r="I2202" i="7"/>
  <c r="J2202" i="7" s="1"/>
  <c r="K2202" i="7" s="1"/>
  <c r="H2202" i="7"/>
  <c r="G2202" i="7"/>
  <c r="C2202" i="7"/>
  <c r="B2202" i="7"/>
  <c r="A2202" i="7"/>
  <c r="H2201" i="7"/>
  <c r="G2201" i="7"/>
  <c r="F2201" i="7"/>
  <c r="E2201" i="7"/>
  <c r="D2201" i="7"/>
  <c r="C2201" i="7"/>
  <c r="B2201" i="7"/>
  <c r="I2201" i="7" s="1"/>
  <c r="J2201" i="7" s="1"/>
  <c r="K2201" i="7" s="1"/>
  <c r="A2201" i="7"/>
  <c r="J2200" i="7"/>
  <c r="K2200" i="7" s="1"/>
  <c r="I2200" i="7"/>
  <c r="H2200" i="7"/>
  <c r="G2200" i="7"/>
  <c r="E2200" i="7"/>
  <c r="D2200" i="7"/>
  <c r="C2200" i="7"/>
  <c r="F2200" i="7" s="1"/>
  <c r="B2200" i="7"/>
  <c r="A2200" i="7"/>
  <c r="I2199" i="7"/>
  <c r="J2199" i="7" s="1"/>
  <c r="K2199" i="7" s="1"/>
  <c r="H2199" i="7"/>
  <c r="G2199" i="7"/>
  <c r="F2199" i="7"/>
  <c r="D2199" i="7"/>
  <c r="C2199" i="7"/>
  <c r="E2199" i="7" s="1"/>
  <c r="B2199" i="7"/>
  <c r="A2199" i="7"/>
  <c r="H2198" i="7"/>
  <c r="G2198" i="7"/>
  <c r="E2198" i="7"/>
  <c r="C2198" i="7"/>
  <c r="B2198" i="7"/>
  <c r="I2198" i="7" s="1"/>
  <c r="J2198" i="7" s="1"/>
  <c r="K2198" i="7" s="1"/>
  <c r="A2198" i="7"/>
  <c r="J2197" i="7"/>
  <c r="K2197" i="7" s="1"/>
  <c r="H2197" i="7"/>
  <c r="G2197" i="7"/>
  <c r="F2197" i="7"/>
  <c r="E2197" i="7"/>
  <c r="D2197" i="7"/>
  <c r="C2197" i="7"/>
  <c r="B2197" i="7"/>
  <c r="I2197" i="7" s="1"/>
  <c r="A2197" i="7"/>
  <c r="I2196" i="7"/>
  <c r="J2196" i="7" s="1"/>
  <c r="K2196" i="7" s="1"/>
  <c r="H2196" i="7"/>
  <c r="G2196" i="7"/>
  <c r="F2196" i="7"/>
  <c r="C2196" i="7"/>
  <c r="B2196" i="7"/>
  <c r="A2196" i="7"/>
  <c r="H2195" i="7"/>
  <c r="G2195" i="7"/>
  <c r="F2195" i="7"/>
  <c r="E2195" i="7"/>
  <c r="D2195" i="7"/>
  <c r="C2195" i="7"/>
  <c r="B2195" i="7"/>
  <c r="I2195" i="7" s="1"/>
  <c r="J2195" i="7" s="1"/>
  <c r="K2195" i="7" s="1"/>
  <c r="A2195" i="7"/>
  <c r="K2194" i="7"/>
  <c r="J2194" i="7"/>
  <c r="I2194" i="7"/>
  <c r="H2194" i="7"/>
  <c r="G2194" i="7"/>
  <c r="E2194" i="7"/>
  <c r="D2194" i="7"/>
  <c r="C2194" i="7"/>
  <c r="F2194" i="7" s="1"/>
  <c r="B2194" i="7"/>
  <c r="A2194" i="7"/>
  <c r="J2193" i="7"/>
  <c r="K2193" i="7" s="1"/>
  <c r="I2193" i="7"/>
  <c r="H2193" i="7"/>
  <c r="G2193" i="7"/>
  <c r="F2193" i="7"/>
  <c r="C2193" i="7"/>
  <c r="B2193" i="7"/>
  <c r="A2193" i="7"/>
  <c r="H2192" i="7"/>
  <c r="G2192" i="7"/>
  <c r="E2192" i="7"/>
  <c r="C2192" i="7"/>
  <c r="F2192" i="7" s="1"/>
  <c r="B2192" i="7"/>
  <c r="I2192" i="7" s="1"/>
  <c r="J2192" i="7" s="1"/>
  <c r="K2192" i="7" s="1"/>
  <c r="A2192" i="7"/>
  <c r="H2191" i="7"/>
  <c r="G2191" i="7"/>
  <c r="F2191" i="7"/>
  <c r="D2191" i="7"/>
  <c r="C2191" i="7"/>
  <c r="E2191" i="7" s="1"/>
  <c r="B2191" i="7"/>
  <c r="I2191" i="7" s="1"/>
  <c r="J2191" i="7" s="1"/>
  <c r="K2191" i="7" s="1"/>
  <c r="A2191" i="7"/>
  <c r="I2190" i="7"/>
  <c r="J2190" i="7" s="1"/>
  <c r="K2190" i="7" s="1"/>
  <c r="H2190" i="7"/>
  <c r="G2190" i="7"/>
  <c r="C2190" i="7"/>
  <c r="B2190" i="7"/>
  <c r="A2190" i="7"/>
  <c r="H2189" i="7"/>
  <c r="G2189" i="7"/>
  <c r="F2189" i="7"/>
  <c r="E2189" i="7"/>
  <c r="D2189" i="7"/>
  <c r="C2189" i="7"/>
  <c r="B2189" i="7"/>
  <c r="I2189" i="7" s="1"/>
  <c r="J2189" i="7" s="1"/>
  <c r="K2189" i="7" s="1"/>
  <c r="A2189" i="7"/>
  <c r="J2188" i="7"/>
  <c r="K2188" i="7" s="1"/>
  <c r="I2188" i="7"/>
  <c r="H2188" i="7"/>
  <c r="G2188" i="7"/>
  <c r="E2188" i="7"/>
  <c r="D2188" i="7"/>
  <c r="C2188" i="7"/>
  <c r="F2188" i="7" s="1"/>
  <c r="B2188" i="7"/>
  <c r="A2188" i="7"/>
  <c r="I2187" i="7"/>
  <c r="J2187" i="7" s="1"/>
  <c r="K2187" i="7" s="1"/>
  <c r="H2187" i="7"/>
  <c r="G2187" i="7"/>
  <c r="C2187" i="7"/>
  <c r="E2187" i="7" s="1"/>
  <c r="B2187" i="7"/>
  <c r="A2187" i="7"/>
  <c r="H2186" i="7"/>
  <c r="G2186" i="7"/>
  <c r="E2186" i="7"/>
  <c r="C2186" i="7"/>
  <c r="B2186" i="7"/>
  <c r="I2186" i="7" s="1"/>
  <c r="J2186" i="7" s="1"/>
  <c r="K2186" i="7" s="1"/>
  <c r="A2186" i="7"/>
  <c r="J2185" i="7"/>
  <c r="K2185" i="7" s="1"/>
  <c r="H2185" i="7"/>
  <c r="G2185" i="7"/>
  <c r="F2185" i="7"/>
  <c r="E2185" i="7"/>
  <c r="D2185" i="7"/>
  <c r="C2185" i="7"/>
  <c r="B2185" i="7"/>
  <c r="I2185" i="7" s="1"/>
  <c r="A2185" i="7"/>
  <c r="I2184" i="7"/>
  <c r="J2184" i="7" s="1"/>
  <c r="K2184" i="7" s="1"/>
  <c r="H2184" i="7"/>
  <c r="G2184" i="7"/>
  <c r="F2184" i="7"/>
  <c r="C2184" i="7"/>
  <c r="B2184" i="7"/>
  <c r="A2184" i="7"/>
  <c r="K2183" i="7"/>
  <c r="H2183" i="7"/>
  <c r="G2183" i="7"/>
  <c r="F2183" i="7"/>
  <c r="E2183" i="7"/>
  <c r="D2183" i="7"/>
  <c r="C2183" i="7"/>
  <c r="B2183" i="7"/>
  <c r="I2183" i="7" s="1"/>
  <c r="J2183" i="7" s="1"/>
  <c r="A2183" i="7"/>
  <c r="J2182" i="7"/>
  <c r="K2182" i="7" s="1"/>
  <c r="I2182" i="7"/>
  <c r="H2182" i="7"/>
  <c r="G2182" i="7"/>
  <c r="E2182" i="7"/>
  <c r="D2182" i="7"/>
  <c r="C2182" i="7"/>
  <c r="F2182" i="7" s="1"/>
  <c r="B2182" i="7"/>
  <c r="A2182" i="7"/>
  <c r="I2181" i="7"/>
  <c r="J2181" i="7" s="1"/>
  <c r="K2181" i="7" s="1"/>
  <c r="H2181" i="7"/>
  <c r="G2181" i="7"/>
  <c r="C2181" i="7"/>
  <c r="B2181" i="7"/>
  <c r="A2181" i="7"/>
  <c r="I2180" i="7"/>
  <c r="J2180" i="7" s="1"/>
  <c r="K2180" i="7" s="1"/>
  <c r="H2180" i="7"/>
  <c r="G2180" i="7"/>
  <c r="E2180" i="7"/>
  <c r="C2180" i="7"/>
  <c r="F2180" i="7" s="1"/>
  <c r="B2180" i="7"/>
  <c r="A2180" i="7"/>
  <c r="H2179" i="7"/>
  <c r="G2179" i="7"/>
  <c r="F2179" i="7"/>
  <c r="D2179" i="7"/>
  <c r="C2179" i="7"/>
  <c r="E2179" i="7" s="1"/>
  <c r="B2179" i="7"/>
  <c r="I2179" i="7" s="1"/>
  <c r="J2179" i="7" s="1"/>
  <c r="K2179" i="7" s="1"/>
  <c r="A2179" i="7"/>
  <c r="I2178" i="7"/>
  <c r="J2178" i="7" s="1"/>
  <c r="K2178" i="7" s="1"/>
  <c r="H2178" i="7"/>
  <c r="G2178" i="7"/>
  <c r="F2178" i="7"/>
  <c r="C2178" i="7"/>
  <c r="B2178" i="7"/>
  <c r="A2178" i="7"/>
  <c r="K2177" i="7"/>
  <c r="H2177" i="7"/>
  <c r="G2177" i="7"/>
  <c r="F2177" i="7"/>
  <c r="E2177" i="7"/>
  <c r="D2177" i="7"/>
  <c r="C2177" i="7"/>
  <c r="B2177" i="7"/>
  <c r="I2177" i="7" s="1"/>
  <c r="J2177" i="7" s="1"/>
  <c r="A2177" i="7"/>
  <c r="J2176" i="7"/>
  <c r="K2176" i="7" s="1"/>
  <c r="I2176" i="7"/>
  <c r="H2176" i="7"/>
  <c r="G2176" i="7"/>
  <c r="D2176" i="7"/>
  <c r="C2176" i="7"/>
  <c r="F2176" i="7" s="1"/>
  <c r="B2176" i="7"/>
  <c r="A2176" i="7"/>
  <c r="H2175" i="7"/>
  <c r="G2175" i="7"/>
  <c r="C2175" i="7"/>
  <c r="E2175" i="7" s="1"/>
  <c r="B2175" i="7"/>
  <c r="I2175" i="7" s="1"/>
  <c r="J2175" i="7" s="1"/>
  <c r="K2175" i="7" s="1"/>
  <c r="A2175" i="7"/>
  <c r="K2174" i="7"/>
  <c r="H2174" i="7"/>
  <c r="G2174" i="7"/>
  <c r="C2174" i="7"/>
  <c r="B2174" i="7"/>
  <c r="I2174" i="7" s="1"/>
  <c r="J2174" i="7" s="1"/>
  <c r="A2174" i="7"/>
  <c r="H2173" i="7"/>
  <c r="G2173" i="7"/>
  <c r="F2173" i="7"/>
  <c r="E2173" i="7"/>
  <c r="D2173" i="7"/>
  <c r="C2173" i="7"/>
  <c r="B2173" i="7"/>
  <c r="I2173" i="7" s="1"/>
  <c r="J2173" i="7" s="1"/>
  <c r="K2173" i="7" s="1"/>
  <c r="A2173" i="7"/>
  <c r="K2172" i="7"/>
  <c r="I2172" i="7"/>
  <c r="J2172" i="7" s="1"/>
  <c r="H2172" i="7"/>
  <c r="G2172" i="7"/>
  <c r="C2172" i="7"/>
  <c r="B2172" i="7"/>
  <c r="A2172" i="7"/>
  <c r="K2171" i="7"/>
  <c r="J2171" i="7"/>
  <c r="H2171" i="7"/>
  <c r="G2171" i="7"/>
  <c r="F2171" i="7"/>
  <c r="E2171" i="7"/>
  <c r="D2171" i="7"/>
  <c r="C2171" i="7"/>
  <c r="B2171" i="7"/>
  <c r="I2171" i="7" s="1"/>
  <c r="A2171" i="7"/>
  <c r="I2170" i="7"/>
  <c r="J2170" i="7" s="1"/>
  <c r="K2170" i="7" s="1"/>
  <c r="H2170" i="7"/>
  <c r="G2170" i="7"/>
  <c r="E2170" i="7"/>
  <c r="D2170" i="7"/>
  <c r="C2170" i="7"/>
  <c r="F2170" i="7" s="1"/>
  <c r="B2170" i="7"/>
  <c r="A2170" i="7"/>
  <c r="I2169" i="7"/>
  <c r="J2169" i="7" s="1"/>
  <c r="K2169" i="7" s="1"/>
  <c r="H2169" i="7"/>
  <c r="G2169" i="7"/>
  <c r="F2169" i="7"/>
  <c r="C2169" i="7"/>
  <c r="B2169" i="7"/>
  <c r="A2169" i="7"/>
  <c r="H2168" i="7"/>
  <c r="G2168" i="7"/>
  <c r="E2168" i="7"/>
  <c r="C2168" i="7"/>
  <c r="F2168" i="7" s="1"/>
  <c r="B2168" i="7"/>
  <c r="I2168" i="7" s="1"/>
  <c r="J2168" i="7" s="1"/>
  <c r="K2168" i="7" s="1"/>
  <c r="A2168" i="7"/>
  <c r="J2167" i="7"/>
  <c r="K2167" i="7" s="1"/>
  <c r="H2167" i="7"/>
  <c r="G2167" i="7"/>
  <c r="F2167" i="7"/>
  <c r="D2167" i="7"/>
  <c r="C2167" i="7"/>
  <c r="E2167" i="7" s="1"/>
  <c r="B2167" i="7"/>
  <c r="I2167" i="7" s="1"/>
  <c r="A2167" i="7"/>
  <c r="I2166" i="7"/>
  <c r="J2166" i="7" s="1"/>
  <c r="K2166" i="7" s="1"/>
  <c r="H2166" i="7"/>
  <c r="G2166" i="7"/>
  <c r="E2166" i="7"/>
  <c r="C2166" i="7"/>
  <c r="D2166" i="7" s="1"/>
  <c r="B2166" i="7"/>
  <c r="A2166" i="7"/>
  <c r="K2165" i="7"/>
  <c r="H2165" i="7"/>
  <c r="G2165" i="7"/>
  <c r="F2165" i="7"/>
  <c r="E2165" i="7"/>
  <c r="D2165" i="7"/>
  <c r="C2165" i="7"/>
  <c r="B2165" i="7"/>
  <c r="I2165" i="7" s="1"/>
  <c r="J2165" i="7" s="1"/>
  <c r="A2165" i="7"/>
  <c r="J2164" i="7"/>
  <c r="K2164" i="7" s="1"/>
  <c r="I2164" i="7"/>
  <c r="H2164" i="7"/>
  <c r="G2164" i="7"/>
  <c r="E2164" i="7"/>
  <c r="D2164" i="7"/>
  <c r="C2164" i="7"/>
  <c r="F2164" i="7" s="1"/>
  <c r="B2164" i="7"/>
  <c r="A2164" i="7"/>
  <c r="H2163" i="7"/>
  <c r="G2163" i="7"/>
  <c r="F2163" i="7"/>
  <c r="D2163" i="7"/>
  <c r="C2163" i="7"/>
  <c r="E2163" i="7" s="1"/>
  <c r="B2163" i="7"/>
  <c r="I2163" i="7" s="1"/>
  <c r="J2163" i="7" s="1"/>
  <c r="K2163" i="7" s="1"/>
  <c r="A2163" i="7"/>
  <c r="K2162" i="7"/>
  <c r="H2162" i="7"/>
  <c r="G2162" i="7"/>
  <c r="E2162" i="7"/>
  <c r="C2162" i="7"/>
  <c r="B2162" i="7"/>
  <c r="I2162" i="7" s="1"/>
  <c r="J2162" i="7" s="1"/>
  <c r="A2162" i="7"/>
  <c r="J2161" i="7"/>
  <c r="K2161" i="7" s="1"/>
  <c r="H2161" i="7"/>
  <c r="G2161" i="7"/>
  <c r="F2161" i="7"/>
  <c r="E2161" i="7"/>
  <c r="D2161" i="7"/>
  <c r="C2161" i="7"/>
  <c r="B2161" i="7"/>
  <c r="I2161" i="7" s="1"/>
  <c r="A2161" i="7"/>
  <c r="K2160" i="7"/>
  <c r="I2160" i="7"/>
  <c r="J2160" i="7" s="1"/>
  <c r="H2160" i="7"/>
  <c r="G2160" i="7"/>
  <c r="F2160" i="7"/>
  <c r="C2160" i="7"/>
  <c r="B2160" i="7"/>
  <c r="A2160" i="7"/>
  <c r="H2159" i="7"/>
  <c r="G2159" i="7"/>
  <c r="F2159" i="7"/>
  <c r="E2159" i="7"/>
  <c r="D2159" i="7"/>
  <c r="C2159" i="7"/>
  <c r="B2159" i="7"/>
  <c r="I2159" i="7" s="1"/>
  <c r="J2159" i="7" s="1"/>
  <c r="K2159" i="7" s="1"/>
  <c r="A2159" i="7"/>
  <c r="I2158" i="7"/>
  <c r="J2158" i="7" s="1"/>
  <c r="K2158" i="7" s="1"/>
  <c r="H2158" i="7"/>
  <c r="G2158" i="7"/>
  <c r="E2158" i="7"/>
  <c r="D2158" i="7"/>
  <c r="C2158" i="7"/>
  <c r="F2158" i="7" s="1"/>
  <c r="B2158" i="7"/>
  <c r="A2158" i="7"/>
  <c r="J2157" i="7"/>
  <c r="K2157" i="7" s="1"/>
  <c r="I2157" i="7"/>
  <c r="H2157" i="7"/>
  <c r="G2157" i="7"/>
  <c r="F2157" i="7"/>
  <c r="C2157" i="7"/>
  <c r="E2157" i="7" s="1"/>
  <c r="B2157" i="7"/>
  <c r="A2157" i="7"/>
  <c r="I2156" i="7"/>
  <c r="J2156" i="7" s="1"/>
  <c r="K2156" i="7" s="1"/>
  <c r="H2156" i="7"/>
  <c r="G2156" i="7"/>
  <c r="C2156" i="7"/>
  <c r="B2156" i="7"/>
  <c r="A2156" i="7"/>
  <c r="H2155" i="7"/>
  <c r="G2155" i="7"/>
  <c r="F2155" i="7"/>
  <c r="D2155" i="7"/>
  <c r="C2155" i="7"/>
  <c r="E2155" i="7" s="1"/>
  <c r="B2155" i="7"/>
  <c r="I2155" i="7" s="1"/>
  <c r="J2155" i="7" s="1"/>
  <c r="K2155" i="7" s="1"/>
  <c r="A2155" i="7"/>
  <c r="I2154" i="7"/>
  <c r="J2154" i="7" s="1"/>
  <c r="K2154" i="7" s="1"/>
  <c r="H2154" i="7"/>
  <c r="G2154" i="7"/>
  <c r="F2154" i="7"/>
  <c r="C2154" i="7"/>
  <c r="D2154" i="7" s="1"/>
  <c r="B2154" i="7"/>
  <c r="A2154" i="7"/>
  <c r="H2153" i="7"/>
  <c r="G2153" i="7"/>
  <c r="F2153" i="7"/>
  <c r="E2153" i="7"/>
  <c r="D2153" i="7"/>
  <c r="C2153" i="7"/>
  <c r="B2153" i="7"/>
  <c r="I2153" i="7" s="1"/>
  <c r="J2153" i="7" s="1"/>
  <c r="K2153" i="7" s="1"/>
  <c r="A2153" i="7"/>
  <c r="J2152" i="7"/>
  <c r="K2152" i="7" s="1"/>
  <c r="I2152" i="7"/>
  <c r="H2152" i="7"/>
  <c r="G2152" i="7"/>
  <c r="E2152" i="7"/>
  <c r="D2152" i="7"/>
  <c r="C2152" i="7"/>
  <c r="F2152" i="7" s="1"/>
  <c r="B2152" i="7"/>
  <c r="A2152" i="7"/>
  <c r="H2151" i="7"/>
  <c r="G2151" i="7"/>
  <c r="C2151" i="7"/>
  <c r="E2151" i="7" s="1"/>
  <c r="B2151" i="7"/>
  <c r="I2151" i="7" s="1"/>
  <c r="J2151" i="7" s="1"/>
  <c r="K2151" i="7" s="1"/>
  <c r="A2151" i="7"/>
  <c r="H2150" i="7"/>
  <c r="G2150" i="7"/>
  <c r="C2150" i="7"/>
  <c r="B2150" i="7"/>
  <c r="I2150" i="7" s="1"/>
  <c r="J2150" i="7" s="1"/>
  <c r="K2150" i="7" s="1"/>
  <c r="A2150" i="7"/>
  <c r="H2149" i="7"/>
  <c r="G2149" i="7"/>
  <c r="F2149" i="7"/>
  <c r="E2149" i="7"/>
  <c r="D2149" i="7"/>
  <c r="C2149" i="7"/>
  <c r="B2149" i="7"/>
  <c r="I2149" i="7" s="1"/>
  <c r="J2149" i="7" s="1"/>
  <c r="K2149" i="7" s="1"/>
  <c r="A2149" i="7"/>
  <c r="I2148" i="7"/>
  <c r="J2148" i="7" s="1"/>
  <c r="K2148" i="7" s="1"/>
  <c r="H2148" i="7"/>
  <c r="G2148" i="7"/>
  <c r="C2148" i="7"/>
  <c r="D2148" i="7" s="1"/>
  <c r="B2148" i="7"/>
  <c r="A2148" i="7"/>
  <c r="H2147" i="7"/>
  <c r="G2147" i="7"/>
  <c r="F2147" i="7"/>
  <c r="E2147" i="7"/>
  <c r="D2147" i="7"/>
  <c r="C2147" i="7"/>
  <c r="B2147" i="7"/>
  <c r="I2147" i="7" s="1"/>
  <c r="J2147" i="7" s="1"/>
  <c r="K2147" i="7" s="1"/>
  <c r="A2147" i="7"/>
  <c r="K2146" i="7"/>
  <c r="J2146" i="7"/>
  <c r="I2146" i="7"/>
  <c r="H2146" i="7"/>
  <c r="G2146" i="7"/>
  <c r="E2146" i="7"/>
  <c r="D2146" i="7"/>
  <c r="C2146" i="7"/>
  <c r="F2146" i="7" s="1"/>
  <c r="B2146" i="7"/>
  <c r="A2146" i="7"/>
  <c r="I2145" i="7"/>
  <c r="J2145" i="7" s="1"/>
  <c r="K2145" i="7" s="1"/>
  <c r="H2145" i="7"/>
  <c r="G2145" i="7"/>
  <c r="F2145" i="7"/>
  <c r="D2145" i="7"/>
  <c r="C2145" i="7"/>
  <c r="E2145" i="7" s="1"/>
  <c r="B2145" i="7"/>
  <c r="A2145" i="7"/>
  <c r="H2144" i="7"/>
  <c r="G2144" i="7"/>
  <c r="E2144" i="7"/>
  <c r="C2144" i="7"/>
  <c r="B2144" i="7"/>
  <c r="I2144" i="7" s="1"/>
  <c r="J2144" i="7" s="1"/>
  <c r="K2144" i="7" s="1"/>
  <c r="A2144" i="7"/>
  <c r="H2143" i="7"/>
  <c r="G2143" i="7"/>
  <c r="F2143" i="7"/>
  <c r="D2143" i="7"/>
  <c r="C2143" i="7"/>
  <c r="E2143" i="7" s="1"/>
  <c r="B2143" i="7"/>
  <c r="I2143" i="7" s="1"/>
  <c r="J2143" i="7" s="1"/>
  <c r="K2143" i="7" s="1"/>
  <c r="A2143" i="7"/>
  <c r="K2142" i="7"/>
  <c r="I2142" i="7"/>
  <c r="J2142" i="7" s="1"/>
  <c r="H2142" i="7"/>
  <c r="G2142" i="7"/>
  <c r="F2142" i="7"/>
  <c r="C2142" i="7"/>
  <c r="D2142" i="7" s="1"/>
  <c r="B2142" i="7"/>
  <c r="A2142" i="7"/>
  <c r="J2141" i="7"/>
  <c r="K2141" i="7" s="1"/>
  <c r="H2141" i="7"/>
  <c r="G2141" i="7"/>
  <c r="F2141" i="7"/>
  <c r="E2141" i="7"/>
  <c r="D2141" i="7"/>
  <c r="C2141" i="7"/>
  <c r="B2141" i="7"/>
  <c r="I2141" i="7" s="1"/>
  <c r="A2141" i="7"/>
  <c r="K2140" i="7"/>
  <c r="J2140" i="7"/>
  <c r="I2140" i="7"/>
  <c r="H2140" i="7"/>
  <c r="G2140" i="7"/>
  <c r="E2140" i="7"/>
  <c r="D2140" i="7"/>
  <c r="C2140" i="7"/>
  <c r="F2140" i="7" s="1"/>
  <c r="B2140" i="7"/>
  <c r="A2140" i="7"/>
  <c r="H2139" i="7"/>
  <c r="G2139" i="7"/>
  <c r="D2139" i="7"/>
  <c r="C2139" i="7"/>
  <c r="E2139" i="7" s="1"/>
  <c r="B2139" i="7"/>
  <c r="I2139" i="7" s="1"/>
  <c r="J2139" i="7" s="1"/>
  <c r="K2139" i="7" s="1"/>
  <c r="A2139" i="7"/>
  <c r="H2138" i="7"/>
  <c r="G2138" i="7"/>
  <c r="C2138" i="7"/>
  <c r="B2138" i="7"/>
  <c r="I2138" i="7" s="1"/>
  <c r="J2138" i="7" s="1"/>
  <c r="K2138" i="7" s="1"/>
  <c r="A2138" i="7"/>
  <c r="J2137" i="7"/>
  <c r="K2137" i="7" s="1"/>
  <c r="H2137" i="7"/>
  <c r="G2137" i="7"/>
  <c r="F2137" i="7"/>
  <c r="E2137" i="7"/>
  <c r="D2137" i="7"/>
  <c r="C2137" i="7"/>
  <c r="B2137" i="7"/>
  <c r="I2137" i="7" s="1"/>
  <c r="A2137" i="7"/>
  <c r="K2136" i="7"/>
  <c r="I2136" i="7"/>
  <c r="J2136" i="7" s="1"/>
  <c r="H2136" i="7"/>
  <c r="G2136" i="7"/>
  <c r="F2136" i="7"/>
  <c r="E2136" i="7"/>
  <c r="C2136" i="7"/>
  <c r="D2136" i="7" s="1"/>
  <c r="B2136" i="7"/>
  <c r="A2136" i="7"/>
  <c r="H2135" i="7"/>
  <c r="G2135" i="7"/>
  <c r="F2135" i="7"/>
  <c r="E2135" i="7"/>
  <c r="D2135" i="7"/>
  <c r="C2135" i="7"/>
  <c r="B2135" i="7"/>
  <c r="I2135" i="7" s="1"/>
  <c r="J2135" i="7" s="1"/>
  <c r="K2135" i="7" s="1"/>
  <c r="A2135" i="7"/>
  <c r="I2134" i="7"/>
  <c r="J2134" i="7" s="1"/>
  <c r="K2134" i="7" s="1"/>
  <c r="H2134" i="7"/>
  <c r="G2134" i="7"/>
  <c r="E2134" i="7"/>
  <c r="D2134" i="7"/>
  <c r="C2134" i="7"/>
  <c r="F2134" i="7" s="1"/>
  <c r="B2134" i="7"/>
  <c r="A2134" i="7"/>
  <c r="H2133" i="7"/>
  <c r="G2133" i="7"/>
  <c r="F2133" i="7"/>
  <c r="C2133" i="7"/>
  <c r="E2133" i="7" s="1"/>
  <c r="B2133" i="7"/>
  <c r="I2133" i="7" s="1"/>
  <c r="J2133" i="7" s="1"/>
  <c r="K2133" i="7" s="1"/>
  <c r="A2133" i="7"/>
  <c r="I2132" i="7"/>
  <c r="J2132" i="7" s="1"/>
  <c r="K2132" i="7" s="1"/>
  <c r="H2132" i="7"/>
  <c r="G2132" i="7"/>
  <c r="E2132" i="7"/>
  <c r="C2132" i="7"/>
  <c r="B2132" i="7"/>
  <c r="A2132" i="7"/>
  <c r="H2131" i="7"/>
  <c r="G2131" i="7"/>
  <c r="F2131" i="7"/>
  <c r="D2131" i="7"/>
  <c r="C2131" i="7"/>
  <c r="E2131" i="7" s="1"/>
  <c r="B2131" i="7"/>
  <c r="I2131" i="7" s="1"/>
  <c r="J2131" i="7" s="1"/>
  <c r="K2131" i="7" s="1"/>
  <c r="A2131" i="7"/>
  <c r="K2130" i="7"/>
  <c r="I2130" i="7"/>
  <c r="J2130" i="7" s="1"/>
  <c r="H2130" i="7"/>
  <c r="G2130" i="7"/>
  <c r="C2130" i="7"/>
  <c r="D2130" i="7" s="1"/>
  <c r="B2130" i="7"/>
  <c r="A2130" i="7"/>
  <c r="K2129" i="7"/>
  <c r="J2129" i="7"/>
  <c r="H2129" i="7"/>
  <c r="G2129" i="7"/>
  <c r="F2129" i="7"/>
  <c r="E2129" i="7"/>
  <c r="D2129" i="7"/>
  <c r="C2129" i="7"/>
  <c r="B2129" i="7"/>
  <c r="I2129" i="7" s="1"/>
  <c r="A2129" i="7"/>
  <c r="I2128" i="7"/>
  <c r="J2128" i="7" s="1"/>
  <c r="K2128" i="7" s="1"/>
  <c r="H2128" i="7"/>
  <c r="G2128" i="7"/>
  <c r="E2128" i="7"/>
  <c r="D2128" i="7"/>
  <c r="C2128" i="7"/>
  <c r="F2128" i="7" s="1"/>
  <c r="B2128" i="7"/>
  <c r="A2128" i="7"/>
  <c r="I2127" i="7"/>
  <c r="J2127" i="7" s="1"/>
  <c r="K2127" i="7" s="1"/>
  <c r="H2127" i="7"/>
  <c r="G2127" i="7"/>
  <c r="C2127" i="7"/>
  <c r="E2127" i="7" s="1"/>
  <c r="B2127" i="7"/>
  <c r="A2127" i="7"/>
  <c r="I2126" i="7"/>
  <c r="J2126" i="7" s="1"/>
  <c r="K2126" i="7" s="1"/>
  <c r="H2126" i="7"/>
  <c r="G2126" i="7"/>
  <c r="E2126" i="7"/>
  <c r="C2126" i="7"/>
  <c r="B2126" i="7"/>
  <c r="A2126" i="7"/>
  <c r="J2125" i="7"/>
  <c r="K2125" i="7" s="1"/>
  <c r="H2125" i="7"/>
  <c r="G2125" i="7"/>
  <c r="F2125" i="7"/>
  <c r="E2125" i="7"/>
  <c r="D2125" i="7"/>
  <c r="C2125" i="7"/>
  <c r="B2125" i="7"/>
  <c r="I2125" i="7" s="1"/>
  <c r="A2125" i="7"/>
  <c r="K2124" i="7"/>
  <c r="I2124" i="7"/>
  <c r="J2124" i="7" s="1"/>
  <c r="H2124" i="7"/>
  <c r="G2124" i="7"/>
  <c r="F2124" i="7"/>
  <c r="E2124" i="7"/>
  <c r="C2124" i="7"/>
  <c r="D2124" i="7" s="1"/>
  <c r="B2124" i="7"/>
  <c r="A2124" i="7"/>
  <c r="H2123" i="7"/>
  <c r="G2123" i="7"/>
  <c r="F2123" i="7"/>
  <c r="E2123" i="7"/>
  <c r="D2123" i="7"/>
  <c r="C2123" i="7"/>
  <c r="B2123" i="7"/>
  <c r="I2123" i="7" s="1"/>
  <c r="J2123" i="7" s="1"/>
  <c r="K2123" i="7" s="1"/>
  <c r="A2123" i="7"/>
  <c r="J2122" i="7"/>
  <c r="K2122" i="7" s="1"/>
  <c r="I2122" i="7"/>
  <c r="H2122" i="7"/>
  <c r="G2122" i="7"/>
  <c r="C2122" i="7"/>
  <c r="F2122" i="7" s="1"/>
  <c r="B2122" i="7"/>
  <c r="A2122" i="7"/>
  <c r="H2121" i="7"/>
  <c r="G2121" i="7"/>
  <c r="C2121" i="7"/>
  <c r="E2121" i="7" s="1"/>
  <c r="B2121" i="7"/>
  <c r="I2121" i="7" s="1"/>
  <c r="J2121" i="7" s="1"/>
  <c r="K2121" i="7" s="1"/>
  <c r="A2121" i="7"/>
  <c r="K2120" i="7"/>
  <c r="I2120" i="7"/>
  <c r="J2120" i="7" s="1"/>
  <c r="H2120" i="7"/>
  <c r="G2120" i="7"/>
  <c r="E2120" i="7"/>
  <c r="C2120" i="7"/>
  <c r="B2120" i="7"/>
  <c r="A2120" i="7"/>
  <c r="H2119" i="7"/>
  <c r="G2119" i="7"/>
  <c r="F2119" i="7"/>
  <c r="D2119" i="7"/>
  <c r="C2119" i="7"/>
  <c r="E2119" i="7" s="1"/>
  <c r="B2119" i="7"/>
  <c r="I2119" i="7" s="1"/>
  <c r="J2119" i="7" s="1"/>
  <c r="K2119" i="7" s="1"/>
  <c r="A2119" i="7"/>
  <c r="K2118" i="7"/>
  <c r="I2118" i="7"/>
  <c r="J2118" i="7" s="1"/>
  <c r="H2118" i="7"/>
  <c r="G2118" i="7"/>
  <c r="E2118" i="7"/>
  <c r="C2118" i="7"/>
  <c r="D2118" i="7" s="1"/>
  <c r="B2118" i="7"/>
  <c r="A2118" i="7"/>
  <c r="J2117" i="7"/>
  <c r="K2117" i="7" s="1"/>
  <c r="H2117" i="7"/>
  <c r="G2117" i="7"/>
  <c r="F2117" i="7"/>
  <c r="E2117" i="7"/>
  <c r="D2117" i="7"/>
  <c r="C2117" i="7"/>
  <c r="B2117" i="7"/>
  <c r="I2117" i="7" s="1"/>
  <c r="A2117" i="7"/>
  <c r="J2116" i="7"/>
  <c r="K2116" i="7" s="1"/>
  <c r="I2116" i="7"/>
  <c r="H2116" i="7"/>
  <c r="G2116" i="7"/>
  <c r="C2116" i="7"/>
  <c r="F2116" i="7" s="1"/>
  <c r="B2116" i="7"/>
  <c r="A2116" i="7"/>
  <c r="J2115" i="7"/>
  <c r="K2115" i="7" s="1"/>
  <c r="I2115" i="7"/>
  <c r="H2115" i="7"/>
  <c r="G2115" i="7"/>
  <c r="F2115" i="7"/>
  <c r="D2115" i="7"/>
  <c r="C2115" i="7"/>
  <c r="E2115" i="7" s="1"/>
  <c r="B2115" i="7"/>
  <c r="A2115" i="7"/>
  <c r="H2114" i="7"/>
  <c r="G2114" i="7"/>
  <c r="E2114" i="7"/>
  <c r="C2114" i="7"/>
  <c r="B2114" i="7"/>
  <c r="I2114" i="7" s="1"/>
  <c r="J2114" i="7" s="1"/>
  <c r="K2114" i="7" s="1"/>
  <c r="A2114" i="7"/>
  <c r="J2113" i="7"/>
  <c r="K2113" i="7" s="1"/>
  <c r="H2113" i="7"/>
  <c r="G2113" i="7"/>
  <c r="F2113" i="7"/>
  <c r="E2113" i="7"/>
  <c r="D2113" i="7"/>
  <c r="C2113" i="7"/>
  <c r="B2113" i="7"/>
  <c r="I2113" i="7" s="1"/>
  <c r="A2113" i="7"/>
  <c r="I2112" i="7"/>
  <c r="J2112" i="7" s="1"/>
  <c r="K2112" i="7" s="1"/>
  <c r="H2112" i="7"/>
  <c r="G2112" i="7"/>
  <c r="F2112" i="7"/>
  <c r="E2112" i="7"/>
  <c r="C2112" i="7"/>
  <c r="D2112" i="7" s="1"/>
  <c r="B2112" i="7"/>
  <c r="A2112" i="7"/>
  <c r="J2111" i="7"/>
  <c r="K2111" i="7" s="1"/>
  <c r="H2111" i="7"/>
  <c r="G2111" i="7"/>
  <c r="F2111" i="7"/>
  <c r="E2111" i="7"/>
  <c r="D2111" i="7"/>
  <c r="C2111" i="7"/>
  <c r="B2111" i="7"/>
  <c r="I2111" i="7" s="1"/>
  <c r="A2111" i="7"/>
  <c r="I2110" i="7"/>
  <c r="J2110" i="7" s="1"/>
  <c r="K2110" i="7" s="1"/>
  <c r="H2110" i="7"/>
  <c r="G2110" i="7"/>
  <c r="D2110" i="7"/>
  <c r="C2110" i="7"/>
  <c r="F2110" i="7" s="1"/>
  <c r="B2110" i="7"/>
  <c r="A2110" i="7"/>
  <c r="J2109" i="7"/>
  <c r="K2109" i="7" s="1"/>
  <c r="I2109" i="7"/>
  <c r="H2109" i="7"/>
  <c r="G2109" i="7"/>
  <c r="D2109" i="7"/>
  <c r="C2109" i="7"/>
  <c r="E2109" i="7" s="1"/>
  <c r="B2109" i="7"/>
  <c r="A2109" i="7"/>
  <c r="I2108" i="7"/>
  <c r="J2108" i="7" s="1"/>
  <c r="K2108" i="7" s="1"/>
  <c r="H2108" i="7"/>
  <c r="G2108" i="7"/>
  <c r="C2108" i="7"/>
  <c r="B2108" i="7"/>
  <c r="A2108" i="7"/>
  <c r="J2107" i="7"/>
  <c r="K2107" i="7" s="1"/>
  <c r="H2107" i="7"/>
  <c r="G2107" i="7"/>
  <c r="F2107" i="7"/>
  <c r="D2107" i="7"/>
  <c r="C2107" i="7"/>
  <c r="E2107" i="7" s="1"/>
  <c r="B2107" i="7"/>
  <c r="I2107" i="7" s="1"/>
  <c r="A2107" i="7"/>
  <c r="I2106" i="7"/>
  <c r="J2106" i="7" s="1"/>
  <c r="K2106" i="7" s="1"/>
  <c r="H2106" i="7"/>
  <c r="G2106" i="7"/>
  <c r="F2106" i="7"/>
  <c r="E2106" i="7"/>
  <c r="C2106" i="7"/>
  <c r="D2106" i="7" s="1"/>
  <c r="B2106" i="7"/>
  <c r="A2106" i="7"/>
  <c r="K2105" i="7"/>
  <c r="J2105" i="7"/>
  <c r="H2105" i="7"/>
  <c r="G2105" i="7"/>
  <c r="F2105" i="7"/>
  <c r="E2105" i="7"/>
  <c r="D2105" i="7"/>
  <c r="C2105" i="7"/>
  <c r="B2105" i="7"/>
  <c r="I2105" i="7" s="1"/>
  <c r="A2105" i="7"/>
  <c r="I2104" i="7"/>
  <c r="J2104" i="7" s="1"/>
  <c r="K2104" i="7" s="1"/>
  <c r="H2104" i="7"/>
  <c r="G2104" i="7"/>
  <c r="E2104" i="7"/>
  <c r="D2104" i="7"/>
  <c r="C2104" i="7"/>
  <c r="F2104" i="7" s="1"/>
  <c r="B2104" i="7"/>
  <c r="A2104" i="7"/>
  <c r="H2103" i="7"/>
  <c r="G2103" i="7"/>
  <c r="F2103" i="7"/>
  <c r="D2103" i="7"/>
  <c r="C2103" i="7"/>
  <c r="E2103" i="7" s="1"/>
  <c r="B2103" i="7"/>
  <c r="I2103" i="7" s="1"/>
  <c r="J2103" i="7" s="1"/>
  <c r="K2103" i="7" s="1"/>
  <c r="A2103" i="7"/>
  <c r="H2102" i="7"/>
  <c r="G2102" i="7"/>
  <c r="C2102" i="7"/>
  <c r="E2102" i="7" s="1"/>
  <c r="B2102" i="7"/>
  <c r="I2102" i="7" s="1"/>
  <c r="J2102" i="7" s="1"/>
  <c r="K2102" i="7" s="1"/>
  <c r="A2102" i="7"/>
  <c r="H2101" i="7"/>
  <c r="G2101" i="7"/>
  <c r="F2101" i="7"/>
  <c r="E2101" i="7"/>
  <c r="D2101" i="7"/>
  <c r="C2101" i="7"/>
  <c r="B2101" i="7"/>
  <c r="I2101" i="7" s="1"/>
  <c r="J2101" i="7" s="1"/>
  <c r="K2101" i="7" s="1"/>
  <c r="A2101" i="7"/>
  <c r="K2100" i="7"/>
  <c r="I2100" i="7"/>
  <c r="J2100" i="7" s="1"/>
  <c r="H2100" i="7"/>
  <c r="G2100" i="7"/>
  <c r="C2100" i="7"/>
  <c r="D2100" i="7" s="1"/>
  <c r="B2100" i="7"/>
  <c r="A2100" i="7"/>
  <c r="K2099" i="7"/>
  <c r="J2099" i="7"/>
  <c r="H2099" i="7"/>
  <c r="G2099" i="7"/>
  <c r="F2099" i="7"/>
  <c r="E2099" i="7"/>
  <c r="D2099" i="7"/>
  <c r="C2099" i="7"/>
  <c r="B2099" i="7"/>
  <c r="I2099" i="7" s="1"/>
  <c r="A2099" i="7"/>
  <c r="I2098" i="7"/>
  <c r="J2098" i="7" s="1"/>
  <c r="K2098" i="7" s="1"/>
  <c r="H2098" i="7"/>
  <c r="G2098" i="7"/>
  <c r="C2098" i="7"/>
  <c r="B2098" i="7"/>
  <c r="A2098" i="7"/>
  <c r="H2097" i="7"/>
  <c r="G2097" i="7"/>
  <c r="F2097" i="7"/>
  <c r="D2097" i="7"/>
  <c r="C2097" i="7"/>
  <c r="E2097" i="7" s="1"/>
  <c r="B2097" i="7"/>
  <c r="I2097" i="7" s="1"/>
  <c r="J2097" i="7" s="1"/>
  <c r="K2097" i="7" s="1"/>
  <c r="A2097" i="7"/>
  <c r="K2096" i="7"/>
  <c r="I2096" i="7"/>
  <c r="J2096" i="7" s="1"/>
  <c r="H2096" i="7"/>
  <c r="G2096" i="7"/>
  <c r="E2096" i="7"/>
  <c r="C2096" i="7"/>
  <c r="B2096" i="7"/>
  <c r="A2096" i="7"/>
  <c r="J2095" i="7"/>
  <c r="K2095" i="7" s="1"/>
  <c r="H2095" i="7"/>
  <c r="G2095" i="7"/>
  <c r="F2095" i="7"/>
  <c r="D2095" i="7"/>
  <c r="C2095" i="7"/>
  <c r="E2095" i="7" s="1"/>
  <c r="B2095" i="7"/>
  <c r="I2095" i="7" s="1"/>
  <c r="A2095" i="7"/>
  <c r="K2094" i="7"/>
  <c r="I2094" i="7"/>
  <c r="J2094" i="7" s="1"/>
  <c r="H2094" i="7"/>
  <c r="G2094" i="7"/>
  <c r="C2094" i="7"/>
  <c r="D2094" i="7" s="1"/>
  <c r="B2094" i="7"/>
  <c r="A2094" i="7"/>
  <c r="K2093" i="7"/>
  <c r="J2093" i="7"/>
  <c r="H2093" i="7"/>
  <c r="G2093" i="7"/>
  <c r="F2093" i="7"/>
  <c r="E2093" i="7"/>
  <c r="D2093" i="7"/>
  <c r="C2093" i="7"/>
  <c r="B2093" i="7"/>
  <c r="I2093" i="7" s="1"/>
  <c r="A2093" i="7"/>
  <c r="J2092" i="7"/>
  <c r="K2092" i="7" s="1"/>
  <c r="I2092" i="7"/>
  <c r="H2092" i="7"/>
  <c r="G2092" i="7"/>
  <c r="E2092" i="7"/>
  <c r="C2092" i="7"/>
  <c r="F2092" i="7" s="1"/>
  <c r="B2092" i="7"/>
  <c r="A2092" i="7"/>
  <c r="I2091" i="7"/>
  <c r="J2091" i="7" s="1"/>
  <c r="K2091" i="7" s="1"/>
  <c r="H2091" i="7"/>
  <c r="G2091" i="7"/>
  <c r="F2091" i="7"/>
  <c r="D2091" i="7"/>
  <c r="C2091" i="7"/>
  <c r="E2091" i="7" s="1"/>
  <c r="B2091" i="7"/>
  <c r="A2091" i="7"/>
  <c r="H2090" i="7"/>
  <c r="G2090" i="7"/>
  <c r="E2090" i="7"/>
  <c r="C2090" i="7"/>
  <c r="B2090" i="7"/>
  <c r="I2090" i="7" s="1"/>
  <c r="J2090" i="7" s="1"/>
  <c r="K2090" i="7" s="1"/>
  <c r="A2090" i="7"/>
  <c r="J2089" i="7"/>
  <c r="K2089" i="7" s="1"/>
  <c r="H2089" i="7"/>
  <c r="G2089" i="7"/>
  <c r="F2089" i="7"/>
  <c r="E2089" i="7"/>
  <c r="D2089" i="7"/>
  <c r="C2089" i="7"/>
  <c r="B2089" i="7"/>
  <c r="I2089" i="7" s="1"/>
  <c r="A2089" i="7"/>
  <c r="I2088" i="7"/>
  <c r="J2088" i="7" s="1"/>
  <c r="K2088" i="7" s="1"/>
  <c r="H2088" i="7"/>
  <c r="G2088" i="7"/>
  <c r="F2088" i="7"/>
  <c r="E2088" i="7"/>
  <c r="C2088" i="7"/>
  <c r="D2088" i="7" s="1"/>
  <c r="B2088" i="7"/>
  <c r="A2088" i="7"/>
  <c r="H2087" i="7"/>
  <c r="G2087" i="7"/>
  <c r="F2087" i="7"/>
  <c r="E2087" i="7"/>
  <c r="D2087" i="7"/>
  <c r="C2087" i="7"/>
  <c r="B2087" i="7"/>
  <c r="I2087" i="7" s="1"/>
  <c r="J2087" i="7" s="1"/>
  <c r="K2087" i="7" s="1"/>
  <c r="A2087" i="7"/>
  <c r="J2086" i="7"/>
  <c r="K2086" i="7" s="1"/>
  <c r="I2086" i="7"/>
  <c r="H2086" i="7"/>
  <c r="G2086" i="7"/>
  <c r="E2086" i="7"/>
  <c r="D2086" i="7"/>
  <c r="C2086" i="7"/>
  <c r="F2086" i="7" s="1"/>
  <c r="B2086" i="7"/>
  <c r="A2086" i="7"/>
  <c r="H2085" i="7"/>
  <c r="G2085" i="7"/>
  <c r="C2085" i="7"/>
  <c r="E2085" i="7" s="1"/>
  <c r="B2085" i="7"/>
  <c r="I2085" i="7" s="1"/>
  <c r="J2085" i="7" s="1"/>
  <c r="K2085" i="7" s="1"/>
  <c r="A2085" i="7"/>
  <c r="H2084" i="7"/>
  <c r="G2084" i="7"/>
  <c r="C2084" i="7"/>
  <c r="B2084" i="7"/>
  <c r="I2084" i="7" s="1"/>
  <c r="J2084" i="7" s="1"/>
  <c r="K2084" i="7" s="1"/>
  <c r="A2084" i="7"/>
  <c r="H2083" i="7"/>
  <c r="G2083" i="7"/>
  <c r="F2083" i="7"/>
  <c r="D2083" i="7"/>
  <c r="C2083" i="7"/>
  <c r="E2083" i="7" s="1"/>
  <c r="B2083" i="7"/>
  <c r="I2083" i="7" s="1"/>
  <c r="J2083" i="7" s="1"/>
  <c r="K2083" i="7" s="1"/>
  <c r="A2083" i="7"/>
  <c r="I2082" i="7"/>
  <c r="J2082" i="7" s="1"/>
  <c r="K2082" i="7" s="1"/>
  <c r="H2082" i="7"/>
  <c r="G2082" i="7"/>
  <c r="E2082" i="7"/>
  <c r="C2082" i="7"/>
  <c r="D2082" i="7" s="1"/>
  <c r="B2082" i="7"/>
  <c r="A2082" i="7"/>
  <c r="H2081" i="7"/>
  <c r="G2081" i="7"/>
  <c r="F2081" i="7"/>
  <c r="E2081" i="7"/>
  <c r="D2081" i="7"/>
  <c r="C2081" i="7"/>
  <c r="B2081" i="7"/>
  <c r="I2081" i="7" s="1"/>
  <c r="J2081" i="7" s="1"/>
  <c r="K2081" i="7" s="1"/>
  <c r="A2081" i="7"/>
  <c r="K2080" i="7"/>
  <c r="J2080" i="7"/>
  <c r="I2080" i="7"/>
  <c r="H2080" i="7"/>
  <c r="G2080" i="7"/>
  <c r="C2080" i="7"/>
  <c r="F2080" i="7" s="1"/>
  <c r="B2080" i="7"/>
  <c r="A2080" i="7"/>
  <c r="J2079" i="7"/>
  <c r="K2079" i="7" s="1"/>
  <c r="I2079" i="7"/>
  <c r="H2079" i="7"/>
  <c r="G2079" i="7"/>
  <c r="C2079" i="7"/>
  <c r="E2079" i="7" s="1"/>
  <c r="B2079" i="7"/>
  <c r="A2079" i="7"/>
  <c r="H2078" i="7"/>
  <c r="G2078" i="7"/>
  <c r="C2078" i="7"/>
  <c r="B2078" i="7"/>
  <c r="I2078" i="7" s="1"/>
  <c r="J2078" i="7" s="1"/>
  <c r="K2078" i="7" s="1"/>
  <c r="A2078" i="7"/>
  <c r="H2077" i="7"/>
  <c r="G2077" i="7"/>
  <c r="F2077" i="7"/>
  <c r="E2077" i="7"/>
  <c r="D2077" i="7"/>
  <c r="C2077" i="7"/>
  <c r="B2077" i="7"/>
  <c r="I2077" i="7" s="1"/>
  <c r="J2077" i="7" s="1"/>
  <c r="K2077" i="7" s="1"/>
  <c r="A2077" i="7"/>
  <c r="K2076" i="7"/>
  <c r="I2076" i="7"/>
  <c r="J2076" i="7" s="1"/>
  <c r="H2076" i="7"/>
  <c r="G2076" i="7"/>
  <c r="F2076" i="7"/>
  <c r="C2076" i="7"/>
  <c r="D2076" i="7" s="1"/>
  <c r="B2076" i="7"/>
  <c r="A2076" i="7"/>
  <c r="J2075" i="7"/>
  <c r="K2075" i="7" s="1"/>
  <c r="H2075" i="7"/>
  <c r="G2075" i="7"/>
  <c r="F2075" i="7"/>
  <c r="E2075" i="7"/>
  <c r="D2075" i="7"/>
  <c r="C2075" i="7"/>
  <c r="B2075" i="7"/>
  <c r="I2075" i="7" s="1"/>
  <c r="A2075" i="7"/>
  <c r="K2074" i="7"/>
  <c r="J2074" i="7"/>
  <c r="I2074" i="7"/>
  <c r="H2074" i="7"/>
  <c r="G2074" i="7"/>
  <c r="E2074" i="7"/>
  <c r="D2074" i="7"/>
  <c r="C2074" i="7"/>
  <c r="F2074" i="7" s="1"/>
  <c r="B2074" i="7"/>
  <c r="A2074" i="7"/>
  <c r="H2073" i="7"/>
  <c r="G2073" i="7"/>
  <c r="D2073" i="7"/>
  <c r="C2073" i="7"/>
  <c r="E2073" i="7" s="1"/>
  <c r="B2073" i="7"/>
  <c r="I2073" i="7" s="1"/>
  <c r="J2073" i="7" s="1"/>
  <c r="K2073" i="7" s="1"/>
  <c r="A2073" i="7"/>
  <c r="H2072" i="7"/>
  <c r="G2072" i="7"/>
  <c r="C2072" i="7"/>
  <c r="B2072" i="7"/>
  <c r="I2072" i="7" s="1"/>
  <c r="J2072" i="7" s="1"/>
  <c r="K2072" i="7" s="1"/>
  <c r="A2072" i="7"/>
  <c r="J2071" i="7"/>
  <c r="K2071" i="7" s="1"/>
  <c r="H2071" i="7"/>
  <c r="G2071" i="7"/>
  <c r="F2071" i="7"/>
  <c r="D2071" i="7"/>
  <c r="C2071" i="7"/>
  <c r="E2071" i="7" s="1"/>
  <c r="B2071" i="7"/>
  <c r="I2071" i="7" s="1"/>
  <c r="A2071" i="7"/>
  <c r="I2070" i="7"/>
  <c r="J2070" i="7" s="1"/>
  <c r="K2070" i="7" s="1"/>
  <c r="H2070" i="7"/>
  <c r="G2070" i="7"/>
  <c r="C2070" i="7"/>
  <c r="B2070" i="7"/>
  <c r="A2070" i="7"/>
  <c r="H2069" i="7"/>
  <c r="G2069" i="7"/>
  <c r="F2069" i="7"/>
  <c r="E2069" i="7"/>
  <c r="D2069" i="7"/>
  <c r="C2069" i="7"/>
  <c r="B2069" i="7"/>
  <c r="I2069" i="7" s="1"/>
  <c r="J2069" i="7" s="1"/>
  <c r="K2069" i="7" s="1"/>
  <c r="A2069" i="7"/>
  <c r="K2068" i="7"/>
  <c r="J2068" i="7"/>
  <c r="I2068" i="7"/>
  <c r="H2068" i="7"/>
  <c r="G2068" i="7"/>
  <c r="D2068" i="7"/>
  <c r="C2068" i="7"/>
  <c r="F2068" i="7" s="1"/>
  <c r="B2068" i="7"/>
  <c r="A2068" i="7"/>
  <c r="I2067" i="7"/>
  <c r="J2067" i="7" s="1"/>
  <c r="K2067" i="7" s="1"/>
  <c r="H2067" i="7"/>
  <c r="G2067" i="7"/>
  <c r="F2067" i="7"/>
  <c r="D2067" i="7"/>
  <c r="C2067" i="7"/>
  <c r="E2067" i="7" s="1"/>
  <c r="B2067" i="7"/>
  <c r="A2067" i="7"/>
  <c r="H2066" i="7"/>
  <c r="G2066" i="7"/>
  <c r="E2066" i="7"/>
  <c r="C2066" i="7"/>
  <c r="B2066" i="7"/>
  <c r="I2066" i="7" s="1"/>
  <c r="J2066" i="7" s="1"/>
  <c r="K2066" i="7" s="1"/>
  <c r="A2066" i="7"/>
  <c r="H2065" i="7"/>
  <c r="G2065" i="7"/>
  <c r="F2065" i="7"/>
  <c r="E2065" i="7"/>
  <c r="D2065" i="7"/>
  <c r="C2065" i="7"/>
  <c r="B2065" i="7"/>
  <c r="I2065" i="7" s="1"/>
  <c r="J2065" i="7" s="1"/>
  <c r="K2065" i="7" s="1"/>
  <c r="A2065" i="7"/>
  <c r="K2064" i="7"/>
  <c r="I2064" i="7"/>
  <c r="J2064" i="7" s="1"/>
  <c r="H2064" i="7"/>
  <c r="G2064" i="7"/>
  <c r="C2064" i="7"/>
  <c r="D2064" i="7" s="1"/>
  <c r="B2064" i="7"/>
  <c r="A2064" i="7"/>
  <c r="K2063" i="7"/>
  <c r="J2063" i="7"/>
  <c r="H2063" i="7"/>
  <c r="G2063" i="7"/>
  <c r="F2063" i="7"/>
  <c r="E2063" i="7"/>
  <c r="D2063" i="7"/>
  <c r="C2063" i="7"/>
  <c r="B2063" i="7"/>
  <c r="I2063" i="7" s="1"/>
  <c r="A2063" i="7"/>
  <c r="I2062" i="7"/>
  <c r="J2062" i="7" s="1"/>
  <c r="K2062" i="7" s="1"/>
  <c r="H2062" i="7"/>
  <c r="G2062" i="7"/>
  <c r="E2062" i="7"/>
  <c r="D2062" i="7"/>
  <c r="C2062" i="7"/>
  <c r="F2062" i="7" s="1"/>
  <c r="B2062" i="7"/>
  <c r="A2062" i="7"/>
  <c r="I2061" i="7"/>
  <c r="J2061" i="7" s="1"/>
  <c r="K2061" i="7" s="1"/>
  <c r="H2061" i="7"/>
  <c r="G2061" i="7"/>
  <c r="C2061" i="7"/>
  <c r="B2061" i="7"/>
  <c r="A2061" i="7"/>
  <c r="I2060" i="7"/>
  <c r="J2060" i="7" s="1"/>
  <c r="K2060" i="7" s="1"/>
  <c r="H2060" i="7"/>
  <c r="G2060" i="7"/>
  <c r="E2060" i="7"/>
  <c r="C2060" i="7"/>
  <c r="B2060" i="7"/>
  <c r="A2060" i="7"/>
  <c r="J2059" i="7"/>
  <c r="K2059" i="7" s="1"/>
  <c r="H2059" i="7"/>
  <c r="G2059" i="7"/>
  <c r="F2059" i="7"/>
  <c r="D2059" i="7"/>
  <c r="C2059" i="7"/>
  <c r="E2059" i="7" s="1"/>
  <c r="B2059" i="7"/>
  <c r="I2059" i="7" s="1"/>
  <c r="A2059" i="7"/>
  <c r="K2058" i="7"/>
  <c r="I2058" i="7"/>
  <c r="J2058" i="7" s="1"/>
  <c r="H2058" i="7"/>
  <c r="G2058" i="7"/>
  <c r="F2058" i="7"/>
  <c r="E2058" i="7"/>
  <c r="C2058" i="7"/>
  <c r="D2058" i="7" s="1"/>
  <c r="B2058" i="7"/>
  <c r="A2058" i="7"/>
  <c r="H2057" i="7"/>
  <c r="G2057" i="7"/>
  <c r="F2057" i="7"/>
  <c r="E2057" i="7"/>
  <c r="D2057" i="7"/>
  <c r="C2057" i="7"/>
  <c r="B2057" i="7"/>
  <c r="I2057" i="7" s="1"/>
  <c r="J2057" i="7" s="1"/>
  <c r="K2057" i="7" s="1"/>
  <c r="A2057" i="7"/>
  <c r="I2056" i="7"/>
  <c r="J2056" i="7" s="1"/>
  <c r="K2056" i="7" s="1"/>
  <c r="H2056" i="7"/>
  <c r="G2056" i="7"/>
  <c r="E2056" i="7"/>
  <c r="D2056" i="7"/>
  <c r="C2056" i="7"/>
  <c r="F2056" i="7" s="1"/>
  <c r="B2056" i="7"/>
  <c r="A2056" i="7"/>
  <c r="H2055" i="7"/>
  <c r="G2055" i="7"/>
  <c r="F2055" i="7"/>
  <c r="C2055" i="7"/>
  <c r="E2055" i="7" s="1"/>
  <c r="B2055" i="7"/>
  <c r="I2055" i="7" s="1"/>
  <c r="J2055" i="7" s="1"/>
  <c r="K2055" i="7" s="1"/>
  <c r="A2055" i="7"/>
  <c r="I2054" i="7"/>
  <c r="J2054" i="7" s="1"/>
  <c r="K2054" i="7" s="1"/>
  <c r="H2054" i="7"/>
  <c r="G2054" i="7"/>
  <c r="E2054" i="7"/>
  <c r="C2054" i="7"/>
  <c r="B2054" i="7"/>
  <c r="A2054" i="7"/>
  <c r="H2053" i="7"/>
  <c r="G2053" i="7"/>
  <c r="F2053" i="7"/>
  <c r="E2053" i="7"/>
  <c r="D2053" i="7"/>
  <c r="C2053" i="7"/>
  <c r="B2053" i="7"/>
  <c r="I2053" i="7" s="1"/>
  <c r="J2053" i="7" s="1"/>
  <c r="K2053" i="7" s="1"/>
  <c r="A2053" i="7"/>
  <c r="K2052" i="7"/>
  <c r="I2052" i="7"/>
  <c r="J2052" i="7" s="1"/>
  <c r="H2052" i="7"/>
  <c r="G2052" i="7"/>
  <c r="E2052" i="7"/>
  <c r="C2052" i="7"/>
  <c r="D2052" i="7" s="1"/>
  <c r="B2052" i="7"/>
  <c r="A2052" i="7"/>
  <c r="J2051" i="7"/>
  <c r="K2051" i="7" s="1"/>
  <c r="H2051" i="7"/>
  <c r="G2051" i="7"/>
  <c r="F2051" i="7"/>
  <c r="E2051" i="7"/>
  <c r="D2051" i="7"/>
  <c r="C2051" i="7"/>
  <c r="B2051" i="7"/>
  <c r="I2051" i="7" s="1"/>
  <c r="A2051" i="7"/>
  <c r="J2050" i="7"/>
  <c r="K2050" i="7" s="1"/>
  <c r="I2050" i="7"/>
  <c r="H2050" i="7"/>
  <c r="G2050" i="7"/>
  <c r="C2050" i="7"/>
  <c r="F2050" i="7" s="1"/>
  <c r="B2050" i="7"/>
  <c r="A2050" i="7"/>
  <c r="H2049" i="7"/>
  <c r="G2049" i="7"/>
  <c r="F2049" i="7"/>
  <c r="D2049" i="7"/>
  <c r="C2049" i="7"/>
  <c r="E2049" i="7" s="1"/>
  <c r="B2049" i="7"/>
  <c r="I2049" i="7" s="1"/>
  <c r="J2049" i="7" s="1"/>
  <c r="K2049" i="7" s="1"/>
  <c r="A2049" i="7"/>
  <c r="H2048" i="7"/>
  <c r="G2048" i="7"/>
  <c r="E2048" i="7"/>
  <c r="C2048" i="7"/>
  <c r="B2048" i="7"/>
  <c r="I2048" i="7" s="1"/>
  <c r="J2048" i="7" s="1"/>
  <c r="K2048" i="7" s="1"/>
  <c r="A2048" i="7"/>
  <c r="J2047" i="7"/>
  <c r="K2047" i="7" s="1"/>
  <c r="H2047" i="7"/>
  <c r="G2047" i="7"/>
  <c r="F2047" i="7"/>
  <c r="D2047" i="7"/>
  <c r="C2047" i="7"/>
  <c r="E2047" i="7" s="1"/>
  <c r="B2047" i="7"/>
  <c r="I2047" i="7" s="1"/>
  <c r="A2047" i="7"/>
  <c r="K2046" i="7"/>
  <c r="I2046" i="7"/>
  <c r="J2046" i="7" s="1"/>
  <c r="H2046" i="7"/>
  <c r="G2046" i="7"/>
  <c r="F2046" i="7"/>
  <c r="E2046" i="7"/>
  <c r="C2046" i="7"/>
  <c r="D2046" i="7" s="1"/>
  <c r="B2046" i="7"/>
  <c r="A2046" i="7"/>
  <c r="H2045" i="7"/>
  <c r="G2045" i="7"/>
  <c r="F2045" i="7"/>
  <c r="E2045" i="7"/>
  <c r="D2045" i="7"/>
  <c r="C2045" i="7"/>
  <c r="B2045" i="7"/>
  <c r="I2045" i="7" s="1"/>
  <c r="J2045" i="7" s="1"/>
  <c r="K2045" i="7" s="1"/>
  <c r="A2045" i="7"/>
  <c r="J2044" i="7"/>
  <c r="K2044" i="7" s="1"/>
  <c r="I2044" i="7"/>
  <c r="H2044" i="7"/>
  <c r="G2044" i="7"/>
  <c r="C2044" i="7"/>
  <c r="F2044" i="7" s="1"/>
  <c r="B2044" i="7"/>
  <c r="A2044" i="7"/>
  <c r="H2043" i="7"/>
  <c r="G2043" i="7"/>
  <c r="C2043" i="7"/>
  <c r="E2043" i="7" s="1"/>
  <c r="B2043" i="7"/>
  <c r="I2043" i="7" s="1"/>
  <c r="J2043" i="7" s="1"/>
  <c r="K2043" i="7" s="1"/>
  <c r="A2043" i="7"/>
  <c r="K2042" i="7"/>
  <c r="I2042" i="7"/>
  <c r="J2042" i="7" s="1"/>
  <c r="H2042" i="7"/>
  <c r="G2042" i="7"/>
  <c r="E2042" i="7"/>
  <c r="C2042" i="7"/>
  <c r="B2042" i="7"/>
  <c r="A2042" i="7"/>
  <c r="H2041" i="7"/>
  <c r="G2041" i="7"/>
  <c r="F2041" i="7"/>
  <c r="E2041" i="7"/>
  <c r="D2041" i="7"/>
  <c r="C2041" i="7"/>
  <c r="B2041" i="7"/>
  <c r="I2041" i="7" s="1"/>
  <c r="J2041" i="7" s="1"/>
  <c r="K2041" i="7" s="1"/>
  <c r="A2041" i="7"/>
  <c r="I2040" i="7"/>
  <c r="J2040" i="7" s="1"/>
  <c r="K2040" i="7" s="1"/>
  <c r="H2040" i="7"/>
  <c r="G2040" i="7"/>
  <c r="F2040" i="7"/>
  <c r="E2040" i="7"/>
  <c r="C2040" i="7"/>
  <c r="D2040" i="7" s="1"/>
  <c r="B2040" i="7"/>
  <c r="A2040" i="7"/>
  <c r="K2039" i="7"/>
  <c r="J2039" i="7"/>
  <c r="H2039" i="7"/>
  <c r="G2039" i="7"/>
  <c r="F2039" i="7"/>
  <c r="E2039" i="7"/>
  <c r="D2039" i="7"/>
  <c r="C2039" i="7"/>
  <c r="B2039" i="7"/>
  <c r="I2039" i="7" s="1"/>
  <c r="A2039" i="7"/>
  <c r="I2038" i="7"/>
  <c r="J2038" i="7" s="1"/>
  <c r="K2038" i="7" s="1"/>
  <c r="H2038" i="7"/>
  <c r="G2038" i="7"/>
  <c r="E2038" i="7"/>
  <c r="D2038" i="7"/>
  <c r="C2038" i="7"/>
  <c r="F2038" i="7" s="1"/>
  <c r="B2038" i="7"/>
  <c r="A2038" i="7"/>
  <c r="H2037" i="7"/>
  <c r="G2037" i="7"/>
  <c r="F2037" i="7"/>
  <c r="D2037" i="7"/>
  <c r="C2037" i="7"/>
  <c r="E2037" i="7" s="1"/>
  <c r="B2037" i="7"/>
  <c r="I2037" i="7" s="1"/>
  <c r="J2037" i="7" s="1"/>
  <c r="K2037" i="7" s="1"/>
  <c r="A2037" i="7"/>
  <c r="H2036" i="7"/>
  <c r="G2036" i="7"/>
  <c r="C2036" i="7"/>
  <c r="E2036" i="7" s="1"/>
  <c r="B2036" i="7"/>
  <c r="I2036" i="7" s="1"/>
  <c r="J2036" i="7" s="1"/>
  <c r="K2036" i="7" s="1"/>
  <c r="A2036" i="7"/>
  <c r="H2035" i="7"/>
  <c r="G2035" i="7"/>
  <c r="F2035" i="7"/>
  <c r="D2035" i="7"/>
  <c r="C2035" i="7"/>
  <c r="E2035" i="7" s="1"/>
  <c r="B2035" i="7"/>
  <c r="I2035" i="7" s="1"/>
  <c r="J2035" i="7" s="1"/>
  <c r="K2035" i="7" s="1"/>
  <c r="A2035" i="7"/>
  <c r="I2034" i="7"/>
  <c r="J2034" i="7" s="1"/>
  <c r="K2034" i="7" s="1"/>
  <c r="H2034" i="7"/>
  <c r="G2034" i="7"/>
  <c r="F2034" i="7"/>
  <c r="E2034" i="7"/>
  <c r="C2034" i="7"/>
  <c r="D2034" i="7" s="1"/>
  <c r="B2034" i="7"/>
  <c r="A2034" i="7"/>
  <c r="J2033" i="7"/>
  <c r="K2033" i="7" s="1"/>
  <c r="H2033" i="7"/>
  <c r="G2033" i="7"/>
  <c r="F2033" i="7"/>
  <c r="E2033" i="7"/>
  <c r="D2033" i="7"/>
  <c r="C2033" i="7"/>
  <c r="B2033" i="7"/>
  <c r="I2033" i="7" s="1"/>
  <c r="A2033" i="7"/>
  <c r="I2032" i="7"/>
  <c r="J2032" i="7" s="1"/>
  <c r="K2032" i="7" s="1"/>
  <c r="H2032" i="7"/>
  <c r="G2032" i="7"/>
  <c r="D2032" i="7"/>
  <c r="C2032" i="7"/>
  <c r="F2032" i="7" s="1"/>
  <c r="B2032" i="7"/>
  <c r="A2032" i="7"/>
  <c r="J2031" i="7"/>
  <c r="K2031" i="7" s="1"/>
  <c r="I2031" i="7"/>
  <c r="H2031" i="7"/>
  <c r="G2031" i="7"/>
  <c r="D2031" i="7"/>
  <c r="C2031" i="7"/>
  <c r="E2031" i="7" s="1"/>
  <c r="B2031" i="7"/>
  <c r="A2031" i="7"/>
  <c r="I2030" i="7"/>
  <c r="J2030" i="7" s="1"/>
  <c r="K2030" i="7" s="1"/>
  <c r="H2030" i="7"/>
  <c r="G2030" i="7"/>
  <c r="C2030" i="7"/>
  <c r="B2030" i="7"/>
  <c r="A2030" i="7"/>
  <c r="J2029" i="7"/>
  <c r="K2029" i="7" s="1"/>
  <c r="H2029" i="7"/>
  <c r="G2029" i="7"/>
  <c r="F2029" i="7"/>
  <c r="E2029" i="7"/>
  <c r="D2029" i="7"/>
  <c r="C2029" i="7"/>
  <c r="B2029" i="7"/>
  <c r="I2029" i="7" s="1"/>
  <c r="A2029" i="7"/>
  <c r="K2028" i="7"/>
  <c r="I2028" i="7"/>
  <c r="J2028" i="7" s="1"/>
  <c r="H2028" i="7"/>
  <c r="G2028" i="7"/>
  <c r="C2028" i="7"/>
  <c r="D2028" i="7" s="1"/>
  <c r="B2028" i="7"/>
  <c r="A2028" i="7"/>
  <c r="K2027" i="7"/>
  <c r="J2027" i="7"/>
  <c r="H2027" i="7"/>
  <c r="G2027" i="7"/>
  <c r="F2027" i="7"/>
  <c r="E2027" i="7"/>
  <c r="D2027" i="7"/>
  <c r="C2027" i="7"/>
  <c r="B2027" i="7"/>
  <c r="I2027" i="7" s="1"/>
  <c r="A2027" i="7"/>
  <c r="J2026" i="7"/>
  <c r="K2026" i="7" s="1"/>
  <c r="I2026" i="7"/>
  <c r="H2026" i="7"/>
  <c r="G2026" i="7"/>
  <c r="E2026" i="7"/>
  <c r="C2026" i="7"/>
  <c r="F2026" i="7" s="1"/>
  <c r="B2026" i="7"/>
  <c r="A2026" i="7"/>
  <c r="I2025" i="7"/>
  <c r="J2025" i="7" s="1"/>
  <c r="K2025" i="7" s="1"/>
  <c r="H2025" i="7"/>
  <c r="G2025" i="7"/>
  <c r="F2025" i="7"/>
  <c r="D2025" i="7"/>
  <c r="C2025" i="7"/>
  <c r="E2025" i="7" s="1"/>
  <c r="B2025" i="7"/>
  <c r="A2025" i="7"/>
  <c r="H2024" i="7"/>
  <c r="G2024" i="7"/>
  <c r="E2024" i="7"/>
  <c r="C2024" i="7"/>
  <c r="B2024" i="7"/>
  <c r="I2024" i="7" s="1"/>
  <c r="J2024" i="7" s="1"/>
  <c r="K2024" i="7" s="1"/>
  <c r="A2024" i="7"/>
  <c r="J2023" i="7"/>
  <c r="K2023" i="7" s="1"/>
  <c r="H2023" i="7"/>
  <c r="G2023" i="7"/>
  <c r="F2023" i="7"/>
  <c r="D2023" i="7"/>
  <c r="C2023" i="7"/>
  <c r="E2023" i="7" s="1"/>
  <c r="B2023" i="7"/>
  <c r="I2023" i="7" s="1"/>
  <c r="A2023" i="7"/>
  <c r="K2022" i="7"/>
  <c r="I2022" i="7"/>
  <c r="J2022" i="7" s="1"/>
  <c r="H2022" i="7"/>
  <c r="G2022" i="7"/>
  <c r="C2022" i="7"/>
  <c r="D2022" i="7" s="1"/>
  <c r="B2022" i="7"/>
  <c r="A2022" i="7"/>
  <c r="K2021" i="7"/>
  <c r="J2021" i="7"/>
  <c r="H2021" i="7"/>
  <c r="G2021" i="7"/>
  <c r="F2021" i="7"/>
  <c r="E2021" i="7"/>
  <c r="D2021" i="7"/>
  <c r="C2021" i="7"/>
  <c r="B2021" i="7"/>
  <c r="I2021" i="7" s="1"/>
  <c r="A2021" i="7"/>
  <c r="I2020" i="7"/>
  <c r="J2020" i="7" s="1"/>
  <c r="K2020" i="7" s="1"/>
  <c r="H2020" i="7"/>
  <c r="G2020" i="7"/>
  <c r="C2020" i="7"/>
  <c r="B2020" i="7"/>
  <c r="A2020" i="7"/>
  <c r="H2019" i="7"/>
  <c r="G2019" i="7"/>
  <c r="F2019" i="7"/>
  <c r="D2019" i="7"/>
  <c r="C2019" i="7"/>
  <c r="E2019" i="7" s="1"/>
  <c r="B2019" i="7"/>
  <c r="I2019" i="7" s="1"/>
  <c r="J2019" i="7" s="1"/>
  <c r="K2019" i="7" s="1"/>
  <c r="A2019" i="7"/>
  <c r="K2018" i="7"/>
  <c r="I2018" i="7"/>
  <c r="J2018" i="7" s="1"/>
  <c r="H2018" i="7"/>
  <c r="G2018" i="7"/>
  <c r="E2018" i="7"/>
  <c r="C2018" i="7"/>
  <c r="B2018" i="7"/>
  <c r="A2018" i="7"/>
  <c r="J2017" i="7"/>
  <c r="K2017" i="7" s="1"/>
  <c r="H2017" i="7"/>
  <c r="G2017" i="7"/>
  <c r="F2017" i="7"/>
  <c r="E2017" i="7"/>
  <c r="D2017" i="7"/>
  <c r="C2017" i="7"/>
  <c r="B2017" i="7"/>
  <c r="I2017" i="7" s="1"/>
  <c r="A2017" i="7"/>
  <c r="I2016" i="7"/>
  <c r="J2016" i="7" s="1"/>
  <c r="K2016" i="7" s="1"/>
  <c r="H2016" i="7"/>
  <c r="G2016" i="7"/>
  <c r="E2016" i="7"/>
  <c r="C2016" i="7"/>
  <c r="D2016" i="7" s="1"/>
  <c r="B2016" i="7"/>
  <c r="A2016" i="7"/>
  <c r="H2015" i="7"/>
  <c r="G2015" i="7"/>
  <c r="F2015" i="7"/>
  <c r="E2015" i="7"/>
  <c r="D2015" i="7"/>
  <c r="C2015" i="7"/>
  <c r="B2015" i="7"/>
  <c r="I2015" i="7" s="1"/>
  <c r="J2015" i="7" s="1"/>
  <c r="K2015" i="7" s="1"/>
  <c r="A2015" i="7"/>
  <c r="K2014" i="7"/>
  <c r="J2014" i="7"/>
  <c r="I2014" i="7"/>
  <c r="H2014" i="7"/>
  <c r="G2014" i="7"/>
  <c r="C2014" i="7"/>
  <c r="F2014" i="7" s="1"/>
  <c r="B2014" i="7"/>
  <c r="A2014" i="7"/>
  <c r="J2013" i="7"/>
  <c r="K2013" i="7" s="1"/>
  <c r="I2013" i="7"/>
  <c r="H2013" i="7"/>
  <c r="G2013" i="7"/>
  <c r="C2013" i="7"/>
  <c r="E2013" i="7" s="1"/>
  <c r="B2013" i="7"/>
  <c r="A2013" i="7"/>
  <c r="H2012" i="7"/>
  <c r="G2012" i="7"/>
  <c r="C2012" i="7"/>
  <c r="B2012" i="7"/>
  <c r="I2012" i="7" s="1"/>
  <c r="J2012" i="7" s="1"/>
  <c r="K2012" i="7" s="1"/>
  <c r="A2012" i="7"/>
  <c r="J2011" i="7"/>
  <c r="K2011" i="7" s="1"/>
  <c r="H2011" i="7"/>
  <c r="G2011" i="7"/>
  <c r="F2011" i="7"/>
  <c r="D2011" i="7"/>
  <c r="C2011" i="7"/>
  <c r="E2011" i="7" s="1"/>
  <c r="B2011" i="7"/>
  <c r="I2011" i="7" s="1"/>
  <c r="A2011" i="7"/>
  <c r="I2010" i="7"/>
  <c r="J2010" i="7" s="1"/>
  <c r="K2010" i="7" s="1"/>
  <c r="H2010" i="7"/>
  <c r="G2010" i="7"/>
  <c r="F2010" i="7"/>
  <c r="E2010" i="7"/>
  <c r="C2010" i="7"/>
  <c r="D2010" i="7" s="1"/>
  <c r="B2010" i="7"/>
  <c r="A2010" i="7"/>
  <c r="I2009" i="7"/>
  <c r="J2009" i="7" s="1"/>
  <c r="K2009" i="7" s="1"/>
  <c r="H2009" i="7"/>
  <c r="G2009" i="7"/>
  <c r="F2009" i="7"/>
  <c r="E2009" i="7"/>
  <c r="D2009" i="7"/>
  <c r="C2009" i="7"/>
  <c r="B2009" i="7"/>
  <c r="A2009" i="7"/>
  <c r="K2008" i="7"/>
  <c r="J2008" i="7"/>
  <c r="I2008" i="7"/>
  <c r="H2008" i="7"/>
  <c r="G2008" i="7"/>
  <c r="E2008" i="7"/>
  <c r="D2008" i="7"/>
  <c r="C2008" i="7"/>
  <c r="F2008" i="7" s="1"/>
  <c r="B2008" i="7"/>
  <c r="A2008" i="7"/>
  <c r="H2007" i="7"/>
  <c r="G2007" i="7"/>
  <c r="D2007" i="7"/>
  <c r="C2007" i="7"/>
  <c r="E2007" i="7" s="1"/>
  <c r="B2007" i="7"/>
  <c r="I2007" i="7" s="1"/>
  <c r="J2007" i="7" s="1"/>
  <c r="K2007" i="7" s="1"/>
  <c r="A2007" i="7"/>
  <c r="K2006" i="7"/>
  <c r="I2006" i="7"/>
  <c r="J2006" i="7" s="1"/>
  <c r="H2006" i="7"/>
  <c r="G2006" i="7"/>
  <c r="E2006" i="7"/>
  <c r="C2006" i="7"/>
  <c r="D2006" i="7" s="1"/>
  <c r="B2006" i="7"/>
  <c r="A2006" i="7"/>
  <c r="J2005" i="7"/>
  <c r="K2005" i="7" s="1"/>
  <c r="H2005" i="7"/>
  <c r="G2005" i="7"/>
  <c r="F2005" i="7"/>
  <c r="E2005" i="7"/>
  <c r="D2005" i="7"/>
  <c r="C2005" i="7"/>
  <c r="B2005" i="7"/>
  <c r="I2005" i="7" s="1"/>
  <c r="A2005" i="7"/>
  <c r="K2004" i="7"/>
  <c r="I2004" i="7"/>
  <c r="J2004" i="7" s="1"/>
  <c r="H2004" i="7"/>
  <c r="G2004" i="7"/>
  <c r="F2004" i="7"/>
  <c r="E2004" i="7"/>
  <c r="D2004" i="7"/>
  <c r="C2004" i="7"/>
  <c r="B2004" i="7"/>
  <c r="A2004" i="7"/>
  <c r="J2003" i="7"/>
  <c r="K2003" i="7" s="1"/>
  <c r="H2003" i="7"/>
  <c r="G2003" i="7"/>
  <c r="F2003" i="7"/>
  <c r="E2003" i="7"/>
  <c r="D2003" i="7"/>
  <c r="C2003" i="7"/>
  <c r="B2003" i="7"/>
  <c r="I2003" i="7" s="1"/>
  <c r="A2003" i="7"/>
  <c r="H2002" i="7"/>
  <c r="G2002" i="7"/>
  <c r="D2002" i="7"/>
  <c r="C2002" i="7"/>
  <c r="F2002" i="7" s="1"/>
  <c r="B2002" i="7"/>
  <c r="I2002" i="7" s="1"/>
  <c r="J2002" i="7" s="1"/>
  <c r="K2002" i="7" s="1"/>
  <c r="A2002" i="7"/>
  <c r="J2001" i="7"/>
  <c r="K2001" i="7" s="1"/>
  <c r="I2001" i="7"/>
  <c r="H2001" i="7"/>
  <c r="G2001" i="7"/>
  <c r="D2001" i="7"/>
  <c r="C2001" i="7"/>
  <c r="E2001" i="7" s="1"/>
  <c r="B2001" i="7"/>
  <c r="A2001" i="7"/>
  <c r="I2000" i="7"/>
  <c r="J2000" i="7" s="1"/>
  <c r="K2000" i="7" s="1"/>
  <c r="H2000" i="7"/>
  <c r="G2000" i="7"/>
  <c r="C2000" i="7"/>
  <c r="B2000" i="7"/>
  <c r="A2000" i="7"/>
  <c r="H1999" i="7"/>
  <c r="G1999" i="7"/>
  <c r="F1999" i="7"/>
  <c r="D1999" i="7"/>
  <c r="C1999" i="7"/>
  <c r="E1999" i="7" s="1"/>
  <c r="B1999" i="7"/>
  <c r="I1999" i="7" s="1"/>
  <c r="J1999" i="7" s="1"/>
  <c r="K1999" i="7" s="1"/>
  <c r="A1999" i="7"/>
  <c r="I1998" i="7"/>
  <c r="J1998" i="7" s="1"/>
  <c r="K1998" i="7" s="1"/>
  <c r="H1998" i="7"/>
  <c r="G1998" i="7"/>
  <c r="E1998" i="7"/>
  <c r="C1998" i="7"/>
  <c r="D1998" i="7" s="1"/>
  <c r="B1998" i="7"/>
  <c r="A1998" i="7"/>
  <c r="H1997" i="7"/>
  <c r="G1997" i="7"/>
  <c r="F1997" i="7"/>
  <c r="E1997" i="7"/>
  <c r="D1997" i="7"/>
  <c r="C1997" i="7"/>
  <c r="B1997" i="7"/>
  <c r="I1997" i="7" s="1"/>
  <c r="J1997" i="7" s="1"/>
  <c r="K1997" i="7" s="1"/>
  <c r="A1997" i="7"/>
  <c r="J1996" i="7"/>
  <c r="K1996" i="7" s="1"/>
  <c r="I1996" i="7"/>
  <c r="H1996" i="7"/>
  <c r="G1996" i="7"/>
  <c r="D1996" i="7"/>
  <c r="C1996" i="7"/>
  <c r="F1996" i="7" s="1"/>
  <c r="B1996" i="7"/>
  <c r="A1996" i="7"/>
  <c r="I1995" i="7"/>
  <c r="J1995" i="7" s="1"/>
  <c r="K1995" i="7" s="1"/>
  <c r="H1995" i="7"/>
  <c r="G1995" i="7"/>
  <c r="F1995" i="7"/>
  <c r="D1995" i="7"/>
  <c r="C1995" i="7"/>
  <c r="E1995" i="7" s="1"/>
  <c r="B1995" i="7"/>
  <c r="A1995" i="7"/>
  <c r="H1994" i="7"/>
  <c r="G1994" i="7"/>
  <c r="F1994" i="7"/>
  <c r="C1994" i="7"/>
  <c r="D1994" i="7" s="1"/>
  <c r="B1994" i="7"/>
  <c r="I1994" i="7" s="1"/>
  <c r="J1994" i="7" s="1"/>
  <c r="K1994" i="7" s="1"/>
  <c r="A1994" i="7"/>
  <c r="H1993" i="7"/>
  <c r="G1993" i="7"/>
  <c r="F1993" i="7"/>
  <c r="E1993" i="7"/>
  <c r="D1993" i="7"/>
  <c r="C1993" i="7"/>
  <c r="B1993" i="7"/>
  <c r="I1993" i="7" s="1"/>
  <c r="J1993" i="7" s="1"/>
  <c r="K1993" i="7" s="1"/>
  <c r="A1993" i="7"/>
  <c r="K1992" i="7"/>
  <c r="I1992" i="7"/>
  <c r="J1992" i="7" s="1"/>
  <c r="H1992" i="7"/>
  <c r="G1992" i="7"/>
  <c r="F1992" i="7"/>
  <c r="E1992" i="7"/>
  <c r="D1992" i="7"/>
  <c r="C1992" i="7"/>
  <c r="B1992" i="7"/>
  <c r="A1992" i="7"/>
  <c r="K1991" i="7"/>
  <c r="J1991" i="7"/>
  <c r="H1991" i="7"/>
  <c r="G1991" i="7"/>
  <c r="C1991" i="7"/>
  <c r="F1991" i="7" s="1"/>
  <c r="B1991" i="7"/>
  <c r="I1991" i="7" s="1"/>
  <c r="A1991" i="7"/>
  <c r="I1990" i="7"/>
  <c r="J1990" i="7" s="1"/>
  <c r="K1990" i="7" s="1"/>
  <c r="H1990" i="7"/>
  <c r="G1990" i="7"/>
  <c r="E1990" i="7"/>
  <c r="D1990" i="7"/>
  <c r="C1990" i="7"/>
  <c r="F1990" i="7" s="1"/>
  <c r="B1990" i="7"/>
  <c r="A1990" i="7"/>
  <c r="H1989" i="7"/>
  <c r="G1989" i="7"/>
  <c r="F1989" i="7"/>
  <c r="C1989" i="7"/>
  <c r="E1989" i="7" s="1"/>
  <c r="B1989" i="7"/>
  <c r="I1989" i="7" s="1"/>
  <c r="J1989" i="7" s="1"/>
  <c r="K1989" i="7" s="1"/>
  <c r="A1989" i="7"/>
  <c r="H1988" i="7"/>
  <c r="G1988" i="7"/>
  <c r="C1988" i="7"/>
  <c r="E1988" i="7" s="1"/>
  <c r="B1988" i="7"/>
  <c r="I1988" i="7" s="1"/>
  <c r="J1988" i="7" s="1"/>
  <c r="K1988" i="7" s="1"/>
  <c r="A1988" i="7"/>
  <c r="J1987" i="7"/>
  <c r="K1987" i="7" s="1"/>
  <c r="H1987" i="7"/>
  <c r="G1987" i="7"/>
  <c r="F1987" i="7"/>
  <c r="D1987" i="7"/>
  <c r="C1987" i="7"/>
  <c r="E1987" i="7" s="1"/>
  <c r="B1987" i="7"/>
  <c r="I1987" i="7" s="1"/>
  <c r="A1987" i="7"/>
  <c r="I1986" i="7"/>
  <c r="J1986" i="7" s="1"/>
  <c r="K1986" i="7" s="1"/>
  <c r="H1986" i="7"/>
  <c r="G1986" i="7"/>
  <c r="F1986" i="7"/>
  <c r="E1986" i="7"/>
  <c r="C1986" i="7"/>
  <c r="D1986" i="7" s="1"/>
  <c r="B1986" i="7"/>
  <c r="A1986" i="7"/>
  <c r="I1985" i="7"/>
  <c r="J1985" i="7" s="1"/>
  <c r="K1985" i="7" s="1"/>
  <c r="H1985" i="7"/>
  <c r="G1985" i="7"/>
  <c r="F1985" i="7"/>
  <c r="E1985" i="7"/>
  <c r="D1985" i="7"/>
  <c r="C1985" i="7"/>
  <c r="B1985" i="7"/>
  <c r="A1985" i="7"/>
  <c r="K1984" i="7"/>
  <c r="J1984" i="7"/>
  <c r="I1984" i="7"/>
  <c r="H1984" i="7"/>
  <c r="G1984" i="7"/>
  <c r="E1984" i="7"/>
  <c r="C1984" i="7"/>
  <c r="F1984" i="7" s="1"/>
  <c r="B1984" i="7"/>
  <c r="A1984" i="7"/>
  <c r="H1983" i="7"/>
  <c r="G1983" i="7"/>
  <c r="C1983" i="7"/>
  <c r="B1983" i="7"/>
  <c r="I1983" i="7" s="1"/>
  <c r="J1983" i="7" s="1"/>
  <c r="K1983" i="7" s="1"/>
  <c r="A1983" i="7"/>
  <c r="H1982" i="7"/>
  <c r="G1982" i="7"/>
  <c r="D1982" i="7"/>
  <c r="C1982" i="7"/>
  <c r="F1982" i="7" s="1"/>
  <c r="B1982" i="7"/>
  <c r="I1982" i="7" s="1"/>
  <c r="J1982" i="7" s="1"/>
  <c r="K1982" i="7" s="1"/>
  <c r="A1982" i="7"/>
  <c r="H1981" i="7"/>
  <c r="G1981" i="7"/>
  <c r="C1981" i="7"/>
  <c r="F1981" i="7" s="1"/>
  <c r="B1981" i="7"/>
  <c r="I1981" i="7" s="1"/>
  <c r="J1981" i="7" s="1"/>
  <c r="K1981" i="7" s="1"/>
  <c r="A1981" i="7"/>
  <c r="H1980" i="7"/>
  <c r="G1980" i="7"/>
  <c r="F1980" i="7"/>
  <c r="E1980" i="7"/>
  <c r="D1980" i="7"/>
  <c r="C1980" i="7"/>
  <c r="B1980" i="7"/>
  <c r="I1980" i="7" s="1"/>
  <c r="J1980" i="7" s="1"/>
  <c r="K1980" i="7" s="1"/>
  <c r="A1980" i="7"/>
  <c r="I1979" i="7"/>
  <c r="J1979" i="7" s="1"/>
  <c r="K1979" i="7" s="1"/>
  <c r="H1979" i="7"/>
  <c r="G1979" i="7"/>
  <c r="D1979" i="7"/>
  <c r="C1979" i="7"/>
  <c r="F1979" i="7" s="1"/>
  <c r="B1979" i="7"/>
  <c r="A1979" i="7"/>
  <c r="J1978" i="7"/>
  <c r="K1978" i="7" s="1"/>
  <c r="I1978" i="7"/>
  <c r="H1978" i="7"/>
  <c r="G1978" i="7"/>
  <c r="C1978" i="7"/>
  <c r="F1978" i="7" s="1"/>
  <c r="B1978" i="7"/>
  <c r="A1978" i="7"/>
  <c r="I1977" i="7"/>
  <c r="J1977" i="7" s="1"/>
  <c r="K1977" i="7" s="1"/>
  <c r="H1977" i="7"/>
  <c r="G1977" i="7"/>
  <c r="F1977" i="7"/>
  <c r="E1977" i="7"/>
  <c r="C1977" i="7"/>
  <c r="D1977" i="7" s="1"/>
  <c r="B1977" i="7"/>
  <c r="A1977" i="7"/>
  <c r="J1976" i="7"/>
  <c r="K1976" i="7" s="1"/>
  <c r="I1976" i="7"/>
  <c r="H1976" i="7"/>
  <c r="G1976" i="7"/>
  <c r="F1976" i="7"/>
  <c r="E1976" i="7"/>
  <c r="D1976" i="7"/>
  <c r="C1976" i="7"/>
  <c r="B1976" i="7"/>
  <c r="A1976" i="7"/>
  <c r="I1975" i="7"/>
  <c r="J1975" i="7" s="1"/>
  <c r="K1975" i="7" s="1"/>
  <c r="H1975" i="7"/>
  <c r="G1975" i="7"/>
  <c r="F1975" i="7"/>
  <c r="E1975" i="7"/>
  <c r="C1975" i="7"/>
  <c r="D1975" i="7" s="1"/>
  <c r="B1975" i="7"/>
  <c r="A1975" i="7"/>
  <c r="H1974" i="7"/>
  <c r="G1974" i="7"/>
  <c r="F1974" i="7"/>
  <c r="E1974" i="7"/>
  <c r="D1974" i="7"/>
  <c r="C1974" i="7"/>
  <c r="B1974" i="7"/>
  <c r="I1974" i="7" s="1"/>
  <c r="J1974" i="7" s="1"/>
  <c r="K1974" i="7" s="1"/>
  <c r="A1974" i="7"/>
  <c r="H1973" i="7"/>
  <c r="G1973" i="7"/>
  <c r="F1973" i="7"/>
  <c r="E1973" i="7"/>
  <c r="C1973" i="7"/>
  <c r="D1973" i="7" s="1"/>
  <c r="B1973" i="7"/>
  <c r="I1973" i="7" s="1"/>
  <c r="J1973" i="7" s="1"/>
  <c r="K1973" i="7" s="1"/>
  <c r="A1973" i="7"/>
  <c r="I1972" i="7"/>
  <c r="J1972" i="7" s="1"/>
  <c r="K1972" i="7" s="1"/>
  <c r="H1972" i="7"/>
  <c r="G1972" i="7"/>
  <c r="F1972" i="7"/>
  <c r="E1972" i="7"/>
  <c r="D1972" i="7"/>
  <c r="C1972" i="7"/>
  <c r="B1972" i="7"/>
  <c r="A1972" i="7"/>
  <c r="H1971" i="7"/>
  <c r="G1971" i="7"/>
  <c r="C1971" i="7"/>
  <c r="B1971" i="7"/>
  <c r="I1971" i="7" s="1"/>
  <c r="J1971" i="7" s="1"/>
  <c r="K1971" i="7" s="1"/>
  <c r="A1971" i="7"/>
  <c r="H1970" i="7"/>
  <c r="G1970" i="7"/>
  <c r="D1970" i="7"/>
  <c r="C1970" i="7"/>
  <c r="F1970" i="7" s="1"/>
  <c r="B1970" i="7"/>
  <c r="I1970" i="7" s="1"/>
  <c r="J1970" i="7" s="1"/>
  <c r="K1970" i="7" s="1"/>
  <c r="A1970" i="7"/>
  <c r="H1969" i="7"/>
  <c r="G1969" i="7"/>
  <c r="C1969" i="7"/>
  <c r="B1969" i="7"/>
  <c r="I1969" i="7" s="1"/>
  <c r="J1969" i="7" s="1"/>
  <c r="K1969" i="7" s="1"/>
  <c r="A1969" i="7"/>
  <c r="H1968" i="7"/>
  <c r="G1968" i="7"/>
  <c r="F1968" i="7"/>
  <c r="E1968" i="7"/>
  <c r="D1968" i="7"/>
  <c r="C1968" i="7"/>
  <c r="B1968" i="7"/>
  <c r="I1968" i="7" s="1"/>
  <c r="J1968" i="7" s="1"/>
  <c r="K1968" i="7" s="1"/>
  <c r="A1968" i="7"/>
  <c r="K1967" i="7"/>
  <c r="I1967" i="7"/>
  <c r="J1967" i="7" s="1"/>
  <c r="H1967" i="7"/>
  <c r="G1967" i="7"/>
  <c r="D1967" i="7"/>
  <c r="C1967" i="7"/>
  <c r="F1967" i="7" s="1"/>
  <c r="B1967" i="7"/>
  <c r="A1967" i="7"/>
  <c r="J1966" i="7"/>
  <c r="K1966" i="7" s="1"/>
  <c r="I1966" i="7"/>
  <c r="H1966" i="7"/>
  <c r="G1966" i="7"/>
  <c r="C1966" i="7"/>
  <c r="F1966" i="7" s="1"/>
  <c r="B1966" i="7"/>
  <c r="A1966" i="7"/>
  <c r="I1965" i="7"/>
  <c r="J1965" i="7" s="1"/>
  <c r="K1965" i="7" s="1"/>
  <c r="H1965" i="7"/>
  <c r="G1965" i="7"/>
  <c r="F1965" i="7"/>
  <c r="E1965" i="7"/>
  <c r="C1965" i="7"/>
  <c r="D1965" i="7" s="1"/>
  <c r="B1965" i="7"/>
  <c r="A1965" i="7"/>
  <c r="J1964" i="7"/>
  <c r="K1964" i="7" s="1"/>
  <c r="I1964" i="7"/>
  <c r="H1964" i="7"/>
  <c r="G1964" i="7"/>
  <c r="F1964" i="7"/>
  <c r="E1964" i="7"/>
  <c r="D1964" i="7"/>
  <c r="C1964" i="7"/>
  <c r="B1964" i="7"/>
  <c r="A1964" i="7"/>
  <c r="I1963" i="7"/>
  <c r="J1963" i="7" s="1"/>
  <c r="K1963" i="7" s="1"/>
  <c r="H1963" i="7"/>
  <c r="G1963" i="7"/>
  <c r="F1963" i="7"/>
  <c r="E1963" i="7"/>
  <c r="D1963" i="7"/>
  <c r="C1963" i="7"/>
  <c r="B1963" i="7"/>
  <c r="A1963" i="7"/>
  <c r="H1962" i="7"/>
  <c r="G1962" i="7"/>
  <c r="F1962" i="7"/>
  <c r="E1962" i="7"/>
  <c r="D1962" i="7"/>
  <c r="C1962" i="7"/>
  <c r="B1962" i="7"/>
  <c r="I1962" i="7" s="1"/>
  <c r="J1962" i="7" s="1"/>
  <c r="K1962" i="7" s="1"/>
  <c r="A1962" i="7"/>
  <c r="H1961" i="7"/>
  <c r="G1961" i="7"/>
  <c r="F1961" i="7"/>
  <c r="E1961" i="7"/>
  <c r="C1961" i="7"/>
  <c r="D1961" i="7" s="1"/>
  <c r="B1961" i="7"/>
  <c r="I1961" i="7" s="1"/>
  <c r="J1961" i="7" s="1"/>
  <c r="K1961" i="7" s="1"/>
  <c r="A1961" i="7"/>
  <c r="H1960" i="7"/>
  <c r="G1960" i="7"/>
  <c r="F1960" i="7"/>
  <c r="E1960" i="7"/>
  <c r="D1960" i="7"/>
  <c r="C1960" i="7"/>
  <c r="B1960" i="7"/>
  <c r="I1960" i="7" s="1"/>
  <c r="J1960" i="7" s="1"/>
  <c r="K1960" i="7" s="1"/>
  <c r="A1960" i="7"/>
  <c r="H1959" i="7"/>
  <c r="G1959" i="7"/>
  <c r="C1959" i="7"/>
  <c r="F1959" i="7" s="1"/>
  <c r="B1959" i="7"/>
  <c r="I1959" i="7" s="1"/>
  <c r="J1959" i="7" s="1"/>
  <c r="K1959" i="7" s="1"/>
  <c r="A1959" i="7"/>
  <c r="H1958" i="7"/>
  <c r="G1958" i="7"/>
  <c r="C1958" i="7"/>
  <c r="B1958" i="7"/>
  <c r="I1958" i="7" s="1"/>
  <c r="J1958" i="7" s="1"/>
  <c r="K1958" i="7" s="1"/>
  <c r="A1958" i="7"/>
  <c r="H1957" i="7"/>
  <c r="G1957" i="7"/>
  <c r="C1957" i="7"/>
  <c r="B1957" i="7"/>
  <c r="I1957" i="7" s="1"/>
  <c r="J1957" i="7" s="1"/>
  <c r="K1957" i="7" s="1"/>
  <c r="A1957" i="7"/>
  <c r="H1956" i="7"/>
  <c r="G1956" i="7"/>
  <c r="F1956" i="7"/>
  <c r="E1956" i="7"/>
  <c r="D1956" i="7"/>
  <c r="C1956" i="7"/>
  <c r="B1956" i="7"/>
  <c r="I1956" i="7" s="1"/>
  <c r="J1956" i="7" s="1"/>
  <c r="K1956" i="7" s="1"/>
  <c r="A1956" i="7"/>
  <c r="I1955" i="7"/>
  <c r="J1955" i="7" s="1"/>
  <c r="K1955" i="7" s="1"/>
  <c r="H1955" i="7"/>
  <c r="G1955" i="7"/>
  <c r="D1955" i="7"/>
  <c r="C1955" i="7"/>
  <c r="F1955" i="7" s="1"/>
  <c r="B1955" i="7"/>
  <c r="A1955" i="7"/>
  <c r="J1954" i="7"/>
  <c r="K1954" i="7" s="1"/>
  <c r="I1954" i="7"/>
  <c r="H1954" i="7"/>
  <c r="G1954" i="7"/>
  <c r="C1954" i="7"/>
  <c r="F1954" i="7" s="1"/>
  <c r="B1954" i="7"/>
  <c r="A1954" i="7"/>
  <c r="I1953" i="7"/>
  <c r="J1953" i="7" s="1"/>
  <c r="K1953" i="7" s="1"/>
  <c r="H1953" i="7"/>
  <c r="G1953" i="7"/>
  <c r="F1953" i="7"/>
  <c r="E1953" i="7"/>
  <c r="C1953" i="7"/>
  <c r="D1953" i="7" s="1"/>
  <c r="B1953" i="7"/>
  <c r="A1953" i="7"/>
  <c r="J1952" i="7"/>
  <c r="K1952" i="7" s="1"/>
  <c r="I1952" i="7"/>
  <c r="H1952" i="7"/>
  <c r="G1952" i="7"/>
  <c r="F1952" i="7"/>
  <c r="E1952" i="7"/>
  <c r="D1952" i="7"/>
  <c r="C1952" i="7"/>
  <c r="B1952" i="7"/>
  <c r="A1952" i="7"/>
  <c r="I1951" i="7"/>
  <c r="J1951" i="7" s="1"/>
  <c r="K1951" i="7" s="1"/>
  <c r="H1951" i="7"/>
  <c r="G1951" i="7"/>
  <c r="F1951" i="7"/>
  <c r="E1951" i="7"/>
  <c r="D1951" i="7"/>
  <c r="C1951" i="7"/>
  <c r="B1951" i="7"/>
  <c r="A1951" i="7"/>
  <c r="H1950" i="7"/>
  <c r="G1950" i="7"/>
  <c r="F1950" i="7"/>
  <c r="E1950" i="7"/>
  <c r="D1950" i="7"/>
  <c r="C1950" i="7"/>
  <c r="B1950" i="7"/>
  <c r="I1950" i="7" s="1"/>
  <c r="J1950" i="7" s="1"/>
  <c r="K1950" i="7" s="1"/>
  <c r="A1950" i="7"/>
  <c r="H1949" i="7"/>
  <c r="G1949" i="7"/>
  <c r="F1949" i="7"/>
  <c r="E1949" i="7"/>
  <c r="C1949" i="7"/>
  <c r="D1949" i="7" s="1"/>
  <c r="B1949" i="7"/>
  <c r="I1949" i="7" s="1"/>
  <c r="J1949" i="7" s="1"/>
  <c r="K1949" i="7" s="1"/>
  <c r="A1949" i="7"/>
  <c r="H1948" i="7"/>
  <c r="G1948" i="7"/>
  <c r="F1948" i="7"/>
  <c r="E1948" i="7"/>
  <c r="D1948" i="7"/>
  <c r="C1948" i="7"/>
  <c r="B1948" i="7"/>
  <c r="I1948" i="7" s="1"/>
  <c r="J1948" i="7" s="1"/>
  <c r="K1948" i="7" s="1"/>
  <c r="A1948" i="7"/>
  <c r="H1947" i="7"/>
  <c r="G1947" i="7"/>
  <c r="C1947" i="7"/>
  <c r="F1947" i="7" s="1"/>
  <c r="B1947" i="7"/>
  <c r="I1947" i="7" s="1"/>
  <c r="J1947" i="7" s="1"/>
  <c r="K1947" i="7" s="1"/>
  <c r="A1947" i="7"/>
  <c r="H1946" i="7"/>
  <c r="G1946" i="7"/>
  <c r="C1946" i="7"/>
  <c r="B1946" i="7"/>
  <c r="I1946" i="7" s="1"/>
  <c r="J1946" i="7" s="1"/>
  <c r="K1946" i="7" s="1"/>
  <c r="A1946" i="7"/>
  <c r="H1945" i="7"/>
  <c r="G1945" i="7"/>
  <c r="C1945" i="7"/>
  <c r="B1945" i="7"/>
  <c r="I1945" i="7" s="1"/>
  <c r="J1945" i="7" s="1"/>
  <c r="K1945" i="7" s="1"/>
  <c r="A1945" i="7"/>
  <c r="H1944" i="7"/>
  <c r="G1944" i="7"/>
  <c r="F1944" i="7"/>
  <c r="E1944" i="7"/>
  <c r="D1944" i="7"/>
  <c r="C1944" i="7"/>
  <c r="B1944" i="7"/>
  <c r="I1944" i="7" s="1"/>
  <c r="J1944" i="7" s="1"/>
  <c r="K1944" i="7" s="1"/>
  <c r="A1944" i="7"/>
  <c r="K1943" i="7"/>
  <c r="I1943" i="7"/>
  <c r="J1943" i="7" s="1"/>
  <c r="H1943" i="7"/>
  <c r="G1943" i="7"/>
  <c r="D1943" i="7"/>
  <c r="C1943" i="7"/>
  <c r="F1943" i="7" s="1"/>
  <c r="B1943" i="7"/>
  <c r="A1943" i="7"/>
  <c r="K1942" i="7"/>
  <c r="J1942" i="7"/>
  <c r="I1942" i="7"/>
  <c r="H1942" i="7"/>
  <c r="G1942" i="7"/>
  <c r="C1942" i="7"/>
  <c r="F1942" i="7" s="1"/>
  <c r="B1942" i="7"/>
  <c r="A1942" i="7"/>
  <c r="I1941" i="7"/>
  <c r="J1941" i="7" s="1"/>
  <c r="K1941" i="7" s="1"/>
  <c r="H1941" i="7"/>
  <c r="G1941" i="7"/>
  <c r="F1941" i="7"/>
  <c r="E1941" i="7"/>
  <c r="C1941" i="7"/>
  <c r="D1941" i="7" s="1"/>
  <c r="B1941" i="7"/>
  <c r="A1941" i="7"/>
  <c r="I1940" i="7"/>
  <c r="J1940" i="7" s="1"/>
  <c r="K1940" i="7" s="1"/>
  <c r="H1940" i="7"/>
  <c r="G1940" i="7"/>
  <c r="F1940" i="7"/>
  <c r="E1940" i="7"/>
  <c r="D1940" i="7"/>
  <c r="C1940" i="7"/>
  <c r="B1940" i="7"/>
  <c r="A1940" i="7"/>
  <c r="I1939" i="7"/>
  <c r="J1939" i="7" s="1"/>
  <c r="K1939" i="7" s="1"/>
  <c r="H1939" i="7"/>
  <c r="G1939" i="7"/>
  <c r="F1939" i="7"/>
  <c r="E1939" i="7"/>
  <c r="D1939" i="7"/>
  <c r="C1939" i="7"/>
  <c r="B1939" i="7"/>
  <c r="A1939" i="7"/>
  <c r="H1938" i="7"/>
  <c r="G1938" i="7"/>
  <c r="F1938" i="7"/>
  <c r="E1938" i="7"/>
  <c r="D1938" i="7"/>
  <c r="C1938" i="7"/>
  <c r="B1938" i="7"/>
  <c r="I1938" i="7" s="1"/>
  <c r="J1938" i="7" s="1"/>
  <c r="K1938" i="7" s="1"/>
  <c r="A1938" i="7"/>
  <c r="H1937" i="7"/>
  <c r="G1937" i="7"/>
  <c r="F1937" i="7"/>
  <c r="E1937" i="7"/>
  <c r="C1937" i="7"/>
  <c r="D1937" i="7" s="1"/>
  <c r="B1937" i="7"/>
  <c r="I1937" i="7" s="1"/>
  <c r="J1937" i="7" s="1"/>
  <c r="K1937" i="7" s="1"/>
  <c r="A1937" i="7"/>
  <c r="H1936" i="7"/>
  <c r="G1936" i="7"/>
  <c r="F1936" i="7"/>
  <c r="E1936" i="7"/>
  <c r="D1936" i="7"/>
  <c r="C1936" i="7"/>
  <c r="B1936" i="7"/>
  <c r="I1936" i="7" s="1"/>
  <c r="J1936" i="7" s="1"/>
  <c r="K1936" i="7" s="1"/>
  <c r="A1936" i="7"/>
  <c r="H1935" i="7"/>
  <c r="G1935" i="7"/>
  <c r="E1935" i="7"/>
  <c r="C1935" i="7"/>
  <c r="F1935" i="7" s="1"/>
  <c r="B1935" i="7"/>
  <c r="I1935" i="7" s="1"/>
  <c r="J1935" i="7" s="1"/>
  <c r="K1935" i="7" s="1"/>
  <c r="A1935" i="7"/>
  <c r="H1934" i="7"/>
  <c r="G1934" i="7"/>
  <c r="C1934" i="7"/>
  <c r="D1934" i="7" s="1"/>
  <c r="B1934" i="7"/>
  <c r="I1934" i="7" s="1"/>
  <c r="J1934" i="7" s="1"/>
  <c r="K1934" i="7" s="1"/>
  <c r="A1934" i="7"/>
  <c r="H1933" i="7"/>
  <c r="G1933" i="7"/>
  <c r="C1933" i="7"/>
  <c r="B1933" i="7"/>
  <c r="I1933" i="7" s="1"/>
  <c r="J1933" i="7" s="1"/>
  <c r="K1933" i="7" s="1"/>
  <c r="A1933" i="7"/>
  <c r="H1932" i="7"/>
  <c r="G1932" i="7"/>
  <c r="F1932" i="7"/>
  <c r="E1932" i="7"/>
  <c r="D1932" i="7"/>
  <c r="C1932" i="7"/>
  <c r="B1932" i="7"/>
  <c r="I1932" i="7" s="1"/>
  <c r="J1932" i="7" s="1"/>
  <c r="K1932" i="7" s="1"/>
  <c r="A1932" i="7"/>
  <c r="K1931" i="7"/>
  <c r="I1931" i="7"/>
  <c r="J1931" i="7" s="1"/>
  <c r="H1931" i="7"/>
  <c r="G1931" i="7"/>
  <c r="D1931" i="7"/>
  <c r="C1931" i="7"/>
  <c r="F1931" i="7" s="1"/>
  <c r="B1931" i="7"/>
  <c r="A1931" i="7"/>
  <c r="K1930" i="7"/>
  <c r="J1930" i="7"/>
  <c r="I1930" i="7"/>
  <c r="H1930" i="7"/>
  <c r="G1930" i="7"/>
  <c r="C1930" i="7"/>
  <c r="F1930" i="7" s="1"/>
  <c r="B1930" i="7"/>
  <c r="A1930" i="7"/>
  <c r="I1929" i="7"/>
  <c r="J1929" i="7" s="1"/>
  <c r="K1929" i="7" s="1"/>
  <c r="H1929" i="7"/>
  <c r="G1929" i="7"/>
  <c r="F1929" i="7"/>
  <c r="E1929" i="7"/>
  <c r="C1929" i="7"/>
  <c r="D1929" i="7" s="1"/>
  <c r="B1929" i="7"/>
  <c r="A1929" i="7"/>
  <c r="J1928" i="7"/>
  <c r="K1928" i="7" s="1"/>
  <c r="I1928" i="7"/>
  <c r="H1928" i="7"/>
  <c r="G1928" i="7"/>
  <c r="F1928" i="7"/>
  <c r="E1928" i="7"/>
  <c r="D1928" i="7"/>
  <c r="C1928" i="7"/>
  <c r="B1928" i="7"/>
  <c r="A1928" i="7"/>
  <c r="I1927" i="7"/>
  <c r="J1927" i="7" s="1"/>
  <c r="K1927" i="7" s="1"/>
  <c r="H1927" i="7"/>
  <c r="G1927" i="7"/>
  <c r="F1927" i="7"/>
  <c r="E1927" i="7"/>
  <c r="D1927" i="7"/>
  <c r="C1927" i="7"/>
  <c r="B1927" i="7"/>
  <c r="A1927" i="7"/>
  <c r="H1926" i="7"/>
  <c r="G1926" i="7"/>
  <c r="F1926" i="7"/>
  <c r="E1926" i="7"/>
  <c r="D1926" i="7"/>
  <c r="C1926" i="7"/>
  <c r="B1926" i="7"/>
  <c r="I1926" i="7" s="1"/>
  <c r="J1926" i="7" s="1"/>
  <c r="K1926" i="7" s="1"/>
  <c r="A1926" i="7"/>
  <c r="H1925" i="7"/>
  <c r="G1925" i="7"/>
  <c r="F1925" i="7"/>
  <c r="E1925" i="7"/>
  <c r="C1925" i="7"/>
  <c r="D1925" i="7" s="1"/>
  <c r="B1925" i="7"/>
  <c r="I1925" i="7" s="1"/>
  <c r="J1925" i="7" s="1"/>
  <c r="K1925" i="7" s="1"/>
  <c r="A1925" i="7"/>
  <c r="H1924" i="7"/>
  <c r="G1924" i="7"/>
  <c r="F1924" i="7"/>
  <c r="E1924" i="7"/>
  <c r="D1924" i="7"/>
  <c r="C1924" i="7"/>
  <c r="B1924" i="7"/>
  <c r="I1924" i="7" s="1"/>
  <c r="J1924" i="7" s="1"/>
  <c r="K1924" i="7" s="1"/>
  <c r="A1924" i="7"/>
  <c r="H1923" i="7"/>
  <c r="G1923" i="7"/>
  <c r="C1923" i="7"/>
  <c r="F1923" i="7" s="1"/>
  <c r="B1923" i="7"/>
  <c r="I1923" i="7" s="1"/>
  <c r="J1923" i="7" s="1"/>
  <c r="K1923" i="7" s="1"/>
  <c r="A1923" i="7"/>
  <c r="H1922" i="7"/>
  <c r="G1922" i="7"/>
  <c r="C1922" i="7"/>
  <c r="B1922" i="7"/>
  <c r="I1922" i="7" s="1"/>
  <c r="J1922" i="7" s="1"/>
  <c r="K1922" i="7" s="1"/>
  <c r="A1922" i="7"/>
  <c r="H1921" i="7"/>
  <c r="G1921" i="7"/>
  <c r="C1921" i="7"/>
  <c r="B1921" i="7"/>
  <c r="I1921" i="7" s="1"/>
  <c r="J1921" i="7" s="1"/>
  <c r="K1921" i="7" s="1"/>
  <c r="A1921" i="7"/>
  <c r="J1920" i="7"/>
  <c r="K1920" i="7" s="1"/>
  <c r="H1920" i="7"/>
  <c r="G1920" i="7"/>
  <c r="F1920" i="7"/>
  <c r="E1920" i="7"/>
  <c r="D1920" i="7"/>
  <c r="C1920" i="7"/>
  <c r="B1920" i="7"/>
  <c r="I1920" i="7" s="1"/>
  <c r="A1920" i="7"/>
  <c r="I1919" i="7"/>
  <c r="J1919" i="7" s="1"/>
  <c r="K1919" i="7" s="1"/>
  <c r="H1919" i="7"/>
  <c r="G1919" i="7"/>
  <c r="D1919" i="7"/>
  <c r="C1919" i="7"/>
  <c r="F1919" i="7" s="1"/>
  <c r="B1919" i="7"/>
  <c r="A1919" i="7"/>
  <c r="K1918" i="7"/>
  <c r="J1918" i="7"/>
  <c r="I1918" i="7"/>
  <c r="H1918" i="7"/>
  <c r="G1918" i="7"/>
  <c r="C1918" i="7"/>
  <c r="F1918" i="7" s="1"/>
  <c r="B1918" i="7"/>
  <c r="A1918" i="7"/>
  <c r="I1917" i="7"/>
  <c r="J1917" i="7" s="1"/>
  <c r="K1917" i="7" s="1"/>
  <c r="H1917" i="7"/>
  <c r="G1917" i="7"/>
  <c r="F1917" i="7"/>
  <c r="E1917" i="7"/>
  <c r="C1917" i="7"/>
  <c r="D1917" i="7" s="1"/>
  <c r="B1917" i="7"/>
  <c r="A1917" i="7"/>
  <c r="I1916" i="7"/>
  <c r="J1916" i="7" s="1"/>
  <c r="K1916" i="7" s="1"/>
  <c r="H1916" i="7"/>
  <c r="G1916" i="7"/>
  <c r="F1916" i="7"/>
  <c r="E1916" i="7"/>
  <c r="D1916" i="7"/>
  <c r="C1916" i="7"/>
  <c r="B1916" i="7"/>
  <c r="A1916" i="7"/>
  <c r="I1915" i="7"/>
  <c r="J1915" i="7" s="1"/>
  <c r="K1915" i="7" s="1"/>
  <c r="H1915" i="7"/>
  <c r="G1915" i="7"/>
  <c r="F1915" i="7"/>
  <c r="E1915" i="7"/>
  <c r="D1915" i="7"/>
  <c r="C1915" i="7"/>
  <c r="B1915" i="7"/>
  <c r="A1915" i="7"/>
  <c r="H1914" i="7"/>
  <c r="G1914" i="7"/>
  <c r="F1914" i="7"/>
  <c r="E1914" i="7"/>
  <c r="D1914" i="7"/>
  <c r="C1914" i="7"/>
  <c r="B1914" i="7"/>
  <c r="I1914" i="7" s="1"/>
  <c r="J1914" i="7" s="1"/>
  <c r="K1914" i="7" s="1"/>
  <c r="A1914" i="7"/>
  <c r="H1913" i="7"/>
  <c r="G1913" i="7"/>
  <c r="E1913" i="7"/>
  <c r="C1913" i="7"/>
  <c r="D1913" i="7" s="1"/>
  <c r="B1913" i="7"/>
  <c r="I1913" i="7" s="1"/>
  <c r="J1913" i="7" s="1"/>
  <c r="K1913" i="7" s="1"/>
  <c r="A1913" i="7"/>
  <c r="H1912" i="7"/>
  <c r="G1912" i="7"/>
  <c r="C1912" i="7"/>
  <c r="F1912" i="7" s="1"/>
  <c r="B1912" i="7"/>
  <c r="I1912" i="7" s="1"/>
  <c r="J1912" i="7" s="1"/>
  <c r="K1912" i="7" s="1"/>
  <c r="A1912" i="7"/>
  <c r="H1911" i="7"/>
  <c r="G1911" i="7"/>
  <c r="C1911" i="7"/>
  <c r="F1911" i="7" s="1"/>
  <c r="B1911" i="7"/>
  <c r="I1911" i="7" s="1"/>
  <c r="J1911" i="7" s="1"/>
  <c r="K1911" i="7" s="1"/>
  <c r="A1911" i="7"/>
  <c r="H1910" i="7"/>
  <c r="G1910" i="7"/>
  <c r="D1910" i="7"/>
  <c r="C1910" i="7"/>
  <c r="B1910" i="7"/>
  <c r="I1910" i="7" s="1"/>
  <c r="J1910" i="7" s="1"/>
  <c r="K1910" i="7" s="1"/>
  <c r="A1910" i="7"/>
  <c r="H1909" i="7"/>
  <c r="G1909" i="7"/>
  <c r="C1909" i="7"/>
  <c r="B1909" i="7"/>
  <c r="I1909" i="7" s="1"/>
  <c r="J1909" i="7" s="1"/>
  <c r="K1909" i="7" s="1"/>
  <c r="A1909" i="7"/>
  <c r="J1908" i="7"/>
  <c r="K1908" i="7" s="1"/>
  <c r="H1908" i="7"/>
  <c r="G1908" i="7"/>
  <c r="F1908" i="7"/>
  <c r="E1908" i="7"/>
  <c r="D1908" i="7"/>
  <c r="C1908" i="7"/>
  <c r="B1908" i="7"/>
  <c r="I1908" i="7" s="1"/>
  <c r="A1908" i="7"/>
  <c r="K1907" i="7"/>
  <c r="J1907" i="7"/>
  <c r="I1907" i="7"/>
  <c r="H1907" i="7"/>
  <c r="G1907" i="7"/>
  <c r="D1907" i="7"/>
  <c r="C1907" i="7"/>
  <c r="F1907" i="7" s="1"/>
  <c r="B1907" i="7"/>
  <c r="A1907" i="7"/>
  <c r="I1906" i="7"/>
  <c r="J1906" i="7" s="1"/>
  <c r="K1906" i="7" s="1"/>
  <c r="H1906" i="7"/>
  <c r="G1906" i="7"/>
  <c r="C1906" i="7"/>
  <c r="F1906" i="7" s="1"/>
  <c r="B1906" i="7"/>
  <c r="A1906" i="7"/>
  <c r="J1905" i="7"/>
  <c r="K1905" i="7" s="1"/>
  <c r="I1905" i="7"/>
  <c r="H1905" i="7"/>
  <c r="G1905" i="7"/>
  <c r="F1905" i="7"/>
  <c r="E1905" i="7"/>
  <c r="C1905" i="7"/>
  <c r="D1905" i="7" s="1"/>
  <c r="B1905" i="7"/>
  <c r="A1905" i="7"/>
  <c r="I1904" i="7"/>
  <c r="J1904" i="7" s="1"/>
  <c r="K1904" i="7" s="1"/>
  <c r="H1904" i="7"/>
  <c r="G1904" i="7"/>
  <c r="F1904" i="7"/>
  <c r="E1904" i="7"/>
  <c r="D1904" i="7"/>
  <c r="C1904" i="7"/>
  <c r="B1904" i="7"/>
  <c r="A1904" i="7"/>
  <c r="I1903" i="7"/>
  <c r="J1903" i="7" s="1"/>
  <c r="K1903" i="7" s="1"/>
  <c r="H1903" i="7"/>
  <c r="G1903" i="7"/>
  <c r="F1903" i="7"/>
  <c r="E1903" i="7"/>
  <c r="D1903" i="7"/>
  <c r="C1903" i="7"/>
  <c r="B1903" i="7"/>
  <c r="A1903" i="7"/>
  <c r="H1902" i="7"/>
  <c r="G1902" i="7"/>
  <c r="F1902" i="7"/>
  <c r="E1902" i="7"/>
  <c r="D1902" i="7"/>
  <c r="C1902" i="7"/>
  <c r="B1902" i="7"/>
  <c r="I1902" i="7" s="1"/>
  <c r="J1902" i="7" s="1"/>
  <c r="K1902" i="7" s="1"/>
  <c r="A1902" i="7"/>
  <c r="H1901" i="7"/>
  <c r="G1901" i="7"/>
  <c r="C1901" i="7"/>
  <c r="F1901" i="7" s="1"/>
  <c r="B1901" i="7"/>
  <c r="I1901" i="7" s="1"/>
  <c r="J1901" i="7" s="1"/>
  <c r="K1901" i="7" s="1"/>
  <c r="A1901" i="7"/>
  <c r="H1900" i="7"/>
  <c r="G1900" i="7"/>
  <c r="F1900" i="7"/>
  <c r="E1900" i="7"/>
  <c r="D1900" i="7"/>
  <c r="C1900" i="7"/>
  <c r="B1900" i="7"/>
  <c r="I1900" i="7" s="1"/>
  <c r="J1900" i="7" s="1"/>
  <c r="K1900" i="7" s="1"/>
  <c r="A1900" i="7"/>
  <c r="H1899" i="7"/>
  <c r="G1899" i="7"/>
  <c r="E1899" i="7"/>
  <c r="D1899" i="7"/>
  <c r="C1899" i="7"/>
  <c r="F1899" i="7" s="1"/>
  <c r="B1899" i="7"/>
  <c r="I1899" i="7" s="1"/>
  <c r="J1899" i="7" s="1"/>
  <c r="K1899" i="7" s="1"/>
  <c r="A1899" i="7"/>
  <c r="H1898" i="7"/>
  <c r="G1898" i="7"/>
  <c r="C1898" i="7"/>
  <c r="B1898" i="7"/>
  <c r="I1898" i="7" s="1"/>
  <c r="J1898" i="7" s="1"/>
  <c r="K1898" i="7" s="1"/>
  <c r="A1898" i="7"/>
  <c r="H1897" i="7"/>
  <c r="G1897" i="7"/>
  <c r="C1897" i="7"/>
  <c r="B1897" i="7"/>
  <c r="I1897" i="7" s="1"/>
  <c r="J1897" i="7" s="1"/>
  <c r="K1897" i="7" s="1"/>
  <c r="A1897" i="7"/>
  <c r="H1896" i="7"/>
  <c r="G1896" i="7"/>
  <c r="F1896" i="7"/>
  <c r="E1896" i="7"/>
  <c r="D1896" i="7"/>
  <c r="C1896" i="7"/>
  <c r="B1896" i="7"/>
  <c r="I1896" i="7" s="1"/>
  <c r="J1896" i="7" s="1"/>
  <c r="K1896" i="7" s="1"/>
  <c r="A1896" i="7"/>
  <c r="J1895" i="7"/>
  <c r="K1895" i="7" s="1"/>
  <c r="I1895" i="7"/>
  <c r="H1895" i="7"/>
  <c r="G1895" i="7"/>
  <c r="D1895" i="7"/>
  <c r="C1895" i="7"/>
  <c r="F1895" i="7" s="1"/>
  <c r="B1895" i="7"/>
  <c r="A1895" i="7"/>
  <c r="J1894" i="7"/>
  <c r="K1894" i="7" s="1"/>
  <c r="I1894" i="7"/>
  <c r="H1894" i="7"/>
  <c r="G1894" i="7"/>
  <c r="C1894" i="7"/>
  <c r="F1894" i="7" s="1"/>
  <c r="B1894" i="7"/>
  <c r="A1894" i="7"/>
  <c r="I1893" i="7"/>
  <c r="J1893" i="7" s="1"/>
  <c r="K1893" i="7" s="1"/>
  <c r="H1893" i="7"/>
  <c r="G1893" i="7"/>
  <c r="F1893" i="7"/>
  <c r="E1893" i="7"/>
  <c r="C1893" i="7"/>
  <c r="D1893" i="7" s="1"/>
  <c r="B1893" i="7"/>
  <c r="A1893" i="7"/>
  <c r="J1892" i="7"/>
  <c r="K1892" i="7" s="1"/>
  <c r="I1892" i="7"/>
  <c r="H1892" i="7"/>
  <c r="G1892" i="7"/>
  <c r="F1892" i="7"/>
  <c r="E1892" i="7"/>
  <c r="D1892" i="7"/>
  <c r="C1892" i="7"/>
  <c r="B1892" i="7"/>
  <c r="A1892" i="7"/>
  <c r="I1891" i="7"/>
  <c r="J1891" i="7" s="1"/>
  <c r="K1891" i="7" s="1"/>
  <c r="H1891" i="7"/>
  <c r="G1891" i="7"/>
  <c r="F1891" i="7"/>
  <c r="E1891" i="7"/>
  <c r="D1891" i="7"/>
  <c r="C1891" i="7"/>
  <c r="B1891" i="7"/>
  <c r="A1891" i="7"/>
  <c r="K1890" i="7"/>
  <c r="H1890" i="7"/>
  <c r="G1890" i="7"/>
  <c r="F1890" i="7"/>
  <c r="E1890" i="7"/>
  <c r="D1890" i="7"/>
  <c r="C1890" i="7"/>
  <c r="B1890" i="7"/>
  <c r="I1890" i="7" s="1"/>
  <c r="J1890" i="7" s="1"/>
  <c r="A1890" i="7"/>
  <c r="J1889" i="7"/>
  <c r="K1889" i="7" s="1"/>
  <c r="H1889" i="7"/>
  <c r="G1889" i="7"/>
  <c r="C1889" i="7"/>
  <c r="B1889" i="7"/>
  <c r="I1889" i="7" s="1"/>
  <c r="A1889" i="7"/>
  <c r="H1888" i="7"/>
  <c r="G1888" i="7"/>
  <c r="C1888" i="7"/>
  <c r="F1888" i="7" s="1"/>
  <c r="B1888" i="7"/>
  <c r="I1888" i="7" s="1"/>
  <c r="J1888" i="7" s="1"/>
  <c r="K1888" i="7" s="1"/>
  <c r="A1888" i="7"/>
  <c r="H1887" i="7"/>
  <c r="G1887" i="7"/>
  <c r="E1887" i="7"/>
  <c r="C1887" i="7"/>
  <c r="F1887" i="7" s="1"/>
  <c r="B1887" i="7"/>
  <c r="I1887" i="7" s="1"/>
  <c r="J1887" i="7" s="1"/>
  <c r="K1887" i="7" s="1"/>
  <c r="A1887" i="7"/>
  <c r="H1886" i="7"/>
  <c r="G1886" i="7"/>
  <c r="D1886" i="7"/>
  <c r="C1886" i="7"/>
  <c r="B1886" i="7"/>
  <c r="I1886" i="7" s="1"/>
  <c r="J1886" i="7" s="1"/>
  <c r="K1886" i="7" s="1"/>
  <c r="A1886" i="7"/>
  <c r="H1885" i="7"/>
  <c r="G1885" i="7"/>
  <c r="F1885" i="7"/>
  <c r="C1885" i="7"/>
  <c r="B1885" i="7"/>
  <c r="I1885" i="7" s="1"/>
  <c r="J1885" i="7" s="1"/>
  <c r="K1885" i="7" s="1"/>
  <c r="A1885" i="7"/>
  <c r="J1884" i="7"/>
  <c r="K1884" i="7" s="1"/>
  <c r="H1884" i="7"/>
  <c r="G1884" i="7"/>
  <c r="F1884" i="7"/>
  <c r="E1884" i="7"/>
  <c r="D1884" i="7"/>
  <c r="C1884" i="7"/>
  <c r="B1884" i="7"/>
  <c r="I1884" i="7" s="1"/>
  <c r="A1884" i="7"/>
  <c r="I1883" i="7"/>
  <c r="J1883" i="7" s="1"/>
  <c r="K1883" i="7" s="1"/>
  <c r="H1883" i="7"/>
  <c r="G1883" i="7"/>
  <c r="E1883" i="7"/>
  <c r="D1883" i="7"/>
  <c r="C1883" i="7"/>
  <c r="F1883" i="7" s="1"/>
  <c r="B1883" i="7"/>
  <c r="A1883" i="7"/>
  <c r="I1882" i="7"/>
  <c r="J1882" i="7" s="1"/>
  <c r="K1882" i="7" s="1"/>
  <c r="H1882" i="7"/>
  <c r="G1882" i="7"/>
  <c r="C1882" i="7"/>
  <c r="B1882" i="7"/>
  <c r="A1882" i="7"/>
  <c r="I1881" i="7"/>
  <c r="J1881" i="7" s="1"/>
  <c r="K1881" i="7" s="1"/>
  <c r="H1881" i="7"/>
  <c r="G1881" i="7"/>
  <c r="F1881" i="7"/>
  <c r="C1881" i="7"/>
  <c r="E1881" i="7" s="1"/>
  <c r="B1881" i="7"/>
  <c r="A1881" i="7"/>
  <c r="J1880" i="7"/>
  <c r="K1880" i="7" s="1"/>
  <c r="I1880" i="7"/>
  <c r="H1880" i="7"/>
  <c r="G1880" i="7"/>
  <c r="F1880" i="7"/>
  <c r="E1880" i="7"/>
  <c r="D1880" i="7"/>
  <c r="C1880" i="7"/>
  <c r="B1880" i="7"/>
  <c r="A1880" i="7"/>
  <c r="I1879" i="7"/>
  <c r="J1879" i="7" s="1"/>
  <c r="K1879" i="7" s="1"/>
  <c r="H1879" i="7"/>
  <c r="G1879" i="7"/>
  <c r="F1879" i="7"/>
  <c r="E1879" i="7"/>
  <c r="D1879" i="7"/>
  <c r="C1879" i="7"/>
  <c r="B1879" i="7"/>
  <c r="A1879" i="7"/>
  <c r="H1878" i="7"/>
  <c r="G1878" i="7"/>
  <c r="E1878" i="7"/>
  <c r="D1878" i="7"/>
  <c r="C1878" i="7"/>
  <c r="F1878" i="7" s="1"/>
  <c r="B1878" i="7"/>
  <c r="I1878" i="7" s="1"/>
  <c r="J1878" i="7" s="1"/>
  <c r="K1878" i="7" s="1"/>
  <c r="A1878" i="7"/>
  <c r="H1877" i="7"/>
  <c r="G1877" i="7"/>
  <c r="D1877" i="7"/>
  <c r="C1877" i="7"/>
  <c r="F1877" i="7" s="1"/>
  <c r="B1877" i="7"/>
  <c r="I1877" i="7" s="1"/>
  <c r="J1877" i="7" s="1"/>
  <c r="K1877" i="7" s="1"/>
  <c r="A1877" i="7"/>
  <c r="I1876" i="7"/>
  <c r="J1876" i="7" s="1"/>
  <c r="K1876" i="7" s="1"/>
  <c r="H1876" i="7"/>
  <c r="G1876" i="7"/>
  <c r="E1876" i="7"/>
  <c r="C1876" i="7"/>
  <c r="D1876" i="7" s="1"/>
  <c r="B1876" i="7"/>
  <c r="A1876" i="7"/>
  <c r="H1875" i="7"/>
  <c r="G1875" i="7"/>
  <c r="C1875" i="7"/>
  <c r="F1875" i="7" s="1"/>
  <c r="B1875" i="7"/>
  <c r="I1875" i="7" s="1"/>
  <c r="J1875" i="7" s="1"/>
  <c r="K1875" i="7" s="1"/>
  <c r="A1875" i="7"/>
  <c r="H1874" i="7"/>
  <c r="G1874" i="7"/>
  <c r="C1874" i="7"/>
  <c r="B1874" i="7"/>
  <c r="I1874" i="7" s="1"/>
  <c r="J1874" i="7" s="1"/>
  <c r="K1874" i="7" s="1"/>
  <c r="A1874" i="7"/>
  <c r="J1873" i="7"/>
  <c r="K1873" i="7" s="1"/>
  <c r="H1873" i="7"/>
  <c r="G1873" i="7"/>
  <c r="C1873" i="7"/>
  <c r="F1873" i="7" s="1"/>
  <c r="B1873" i="7"/>
  <c r="I1873" i="7" s="1"/>
  <c r="A1873" i="7"/>
  <c r="J1872" i="7"/>
  <c r="K1872" i="7" s="1"/>
  <c r="I1872" i="7"/>
  <c r="H1872" i="7"/>
  <c r="G1872" i="7"/>
  <c r="F1872" i="7"/>
  <c r="E1872" i="7"/>
  <c r="D1872" i="7"/>
  <c r="C1872" i="7"/>
  <c r="B1872" i="7"/>
  <c r="A1872" i="7"/>
  <c r="I1871" i="7"/>
  <c r="J1871" i="7" s="1"/>
  <c r="K1871" i="7" s="1"/>
  <c r="H1871" i="7"/>
  <c r="G1871" i="7"/>
  <c r="E1871" i="7"/>
  <c r="D1871" i="7"/>
  <c r="C1871" i="7"/>
  <c r="F1871" i="7" s="1"/>
  <c r="B1871" i="7"/>
  <c r="A1871" i="7"/>
  <c r="I1870" i="7"/>
  <c r="J1870" i="7" s="1"/>
  <c r="K1870" i="7" s="1"/>
  <c r="H1870" i="7"/>
  <c r="G1870" i="7"/>
  <c r="C1870" i="7"/>
  <c r="B1870" i="7"/>
  <c r="A1870" i="7"/>
  <c r="I1869" i="7"/>
  <c r="J1869" i="7" s="1"/>
  <c r="K1869" i="7" s="1"/>
  <c r="H1869" i="7"/>
  <c r="G1869" i="7"/>
  <c r="F1869" i="7"/>
  <c r="C1869" i="7"/>
  <c r="E1869" i="7" s="1"/>
  <c r="B1869" i="7"/>
  <c r="A1869" i="7"/>
  <c r="J1868" i="7"/>
  <c r="K1868" i="7" s="1"/>
  <c r="I1868" i="7"/>
  <c r="H1868" i="7"/>
  <c r="G1868" i="7"/>
  <c r="F1868" i="7"/>
  <c r="E1868" i="7"/>
  <c r="D1868" i="7"/>
  <c r="C1868" i="7"/>
  <c r="B1868" i="7"/>
  <c r="A1868" i="7"/>
  <c r="I1867" i="7"/>
  <c r="J1867" i="7" s="1"/>
  <c r="K1867" i="7" s="1"/>
  <c r="H1867" i="7"/>
  <c r="G1867" i="7"/>
  <c r="F1867" i="7"/>
  <c r="E1867" i="7"/>
  <c r="D1867" i="7"/>
  <c r="C1867" i="7"/>
  <c r="B1867" i="7"/>
  <c r="A1867" i="7"/>
  <c r="H1866" i="7"/>
  <c r="G1866" i="7"/>
  <c r="E1866" i="7"/>
  <c r="D1866" i="7"/>
  <c r="C1866" i="7"/>
  <c r="F1866" i="7" s="1"/>
  <c r="B1866" i="7"/>
  <c r="I1866" i="7" s="1"/>
  <c r="J1866" i="7" s="1"/>
  <c r="K1866" i="7" s="1"/>
  <c r="A1866" i="7"/>
  <c r="J1865" i="7"/>
  <c r="K1865" i="7" s="1"/>
  <c r="H1865" i="7"/>
  <c r="G1865" i="7"/>
  <c r="F1865" i="7"/>
  <c r="D1865" i="7"/>
  <c r="C1865" i="7"/>
  <c r="E1865" i="7" s="1"/>
  <c r="B1865" i="7"/>
  <c r="I1865" i="7" s="1"/>
  <c r="A1865" i="7"/>
  <c r="I1864" i="7"/>
  <c r="J1864" i="7" s="1"/>
  <c r="K1864" i="7" s="1"/>
  <c r="H1864" i="7"/>
  <c r="G1864" i="7"/>
  <c r="F1864" i="7"/>
  <c r="E1864" i="7"/>
  <c r="C1864" i="7"/>
  <c r="D1864" i="7" s="1"/>
  <c r="B1864" i="7"/>
  <c r="A1864" i="7"/>
  <c r="H1863" i="7"/>
  <c r="G1863" i="7"/>
  <c r="E1863" i="7"/>
  <c r="D1863" i="7"/>
  <c r="C1863" i="7"/>
  <c r="F1863" i="7" s="1"/>
  <c r="B1863" i="7"/>
  <c r="I1863" i="7" s="1"/>
  <c r="J1863" i="7" s="1"/>
  <c r="K1863" i="7" s="1"/>
  <c r="A1863" i="7"/>
  <c r="K1862" i="7"/>
  <c r="H1862" i="7"/>
  <c r="G1862" i="7"/>
  <c r="C1862" i="7"/>
  <c r="B1862" i="7"/>
  <c r="I1862" i="7" s="1"/>
  <c r="J1862" i="7" s="1"/>
  <c r="A1862" i="7"/>
  <c r="J1861" i="7"/>
  <c r="K1861" i="7" s="1"/>
  <c r="H1861" i="7"/>
  <c r="G1861" i="7"/>
  <c r="C1861" i="7"/>
  <c r="B1861" i="7"/>
  <c r="I1861" i="7" s="1"/>
  <c r="A1861" i="7"/>
  <c r="H1860" i="7"/>
  <c r="G1860" i="7"/>
  <c r="F1860" i="7"/>
  <c r="E1860" i="7"/>
  <c r="D1860" i="7"/>
  <c r="C1860" i="7"/>
  <c r="B1860" i="7"/>
  <c r="I1860" i="7" s="1"/>
  <c r="J1860" i="7" s="1"/>
  <c r="K1860" i="7" s="1"/>
  <c r="A1860" i="7"/>
  <c r="I1859" i="7"/>
  <c r="J1859" i="7" s="1"/>
  <c r="K1859" i="7" s="1"/>
  <c r="H1859" i="7"/>
  <c r="G1859" i="7"/>
  <c r="E1859" i="7"/>
  <c r="D1859" i="7"/>
  <c r="C1859" i="7"/>
  <c r="F1859" i="7" s="1"/>
  <c r="B1859" i="7"/>
  <c r="A1859" i="7"/>
  <c r="I1858" i="7"/>
  <c r="J1858" i="7" s="1"/>
  <c r="K1858" i="7" s="1"/>
  <c r="H1858" i="7"/>
  <c r="G1858" i="7"/>
  <c r="C1858" i="7"/>
  <c r="B1858" i="7"/>
  <c r="A1858" i="7"/>
  <c r="I1857" i="7"/>
  <c r="J1857" i="7" s="1"/>
  <c r="K1857" i="7" s="1"/>
  <c r="H1857" i="7"/>
  <c r="G1857" i="7"/>
  <c r="F1857" i="7"/>
  <c r="C1857" i="7"/>
  <c r="E1857" i="7" s="1"/>
  <c r="B1857" i="7"/>
  <c r="A1857" i="7"/>
  <c r="I1856" i="7"/>
  <c r="J1856" i="7" s="1"/>
  <c r="K1856" i="7" s="1"/>
  <c r="H1856" i="7"/>
  <c r="G1856" i="7"/>
  <c r="F1856" i="7"/>
  <c r="E1856" i="7"/>
  <c r="D1856" i="7"/>
  <c r="C1856" i="7"/>
  <c r="B1856" i="7"/>
  <c r="A1856" i="7"/>
  <c r="I1855" i="7"/>
  <c r="J1855" i="7" s="1"/>
  <c r="K1855" i="7" s="1"/>
  <c r="H1855" i="7"/>
  <c r="G1855" i="7"/>
  <c r="F1855" i="7"/>
  <c r="E1855" i="7"/>
  <c r="D1855" i="7"/>
  <c r="C1855" i="7"/>
  <c r="B1855" i="7"/>
  <c r="A1855" i="7"/>
  <c r="K1854" i="7"/>
  <c r="H1854" i="7"/>
  <c r="G1854" i="7"/>
  <c r="C1854" i="7"/>
  <c r="F1854" i="7" s="1"/>
  <c r="B1854" i="7"/>
  <c r="I1854" i="7" s="1"/>
  <c r="J1854" i="7" s="1"/>
  <c r="A1854" i="7"/>
  <c r="J1853" i="7"/>
  <c r="K1853" i="7" s="1"/>
  <c r="H1853" i="7"/>
  <c r="G1853" i="7"/>
  <c r="F1853" i="7"/>
  <c r="E1853" i="7"/>
  <c r="D1853" i="7"/>
  <c r="C1853" i="7"/>
  <c r="B1853" i="7"/>
  <c r="I1853" i="7" s="1"/>
  <c r="A1853" i="7"/>
  <c r="I1852" i="7"/>
  <c r="J1852" i="7" s="1"/>
  <c r="K1852" i="7" s="1"/>
  <c r="H1852" i="7"/>
  <c r="G1852" i="7"/>
  <c r="C1852" i="7"/>
  <c r="B1852" i="7"/>
  <c r="A1852" i="7"/>
  <c r="H1851" i="7"/>
  <c r="G1851" i="7"/>
  <c r="D1851" i="7"/>
  <c r="C1851" i="7"/>
  <c r="F1851" i="7" s="1"/>
  <c r="B1851" i="7"/>
  <c r="I1851" i="7" s="1"/>
  <c r="J1851" i="7" s="1"/>
  <c r="K1851" i="7" s="1"/>
  <c r="A1851" i="7"/>
  <c r="K1850" i="7"/>
  <c r="H1850" i="7"/>
  <c r="G1850" i="7"/>
  <c r="C1850" i="7"/>
  <c r="D1850" i="7" s="1"/>
  <c r="B1850" i="7"/>
  <c r="I1850" i="7" s="1"/>
  <c r="J1850" i="7" s="1"/>
  <c r="A1850" i="7"/>
  <c r="H1849" i="7"/>
  <c r="G1849" i="7"/>
  <c r="F1849" i="7"/>
  <c r="C1849" i="7"/>
  <c r="B1849" i="7"/>
  <c r="I1849" i="7" s="1"/>
  <c r="J1849" i="7" s="1"/>
  <c r="K1849" i="7" s="1"/>
  <c r="A1849" i="7"/>
  <c r="H1848" i="7"/>
  <c r="G1848" i="7"/>
  <c r="F1848" i="7"/>
  <c r="E1848" i="7"/>
  <c r="D1848" i="7"/>
  <c r="C1848" i="7"/>
  <c r="B1848" i="7"/>
  <c r="I1848" i="7" s="1"/>
  <c r="J1848" i="7" s="1"/>
  <c r="K1848" i="7" s="1"/>
  <c r="A1848" i="7"/>
  <c r="K1847" i="7"/>
  <c r="I1847" i="7"/>
  <c r="J1847" i="7" s="1"/>
  <c r="H1847" i="7"/>
  <c r="G1847" i="7"/>
  <c r="E1847" i="7"/>
  <c r="D1847" i="7"/>
  <c r="C1847" i="7"/>
  <c r="F1847" i="7" s="1"/>
  <c r="B1847" i="7"/>
  <c r="A1847" i="7"/>
  <c r="I1846" i="7"/>
  <c r="J1846" i="7" s="1"/>
  <c r="K1846" i="7" s="1"/>
  <c r="H1846" i="7"/>
  <c r="G1846" i="7"/>
  <c r="C1846" i="7"/>
  <c r="B1846" i="7"/>
  <c r="A1846" i="7"/>
  <c r="I1845" i="7"/>
  <c r="J1845" i="7" s="1"/>
  <c r="K1845" i="7" s="1"/>
  <c r="H1845" i="7"/>
  <c r="G1845" i="7"/>
  <c r="F1845" i="7"/>
  <c r="C1845" i="7"/>
  <c r="B1845" i="7"/>
  <c r="A1845" i="7"/>
  <c r="H1844" i="7"/>
  <c r="G1844" i="7"/>
  <c r="F1844" i="7"/>
  <c r="E1844" i="7"/>
  <c r="D1844" i="7"/>
  <c r="C1844" i="7"/>
  <c r="B1844" i="7"/>
  <c r="I1844" i="7" s="1"/>
  <c r="J1844" i="7" s="1"/>
  <c r="K1844" i="7" s="1"/>
  <c r="A1844" i="7"/>
  <c r="I1843" i="7"/>
  <c r="J1843" i="7" s="1"/>
  <c r="K1843" i="7" s="1"/>
  <c r="H1843" i="7"/>
  <c r="G1843" i="7"/>
  <c r="F1843" i="7"/>
  <c r="E1843" i="7"/>
  <c r="D1843" i="7"/>
  <c r="C1843" i="7"/>
  <c r="B1843" i="7"/>
  <c r="A1843" i="7"/>
  <c r="K1842" i="7"/>
  <c r="H1842" i="7"/>
  <c r="G1842" i="7"/>
  <c r="F1842" i="7"/>
  <c r="D1842" i="7"/>
  <c r="C1842" i="7"/>
  <c r="E1842" i="7" s="1"/>
  <c r="B1842" i="7"/>
  <c r="I1842" i="7" s="1"/>
  <c r="J1842" i="7" s="1"/>
  <c r="A1842" i="7"/>
  <c r="J1841" i="7"/>
  <c r="K1841" i="7" s="1"/>
  <c r="H1841" i="7"/>
  <c r="G1841" i="7"/>
  <c r="F1841" i="7"/>
  <c r="E1841" i="7"/>
  <c r="D1841" i="7"/>
  <c r="C1841" i="7"/>
  <c r="B1841" i="7"/>
  <c r="I1841" i="7" s="1"/>
  <c r="A1841" i="7"/>
  <c r="J1840" i="7"/>
  <c r="K1840" i="7" s="1"/>
  <c r="I1840" i="7"/>
  <c r="H1840" i="7"/>
  <c r="G1840" i="7"/>
  <c r="F1840" i="7"/>
  <c r="E1840" i="7"/>
  <c r="D1840" i="7"/>
  <c r="C1840" i="7"/>
  <c r="B1840" i="7"/>
  <c r="A1840" i="7"/>
  <c r="H1839" i="7"/>
  <c r="G1839" i="7"/>
  <c r="C1839" i="7"/>
  <c r="F1839" i="7" s="1"/>
  <c r="B1839" i="7"/>
  <c r="I1839" i="7" s="1"/>
  <c r="J1839" i="7" s="1"/>
  <c r="K1839" i="7" s="1"/>
  <c r="A1839" i="7"/>
  <c r="K1838" i="7"/>
  <c r="H1838" i="7"/>
  <c r="G1838" i="7"/>
  <c r="C1838" i="7"/>
  <c r="B1838" i="7"/>
  <c r="I1838" i="7" s="1"/>
  <c r="J1838" i="7" s="1"/>
  <c r="A1838" i="7"/>
  <c r="J1837" i="7"/>
  <c r="K1837" i="7" s="1"/>
  <c r="H1837" i="7"/>
  <c r="G1837" i="7"/>
  <c r="C1837" i="7"/>
  <c r="B1837" i="7"/>
  <c r="I1837" i="7" s="1"/>
  <c r="A1837" i="7"/>
  <c r="H1836" i="7"/>
  <c r="G1836" i="7"/>
  <c r="F1836" i="7"/>
  <c r="E1836" i="7"/>
  <c r="D1836" i="7"/>
  <c r="C1836" i="7"/>
  <c r="B1836" i="7"/>
  <c r="I1836" i="7" s="1"/>
  <c r="J1836" i="7" s="1"/>
  <c r="K1836" i="7" s="1"/>
  <c r="A1836" i="7"/>
  <c r="I1835" i="7"/>
  <c r="J1835" i="7" s="1"/>
  <c r="K1835" i="7" s="1"/>
  <c r="H1835" i="7"/>
  <c r="G1835" i="7"/>
  <c r="E1835" i="7"/>
  <c r="D1835" i="7"/>
  <c r="C1835" i="7"/>
  <c r="F1835" i="7" s="1"/>
  <c r="B1835" i="7"/>
  <c r="A1835" i="7"/>
  <c r="I1834" i="7"/>
  <c r="J1834" i="7" s="1"/>
  <c r="K1834" i="7" s="1"/>
  <c r="H1834" i="7"/>
  <c r="G1834" i="7"/>
  <c r="C1834" i="7"/>
  <c r="B1834" i="7"/>
  <c r="A1834" i="7"/>
  <c r="I1833" i="7"/>
  <c r="J1833" i="7" s="1"/>
  <c r="K1833" i="7" s="1"/>
  <c r="H1833" i="7"/>
  <c r="G1833" i="7"/>
  <c r="F1833" i="7"/>
  <c r="C1833" i="7"/>
  <c r="B1833" i="7"/>
  <c r="A1833" i="7"/>
  <c r="H1832" i="7"/>
  <c r="G1832" i="7"/>
  <c r="F1832" i="7"/>
  <c r="E1832" i="7"/>
  <c r="D1832" i="7"/>
  <c r="C1832" i="7"/>
  <c r="B1832" i="7"/>
  <c r="I1832" i="7" s="1"/>
  <c r="J1832" i="7" s="1"/>
  <c r="K1832" i="7" s="1"/>
  <c r="A1832" i="7"/>
  <c r="I1831" i="7"/>
  <c r="J1831" i="7" s="1"/>
  <c r="K1831" i="7" s="1"/>
  <c r="H1831" i="7"/>
  <c r="G1831" i="7"/>
  <c r="F1831" i="7"/>
  <c r="E1831" i="7"/>
  <c r="D1831" i="7"/>
  <c r="C1831" i="7"/>
  <c r="B1831" i="7"/>
  <c r="A1831" i="7"/>
  <c r="H1830" i="7"/>
  <c r="G1830" i="7"/>
  <c r="D1830" i="7"/>
  <c r="C1830" i="7"/>
  <c r="F1830" i="7" s="1"/>
  <c r="B1830" i="7"/>
  <c r="I1830" i="7" s="1"/>
  <c r="J1830" i="7" s="1"/>
  <c r="K1830" i="7" s="1"/>
  <c r="A1830" i="7"/>
  <c r="J1829" i="7"/>
  <c r="K1829" i="7" s="1"/>
  <c r="H1829" i="7"/>
  <c r="G1829" i="7"/>
  <c r="F1829" i="7"/>
  <c r="D1829" i="7"/>
  <c r="C1829" i="7"/>
  <c r="E1829" i="7" s="1"/>
  <c r="B1829" i="7"/>
  <c r="I1829" i="7" s="1"/>
  <c r="A1829" i="7"/>
  <c r="I1828" i="7"/>
  <c r="J1828" i="7" s="1"/>
  <c r="K1828" i="7" s="1"/>
  <c r="H1828" i="7"/>
  <c r="G1828" i="7"/>
  <c r="F1828" i="7"/>
  <c r="E1828" i="7"/>
  <c r="D1828" i="7"/>
  <c r="C1828" i="7"/>
  <c r="B1828" i="7"/>
  <c r="A1828" i="7"/>
  <c r="H1827" i="7"/>
  <c r="G1827" i="7"/>
  <c r="C1827" i="7"/>
  <c r="F1827" i="7" s="1"/>
  <c r="B1827" i="7"/>
  <c r="I1827" i="7" s="1"/>
  <c r="J1827" i="7" s="1"/>
  <c r="K1827" i="7" s="1"/>
  <c r="A1827" i="7"/>
  <c r="H1826" i="7"/>
  <c r="G1826" i="7"/>
  <c r="C1826" i="7"/>
  <c r="B1826" i="7"/>
  <c r="I1826" i="7" s="1"/>
  <c r="J1826" i="7" s="1"/>
  <c r="K1826" i="7" s="1"/>
  <c r="A1826" i="7"/>
  <c r="K1825" i="7"/>
  <c r="J1825" i="7"/>
  <c r="H1825" i="7"/>
  <c r="G1825" i="7"/>
  <c r="C1825" i="7"/>
  <c r="F1825" i="7" s="1"/>
  <c r="B1825" i="7"/>
  <c r="I1825" i="7" s="1"/>
  <c r="A1825" i="7"/>
  <c r="J1824" i="7"/>
  <c r="K1824" i="7" s="1"/>
  <c r="I1824" i="7"/>
  <c r="H1824" i="7"/>
  <c r="G1824" i="7"/>
  <c r="F1824" i="7"/>
  <c r="E1824" i="7"/>
  <c r="D1824" i="7"/>
  <c r="C1824" i="7"/>
  <c r="B1824" i="7"/>
  <c r="A1824" i="7"/>
  <c r="I1823" i="7"/>
  <c r="J1823" i="7" s="1"/>
  <c r="K1823" i="7" s="1"/>
  <c r="H1823" i="7"/>
  <c r="G1823" i="7"/>
  <c r="C1823" i="7"/>
  <c r="F1823" i="7" s="1"/>
  <c r="B1823" i="7"/>
  <c r="A1823" i="7"/>
  <c r="H1822" i="7"/>
  <c r="G1822" i="7"/>
  <c r="C1822" i="7"/>
  <c r="E1822" i="7" s="1"/>
  <c r="B1822" i="7"/>
  <c r="I1822" i="7" s="1"/>
  <c r="J1822" i="7" s="1"/>
  <c r="K1822" i="7" s="1"/>
  <c r="A1822" i="7"/>
  <c r="H1821" i="7"/>
  <c r="G1821" i="7"/>
  <c r="E1821" i="7"/>
  <c r="C1821" i="7"/>
  <c r="D1821" i="7" s="1"/>
  <c r="B1821" i="7"/>
  <c r="I1821" i="7" s="1"/>
  <c r="J1821" i="7" s="1"/>
  <c r="K1821" i="7" s="1"/>
  <c r="A1821" i="7"/>
  <c r="I1820" i="7"/>
  <c r="J1820" i="7" s="1"/>
  <c r="K1820" i="7" s="1"/>
  <c r="H1820" i="7"/>
  <c r="G1820" i="7"/>
  <c r="F1820" i="7"/>
  <c r="E1820" i="7"/>
  <c r="D1820" i="7"/>
  <c r="C1820" i="7"/>
  <c r="B1820" i="7"/>
  <c r="A1820" i="7"/>
  <c r="I1819" i="7"/>
  <c r="J1819" i="7" s="1"/>
  <c r="K1819" i="7" s="1"/>
  <c r="H1819" i="7"/>
  <c r="G1819" i="7"/>
  <c r="F1819" i="7"/>
  <c r="E1819" i="7"/>
  <c r="D1819" i="7"/>
  <c r="C1819" i="7"/>
  <c r="B1819" i="7"/>
  <c r="A1819" i="7"/>
  <c r="K1818" i="7"/>
  <c r="J1818" i="7"/>
  <c r="H1818" i="7"/>
  <c r="G1818" i="7"/>
  <c r="F1818" i="7"/>
  <c r="E1818" i="7"/>
  <c r="D1818" i="7"/>
  <c r="C1818" i="7"/>
  <c r="B1818" i="7"/>
  <c r="I1818" i="7" s="1"/>
  <c r="A1818" i="7"/>
  <c r="I1817" i="7"/>
  <c r="J1817" i="7" s="1"/>
  <c r="K1817" i="7" s="1"/>
  <c r="H1817" i="7"/>
  <c r="G1817" i="7"/>
  <c r="C1817" i="7"/>
  <c r="B1817" i="7"/>
  <c r="A1817" i="7"/>
  <c r="H1816" i="7"/>
  <c r="G1816" i="7"/>
  <c r="F1816" i="7"/>
  <c r="E1816" i="7"/>
  <c r="D1816" i="7"/>
  <c r="C1816" i="7"/>
  <c r="B1816" i="7"/>
  <c r="I1816" i="7" s="1"/>
  <c r="J1816" i="7" s="1"/>
  <c r="K1816" i="7" s="1"/>
  <c r="A1816" i="7"/>
  <c r="H1815" i="7"/>
  <c r="G1815" i="7"/>
  <c r="D1815" i="7"/>
  <c r="C1815" i="7"/>
  <c r="F1815" i="7" s="1"/>
  <c r="B1815" i="7"/>
  <c r="I1815" i="7" s="1"/>
  <c r="J1815" i="7" s="1"/>
  <c r="K1815" i="7" s="1"/>
  <c r="A1815" i="7"/>
  <c r="J1814" i="7"/>
  <c r="K1814" i="7" s="1"/>
  <c r="H1814" i="7"/>
  <c r="G1814" i="7"/>
  <c r="F1814" i="7"/>
  <c r="C1814" i="7"/>
  <c r="E1814" i="7" s="1"/>
  <c r="B1814" i="7"/>
  <c r="I1814" i="7" s="1"/>
  <c r="A1814" i="7"/>
  <c r="I1813" i="7"/>
  <c r="J1813" i="7" s="1"/>
  <c r="K1813" i="7" s="1"/>
  <c r="H1813" i="7"/>
  <c r="G1813" i="7"/>
  <c r="F1813" i="7"/>
  <c r="C1813" i="7"/>
  <c r="D1813" i="7" s="1"/>
  <c r="B1813" i="7"/>
  <c r="A1813" i="7"/>
  <c r="J1812" i="7"/>
  <c r="K1812" i="7" s="1"/>
  <c r="I1812" i="7"/>
  <c r="H1812" i="7"/>
  <c r="G1812" i="7"/>
  <c r="F1812" i="7"/>
  <c r="E1812" i="7"/>
  <c r="D1812" i="7"/>
  <c r="C1812" i="7"/>
  <c r="B1812" i="7"/>
  <c r="A1812" i="7"/>
  <c r="I1811" i="7"/>
  <c r="J1811" i="7" s="1"/>
  <c r="K1811" i="7" s="1"/>
  <c r="H1811" i="7"/>
  <c r="G1811" i="7"/>
  <c r="C1811" i="7"/>
  <c r="F1811" i="7" s="1"/>
  <c r="B1811" i="7"/>
  <c r="A1811" i="7"/>
  <c r="H1810" i="7"/>
  <c r="G1810" i="7"/>
  <c r="C1810" i="7"/>
  <c r="E1810" i="7" s="1"/>
  <c r="B1810" i="7"/>
  <c r="I1810" i="7" s="1"/>
  <c r="J1810" i="7" s="1"/>
  <c r="K1810" i="7" s="1"/>
  <c r="A1810" i="7"/>
  <c r="I1809" i="7"/>
  <c r="J1809" i="7" s="1"/>
  <c r="K1809" i="7" s="1"/>
  <c r="H1809" i="7"/>
  <c r="G1809" i="7"/>
  <c r="E1809" i="7"/>
  <c r="C1809" i="7"/>
  <c r="D1809" i="7" s="1"/>
  <c r="B1809" i="7"/>
  <c r="A1809" i="7"/>
  <c r="I1808" i="7"/>
  <c r="J1808" i="7" s="1"/>
  <c r="K1808" i="7" s="1"/>
  <c r="H1808" i="7"/>
  <c r="G1808" i="7"/>
  <c r="F1808" i="7"/>
  <c r="E1808" i="7"/>
  <c r="D1808" i="7"/>
  <c r="C1808" i="7"/>
  <c r="B1808" i="7"/>
  <c r="A1808" i="7"/>
  <c r="I1807" i="7"/>
  <c r="J1807" i="7" s="1"/>
  <c r="K1807" i="7" s="1"/>
  <c r="H1807" i="7"/>
  <c r="G1807" i="7"/>
  <c r="F1807" i="7"/>
  <c r="E1807" i="7"/>
  <c r="D1807" i="7"/>
  <c r="C1807" i="7"/>
  <c r="B1807" i="7"/>
  <c r="A1807" i="7"/>
  <c r="H1806" i="7"/>
  <c r="G1806" i="7"/>
  <c r="F1806" i="7"/>
  <c r="E1806" i="7"/>
  <c r="D1806" i="7"/>
  <c r="C1806" i="7"/>
  <c r="B1806" i="7"/>
  <c r="I1806" i="7" s="1"/>
  <c r="J1806" i="7" s="1"/>
  <c r="K1806" i="7" s="1"/>
  <c r="A1806" i="7"/>
  <c r="I1805" i="7"/>
  <c r="J1805" i="7" s="1"/>
  <c r="K1805" i="7" s="1"/>
  <c r="H1805" i="7"/>
  <c r="G1805" i="7"/>
  <c r="C1805" i="7"/>
  <c r="B1805" i="7"/>
  <c r="A1805" i="7"/>
  <c r="H1804" i="7"/>
  <c r="G1804" i="7"/>
  <c r="F1804" i="7"/>
  <c r="D1804" i="7"/>
  <c r="C1804" i="7"/>
  <c r="E1804" i="7" s="1"/>
  <c r="B1804" i="7"/>
  <c r="I1804" i="7" s="1"/>
  <c r="J1804" i="7" s="1"/>
  <c r="K1804" i="7" s="1"/>
  <c r="A1804" i="7"/>
  <c r="I1803" i="7"/>
  <c r="J1803" i="7" s="1"/>
  <c r="K1803" i="7" s="1"/>
  <c r="H1803" i="7"/>
  <c r="G1803" i="7"/>
  <c r="D1803" i="7"/>
  <c r="C1803" i="7"/>
  <c r="F1803" i="7" s="1"/>
  <c r="B1803" i="7"/>
  <c r="A1803" i="7"/>
  <c r="J1802" i="7"/>
  <c r="K1802" i="7" s="1"/>
  <c r="H1802" i="7"/>
  <c r="G1802" i="7"/>
  <c r="F1802" i="7"/>
  <c r="C1802" i="7"/>
  <c r="E1802" i="7" s="1"/>
  <c r="B1802" i="7"/>
  <c r="I1802" i="7" s="1"/>
  <c r="A1802" i="7"/>
  <c r="I1801" i="7"/>
  <c r="J1801" i="7" s="1"/>
  <c r="K1801" i="7" s="1"/>
  <c r="H1801" i="7"/>
  <c r="G1801" i="7"/>
  <c r="F1801" i="7"/>
  <c r="C1801" i="7"/>
  <c r="D1801" i="7" s="1"/>
  <c r="B1801" i="7"/>
  <c r="A1801" i="7"/>
  <c r="H1800" i="7"/>
  <c r="G1800" i="7"/>
  <c r="F1800" i="7"/>
  <c r="E1800" i="7"/>
  <c r="D1800" i="7"/>
  <c r="C1800" i="7"/>
  <c r="B1800" i="7"/>
  <c r="I1800" i="7" s="1"/>
  <c r="J1800" i="7" s="1"/>
  <c r="K1800" i="7" s="1"/>
  <c r="A1800" i="7"/>
  <c r="I1799" i="7"/>
  <c r="J1799" i="7" s="1"/>
  <c r="K1799" i="7" s="1"/>
  <c r="H1799" i="7"/>
  <c r="G1799" i="7"/>
  <c r="C1799" i="7"/>
  <c r="F1799" i="7" s="1"/>
  <c r="B1799" i="7"/>
  <c r="A1799" i="7"/>
  <c r="H1798" i="7"/>
  <c r="G1798" i="7"/>
  <c r="C1798" i="7"/>
  <c r="E1798" i="7" s="1"/>
  <c r="B1798" i="7"/>
  <c r="I1798" i="7" s="1"/>
  <c r="J1798" i="7" s="1"/>
  <c r="K1798" i="7" s="1"/>
  <c r="A1798" i="7"/>
  <c r="I1797" i="7"/>
  <c r="J1797" i="7" s="1"/>
  <c r="K1797" i="7" s="1"/>
  <c r="H1797" i="7"/>
  <c r="G1797" i="7"/>
  <c r="E1797" i="7"/>
  <c r="C1797" i="7"/>
  <c r="D1797" i="7" s="1"/>
  <c r="B1797" i="7"/>
  <c r="A1797" i="7"/>
  <c r="I1796" i="7"/>
  <c r="J1796" i="7" s="1"/>
  <c r="K1796" i="7" s="1"/>
  <c r="H1796" i="7"/>
  <c r="G1796" i="7"/>
  <c r="F1796" i="7"/>
  <c r="E1796" i="7"/>
  <c r="D1796" i="7"/>
  <c r="C1796" i="7"/>
  <c r="B1796" i="7"/>
  <c r="A1796" i="7"/>
  <c r="I1795" i="7"/>
  <c r="J1795" i="7" s="1"/>
  <c r="K1795" i="7" s="1"/>
  <c r="H1795" i="7"/>
  <c r="G1795" i="7"/>
  <c r="F1795" i="7"/>
  <c r="E1795" i="7"/>
  <c r="D1795" i="7"/>
  <c r="C1795" i="7"/>
  <c r="B1795" i="7"/>
  <c r="A1795" i="7"/>
  <c r="H1794" i="7"/>
  <c r="G1794" i="7"/>
  <c r="F1794" i="7"/>
  <c r="E1794" i="7"/>
  <c r="D1794" i="7"/>
  <c r="C1794" i="7"/>
  <c r="B1794" i="7"/>
  <c r="I1794" i="7" s="1"/>
  <c r="J1794" i="7" s="1"/>
  <c r="K1794" i="7" s="1"/>
  <c r="A1794" i="7"/>
  <c r="I1793" i="7"/>
  <c r="J1793" i="7" s="1"/>
  <c r="K1793" i="7" s="1"/>
  <c r="H1793" i="7"/>
  <c r="G1793" i="7"/>
  <c r="C1793" i="7"/>
  <c r="B1793" i="7"/>
  <c r="A1793" i="7"/>
  <c r="H1792" i="7"/>
  <c r="G1792" i="7"/>
  <c r="F1792" i="7"/>
  <c r="D1792" i="7"/>
  <c r="C1792" i="7"/>
  <c r="E1792" i="7" s="1"/>
  <c r="B1792" i="7"/>
  <c r="I1792" i="7" s="1"/>
  <c r="J1792" i="7" s="1"/>
  <c r="K1792" i="7" s="1"/>
  <c r="A1792" i="7"/>
  <c r="I1791" i="7"/>
  <c r="J1791" i="7" s="1"/>
  <c r="K1791" i="7" s="1"/>
  <c r="H1791" i="7"/>
  <c r="G1791" i="7"/>
  <c r="D1791" i="7"/>
  <c r="C1791" i="7"/>
  <c r="F1791" i="7" s="1"/>
  <c r="B1791" i="7"/>
  <c r="A1791" i="7"/>
  <c r="J1790" i="7"/>
  <c r="K1790" i="7" s="1"/>
  <c r="H1790" i="7"/>
  <c r="G1790" i="7"/>
  <c r="F1790" i="7"/>
  <c r="C1790" i="7"/>
  <c r="E1790" i="7" s="1"/>
  <c r="B1790" i="7"/>
  <c r="I1790" i="7" s="1"/>
  <c r="A1790" i="7"/>
  <c r="I1789" i="7"/>
  <c r="J1789" i="7" s="1"/>
  <c r="K1789" i="7" s="1"/>
  <c r="H1789" i="7"/>
  <c r="G1789" i="7"/>
  <c r="F1789" i="7"/>
  <c r="C1789" i="7"/>
  <c r="D1789" i="7" s="1"/>
  <c r="B1789" i="7"/>
  <c r="A1789" i="7"/>
  <c r="H1788" i="7"/>
  <c r="G1788" i="7"/>
  <c r="F1788" i="7"/>
  <c r="E1788" i="7"/>
  <c r="D1788" i="7"/>
  <c r="C1788" i="7"/>
  <c r="B1788" i="7"/>
  <c r="I1788" i="7" s="1"/>
  <c r="J1788" i="7" s="1"/>
  <c r="K1788" i="7" s="1"/>
  <c r="A1788" i="7"/>
  <c r="I1787" i="7"/>
  <c r="J1787" i="7" s="1"/>
  <c r="K1787" i="7" s="1"/>
  <c r="H1787" i="7"/>
  <c r="G1787" i="7"/>
  <c r="C1787" i="7"/>
  <c r="F1787" i="7" s="1"/>
  <c r="B1787" i="7"/>
  <c r="A1787" i="7"/>
  <c r="H1786" i="7"/>
  <c r="G1786" i="7"/>
  <c r="C1786" i="7"/>
  <c r="E1786" i="7" s="1"/>
  <c r="B1786" i="7"/>
  <c r="I1786" i="7" s="1"/>
  <c r="J1786" i="7" s="1"/>
  <c r="K1786" i="7" s="1"/>
  <c r="A1786" i="7"/>
  <c r="I1785" i="7"/>
  <c r="J1785" i="7" s="1"/>
  <c r="K1785" i="7" s="1"/>
  <c r="H1785" i="7"/>
  <c r="G1785" i="7"/>
  <c r="E1785" i="7"/>
  <c r="C1785" i="7"/>
  <c r="D1785" i="7" s="1"/>
  <c r="B1785" i="7"/>
  <c r="A1785" i="7"/>
  <c r="I1784" i="7"/>
  <c r="J1784" i="7" s="1"/>
  <c r="K1784" i="7" s="1"/>
  <c r="H1784" i="7"/>
  <c r="G1784" i="7"/>
  <c r="F1784" i="7"/>
  <c r="E1784" i="7"/>
  <c r="D1784" i="7"/>
  <c r="C1784" i="7"/>
  <c r="B1784" i="7"/>
  <c r="A1784" i="7"/>
  <c r="I1783" i="7"/>
  <c r="J1783" i="7" s="1"/>
  <c r="K1783" i="7" s="1"/>
  <c r="H1783" i="7"/>
  <c r="G1783" i="7"/>
  <c r="F1783" i="7"/>
  <c r="E1783" i="7"/>
  <c r="D1783" i="7"/>
  <c r="C1783" i="7"/>
  <c r="B1783" i="7"/>
  <c r="A1783" i="7"/>
  <c r="H1782" i="7"/>
  <c r="G1782" i="7"/>
  <c r="F1782" i="7"/>
  <c r="E1782" i="7"/>
  <c r="D1782" i="7"/>
  <c r="C1782" i="7"/>
  <c r="B1782" i="7"/>
  <c r="I1782" i="7" s="1"/>
  <c r="J1782" i="7" s="1"/>
  <c r="K1782" i="7" s="1"/>
  <c r="A1782" i="7"/>
  <c r="I1781" i="7"/>
  <c r="J1781" i="7" s="1"/>
  <c r="K1781" i="7" s="1"/>
  <c r="H1781" i="7"/>
  <c r="G1781" i="7"/>
  <c r="C1781" i="7"/>
  <c r="B1781" i="7"/>
  <c r="A1781" i="7"/>
  <c r="H1780" i="7"/>
  <c r="G1780" i="7"/>
  <c r="F1780" i="7"/>
  <c r="D1780" i="7"/>
  <c r="C1780" i="7"/>
  <c r="E1780" i="7" s="1"/>
  <c r="B1780" i="7"/>
  <c r="I1780" i="7" s="1"/>
  <c r="J1780" i="7" s="1"/>
  <c r="K1780" i="7" s="1"/>
  <c r="A1780" i="7"/>
  <c r="I1779" i="7"/>
  <c r="J1779" i="7" s="1"/>
  <c r="K1779" i="7" s="1"/>
  <c r="H1779" i="7"/>
  <c r="G1779" i="7"/>
  <c r="D1779" i="7"/>
  <c r="C1779" i="7"/>
  <c r="F1779" i="7" s="1"/>
  <c r="B1779" i="7"/>
  <c r="A1779" i="7"/>
  <c r="J1778" i="7"/>
  <c r="K1778" i="7" s="1"/>
  <c r="H1778" i="7"/>
  <c r="G1778" i="7"/>
  <c r="F1778" i="7"/>
  <c r="C1778" i="7"/>
  <c r="E1778" i="7" s="1"/>
  <c r="B1778" i="7"/>
  <c r="I1778" i="7" s="1"/>
  <c r="A1778" i="7"/>
  <c r="I1777" i="7"/>
  <c r="J1777" i="7" s="1"/>
  <c r="K1777" i="7" s="1"/>
  <c r="H1777" i="7"/>
  <c r="G1777" i="7"/>
  <c r="C1777" i="7"/>
  <c r="B1777" i="7"/>
  <c r="A1777" i="7"/>
  <c r="H1776" i="7"/>
  <c r="G1776" i="7"/>
  <c r="F1776" i="7"/>
  <c r="E1776" i="7"/>
  <c r="D1776" i="7"/>
  <c r="C1776" i="7"/>
  <c r="B1776" i="7"/>
  <c r="I1776" i="7" s="1"/>
  <c r="J1776" i="7" s="1"/>
  <c r="K1776" i="7" s="1"/>
  <c r="A1776" i="7"/>
  <c r="I1775" i="7"/>
  <c r="J1775" i="7" s="1"/>
  <c r="K1775" i="7" s="1"/>
  <c r="H1775" i="7"/>
  <c r="G1775" i="7"/>
  <c r="C1775" i="7"/>
  <c r="F1775" i="7" s="1"/>
  <c r="B1775" i="7"/>
  <c r="A1775" i="7"/>
  <c r="K1774" i="7"/>
  <c r="H1774" i="7"/>
  <c r="G1774" i="7"/>
  <c r="C1774" i="7"/>
  <c r="E1774" i="7" s="1"/>
  <c r="B1774" i="7"/>
  <c r="I1774" i="7" s="1"/>
  <c r="J1774" i="7" s="1"/>
  <c r="A1774" i="7"/>
  <c r="I1773" i="7"/>
  <c r="J1773" i="7" s="1"/>
  <c r="K1773" i="7" s="1"/>
  <c r="H1773" i="7"/>
  <c r="G1773" i="7"/>
  <c r="E1773" i="7"/>
  <c r="C1773" i="7"/>
  <c r="D1773" i="7" s="1"/>
  <c r="B1773" i="7"/>
  <c r="A1773" i="7"/>
  <c r="I1772" i="7"/>
  <c r="J1772" i="7" s="1"/>
  <c r="K1772" i="7" s="1"/>
  <c r="H1772" i="7"/>
  <c r="G1772" i="7"/>
  <c r="F1772" i="7"/>
  <c r="E1772" i="7"/>
  <c r="D1772" i="7"/>
  <c r="C1772" i="7"/>
  <c r="B1772" i="7"/>
  <c r="A1772" i="7"/>
  <c r="I1771" i="7"/>
  <c r="J1771" i="7" s="1"/>
  <c r="K1771" i="7" s="1"/>
  <c r="H1771" i="7"/>
  <c r="G1771" i="7"/>
  <c r="F1771" i="7"/>
  <c r="E1771" i="7"/>
  <c r="D1771" i="7"/>
  <c r="C1771" i="7"/>
  <c r="B1771" i="7"/>
  <c r="A1771" i="7"/>
  <c r="H1770" i="7"/>
  <c r="G1770" i="7"/>
  <c r="F1770" i="7"/>
  <c r="E1770" i="7"/>
  <c r="D1770" i="7"/>
  <c r="C1770" i="7"/>
  <c r="B1770" i="7"/>
  <c r="I1770" i="7" s="1"/>
  <c r="J1770" i="7" s="1"/>
  <c r="K1770" i="7" s="1"/>
  <c r="A1770" i="7"/>
  <c r="I1769" i="7"/>
  <c r="J1769" i="7" s="1"/>
  <c r="K1769" i="7" s="1"/>
  <c r="H1769" i="7"/>
  <c r="G1769" i="7"/>
  <c r="C1769" i="7"/>
  <c r="B1769" i="7"/>
  <c r="A1769" i="7"/>
  <c r="H1768" i="7"/>
  <c r="G1768" i="7"/>
  <c r="F1768" i="7"/>
  <c r="D1768" i="7"/>
  <c r="C1768" i="7"/>
  <c r="E1768" i="7" s="1"/>
  <c r="B1768" i="7"/>
  <c r="I1768" i="7" s="1"/>
  <c r="J1768" i="7" s="1"/>
  <c r="K1768" i="7" s="1"/>
  <c r="A1768" i="7"/>
  <c r="I1767" i="7"/>
  <c r="J1767" i="7" s="1"/>
  <c r="K1767" i="7" s="1"/>
  <c r="H1767" i="7"/>
  <c r="G1767" i="7"/>
  <c r="D1767" i="7"/>
  <c r="C1767" i="7"/>
  <c r="F1767" i="7" s="1"/>
  <c r="B1767" i="7"/>
  <c r="A1767" i="7"/>
  <c r="J1766" i="7"/>
  <c r="K1766" i="7" s="1"/>
  <c r="H1766" i="7"/>
  <c r="G1766" i="7"/>
  <c r="F1766" i="7"/>
  <c r="C1766" i="7"/>
  <c r="E1766" i="7" s="1"/>
  <c r="B1766" i="7"/>
  <c r="I1766" i="7" s="1"/>
  <c r="A1766" i="7"/>
  <c r="I1765" i="7"/>
  <c r="J1765" i="7" s="1"/>
  <c r="K1765" i="7" s="1"/>
  <c r="H1765" i="7"/>
  <c r="G1765" i="7"/>
  <c r="F1765" i="7"/>
  <c r="C1765" i="7"/>
  <c r="B1765" i="7"/>
  <c r="A1765" i="7"/>
  <c r="H1764" i="7"/>
  <c r="G1764" i="7"/>
  <c r="F1764" i="7"/>
  <c r="E1764" i="7"/>
  <c r="D1764" i="7"/>
  <c r="C1764" i="7"/>
  <c r="B1764" i="7"/>
  <c r="I1764" i="7" s="1"/>
  <c r="J1764" i="7" s="1"/>
  <c r="K1764" i="7" s="1"/>
  <c r="A1764" i="7"/>
  <c r="I1763" i="7"/>
  <c r="J1763" i="7" s="1"/>
  <c r="K1763" i="7" s="1"/>
  <c r="H1763" i="7"/>
  <c r="G1763" i="7"/>
  <c r="C1763" i="7"/>
  <c r="F1763" i="7" s="1"/>
  <c r="B1763" i="7"/>
  <c r="A1763" i="7"/>
  <c r="K1762" i="7"/>
  <c r="H1762" i="7"/>
  <c r="G1762" i="7"/>
  <c r="C1762" i="7"/>
  <c r="E1762" i="7" s="1"/>
  <c r="B1762" i="7"/>
  <c r="I1762" i="7" s="1"/>
  <c r="J1762" i="7" s="1"/>
  <c r="A1762" i="7"/>
  <c r="K1761" i="7"/>
  <c r="I1761" i="7"/>
  <c r="J1761" i="7" s="1"/>
  <c r="H1761" i="7"/>
  <c r="G1761" i="7"/>
  <c r="E1761" i="7"/>
  <c r="C1761" i="7"/>
  <c r="D1761" i="7" s="1"/>
  <c r="B1761" i="7"/>
  <c r="A1761" i="7"/>
  <c r="I1760" i="7"/>
  <c r="J1760" i="7" s="1"/>
  <c r="K1760" i="7" s="1"/>
  <c r="H1760" i="7"/>
  <c r="G1760" i="7"/>
  <c r="F1760" i="7"/>
  <c r="E1760" i="7"/>
  <c r="D1760" i="7"/>
  <c r="C1760" i="7"/>
  <c r="B1760" i="7"/>
  <c r="A1760" i="7"/>
  <c r="I1759" i="7"/>
  <c r="J1759" i="7" s="1"/>
  <c r="K1759" i="7" s="1"/>
  <c r="H1759" i="7"/>
  <c r="G1759" i="7"/>
  <c r="F1759" i="7"/>
  <c r="E1759" i="7"/>
  <c r="D1759" i="7"/>
  <c r="C1759" i="7"/>
  <c r="B1759" i="7"/>
  <c r="A1759" i="7"/>
  <c r="H1758" i="7"/>
  <c r="G1758" i="7"/>
  <c r="F1758" i="7"/>
  <c r="E1758" i="7"/>
  <c r="D1758" i="7"/>
  <c r="C1758" i="7"/>
  <c r="B1758" i="7"/>
  <c r="I1758" i="7" s="1"/>
  <c r="J1758" i="7" s="1"/>
  <c r="K1758" i="7" s="1"/>
  <c r="A1758" i="7"/>
  <c r="I1757" i="7"/>
  <c r="J1757" i="7" s="1"/>
  <c r="K1757" i="7" s="1"/>
  <c r="H1757" i="7"/>
  <c r="G1757" i="7"/>
  <c r="D1757" i="7"/>
  <c r="C1757" i="7"/>
  <c r="E1757" i="7" s="1"/>
  <c r="B1757" i="7"/>
  <c r="A1757" i="7"/>
  <c r="H1756" i="7"/>
  <c r="G1756" i="7"/>
  <c r="F1756" i="7"/>
  <c r="D1756" i="7"/>
  <c r="C1756" i="7"/>
  <c r="E1756" i="7" s="1"/>
  <c r="B1756" i="7"/>
  <c r="I1756" i="7" s="1"/>
  <c r="J1756" i="7" s="1"/>
  <c r="K1756" i="7" s="1"/>
  <c r="A1756" i="7"/>
  <c r="I1755" i="7"/>
  <c r="J1755" i="7" s="1"/>
  <c r="K1755" i="7" s="1"/>
  <c r="H1755" i="7"/>
  <c r="G1755" i="7"/>
  <c r="D1755" i="7"/>
  <c r="C1755" i="7"/>
  <c r="F1755" i="7" s="1"/>
  <c r="B1755" i="7"/>
  <c r="A1755" i="7"/>
  <c r="J1754" i="7"/>
  <c r="K1754" i="7" s="1"/>
  <c r="H1754" i="7"/>
  <c r="G1754" i="7"/>
  <c r="F1754" i="7"/>
  <c r="C1754" i="7"/>
  <c r="E1754" i="7" s="1"/>
  <c r="B1754" i="7"/>
  <c r="I1754" i="7" s="1"/>
  <c r="A1754" i="7"/>
  <c r="I1753" i="7"/>
  <c r="J1753" i="7" s="1"/>
  <c r="K1753" i="7" s="1"/>
  <c r="H1753" i="7"/>
  <c r="G1753" i="7"/>
  <c r="F1753" i="7"/>
  <c r="C1753" i="7"/>
  <c r="B1753" i="7"/>
  <c r="A1753" i="7"/>
  <c r="H1752" i="7"/>
  <c r="G1752" i="7"/>
  <c r="F1752" i="7"/>
  <c r="E1752" i="7"/>
  <c r="D1752" i="7"/>
  <c r="C1752" i="7"/>
  <c r="B1752" i="7"/>
  <c r="I1752" i="7" s="1"/>
  <c r="J1752" i="7" s="1"/>
  <c r="K1752" i="7" s="1"/>
  <c r="A1752" i="7"/>
  <c r="I1751" i="7"/>
  <c r="J1751" i="7" s="1"/>
  <c r="K1751" i="7" s="1"/>
  <c r="H1751" i="7"/>
  <c r="G1751" i="7"/>
  <c r="C1751" i="7"/>
  <c r="B1751" i="7"/>
  <c r="A1751" i="7"/>
  <c r="K1750" i="7"/>
  <c r="H1750" i="7"/>
  <c r="G1750" i="7"/>
  <c r="C1750" i="7"/>
  <c r="B1750" i="7"/>
  <c r="I1750" i="7" s="1"/>
  <c r="J1750" i="7" s="1"/>
  <c r="A1750" i="7"/>
  <c r="I1749" i="7"/>
  <c r="J1749" i="7" s="1"/>
  <c r="K1749" i="7" s="1"/>
  <c r="H1749" i="7"/>
  <c r="G1749" i="7"/>
  <c r="E1749" i="7"/>
  <c r="C1749" i="7"/>
  <c r="D1749" i="7" s="1"/>
  <c r="B1749" i="7"/>
  <c r="A1749" i="7"/>
  <c r="H1748" i="7"/>
  <c r="G1748" i="7"/>
  <c r="F1748" i="7"/>
  <c r="E1748" i="7"/>
  <c r="D1748" i="7"/>
  <c r="C1748" i="7"/>
  <c r="B1748" i="7"/>
  <c r="I1748" i="7" s="1"/>
  <c r="J1748" i="7" s="1"/>
  <c r="K1748" i="7" s="1"/>
  <c r="A1748" i="7"/>
  <c r="I1747" i="7"/>
  <c r="J1747" i="7" s="1"/>
  <c r="K1747" i="7" s="1"/>
  <c r="H1747" i="7"/>
  <c r="G1747" i="7"/>
  <c r="F1747" i="7"/>
  <c r="E1747" i="7"/>
  <c r="D1747" i="7"/>
  <c r="C1747" i="7"/>
  <c r="B1747" i="7"/>
  <c r="A1747" i="7"/>
  <c r="H1746" i="7"/>
  <c r="G1746" i="7"/>
  <c r="F1746" i="7"/>
  <c r="E1746" i="7"/>
  <c r="D1746" i="7"/>
  <c r="C1746" i="7"/>
  <c r="B1746" i="7"/>
  <c r="I1746" i="7" s="1"/>
  <c r="J1746" i="7" s="1"/>
  <c r="K1746" i="7" s="1"/>
  <c r="A1746" i="7"/>
  <c r="I1745" i="7"/>
  <c r="J1745" i="7" s="1"/>
  <c r="K1745" i="7" s="1"/>
  <c r="H1745" i="7"/>
  <c r="G1745" i="7"/>
  <c r="C1745" i="7"/>
  <c r="E1745" i="7" s="1"/>
  <c r="B1745" i="7"/>
  <c r="A1745" i="7"/>
  <c r="H1744" i="7"/>
  <c r="G1744" i="7"/>
  <c r="F1744" i="7"/>
  <c r="D1744" i="7"/>
  <c r="C1744" i="7"/>
  <c r="E1744" i="7" s="1"/>
  <c r="B1744" i="7"/>
  <c r="I1744" i="7" s="1"/>
  <c r="J1744" i="7" s="1"/>
  <c r="K1744" i="7" s="1"/>
  <c r="A1744" i="7"/>
  <c r="I1743" i="7"/>
  <c r="J1743" i="7" s="1"/>
  <c r="K1743" i="7" s="1"/>
  <c r="H1743" i="7"/>
  <c r="G1743" i="7"/>
  <c r="D1743" i="7"/>
  <c r="C1743" i="7"/>
  <c r="F1743" i="7" s="1"/>
  <c r="B1743" i="7"/>
  <c r="A1743" i="7"/>
  <c r="J1742" i="7"/>
  <c r="K1742" i="7" s="1"/>
  <c r="H1742" i="7"/>
  <c r="G1742" i="7"/>
  <c r="F1742" i="7"/>
  <c r="C1742" i="7"/>
  <c r="E1742" i="7" s="1"/>
  <c r="B1742" i="7"/>
  <c r="I1742" i="7" s="1"/>
  <c r="A1742" i="7"/>
  <c r="I1741" i="7"/>
  <c r="J1741" i="7" s="1"/>
  <c r="K1741" i="7" s="1"/>
  <c r="H1741" i="7"/>
  <c r="G1741" i="7"/>
  <c r="F1741" i="7"/>
  <c r="E1741" i="7"/>
  <c r="D1741" i="7"/>
  <c r="C1741" i="7"/>
  <c r="B1741" i="7"/>
  <c r="A1741" i="7"/>
  <c r="K1740" i="7"/>
  <c r="J1740" i="7"/>
  <c r="I1740" i="7"/>
  <c r="H1740" i="7"/>
  <c r="G1740" i="7"/>
  <c r="F1740" i="7"/>
  <c r="E1740" i="7"/>
  <c r="C1740" i="7"/>
  <c r="D1740" i="7" s="1"/>
  <c r="B1740" i="7"/>
  <c r="A1740" i="7"/>
  <c r="J1739" i="7"/>
  <c r="K1739" i="7" s="1"/>
  <c r="I1739" i="7"/>
  <c r="H1739" i="7"/>
  <c r="G1739" i="7"/>
  <c r="C1739" i="7"/>
  <c r="B1739" i="7"/>
  <c r="A1739" i="7"/>
  <c r="H1738" i="7"/>
  <c r="G1738" i="7"/>
  <c r="D1738" i="7"/>
  <c r="C1738" i="7"/>
  <c r="E1738" i="7" s="1"/>
  <c r="B1738" i="7"/>
  <c r="I1738" i="7" s="1"/>
  <c r="J1738" i="7" s="1"/>
  <c r="K1738" i="7" s="1"/>
  <c r="A1738" i="7"/>
  <c r="J1737" i="7"/>
  <c r="K1737" i="7" s="1"/>
  <c r="H1737" i="7"/>
  <c r="G1737" i="7"/>
  <c r="F1737" i="7"/>
  <c r="E1737" i="7"/>
  <c r="C1737" i="7"/>
  <c r="D1737" i="7" s="1"/>
  <c r="B1737" i="7"/>
  <c r="I1737" i="7" s="1"/>
  <c r="A1737" i="7"/>
  <c r="K1736" i="7"/>
  <c r="J1736" i="7"/>
  <c r="H1736" i="7"/>
  <c r="G1736" i="7"/>
  <c r="F1736" i="7"/>
  <c r="E1736" i="7"/>
  <c r="D1736" i="7"/>
  <c r="C1736" i="7"/>
  <c r="B1736" i="7"/>
  <c r="I1736" i="7" s="1"/>
  <c r="A1736" i="7"/>
  <c r="J1735" i="7"/>
  <c r="K1735" i="7" s="1"/>
  <c r="I1735" i="7"/>
  <c r="H1735" i="7"/>
  <c r="G1735" i="7"/>
  <c r="C1735" i="7"/>
  <c r="B1735" i="7"/>
  <c r="A1735" i="7"/>
  <c r="H1734" i="7"/>
  <c r="G1734" i="7"/>
  <c r="F1734" i="7"/>
  <c r="D1734" i="7"/>
  <c r="C1734" i="7"/>
  <c r="E1734" i="7" s="1"/>
  <c r="B1734" i="7"/>
  <c r="I1734" i="7" s="1"/>
  <c r="J1734" i="7" s="1"/>
  <c r="K1734" i="7" s="1"/>
  <c r="A1734" i="7"/>
  <c r="J1733" i="7"/>
  <c r="K1733" i="7" s="1"/>
  <c r="I1733" i="7"/>
  <c r="H1733" i="7"/>
  <c r="G1733" i="7"/>
  <c r="E1733" i="7"/>
  <c r="C1733" i="7"/>
  <c r="D1733" i="7" s="1"/>
  <c r="B1733" i="7"/>
  <c r="A1733" i="7"/>
  <c r="J1732" i="7"/>
  <c r="K1732" i="7" s="1"/>
  <c r="I1732" i="7"/>
  <c r="H1732" i="7"/>
  <c r="G1732" i="7"/>
  <c r="C1732" i="7"/>
  <c r="D1732" i="7" s="1"/>
  <c r="B1732" i="7"/>
  <c r="A1732" i="7"/>
  <c r="I1731" i="7"/>
  <c r="J1731" i="7" s="1"/>
  <c r="K1731" i="7" s="1"/>
  <c r="H1731" i="7"/>
  <c r="G1731" i="7"/>
  <c r="C1731" i="7"/>
  <c r="E1731" i="7" s="1"/>
  <c r="B1731" i="7"/>
  <c r="A1731" i="7"/>
  <c r="H1730" i="7"/>
  <c r="G1730" i="7"/>
  <c r="F1730" i="7"/>
  <c r="D1730" i="7"/>
  <c r="C1730" i="7"/>
  <c r="E1730" i="7" s="1"/>
  <c r="B1730" i="7"/>
  <c r="I1730" i="7" s="1"/>
  <c r="J1730" i="7" s="1"/>
  <c r="K1730" i="7" s="1"/>
  <c r="A1730" i="7"/>
  <c r="H1729" i="7"/>
  <c r="G1729" i="7"/>
  <c r="E1729" i="7"/>
  <c r="C1729" i="7"/>
  <c r="D1729" i="7" s="1"/>
  <c r="B1729" i="7"/>
  <c r="I1729" i="7" s="1"/>
  <c r="J1729" i="7" s="1"/>
  <c r="K1729" i="7" s="1"/>
  <c r="A1729" i="7"/>
  <c r="I1728" i="7"/>
  <c r="J1728" i="7" s="1"/>
  <c r="K1728" i="7" s="1"/>
  <c r="H1728" i="7"/>
  <c r="G1728" i="7"/>
  <c r="E1728" i="7"/>
  <c r="D1728" i="7"/>
  <c r="C1728" i="7"/>
  <c r="F1728" i="7" s="1"/>
  <c r="B1728" i="7"/>
  <c r="A1728" i="7"/>
  <c r="J1727" i="7"/>
  <c r="K1727" i="7" s="1"/>
  <c r="H1727" i="7"/>
  <c r="G1727" i="7"/>
  <c r="C1727" i="7"/>
  <c r="B1727" i="7"/>
  <c r="I1727" i="7" s="1"/>
  <c r="A1727" i="7"/>
  <c r="K1726" i="7"/>
  <c r="I1726" i="7"/>
  <c r="J1726" i="7" s="1"/>
  <c r="H1726" i="7"/>
  <c r="G1726" i="7"/>
  <c r="F1726" i="7"/>
  <c r="C1726" i="7"/>
  <c r="E1726" i="7" s="1"/>
  <c r="B1726" i="7"/>
  <c r="A1726" i="7"/>
  <c r="I1725" i="7"/>
  <c r="J1725" i="7" s="1"/>
  <c r="K1725" i="7" s="1"/>
  <c r="H1725" i="7"/>
  <c r="G1725" i="7"/>
  <c r="F1725" i="7"/>
  <c r="C1725" i="7"/>
  <c r="B1725" i="7"/>
  <c r="A1725" i="7"/>
  <c r="H1724" i="7"/>
  <c r="G1724" i="7"/>
  <c r="F1724" i="7"/>
  <c r="E1724" i="7"/>
  <c r="D1724" i="7"/>
  <c r="C1724" i="7"/>
  <c r="B1724" i="7"/>
  <c r="I1724" i="7" s="1"/>
  <c r="J1724" i="7" s="1"/>
  <c r="K1724" i="7" s="1"/>
  <c r="A1724" i="7"/>
  <c r="I1723" i="7"/>
  <c r="J1723" i="7" s="1"/>
  <c r="K1723" i="7" s="1"/>
  <c r="H1723" i="7"/>
  <c r="G1723" i="7"/>
  <c r="F1723" i="7"/>
  <c r="D1723" i="7"/>
  <c r="C1723" i="7"/>
  <c r="E1723" i="7" s="1"/>
  <c r="B1723" i="7"/>
  <c r="A1723" i="7"/>
  <c r="H1722" i="7"/>
  <c r="G1722" i="7"/>
  <c r="E1722" i="7"/>
  <c r="C1722" i="7"/>
  <c r="B1722" i="7"/>
  <c r="I1722" i="7" s="1"/>
  <c r="J1722" i="7" s="1"/>
  <c r="K1722" i="7" s="1"/>
  <c r="A1722" i="7"/>
  <c r="K1721" i="7"/>
  <c r="H1721" i="7"/>
  <c r="G1721" i="7"/>
  <c r="F1721" i="7"/>
  <c r="D1721" i="7"/>
  <c r="C1721" i="7"/>
  <c r="E1721" i="7" s="1"/>
  <c r="B1721" i="7"/>
  <c r="I1721" i="7" s="1"/>
  <c r="J1721" i="7" s="1"/>
  <c r="A1721" i="7"/>
  <c r="H1720" i="7"/>
  <c r="G1720" i="7"/>
  <c r="E1720" i="7"/>
  <c r="D1720" i="7"/>
  <c r="C1720" i="7"/>
  <c r="F1720" i="7" s="1"/>
  <c r="B1720" i="7"/>
  <c r="I1720" i="7" s="1"/>
  <c r="J1720" i="7" s="1"/>
  <c r="K1720" i="7" s="1"/>
  <c r="A1720" i="7"/>
  <c r="J1719" i="7"/>
  <c r="K1719" i="7" s="1"/>
  <c r="H1719" i="7"/>
  <c r="G1719" i="7"/>
  <c r="D1719" i="7"/>
  <c r="C1719" i="7"/>
  <c r="B1719" i="7"/>
  <c r="I1719" i="7" s="1"/>
  <c r="A1719" i="7"/>
  <c r="H1718" i="7"/>
  <c r="G1718" i="7"/>
  <c r="C1718" i="7"/>
  <c r="B1718" i="7"/>
  <c r="I1718" i="7" s="1"/>
  <c r="J1718" i="7" s="1"/>
  <c r="K1718" i="7" s="1"/>
  <c r="A1718" i="7"/>
  <c r="H1717" i="7"/>
  <c r="G1717" i="7"/>
  <c r="F1717" i="7"/>
  <c r="D1717" i="7"/>
  <c r="C1717" i="7"/>
  <c r="E1717" i="7" s="1"/>
  <c r="B1717" i="7"/>
  <c r="I1717" i="7" s="1"/>
  <c r="J1717" i="7" s="1"/>
  <c r="K1717" i="7" s="1"/>
  <c r="A1717" i="7"/>
  <c r="J1716" i="7"/>
  <c r="K1716" i="7" s="1"/>
  <c r="I1716" i="7"/>
  <c r="H1716" i="7"/>
  <c r="G1716" i="7"/>
  <c r="E1716" i="7"/>
  <c r="C1716" i="7"/>
  <c r="D1716" i="7" s="1"/>
  <c r="B1716" i="7"/>
  <c r="A1716" i="7"/>
  <c r="I1715" i="7"/>
  <c r="J1715" i="7" s="1"/>
  <c r="K1715" i="7" s="1"/>
  <c r="H1715" i="7"/>
  <c r="G1715" i="7"/>
  <c r="F1715" i="7"/>
  <c r="E1715" i="7"/>
  <c r="D1715" i="7"/>
  <c r="C1715" i="7"/>
  <c r="B1715" i="7"/>
  <c r="A1715" i="7"/>
  <c r="K1714" i="7"/>
  <c r="J1714" i="7"/>
  <c r="I1714" i="7"/>
  <c r="H1714" i="7"/>
  <c r="G1714" i="7"/>
  <c r="C1714" i="7"/>
  <c r="D1714" i="7" s="1"/>
  <c r="B1714" i="7"/>
  <c r="A1714" i="7"/>
  <c r="H1713" i="7"/>
  <c r="G1713" i="7"/>
  <c r="F1713" i="7"/>
  <c r="E1713" i="7"/>
  <c r="D1713" i="7"/>
  <c r="C1713" i="7"/>
  <c r="B1713" i="7"/>
  <c r="I1713" i="7" s="1"/>
  <c r="J1713" i="7" s="1"/>
  <c r="K1713" i="7" s="1"/>
  <c r="A1713" i="7"/>
  <c r="I1712" i="7"/>
  <c r="J1712" i="7" s="1"/>
  <c r="K1712" i="7" s="1"/>
  <c r="H1712" i="7"/>
  <c r="G1712" i="7"/>
  <c r="D1712" i="7"/>
  <c r="C1712" i="7"/>
  <c r="E1712" i="7" s="1"/>
  <c r="B1712" i="7"/>
  <c r="A1712" i="7"/>
  <c r="H1711" i="7"/>
  <c r="G1711" i="7"/>
  <c r="C1711" i="7"/>
  <c r="B1711" i="7"/>
  <c r="I1711" i="7" s="1"/>
  <c r="J1711" i="7" s="1"/>
  <c r="K1711" i="7" s="1"/>
  <c r="A1711" i="7"/>
  <c r="H1710" i="7"/>
  <c r="G1710" i="7"/>
  <c r="F1710" i="7"/>
  <c r="D1710" i="7"/>
  <c r="C1710" i="7"/>
  <c r="E1710" i="7" s="1"/>
  <c r="B1710" i="7"/>
  <c r="I1710" i="7" s="1"/>
  <c r="J1710" i="7" s="1"/>
  <c r="K1710" i="7" s="1"/>
  <c r="A1710" i="7"/>
  <c r="H1709" i="7"/>
  <c r="G1709" i="7"/>
  <c r="F1709" i="7"/>
  <c r="E1709" i="7"/>
  <c r="C1709" i="7"/>
  <c r="D1709" i="7" s="1"/>
  <c r="B1709" i="7"/>
  <c r="I1709" i="7" s="1"/>
  <c r="J1709" i="7" s="1"/>
  <c r="K1709" i="7" s="1"/>
  <c r="A1709" i="7"/>
  <c r="I1708" i="7"/>
  <c r="J1708" i="7" s="1"/>
  <c r="K1708" i="7" s="1"/>
  <c r="H1708" i="7"/>
  <c r="G1708" i="7"/>
  <c r="E1708" i="7"/>
  <c r="D1708" i="7"/>
  <c r="C1708" i="7"/>
  <c r="F1708" i="7" s="1"/>
  <c r="B1708" i="7"/>
  <c r="A1708" i="7"/>
  <c r="J1707" i="7"/>
  <c r="K1707" i="7" s="1"/>
  <c r="H1707" i="7"/>
  <c r="G1707" i="7"/>
  <c r="C1707" i="7"/>
  <c r="B1707" i="7"/>
  <c r="I1707" i="7" s="1"/>
  <c r="A1707" i="7"/>
  <c r="H1706" i="7"/>
  <c r="G1706" i="7"/>
  <c r="C1706" i="7"/>
  <c r="B1706" i="7"/>
  <c r="I1706" i="7" s="1"/>
  <c r="J1706" i="7" s="1"/>
  <c r="K1706" i="7" s="1"/>
  <c r="A1706" i="7"/>
  <c r="I1705" i="7"/>
  <c r="J1705" i="7" s="1"/>
  <c r="K1705" i="7" s="1"/>
  <c r="H1705" i="7"/>
  <c r="G1705" i="7"/>
  <c r="F1705" i="7"/>
  <c r="D1705" i="7"/>
  <c r="C1705" i="7"/>
  <c r="E1705" i="7" s="1"/>
  <c r="B1705" i="7"/>
  <c r="A1705" i="7"/>
  <c r="I1704" i="7"/>
  <c r="J1704" i="7" s="1"/>
  <c r="K1704" i="7" s="1"/>
  <c r="H1704" i="7"/>
  <c r="G1704" i="7"/>
  <c r="E1704" i="7"/>
  <c r="C1704" i="7"/>
  <c r="D1704" i="7" s="1"/>
  <c r="B1704" i="7"/>
  <c r="A1704" i="7"/>
  <c r="K1703" i="7"/>
  <c r="I1703" i="7"/>
  <c r="J1703" i="7" s="1"/>
  <c r="H1703" i="7"/>
  <c r="G1703" i="7"/>
  <c r="F1703" i="7"/>
  <c r="E1703" i="7"/>
  <c r="D1703" i="7"/>
  <c r="C1703" i="7"/>
  <c r="B1703" i="7"/>
  <c r="A1703" i="7"/>
  <c r="J1702" i="7"/>
  <c r="K1702" i="7" s="1"/>
  <c r="I1702" i="7"/>
  <c r="H1702" i="7"/>
  <c r="G1702" i="7"/>
  <c r="C1702" i="7"/>
  <c r="D1702" i="7" s="1"/>
  <c r="B1702" i="7"/>
  <c r="A1702" i="7"/>
  <c r="I1701" i="7"/>
  <c r="J1701" i="7" s="1"/>
  <c r="K1701" i="7" s="1"/>
  <c r="H1701" i="7"/>
  <c r="G1701" i="7"/>
  <c r="F1701" i="7"/>
  <c r="E1701" i="7"/>
  <c r="D1701" i="7"/>
  <c r="C1701" i="7"/>
  <c r="B1701" i="7"/>
  <c r="A1701" i="7"/>
  <c r="I1700" i="7"/>
  <c r="J1700" i="7" s="1"/>
  <c r="K1700" i="7" s="1"/>
  <c r="H1700" i="7"/>
  <c r="G1700" i="7"/>
  <c r="C1700" i="7"/>
  <c r="F1700" i="7" s="1"/>
  <c r="B1700" i="7"/>
  <c r="A1700" i="7"/>
  <c r="H1699" i="7"/>
  <c r="G1699" i="7"/>
  <c r="E1699" i="7"/>
  <c r="C1699" i="7"/>
  <c r="F1699" i="7" s="1"/>
  <c r="B1699" i="7"/>
  <c r="I1699" i="7" s="1"/>
  <c r="J1699" i="7" s="1"/>
  <c r="K1699" i="7" s="1"/>
  <c r="A1699" i="7"/>
  <c r="H1698" i="7"/>
  <c r="G1698" i="7"/>
  <c r="F1698" i="7"/>
  <c r="C1698" i="7"/>
  <c r="E1698" i="7" s="1"/>
  <c r="B1698" i="7"/>
  <c r="I1698" i="7" s="1"/>
  <c r="J1698" i="7" s="1"/>
  <c r="K1698" i="7" s="1"/>
  <c r="A1698" i="7"/>
  <c r="H1697" i="7"/>
  <c r="G1697" i="7"/>
  <c r="F1697" i="7"/>
  <c r="C1697" i="7"/>
  <c r="D1697" i="7" s="1"/>
  <c r="B1697" i="7"/>
  <c r="I1697" i="7" s="1"/>
  <c r="J1697" i="7" s="1"/>
  <c r="K1697" i="7" s="1"/>
  <c r="A1697" i="7"/>
  <c r="H1696" i="7"/>
  <c r="G1696" i="7"/>
  <c r="E1696" i="7"/>
  <c r="D1696" i="7"/>
  <c r="C1696" i="7"/>
  <c r="F1696" i="7" s="1"/>
  <c r="B1696" i="7"/>
  <c r="I1696" i="7" s="1"/>
  <c r="J1696" i="7" s="1"/>
  <c r="K1696" i="7" s="1"/>
  <c r="A1696" i="7"/>
  <c r="J1695" i="7"/>
  <c r="K1695" i="7" s="1"/>
  <c r="H1695" i="7"/>
  <c r="G1695" i="7"/>
  <c r="D1695" i="7"/>
  <c r="C1695" i="7"/>
  <c r="B1695" i="7"/>
  <c r="I1695" i="7" s="1"/>
  <c r="A1695" i="7"/>
  <c r="J1694" i="7"/>
  <c r="K1694" i="7" s="1"/>
  <c r="I1694" i="7"/>
  <c r="H1694" i="7"/>
  <c r="G1694" i="7"/>
  <c r="C1694" i="7"/>
  <c r="B1694" i="7"/>
  <c r="A1694" i="7"/>
  <c r="I1693" i="7"/>
  <c r="J1693" i="7" s="1"/>
  <c r="K1693" i="7" s="1"/>
  <c r="H1693" i="7"/>
  <c r="G1693" i="7"/>
  <c r="F1693" i="7"/>
  <c r="D1693" i="7"/>
  <c r="C1693" i="7"/>
  <c r="E1693" i="7" s="1"/>
  <c r="B1693" i="7"/>
  <c r="A1693" i="7"/>
  <c r="J1692" i="7"/>
  <c r="K1692" i="7" s="1"/>
  <c r="I1692" i="7"/>
  <c r="H1692" i="7"/>
  <c r="G1692" i="7"/>
  <c r="E1692" i="7"/>
  <c r="C1692" i="7"/>
  <c r="D1692" i="7" s="1"/>
  <c r="B1692" i="7"/>
  <c r="A1692" i="7"/>
  <c r="K1691" i="7"/>
  <c r="I1691" i="7"/>
  <c r="J1691" i="7" s="1"/>
  <c r="H1691" i="7"/>
  <c r="G1691" i="7"/>
  <c r="F1691" i="7"/>
  <c r="E1691" i="7"/>
  <c r="D1691" i="7"/>
  <c r="C1691" i="7"/>
  <c r="B1691" i="7"/>
  <c r="A1691" i="7"/>
  <c r="J1690" i="7"/>
  <c r="K1690" i="7" s="1"/>
  <c r="I1690" i="7"/>
  <c r="H1690" i="7"/>
  <c r="G1690" i="7"/>
  <c r="F1690" i="7"/>
  <c r="E1690" i="7"/>
  <c r="C1690" i="7"/>
  <c r="D1690" i="7" s="1"/>
  <c r="B1690" i="7"/>
  <c r="A1690" i="7"/>
  <c r="H1689" i="7"/>
  <c r="G1689" i="7"/>
  <c r="F1689" i="7"/>
  <c r="E1689" i="7"/>
  <c r="D1689" i="7"/>
  <c r="C1689" i="7"/>
  <c r="B1689" i="7"/>
  <c r="I1689" i="7" s="1"/>
  <c r="J1689" i="7" s="1"/>
  <c r="K1689" i="7" s="1"/>
  <c r="A1689" i="7"/>
  <c r="I1688" i="7"/>
  <c r="J1688" i="7" s="1"/>
  <c r="K1688" i="7" s="1"/>
  <c r="H1688" i="7"/>
  <c r="G1688" i="7"/>
  <c r="D1688" i="7"/>
  <c r="C1688" i="7"/>
  <c r="F1688" i="7" s="1"/>
  <c r="B1688" i="7"/>
  <c r="A1688" i="7"/>
  <c r="H1687" i="7"/>
  <c r="G1687" i="7"/>
  <c r="E1687" i="7"/>
  <c r="D1687" i="7"/>
  <c r="C1687" i="7"/>
  <c r="F1687" i="7" s="1"/>
  <c r="B1687" i="7"/>
  <c r="I1687" i="7" s="1"/>
  <c r="J1687" i="7" s="1"/>
  <c r="K1687" i="7" s="1"/>
  <c r="A1687" i="7"/>
  <c r="H1686" i="7"/>
  <c r="G1686" i="7"/>
  <c r="C1686" i="7"/>
  <c r="E1686" i="7" s="1"/>
  <c r="B1686" i="7"/>
  <c r="I1686" i="7" s="1"/>
  <c r="J1686" i="7" s="1"/>
  <c r="K1686" i="7" s="1"/>
  <c r="A1686" i="7"/>
  <c r="H1685" i="7"/>
  <c r="G1685" i="7"/>
  <c r="C1685" i="7"/>
  <c r="D1685" i="7" s="1"/>
  <c r="B1685" i="7"/>
  <c r="I1685" i="7" s="1"/>
  <c r="J1685" i="7" s="1"/>
  <c r="K1685" i="7" s="1"/>
  <c r="A1685" i="7"/>
  <c r="I1684" i="7"/>
  <c r="J1684" i="7" s="1"/>
  <c r="K1684" i="7" s="1"/>
  <c r="H1684" i="7"/>
  <c r="G1684" i="7"/>
  <c r="E1684" i="7"/>
  <c r="D1684" i="7"/>
  <c r="C1684" i="7"/>
  <c r="F1684" i="7" s="1"/>
  <c r="B1684" i="7"/>
  <c r="A1684" i="7"/>
  <c r="J1683" i="7"/>
  <c r="K1683" i="7" s="1"/>
  <c r="H1683" i="7"/>
  <c r="G1683" i="7"/>
  <c r="D1683" i="7"/>
  <c r="C1683" i="7"/>
  <c r="B1683" i="7"/>
  <c r="I1683" i="7" s="1"/>
  <c r="A1683" i="7"/>
  <c r="J1682" i="7"/>
  <c r="K1682" i="7" s="1"/>
  <c r="I1682" i="7"/>
  <c r="H1682" i="7"/>
  <c r="G1682" i="7"/>
  <c r="C1682" i="7"/>
  <c r="B1682" i="7"/>
  <c r="A1682" i="7"/>
  <c r="H1681" i="7"/>
  <c r="G1681" i="7"/>
  <c r="F1681" i="7"/>
  <c r="D1681" i="7"/>
  <c r="C1681" i="7"/>
  <c r="E1681" i="7" s="1"/>
  <c r="B1681" i="7"/>
  <c r="I1681" i="7" s="1"/>
  <c r="J1681" i="7" s="1"/>
  <c r="K1681" i="7" s="1"/>
  <c r="A1681" i="7"/>
  <c r="I1680" i="7"/>
  <c r="J1680" i="7" s="1"/>
  <c r="K1680" i="7" s="1"/>
  <c r="H1680" i="7"/>
  <c r="G1680" i="7"/>
  <c r="E1680" i="7"/>
  <c r="C1680" i="7"/>
  <c r="D1680" i="7" s="1"/>
  <c r="B1680" i="7"/>
  <c r="A1680" i="7"/>
  <c r="I1679" i="7"/>
  <c r="J1679" i="7" s="1"/>
  <c r="K1679" i="7" s="1"/>
  <c r="H1679" i="7"/>
  <c r="G1679" i="7"/>
  <c r="F1679" i="7"/>
  <c r="E1679" i="7"/>
  <c r="D1679" i="7"/>
  <c r="C1679" i="7"/>
  <c r="B1679" i="7"/>
  <c r="A1679" i="7"/>
  <c r="J1678" i="7"/>
  <c r="K1678" i="7" s="1"/>
  <c r="I1678" i="7"/>
  <c r="H1678" i="7"/>
  <c r="G1678" i="7"/>
  <c r="F1678" i="7"/>
  <c r="C1678" i="7"/>
  <c r="D1678" i="7" s="1"/>
  <c r="B1678" i="7"/>
  <c r="A1678" i="7"/>
  <c r="I1677" i="7"/>
  <c r="J1677" i="7" s="1"/>
  <c r="K1677" i="7" s="1"/>
  <c r="H1677" i="7"/>
  <c r="G1677" i="7"/>
  <c r="F1677" i="7"/>
  <c r="E1677" i="7"/>
  <c r="D1677" i="7"/>
  <c r="C1677" i="7"/>
  <c r="B1677" i="7"/>
  <c r="A1677" i="7"/>
  <c r="I1676" i="7"/>
  <c r="J1676" i="7" s="1"/>
  <c r="K1676" i="7" s="1"/>
  <c r="H1676" i="7"/>
  <c r="G1676" i="7"/>
  <c r="F1676" i="7"/>
  <c r="D1676" i="7"/>
  <c r="C1676" i="7"/>
  <c r="E1676" i="7" s="1"/>
  <c r="B1676" i="7"/>
  <c r="A1676" i="7"/>
  <c r="H1675" i="7"/>
  <c r="G1675" i="7"/>
  <c r="D1675" i="7"/>
  <c r="C1675" i="7"/>
  <c r="F1675" i="7" s="1"/>
  <c r="B1675" i="7"/>
  <c r="I1675" i="7" s="1"/>
  <c r="J1675" i="7" s="1"/>
  <c r="K1675" i="7" s="1"/>
  <c r="A1675" i="7"/>
  <c r="H1674" i="7"/>
  <c r="G1674" i="7"/>
  <c r="C1674" i="7"/>
  <c r="E1674" i="7" s="1"/>
  <c r="B1674" i="7"/>
  <c r="I1674" i="7" s="1"/>
  <c r="J1674" i="7" s="1"/>
  <c r="K1674" i="7" s="1"/>
  <c r="A1674" i="7"/>
  <c r="J1673" i="7"/>
  <c r="K1673" i="7" s="1"/>
  <c r="H1673" i="7"/>
  <c r="G1673" i="7"/>
  <c r="C1673" i="7"/>
  <c r="D1673" i="7" s="1"/>
  <c r="B1673" i="7"/>
  <c r="I1673" i="7" s="1"/>
  <c r="A1673" i="7"/>
  <c r="I1672" i="7"/>
  <c r="J1672" i="7" s="1"/>
  <c r="K1672" i="7" s="1"/>
  <c r="H1672" i="7"/>
  <c r="G1672" i="7"/>
  <c r="E1672" i="7"/>
  <c r="D1672" i="7"/>
  <c r="C1672" i="7"/>
  <c r="F1672" i="7" s="1"/>
  <c r="B1672" i="7"/>
  <c r="A1672" i="7"/>
  <c r="K1671" i="7"/>
  <c r="J1671" i="7"/>
  <c r="H1671" i="7"/>
  <c r="G1671" i="7"/>
  <c r="D1671" i="7"/>
  <c r="C1671" i="7"/>
  <c r="B1671" i="7"/>
  <c r="I1671" i="7" s="1"/>
  <c r="A1671" i="7"/>
  <c r="I1670" i="7"/>
  <c r="J1670" i="7" s="1"/>
  <c r="K1670" i="7" s="1"/>
  <c r="H1670" i="7"/>
  <c r="G1670" i="7"/>
  <c r="C1670" i="7"/>
  <c r="B1670" i="7"/>
  <c r="A1670" i="7"/>
  <c r="H1669" i="7"/>
  <c r="G1669" i="7"/>
  <c r="F1669" i="7"/>
  <c r="D1669" i="7"/>
  <c r="C1669" i="7"/>
  <c r="E1669" i="7" s="1"/>
  <c r="B1669" i="7"/>
  <c r="I1669" i="7" s="1"/>
  <c r="J1669" i="7" s="1"/>
  <c r="K1669" i="7" s="1"/>
  <c r="A1669" i="7"/>
  <c r="I1668" i="7"/>
  <c r="J1668" i="7" s="1"/>
  <c r="K1668" i="7" s="1"/>
  <c r="H1668" i="7"/>
  <c r="G1668" i="7"/>
  <c r="E1668" i="7"/>
  <c r="C1668" i="7"/>
  <c r="D1668" i="7" s="1"/>
  <c r="B1668" i="7"/>
  <c r="A1668" i="7"/>
  <c r="K1667" i="7"/>
  <c r="I1667" i="7"/>
  <c r="J1667" i="7" s="1"/>
  <c r="H1667" i="7"/>
  <c r="G1667" i="7"/>
  <c r="F1667" i="7"/>
  <c r="E1667" i="7"/>
  <c r="D1667" i="7"/>
  <c r="C1667" i="7"/>
  <c r="B1667" i="7"/>
  <c r="A1667" i="7"/>
  <c r="K1666" i="7"/>
  <c r="J1666" i="7"/>
  <c r="I1666" i="7"/>
  <c r="H1666" i="7"/>
  <c r="G1666" i="7"/>
  <c r="C1666" i="7"/>
  <c r="D1666" i="7" s="1"/>
  <c r="B1666" i="7"/>
  <c r="A1666" i="7"/>
  <c r="I1665" i="7"/>
  <c r="J1665" i="7" s="1"/>
  <c r="K1665" i="7" s="1"/>
  <c r="H1665" i="7"/>
  <c r="G1665" i="7"/>
  <c r="F1665" i="7"/>
  <c r="E1665" i="7"/>
  <c r="D1665" i="7"/>
  <c r="C1665" i="7"/>
  <c r="B1665" i="7"/>
  <c r="A1665" i="7"/>
  <c r="I1664" i="7"/>
  <c r="J1664" i="7" s="1"/>
  <c r="K1664" i="7" s="1"/>
  <c r="H1664" i="7"/>
  <c r="G1664" i="7"/>
  <c r="F1664" i="7"/>
  <c r="E1664" i="7"/>
  <c r="C1664" i="7"/>
  <c r="D1664" i="7" s="1"/>
  <c r="B1664" i="7"/>
  <c r="A1664" i="7"/>
  <c r="H1663" i="7"/>
  <c r="G1663" i="7"/>
  <c r="E1663" i="7"/>
  <c r="D1663" i="7"/>
  <c r="C1663" i="7"/>
  <c r="F1663" i="7" s="1"/>
  <c r="B1663" i="7"/>
  <c r="I1663" i="7" s="1"/>
  <c r="J1663" i="7" s="1"/>
  <c r="K1663" i="7" s="1"/>
  <c r="A1663" i="7"/>
  <c r="K1662" i="7"/>
  <c r="H1662" i="7"/>
  <c r="G1662" i="7"/>
  <c r="D1662" i="7"/>
  <c r="C1662" i="7"/>
  <c r="E1662" i="7" s="1"/>
  <c r="B1662" i="7"/>
  <c r="I1662" i="7" s="1"/>
  <c r="J1662" i="7" s="1"/>
  <c r="A1662" i="7"/>
  <c r="J1661" i="7"/>
  <c r="K1661" i="7" s="1"/>
  <c r="H1661" i="7"/>
  <c r="G1661" i="7"/>
  <c r="F1661" i="7"/>
  <c r="E1661" i="7"/>
  <c r="C1661" i="7"/>
  <c r="D1661" i="7" s="1"/>
  <c r="B1661" i="7"/>
  <c r="I1661" i="7" s="1"/>
  <c r="A1661" i="7"/>
  <c r="H1660" i="7"/>
  <c r="G1660" i="7"/>
  <c r="E1660" i="7"/>
  <c r="D1660" i="7"/>
  <c r="C1660" i="7"/>
  <c r="F1660" i="7" s="1"/>
  <c r="B1660" i="7"/>
  <c r="I1660" i="7" s="1"/>
  <c r="J1660" i="7" s="1"/>
  <c r="K1660" i="7" s="1"/>
  <c r="A1660" i="7"/>
  <c r="H1659" i="7"/>
  <c r="G1659" i="7"/>
  <c r="C1659" i="7"/>
  <c r="B1659" i="7"/>
  <c r="I1659" i="7" s="1"/>
  <c r="J1659" i="7" s="1"/>
  <c r="K1659" i="7" s="1"/>
  <c r="A1659" i="7"/>
  <c r="I1658" i="7"/>
  <c r="J1658" i="7" s="1"/>
  <c r="K1658" i="7" s="1"/>
  <c r="H1658" i="7"/>
  <c r="G1658" i="7"/>
  <c r="C1658" i="7"/>
  <c r="B1658" i="7"/>
  <c r="A1658" i="7"/>
  <c r="I1657" i="7"/>
  <c r="J1657" i="7" s="1"/>
  <c r="K1657" i="7" s="1"/>
  <c r="H1657" i="7"/>
  <c r="G1657" i="7"/>
  <c r="F1657" i="7"/>
  <c r="D1657" i="7"/>
  <c r="C1657" i="7"/>
  <c r="E1657" i="7" s="1"/>
  <c r="B1657" i="7"/>
  <c r="A1657" i="7"/>
  <c r="I1656" i="7"/>
  <c r="J1656" i="7" s="1"/>
  <c r="K1656" i="7" s="1"/>
  <c r="H1656" i="7"/>
  <c r="G1656" i="7"/>
  <c r="E1656" i="7"/>
  <c r="C1656" i="7"/>
  <c r="D1656" i="7" s="1"/>
  <c r="B1656" i="7"/>
  <c r="A1656" i="7"/>
  <c r="K1655" i="7"/>
  <c r="J1655" i="7"/>
  <c r="I1655" i="7"/>
  <c r="H1655" i="7"/>
  <c r="G1655" i="7"/>
  <c r="F1655" i="7"/>
  <c r="E1655" i="7"/>
  <c r="D1655" i="7"/>
  <c r="C1655" i="7"/>
  <c r="B1655" i="7"/>
  <c r="A1655" i="7"/>
  <c r="J1654" i="7"/>
  <c r="K1654" i="7" s="1"/>
  <c r="I1654" i="7"/>
  <c r="H1654" i="7"/>
  <c r="G1654" i="7"/>
  <c r="E1654" i="7"/>
  <c r="C1654" i="7"/>
  <c r="D1654" i="7" s="1"/>
  <c r="B1654" i="7"/>
  <c r="A1654" i="7"/>
  <c r="H1653" i="7"/>
  <c r="G1653" i="7"/>
  <c r="F1653" i="7"/>
  <c r="E1653" i="7"/>
  <c r="D1653" i="7"/>
  <c r="C1653" i="7"/>
  <c r="B1653" i="7"/>
  <c r="I1653" i="7" s="1"/>
  <c r="J1653" i="7" s="1"/>
  <c r="K1653" i="7" s="1"/>
  <c r="A1653" i="7"/>
  <c r="I1652" i="7"/>
  <c r="J1652" i="7" s="1"/>
  <c r="K1652" i="7" s="1"/>
  <c r="H1652" i="7"/>
  <c r="G1652" i="7"/>
  <c r="D1652" i="7"/>
  <c r="C1652" i="7"/>
  <c r="F1652" i="7" s="1"/>
  <c r="B1652" i="7"/>
  <c r="A1652" i="7"/>
  <c r="H1651" i="7"/>
  <c r="G1651" i="7"/>
  <c r="C1651" i="7"/>
  <c r="F1651" i="7" s="1"/>
  <c r="B1651" i="7"/>
  <c r="I1651" i="7" s="1"/>
  <c r="J1651" i="7" s="1"/>
  <c r="K1651" i="7" s="1"/>
  <c r="A1651" i="7"/>
  <c r="K1650" i="7"/>
  <c r="H1650" i="7"/>
  <c r="G1650" i="7"/>
  <c r="F1650" i="7"/>
  <c r="D1650" i="7"/>
  <c r="C1650" i="7"/>
  <c r="E1650" i="7" s="1"/>
  <c r="B1650" i="7"/>
  <c r="I1650" i="7" s="1"/>
  <c r="J1650" i="7" s="1"/>
  <c r="A1650" i="7"/>
  <c r="J1649" i="7"/>
  <c r="K1649" i="7" s="1"/>
  <c r="H1649" i="7"/>
  <c r="G1649" i="7"/>
  <c r="F1649" i="7"/>
  <c r="E1649" i="7"/>
  <c r="C1649" i="7"/>
  <c r="D1649" i="7" s="1"/>
  <c r="B1649" i="7"/>
  <c r="I1649" i="7" s="1"/>
  <c r="A1649" i="7"/>
  <c r="H1648" i="7"/>
  <c r="G1648" i="7"/>
  <c r="C1648" i="7"/>
  <c r="F1648" i="7" s="1"/>
  <c r="B1648" i="7"/>
  <c r="I1648" i="7" s="1"/>
  <c r="J1648" i="7" s="1"/>
  <c r="K1648" i="7" s="1"/>
  <c r="A1648" i="7"/>
  <c r="H1647" i="7"/>
  <c r="G1647" i="7"/>
  <c r="C1647" i="7"/>
  <c r="B1647" i="7"/>
  <c r="I1647" i="7" s="1"/>
  <c r="J1647" i="7" s="1"/>
  <c r="K1647" i="7" s="1"/>
  <c r="A1647" i="7"/>
  <c r="H1646" i="7"/>
  <c r="G1646" i="7"/>
  <c r="C1646" i="7"/>
  <c r="B1646" i="7"/>
  <c r="I1646" i="7" s="1"/>
  <c r="J1646" i="7" s="1"/>
  <c r="K1646" i="7" s="1"/>
  <c r="A1646" i="7"/>
  <c r="I1645" i="7"/>
  <c r="J1645" i="7" s="1"/>
  <c r="K1645" i="7" s="1"/>
  <c r="H1645" i="7"/>
  <c r="G1645" i="7"/>
  <c r="F1645" i="7"/>
  <c r="D1645" i="7"/>
  <c r="C1645" i="7"/>
  <c r="E1645" i="7" s="1"/>
  <c r="B1645" i="7"/>
  <c r="A1645" i="7"/>
  <c r="I1644" i="7"/>
  <c r="J1644" i="7" s="1"/>
  <c r="K1644" i="7" s="1"/>
  <c r="H1644" i="7"/>
  <c r="G1644" i="7"/>
  <c r="E1644" i="7"/>
  <c r="C1644" i="7"/>
  <c r="D1644" i="7" s="1"/>
  <c r="B1644" i="7"/>
  <c r="A1644" i="7"/>
  <c r="J1643" i="7"/>
  <c r="K1643" i="7" s="1"/>
  <c r="I1643" i="7"/>
  <c r="H1643" i="7"/>
  <c r="G1643" i="7"/>
  <c r="F1643" i="7"/>
  <c r="E1643" i="7"/>
  <c r="D1643" i="7"/>
  <c r="C1643" i="7"/>
  <c r="B1643" i="7"/>
  <c r="A1643" i="7"/>
  <c r="I1642" i="7"/>
  <c r="J1642" i="7" s="1"/>
  <c r="K1642" i="7" s="1"/>
  <c r="H1642" i="7"/>
  <c r="G1642" i="7"/>
  <c r="C1642" i="7"/>
  <c r="D1642" i="7" s="1"/>
  <c r="B1642" i="7"/>
  <c r="A1642" i="7"/>
  <c r="I1641" i="7"/>
  <c r="J1641" i="7" s="1"/>
  <c r="K1641" i="7" s="1"/>
  <c r="H1641" i="7"/>
  <c r="G1641" i="7"/>
  <c r="F1641" i="7"/>
  <c r="E1641" i="7"/>
  <c r="D1641" i="7"/>
  <c r="C1641" i="7"/>
  <c r="B1641" i="7"/>
  <c r="A1641" i="7"/>
  <c r="I1640" i="7"/>
  <c r="J1640" i="7" s="1"/>
  <c r="K1640" i="7" s="1"/>
  <c r="H1640" i="7"/>
  <c r="G1640" i="7"/>
  <c r="F1640" i="7"/>
  <c r="E1640" i="7"/>
  <c r="C1640" i="7"/>
  <c r="D1640" i="7" s="1"/>
  <c r="B1640" i="7"/>
  <c r="A1640" i="7"/>
  <c r="H1639" i="7"/>
  <c r="G1639" i="7"/>
  <c r="F1639" i="7"/>
  <c r="E1639" i="7"/>
  <c r="C1639" i="7"/>
  <c r="D1639" i="7" s="1"/>
  <c r="B1639" i="7"/>
  <c r="I1639" i="7" s="1"/>
  <c r="J1639" i="7" s="1"/>
  <c r="K1639" i="7" s="1"/>
  <c r="A1639" i="7"/>
  <c r="H1638" i="7"/>
  <c r="G1638" i="7"/>
  <c r="F1638" i="7"/>
  <c r="C1638" i="7"/>
  <c r="E1638" i="7" s="1"/>
  <c r="B1638" i="7"/>
  <c r="I1638" i="7" s="1"/>
  <c r="J1638" i="7" s="1"/>
  <c r="K1638" i="7" s="1"/>
  <c r="A1638" i="7"/>
  <c r="J1637" i="7"/>
  <c r="K1637" i="7" s="1"/>
  <c r="H1637" i="7"/>
  <c r="G1637" i="7"/>
  <c r="C1637" i="7"/>
  <c r="D1637" i="7" s="1"/>
  <c r="B1637" i="7"/>
  <c r="I1637" i="7" s="1"/>
  <c r="A1637" i="7"/>
  <c r="I1636" i="7"/>
  <c r="J1636" i="7" s="1"/>
  <c r="K1636" i="7" s="1"/>
  <c r="H1636" i="7"/>
  <c r="G1636" i="7"/>
  <c r="E1636" i="7"/>
  <c r="D1636" i="7"/>
  <c r="C1636" i="7"/>
  <c r="F1636" i="7" s="1"/>
  <c r="B1636" i="7"/>
  <c r="A1636" i="7"/>
  <c r="H1635" i="7"/>
  <c r="G1635" i="7"/>
  <c r="D1635" i="7"/>
  <c r="C1635" i="7"/>
  <c r="B1635" i="7"/>
  <c r="I1635" i="7" s="1"/>
  <c r="J1635" i="7" s="1"/>
  <c r="K1635" i="7" s="1"/>
  <c r="A1635" i="7"/>
  <c r="H1634" i="7"/>
  <c r="G1634" i="7"/>
  <c r="C1634" i="7"/>
  <c r="B1634" i="7"/>
  <c r="I1634" i="7" s="1"/>
  <c r="J1634" i="7" s="1"/>
  <c r="K1634" i="7" s="1"/>
  <c r="A1634" i="7"/>
  <c r="H1633" i="7"/>
  <c r="G1633" i="7"/>
  <c r="F1633" i="7"/>
  <c r="D1633" i="7"/>
  <c r="C1633" i="7"/>
  <c r="E1633" i="7" s="1"/>
  <c r="B1633" i="7"/>
  <c r="I1633" i="7" s="1"/>
  <c r="J1633" i="7" s="1"/>
  <c r="K1633" i="7" s="1"/>
  <c r="A1633" i="7"/>
  <c r="I1632" i="7"/>
  <c r="J1632" i="7" s="1"/>
  <c r="K1632" i="7" s="1"/>
  <c r="H1632" i="7"/>
  <c r="G1632" i="7"/>
  <c r="E1632" i="7"/>
  <c r="C1632" i="7"/>
  <c r="D1632" i="7" s="1"/>
  <c r="B1632" i="7"/>
  <c r="A1632" i="7"/>
  <c r="J1631" i="7"/>
  <c r="K1631" i="7" s="1"/>
  <c r="I1631" i="7"/>
  <c r="H1631" i="7"/>
  <c r="G1631" i="7"/>
  <c r="F1631" i="7"/>
  <c r="E1631" i="7"/>
  <c r="D1631" i="7"/>
  <c r="C1631" i="7"/>
  <c r="B1631" i="7"/>
  <c r="A1631" i="7"/>
  <c r="I1630" i="7"/>
  <c r="J1630" i="7" s="1"/>
  <c r="K1630" i="7" s="1"/>
  <c r="H1630" i="7"/>
  <c r="G1630" i="7"/>
  <c r="F1630" i="7"/>
  <c r="E1630" i="7"/>
  <c r="C1630" i="7"/>
  <c r="D1630" i="7" s="1"/>
  <c r="B1630" i="7"/>
  <c r="A1630" i="7"/>
  <c r="H1629" i="7"/>
  <c r="G1629" i="7"/>
  <c r="F1629" i="7"/>
  <c r="E1629" i="7"/>
  <c r="D1629" i="7"/>
  <c r="C1629" i="7"/>
  <c r="B1629" i="7"/>
  <c r="I1629" i="7" s="1"/>
  <c r="J1629" i="7" s="1"/>
  <c r="K1629" i="7" s="1"/>
  <c r="A1629" i="7"/>
  <c r="I1628" i="7"/>
  <c r="J1628" i="7" s="1"/>
  <c r="K1628" i="7" s="1"/>
  <c r="H1628" i="7"/>
  <c r="G1628" i="7"/>
  <c r="C1628" i="7"/>
  <c r="D1628" i="7" s="1"/>
  <c r="B1628" i="7"/>
  <c r="A1628" i="7"/>
  <c r="H1627" i="7"/>
  <c r="G1627" i="7"/>
  <c r="D1627" i="7"/>
  <c r="C1627" i="7"/>
  <c r="F1627" i="7" s="1"/>
  <c r="B1627" i="7"/>
  <c r="I1627" i="7" s="1"/>
  <c r="J1627" i="7" s="1"/>
  <c r="K1627" i="7" s="1"/>
  <c r="A1627" i="7"/>
  <c r="H1626" i="7"/>
  <c r="G1626" i="7"/>
  <c r="F1626" i="7"/>
  <c r="E1626" i="7"/>
  <c r="D1626" i="7"/>
  <c r="C1626" i="7"/>
  <c r="B1626" i="7"/>
  <c r="I1626" i="7" s="1"/>
  <c r="J1626" i="7" s="1"/>
  <c r="K1626" i="7" s="1"/>
  <c r="A1626" i="7"/>
  <c r="H1625" i="7"/>
  <c r="G1625" i="7"/>
  <c r="E1625" i="7"/>
  <c r="C1625" i="7"/>
  <c r="F1625" i="7" s="1"/>
  <c r="B1625" i="7"/>
  <c r="I1625" i="7" s="1"/>
  <c r="J1625" i="7" s="1"/>
  <c r="K1625" i="7" s="1"/>
  <c r="A1625" i="7"/>
  <c r="H1624" i="7"/>
  <c r="G1624" i="7"/>
  <c r="E1624" i="7"/>
  <c r="D1624" i="7"/>
  <c r="C1624" i="7"/>
  <c r="F1624" i="7" s="1"/>
  <c r="B1624" i="7"/>
  <c r="I1624" i="7" s="1"/>
  <c r="J1624" i="7" s="1"/>
  <c r="K1624" i="7" s="1"/>
  <c r="A1624" i="7"/>
  <c r="J1623" i="7"/>
  <c r="K1623" i="7" s="1"/>
  <c r="H1623" i="7"/>
  <c r="G1623" i="7"/>
  <c r="C1623" i="7"/>
  <c r="B1623" i="7"/>
  <c r="I1623" i="7" s="1"/>
  <c r="A1623" i="7"/>
  <c r="H1622" i="7"/>
  <c r="G1622" i="7"/>
  <c r="C1622" i="7"/>
  <c r="B1622" i="7"/>
  <c r="I1622" i="7" s="1"/>
  <c r="J1622" i="7" s="1"/>
  <c r="K1622" i="7" s="1"/>
  <c r="A1622" i="7"/>
  <c r="J1621" i="7"/>
  <c r="K1621" i="7" s="1"/>
  <c r="I1621" i="7"/>
  <c r="H1621" i="7"/>
  <c r="G1621" i="7"/>
  <c r="F1621" i="7"/>
  <c r="D1621" i="7"/>
  <c r="C1621" i="7"/>
  <c r="E1621" i="7" s="1"/>
  <c r="B1621" i="7"/>
  <c r="A1621" i="7"/>
  <c r="I1620" i="7"/>
  <c r="J1620" i="7" s="1"/>
  <c r="K1620" i="7" s="1"/>
  <c r="H1620" i="7"/>
  <c r="G1620" i="7"/>
  <c r="E1620" i="7"/>
  <c r="C1620" i="7"/>
  <c r="D1620" i="7" s="1"/>
  <c r="B1620" i="7"/>
  <c r="A1620" i="7"/>
  <c r="I1619" i="7"/>
  <c r="J1619" i="7" s="1"/>
  <c r="K1619" i="7" s="1"/>
  <c r="H1619" i="7"/>
  <c r="G1619" i="7"/>
  <c r="F1619" i="7"/>
  <c r="E1619" i="7"/>
  <c r="D1619" i="7"/>
  <c r="C1619" i="7"/>
  <c r="B1619" i="7"/>
  <c r="A1619" i="7"/>
  <c r="I1618" i="7"/>
  <c r="J1618" i="7" s="1"/>
  <c r="K1618" i="7" s="1"/>
  <c r="H1618" i="7"/>
  <c r="G1618" i="7"/>
  <c r="C1618" i="7"/>
  <c r="D1618" i="7" s="1"/>
  <c r="B1618" i="7"/>
  <c r="A1618" i="7"/>
  <c r="H1617" i="7"/>
  <c r="G1617" i="7"/>
  <c r="F1617" i="7"/>
  <c r="E1617" i="7"/>
  <c r="D1617" i="7"/>
  <c r="C1617" i="7"/>
  <c r="B1617" i="7"/>
  <c r="I1617" i="7" s="1"/>
  <c r="J1617" i="7" s="1"/>
  <c r="K1617" i="7" s="1"/>
  <c r="A1617" i="7"/>
  <c r="I1616" i="7"/>
  <c r="J1616" i="7" s="1"/>
  <c r="K1616" i="7" s="1"/>
  <c r="H1616" i="7"/>
  <c r="G1616" i="7"/>
  <c r="E1616" i="7"/>
  <c r="C1616" i="7"/>
  <c r="F1616" i="7" s="1"/>
  <c r="B1616" i="7"/>
  <c r="A1616" i="7"/>
  <c r="H1615" i="7"/>
  <c r="G1615" i="7"/>
  <c r="F1615" i="7"/>
  <c r="E1615" i="7"/>
  <c r="D1615" i="7"/>
  <c r="C1615" i="7"/>
  <c r="B1615" i="7"/>
  <c r="I1615" i="7" s="1"/>
  <c r="J1615" i="7" s="1"/>
  <c r="K1615" i="7" s="1"/>
  <c r="A1615" i="7"/>
  <c r="H1614" i="7"/>
  <c r="G1614" i="7"/>
  <c r="F1614" i="7"/>
  <c r="C1614" i="7"/>
  <c r="E1614" i="7" s="1"/>
  <c r="B1614" i="7"/>
  <c r="I1614" i="7" s="1"/>
  <c r="J1614" i="7" s="1"/>
  <c r="K1614" i="7" s="1"/>
  <c r="A1614" i="7"/>
  <c r="J1613" i="7"/>
  <c r="K1613" i="7" s="1"/>
  <c r="H1613" i="7"/>
  <c r="G1613" i="7"/>
  <c r="C1613" i="7"/>
  <c r="F1613" i="7" s="1"/>
  <c r="B1613" i="7"/>
  <c r="I1613" i="7" s="1"/>
  <c r="A1613" i="7"/>
  <c r="K1612" i="7"/>
  <c r="I1612" i="7"/>
  <c r="J1612" i="7" s="1"/>
  <c r="H1612" i="7"/>
  <c r="G1612" i="7"/>
  <c r="D1612" i="7"/>
  <c r="C1612" i="7"/>
  <c r="F1612" i="7" s="1"/>
  <c r="B1612" i="7"/>
  <c r="A1612" i="7"/>
  <c r="H1611" i="7"/>
  <c r="G1611" i="7"/>
  <c r="D1611" i="7"/>
  <c r="C1611" i="7"/>
  <c r="B1611" i="7"/>
  <c r="I1611" i="7" s="1"/>
  <c r="J1611" i="7" s="1"/>
  <c r="K1611" i="7" s="1"/>
  <c r="A1611" i="7"/>
  <c r="I1610" i="7"/>
  <c r="J1610" i="7" s="1"/>
  <c r="K1610" i="7" s="1"/>
  <c r="H1610" i="7"/>
  <c r="G1610" i="7"/>
  <c r="C1610" i="7"/>
  <c r="B1610" i="7"/>
  <c r="A1610" i="7"/>
  <c r="H1609" i="7"/>
  <c r="G1609" i="7"/>
  <c r="F1609" i="7"/>
  <c r="D1609" i="7"/>
  <c r="C1609" i="7"/>
  <c r="E1609" i="7" s="1"/>
  <c r="B1609" i="7"/>
  <c r="I1609" i="7" s="1"/>
  <c r="J1609" i="7" s="1"/>
  <c r="K1609" i="7" s="1"/>
  <c r="A1609" i="7"/>
  <c r="J1608" i="7"/>
  <c r="K1608" i="7" s="1"/>
  <c r="I1608" i="7"/>
  <c r="H1608" i="7"/>
  <c r="G1608" i="7"/>
  <c r="E1608" i="7"/>
  <c r="C1608" i="7"/>
  <c r="D1608" i="7" s="1"/>
  <c r="B1608" i="7"/>
  <c r="A1608" i="7"/>
  <c r="J1607" i="7"/>
  <c r="K1607" i="7" s="1"/>
  <c r="I1607" i="7"/>
  <c r="H1607" i="7"/>
  <c r="G1607" i="7"/>
  <c r="F1607" i="7"/>
  <c r="E1607" i="7"/>
  <c r="D1607" i="7"/>
  <c r="C1607" i="7"/>
  <c r="B1607" i="7"/>
  <c r="A1607" i="7"/>
  <c r="I1606" i="7"/>
  <c r="J1606" i="7" s="1"/>
  <c r="K1606" i="7" s="1"/>
  <c r="H1606" i="7"/>
  <c r="G1606" i="7"/>
  <c r="F1606" i="7"/>
  <c r="E1606" i="7"/>
  <c r="C1606" i="7"/>
  <c r="D1606" i="7" s="1"/>
  <c r="B1606" i="7"/>
  <c r="A1606" i="7"/>
  <c r="H1605" i="7"/>
  <c r="G1605" i="7"/>
  <c r="F1605" i="7"/>
  <c r="E1605" i="7"/>
  <c r="D1605" i="7"/>
  <c r="C1605" i="7"/>
  <c r="B1605" i="7"/>
  <c r="I1605" i="7" s="1"/>
  <c r="J1605" i="7" s="1"/>
  <c r="K1605" i="7" s="1"/>
  <c r="A1605" i="7"/>
  <c r="I1604" i="7"/>
  <c r="J1604" i="7" s="1"/>
  <c r="K1604" i="7" s="1"/>
  <c r="H1604" i="7"/>
  <c r="G1604" i="7"/>
  <c r="C1604" i="7"/>
  <c r="F1604" i="7" s="1"/>
  <c r="B1604" i="7"/>
  <c r="A1604" i="7"/>
  <c r="H1603" i="7"/>
  <c r="G1603" i="7"/>
  <c r="C1603" i="7"/>
  <c r="D1603" i="7" s="1"/>
  <c r="B1603" i="7"/>
  <c r="I1603" i="7" s="1"/>
  <c r="J1603" i="7" s="1"/>
  <c r="K1603" i="7" s="1"/>
  <c r="A1603" i="7"/>
  <c r="K1602" i="7"/>
  <c r="H1602" i="7"/>
  <c r="G1602" i="7"/>
  <c r="F1602" i="7"/>
  <c r="E1602" i="7"/>
  <c r="D1602" i="7"/>
  <c r="C1602" i="7"/>
  <c r="B1602" i="7"/>
  <c r="I1602" i="7" s="1"/>
  <c r="J1602" i="7" s="1"/>
  <c r="A1602" i="7"/>
  <c r="H1601" i="7"/>
  <c r="G1601" i="7"/>
  <c r="F1601" i="7"/>
  <c r="E1601" i="7"/>
  <c r="C1601" i="7"/>
  <c r="D1601" i="7" s="1"/>
  <c r="B1601" i="7"/>
  <c r="I1601" i="7" s="1"/>
  <c r="J1601" i="7" s="1"/>
  <c r="K1601" i="7" s="1"/>
  <c r="A1601" i="7"/>
  <c r="H1600" i="7"/>
  <c r="G1600" i="7"/>
  <c r="C1600" i="7"/>
  <c r="F1600" i="7" s="1"/>
  <c r="B1600" i="7"/>
  <c r="I1600" i="7" s="1"/>
  <c r="J1600" i="7" s="1"/>
  <c r="K1600" i="7" s="1"/>
  <c r="A1600" i="7"/>
  <c r="J1599" i="7"/>
  <c r="K1599" i="7" s="1"/>
  <c r="H1599" i="7"/>
  <c r="G1599" i="7"/>
  <c r="D1599" i="7"/>
  <c r="C1599" i="7"/>
  <c r="B1599" i="7"/>
  <c r="I1599" i="7" s="1"/>
  <c r="A1599" i="7"/>
  <c r="I1598" i="7"/>
  <c r="J1598" i="7" s="1"/>
  <c r="K1598" i="7" s="1"/>
  <c r="H1598" i="7"/>
  <c r="G1598" i="7"/>
  <c r="C1598" i="7"/>
  <c r="B1598" i="7"/>
  <c r="A1598" i="7"/>
  <c r="I1597" i="7"/>
  <c r="J1597" i="7" s="1"/>
  <c r="K1597" i="7" s="1"/>
  <c r="H1597" i="7"/>
  <c r="G1597" i="7"/>
  <c r="F1597" i="7"/>
  <c r="D1597" i="7"/>
  <c r="C1597" i="7"/>
  <c r="E1597" i="7" s="1"/>
  <c r="B1597" i="7"/>
  <c r="A1597" i="7"/>
  <c r="I1596" i="7"/>
  <c r="J1596" i="7" s="1"/>
  <c r="K1596" i="7" s="1"/>
  <c r="H1596" i="7"/>
  <c r="G1596" i="7"/>
  <c r="E1596" i="7"/>
  <c r="C1596" i="7"/>
  <c r="D1596" i="7" s="1"/>
  <c r="B1596" i="7"/>
  <c r="A1596" i="7"/>
  <c r="I1595" i="7"/>
  <c r="J1595" i="7" s="1"/>
  <c r="K1595" i="7" s="1"/>
  <c r="H1595" i="7"/>
  <c r="G1595" i="7"/>
  <c r="F1595" i="7"/>
  <c r="E1595" i="7"/>
  <c r="D1595" i="7"/>
  <c r="C1595" i="7"/>
  <c r="B1595" i="7"/>
  <c r="A1595" i="7"/>
  <c r="I1594" i="7"/>
  <c r="J1594" i="7" s="1"/>
  <c r="K1594" i="7" s="1"/>
  <c r="H1594" i="7"/>
  <c r="G1594" i="7"/>
  <c r="F1594" i="7"/>
  <c r="E1594" i="7"/>
  <c r="C1594" i="7"/>
  <c r="D1594" i="7" s="1"/>
  <c r="B1594" i="7"/>
  <c r="A1594" i="7"/>
  <c r="I1593" i="7"/>
  <c r="J1593" i="7" s="1"/>
  <c r="K1593" i="7" s="1"/>
  <c r="H1593" i="7"/>
  <c r="G1593" i="7"/>
  <c r="F1593" i="7"/>
  <c r="E1593" i="7"/>
  <c r="D1593" i="7"/>
  <c r="C1593" i="7"/>
  <c r="B1593" i="7"/>
  <c r="A1593" i="7"/>
  <c r="I1592" i="7"/>
  <c r="J1592" i="7" s="1"/>
  <c r="K1592" i="7" s="1"/>
  <c r="H1592" i="7"/>
  <c r="G1592" i="7"/>
  <c r="F1592" i="7"/>
  <c r="E1592" i="7"/>
  <c r="C1592" i="7"/>
  <c r="D1592" i="7" s="1"/>
  <c r="B1592" i="7"/>
  <c r="A1592" i="7"/>
  <c r="H1591" i="7"/>
  <c r="G1591" i="7"/>
  <c r="E1591" i="7"/>
  <c r="C1591" i="7"/>
  <c r="F1591" i="7" s="1"/>
  <c r="B1591" i="7"/>
  <c r="I1591" i="7" s="1"/>
  <c r="J1591" i="7" s="1"/>
  <c r="K1591" i="7" s="1"/>
  <c r="A1591" i="7"/>
  <c r="H1590" i="7"/>
  <c r="G1590" i="7"/>
  <c r="F1590" i="7"/>
  <c r="E1590" i="7"/>
  <c r="D1590" i="7"/>
  <c r="C1590" i="7"/>
  <c r="B1590" i="7"/>
  <c r="I1590" i="7" s="1"/>
  <c r="J1590" i="7" s="1"/>
  <c r="K1590" i="7" s="1"/>
  <c r="A1590" i="7"/>
  <c r="J1589" i="7"/>
  <c r="K1589" i="7" s="1"/>
  <c r="H1589" i="7"/>
  <c r="G1589" i="7"/>
  <c r="D1589" i="7"/>
  <c r="C1589" i="7"/>
  <c r="F1589" i="7" s="1"/>
  <c r="B1589" i="7"/>
  <c r="I1589" i="7" s="1"/>
  <c r="A1589" i="7"/>
  <c r="I1588" i="7"/>
  <c r="J1588" i="7" s="1"/>
  <c r="K1588" i="7" s="1"/>
  <c r="H1588" i="7"/>
  <c r="G1588" i="7"/>
  <c r="E1588" i="7"/>
  <c r="D1588" i="7"/>
  <c r="C1588" i="7"/>
  <c r="F1588" i="7" s="1"/>
  <c r="B1588" i="7"/>
  <c r="A1588" i="7"/>
  <c r="H1587" i="7"/>
  <c r="G1587" i="7"/>
  <c r="D1587" i="7"/>
  <c r="C1587" i="7"/>
  <c r="B1587" i="7"/>
  <c r="I1587" i="7" s="1"/>
  <c r="J1587" i="7" s="1"/>
  <c r="K1587" i="7" s="1"/>
  <c r="A1587" i="7"/>
  <c r="H1586" i="7"/>
  <c r="G1586" i="7"/>
  <c r="C1586" i="7"/>
  <c r="B1586" i="7"/>
  <c r="I1586" i="7" s="1"/>
  <c r="J1586" i="7" s="1"/>
  <c r="K1586" i="7" s="1"/>
  <c r="A1586" i="7"/>
  <c r="H1585" i="7"/>
  <c r="G1585" i="7"/>
  <c r="F1585" i="7"/>
  <c r="D1585" i="7"/>
  <c r="C1585" i="7"/>
  <c r="E1585" i="7" s="1"/>
  <c r="B1585" i="7"/>
  <c r="I1585" i="7" s="1"/>
  <c r="J1585" i="7" s="1"/>
  <c r="K1585" i="7" s="1"/>
  <c r="A1585" i="7"/>
  <c r="I1584" i="7"/>
  <c r="J1584" i="7" s="1"/>
  <c r="K1584" i="7" s="1"/>
  <c r="H1584" i="7"/>
  <c r="G1584" i="7"/>
  <c r="E1584" i="7"/>
  <c r="C1584" i="7"/>
  <c r="D1584" i="7" s="1"/>
  <c r="B1584" i="7"/>
  <c r="A1584" i="7"/>
  <c r="K1583" i="7"/>
  <c r="J1583" i="7"/>
  <c r="I1583" i="7"/>
  <c r="H1583" i="7"/>
  <c r="G1583" i="7"/>
  <c r="F1583" i="7"/>
  <c r="E1583" i="7"/>
  <c r="D1583" i="7"/>
  <c r="C1583" i="7"/>
  <c r="B1583" i="7"/>
  <c r="A1583" i="7"/>
  <c r="J1582" i="7"/>
  <c r="K1582" i="7" s="1"/>
  <c r="I1582" i="7"/>
  <c r="H1582" i="7"/>
  <c r="G1582" i="7"/>
  <c r="E1582" i="7"/>
  <c r="C1582" i="7"/>
  <c r="D1582" i="7" s="1"/>
  <c r="B1582" i="7"/>
  <c r="A1582" i="7"/>
  <c r="H1581" i="7"/>
  <c r="G1581" i="7"/>
  <c r="F1581" i="7"/>
  <c r="E1581" i="7"/>
  <c r="D1581" i="7"/>
  <c r="C1581" i="7"/>
  <c r="B1581" i="7"/>
  <c r="I1581" i="7" s="1"/>
  <c r="J1581" i="7" s="1"/>
  <c r="K1581" i="7" s="1"/>
  <c r="A1581" i="7"/>
  <c r="I1580" i="7"/>
  <c r="J1580" i="7" s="1"/>
  <c r="K1580" i="7" s="1"/>
  <c r="H1580" i="7"/>
  <c r="G1580" i="7"/>
  <c r="D1580" i="7"/>
  <c r="C1580" i="7"/>
  <c r="F1580" i="7" s="1"/>
  <c r="B1580" i="7"/>
  <c r="A1580" i="7"/>
  <c r="H1579" i="7"/>
  <c r="G1579" i="7"/>
  <c r="C1579" i="7"/>
  <c r="F1579" i="7" s="1"/>
  <c r="B1579" i="7"/>
  <c r="I1579" i="7" s="1"/>
  <c r="J1579" i="7" s="1"/>
  <c r="K1579" i="7" s="1"/>
  <c r="A1579" i="7"/>
  <c r="K1578" i="7"/>
  <c r="H1578" i="7"/>
  <c r="G1578" i="7"/>
  <c r="F1578" i="7"/>
  <c r="D1578" i="7"/>
  <c r="C1578" i="7"/>
  <c r="E1578" i="7" s="1"/>
  <c r="B1578" i="7"/>
  <c r="I1578" i="7" s="1"/>
  <c r="J1578" i="7" s="1"/>
  <c r="A1578" i="7"/>
  <c r="J1577" i="7"/>
  <c r="K1577" i="7" s="1"/>
  <c r="H1577" i="7"/>
  <c r="G1577" i="7"/>
  <c r="F1577" i="7"/>
  <c r="E1577" i="7"/>
  <c r="C1577" i="7"/>
  <c r="D1577" i="7" s="1"/>
  <c r="B1577" i="7"/>
  <c r="I1577" i="7" s="1"/>
  <c r="A1577" i="7"/>
  <c r="H1576" i="7"/>
  <c r="G1576" i="7"/>
  <c r="C1576" i="7"/>
  <c r="F1576" i="7" s="1"/>
  <c r="B1576" i="7"/>
  <c r="I1576" i="7" s="1"/>
  <c r="J1576" i="7" s="1"/>
  <c r="K1576" i="7" s="1"/>
  <c r="A1576" i="7"/>
  <c r="H1575" i="7"/>
  <c r="G1575" i="7"/>
  <c r="C1575" i="7"/>
  <c r="E1575" i="7" s="1"/>
  <c r="B1575" i="7"/>
  <c r="I1575" i="7" s="1"/>
  <c r="J1575" i="7" s="1"/>
  <c r="K1575" i="7" s="1"/>
  <c r="A1575" i="7"/>
  <c r="H1574" i="7"/>
  <c r="G1574" i="7"/>
  <c r="E1574" i="7"/>
  <c r="C1574" i="7"/>
  <c r="B1574" i="7"/>
  <c r="I1574" i="7" s="1"/>
  <c r="J1574" i="7" s="1"/>
  <c r="K1574" i="7" s="1"/>
  <c r="A1574" i="7"/>
  <c r="H1573" i="7"/>
  <c r="G1573" i="7"/>
  <c r="F1573" i="7"/>
  <c r="D1573" i="7"/>
  <c r="C1573" i="7"/>
  <c r="E1573" i="7" s="1"/>
  <c r="B1573" i="7"/>
  <c r="I1573" i="7" s="1"/>
  <c r="J1573" i="7" s="1"/>
  <c r="K1573" i="7" s="1"/>
  <c r="A1573" i="7"/>
  <c r="I1572" i="7"/>
  <c r="J1572" i="7" s="1"/>
  <c r="K1572" i="7" s="1"/>
  <c r="H1572" i="7"/>
  <c r="G1572" i="7"/>
  <c r="E1572" i="7"/>
  <c r="C1572" i="7"/>
  <c r="B1572" i="7"/>
  <c r="A1572" i="7"/>
  <c r="H1571" i="7"/>
  <c r="G1571" i="7"/>
  <c r="F1571" i="7"/>
  <c r="E1571" i="7"/>
  <c r="D1571" i="7"/>
  <c r="C1571" i="7"/>
  <c r="B1571" i="7"/>
  <c r="I1571" i="7" s="1"/>
  <c r="J1571" i="7" s="1"/>
  <c r="K1571" i="7" s="1"/>
  <c r="A1571" i="7"/>
  <c r="I1570" i="7"/>
  <c r="J1570" i="7" s="1"/>
  <c r="K1570" i="7" s="1"/>
  <c r="H1570" i="7"/>
  <c r="G1570" i="7"/>
  <c r="F1570" i="7"/>
  <c r="E1570" i="7"/>
  <c r="C1570" i="7"/>
  <c r="D1570" i="7" s="1"/>
  <c r="B1570" i="7"/>
  <c r="A1570" i="7"/>
  <c r="H1569" i="7"/>
  <c r="G1569" i="7"/>
  <c r="F1569" i="7"/>
  <c r="E1569" i="7"/>
  <c r="D1569" i="7"/>
  <c r="C1569" i="7"/>
  <c r="B1569" i="7"/>
  <c r="I1569" i="7" s="1"/>
  <c r="J1569" i="7" s="1"/>
  <c r="K1569" i="7" s="1"/>
  <c r="A1569" i="7"/>
  <c r="I1568" i="7"/>
  <c r="J1568" i="7" s="1"/>
  <c r="K1568" i="7" s="1"/>
  <c r="H1568" i="7"/>
  <c r="G1568" i="7"/>
  <c r="F1568" i="7"/>
  <c r="D1568" i="7"/>
  <c r="C1568" i="7"/>
  <c r="E1568" i="7" s="1"/>
  <c r="B1568" i="7"/>
  <c r="A1568" i="7"/>
  <c r="J1567" i="7"/>
  <c r="K1567" i="7" s="1"/>
  <c r="H1567" i="7"/>
  <c r="G1567" i="7"/>
  <c r="F1567" i="7"/>
  <c r="E1567" i="7"/>
  <c r="C1567" i="7"/>
  <c r="D1567" i="7" s="1"/>
  <c r="B1567" i="7"/>
  <c r="I1567" i="7" s="1"/>
  <c r="A1567" i="7"/>
  <c r="I1566" i="7"/>
  <c r="J1566" i="7" s="1"/>
  <c r="K1566" i="7" s="1"/>
  <c r="H1566" i="7"/>
  <c r="G1566" i="7"/>
  <c r="D1566" i="7"/>
  <c r="C1566" i="7"/>
  <c r="F1566" i="7" s="1"/>
  <c r="B1566" i="7"/>
  <c r="A1566" i="7"/>
  <c r="H1565" i="7"/>
  <c r="G1565" i="7"/>
  <c r="F1565" i="7"/>
  <c r="E1565" i="7"/>
  <c r="D1565" i="7"/>
  <c r="C1565" i="7"/>
  <c r="B1565" i="7"/>
  <c r="I1565" i="7" s="1"/>
  <c r="J1565" i="7" s="1"/>
  <c r="K1565" i="7" s="1"/>
  <c r="A1565" i="7"/>
  <c r="H1564" i="7"/>
  <c r="G1564" i="7"/>
  <c r="E1564" i="7"/>
  <c r="C1564" i="7"/>
  <c r="F1564" i="7" s="1"/>
  <c r="B1564" i="7"/>
  <c r="I1564" i="7" s="1"/>
  <c r="J1564" i="7" s="1"/>
  <c r="K1564" i="7" s="1"/>
  <c r="A1564" i="7"/>
  <c r="H1563" i="7"/>
  <c r="G1563" i="7"/>
  <c r="F1563" i="7"/>
  <c r="D1563" i="7"/>
  <c r="C1563" i="7"/>
  <c r="E1563" i="7" s="1"/>
  <c r="B1563" i="7"/>
  <c r="I1563" i="7" s="1"/>
  <c r="J1563" i="7" s="1"/>
  <c r="K1563" i="7" s="1"/>
  <c r="A1563" i="7"/>
  <c r="I1562" i="7"/>
  <c r="J1562" i="7" s="1"/>
  <c r="K1562" i="7" s="1"/>
  <c r="H1562" i="7"/>
  <c r="G1562" i="7"/>
  <c r="E1562" i="7"/>
  <c r="C1562" i="7"/>
  <c r="B1562" i="7"/>
  <c r="A1562" i="7"/>
  <c r="H1561" i="7"/>
  <c r="G1561" i="7"/>
  <c r="F1561" i="7"/>
  <c r="D1561" i="7"/>
  <c r="C1561" i="7"/>
  <c r="E1561" i="7" s="1"/>
  <c r="B1561" i="7"/>
  <c r="I1561" i="7" s="1"/>
  <c r="J1561" i="7" s="1"/>
  <c r="K1561" i="7" s="1"/>
  <c r="A1561" i="7"/>
  <c r="J1560" i="7"/>
  <c r="K1560" i="7" s="1"/>
  <c r="I1560" i="7"/>
  <c r="H1560" i="7"/>
  <c r="G1560" i="7"/>
  <c r="C1560" i="7"/>
  <c r="B1560" i="7"/>
  <c r="A1560" i="7"/>
  <c r="J1559" i="7"/>
  <c r="K1559" i="7" s="1"/>
  <c r="I1559" i="7"/>
  <c r="H1559" i="7"/>
  <c r="G1559" i="7"/>
  <c r="F1559" i="7"/>
  <c r="E1559" i="7"/>
  <c r="D1559" i="7"/>
  <c r="C1559" i="7"/>
  <c r="B1559" i="7"/>
  <c r="A1559" i="7"/>
  <c r="I1558" i="7"/>
  <c r="J1558" i="7" s="1"/>
  <c r="K1558" i="7" s="1"/>
  <c r="H1558" i="7"/>
  <c r="G1558" i="7"/>
  <c r="C1558" i="7"/>
  <c r="D1558" i="7" s="1"/>
  <c r="B1558" i="7"/>
  <c r="A1558" i="7"/>
  <c r="I1557" i="7"/>
  <c r="J1557" i="7" s="1"/>
  <c r="K1557" i="7" s="1"/>
  <c r="H1557" i="7"/>
  <c r="G1557" i="7"/>
  <c r="F1557" i="7"/>
  <c r="E1557" i="7"/>
  <c r="D1557" i="7"/>
  <c r="C1557" i="7"/>
  <c r="B1557" i="7"/>
  <c r="A1557" i="7"/>
  <c r="I1556" i="7"/>
  <c r="J1556" i="7" s="1"/>
  <c r="K1556" i="7" s="1"/>
  <c r="H1556" i="7"/>
  <c r="G1556" i="7"/>
  <c r="D1556" i="7"/>
  <c r="C1556" i="7"/>
  <c r="F1556" i="7" s="1"/>
  <c r="B1556" i="7"/>
  <c r="A1556" i="7"/>
  <c r="H1555" i="7"/>
  <c r="G1555" i="7"/>
  <c r="F1555" i="7"/>
  <c r="E1555" i="7"/>
  <c r="D1555" i="7"/>
  <c r="C1555" i="7"/>
  <c r="B1555" i="7"/>
  <c r="I1555" i="7" s="1"/>
  <c r="J1555" i="7" s="1"/>
  <c r="K1555" i="7" s="1"/>
  <c r="A1555" i="7"/>
  <c r="H1554" i="7"/>
  <c r="G1554" i="7"/>
  <c r="F1554" i="7"/>
  <c r="D1554" i="7"/>
  <c r="C1554" i="7"/>
  <c r="E1554" i="7" s="1"/>
  <c r="B1554" i="7"/>
  <c r="I1554" i="7" s="1"/>
  <c r="J1554" i="7" s="1"/>
  <c r="K1554" i="7" s="1"/>
  <c r="A1554" i="7"/>
  <c r="J1553" i="7"/>
  <c r="K1553" i="7" s="1"/>
  <c r="H1553" i="7"/>
  <c r="G1553" i="7"/>
  <c r="C1553" i="7"/>
  <c r="D1553" i="7" s="1"/>
  <c r="B1553" i="7"/>
  <c r="I1553" i="7" s="1"/>
  <c r="A1553" i="7"/>
  <c r="J1552" i="7"/>
  <c r="K1552" i="7" s="1"/>
  <c r="I1552" i="7"/>
  <c r="H1552" i="7"/>
  <c r="G1552" i="7"/>
  <c r="E1552" i="7"/>
  <c r="C1552" i="7"/>
  <c r="F1552" i="7" s="1"/>
  <c r="B1552" i="7"/>
  <c r="A1552" i="7"/>
  <c r="I1551" i="7"/>
  <c r="J1551" i="7" s="1"/>
  <c r="K1551" i="7" s="1"/>
  <c r="H1551" i="7"/>
  <c r="G1551" i="7"/>
  <c r="D1551" i="7"/>
  <c r="C1551" i="7"/>
  <c r="E1551" i="7" s="1"/>
  <c r="B1551" i="7"/>
  <c r="A1551" i="7"/>
  <c r="H1550" i="7"/>
  <c r="G1550" i="7"/>
  <c r="E1550" i="7"/>
  <c r="C1550" i="7"/>
  <c r="B1550" i="7"/>
  <c r="I1550" i="7" s="1"/>
  <c r="J1550" i="7" s="1"/>
  <c r="K1550" i="7" s="1"/>
  <c r="A1550" i="7"/>
  <c r="H1549" i="7"/>
  <c r="G1549" i="7"/>
  <c r="F1549" i="7"/>
  <c r="D1549" i="7"/>
  <c r="C1549" i="7"/>
  <c r="E1549" i="7" s="1"/>
  <c r="B1549" i="7"/>
  <c r="I1549" i="7" s="1"/>
  <c r="J1549" i="7" s="1"/>
  <c r="K1549" i="7" s="1"/>
  <c r="A1549" i="7"/>
  <c r="J1548" i="7"/>
  <c r="K1548" i="7" s="1"/>
  <c r="I1548" i="7"/>
  <c r="H1548" i="7"/>
  <c r="G1548" i="7"/>
  <c r="E1548" i="7"/>
  <c r="C1548" i="7"/>
  <c r="D1548" i="7" s="1"/>
  <c r="B1548" i="7"/>
  <c r="A1548" i="7"/>
  <c r="I1547" i="7"/>
  <c r="J1547" i="7" s="1"/>
  <c r="K1547" i="7" s="1"/>
  <c r="H1547" i="7"/>
  <c r="G1547" i="7"/>
  <c r="F1547" i="7"/>
  <c r="E1547" i="7"/>
  <c r="D1547" i="7"/>
  <c r="C1547" i="7"/>
  <c r="B1547" i="7"/>
  <c r="A1547" i="7"/>
  <c r="J1546" i="7"/>
  <c r="K1546" i="7" s="1"/>
  <c r="I1546" i="7"/>
  <c r="H1546" i="7"/>
  <c r="G1546" i="7"/>
  <c r="F1546" i="7"/>
  <c r="E1546" i="7"/>
  <c r="D1546" i="7"/>
  <c r="C1546" i="7"/>
  <c r="B1546" i="7"/>
  <c r="A1546" i="7"/>
  <c r="I1545" i="7"/>
  <c r="J1545" i="7" s="1"/>
  <c r="K1545" i="7" s="1"/>
  <c r="H1545" i="7"/>
  <c r="G1545" i="7"/>
  <c r="F1545" i="7"/>
  <c r="E1545" i="7"/>
  <c r="D1545" i="7"/>
  <c r="C1545" i="7"/>
  <c r="B1545" i="7"/>
  <c r="A1545" i="7"/>
  <c r="H1544" i="7"/>
  <c r="G1544" i="7"/>
  <c r="F1544" i="7"/>
  <c r="C1544" i="7"/>
  <c r="E1544" i="7" s="1"/>
  <c r="B1544" i="7"/>
  <c r="I1544" i="7" s="1"/>
  <c r="J1544" i="7" s="1"/>
  <c r="K1544" i="7" s="1"/>
  <c r="A1544" i="7"/>
  <c r="J1543" i="7"/>
  <c r="K1543" i="7" s="1"/>
  <c r="H1543" i="7"/>
  <c r="G1543" i="7"/>
  <c r="C1543" i="7"/>
  <c r="F1543" i="7" s="1"/>
  <c r="B1543" i="7"/>
  <c r="I1543" i="7" s="1"/>
  <c r="A1543" i="7"/>
  <c r="K1542" i="7"/>
  <c r="I1542" i="7"/>
  <c r="J1542" i="7" s="1"/>
  <c r="H1542" i="7"/>
  <c r="G1542" i="7"/>
  <c r="E1542" i="7"/>
  <c r="C1542" i="7"/>
  <c r="F1542" i="7" s="1"/>
  <c r="B1542" i="7"/>
  <c r="A1542" i="7"/>
  <c r="J1541" i="7"/>
  <c r="K1541" i="7" s="1"/>
  <c r="H1541" i="7"/>
  <c r="G1541" i="7"/>
  <c r="C1541" i="7"/>
  <c r="D1541" i="7" s="1"/>
  <c r="B1541" i="7"/>
  <c r="I1541" i="7" s="1"/>
  <c r="A1541" i="7"/>
  <c r="J1540" i="7"/>
  <c r="K1540" i="7" s="1"/>
  <c r="I1540" i="7"/>
  <c r="H1540" i="7"/>
  <c r="G1540" i="7"/>
  <c r="E1540" i="7"/>
  <c r="C1540" i="7"/>
  <c r="F1540" i="7" s="1"/>
  <c r="B1540" i="7"/>
  <c r="A1540" i="7"/>
  <c r="I1539" i="7"/>
  <c r="J1539" i="7" s="1"/>
  <c r="K1539" i="7" s="1"/>
  <c r="H1539" i="7"/>
  <c r="G1539" i="7"/>
  <c r="D1539" i="7"/>
  <c r="C1539" i="7"/>
  <c r="E1539" i="7" s="1"/>
  <c r="B1539" i="7"/>
  <c r="A1539" i="7"/>
  <c r="H1538" i="7"/>
  <c r="G1538" i="7"/>
  <c r="E1538" i="7"/>
  <c r="C1538" i="7"/>
  <c r="B1538" i="7"/>
  <c r="I1538" i="7" s="1"/>
  <c r="J1538" i="7" s="1"/>
  <c r="K1538" i="7" s="1"/>
  <c r="A1538" i="7"/>
  <c r="H1537" i="7"/>
  <c r="G1537" i="7"/>
  <c r="F1537" i="7"/>
  <c r="D1537" i="7"/>
  <c r="C1537" i="7"/>
  <c r="E1537" i="7" s="1"/>
  <c r="B1537" i="7"/>
  <c r="I1537" i="7" s="1"/>
  <c r="J1537" i="7" s="1"/>
  <c r="K1537" i="7" s="1"/>
  <c r="A1537" i="7"/>
  <c r="J1536" i="7"/>
  <c r="K1536" i="7" s="1"/>
  <c r="I1536" i="7"/>
  <c r="H1536" i="7"/>
  <c r="G1536" i="7"/>
  <c r="E1536" i="7"/>
  <c r="C1536" i="7"/>
  <c r="D1536" i="7" s="1"/>
  <c r="B1536" i="7"/>
  <c r="A1536" i="7"/>
  <c r="I1535" i="7"/>
  <c r="J1535" i="7" s="1"/>
  <c r="K1535" i="7" s="1"/>
  <c r="H1535" i="7"/>
  <c r="G1535" i="7"/>
  <c r="F1535" i="7"/>
  <c r="E1535" i="7"/>
  <c r="D1535" i="7"/>
  <c r="C1535" i="7"/>
  <c r="B1535" i="7"/>
  <c r="A1535" i="7"/>
  <c r="J1534" i="7"/>
  <c r="K1534" i="7" s="1"/>
  <c r="I1534" i="7"/>
  <c r="H1534" i="7"/>
  <c r="G1534" i="7"/>
  <c r="F1534" i="7"/>
  <c r="E1534" i="7"/>
  <c r="D1534" i="7"/>
  <c r="C1534" i="7"/>
  <c r="B1534" i="7"/>
  <c r="A1534" i="7"/>
  <c r="I1533" i="7"/>
  <c r="J1533" i="7" s="1"/>
  <c r="K1533" i="7" s="1"/>
  <c r="H1533" i="7"/>
  <c r="G1533" i="7"/>
  <c r="F1533" i="7"/>
  <c r="E1533" i="7"/>
  <c r="D1533" i="7"/>
  <c r="C1533" i="7"/>
  <c r="B1533" i="7"/>
  <c r="A1533" i="7"/>
  <c r="H1532" i="7"/>
  <c r="G1532" i="7"/>
  <c r="F1532" i="7"/>
  <c r="C1532" i="7"/>
  <c r="E1532" i="7" s="1"/>
  <c r="B1532" i="7"/>
  <c r="I1532" i="7" s="1"/>
  <c r="J1532" i="7" s="1"/>
  <c r="K1532" i="7" s="1"/>
  <c r="A1532" i="7"/>
  <c r="J1531" i="7"/>
  <c r="K1531" i="7" s="1"/>
  <c r="H1531" i="7"/>
  <c r="G1531" i="7"/>
  <c r="C1531" i="7"/>
  <c r="F1531" i="7" s="1"/>
  <c r="B1531" i="7"/>
  <c r="I1531" i="7" s="1"/>
  <c r="A1531" i="7"/>
  <c r="K1530" i="7"/>
  <c r="I1530" i="7"/>
  <c r="J1530" i="7" s="1"/>
  <c r="H1530" i="7"/>
  <c r="G1530" i="7"/>
  <c r="E1530" i="7"/>
  <c r="C1530" i="7"/>
  <c r="F1530" i="7" s="1"/>
  <c r="B1530" i="7"/>
  <c r="A1530" i="7"/>
  <c r="J1529" i="7"/>
  <c r="K1529" i="7" s="1"/>
  <c r="H1529" i="7"/>
  <c r="G1529" i="7"/>
  <c r="C1529" i="7"/>
  <c r="D1529" i="7" s="1"/>
  <c r="B1529" i="7"/>
  <c r="I1529" i="7" s="1"/>
  <c r="A1529" i="7"/>
  <c r="J1528" i="7"/>
  <c r="K1528" i="7" s="1"/>
  <c r="I1528" i="7"/>
  <c r="H1528" i="7"/>
  <c r="G1528" i="7"/>
  <c r="E1528" i="7"/>
  <c r="C1528" i="7"/>
  <c r="F1528" i="7" s="1"/>
  <c r="B1528" i="7"/>
  <c r="A1528" i="7"/>
  <c r="I1527" i="7"/>
  <c r="J1527" i="7" s="1"/>
  <c r="K1527" i="7" s="1"/>
  <c r="H1527" i="7"/>
  <c r="G1527" i="7"/>
  <c r="D1527" i="7"/>
  <c r="C1527" i="7"/>
  <c r="E1527" i="7" s="1"/>
  <c r="B1527" i="7"/>
  <c r="A1527" i="7"/>
  <c r="H1526" i="7"/>
  <c r="G1526" i="7"/>
  <c r="E1526" i="7"/>
  <c r="C1526" i="7"/>
  <c r="B1526" i="7"/>
  <c r="I1526" i="7" s="1"/>
  <c r="J1526" i="7" s="1"/>
  <c r="K1526" i="7" s="1"/>
  <c r="A1526" i="7"/>
  <c r="H1525" i="7"/>
  <c r="G1525" i="7"/>
  <c r="F1525" i="7"/>
  <c r="D1525" i="7"/>
  <c r="C1525" i="7"/>
  <c r="E1525" i="7" s="1"/>
  <c r="B1525" i="7"/>
  <c r="I1525" i="7" s="1"/>
  <c r="J1525" i="7" s="1"/>
  <c r="K1525" i="7" s="1"/>
  <c r="A1525" i="7"/>
  <c r="J1524" i="7"/>
  <c r="K1524" i="7" s="1"/>
  <c r="I1524" i="7"/>
  <c r="H1524" i="7"/>
  <c r="G1524" i="7"/>
  <c r="E1524" i="7"/>
  <c r="C1524" i="7"/>
  <c r="D1524" i="7" s="1"/>
  <c r="B1524" i="7"/>
  <c r="A1524" i="7"/>
  <c r="I1523" i="7"/>
  <c r="J1523" i="7" s="1"/>
  <c r="K1523" i="7" s="1"/>
  <c r="H1523" i="7"/>
  <c r="G1523" i="7"/>
  <c r="F1523" i="7"/>
  <c r="E1523" i="7"/>
  <c r="D1523" i="7"/>
  <c r="C1523" i="7"/>
  <c r="B1523" i="7"/>
  <c r="A1523" i="7"/>
  <c r="J1522" i="7"/>
  <c r="K1522" i="7" s="1"/>
  <c r="I1522" i="7"/>
  <c r="H1522" i="7"/>
  <c r="G1522" i="7"/>
  <c r="F1522" i="7"/>
  <c r="E1522" i="7"/>
  <c r="D1522" i="7"/>
  <c r="C1522" i="7"/>
  <c r="B1522" i="7"/>
  <c r="A1522" i="7"/>
  <c r="I1521" i="7"/>
  <c r="J1521" i="7" s="1"/>
  <c r="K1521" i="7" s="1"/>
  <c r="H1521" i="7"/>
  <c r="G1521" i="7"/>
  <c r="F1521" i="7"/>
  <c r="E1521" i="7"/>
  <c r="D1521" i="7"/>
  <c r="C1521" i="7"/>
  <c r="B1521" i="7"/>
  <c r="A1521" i="7"/>
  <c r="H1520" i="7"/>
  <c r="G1520" i="7"/>
  <c r="F1520" i="7"/>
  <c r="C1520" i="7"/>
  <c r="E1520" i="7" s="1"/>
  <c r="B1520" i="7"/>
  <c r="I1520" i="7" s="1"/>
  <c r="J1520" i="7" s="1"/>
  <c r="K1520" i="7" s="1"/>
  <c r="A1520" i="7"/>
  <c r="J1519" i="7"/>
  <c r="K1519" i="7" s="1"/>
  <c r="H1519" i="7"/>
  <c r="G1519" i="7"/>
  <c r="C1519" i="7"/>
  <c r="B1519" i="7"/>
  <c r="I1519" i="7" s="1"/>
  <c r="A1519" i="7"/>
  <c r="K1518" i="7"/>
  <c r="I1518" i="7"/>
  <c r="J1518" i="7" s="1"/>
  <c r="H1518" i="7"/>
  <c r="G1518" i="7"/>
  <c r="E1518" i="7"/>
  <c r="C1518" i="7"/>
  <c r="F1518" i="7" s="1"/>
  <c r="B1518" i="7"/>
  <c r="A1518" i="7"/>
  <c r="J1517" i="7"/>
  <c r="K1517" i="7" s="1"/>
  <c r="H1517" i="7"/>
  <c r="G1517" i="7"/>
  <c r="C1517" i="7"/>
  <c r="D1517" i="7" s="1"/>
  <c r="B1517" i="7"/>
  <c r="I1517" i="7" s="1"/>
  <c r="A1517" i="7"/>
  <c r="J1516" i="7"/>
  <c r="K1516" i="7" s="1"/>
  <c r="I1516" i="7"/>
  <c r="H1516" i="7"/>
  <c r="G1516" i="7"/>
  <c r="E1516" i="7"/>
  <c r="C1516" i="7"/>
  <c r="F1516" i="7" s="1"/>
  <c r="B1516" i="7"/>
  <c r="A1516" i="7"/>
  <c r="I1515" i="7"/>
  <c r="J1515" i="7" s="1"/>
  <c r="K1515" i="7" s="1"/>
  <c r="H1515" i="7"/>
  <c r="G1515" i="7"/>
  <c r="F1515" i="7"/>
  <c r="E1515" i="7"/>
  <c r="D1515" i="7"/>
  <c r="C1515" i="7"/>
  <c r="B1515" i="7"/>
  <c r="A1515" i="7"/>
  <c r="I1514" i="7"/>
  <c r="J1514" i="7" s="1"/>
  <c r="K1514" i="7" s="1"/>
  <c r="H1514" i="7"/>
  <c r="G1514" i="7"/>
  <c r="D1514" i="7"/>
  <c r="C1514" i="7"/>
  <c r="F1514" i="7" s="1"/>
  <c r="B1514" i="7"/>
  <c r="A1514" i="7"/>
  <c r="H1513" i="7"/>
  <c r="G1513" i="7"/>
  <c r="F1513" i="7"/>
  <c r="C1513" i="7"/>
  <c r="E1513" i="7" s="1"/>
  <c r="B1513" i="7"/>
  <c r="I1513" i="7" s="1"/>
  <c r="J1513" i="7" s="1"/>
  <c r="K1513" i="7" s="1"/>
  <c r="A1513" i="7"/>
  <c r="H1512" i="7"/>
  <c r="G1512" i="7"/>
  <c r="F1512" i="7"/>
  <c r="E1512" i="7"/>
  <c r="C1512" i="7"/>
  <c r="D1512" i="7" s="1"/>
  <c r="B1512" i="7"/>
  <c r="I1512" i="7" s="1"/>
  <c r="J1512" i="7" s="1"/>
  <c r="K1512" i="7" s="1"/>
  <c r="A1512" i="7"/>
  <c r="H1511" i="7"/>
  <c r="G1511" i="7"/>
  <c r="F1511" i="7"/>
  <c r="E1511" i="7"/>
  <c r="D1511" i="7"/>
  <c r="C1511" i="7"/>
  <c r="B1511" i="7"/>
  <c r="I1511" i="7" s="1"/>
  <c r="J1511" i="7" s="1"/>
  <c r="K1511" i="7" s="1"/>
  <c r="A1511" i="7"/>
  <c r="I1510" i="7"/>
  <c r="J1510" i="7" s="1"/>
  <c r="K1510" i="7" s="1"/>
  <c r="H1510" i="7"/>
  <c r="G1510" i="7"/>
  <c r="C1510" i="7"/>
  <c r="B1510" i="7"/>
  <c r="A1510" i="7"/>
  <c r="H1509" i="7"/>
  <c r="G1509" i="7"/>
  <c r="C1509" i="7"/>
  <c r="F1509" i="7" s="1"/>
  <c r="B1509" i="7"/>
  <c r="I1509" i="7" s="1"/>
  <c r="J1509" i="7" s="1"/>
  <c r="K1509" i="7" s="1"/>
  <c r="A1509" i="7"/>
  <c r="J1508" i="7"/>
  <c r="K1508" i="7" s="1"/>
  <c r="I1508" i="7"/>
  <c r="H1508" i="7"/>
  <c r="G1508" i="7"/>
  <c r="E1508" i="7"/>
  <c r="C1508" i="7"/>
  <c r="F1508" i="7" s="1"/>
  <c r="B1508" i="7"/>
  <c r="A1508" i="7"/>
  <c r="I1507" i="7"/>
  <c r="J1507" i="7" s="1"/>
  <c r="K1507" i="7" s="1"/>
  <c r="H1507" i="7"/>
  <c r="G1507" i="7"/>
  <c r="F1507" i="7"/>
  <c r="D1507" i="7"/>
  <c r="C1507" i="7"/>
  <c r="E1507" i="7" s="1"/>
  <c r="B1507" i="7"/>
  <c r="A1507" i="7"/>
  <c r="I1506" i="7"/>
  <c r="J1506" i="7" s="1"/>
  <c r="K1506" i="7" s="1"/>
  <c r="H1506" i="7"/>
  <c r="G1506" i="7"/>
  <c r="C1506" i="7"/>
  <c r="D1506" i="7" s="1"/>
  <c r="B1506" i="7"/>
  <c r="A1506" i="7"/>
  <c r="H1505" i="7"/>
  <c r="G1505" i="7"/>
  <c r="F1505" i="7"/>
  <c r="E1505" i="7"/>
  <c r="D1505" i="7"/>
  <c r="C1505" i="7"/>
  <c r="B1505" i="7"/>
  <c r="I1505" i="7" s="1"/>
  <c r="J1505" i="7" s="1"/>
  <c r="K1505" i="7" s="1"/>
  <c r="A1505" i="7"/>
  <c r="I1504" i="7"/>
  <c r="J1504" i="7" s="1"/>
  <c r="K1504" i="7" s="1"/>
  <c r="H1504" i="7"/>
  <c r="G1504" i="7"/>
  <c r="F1504" i="7"/>
  <c r="E1504" i="7"/>
  <c r="C1504" i="7"/>
  <c r="D1504" i="7" s="1"/>
  <c r="B1504" i="7"/>
  <c r="A1504" i="7"/>
  <c r="I1503" i="7"/>
  <c r="J1503" i="7" s="1"/>
  <c r="K1503" i="7" s="1"/>
  <c r="H1503" i="7"/>
  <c r="G1503" i="7"/>
  <c r="F1503" i="7"/>
  <c r="E1503" i="7"/>
  <c r="D1503" i="7"/>
  <c r="C1503" i="7"/>
  <c r="B1503" i="7"/>
  <c r="A1503" i="7"/>
  <c r="I1502" i="7"/>
  <c r="J1502" i="7" s="1"/>
  <c r="K1502" i="7" s="1"/>
  <c r="H1502" i="7"/>
  <c r="G1502" i="7"/>
  <c r="D1502" i="7"/>
  <c r="C1502" i="7"/>
  <c r="F1502" i="7" s="1"/>
  <c r="B1502" i="7"/>
  <c r="A1502" i="7"/>
  <c r="H1501" i="7"/>
  <c r="G1501" i="7"/>
  <c r="F1501" i="7"/>
  <c r="C1501" i="7"/>
  <c r="B1501" i="7"/>
  <c r="I1501" i="7" s="1"/>
  <c r="J1501" i="7" s="1"/>
  <c r="K1501" i="7" s="1"/>
  <c r="A1501" i="7"/>
  <c r="H1500" i="7"/>
  <c r="G1500" i="7"/>
  <c r="F1500" i="7"/>
  <c r="E1500" i="7"/>
  <c r="C1500" i="7"/>
  <c r="D1500" i="7" s="1"/>
  <c r="B1500" i="7"/>
  <c r="I1500" i="7" s="1"/>
  <c r="J1500" i="7" s="1"/>
  <c r="K1500" i="7" s="1"/>
  <c r="A1500" i="7"/>
  <c r="H1499" i="7"/>
  <c r="G1499" i="7"/>
  <c r="F1499" i="7"/>
  <c r="E1499" i="7"/>
  <c r="D1499" i="7"/>
  <c r="C1499" i="7"/>
  <c r="B1499" i="7"/>
  <c r="I1499" i="7" s="1"/>
  <c r="J1499" i="7" s="1"/>
  <c r="K1499" i="7" s="1"/>
  <c r="A1499" i="7"/>
  <c r="I1498" i="7"/>
  <c r="J1498" i="7" s="1"/>
  <c r="K1498" i="7" s="1"/>
  <c r="H1498" i="7"/>
  <c r="G1498" i="7"/>
  <c r="C1498" i="7"/>
  <c r="B1498" i="7"/>
  <c r="A1498" i="7"/>
  <c r="H1497" i="7"/>
  <c r="G1497" i="7"/>
  <c r="C1497" i="7"/>
  <c r="F1497" i="7" s="1"/>
  <c r="B1497" i="7"/>
  <c r="I1497" i="7" s="1"/>
  <c r="J1497" i="7" s="1"/>
  <c r="K1497" i="7" s="1"/>
  <c r="A1497" i="7"/>
  <c r="J1496" i="7"/>
  <c r="K1496" i="7" s="1"/>
  <c r="I1496" i="7"/>
  <c r="H1496" i="7"/>
  <c r="G1496" i="7"/>
  <c r="E1496" i="7"/>
  <c r="C1496" i="7"/>
  <c r="F1496" i="7" s="1"/>
  <c r="B1496" i="7"/>
  <c r="A1496" i="7"/>
  <c r="I1495" i="7"/>
  <c r="J1495" i="7" s="1"/>
  <c r="K1495" i="7" s="1"/>
  <c r="H1495" i="7"/>
  <c r="G1495" i="7"/>
  <c r="F1495" i="7"/>
  <c r="D1495" i="7"/>
  <c r="C1495" i="7"/>
  <c r="E1495" i="7" s="1"/>
  <c r="B1495" i="7"/>
  <c r="A1495" i="7"/>
  <c r="I1494" i="7"/>
  <c r="J1494" i="7" s="1"/>
  <c r="K1494" i="7" s="1"/>
  <c r="H1494" i="7"/>
  <c r="G1494" i="7"/>
  <c r="C1494" i="7"/>
  <c r="D1494" i="7" s="1"/>
  <c r="B1494" i="7"/>
  <c r="A1494" i="7"/>
  <c r="J1493" i="7"/>
  <c r="K1493" i="7" s="1"/>
  <c r="H1493" i="7"/>
  <c r="G1493" i="7"/>
  <c r="F1493" i="7"/>
  <c r="E1493" i="7"/>
  <c r="D1493" i="7"/>
  <c r="C1493" i="7"/>
  <c r="B1493" i="7"/>
  <c r="I1493" i="7" s="1"/>
  <c r="A1493" i="7"/>
  <c r="I1492" i="7"/>
  <c r="J1492" i="7" s="1"/>
  <c r="K1492" i="7" s="1"/>
  <c r="H1492" i="7"/>
  <c r="G1492" i="7"/>
  <c r="F1492" i="7"/>
  <c r="E1492" i="7"/>
  <c r="C1492" i="7"/>
  <c r="D1492" i="7" s="1"/>
  <c r="B1492" i="7"/>
  <c r="A1492" i="7"/>
  <c r="I1491" i="7"/>
  <c r="J1491" i="7" s="1"/>
  <c r="K1491" i="7" s="1"/>
  <c r="H1491" i="7"/>
  <c r="G1491" i="7"/>
  <c r="F1491" i="7"/>
  <c r="E1491" i="7"/>
  <c r="D1491" i="7"/>
  <c r="C1491" i="7"/>
  <c r="B1491" i="7"/>
  <c r="A1491" i="7"/>
  <c r="I1490" i="7"/>
  <c r="J1490" i="7" s="1"/>
  <c r="K1490" i="7" s="1"/>
  <c r="H1490" i="7"/>
  <c r="G1490" i="7"/>
  <c r="C1490" i="7"/>
  <c r="B1490" i="7"/>
  <c r="A1490" i="7"/>
  <c r="H1489" i="7"/>
  <c r="G1489" i="7"/>
  <c r="C1489" i="7"/>
  <c r="B1489" i="7"/>
  <c r="I1489" i="7" s="1"/>
  <c r="J1489" i="7" s="1"/>
  <c r="K1489" i="7" s="1"/>
  <c r="A1489" i="7"/>
  <c r="H1488" i="7"/>
  <c r="G1488" i="7"/>
  <c r="F1488" i="7"/>
  <c r="E1488" i="7"/>
  <c r="C1488" i="7"/>
  <c r="D1488" i="7" s="1"/>
  <c r="B1488" i="7"/>
  <c r="I1488" i="7" s="1"/>
  <c r="J1488" i="7" s="1"/>
  <c r="K1488" i="7" s="1"/>
  <c r="A1488" i="7"/>
  <c r="H1487" i="7"/>
  <c r="G1487" i="7"/>
  <c r="F1487" i="7"/>
  <c r="E1487" i="7"/>
  <c r="D1487" i="7"/>
  <c r="C1487" i="7"/>
  <c r="B1487" i="7"/>
  <c r="I1487" i="7" s="1"/>
  <c r="J1487" i="7" s="1"/>
  <c r="K1487" i="7" s="1"/>
  <c r="A1487" i="7"/>
  <c r="K1486" i="7"/>
  <c r="I1486" i="7"/>
  <c r="J1486" i="7" s="1"/>
  <c r="H1486" i="7"/>
  <c r="G1486" i="7"/>
  <c r="C1486" i="7"/>
  <c r="B1486" i="7"/>
  <c r="A1486" i="7"/>
  <c r="H1485" i="7"/>
  <c r="G1485" i="7"/>
  <c r="C1485" i="7"/>
  <c r="F1485" i="7" s="1"/>
  <c r="B1485" i="7"/>
  <c r="I1485" i="7" s="1"/>
  <c r="J1485" i="7" s="1"/>
  <c r="K1485" i="7" s="1"/>
  <c r="A1485" i="7"/>
  <c r="I1484" i="7"/>
  <c r="J1484" i="7" s="1"/>
  <c r="K1484" i="7" s="1"/>
  <c r="H1484" i="7"/>
  <c r="G1484" i="7"/>
  <c r="E1484" i="7"/>
  <c r="C1484" i="7"/>
  <c r="F1484" i="7" s="1"/>
  <c r="B1484" i="7"/>
  <c r="A1484" i="7"/>
  <c r="I1483" i="7"/>
  <c r="J1483" i="7" s="1"/>
  <c r="K1483" i="7" s="1"/>
  <c r="H1483" i="7"/>
  <c r="G1483" i="7"/>
  <c r="F1483" i="7"/>
  <c r="D1483" i="7"/>
  <c r="C1483" i="7"/>
  <c r="E1483" i="7" s="1"/>
  <c r="B1483" i="7"/>
  <c r="A1483" i="7"/>
  <c r="I1482" i="7"/>
  <c r="J1482" i="7" s="1"/>
  <c r="K1482" i="7" s="1"/>
  <c r="H1482" i="7"/>
  <c r="G1482" i="7"/>
  <c r="C1482" i="7"/>
  <c r="D1482" i="7" s="1"/>
  <c r="B1482" i="7"/>
  <c r="A1482" i="7"/>
  <c r="H1481" i="7"/>
  <c r="G1481" i="7"/>
  <c r="F1481" i="7"/>
  <c r="E1481" i="7"/>
  <c r="D1481" i="7"/>
  <c r="C1481" i="7"/>
  <c r="B1481" i="7"/>
  <c r="I1481" i="7" s="1"/>
  <c r="J1481" i="7" s="1"/>
  <c r="K1481" i="7" s="1"/>
  <c r="A1481" i="7"/>
  <c r="I1480" i="7"/>
  <c r="J1480" i="7" s="1"/>
  <c r="K1480" i="7" s="1"/>
  <c r="H1480" i="7"/>
  <c r="G1480" i="7"/>
  <c r="F1480" i="7"/>
  <c r="E1480" i="7"/>
  <c r="C1480" i="7"/>
  <c r="D1480" i="7" s="1"/>
  <c r="B1480" i="7"/>
  <c r="A1480" i="7"/>
  <c r="I1479" i="7"/>
  <c r="J1479" i="7" s="1"/>
  <c r="K1479" i="7" s="1"/>
  <c r="H1479" i="7"/>
  <c r="G1479" i="7"/>
  <c r="F1479" i="7"/>
  <c r="E1479" i="7"/>
  <c r="D1479" i="7"/>
  <c r="C1479" i="7"/>
  <c r="B1479" i="7"/>
  <c r="A1479" i="7"/>
  <c r="I1478" i="7"/>
  <c r="J1478" i="7" s="1"/>
  <c r="K1478" i="7" s="1"/>
  <c r="H1478" i="7"/>
  <c r="G1478" i="7"/>
  <c r="C1478" i="7"/>
  <c r="B1478" i="7"/>
  <c r="A1478" i="7"/>
  <c r="H1477" i="7"/>
  <c r="G1477" i="7"/>
  <c r="F1477" i="7"/>
  <c r="C1477" i="7"/>
  <c r="B1477" i="7"/>
  <c r="I1477" i="7" s="1"/>
  <c r="J1477" i="7" s="1"/>
  <c r="K1477" i="7" s="1"/>
  <c r="A1477" i="7"/>
  <c r="H1476" i="7"/>
  <c r="G1476" i="7"/>
  <c r="F1476" i="7"/>
  <c r="E1476" i="7"/>
  <c r="C1476" i="7"/>
  <c r="D1476" i="7" s="1"/>
  <c r="B1476" i="7"/>
  <c r="I1476" i="7" s="1"/>
  <c r="J1476" i="7" s="1"/>
  <c r="K1476" i="7" s="1"/>
  <c r="A1476" i="7"/>
  <c r="H1475" i="7"/>
  <c r="G1475" i="7"/>
  <c r="F1475" i="7"/>
  <c r="E1475" i="7"/>
  <c r="D1475" i="7"/>
  <c r="C1475" i="7"/>
  <c r="B1475" i="7"/>
  <c r="I1475" i="7" s="1"/>
  <c r="J1475" i="7" s="1"/>
  <c r="K1475" i="7" s="1"/>
  <c r="A1475" i="7"/>
  <c r="K1474" i="7"/>
  <c r="I1474" i="7"/>
  <c r="J1474" i="7" s="1"/>
  <c r="H1474" i="7"/>
  <c r="G1474" i="7"/>
  <c r="C1474" i="7"/>
  <c r="B1474" i="7"/>
  <c r="A1474" i="7"/>
  <c r="H1473" i="7"/>
  <c r="G1473" i="7"/>
  <c r="C1473" i="7"/>
  <c r="B1473" i="7"/>
  <c r="I1473" i="7" s="1"/>
  <c r="J1473" i="7" s="1"/>
  <c r="K1473" i="7" s="1"/>
  <c r="A1473" i="7"/>
  <c r="J1472" i="7"/>
  <c r="K1472" i="7" s="1"/>
  <c r="I1472" i="7"/>
  <c r="H1472" i="7"/>
  <c r="G1472" i="7"/>
  <c r="C1472" i="7"/>
  <c r="F1472" i="7" s="1"/>
  <c r="B1472" i="7"/>
  <c r="A1472" i="7"/>
  <c r="I1471" i="7"/>
  <c r="J1471" i="7" s="1"/>
  <c r="K1471" i="7" s="1"/>
  <c r="H1471" i="7"/>
  <c r="G1471" i="7"/>
  <c r="F1471" i="7"/>
  <c r="D1471" i="7"/>
  <c r="C1471" i="7"/>
  <c r="E1471" i="7" s="1"/>
  <c r="B1471" i="7"/>
  <c r="A1471" i="7"/>
  <c r="I1470" i="7"/>
  <c r="J1470" i="7" s="1"/>
  <c r="K1470" i="7" s="1"/>
  <c r="H1470" i="7"/>
  <c r="G1470" i="7"/>
  <c r="E1470" i="7"/>
  <c r="C1470" i="7"/>
  <c r="D1470" i="7" s="1"/>
  <c r="B1470" i="7"/>
  <c r="A1470" i="7"/>
  <c r="J1469" i="7"/>
  <c r="K1469" i="7" s="1"/>
  <c r="H1469" i="7"/>
  <c r="G1469" i="7"/>
  <c r="F1469" i="7"/>
  <c r="E1469" i="7"/>
  <c r="D1469" i="7"/>
  <c r="C1469" i="7"/>
  <c r="B1469" i="7"/>
  <c r="I1469" i="7" s="1"/>
  <c r="A1469" i="7"/>
  <c r="J1468" i="7"/>
  <c r="K1468" i="7" s="1"/>
  <c r="I1468" i="7"/>
  <c r="H1468" i="7"/>
  <c r="G1468" i="7"/>
  <c r="F1468" i="7"/>
  <c r="E1468" i="7"/>
  <c r="C1468" i="7"/>
  <c r="D1468" i="7" s="1"/>
  <c r="B1468" i="7"/>
  <c r="A1468" i="7"/>
  <c r="I1467" i="7"/>
  <c r="J1467" i="7" s="1"/>
  <c r="K1467" i="7" s="1"/>
  <c r="H1467" i="7"/>
  <c r="G1467" i="7"/>
  <c r="F1467" i="7"/>
  <c r="E1467" i="7"/>
  <c r="D1467" i="7"/>
  <c r="C1467" i="7"/>
  <c r="B1467" i="7"/>
  <c r="A1467" i="7"/>
  <c r="I1466" i="7"/>
  <c r="J1466" i="7" s="1"/>
  <c r="K1466" i="7" s="1"/>
  <c r="H1466" i="7"/>
  <c r="G1466" i="7"/>
  <c r="C1466" i="7"/>
  <c r="B1466" i="7"/>
  <c r="A1466" i="7"/>
  <c r="H1465" i="7"/>
  <c r="G1465" i="7"/>
  <c r="F1465" i="7"/>
  <c r="C1465" i="7"/>
  <c r="B1465" i="7"/>
  <c r="I1465" i="7" s="1"/>
  <c r="J1465" i="7" s="1"/>
  <c r="K1465" i="7" s="1"/>
  <c r="A1465" i="7"/>
  <c r="H1464" i="7"/>
  <c r="G1464" i="7"/>
  <c r="F1464" i="7"/>
  <c r="E1464" i="7"/>
  <c r="C1464" i="7"/>
  <c r="D1464" i="7" s="1"/>
  <c r="B1464" i="7"/>
  <c r="I1464" i="7" s="1"/>
  <c r="J1464" i="7" s="1"/>
  <c r="K1464" i="7" s="1"/>
  <c r="A1464" i="7"/>
  <c r="H1463" i="7"/>
  <c r="G1463" i="7"/>
  <c r="F1463" i="7"/>
  <c r="E1463" i="7"/>
  <c r="D1463" i="7"/>
  <c r="C1463" i="7"/>
  <c r="B1463" i="7"/>
  <c r="I1463" i="7" s="1"/>
  <c r="J1463" i="7" s="1"/>
  <c r="K1463" i="7" s="1"/>
  <c r="A1463" i="7"/>
  <c r="I1462" i="7"/>
  <c r="J1462" i="7" s="1"/>
  <c r="K1462" i="7" s="1"/>
  <c r="H1462" i="7"/>
  <c r="G1462" i="7"/>
  <c r="C1462" i="7"/>
  <c r="B1462" i="7"/>
  <c r="A1462" i="7"/>
  <c r="H1461" i="7"/>
  <c r="G1461" i="7"/>
  <c r="C1461" i="7"/>
  <c r="B1461" i="7"/>
  <c r="I1461" i="7" s="1"/>
  <c r="J1461" i="7" s="1"/>
  <c r="K1461" i="7" s="1"/>
  <c r="A1461" i="7"/>
  <c r="H1460" i="7"/>
  <c r="G1460" i="7"/>
  <c r="C1460" i="7"/>
  <c r="F1460" i="7" s="1"/>
  <c r="B1460" i="7"/>
  <c r="I1460" i="7" s="1"/>
  <c r="J1460" i="7" s="1"/>
  <c r="K1460" i="7" s="1"/>
  <c r="A1460" i="7"/>
  <c r="I1459" i="7"/>
  <c r="J1459" i="7" s="1"/>
  <c r="K1459" i="7" s="1"/>
  <c r="H1459" i="7"/>
  <c r="G1459" i="7"/>
  <c r="F1459" i="7"/>
  <c r="D1459" i="7"/>
  <c r="C1459" i="7"/>
  <c r="E1459" i="7" s="1"/>
  <c r="B1459" i="7"/>
  <c r="A1459" i="7"/>
  <c r="I1458" i="7"/>
  <c r="J1458" i="7" s="1"/>
  <c r="K1458" i="7" s="1"/>
  <c r="H1458" i="7"/>
  <c r="G1458" i="7"/>
  <c r="E1458" i="7"/>
  <c r="C1458" i="7"/>
  <c r="D1458" i="7" s="1"/>
  <c r="B1458" i="7"/>
  <c r="A1458" i="7"/>
  <c r="K1457" i="7"/>
  <c r="H1457" i="7"/>
  <c r="G1457" i="7"/>
  <c r="F1457" i="7"/>
  <c r="E1457" i="7"/>
  <c r="D1457" i="7"/>
  <c r="C1457" i="7"/>
  <c r="B1457" i="7"/>
  <c r="I1457" i="7" s="1"/>
  <c r="J1457" i="7" s="1"/>
  <c r="A1457" i="7"/>
  <c r="I1456" i="7"/>
  <c r="J1456" i="7" s="1"/>
  <c r="K1456" i="7" s="1"/>
  <c r="H1456" i="7"/>
  <c r="G1456" i="7"/>
  <c r="E1456" i="7"/>
  <c r="C1456" i="7"/>
  <c r="D1456" i="7" s="1"/>
  <c r="B1456" i="7"/>
  <c r="A1456" i="7"/>
  <c r="I1455" i="7"/>
  <c r="J1455" i="7" s="1"/>
  <c r="K1455" i="7" s="1"/>
  <c r="H1455" i="7"/>
  <c r="G1455" i="7"/>
  <c r="F1455" i="7"/>
  <c r="E1455" i="7"/>
  <c r="D1455" i="7"/>
  <c r="C1455" i="7"/>
  <c r="B1455" i="7"/>
  <c r="A1455" i="7"/>
  <c r="I1454" i="7"/>
  <c r="J1454" i="7" s="1"/>
  <c r="K1454" i="7" s="1"/>
  <c r="H1454" i="7"/>
  <c r="G1454" i="7"/>
  <c r="E1454" i="7"/>
  <c r="D1454" i="7"/>
  <c r="C1454" i="7"/>
  <c r="F1454" i="7" s="1"/>
  <c r="B1454" i="7"/>
  <c r="A1454" i="7"/>
  <c r="H1453" i="7"/>
  <c r="G1453" i="7"/>
  <c r="D1453" i="7"/>
  <c r="C1453" i="7"/>
  <c r="E1453" i="7" s="1"/>
  <c r="B1453" i="7"/>
  <c r="I1453" i="7" s="1"/>
  <c r="J1453" i="7" s="1"/>
  <c r="K1453" i="7" s="1"/>
  <c r="A1453" i="7"/>
  <c r="H1452" i="7"/>
  <c r="G1452" i="7"/>
  <c r="C1452" i="7"/>
  <c r="B1452" i="7"/>
  <c r="I1452" i="7" s="1"/>
  <c r="J1452" i="7" s="1"/>
  <c r="K1452" i="7" s="1"/>
  <c r="A1452" i="7"/>
  <c r="J1451" i="7"/>
  <c r="K1451" i="7" s="1"/>
  <c r="H1451" i="7"/>
  <c r="G1451" i="7"/>
  <c r="F1451" i="7"/>
  <c r="E1451" i="7"/>
  <c r="D1451" i="7"/>
  <c r="C1451" i="7"/>
  <c r="B1451" i="7"/>
  <c r="I1451" i="7" s="1"/>
  <c r="A1451" i="7"/>
  <c r="K1450" i="7"/>
  <c r="I1450" i="7"/>
  <c r="J1450" i="7" s="1"/>
  <c r="H1450" i="7"/>
  <c r="G1450" i="7"/>
  <c r="E1450" i="7"/>
  <c r="D1450" i="7"/>
  <c r="C1450" i="7"/>
  <c r="F1450" i="7" s="1"/>
  <c r="B1450" i="7"/>
  <c r="A1450" i="7"/>
  <c r="H1449" i="7"/>
  <c r="G1449" i="7"/>
  <c r="D1449" i="7"/>
  <c r="C1449" i="7"/>
  <c r="B1449" i="7"/>
  <c r="I1449" i="7" s="1"/>
  <c r="J1449" i="7" s="1"/>
  <c r="K1449" i="7" s="1"/>
  <c r="A1449" i="7"/>
  <c r="H1448" i="7"/>
  <c r="G1448" i="7"/>
  <c r="C1448" i="7"/>
  <c r="B1448" i="7"/>
  <c r="I1448" i="7" s="1"/>
  <c r="J1448" i="7" s="1"/>
  <c r="K1448" i="7" s="1"/>
  <c r="A1448" i="7"/>
  <c r="H1447" i="7"/>
  <c r="G1447" i="7"/>
  <c r="F1447" i="7"/>
  <c r="D1447" i="7"/>
  <c r="C1447" i="7"/>
  <c r="E1447" i="7" s="1"/>
  <c r="B1447" i="7"/>
  <c r="I1447" i="7" s="1"/>
  <c r="J1447" i="7" s="1"/>
  <c r="K1447" i="7" s="1"/>
  <c r="A1447" i="7"/>
  <c r="I1446" i="7"/>
  <c r="J1446" i="7" s="1"/>
  <c r="K1446" i="7" s="1"/>
  <c r="H1446" i="7"/>
  <c r="G1446" i="7"/>
  <c r="E1446" i="7"/>
  <c r="C1446" i="7"/>
  <c r="D1446" i="7" s="1"/>
  <c r="B1446" i="7"/>
  <c r="A1446" i="7"/>
  <c r="J1445" i="7"/>
  <c r="K1445" i="7" s="1"/>
  <c r="H1445" i="7"/>
  <c r="G1445" i="7"/>
  <c r="F1445" i="7"/>
  <c r="E1445" i="7"/>
  <c r="D1445" i="7"/>
  <c r="C1445" i="7"/>
  <c r="B1445" i="7"/>
  <c r="I1445" i="7" s="1"/>
  <c r="A1445" i="7"/>
  <c r="J1444" i="7"/>
  <c r="K1444" i="7" s="1"/>
  <c r="I1444" i="7"/>
  <c r="H1444" i="7"/>
  <c r="G1444" i="7"/>
  <c r="C1444" i="7"/>
  <c r="D1444" i="7" s="1"/>
  <c r="B1444" i="7"/>
  <c r="A1444" i="7"/>
  <c r="I1443" i="7"/>
  <c r="J1443" i="7" s="1"/>
  <c r="K1443" i="7" s="1"/>
  <c r="H1443" i="7"/>
  <c r="G1443" i="7"/>
  <c r="F1443" i="7"/>
  <c r="E1443" i="7"/>
  <c r="D1443" i="7"/>
  <c r="C1443" i="7"/>
  <c r="B1443" i="7"/>
  <c r="A1443" i="7"/>
  <c r="I1442" i="7"/>
  <c r="J1442" i="7" s="1"/>
  <c r="K1442" i="7" s="1"/>
  <c r="H1442" i="7"/>
  <c r="G1442" i="7"/>
  <c r="C1442" i="7"/>
  <c r="F1442" i="7" s="1"/>
  <c r="B1442" i="7"/>
  <c r="A1442" i="7"/>
  <c r="H1441" i="7"/>
  <c r="G1441" i="7"/>
  <c r="C1441" i="7"/>
  <c r="B1441" i="7"/>
  <c r="I1441" i="7" s="1"/>
  <c r="J1441" i="7" s="1"/>
  <c r="K1441" i="7" s="1"/>
  <c r="A1441" i="7"/>
  <c r="K1440" i="7"/>
  <c r="H1440" i="7"/>
  <c r="G1440" i="7"/>
  <c r="C1440" i="7"/>
  <c r="D1440" i="7" s="1"/>
  <c r="B1440" i="7"/>
  <c r="I1440" i="7" s="1"/>
  <c r="J1440" i="7" s="1"/>
  <c r="A1440" i="7"/>
  <c r="J1439" i="7"/>
  <c r="K1439" i="7" s="1"/>
  <c r="H1439" i="7"/>
  <c r="G1439" i="7"/>
  <c r="F1439" i="7"/>
  <c r="E1439" i="7"/>
  <c r="D1439" i="7"/>
  <c r="C1439" i="7"/>
  <c r="B1439" i="7"/>
  <c r="I1439" i="7" s="1"/>
  <c r="A1439" i="7"/>
  <c r="K1438" i="7"/>
  <c r="I1438" i="7"/>
  <c r="J1438" i="7" s="1"/>
  <c r="H1438" i="7"/>
  <c r="G1438" i="7"/>
  <c r="E1438" i="7"/>
  <c r="D1438" i="7"/>
  <c r="C1438" i="7"/>
  <c r="F1438" i="7" s="1"/>
  <c r="B1438" i="7"/>
  <c r="A1438" i="7"/>
  <c r="H1437" i="7"/>
  <c r="G1437" i="7"/>
  <c r="C1437" i="7"/>
  <c r="B1437" i="7"/>
  <c r="I1437" i="7" s="1"/>
  <c r="J1437" i="7" s="1"/>
  <c r="K1437" i="7" s="1"/>
  <c r="A1437" i="7"/>
  <c r="I1436" i="7"/>
  <c r="J1436" i="7" s="1"/>
  <c r="K1436" i="7" s="1"/>
  <c r="H1436" i="7"/>
  <c r="G1436" i="7"/>
  <c r="C1436" i="7"/>
  <c r="B1436" i="7"/>
  <c r="A1436" i="7"/>
  <c r="I1435" i="7"/>
  <c r="J1435" i="7" s="1"/>
  <c r="K1435" i="7" s="1"/>
  <c r="H1435" i="7"/>
  <c r="G1435" i="7"/>
  <c r="F1435" i="7"/>
  <c r="D1435" i="7"/>
  <c r="C1435" i="7"/>
  <c r="E1435" i="7" s="1"/>
  <c r="B1435" i="7"/>
  <c r="A1435" i="7"/>
  <c r="K1434" i="7"/>
  <c r="I1434" i="7"/>
  <c r="J1434" i="7" s="1"/>
  <c r="H1434" i="7"/>
  <c r="G1434" i="7"/>
  <c r="C1434" i="7"/>
  <c r="B1434" i="7"/>
  <c r="A1434" i="7"/>
  <c r="J1433" i="7"/>
  <c r="K1433" i="7" s="1"/>
  <c r="H1433" i="7"/>
  <c r="G1433" i="7"/>
  <c r="F1433" i="7"/>
  <c r="E1433" i="7"/>
  <c r="D1433" i="7"/>
  <c r="C1433" i="7"/>
  <c r="B1433" i="7"/>
  <c r="I1433" i="7" s="1"/>
  <c r="A1433" i="7"/>
  <c r="K1432" i="7"/>
  <c r="J1432" i="7"/>
  <c r="I1432" i="7"/>
  <c r="H1432" i="7"/>
  <c r="G1432" i="7"/>
  <c r="F1432" i="7"/>
  <c r="E1432" i="7"/>
  <c r="C1432" i="7"/>
  <c r="D1432" i="7" s="1"/>
  <c r="B1432" i="7"/>
  <c r="A1432" i="7"/>
  <c r="I1431" i="7"/>
  <c r="J1431" i="7" s="1"/>
  <c r="K1431" i="7" s="1"/>
  <c r="H1431" i="7"/>
  <c r="G1431" i="7"/>
  <c r="F1431" i="7"/>
  <c r="E1431" i="7"/>
  <c r="D1431" i="7"/>
  <c r="C1431" i="7"/>
  <c r="B1431" i="7"/>
  <c r="A1431" i="7"/>
  <c r="K1430" i="7"/>
  <c r="I1430" i="7"/>
  <c r="J1430" i="7" s="1"/>
  <c r="H1430" i="7"/>
  <c r="G1430" i="7"/>
  <c r="E1430" i="7"/>
  <c r="D1430" i="7"/>
  <c r="C1430" i="7"/>
  <c r="F1430" i="7" s="1"/>
  <c r="B1430" i="7"/>
  <c r="A1430" i="7"/>
  <c r="H1429" i="7"/>
  <c r="G1429" i="7"/>
  <c r="C1429" i="7"/>
  <c r="E1429" i="7" s="1"/>
  <c r="B1429" i="7"/>
  <c r="I1429" i="7" s="1"/>
  <c r="J1429" i="7" s="1"/>
  <c r="K1429" i="7" s="1"/>
  <c r="A1429" i="7"/>
  <c r="H1428" i="7"/>
  <c r="G1428" i="7"/>
  <c r="F1428" i="7"/>
  <c r="E1428" i="7"/>
  <c r="C1428" i="7"/>
  <c r="D1428" i="7" s="1"/>
  <c r="B1428" i="7"/>
  <c r="I1428" i="7" s="1"/>
  <c r="J1428" i="7" s="1"/>
  <c r="K1428" i="7" s="1"/>
  <c r="A1428" i="7"/>
  <c r="H1427" i="7"/>
  <c r="G1427" i="7"/>
  <c r="F1427" i="7"/>
  <c r="E1427" i="7"/>
  <c r="D1427" i="7"/>
  <c r="C1427" i="7"/>
  <c r="B1427" i="7"/>
  <c r="I1427" i="7" s="1"/>
  <c r="J1427" i="7" s="1"/>
  <c r="K1427" i="7" s="1"/>
  <c r="A1427" i="7"/>
  <c r="I1426" i="7"/>
  <c r="J1426" i="7" s="1"/>
  <c r="K1426" i="7" s="1"/>
  <c r="H1426" i="7"/>
  <c r="G1426" i="7"/>
  <c r="E1426" i="7"/>
  <c r="D1426" i="7"/>
  <c r="C1426" i="7"/>
  <c r="F1426" i="7" s="1"/>
  <c r="B1426" i="7"/>
  <c r="A1426" i="7"/>
  <c r="H1425" i="7"/>
  <c r="G1425" i="7"/>
  <c r="C1425" i="7"/>
  <c r="E1425" i="7" s="1"/>
  <c r="B1425" i="7"/>
  <c r="I1425" i="7" s="1"/>
  <c r="J1425" i="7" s="1"/>
  <c r="K1425" i="7" s="1"/>
  <c r="A1425" i="7"/>
  <c r="I1424" i="7"/>
  <c r="J1424" i="7" s="1"/>
  <c r="K1424" i="7" s="1"/>
  <c r="H1424" i="7"/>
  <c r="G1424" i="7"/>
  <c r="E1424" i="7"/>
  <c r="C1424" i="7"/>
  <c r="B1424" i="7"/>
  <c r="A1424" i="7"/>
  <c r="I1423" i="7"/>
  <c r="J1423" i="7" s="1"/>
  <c r="K1423" i="7" s="1"/>
  <c r="H1423" i="7"/>
  <c r="G1423" i="7"/>
  <c r="F1423" i="7"/>
  <c r="D1423" i="7"/>
  <c r="C1423" i="7"/>
  <c r="E1423" i="7" s="1"/>
  <c r="B1423" i="7"/>
  <c r="A1423" i="7"/>
  <c r="I1422" i="7"/>
  <c r="J1422" i="7" s="1"/>
  <c r="K1422" i="7" s="1"/>
  <c r="H1422" i="7"/>
  <c r="G1422" i="7"/>
  <c r="C1422" i="7"/>
  <c r="B1422" i="7"/>
  <c r="A1422" i="7"/>
  <c r="H1421" i="7"/>
  <c r="G1421" i="7"/>
  <c r="F1421" i="7"/>
  <c r="E1421" i="7"/>
  <c r="D1421" i="7"/>
  <c r="C1421" i="7"/>
  <c r="B1421" i="7"/>
  <c r="I1421" i="7" s="1"/>
  <c r="J1421" i="7" s="1"/>
  <c r="K1421" i="7" s="1"/>
  <c r="A1421" i="7"/>
  <c r="I1420" i="7"/>
  <c r="J1420" i="7" s="1"/>
  <c r="K1420" i="7" s="1"/>
  <c r="H1420" i="7"/>
  <c r="G1420" i="7"/>
  <c r="C1420" i="7"/>
  <c r="D1420" i="7" s="1"/>
  <c r="B1420" i="7"/>
  <c r="A1420" i="7"/>
  <c r="I1419" i="7"/>
  <c r="J1419" i="7" s="1"/>
  <c r="K1419" i="7" s="1"/>
  <c r="H1419" i="7"/>
  <c r="G1419" i="7"/>
  <c r="F1419" i="7"/>
  <c r="E1419" i="7"/>
  <c r="D1419" i="7"/>
  <c r="C1419" i="7"/>
  <c r="B1419" i="7"/>
  <c r="A1419" i="7"/>
  <c r="I1418" i="7"/>
  <c r="J1418" i="7" s="1"/>
  <c r="K1418" i="7" s="1"/>
  <c r="H1418" i="7"/>
  <c r="G1418" i="7"/>
  <c r="C1418" i="7"/>
  <c r="F1418" i="7" s="1"/>
  <c r="B1418" i="7"/>
  <c r="A1418" i="7"/>
  <c r="H1417" i="7"/>
  <c r="G1417" i="7"/>
  <c r="C1417" i="7"/>
  <c r="E1417" i="7" s="1"/>
  <c r="B1417" i="7"/>
  <c r="I1417" i="7" s="1"/>
  <c r="J1417" i="7" s="1"/>
  <c r="K1417" i="7" s="1"/>
  <c r="A1417" i="7"/>
  <c r="I1416" i="7"/>
  <c r="J1416" i="7" s="1"/>
  <c r="K1416" i="7" s="1"/>
  <c r="H1416" i="7"/>
  <c r="G1416" i="7"/>
  <c r="C1416" i="7"/>
  <c r="D1416" i="7" s="1"/>
  <c r="B1416" i="7"/>
  <c r="A1416" i="7"/>
  <c r="J1415" i="7"/>
  <c r="K1415" i="7" s="1"/>
  <c r="H1415" i="7"/>
  <c r="G1415" i="7"/>
  <c r="F1415" i="7"/>
  <c r="E1415" i="7"/>
  <c r="D1415" i="7"/>
  <c r="C1415" i="7"/>
  <c r="B1415" i="7"/>
  <c r="I1415" i="7" s="1"/>
  <c r="A1415" i="7"/>
  <c r="K1414" i="7"/>
  <c r="I1414" i="7"/>
  <c r="J1414" i="7" s="1"/>
  <c r="H1414" i="7"/>
  <c r="G1414" i="7"/>
  <c r="E1414" i="7"/>
  <c r="C1414" i="7"/>
  <c r="F1414" i="7" s="1"/>
  <c r="B1414" i="7"/>
  <c r="A1414" i="7"/>
  <c r="H1413" i="7"/>
  <c r="G1413" i="7"/>
  <c r="C1413" i="7"/>
  <c r="E1413" i="7" s="1"/>
  <c r="B1413" i="7"/>
  <c r="I1413" i="7" s="1"/>
  <c r="J1413" i="7" s="1"/>
  <c r="K1413" i="7" s="1"/>
  <c r="A1413" i="7"/>
  <c r="J1412" i="7"/>
  <c r="K1412" i="7" s="1"/>
  <c r="I1412" i="7"/>
  <c r="H1412" i="7"/>
  <c r="G1412" i="7"/>
  <c r="C1412" i="7"/>
  <c r="B1412" i="7"/>
  <c r="A1412" i="7"/>
  <c r="I1411" i="7"/>
  <c r="J1411" i="7" s="1"/>
  <c r="K1411" i="7" s="1"/>
  <c r="H1411" i="7"/>
  <c r="G1411" i="7"/>
  <c r="F1411" i="7"/>
  <c r="D1411" i="7"/>
  <c r="C1411" i="7"/>
  <c r="E1411" i="7" s="1"/>
  <c r="B1411" i="7"/>
  <c r="A1411" i="7"/>
  <c r="K1410" i="7"/>
  <c r="I1410" i="7"/>
  <c r="J1410" i="7" s="1"/>
  <c r="H1410" i="7"/>
  <c r="G1410" i="7"/>
  <c r="E1410" i="7"/>
  <c r="C1410" i="7"/>
  <c r="B1410" i="7"/>
  <c r="A1410" i="7"/>
  <c r="H1409" i="7"/>
  <c r="G1409" i="7"/>
  <c r="F1409" i="7"/>
  <c r="E1409" i="7"/>
  <c r="D1409" i="7"/>
  <c r="C1409" i="7"/>
  <c r="B1409" i="7"/>
  <c r="I1409" i="7" s="1"/>
  <c r="J1409" i="7" s="1"/>
  <c r="K1409" i="7" s="1"/>
  <c r="A1409" i="7"/>
  <c r="J1408" i="7"/>
  <c r="K1408" i="7" s="1"/>
  <c r="I1408" i="7"/>
  <c r="H1408" i="7"/>
  <c r="G1408" i="7"/>
  <c r="E1408" i="7"/>
  <c r="C1408" i="7"/>
  <c r="D1408" i="7" s="1"/>
  <c r="B1408" i="7"/>
  <c r="A1408" i="7"/>
  <c r="H1407" i="7"/>
  <c r="G1407" i="7"/>
  <c r="F1407" i="7"/>
  <c r="E1407" i="7"/>
  <c r="D1407" i="7"/>
  <c r="C1407" i="7"/>
  <c r="B1407" i="7"/>
  <c r="I1407" i="7" s="1"/>
  <c r="J1407" i="7" s="1"/>
  <c r="K1407" i="7" s="1"/>
  <c r="A1407" i="7"/>
  <c r="I1406" i="7"/>
  <c r="J1406" i="7" s="1"/>
  <c r="K1406" i="7" s="1"/>
  <c r="H1406" i="7"/>
  <c r="G1406" i="7"/>
  <c r="D1406" i="7"/>
  <c r="C1406" i="7"/>
  <c r="F1406" i="7" s="1"/>
  <c r="B1406" i="7"/>
  <c r="A1406" i="7"/>
  <c r="H1405" i="7"/>
  <c r="G1405" i="7"/>
  <c r="C1405" i="7"/>
  <c r="B1405" i="7"/>
  <c r="I1405" i="7" s="1"/>
  <c r="J1405" i="7" s="1"/>
  <c r="K1405" i="7" s="1"/>
  <c r="A1405" i="7"/>
  <c r="H1404" i="7"/>
  <c r="G1404" i="7"/>
  <c r="E1404" i="7"/>
  <c r="C1404" i="7"/>
  <c r="D1404" i="7" s="1"/>
  <c r="B1404" i="7"/>
  <c r="I1404" i="7" s="1"/>
  <c r="J1404" i="7" s="1"/>
  <c r="K1404" i="7" s="1"/>
  <c r="A1404" i="7"/>
  <c r="J1403" i="7"/>
  <c r="K1403" i="7" s="1"/>
  <c r="H1403" i="7"/>
  <c r="G1403" i="7"/>
  <c r="F1403" i="7"/>
  <c r="E1403" i="7"/>
  <c r="D1403" i="7"/>
  <c r="C1403" i="7"/>
  <c r="B1403" i="7"/>
  <c r="I1403" i="7" s="1"/>
  <c r="A1403" i="7"/>
  <c r="I1402" i="7"/>
  <c r="J1402" i="7" s="1"/>
  <c r="K1402" i="7" s="1"/>
  <c r="H1402" i="7"/>
  <c r="G1402" i="7"/>
  <c r="C1402" i="7"/>
  <c r="F1402" i="7" s="1"/>
  <c r="B1402" i="7"/>
  <c r="A1402" i="7"/>
  <c r="H1401" i="7"/>
  <c r="G1401" i="7"/>
  <c r="C1401" i="7"/>
  <c r="B1401" i="7"/>
  <c r="I1401" i="7" s="1"/>
  <c r="J1401" i="7" s="1"/>
  <c r="K1401" i="7" s="1"/>
  <c r="A1401" i="7"/>
  <c r="I1400" i="7"/>
  <c r="J1400" i="7" s="1"/>
  <c r="K1400" i="7" s="1"/>
  <c r="H1400" i="7"/>
  <c r="G1400" i="7"/>
  <c r="E1400" i="7"/>
  <c r="C1400" i="7"/>
  <c r="B1400" i="7"/>
  <c r="A1400" i="7"/>
  <c r="J1399" i="7"/>
  <c r="K1399" i="7" s="1"/>
  <c r="I1399" i="7"/>
  <c r="H1399" i="7"/>
  <c r="G1399" i="7"/>
  <c r="F1399" i="7"/>
  <c r="D1399" i="7"/>
  <c r="C1399" i="7"/>
  <c r="E1399" i="7" s="1"/>
  <c r="B1399" i="7"/>
  <c r="A1399" i="7"/>
  <c r="I1398" i="7"/>
  <c r="J1398" i="7" s="1"/>
  <c r="K1398" i="7" s="1"/>
  <c r="H1398" i="7"/>
  <c r="G1398" i="7"/>
  <c r="E1398" i="7"/>
  <c r="C1398" i="7"/>
  <c r="B1398" i="7"/>
  <c r="A1398" i="7"/>
  <c r="H1397" i="7"/>
  <c r="G1397" i="7"/>
  <c r="F1397" i="7"/>
  <c r="E1397" i="7"/>
  <c r="D1397" i="7"/>
  <c r="C1397" i="7"/>
  <c r="B1397" i="7"/>
  <c r="I1397" i="7" s="1"/>
  <c r="J1397" i="7" s="1"/>
  <c r="K1397" i="7" s="1"/>
  <c r="A1397" i="7"/>
  <c r="I1396" i="7"/>
  <c r="J1396" i="7" s="1"/>
  <c r="K1396" i="7" s="1"/>
  <c r="H1396" i="7"/>
  <c r="G1396" i="7"/>
  <c r="C1396" i="7"/>
  <c r="D1396" i="7" s="1"/>
  <c r="B1396" i="7"/>
  <c r="A1396" i="7"/>
  <c r="J1395" i="7"/>
  <c r="K1395" i="7" s="1"/>
  <c r="I1395" i="7"/>
  <c r="H1395" i="7"/>
  <c r="G1395" i="7"/>
  <c r="F1395" i="7"/>
  <c r="E1395" i="7"/>
  <c r="D1395" i="7"/>
  <c r="C1395" i="7"/>
  <c r="B1395" i="7"/>
  <c r="A1395" i="7"/>
  <c r="I1394" i="7"/>
  <c r="J1394" i="7" s="1"/>
  <c r="K1394" i="7" s="1"/>
  <c r="H1394" i="7"/>
  <c r="G1394" i="7"/>
  <c r="C1394" i="7"/>
  <c r="F1394" i="7" s="1"/>
  <c r="B1394" i="7"/>
  <c r="A1394" i="7"/>
  <c r="J1393" i="7"/>
  <c r="K1393" i="7" s="1"/>
  <c r="H1393" i="7"/>
  <c r="G1393" i="7"/>
  <c r="F1393" i="7"/>
  <c r="D1393" i="7"/>
  <c r="C1393" i="7"/>
  <c r="E1393" i="7" s="1"/>
  <c r="B1393" i="7"/>
  <c r="I1393" i="7" s="1"/>
  <c r="A1393" i="7"/>
  <c r="H1392" i="7"/>
  <c r="G1392" i="7"/>
  <c r="C1392" i="7"/>
  <c r="D1392" i="7" s="1"/>
  <c r="B1392" i="7"/>
  <c r="I1392" i="7" s="1"/>
  <c r="J1392" i="7" s="1"/>
  <c r="K1392" i="7" s="1"/>
  <c r="A1392" i="7"/>
  <c r="H1391" i="7"/>
  <c r="G1391" i="7"/>
  <c r="F1391" i="7"/>
  <c r="E1391" i="7"/>
  <c r="D1391" i="7"/>
  <c r="C1391" i="7"/>
  <c r="B1391" i="7"/>
  <c r="I1391" i="7" s="1"/>
  <c r="J1391" i="7" s="1"/>
  <c r="K1391" i="7" s="1"/>
  <c r="A1391" i="7"/>
  <c r="I1390" i="7"/>
  <c r="J1390" i="7" s="1"/>
  <c r="K1390" i="7" s="1"/>
  <c r="H1390" i="7"/>
  <c r="G1390" i="7"/>
  <c r="D1390" i="7"/>
  <c r="C1390" i="7"/>
  <c r="F1390" i="7" s="1"/>
  <c r="B1390" i="7"/>
  <c r="A1390" i="7"/>
  <c r="J1389" i="7"/>
  <c r="K1389" i="7" s="1"/>
  <c r="H1389" i="7"/>
  <c r="G1389" i="7"/>
  <c r="F1389" i="7"/>
  <c r="D1389" i="7"/>
  <c r="C1389" i="7"/>
  <c r="E1389" i="7" s="1"/>
  <c r="B1389" i="7"/>
  <c r="I1389" i="7" s="1"/>
  <c r="A1389" i="7"/>
  <c r="H1388" i="7"/>
  <c r="G1388" i="7"/>
  <c r="C1388" i="7"/>
  <c r="B1388" i="7"/>
  <c r="I1388" i="7" s="1"/>
  <c r="J1388" i="7" s="1"/>
  <c r="K1388" i="7" s="1"/>
  <c r="A1388" i="7"/>
  <c r="H1387" i="7"/>
  <c r="G1387" i="7"/>
  <c r="F1387" i="7"/>
  <c r="D1387" i="7"/>
  <c r="C1387" i="7"/>
  <c r="E1387" i="7" s="1"/>
  <c r="B1387" i="7"/>
  <c r="I1387" i="7" s="1"/>
  <c r="J1387" i="7" s="1"/>
  <c r="K1387" i="7" s="1"/>
  <c r="A1387" i="7"/>
  <c r="I1386" i="7"/>
  <c r="J1386" i="7" s="1"/>
  <c r="K1386" i="7" s="1"/>
  <c r="H1386" i="7"/>
  <c r="G1386" i="7"/>
  <c r="C1386" i="7"/>
  <c r="B1386" i="7"/>
  <c r="A1386" i="7"/>
  <c r="H1385" i="7"/>
  <c r="G1385" i="7"/>
  <c r="F1385" i="7"/>
  <c r="E1385" i="7"/>
  <c r="D1385" i="7"/>
  <c r="C1385" i="7"/>
  <c r="B1385" i="7"/>
  <c r="I1385" i="7" s="1"/>
  <c r="J1385" i="7" s="1"/>
  <c r="K1385" i="7" s="1"/>
  <c r="A1385" i="7"/>
  <c r="J1384" i="7"/>
  <c r="K1384" i="7" s="1"/>
  <c r="I1384" i="7"/>
  <c r="H1384" i="7"/>
  <c r="G1384" i="7"/>
  <c r="C1384" i="7"/>
  <c r="B1384" i="7"/>
  <c r="A1384" i="7"/>
  <c r="I1383" i="7"/>
  <c r="J1383" i="7" s="1"/>
  <c r="K1383" i="7" s="1"/>
  <c r="H1383" i="7"/>
  <c r="G1383" i="7"/>
  <c r="F1383" i="7"/>
  <c r="E1383" i="7"/>
  <c r="D1383" i="7"/>
  <c r="C1383" i="7"/>
  <c r="B1383" i="7"/>
  <c r="A1383" i="7"/>
  <c r="K1382" i="7"/>
  <c r="I1382" i="7"/>
  <c r="J1382" i="7" s="1"/>
  <c r="H1382" i="7"/>
  <c r="G1382" i="7"/>
  <c r="E1382" i="7"/>
  <c r="D1382" i="7"/>
  <c r="C1382" i="7"/>
  <c r="F1382" i="7" s="1"/>
  <c r="B1382" i="7"/>
  <c r="A1382" i="7"/>
  <c r="H1381" i="7"/>
  <c r="G1381" i="7"/>
  <c r="F1381" i="7"/>
  <c r="D1381" i="7"/>
  <c r="C1381" i="7"/>
  <c r="E1381" i="7" s="1"/>
  <c r="B1381" i="7"/>
  <c r="I1381" i="7" s="1"/>
  <c r="J1381" i="7" s="1"/>
  <c r="K1381" i="7" s="1"/>
  <c r="A1381" i="7"/>
  <c r="H1380" i="7"/>
  <c r="G1380" i="7"/>
  <c r="C1380" i="7"/>
  <c r="B1380" i="7"/>
  <c r="I1380" i="7" s="1"/>
  <c r="J1380" i="7" s="1"/>
  <c r="K1380" i="7" s="1"/>
  <c r="A1380" i="7"/>
  <c r="J1379" i="7"/>
  <c r="K1379" i="7" s="1"/>
  <c r="H1379" i="7"/>
  <c r="G1379" i="7"/>
  <c r="F1379" i="7"/>
  <c r="E1379" i="7"/>
  <c r="D1379" i="7"/>
  <c r="C1379" i="7"/>
  <c r="B1379" i="7"/>
  <c r="I1379" i="7" s="1"/>
  <c r="A1379" i="7"/>
  <c r="K1378" i="7"/>
  <c r="I1378" i="7"/>
  <c r="J1378" i="7" s="1"/>
  <c r="H1378" i="7"/>
  <c r="G1378" i="7"/>
  <c r="C1378" i="7"/>
  <c r="F1378" i="7" s="1"/>
  <c r="B1378" i="7"/>
  <c r="A1378" i="7"/>
  <c r="H1377" i="7"/>
  <c r="G1377" i="7"/>
  <c r="F1377" i="7"/>
  <c r="C1377" i="7"/>
  <c r="E1377" i="7" s="1"/>
  <c r="B1377" i="7"/>
  <c r="I1377" i="7" s="1"/>
  <c r="J1377" i="7" s="1"/>
  <c r="K1377" i="7" s="1"/>
  <c r="A1377" i="7"/>
  <c r="H1376" i="7"/>
  <c r="G1376" i="7"/>
  <c r="C1376" i="7"/>
  <c r="B1376" i="7"/>
  <c r="I1376" i="7" s="1"/>
  <c r="J1376" i="7" s="1"/>
  <c r="K1376" i="7" s="1"/>
  <c r="A1376" i="7"/>
  <c r="I1375" i="7"/>
  <c r="J1375" i="7" s="1"/>
  <c r="K1375" i="7" s="1"/>
  <c r="H1375" i="7"/>
  <c r="G1375" i="7"/>
  <c r="F1375" i="7"/>
  <c r="D1375" i="7"/>
  <c r="C1375" i="7"/>
  <c r="E1375" i="7" s="1"/>
  <c r="B1375" i="7"/>
  <c r="A1375" i="7"/>
  <c r="I1374" i="7"/>
  <c r="J1374" i="7" s="1"/>
  <c r="K1374" i="7" s="1"/>
  <c r="H1374" i="7"/>
  <c r="G1374" i="7"/>
  <c r="E1374" i="7"/>
  <c r="C1374" i="7"/>
  <c r="B1374" i="7"/>
  <c r="A1374" i="7"/>
  <c r="H1373" i="7"/>
  <c r="G1373" i="7"/>
  <c r="F1373" i="7"/>
  <c r="E1373" i="7"/>
  <c r="D1373" i="7"/>
  <c r="C1373" i="7"/>
  <c r="B1373" i="7"/>
  <c r="I1373" i="7" s="1"/>
  <c r="J1373" i="7" s="1"/>
  <c r="K1373" i="7" s="1"/>
  <c r="A1373" i="7"/>
  <c r="K1372" i="7"/>
  <c r="J1372" i="7"/>
  <c r="I1372" i="7"/>
  <c r="H1372" i="7"/>
  <c r="G1372" i="7"/>
  <c r="C1372" i="7"/>
  <c r="B1372" i="7"/>
  <c r="A1372" i="7"/>
  <c r="H1371" i="7"/>
  <c r="G1371" i="7"/>
  <c r="F1371" i="7"/>
  <c r="E1371" i="7"/>
  <c r="D1371" i="7"/>
  <c r="C1371" i="7"/>
  <c r="B1371" i="7"/>
  <c r="I1371" i="7" s="1"/>
  <c r="J1371" i="7" s="1"/>
  <c r="K1371" i="7" s="1"/>
  <c r="A1371" i="7"/>
  <c r="I1370" i="7"/>
  <c r="J1370" i="7" s="1"/>
  <c r="K1370" i="7" s="1"/>
  <c r="H1370" i="7"/>
  <c r="G1370" i="7"/>
  <c r="E1370" i="7"/>
  <c r="D1370" i="7"/>
  <c r="C1370" i="7"/>
  <c r="F1370" i="7" s="1"/>
  <c r="B1370" i="7"/>
  <c r="A1370" i="7"/>
  <c r="J1369" i="7"/>
  <c r="K1369" i="7" s="1"/>
  <c r="H1369" i="7"/>
  <c r="G1369" i="7"/>
  <c r="C1369" i="7"/>
  <c r="E1369" i="7" s="1"/>
  <c r="B1369" i="7"/>
  <c r="I1369" i="7" s="1"/>
  <c r="A1369" i="7"/>
  <c r="H1368" i="7"/>
  <c r="G1368" i="7"/>
  <c r="E1368" i="7"/>
  <c r="C1368" i="7"/>
  <c r="B1368" i="7"/>
  <c r="I1368" i="7" s="1"/>
  <c r="J1368" i="7" s="1"/>
  <c r="K1368" i="7" s="1"/>
  <c r="A1368" i="7"/>
  <c r="J1367" i="7"/>
  <c r="K1367" i="7" s="1"/>
  <c r="H1367" i="7"/>
  <c r="G1367" i="7"/>
  <c r="F1367" i="7"/>
  <c r="E1367" i="7"/>
  <c r="D1367" i="7"/>
  <c r="C1367" i="7"/>
  <c r="B1367" i="7"/>
  <c r="I1367" i="7" s="1"/>
  <c r="A1367" i="7"/>
  <c r="K1366" i="7"/>
  <c r="I1366" i="7"/>
  <c r="J1366" i="7" s="1"/>
  <c r="H1366" i="7"/>
  <c r="G1366" i="7"/>
  <c r="E1366" i="7"/>
  <c r="D1366" i="7"/>
  <c r="C1366" i="7"/>
  <c r="F1366" i="7" s="1"/>
  <c r="B1366" i="7"/>
  <c r="A1366" i="7"/>
  <c r="J1365" i="7"/>
  <c r="K1365" i="7" s="1"/>
  <c r="H1365" i="7"/>
  <c r="G1365" i="7"/>
  <c r="C1365" i="7"/>
  <c r="E1365" i="7" s="1"/>
  <c r="B1365" i="7"/>
  <c r="I1365" i="7" s="1"/>
  <c r="A1365" i="7"/>
  <c r="I1364" i="7"/>
  <c r="J1364" i="7" s="1"/>
  <c r="K1364" i="7" s="1"/>
  <c r="H1364" i="7"/>
  <c r="G1364" i="7"/>
  <c r="C1364" i="7"/>
  <c r="B1364" i="7"/>
  <c r="A1364" i="7"/>
  <c r="H1363" i="7"/>
  <c r="G1363" i="7"/>
  <c r="F1363" i="7"/>
  <c r="D1363" i="7"/>
  <c r="C1363" i="7"/>
  <c r="E1363" i="7" s="1"/>
  <c r="B1363" i="7"/>
  <c r="I1363" i="7" s="1"/>
  <c r="J1363" i="7" s="1"/>
  <c r="K1363" i="7" s="1"/>
  <c r="A1363" i="7"/>
  <c r="K1362" i="7"/>
  <c r="I1362" i="7"/>
  <c r="J1362" i="7" s="1"/>
  <c r="H1362" i="7"/>
  <c r="G1362" i="7"/>
  <c r="C1362" i="7"/>
  <c r="B1362" i="7"/>
  <c r="A1362" i="7"/>
  <c r="H1361" i="7"/>
  <c r="G1361" i="7"/>
  <c r="F1361" i="7"/>
  <c r="E1361" i="7"/>
  <c r="D1361" i="7"/>
  <c r="C1361" i="7"/>
  <c r="B1361" i="7"/>
  <c r="I1361" i="7" s="1"/>
  <c r="J1361" i="7" s="1"/>
  <c r="K1361" i="7" s="1"/>
  <c r="A1361" i="7"/>
  <c r="I1360" i="7"/>
  <c r="J1360" i="7" s="1"/>
  <c r="K1360" i="7" s="1"/>
  <c r="H1360" i="7"/>
  <c r="G1360" i="7"/>
  <c r="F1360" i="7"/>
  <c r="E1360" i="7"/>
  <c r="C1360" i="7"/>
  <c r="D1360" i="7" s="1"/>
  <c r="B1360" i="7"/>
  <c r="A1360" i="7"/>
  <c r="H1359" i="7"/>
  <c r="G1359" i="7"/>
  <c r="F1359" i="7"/>
  <c r="E1359" i="7"/>
  <c r="D1359" i="7"/>
  <c r="C1359" i="7"/>
  <c r="B1359" i="7"/>
  <c r="I1359" i="7" s="1"/>
  <c r="J1359" i="7" s="1"/>
  <c r="K1359" i="7" s="1"/>
  <c r="A1359" i="7"/>
  <c r="I1358" i="7"/>
  <c r="J1358" i="7" s="1"/>
  <c r="K1358" i="7" s="1"/>
  <c r="H1358" i="7"/>
  <c r="G1358" i="7"/>
  <c r="C1358" i="7"/>
  <c r="F1358" i="7" s="1"/>
  <c r="B1358" i="7"/>
  <c r="A1358" i="7"/>
  <c r="J1357" i="7"/>
  <c r="K1357" i="7" s="1"/>
  <c r="H1357" i="7"/>
  <c r="G1357" i="7"/>
  <c r="D1357" i="7"/>
  <c r="C1357" i="7"/>
  <c r="E1357" i="7" s="1"/>
  <c r="B1357" i="7"/>
  <c r="I1357" i="7" s="1"/>
  <c r="A1357" i="7"/>
  <c r="I1356" i="7"/>
  <c r="J1356" i="7" s="1"/>
  <c r="K1356" i="7" s="1"/>
  <c r="H1356" i="7"/>
  <c r="G1356" i="7"/>
  <c r="F1356" i="7"/>
  <c r="E1356" i="7"/>
  <c r="C1356" i="7"/>
  <c r="D1356" i="7" s="1"/>
  <c r="B1356" i="7"/>
  <c r="A1356" i="7"/>
  <c r="H1355" i="7"/>
  <c r="G1355" i="7"/>
  <c r="F1355" i="7"/>
  <c r="E1355" i="7"/>
  <c r="D1355" i="7"/>
  <c r="C1355" i="7"/>
  <c r="B1355" i="7"/>
  <c r="I1355" i="7" s="1"/>
  <c r="J1355" i="7" s="1"/>
  <c r="K1355" i="7" s="1"/>
  <c r="A1355" i="7"/>
  <c r="I1354" i="7"/>
  <c r="J1354" i="7" s="1"/>
  <c r="K1354" i="7" s="1"/>
  <c r="H1354" i="7"/>
  <c r="G1354" i="7"/>
  <c r="E1354" i="7"/>
  <c r="D1354" i="7"/>
  <c r="C1354" i="7"/>
  <c r="F1354" i="7" s="1"/>
  <c r="B1354" i="7"/>
  <c r="A1354" i="7"/>
  <c r="J1353" i="7"/>
  <c r="K1353" i="7" s="1"/>
  <c r="H1353" i="7"/>
  <c r="G1353" i="7"/>
  <c r="F1353" i="7"/>
  <c r="D1353" i="7"/>
  <c r="C1353" i="7"/>
  <c r="E1353" i="7" s="1"/>
  <c r="B1353" i="7"/>
  <c r="I1353" i="7" s="1"/>
  <c r="A1353" i="7"/>
  <c r="H1352" i="7"/>
  <c r="G1352" i="7"/>
  <c r="E1352" i="7"/>
  <c r="C1352" i="7"/>
  <c r="B1352" i="7"/>
  <c r="I1352" i="7" s="1"/>
  <c r="J1352" i="7" s="1"/>
  <c r="K1352" i="7" s="1"/>
  <c r="A1352" i="7"/>
  <c r="H1351" i="7"/>
  <c r="G1351" i="7"/>
  <c r="F1351" i="7"/>
  <c r="D1351" i="7"/>
  <c r="C1351" i="7"/>
  <c r="E1351" i="7" s="1"/>
  <c r="B1351" i="7"/>
  <c r="I1351" i="7" s="1"/>
  <c r="J1351" i="7" s="1"/>
  <c r="K1351" i="7" s="1"/>
  <c r="A1351" i="7"/>
  <c r="I1350" i="7"/>
  <c r="J1350" i="7" s="1"/>
  <c r="K1350" i="7" s="1"/>
  <c r="H1350" i="7"/>
  <c r="G1350" i="7"/>
  <c r="E1350" i="7"/>
  <c r="C1350" i="7"/>
  <c r="B1350" i="7"/>
  <c r="A1350" i="7"/>
  <c r="H1349" i="7"/>
  <c r="G1349" i="7"/>
  <c r="F1349" i="7"/>
  <c r="E1349" i="7"/>
  <c r="D1349" i="7"/>
  <c r="C1349" i="7"/>
  <c r="B1349" i="7"/>
  <c r="I1349" i="7" s="1"/>
  <c r="J1349" i="7" s="1"/>
  <c r="K1349" i="7" s="1"/>
  <c r="A1349" i="7"/>
  <c r="J1348" i="7"/>
  <c r="K1348" i="7" s="1"/>
  <c r="I1348" i="7"/>
  <c r="H1348" i="7"/>
  <c r="G1348" i="7"/>
  <c r="F1348" i="7"/>
  <c r="C1348" i="7"/>
  <c r="D1348" i="7" s="1"/>
  <c r="B1348" i="7"/>
  <c r="A1348" i="7"/>
  <c r="H1347" i="7"/>
  <c r="G1347" i="7"/>
  <c r="F1347" i="7"/>
  <c r="E1347" i="7"/>
  <c r="D1347" i="7"/>
  <c r="C1347" i="7"/>
  <c r="B1347" i="7"/>
  <c r="I1347" i="7" s="1"/>
  <c r="J1347" i="7" s="1"/>
  <c r="K1347" i="7" s="1"/>
  <c r="A1347" i="7"/>
  <c r="K1346" i="7"/>
  <c r="I1346" i="7"/>
  <c r="J1346" i="7" s="1"/>
  <c r="H1346" i="7"/>
  <c r="G1346" i="7"/>
  <c r="D1346" i="7"/>
  <c r="C1346" i="7"/>
  <c r="F1346" i="7" s="1"/>
  <c r="B1346" i="7"/>
  <c r="A1346" i="7"/>
  <c r="J1345" i="7"/>
  <c r="K1345" i="7" s="1"/>
  <c r="H1345" i="7"/>
  <c r="G1345" i="7"/>
  <c r="C1345" i="7"/>
  <c r="E1345" i="7" s="1"/>
  <c r="B1345" i="7"/>
  <c r="I1345" i="7" s="1"/>
  <c r="A1345" i="7"/>
  <c r="H1344" i="7"/>
  <c r="G1344" i="7"/>
  <c r="F1344" i="7"/>
  <c r="C1344" i="7"/>
  <c r="D1344" i="7" s="1"/>
  <c r="B1344" i="7"/>
  <c r="I1344" i="7" s="1"/>
  <c r="J1344" i="7" s="1"/>
  <c r="K1344" i="7" s="1"/>
  <c r="A1344" i="7"/>
  <c r="H1343" i="7"/>
  <c r="G1343" i="7"/>
  <c r="F1343" i="7"/>
  <c r="E1343" i="7"/>
  <c r="D1343" i="7"/>
  <c r="C1343" i="7"/>
  <c r="B1343" i="7"/>
  <c r="I1343" i="7" s="1"/>
  <c r="J1343" i="7" s="1"/>
  <c r="K1343" i="7" s="1"/>
  <c r="A1343" i="7"/>
  <c r="I1342" i="7"/>
  <c r="J1342" i="7" s="1"/>
  <c r="K1342" i="7" s="1"/>
  <c r="H1342" i="7"/>
  <c r="G1342" i="7"/>
  <c r="C1342" i="7"/>
  <c r="F1342" i="7" s="1"/>
  <c r="B1342" i="7"/>
  <c r="A1342" i="7"/>
  <c r="K1341" i="7"/>
  <c r="J1341" i="7"/>
  <c r="H1341" i="7"/>
  <c r="G1341" i="7"/>
  <c r="C1341" i="7"/>
  <c r="E1341" i="7" s="1"/>
  <c r="B1341" i="7"/>
  <c r="I1341" i="7" s="1"/>
  <c r="A1341" i="7"/>
  <c r="H1340" i="7"/>
  <c r="G1340" i="7"/>
  <c r="C1340" i="7"/>
  <c r="B1340" i="7"/>
  <c r="I1340" i="7" s="1"/>
  <c r="J1340" i="7" s="1"/>
  <c r="K1340" i="7" s="1"/>
  <c r="A1340" i="7"/>
  <c r="H1339" i="7"/>
  <c r="G1339" i="7"/>
  <c r="F1339" i="7"/>
  <c r="D1339" i="7"/>
  <c r="C1339" i="7"/>
  <c r="E1339" i="7" s="1"/>
  <c r="B1339" i="7"/>
  <c r="I1339" i="7" s="1"/>
  <c r="J1339" i="7" s="1"/>
  <c r="K1339" i="7" s="1"/>
  <c r="A1339" i="7"/>
  <c r="I1338" i="7"/>
  <c r="J1338" i="7" s="1"/>
  <c r="K1338" i="7" s="1"/>
  <c r="H1338" i="7"/>
  <c r="G1338" i="7"/>
  <c r="E1338" i="7"/>
  <c r="C1338" i="7"/>
  <c r="B1338" i="7"/>
  <c r="A1338" i="7"/>
  <c r="J1337" i="7"/>
  <c r="K1337" i="7" s="1"/>
  <c r="H1337" i="7"/>
  <c r="G1337" i="7"/>
  <c r="F1337" i="7"/>
  <c r="E1337" i="7"/>
  <c r="D1337" i="7"/>
  <c r="C1337" i="7"/>
  <c r="B1337" i="7"/>
  <c r="I1337" i="7" s="1"/>
  <c r="A1337" i="7"/>
  <c r="I1336" i="7"/>
  <c r="J1336" i="7" s="1"/>
  <c r="K1336" i="7" s="1"/>
  <c r="H1336" i="7"/>
  <c r="G1336" i="7"/>
  <c r="C1336" i="7"/>
  <c r="D1336" i="7" s="1"/>
  <c r="B1336" i="7"/>
  <c r="A1336" i="7"/>
  <c r="H1335" i="7"/>
  <c r="G1335" i="7"/>
  <c r="F1335" i="7"/>
  <c r="E1335" i="7"/>
  <c r="D1335" i="7"/>
  <c r="C1335" i="7"/>
  <c r="B1335" i="7"/>
  <c r="I1335" i="7" s="1"/>
  <c r="J1335" i="7" s="1"/>
  <c r="K1335" i="7" s="1"/>
  <c r="A1335" i="7"/>
  <c r="I1334" i="7"/>
  <c r="J1334" i="7" s="1"/>
  <c r="K1334" i="7" s="1"/>
  <c r="H1334" i="7"/>
  <c r="G1334" i="7"/>
  <c r="C1334" i="7"/>
  <c r="F1334" i="7" s="1"/>
  <c r="B1334" i="7"/>
  <c r="A1334" i="7"/>
  <c r="J1333" i="7"/>
  <c r="K1333" i="7" s="1"/>
  <c r="H1333" i="7"/>
  <c r="G1333" i="7"/>
  <c r="F1333" i="7"/>
  <c r="D1333" i="7"/>
  <c r="C1333" i="7"/>
  <c r="E1333" i="7" s="1"/>
  <c r="B1333" i="7"/>
  <c r="I1333" i="7" s="1"/>
  <c r="A1333" i="7"/>
  <c r="I1332" i="7"/>
  <c r="J1332" i="7" s="1"/>
  <c r="K1332" i="7" s="1"/>
  <c r="H1332" i="7"/>
  <c r="G1332" i="7"/>
  <c r="C1332" i="7"/>
  <c r="D1332" i="7" s="1"/>
  <c r="B1332" i="7"/>
  <c r="A1332" i="7"/>
  <c r="H1331" i="7"/>
  <c r="G1331" i="7"/>
  <c r="F1331" i="7"/>
  <c r="E1331" i="7"/>
  <c r="D1331" i="7"/>
  <c r="C1331" i="7"/>
  <c r="B1331" i="7"/>
  <c r="I1331" i="7" s="1"/>
  <c r="J1331" i="7" s="1"/>
  <c r="K1331" i="7" s="1"/>
  <c r="A1331" i="7"/>
  <c r="K1330" i="7"/>
  <c r="I1330" i="7"/>
  <c r="J1330" i="7" s="1"/>
  <c r="H1330" i="7"/>
  <c r="G1330" i="7"/>
  <c r="D1330" i="7"/>
  <c r="C1330" i="7"/>
  <c r="F1330" i="7" s="1"/>
  <c r="B1330" i="7"/>
  <c r="A1330" i="7"/>
  <c r="K1329" i="7"/>
  <c r="J1329" i="7"/>
  <c r="H1329" i="7"/>
  <c r="G1329" i="7"/>
  <c r="F1329" i="7"/>
  <c r="D1329" i="7"/>
  <c r="C1329" i="7"/>
  <c r="E1329" i="7" s="1"/>
  <c r="B1329" i="7"/>
  <c r="I1329" i="7" s="1"/>
  <c r="A1329" i="7"/>
  <c r="I1328" i="7"/>
  <c r="J1328" i="7" s="1"/>
  <c r="K1328" i="7" s="1"/>
  <c r="H1328" i="7"/>
  <c r="G1328" i="7"/>
  <c r="C1328" i="7"/>
  <c r="B1328" i="7"/>
  <c r="A1328" i="7"/>
  <c r="H1327" i="7"/>
  <c r="G1327" i="7"/>
  <c r="F1327" i="7"/>
  <c r="D1327" i="7"/>
  <c r="C1327" i="7"/>
  <c r="E1327" i="7" s="1"/>
  <c r="B1327" i="7"/>
  <c r="I1327" i="7" s="1"/>
  <c r="J1327" i="7" s="1"/>
  <c r="K1327" i="7" s="1"/>
  <c r="A1327" i="7"/>
  <c r="K1326" i="7"/>
  <c r="I1326" i="7"/>
  <c r="J1326" i="7" s="1"/>
  <c r="H1326" i="7"/>
  <c r="G1326" i="7"/>
  <c r="E1326" i="7"/>
  <c r="C1326" i="7"/>
  <c r="D1326" i="7" s="1"/>
  <c r="B1326" i="7"/>
  <c r="A1326" i="7"/>
  <c r="H1325" i="7"/>
  <c r="G1325" i="7"/>
  <c r="F1325" i="7"/>
  <c r="E1325" i="7"/>
  <c r="D1325" i="7"/>
  <c r="C1325" i="7"/>
  <c r="B1325" i="7"/>
  <c r="I1325" i="7" s="1"/>
  <c r="J1325" i="7" s="1"/>
  <c r="K1325" i="7" s="1"/>
  <c r="A1325" i="7"/>
  <c r="I1324" i="7"/>
  <c r="J1324" i="7" s="1"/>
  <c r="K1324" i="7" s="1"/>
  <c r="H1324" i="7"/>
  <c r="G1324" i="7"/>
  <c r="F1324" i="7"/>
  <c r="E1324" i="7"/>
  <c r="D1324" i="7"/>
  <c r="C1324" i="7"/>
  <c r="B1324" i="7"/>
  <c r="A1324" i="7"/>
  <c r="H1323" i="7"/>
  <c r="G1323" i="7"/>
  <c r="D1323" i="7"/>
  <c r="C1323" i="7"/>
  <c r="F1323" i="7" s="1"/>
  <c r="B1323" i="7"/>
  <c r="I1323" i="7" s="1"/>
  <c r="J1323" i="7" s="1"/>
  <c r="K1323" i="7" s="1"/>
  <c r="A1323" i="7"/>
  <c r="H1322" i="7"/>
  <c r="G1322" i="7"/>
  <c r="F1322" i="7"/>
  <c r="C1322" i="7"/>
  <c r="E1322" i="7" s="1"/>
  <c r="B1322" i="7"/>
  <c r="I1322" i="7" s="1"/>
  <c r="J1322" i="7" s="1"/>
  <c r="K1322" i="7" s="1"/>
  <c r="A1322" i="7"/>
  <c r="H1321" i="7"/>
  <c r="G1321" i="7"/>
  <c r="F1321" i="7"/>
  <c r="E1321" i="7"/>
  <c r="D1321" i="7"/>
  <c r="C1321" i="7"/>
  <c r="B1321" i="7"/>
  <c r="I1321" i="7" s="1"/>
  <c r="J1321" i="7" s="1"/>
  <c r="K1321" i="7" s="1"/>
  <c r="A1321" i="7"/>
  <c r="H1320" i="7"/>
  <c r="G1320" i="7"/>
  <c r="C1320" i="7"/>
  <c r="B1320" i="7"/>
  <c r="I1320" i="7" s="1"/>
  <c r="J1320" i="7" s="1"/>
  <c r="K1320" i="7" s="1"/>
  <c r="A1320" i="7"/>
  <c r="J1319" i="7"/>
  <c r="K1319" i="7" s="1"/>
  <c r="H1319" i="7"/>
  <c r="G1319" i="7"/>
  <c r="F1319" i="7"/>
  <c r="D1319" i="7"/>
  <c r="C1319" i="7"/>
  <c r="E1319" i="7" s="1"/>
  <c r="B1319" i="7"/>
  <c r="I1319" i="7" s="1"/>
  <c r="A1319" i="7"/>
  <c r="I1318" i="7"/>
  <c r="J1318" i="7" s="1"/>
  <c r="K1318" i="7" s="1"/>
  <c r="H1318" i="7"/>
  <c r="G1318" i="7"/>
  <c r="F1318" i="7"/>
  <c r="C1318" i="7"/>
  <c r="E1318" i="7" s="1"/>
  <c r="B1318" i="7"/>
  <c r="A1318" i="7"/>
  <c r="J1317" i="7"/>
  <c r="K1317" i="7" s="1"/>
  <c r="H1317" i="7"/>
  <c r="G1317" i="7"/>
  <c r="F1317" i="7"/>
  <c r="E1317" i="7"/>
  <c r="D1317" i="7"/>
  <c r="C1317" i="7"/>
  <c r="B1317" i="7"/>
  <c r="I1317" i="7" s="1"/>
  <c r="A1317" i="7"/>
  <c r="J1316" i="7"/>
  <c r="K1316" i="7" s="1"/>
  <c r="I1316" i="7"/>
  <c r="H1316" i="7"/>
  <c r="G1316" i="7"/>
  <c r="C1316" i="7"/>
  <c r="F1316" i="7" s="1"/>
  <c r="B1316" i="7"/>
  <c r="A1316" i="7"/>
  <c r="I1315" i="7"/>
  <c r="J1315" i="7" s="1"/>
  <c r="K1315" i="7" s="1"/>
  <c r="H1315" i="7"/>
  <c r="G1315" i="7"/>
  <c r="C1315" i="7"/>
  <c r="E1315" i="7" s="1"/>
  <c r="B1315" i="7"/>
  <c r="A1315" i="7"/>
  <c r="I1314" i="7"/>
  <c r="J1314" i="7" s="1"/>
  <c r="K1314" i="7" s="1"/>
  <c r="H1314" i="7"/>
  <c r="G1314" i="7"/>
  <c r="F1314" i="7"/>
  <c r="E1314" i="7"/>
  <c r="C1314" i="7"/>
  <c r="D1314" i="7" s="1"/>
  <c r="B1314" i="7"/>
  <c r="A1314" i="7"/>
  <c r="H1313" i="7"/>
  <c r="G1313" i="7"/>
  <c r="F1313" i="7"/>
  <c r="E1313" i="7"/>
  <c r="D1313" i="7"/>
  <c r="C1313" i="7"/>
  <c r="B1313" i="7"/>
  <c r="I1313" i="7" s="1"/>
  <c r="J1313" i="7" s="1"/>
  <c r="K1313" i="7" s="1"/>
  <c r="A1313" i="7"/>
  <c r="I1312" i="7"/>
  <c r="J1312" i="7" s="1"/>
  <c r="K1312" i="7" s="1"/>
  <c r="H1312" i="7"/>
  <c r="G1312" i="7"/>
  <c r="C1312" i="7"/>
  <c r="B1312" i="7"/>
  <c r="A1312" i="7"/>
  <c r="H1311" i="7"/>
  <c r="G1311" i="7"/>
  <c r="C1311" i="7"/>
  <c r="F1311" i="7" s="1"/>
  <c r="B1311" i="7"/>
  <c r="I1311" i="7" s="1"/>
  <c r="J1311" i="7" s="1"/>
  <c r="K1311" i="7" s="1"/>
  <c r="A1311" i="7"/>
  <c r="I1310" i="7"/>
  <c r="J1310" i="7" s="1"/>
  <c r="K1310" i="7" s="1"/>
  <c r="H1310" i="7"/>
  <c r="G1310" i="7"/>
  <c r="F1310" i="7"/>
  <c r="D1310" i="7"/>
  <c r="C1310" i="7"/>
  <c r="E1310" i="7" s="1"/>
  <c r="B1310" i="7"/>
  <c r="A1310" i="7"/>
  <c r="J1309" i="7"/>
  <c r="K1309" i="7" s="1"/>
  <c r="H1309" i="7"/>
  <c r="G1309" i="7"/>
  <c r="F1309" i="7"/>
  <c r="E1309" i="7"/>
  <c r="D1309" i="7"/>
  <c r="C1309" i="7"/>
  <c r="B1309" i="7"/>
  <c r="I1309" i="7" s="1"/>
  <c r="A1309" i="7"/>
  <c r="I1308" i="7"/>
  <c r="J1308" i="7" s="1"/>
  <c r="K1308" i="7" s="1"/>
  <c r="H1308" i="7"/>
  <c r="G1308" i="7"/>
  <c r="C1308" i="7"/>
  <c r="F1308" i="7" s="1"/>
  <c r="B1308" i="7"/>
  <c r="A1308" i="7"/>
  <c r="H1307" i="7"/>
  <c r="G1307" i="7"/>
  <c r="F1307" i="7"/>
  <c r="C1307" i="7"/>
  <c r="E1307" i="7" s="1"/>
  <c r="B1307" i="7"/>
  <c r="I1307" i="7" s="1"/>
  <c r="J1307" i="7" s="1"/>
  <c r="K1307" i="7" s="1"/>
  <c r="A1307" i="7"/>
  <c r="H1306" i="7"/>
  <c r="G1306" i="7"/>
  <c r="F1306" i="7"/>
  <c r="E1306" i="7"/>
  <c r="C1306" i="7"/>
  <c r="D1306" i="7" s="1"/>
  <c r="B1306" i="7"/>
  <c r="I1306" i="7" s="1"/>
  <c r="J1306" i="7" s="1"/>
  <c r="K1306" i="7" s="1"/>
  <c r="A1306" i="7"/>
  <c r="H1305" i="7"/>
  <c r="G1305" i="7"/>
  <c r="F1305" i="7"/>
  <c r="E1305" i="7"/>
  <c r="D1305" i="7"/>
  <c r="C1305" i="7"/>
  <c r="B1305" i="7"/>
  <c r="I1305" i="7" s="1"/>
  <c r="J1305" i="7" s="1"/>
  <c r="K1305" i="7" s="1"/>
  <c r="A1305" i="7"/>
  <c r="H1304" i="7"/>
  <c r="G1304" i="7"/>
  <c r="C1304" i="7"/>
  <c r="B1304" i="7"/>
  <c r="I1304" i="7" s="1"/>
  <c r="J1304" i="7" s="1"/>
  <c r="K1304" i="7" s="1"/>
  <c r="A1304" i="7"/>
  <c r="H1303" i="7"/>
  <c r="G1303" i="7"/>
  <c r="D1303" i="7"/>
  <c r="C1303" i="7"/>
  <c r="E1303" i="7" s="1"/>
  <c r="B1303" i="7"/>
  <c r="I1303" i="7" s="1"/>
  <c r="J1303" i="7" s="1"/>
  <c r="K1303" i="7" s="1"/>
  <c r="A1303" i="7"/>
  <c r="H1302" i="7"/>
  <c r="G1302" i="7"/>
  <c r="F1302" i="7"/>
  <c r="E1302" i="7"/>
  <c r="C1302" i="7"/>
  <c r="D1302" i="7" s="1"/>
  <c r="B1302" i="7"/>
  <c r="I1302" i="7" s="1"/>
  <c r="J1302" i="7" s="1"/>
  <c r="K1302" i="7" s="1"/>
  <c r="A1302" i="7"/>
  <c r="J1301" i="7"/>
  <c r="K1301" i="7" s="1"/>
  <c r="I1301" i="7"/>
  <c r="H1301" i="7"/>
  <c r="G1301" i="7"/>
  <c r="F1301" i="7"/>
  <c r="E1301" i="7"/>
  <c r="D1301" i="7"/>
  <c r="C1301" i="7"/>
  <c r="B1301" i="7"/>
  <c r="A1301" i="7"/>
  <c r="I1300" i="7"/>
  <c r="J1300" i="7" s="1"/>
  <c r="K1300" i="7" s="1"/>
  <c r="H1300" i="7"/>
  <c r="G1300" i="7"/>
  <c r="C1300" i="7"/>
  <c r="F1300" i="7" s="1"/>
  <c r="B1300" i="7"/>
  <c r="A1300" i="7"/>
  <c r="H1299" i="7"/>
  <c r="G1299" i="7"/>
  <c r="D1299" i="7"/>
  <c r="C1299" i="7"/>
  <c r="F1299" i="7" s="1"/>
  <c r="B1299" i="7"/>
  <c r="I1299" i="7" s="1"/>
  <c r="J1299" i="7" s="1"/>
  <c r="K1299" i="7" s="1"/>
  <c r="A1299" i="7"/>
  <c r="H1298" i="7"/>
  <c r="G1298" i="7"/>
  <c r="F1298" i="7"/>
  <c r="C1298" i="7"/>
  <c r="E1298" i="7" s="1"/>
  <c r="B1298" i="7"/>
  <c r="I1298" i="7" s="1"/>
  <c r="J1298" i="7" s="1"/>
  <c r="K1298" i="7" s="1"/>
  <c r="A1298" i="7"/>
  <c r="H1297" i="7"/>
  <c r="G1297" i="7"/>
  <c r="F1297" i="7"/>
  <c r="E1297" i="7"/>
  <c r="D1297" i="7"/>
  <c r="C1297" i="7"/>
  <c r="B1297" i="7"/>
  <c r="I1297" i="7" s="1"/>
  <c r="J1297" i="7" s="1"/>
  <c r="K1297" i="7" s="1"/>
  <c r="A1297" i="7"/>
  <c r="H1296" i="7"/>
  <c r="G1296" i="7"/>
  <c r="C1296" i="7"/>
  <c r="B1296" i="7"/>
  <c r="I1296" i="7" s="1"/>
  <c r="J1296" i="7" s="1"/>
  <c r="K1296" i="7" s="1"/>
  <c r="A1296" i="7"/>
  <c r="H1295" i="7"/>
  <c r="G1295" i="7"/>
  <c r="C1295" i="7"/>
  <c r="F1295" i="7" s="1"/>
  <c r="B1295" i="7"/>
  <c r="I1295" i="7" s="1"/>
  <c r="J1295" i="7" s="1"/>
  <c r="K1295" i="7" s="1"/>
  <c r="A1295" i="7"/>
  <c r="I1294" i="7"/>
  <c r="J1294" i="7" s="1"/>
  <c r="K1294" i="7" s="1"/>
  <c r="H1294" i="7"/>
  <c r="G1294" i="7"/>
  <c r="F1294" i="7"/>
  <c r="D1294" i="7"/>
  <c r="C1294" i="7"/>
  <c r="E1294" i="7" s="1"/>
  <c r="B1294" i="7"/>
  <c r="A1294" i="7"/>
  <c r="I1293" i="7"/>
  <c r="J1293" i="7" s="1"/>
  <c r="K1293" i="7" s="1"/>
  <c r="H1293" i="7"/>
  <c r="G1293" i="7"/>
  <c r="F1293" i="7"/>
  <c r="C1293" i="7"/>
  <c r="E1293" i="7" s="1"/>
  <c r="B1293" i="7"/>
  <c r="A1293" i="7"/>
  <c r="H1292" i="7"/>
  <c r="G1292" i="7"/>
  <c r="F1292" i="7"/>
  <c r="E1292" i="7"/>
  <c r="D1292" i="7"/>
  <c r="C1292" i="7"/>
  <c r="B1292" i="7"/>
  <c r="I1292" i="7" s="1"/>
  <c r="J1292" i="7" s="1"/>
  <c r="K1292" i="7" s="1"/>
  <c r="A1292" i="7"/>
  <c r="J1291" i="7"/>
  <c r="K1291" i="7" s="1"/>
  <c r="I1291" i="7"/>
  <c r="H1291" i="7"/>
  <c r="G1291" i="7"/>
  <c r="F1291" i="7"/>
  <c r="E1291" i="7"/>
  <c r="D1291" i="7"/>
  <c r="C1291" i="7"/>
  <c r="B1291" i="7"/>
  <c r="A1291" i="7"/>
  <c r="I1290" i="7"/>
  <c r="J1290" i="7" s="1"/>
  <c r="K1290" i="7" s="1"/>
  <c r="H1290" i="7"/>
  <c r="G1290" i="7"/>
  <c r="C1290" i="7"/>
  <c r="F1290" i="7" s="1"/>
  <c r="B1290" i="7"/>
  <c r="A1290" i="7"/>
  <c r="H1289" i="7"/>
  <c r="G1289" i="7"/>
  <c r="D1289" i="7"/>
  <c r="C1289" i="7"/>
  <c r="F1289" i="7" s="1"/>
  <c r="B1289" i="7"/>
  <c r="I1289" i="7" s="1"/>
  <c r="J1289" i="7" s="1"/>
  <c r="K1289" i="7" s="1"/>
  <c r="A1289" i="7"/>
  <c r="H1288" i="7"/>
  <c r="G1288" i="7"/>
  <c r="F1288" i="7"/>
  <c r="C1288" i="7"/>
  <c r="E1288" i="7" s="1"/>
  <c r="B1288" i="7"/>
  <c r="I1288" i="7" s="1"/>
  <c r="J1288" i="7" s="1"/>
  <c r="K1288" i="7" s="1"/>
  <c r="A1288" i="7"/>
  <c r="H1287" i="7"/>
  <c r="G1287" i="7"/>
  <c r="F1287" i="7"/>
  <c r="E1287" i="7"/>
  <c r="C1287" i="7"/>
  <c r="D1287" i="7" s="1"/>
  <c r="B1287" i="7"/>
  <c r="I1287" i="7" s="1"/>
  <c r="J1287" i="7" s="1"/>
  <c r="K1287" i="7" s="1"/>
  <c r="A1287" i="7"/>
  <c r="H1286" i="7"/>
  <c r="G1286" i="7"/>
  <c r="F1286" i="7"/>
  <c r="E1286" i="7"/>
  <c r="D1286" i="7"/>
  <c r="C1286" i="7"/>
  <c r="B1286" i="7"/>
  <c r="I1286" i="7" s="1"/>
  <c r="J1286" i="7" s="1"/>
  <c r="K1286" i="7" s="1"/>
  <c r="A1286" i="7"/>
  <c r="H1285" i="7"/>
  <c r="G1285" i="7"/>
  <c r="C1285" i="7"/>
  <c r="B1285" i="7"/>
  <c r="I1285" i="7" s="1"/>
  <c r="J1285" i="7" s="1"/>
  <c r="K1285" i="7" s="1"/>
  <c r="A1285" i="7"/>
  <c r="H1284" i="7"/>
  <c r="G1284" i="7"/>
  <c r="C1284" i="7"/>
  <c r="B1284" i="7"/>
  <c r="I1284" i="7" s="1"/>
  <c r="J1284" i="7" s="1"/>
  <c r="K1284" i="7" s="1"/>
  <c r="A1284" i="7"/>
  <c r="H1283" i="7"/>
  <c r="G1283" i="7"/>
  <c r="C1283" i="7"/>
  <c r="F1283" i="7" s="1"/>
  <c r="B1283" i="7"/>
  <c r="I1283" i="7" s="1"/>
  <c r="J1283" i="7" s="1"/>
  <c r="K1283" i="7" s="1"/>
  <c r="A1283" i="7"/>
  <c r="I1282" i="7"/>
  <c r="J1282" i="7" s="1"/>
  <c r="K1282" i="7" s="1"/>
  <c r="H1282" i="7"/>
  <c r="G1282" i="7"/>
  <c r="F1282" i="7"/>
  <c r="D1282" i="7"/>
  <c r="C1282" i="7"/>
  <c r="E1282" i="7" s="1"/>
  <c r="B1282" i="7"/>
  <c r="A1282" i="7"/>
  <c r="I1281" i="7"/>
  <c r="J1281" i="7" s="1"/>
  <c r="K1281" i="7" s="1"/>
  <c r="H1281" i="7"/>
  <c r="G1281" i="7"/>
  <c r="F1281" i="7"/>
  <c r="C1281" i="7"/>
  <c r="E1281" i="7" s="1"/>
  <c r="B1281" i="7"/>
  <c r="A1281" i="7"/>
  <c r="H1280" i="7"/>
  <c r="G1280" i="7"/>
  <c r="F1280" i="7"/>
  <c r="E1280" i="7"/>
  <c r="D1280" i="7"/>
  <c r="C1280" i="7"/>
  <c r="B1280" i="7"/>
  <c r="I1280" i="7" s="1"/>
  <c r="J1280" i="7" s="1"/>
  <c r="K1280" i="7" s="1"/>
  <c r="A1280" i="7"/>
  <c r="I1279" i="7"/>
  <c r="J1279" i="7" s="1"/>
  <c r="K1279" i="7" s="1"/>
  <c r="H1279" i="7"/>
  <c r="G1279" i="7"/>
  <c r="F1279" i="7"/>
  <c r="E1279" i="7"/>
  <c r="D1279" i="7"/>
  <c r="C1279" i="7"/>
  <c r="B1279" i="7"/>
  <c r="A1279" i="7"/>
  <c r="I1278" i="7"/>
  <c r="J1278" i="7" s="1"/>
  <c r="K1278" i="7" s="1"/>
  <c r="H1278" i="7"/>
  <c r="G1278" i="7"/>
  <c r="C1278" i="7"/>
  <c r="F1278" i="7" s="1"/>
  <c r="B1278" i="7"/>
  <c r="A1278" i="7"/>
  <c r="H1277" i="7"/>
  <c r="G1277" i="7"/>
  <c r="D1277" i="7"/>
  <c r="C1277" i="7"/>
  <c r="F1277" i="7" s="1"/>
  <c r="B1277" i="7"/>
  <c r="I1277" i="7" s="1"/>
  <c r="J1277" i="7" s="1"/>
  <c r="K1277" i="7" s="1"/>
  <c r="A1277" i="7"/>
  <c r="H1276" i="7"/>
  <c r="G1276" i="7"/>
  <c r="F1276" i="7"/>
  <c r="C1276" i="7"/>
  <c r="E1276" i="7" s="1"/>
  <c r="B1276" i="7"/>
  <c r="I1276" i="7" s="1"/>
  <c r="J1276" i="7" s="1"/>
  <c r="K1276" i="7" s="1"/>
  <c r="A1276" i="7"/>
  <c r="H1275" i="7"/>
  <c r="G1275" i="7"/>
  <c r="F1275" i="7"/>
  <c r="E1275" i="7"/>
  <c r="C1275" i="7"/>
  <c r="D1275" i="7" s="1"/>
  <c r="B1275" i="7"/>
  <c r="I1275" i="7" s="1"/>
  <c r="J1275" i="7" s="1"/>
  <c r="K1275" i="7" s="1"/>
  <c r="A1275" i="7"/>
  <c r="H1274" i="7"/>
  <c r="G1274" i="7"/>
  <c r="F1274" i="7"/>
  <c r="E1274" i="7"/>
  <c r="D1274" i="7"/>
  <c r="C1274" i="7"/>
  <c r="B1274" i="7"/>
  <c r="I1274" i="7" s="1"/>
  <c r="J1274" i="7" s="1"/>
  <c r="K1274" i="7" s="1"/>
  <c r="A1274" i="7"/>
  <c r="H1273" i="7"/>
  <c r="G1273" i="7"/>
  <c r="D1273" i="7"/>
  <c r="C1273" i="7"/>
  <c r="B1273" i="7"/>
  <c r="I1273" i="7" s="1"/>
  <c r="J1273" i="7" s="1"/>
  <c r="K1273" i="7" s="1"/>
  <c r="A1273" i="7"/>
  <c r="H1272" i="7"/>
  <c r="G1272" i="7"/>
  <c r="C1272" i="7"/>
  <c r="B1272" i="7"/>
  <c r="I1272" i="7" s="1"/>
  <c r="J1272" i="7" s="1"/>
  <c r="K1272" i="7" s="1"/>
  <c r="A1272" i="7"/>
  <c r="H1271" i="7"/>
  <c r="G1271" i="7"/>
  <c r="C1271" i="7"/>
  <c r="F1271" i="7" s="1"/>
  <c r="B1271" i="7"/>
  <c r="I1271" i="7" s="1"/>
  <c r="J1271" i="7" s="1"/>
  <c r="K1271" i="7" s="1"/>
  <c r="A1271" i="7"/>
  <c r="I1270" i="7"/>
  <c r="J1270" i="7" s="1"/>
  <c r="K1270" i="7" s="1"/>
  <c r="H1270" i="7"/>
  <c r="G1270" i="7"/>
  <c r="F1270" i="7"/>
  <c r="D1270" i="7"/>
  <c r="C1270" i="7"/>
  <c r="E1270" i="7" s="1"/>
  <c r="B1270" i="7"/>
  <c r="A1270" i="7"/>
  <c r="K1269" i="7"/>
  <c r="I1269" i="7"/>
  <c r="J1269" i="7" s="1"/>
  <c r="H1269" i="7"/>
  <c r="G1269" i="7"/>
  <c r="F1269" i="7"/>
  <c r="C1269" i="7"/>
  <c r="E1269" i="7" s="1"/>
  <c r="B1269" i="7"/>
  <c r="A1269" i="7"/>
  <c r="J1268" i="7"/>
  <c r="K1268" i="7" s="1"/>
  <c r="H1268" i="7"/>
  <c r="G1268" i="7"/>
  <c r="F1268" i="7"/>
  <c r="E1268" i="7"/>
  <c r="D1268" i="7"/>
  <c r="C1268" i="7"/>
  <c r="B1268" i="7"/>
  <c r="I1268" i="7" s="1"/>
  <c r="A1268" i="7"/>
  <c r="J1267" i="7"/>
  <c r="K1267" i="7" s="1"/>
  <c r="I1267" i="7"/>
  <c r="H1267" i="7"/>
  <c r="G1267" i="7"/>
  <c r="F1267" i="7"/>
  <c r="E1267" i="7"/>
  <c r="D1267" i="7"/>
  <c r="C1267" i="7"/>
  <c r="B1267" i="7"/>
  <c r="A1267" i="7"/>
  <c r="I1266" i="7"/>
  <c r="J1266" i="7" s="1"/>
  <c r="K1266" i="7" s="1"/>
  <c r="H1266" i="7"/>
  <c r="G1266" i="7"/>
  <c r="C1266" i="7"/>
  <c r="F1266" i="7" s="1"/>
  <c r="B1266" i="7"/>
  <c r="A1266" i="7"/>
  <c r="H1265" i="7"/>
  <c r="G1265" i="7"/>
  <c r="D1265" i="7"/>
  <c r="C1265" i="7"/>
  <c r="F1265" i="7" s="1"/>
  <c r="B1265" i="7"/>
  <c r="I1265" i="7" s="1"/>
  <c r="J1265" i="7" s="1"/>
  <c r="K1265" i="7" s="1"/>
  <c r="A1265" i="7"/>
  <c r="H1264" i="7"/>
  <c r="G1264" i="7"/>
  <c r="F1264" i="7"/>
  <c r="C1264" i="7"/>
  <c r="E1264" i="7" s="1"/>
  <c r="B1264" i="7"/>
  <c r="I1264" i="7" s="1"/>
  <c r="J1264" i="7" s="1"/>
  <c r="K1264" i="7" s="1"/>
  <c r="A1264" i="7"/>
  <c r="H1263" i="7"/>
  <c r="G1263" i="7"/>
  <c r="F1263" i="7"/>
  <c r="E1263" i="7"/>
  <c r="C1263" i="7"/>
  <c r="D1263" i="7" s="1"/>
  <c r="B1263" i="7"/>
  <c r="I1263" i="7" s="1"/>
  <c r="J1263" i="7" s="1"/>
  <c r="K1263" i="7" s="1"/>
  <c r="A1263" i="7"/>
  <c r="H1262" i="7"/>
  <c r="G1262" i="7"/>
  <c r="F1262" i="7"/>
  <c r="E1262" i="7"/>
  <c r="D1262" i="7"/>
  <c r="C1262" i="7"/>
  <c r="B1262" i="7"/>
  <c r="I1262" i="7" s="1"/>
  <c r="J1262" i="7" s="1"/>
  <c r="K1262" i="7" s="1"/>
  <c r="A1262" i="7"/>
  <c r="J1261" i="7"/>
  <c r="K1261" i="7" s="1"/>
  <c r="I1261" i="7"/>
  <c r="H1261" i="7"/>
  <c r="G1261" i="7"/>
  <c r="C1261" i="7"/>
  <c r="B1261" i="7"/>
  <c r="A1261" i="7"/>
  <c r="H1260" i="7"/>
  <c r="G1260" i="7"/>
  <c r="C1260" i="7"/>
  <c r="B1260" i="7"/>
  <c r="I1260" i="7" s="1"/>
  <c r="J1260" i="7" s="1"/>
  <c r="K1260" i="7" s="1"/>
  <c r="A1260" i="7"/>
  <c r="H1259" i="7"/>
  <c r="G1259" i="7"/>
  <c r="C1259" i="7"/>
  <c r="F1259" i="7" s="1"/>
  <c r="B1259" i="7"/>
  <c r="I1259" i="7" s="1"/>
  <c r="J1259" i="7" s="1"/>
  <c r="K1259" i="7" s="1"/>
  <c r="A1259" i="7"/>
  <c r="I1258" i="7"/>
  <c r="J1258" i="7" s="1"/>
  <c r="K1258" i="7" s="1"/>
  <c r="H1258" i="7"/>
  <c r="G1258" i="7"/>
  <c r="F1258" i="7"/>
  <c r="D1258" i="7"/>
  <c r="C1258" i="7"/>
  <c r="E1258" i="7" s="1"/>
  <c r="B1258" i="7"/>
  <c r="A1258" i="7"/>
  <c r="I1257" i="7"/>
  <c r="J1257" i="7" s="1"/>
  <c r="K1257" i="7" s="1"/>
  <c r="H1257" i="7"/>
  <c r="G1257" i="7"/>
  <c r="F1257" i="7"/>
  <c r="C1257" i="7"/>
  <c r="E1257" i="7" s="1"/>
  <c r="B1257" i="7"/>
  <c r="A1257" i="7"/>
  <c r="J1256" i="7"/>
  <c r="K1256" i="7" s="1"/>
  <c r="H1256" i="7"/>
  <c r="G1256" i="7"/>
  <c r="F1256" i="7"/>
  <c r="E1256" i="7"/>
  <c r="D1256" i="7"/>
  <c r="C1256" i="7"/>
  <c r="B1256" i="7"/>
  <c r="I1256" i="7" s="1"/>
  <c r="A1256" i="7"/>
  <c r="J1255" i="7"/>
  <c r="K1255" i="7" s="1"/>
  <c r="I1255" i="7"/>
  <c r="H1255" i="7"/>
  <c r="G1255" i="7"/>
  <c r="F1255" i="7"/>
  <c r="E1255" i="7"/>
  <c r="D1255" i="7"/>
  <c r="C1255" i="7"/>
  <c r="B1255" i="7"/>
  <c r="A1255" i="7"/>
  <c r="I1254" i="7"/>
  <c r="J1254" i="7" s="1"/>
  <c r="K1254" i="7" s="1"/>
  <c r="H1254" i="7"/>
  <c r="G1254" i="7"/>
  <c r="C1254" i="7"/>
  <c r="F1254" i="7" s="1"/>
  <c r="B1254" i="7"/>
  <c r="A1254" i="7"/>
  <c r="H1253" i="7"/>
  <c r="G1253" i="7"/>
  <c r="D1253" i="7"/>
  <c r="C1253" i="7"/>
  <c r="F1253" i="7" s="1"/>
  <c r="B1253" i="7"/>
  <c r="I1253" i="7" s="1"/>
  <c r="J1253" i="7" s="1"/>
  <c r="K1253" i="7" s="1"/>
  <c r="A1253" i="7"/>
  <c r="H1252" i="7"/>
  <c r="G1252" i="7"/>
  <c r="F1252" i="7"/>
  <c r="C1252" i="7"/>
  <c r="E1252" i="7" s="1"/>
  <c r="B1252" i="7"/>
  <c r="I1252" i="7" s="1"/>
  <c r="J1252" i="7" s="1"/>
  <c r="K1252" i="7" s="1"/>
  <c r="A1252" i="7"/>
  <c r="H1251" i="7"/>
  <c r="G1251" i="7"/>
  <c r="F1251" i="7"/>
  <c r="E1251" i="7"/>
  <c r="C1251" i="7"/>
  <c r="D1251" i="7" s="1"/>
  <c r="B1251" i="7"/>
  <c r="I1251" i="7" s="1"/>
  <c r="J1251" i="7" s="1"/>
  <c r="K1251" i="7" s="1"/>
  <c r="A1251" i="7"/>
  <c r="H1250" i="7"/>
  <c r="G1250" i="7"/>
  <c r="F1250" i="7"/>
  <c r="E1250" i="7"/>
  <c r="D1250" i="7"/>
  <c r="C1250" i="7"/>
  <c r="B1250" i="7"/>
  <c r="I1250" i="7" s="1"/>
  <c r="J1250" i="7" s="1"/>
  <c r="K1250" i="7" s="1"/>
  <c r="A1250" i="7"/>
  <c r="J1249" i="7"/>
  <c r="K1249" i="7" s="1"/>
  <c r="I1249" i="7"/>
  <c r="H1249" i="7"/>
  <c r="G1249" i="7"/>
  <c r="C1249" i="7"/>
  <c r="B1249" i="7"/>
  <c r="A1249" i="7"/>
  <c r="H1248" i="7"/>
  <c r="G1248" i="7"/>
  <c r="C1248" i="7"/>
  <c r="B1248" i="7"/>
  <c r="I1248" i="7" s="1"/>
  <c r="J1248" i="7" s="1"/>
  <c r="K1248" i="7" s="1"/>
  <c r="A1248" i="7"/>
  <c r="H1247" i="7"/>
  <c r="G1247" i="7"/>
  <c r="C1247" i="7"/>
  <c r="F1247" i="7" s="1"/>
  <c r="B1247" i="7"/>
  <c r="I1247" i="7" s="1"/>
  <c r="J1247" i="7" s="1"/>
  <c r="K1247" i="7" s="1"/>
  <c r="A1247" i="7"/>
  <c r="I1246" i="7"/>
  <c r="J1246" i="7" s="1"/>
  <c r="K1246" i="7" s="1"/>
  <c r="H1246" i="7"/>
  <c r="G1246" i="7"/>
  <c r="F1246" i="7"/>
  <c r="D1246" i="7"/>
  <c r="C1246" i="7"/>
  <c r="E1246" i="7" s="1"/>
  <c r="B1246" i="7"/>
  <c r="A1246" i="7"/>
  <c r="K1245" i="7"/>
  <c r="I1245" i="7"/>
  <c r="J1245" i="7" s="1"/>
  <c r="H1245" i="7"/>
  <c r="G1245" i="7"/>
  <c r="F1245" i="7"/>
  <c r="C1245" i="7"/>
  <c r="E1245" i="7" s="1"/>
  <c r="B1245" i="7"/>
  <c r="A1245" i="7"/>
  <c r="H1244" i="7"/>
  <c r="G1244" i="7"/>
  <c r="F1244" i="7"/>
  <c r="E1244" i="7"/>
  <c r="D1244" i="7"/>
  <c r="C1244" i="7"/>
  <c r="B1244" i="7"/>
  <c r="I1244" i="7" s="1"/>
  <c r="J1244" i="7" s="1"/>
  <c r="K1244" i="7" s="1"/>
  <c r="A1244" i="7"/>
  <c r="J1243" i="7"/>
  <c r="K1243" i="7" s="1"/>
  <c r="I1243" i="7"/>
  <c r="H1243" i="7"/>
  <c r="G1243" i="7"/>
  <c r="F1243" i="7"/>
  <c r="E1243" i="7"/>
  <c r="D1243" i="7"/>
  <c r="C1243" i="7"/>
  <c r="B1243" i="7"/>
  <c r="A1243" i="7"/>
  <c r="I1242" i="7"/>
  <c r="J1242" i="7" s="1"/>
  <c r="K1242" i="7" s="1"/>
  <c r="H1242" i="7"/>
  <c r="G1242" i="7"/>
  <c r="C1242" i="7"/>
  <c r="F1242" i="7" s="1"/>
  <c r="B1242" i="7"/>
  <c r="A1242" i="7"/>
  <c r="H1241" i="7"/>
  <c r="G1241" i="7"/>
  <c r="D1241" i="7"/>
  <c r="C1241" i="7"/>
  <c r="F1241" i="7" s="1"/>
  <c r="B1241" i="7"/>
  <c r="I1241" i="7" s="1"/>
  <c r="J1241" i="7" s="1"/>
  <c r="K1241" i="7" s="1"/>
  <c r="A1241" i="7"/>
  <c r="H1240" i="7"/>
  <c r="G1240" i="7"/>
  <c r="F1240" i="7"/>
  <c r="C1240" i="7"/>
  <c r="B1240" i="7"/>
  <c r="I1240" i="7" s="1"/>
  <c r="J1240" i="7" s="1"/>
  <c r="K1240" i="7" s="1"/>
  <c r="A1240" i="7"/>
  <c r="H1239" i="7"/>
  <c r="G1239" i="7"/>
  <c r="F1239" i="7"/>
  <c r="E1239" i="7"/>
  <c r="C1239" i="7"/>
  <c r="D1239" i="7" s="1"/>
  <c r="B1239" i="7"/>
  <c r="I1239" i="7" s="1"/>
  <c r="J1239" i="7" s="1"/>
  <c r="K1239" i="7" s="1"/>
  <c r="A1239" i="7"/>
  <c r="H1238" i="7"/>
  <c r="G1238" i="7"/>
  <c r="F1238" i="7"/>
  <c r="E1238" i="7"/>
  <c r="D1238" i="7"/>
  <c r="C1238" i="7"/>
  <c r="B1238" i="7"/>
  <c r="I1238" i="7" s="1"/>
  <c r="J1238" i="7" s="1"/>
  <c r="K1238" i="7" s="1"/>
  <c r="A1238" i="7"/>
  <c r="J1237" i="7"/>
  <c r="K1237" i="7" s="1"/>
  <c r="I1237" i="7"/>
  <c r="H1237" i="7"/>
  <c r="G1237" i="7"/>
  <c r="D1237" i="7"/>
  <c r="C1237" i="7"/>
  <c r="B1237" i="7"/>
  <c r="A1237" i="7"/>
  <c r="H1236" i="7"/>
  <c r="G1236" i="7"/>
  <c r="C1236" i="7"/>
  <c r="B1236" i="7"/>
  <c r="I1236" i="7" s="1"/>
  <c r="J1236" i="7" s="1"/>
  <c r="K1236" i="7" s="1"/>
  <c r="A1236" i="7"/>
  <c r="J1235" i="7"/>
  <c r="K1235" i="7" s="1"/>
  <c r="H1235" i="7"/>
  <c r="G1235" i="7"/>
  <c r="C1235" i="7"/>
  <c r="F1235" i="7" s="1"/>
  <c r="B1235" i="7"/>
  <c r="I1235" i="7" s="1"/>
  <c r="A1235" i="7"/>
  <c r="I1234" i="7"/>
  <c r="J1234" i="7" s="1"/>
  <c r="K1234" i="7" s="1"/>
  <c r="H1234" i="7"/>
  <c r="G1234" i="7"/>
  <c r="F1234" i="7"/>
  <c r="D1234" i="7"/>
  <c r="C1234" i="7"/>
  <c r="E1234" i="7" s="1"/>
  <c r="B1234" i="7"/>
  <c r="A1234" i="7"/>
  <c r="I1233" i="7"/>
  <c r="J1233" i="7" s="1"/>
  <c r="K1233" i="7" s="1"/>
  <c r="H1233" i="7"/>
  <c r="G1233" i="7"/>
  <c r="F1233" i="7"/>
  <c r="C1233" i="7"/>
  <c r="E1233" i="7" s="1"/>
  <c r="B1233" i="7"/>
  <c r="A1233" i="7"/>
  <c r="K1232" i="7"/>
  <c r="J1232" i="7"/>
  <c r="H1232" i="7"/>
  <c r="G1232" i="7"/>
  <c r="F1232" i="7"/>
  <c r="E1232" i="7"/>
  <c r="D1232" i="7"/>
  <c r="C1232" i="7"/>
  <c r="B1232" i="7"/>
  <c r="I1232" i="7" s="1"/>
  <c r="A1232" i="7"/>
  <c r="J1231" i="7"/>
  <c r="K1231" i="7" s="1"/>
  <c r="I1231" i="7"/>
  <c r="H1231" i="7"/>
  <c r="G1231" i="7"/>
  <c r="F1231" i="7"/>
  <c r="E1231" i="7"/>
  <c r="D1231" i="7"/>
  <c r="C1231" i="7"/>
  <c r="B1231" i="7"/>
  <c r="A1231" i="7"/>
  <c r="I1230" i="7"/>
  <c r="J1230" i="7" s="1"/>
  <c r="K1230" i="7" s="1"/>
  <c r="H1230" i="7"/>
  <c r="G1230" i="7"/>
  <c r="C1230" i="7"/>
  <c r="B1230" i="7"/>
  <c r="A1230" i="7"/>
  <c r="H1229" i="7"/>
  <c r="G1229" i="7"/>
  <c r="D1229" i="7"/>
  <c r="C1229" i="7"/>
  <c r="F1229" i="7" s="1"/>
  <c r="B1229" i="7"/>
  <c r="I1229" i="7" s="1"/>
  <c r="J1229" i="7" s="1"/>
  <c r="K1229" i="7" s="1"/>
  <c r="A1229" i="7"/>
  <c r="H1228" i="7"/>
  <c r="G1228" i="7"/>
  <c r="C1228" i="7"/>
  <c r="B1228" i="7"/>
  <c r="I1228" i="7" s="1"/>
  <c r="J1228" i="7" s="1"/>
  <c r="K1228" i="7" s="1"/>
  <c r="A1228" i="7"/>
  <c r="H1227" i="7"/>
  <c r="G1227" i="7"/>
  <c r="F1227" i="7"/>
  <c r="E1227" i="7"/>
  <c r="C1227" i="7"/>
  <c r="D1227" i="7" s="1"/>
  <c r="B1227" i="7"/>
  <c r="I1227" i="7" s="1"/>
  <c r="J1227" i="7" s="1"/>
  <c r="K1227" i="7" s="1"/>
  <c r="A1227" i="7"/>
  <c r="H1226" i="7"/>
  <c r="G1226" i="7"/>
  <c r="F1226" i="7"/>
  <c r="E1226" i="7"/>
  <c r="D1226" i="7"/>
  <c r="C1226" i="7"/>
  <c r="B1226" i="7"/>
  <c r="I1226" i="7" s="1"/>
  <c r="J1226" i="7" s="1"/>
  <c r="K1226" i="7" s="1"/>
  <c r="A1226" i="7"/>
  <c r="J1225" i="7"/>
  <c r="K1225" i="7" s="1"/>
  <c r="I1225" i="7"/>
  <c r="H1225" i="7"/>
  <c r="G1225" i="7"/>
  <c r="C1225" i="7"/>
  <c r="B1225" i="7"/>
  <c r="A1225" i="7"/>
  <c r="H1224" i="7"/>
  <c r="G1224" i="7"/>
  <c r="C1224" i="7"/>
  <c r="B1224" i="7"/>
  <c r="I1224" i="7" s="1"/>
  <c r="J1224" i="7" s="1"/>
  <c r="K1224" i="7" s="1"/>
  <c r="A1224" i="7"/>
  <c r="H1223" i="7"/>
  <c r="G1223" i="7"/>
  <c r="C1223" i="7"/>
  <c r="F1223" i="7" s="1"/>
  <c r="B1223" i="7"/>
  <c r="I1223" i="7" s="1"/>
  <c r="J1223" i="7" s="1"/>
  <c r="K1223" i="7" s="1"/>
  <c r="A1223" i="7"/>
  <c r="I1222" i="7"/>
  <c r="J1222" i="7" s="1"/>
  <c r="K1222" i="7" s="1"/>
  <c r="H1222" i="7"/>
  <c r="G1222" i="7"/>
  <c r="F1222" i="7"/>
  <c r="D1222" i="7"/>
  <c r="C1222" i="7"/>
  <c r="E1222" i="7" s="1"/>
  <c r="B1222" i="7"/>
  <c r="A1222" i="7"/>
  <c r="K1221" i="7"/>
  <c r="I1221" i="7"/>
  <c r="J1221" i="7" s="1"/>
  <c r="H1221" i="7"/>
  <c r="G1221" i="7"/>
  <c r="F1221" i="7"/>
  <c r="E1221" i="7"/>
  <c r="C1221" i="7"/>
  <c r="D1221" i="7" s="1"/>
  <c r="B1221" i="7"/>
  <c r="A1221" i="7"/>
  <c r="H1220" i="7"/>
  <c r="G1220" i="7"/>
  <c r="F1220" i="7"/>
  <c r="E1220" i="7"/>
  <c r="D1220" i="7"/>
  <c r="C1220" i="7"/>
  <c r="B1220" i="7"/>
  <c r="I1220" i="7" s="1"/>
  <c r="J1220" i="7" s="1"/>
  <c r="K1220" i="7" s="1"/>
  <c r="A1220" i="7"/>
  <c r="J1219" i="7"/>
  <c r="K1219" i="7" s="1"/>
  <c r="I1219" i="7"/>
  <c r="H1219" i="7"/>
  <c r="G1219" i="7"/>
  <c r="F1219" i="7"/>
  <c r="E1219" i="7"/>
  <c r="D1219" i="7"/>
  <c r="C1219" i="7"/>
  <c r="B1219" i="7"/>
  <c r="A1219" i="7"/>
  <c r="I1218" i="7"/>
  <c r="J1218" i="7" s="1"/>
  <c r="K1218" i="7" s="1"/>
  <c r="H1218" i="7"/>
  <c r="G1218" i="7"/>
  <c r="C1218" i="7"/>
  <c r="B1218" i="7"/>
  <c r="A1218" i="7"/>
  <c r="H1217" i="7"/>
  <c r="G1217" i="7"/>
  <c r="D1217" i="7"/>
  <c r="C1217" i="7"/>
  <c r="F1217" i="7" s="1"/>
  <c r="B1217" i="7"/>
  <c r="I1217" i="7" s="1"/>
  <c r="J1217" i="7" s="1"/>
  <c r="K1217" i="7" s="1"/>
  <c r="A1217" i="7"/>
  <c r="H1216" i="7"/>
  <c r="G1216" i="7"/>
  <c r="C1216" i="7"/>
  <c r="B1216" i="7"/>
  <c r="I1216" i="7" s="1"/>
  <c r="J1216" i="7" s="1"/>
  <c r="K1216" i="7" s="1"/>
  <c r="A1216" i="7"/>
  <c r="H1215" i="7"/>
  <c r="G1215" i="7"/>
  <c r="F1215" i="7"/>
  <c r="E1215" i="7"/>
  <c r="C1215" i="7"/>
  <c r="D1215" i="7" s="1"/>
  <c r="B1215" i="7"/>
  <c r="I1215" i="7" s="1"/>
  <c r="J1215" i="7" s="1"/>
  <c r="K1215" i="7" s="1"/>
  <c r="A1215" i="7"/>
  <c r="K1214" i="7"/>
  <c r="H1214" i="7"/>
  <c r="G1214" i="7"/>
  <c r="F1214" i="7"/>
  <c r="E1214" i="7"/>
  <c r="D1214" i="7"/>
  <c r="C1214" i="7"/>
  <c r="B1214" i="7"/>
  <c r="I1214" i="7" s="1"/>
  <c r="J1214" i="7" s="1"/>
  <c r="A1214" i="7"/>
  <c r="J1213" i="7"/>
  <c r="K1213" i="7" s="1"/>
  <c r="I1213" i="7"/>
  <c r="H1213" i="7"/>
  <c r="G1213" i="7"/>
  <c r="C1213" i="7"/>
  <c r="B1213" i="7"/>
  <c r="A1213" i="7"/>
  <c r="H1212" i="7"/>
  <c r="G1212" i="7"/>
  <c r="C1212" i="7"/>
  <c r="B1212" i="7"/>
  <c r="I1212" i="7" s="1"/>
  <c r="J1212" i="7" s="1"/>
  <c r="K1212" i="7" s="1"/>
  <c r="A1212" i="7"/>
  <c r="J1211" i="7"/>
  <c r="K1211" i="7" s="1"/>
  <c r="H1211" i="7"/>
  <c r="G1211" i="7"/>
  <c r="C1211" i="7"/>
  <c r="F1211" i="7" s="1"/>
  <c r="B1211" i="7"/>
  <c r="I1211" i="7" s="1"/>
  <c r="A1211" i="7"/>
  <c r="I1210" i="7"/>
  <c r="J1210" i="7" s="1"/>
  <c r="K1210" i="7" s="1"/>
  <c r="H1210" i="7"/>
  <c r="G1210" i="7"/>
  <c r="F1210" i="7"/>
  <c r="D1210" i="7"/>
  <c r="C1210" i="7"/>
  <c r="E1210" i="7" s="1"/>
  <c r="B1210" i="7"/>
  <c r="A1210" i="7"/>
  <c r="K1209" i="7"/>
  <c r="I1209" i="7"/>
  <c r="J1209" i="7" s="1"/>
  <c r="H1209" i="7"/>
  <c r="G1209" i="7"/>
  <c r="F1209" i="7"/>
  <c r="E1209" i="7"/>
  <c r="C1209" i="7"/>
  <c r="D1209" i="7" s="1"/>
  <c r="B1209" i="7"/>
  <c r="A1209" i="7"/>
  <c r="J1208" i="7"/>
  <c r="K1208" i="7" s="1"/>
  <c r="H1208" i="7"/>
  <c r="G1208" i="7"/>
  <c r="F1208" i="7"/>
  <c r="E1208" i="7"/>
  <c r="D1208" i="7"/>
  <c r="C1208" i="7"/>
  <c r="B1208" i="7"/>
  <c r="I1208" i="7" s="1"/>
  <c r="A1208" i="7"/>
  <c r="I1207" i="7"/>
  <c r="J1207" i="7" s="1"/>
  <c r="K1207" i="7" s="1"/>
  <c r="H1207" i="7"/>
  <c r="G1207" i="7"/>
  <c r="F1207" i="7"/>
  <c r="E1207" i="7"/>
  <c r="D1207" i="7"/>
  <c r="C1207" i="7"/>
  <c r="B1207" i="7"/>
  <c r="A1207" i="7"/>
  <c r="I1206" i="7"/>
  <c r="J1206" i="7" s="1"/>
  <c r="K1206" i="7" s="1"/>
  <c r="H1206" i="7"/>
  <c r="G1206" i="7"/>
  <c r="E1206" i="7"/>
  <c r="C1206" i="7"/>
  <c r="B1206" i="7"/>
  <c r="A1206" i="7"/>
  <c r="H1205" i="7"/>
  <c r="G1205" i="7"/>
  <c r="D1205" i="7"/>
  <c r="C1205" i="7"/>
  <c r="F1205" i="7" s="1"/>
  <c r="B1205" i="7"/>
  <c r="I1205" i="7" s="1"/>
  <c r="J1205" i="7" s="1"/>
  <c r="K1205" i="7" s="1"/>
  <c r="A1205" i="7"/>
  <c r="H1204" i="7"/>
  <c r="G1204" i="7"/>
  <c r="F1204" i="7"/>
  <c r="C1204" i="7"/>
  <c r="B1204" i="7"/>
  <c r="I1204" i="7" s="1"/>
  <c r="J1204" i="7" s="1"/>
  <c r="K1204" i="7" s="1"/>
  <c r="A1204" i="7"/>
  <c r="H1203" i="7"/>
  <c r="G1203" i="7"/>
  <c r="F1203" i="7"/>
  <c r="E1203" i="7"/>
  <c r="C1203" i="7"/>
  <c r="D1203" i="7" s="1"/>
  <c r="B1203" i="7"/>
  <c r="I1203" i="7" s="1"/>
  <c r="J1203" i="7" s="1"/>
  <c r="K1203" i="7" s="1"/>
  <c r="A1203" i="7"/>
  <c r="H1202" i="7"/>
  <c r="G1202" i="7"/>
  <c r="F1202" i="7"/>
  <c r="E1202" i="7"/>
  <c r="D1202" i="7"/>
  <c r="C1202" i="7"/>
  <c r="B1202" i="7"/>
  <c r="I1202" i="7" s="1"/>
  <c r="J1202" i="7" s="1"/>
  <c r="K1202" i="7" s="1"/>
  <c r="A1202" i="7"/>
  <c r="J1201" i="7"/>
  <c r="K1201" i="7" s="1"/>
  <c r="I1201" i="7"/>
  <c r="H1201" i="7"/>
  <c r="G1201" i="7"/>
  <c r="D1201" i="7"/>
  <c r="C1201" i="7"/>
  <c r="B1201" i="7"/>
  <c r="A1201" i="7"/>
  <c r="H1200" i="7"/>
  <c r="G1200" i="7"/>
  <c r="C1200" i="7"/>
  <c r="B1200" i="7"/>
  <c r="I1200" i="7" s="1"/>
  <c r="J1200" i="7" s="1"/>
  <c r="K1200" i="7" s="1"/>
  <c r="A1200" i="7"/>
  <c r="H1199" i="7"/>
  <c r="G1199" i="7"/>
  <c r="C1199" i="7"/>
  <c r="F1199" i="7" s="1"/>
  <c r="B1199" i="7"/>
  <c r="I1199" i="7" s="1"/>
  <c r="J1199" i="7" s="1"/>
  <c r="K1199" i="7" s="1"/>
  <c r="A1199" i="7"/>
  <c r="I1198" i="7"/>
  <c r="J1198" i="7" s="1"/>
  <c r="K1198" i="7" s="1"/>
  <c r="H1198" i="7"/>
  <c r="G1198" i="7"/>
  <c r="F1198" i="7"/>
  <c r="D1198" i="7"/>
  <c r="C1198" i="7"/>
  <c r="E1198" i="7" s="1"/>
  <c r="B1198" i="7"/>
  <c r="A1198" i="7"/>
  <c r="I1197" i="7"/>
  <c r="J1197" i="7" s="1"/>
  <c r="K1197" i="7" s="1"/>
  <c r="H1197" i="7"/>
  <c r="G1197" i="7"/>
  <c r="F1197" i="7"/>
  <c r="E1197" i="7"/>
  <c r="C1197" i="7"/>
  <c r="D1197" i="7" s="1"/>
  <c r="B1197" i="7"/>
  <c r="A1197" i="7"/>
  <c r="H1196" i="7"/>
  <c r="G1196" i="7"/>
  <c r="F1196" i="7"/>
  <c r="E1196" i="7"/>
  <c r="D1196" i="7"/>
  <c r="C1196" i="7"/>
  <c r="B1196" i="7"/>
  <c r="I1196" i="7" s="1"/>
  <c r="J1196" i="7" s="1"/>
  <c r="K1196" i="7" s="1"/>
  <c r="A1196" i="7"/>
  <c r="I1195" i="7"/>
  <c r="J1195" i="7" s="1"/>
  <c r="K1195" i="7" s="1"/>
  <c r="H1195" i="7"/>
  <c r="G1195" i="7"/>
  <c r="F1195" i="7"/>
  <c r="E1195" i="7"/>
  <c r="D1195" i="7"/>
  <c r="C1195" i="7"/>
  <c r="B1195" i="7"/>
  <c r="A1195" i="7"/>
  <c r="I1194" i="7"/>
  <c r="J1194" i="7" s="1"/>
  <c r="K1194" i="7" s="1"/>
  <c r="H1194" i="7"/>
  <c r="G1194" i="7"/>
  <c r="C1194" i="7"/>
  <c r="B1194" i="7"/>
  <c r="A1194" i="7"/>
  <c r="H1193" i="7"/>
  <c r="G1193" i="7"/>
  <c r="D1193" i="7"/>
  <c r="C1193" i="7"/>
  <c r="F1193" i="7" s="1"/>
  <c r="B1193" i="7"/>
  <c r="I1193" i="7" s="1"/>
  <c r="J1193" i="7" s="1"/>
  <c r="K1193" i="7" s="1"/>
  <c r="A1193" i="7"/>
  <c r="H1192" i="7"/>
  <c r="G1192" i="7"/>
  <c r="C1192" i="7"/>
  <c r="B1192" i="7"/>
  <c r="I1192" i="7" s="1"/>
  <c r="J1192" i="7" s="1"/>
  <c r="K1192" i="7" s="1"/>
  <c r="A1192" i="7"/>
  <c r="H1191" i="7"/>
  <c r="G1191" i="7"/>
  <c r="F1191" i="7"/>
  <c r="E1191" i="7"/>
  <c r="C1191" i="7"/>
  <c r="D1191" i="7" s="1"/>
  <c r="B1191" i="7"/>
  <c r="I1191" i="7" s="1"/>
  <c r="J1191" i="7" s="1"/>
  <c r="K1191" i="7" s="1"/>
  <c r="A1191" i="7"/>
  <c r="K1190" i="7"/>
  <c r="H1190" i="7"/>
  <c r="G1190" i="7"/>
  <c r="F1190" i="7"/>
  <c r="E1190" i="7"/>
  <c r="D1190" i="7"/>
  <c r="C1190" i="7"/>
  <c r="B1190" i="7"/>
  <c r="I1190" i="7" s="1"/>
  <c r="J1190" i="7" s="1"/>
  <c r="A1190" i="7"/>
  <c r="J1189" i="7"/>
  <c r="K1189" i="7" s="1"/>
  <c r="I1189" i="7"/>
  <c r="H1189" i="7"/>
  <c r="G1189" i="7"/>
  <c r="C1189" i="7"/>
  <c r="B1189" i="7"/>
  <c r="A1189" i="7"/>
  <c r="I1188" i="7"/>
  <c r="J1188" i="7" s="1"/>
  <c r="K1188" i="7" s="1"/>
  <c r="H1188" i="7"/>
  <c r="G1188" i="7"/>
  <c r="C1188" i="7"/>
  <c r="B1188" i="7"/>
  <c r="A1188" i="7"/>
  <c r="H1187" i="7"/>
  <c r="G1187" i="7"/>
  <c r="C1187" i="7"/>
  <c r="F1187" i="7" s="1"/>
  <c r="B1187" i="7"/>
  <c r="I1187" i="7" s="1"/>
  <c r="J1187" i="7" s="1"/>
  <c r="K1187" i="7" s="1"/>
  <c r="A1187" i="7"/>
  <c r="I1186" i="7"/>
  <c r="J1186" i="7" s="1"/>
  <c r="K1186" i="7" s="1"/>
  <c r="H1186" i="7"/>
  <c r="G1186" i="7"/>
  <c r="F1186" i="7"/>
  <c r="D1186" i="7"/>
  <c r="C1186" i="7"/>
  <c r="E1186" i="7" s="1"/>
  <c r="B1186" i="7"/>
  <c r="A1186" i="7"/>
  <c r="K1185" i="7"/>
  <c r="I1185" i="7"/>
  <c r="J1185" i="7" s="1"/>
  <c r="H1185" i="7"/>
  <c r="G1185" i="7"/>
  <c r="F1185" i="7"/>
  <c r="E1185" i="7"/>
  <c r="C1185" i="7"/>
  <c r="D1185" i="7" s="1"/>
  <c r="B1185" i="7"/>
  <c r="A1185" i="7"/>
  <c r="J1184" i="7"/>
  <c r="K1184" i="7" s="1"/>
  <c r="H1184" i="7"/>
  <c r="G1184" i="7"/>
  <c r="F1184" i="7"/>
  <c r="E1184" i="7"/>
  <c r="D1184" i="7"/>
  <c r="C1184" i="7"/>
  <c r="B1184" i="7"/>
  <c r="I1184" i="7" s="1"/>
  <c r="A1184" i="7"/>
  <c r="J1183" i="7"/>
  <c r="K1183" i="7" s="1"/>
  <c r="I1183" i="7"/>
  <c r="H1183" i="7"/>
  <c r="G1183" i="7"/>
  <c r="F1183" i="7"/>
  <c r="E1183" i="7"/>
  <c r="D1183" i="7"/>
  <c r="C1183" i="7"/>
  <c r="B1183" i="7"/>
  <c r="A1183" i="7"/>
  <c r="I1182" i="7"/>
  <c r="J1182" i="7" s="1"/>
  <c r="K1182" i="7" s="1"/>
  <c r="H1182" i="7"/>
  <c r="G1182" i="7"/>
  <c r="C1182" i="7"/>
  <c r="B1182" i="7"/>
  <c r="A1182" i="7"/>
  <c r="H1181" i="7"/>
  <c r="G1181" i="7"/>
  <c r="D1181" i="7"/>
  <c r="C1181" i="7"/>
  <c r="F1181" i="7" s="1"/>
  <c r="B1181" i="7"/>
  <c r="I1181" i="7" s="1"/>
  <c r="J1181" i="7" s="1"/>
  <c r="K1181" i="7" s="1"/>
  <c r="A1181" i="7"/>
  <c r="H1180" i="7"/>
  <c r="G1180" i="7"/>
  <c r="C1180" i="7"/>
  <c r="B1180" i="7"/>
  <c r="I1180" i="7" s="1"/>
  <c r="J1180" i="7" s="1"/>
  <c r="K1180" i="7" s="1"/>
  <c r="A1180" i="7"/>
  <c r="H1179" i="7"/>
  <c r="G1179" i="7"/>
  <c r="F1179" i="7"/>
  <c r="E1179" i="7"/>
  <c r="C1179" i="7"/>
  <c r="D1179" i="7" s="1"/>
  <c r="B1179" i="7"/>
  <c r="I1179" i="7" s="1"/>
  <c r="J1179" i="7" s="1"/>
  <c r="K1179" i="7" s="1"/>
  <c r="A1179" i="7"/>
  <c r="H1178" i="7"/>
  <c r="G1178" i="7"/>
  <c r="F1178" i="7"/>
  <c r="E1178" i="7"/>
  <c r="D1178" i="7"/>
  <c r="C1178" i="7"/>
  <c r="B1178" i="7"/>
  <c r="I1178" i="7" s="1"/>
  <c r="J1178" i="7" s="1"/>
  <c r="K1178" i="7" s="1"/>
  <c r="A1178" i="7"/>
  <c r="J1177" i="7"/>
  <c r="K1177" i="7" s="1"/>
  <c r="I1177" i="7"/>
  <c r="H1177" i="7"/>
  <c r="G1177" i="7"/>
  <c r="C1177" i="7"/>
  <c r="F1177" i="7" s="1"/>
  <c r="B1177" i="7"/>
  <c r="A1177" i="7"/>
  <c r="I1176" i="7"/>
  <c r="J1176" i="7" s="1"/>
  <c r="K1176" i="7" s="1"/>
  <c r="H1176" i="7"/>
  <c r="G1176" i="7"/>
  <c r="D1176" i="7"/>
  <c r="C1176" i="7"/>
  <c r="B1176" i="7"/>
  <c r="A1176" i="7"/>
  <c r="J1175" i="7"/>
  <c r="K1175" i="7" s="1"/>
  <c r="H1175" i="7"/>
  <c r="G1175" i="7"/>
  <c r="C1175" i="7"/>
  <c r="B1175" i="7"/>
  <c r="I1175" i="7" s="1"/>
  <c r="A1175" i="7"/>
  <c r="H1174" i="7"/>
  <c r="G1174" i="7"/>
  <c r="F1174" i="7"/>
  <c r="D1174" i="7"/>
  <c r="C1174" i="7"/>
  <c r="E1174" i="7" s="1"/>
  <c r="B1174" i="7"/>
  <c r="I1174" i="7" s="1"/>
  <c r="J1174" i="7" s="1"/>
  <c r="K1174" i="7" s="1"/>
  <c r="A1174" i="7"/>
  <c r="I1173" i="7"/>
  <c r="J1173" i="7" s="1"/>
  <c r="K1173" i="7" s="1"/>
  <c r="H1173" i="7"/>
  <c r="G1173" i="7"/>
  <c r="F1173" i="7"/>
  <c r="E1173" i="7"/>
  <c r="C1173" i="7"/>
  <c r="D1173" i="7" s="1"/>
  <c r="B1173" i="7"/>
  <c r="A1173" i="7"/>
  <c r="H1172" i="7"/>
  <c r="G1172" i="7"/>
  <c r="F1172" i="7"/>
  <c r="E1172" i="7"/>
  <c r="D1172" i="7"/>
  <c r="C1172" i="7"/>
  <c r="B1172" i="7"/>
  <c r="I1172" i="7" s="1"/>
  <c r="J1172" i="7" s="1"/>
  <c r="K1172" i="7" s="1"/>
  <c r="A1172" i="7"/>
  <c r="J1171" i="7"/>
  <c r="K1171" i="7" s="1"/>
  <c r="I1171" i="7"/>
  <c r="H1171" i="7"/>
  <c r="G1171" i="7"/>
  <c r="F1171" i="7"/>
  <c r="E1171" i="7"/>
  <c r="D1171" i="7"/>
  <c r="C1171" i="7"/>
  <c r="B1171" i="7"/>
  <c r="A1171" i="7"/>
  <c r="J1170" i="7"/>
  <c r="K1170" i="7" s="1"/>
  <c r="I1170" i="7"/>
  <c r="H1170" i="7"/>
  <c r="G1170" i="7"/>
  <c r="C1170" i="7"/>
  <c r="B1170" i="7"/>
  <c r="A1170" i="7"/>
  <c r="H1169" i="7"/>
  <c r="G1169" i="7"/>
  <c r="D1169" i="7"/>
  <c r="C1169" i="7"/>
  <c r="F1169" i="7" s="1"/>
  <c r="B1169" i="7"/>
  <c r="I1169" i="7" s="1"/>
  <c r="J1169" i="7" s="1"/>
  <c r="K1169" i="7" s="1"/>
  <c r="A1169" i="7"/>
  <c r="H1168" i="7"/>
  <c r="G1168" i="7"/>
  <c r="C1168" i="7"/>
  <c r="B1168" i="7"/>
  <c r="I1168" i="7" s="1"/>
  <c r="J1168" i="7" s="1"/>
  <c r="K1168" i="7" s="1"/>
  <c r="A1168" i="7"/>
  <c r="H1167" i="7"/>
  <c r="G1167" i="7"/>
  <c r="F1167" i="7"/>
  <c r="E1167" i="7"/>
  <c r="C1167" i="7"/>
  <c r="D1167" i="7" s="1"/>
  <c r="B1167" i="7"/>
  <c r="I1167" i="7" s="1"/>
  <c r="J1167" i="7" s="1"/>
  <c r="K1167" i="7" s="1"/>
  <c r="A1167" i="7"/>
  <c r="H1166" i="7"/>
  <c r="G1166" i="7"/>
  <c r="F1166" i="7"/>
  <c r="E1166" i="7"/>
  <c r="D1166" i="7"/>
  <c r="C1166" i="7"/>
  <c r="B1166" i="7"/>
  <c r="I1166" i="7" s="1"/>
  <c r="J1166" i="7" s="1"/>
  <c r="K1166" i="7" s="1"/>
  <c r="A1166" i="7"/>
  <c r="J1165" i="7"/>
  <c r="K1165" i="7" s="1"/>
  <c r="I1165" i="7"/>
  <c r="H1165" i="7"/>
  <c r="G1165" i="7"/>
  <c r="C1165" i="7"/>
  <c r="F1165" i="7" s="1"/>
  <c r="B1165" i="7"/>
  <c r="A1165" i="7"/>
  <c r="I1164" i="7"/>
  <c r="J1164" i="7" s="1"/>
  <c r="K1164" i="7" s="1"/>
  <c r="H1164" i="7"/>
  <c r="G1164" i="7"/>
  <c r="D1164" i="7"/>
  <c r="C1164" i="7"/>
  <c r="B1164" i="7"/>
  <c r="A1164" i="7"/>
  <c r="J1163" i="7"/>
  <c r="K1163" i="7" s="1"/>
  <c r="H1163" i="7"/>
  <c r="G1163" i="7"/>
  <c r="C1163" i="7"/>
  <c r="B1163" i="7"/>
  <c r="I1163" i="7" s="1"/>
  <c r="A1163" i="7"/>
  <c r="I1162" i="7"/>
  <c r="J1162" i="7" s="1"/>
  <c r="K1162" i="7" s="1"/>
  <c r="H1162" i="7"/>
  <c r="G1162" i="7"/>
  <c r="F1162" i="7"/>
  <c r="D1162" i="7"/>
  <c r="C1162" i="7"/>
  <c r="E1162" i="7" s="1"/>
  <c r="B1162" i="7"/>
  <c r="A1162" i="7"/>
  <c r="I1161" i="7"/>
  <c r="J1161" i="7" s="1"/>
  <c r="K1161" i="7" s="1"/>
  <c r="H1161" i="7"/>
  <c r="G1161" i="7"/>
  <c r="F1161" i="7"/>
  <c r="E1161" i="7"/>
  <c r="C1161" i="7"/>
  <c r="D1161" i="7" s="1"/>
  <c r="B1161" i="7"/>
  <c r="A1161" i="7"/>
  <c r="J1160" i="7"/>
  <c r="K1160" i="7" s="1"/>
  <c r="H1160" i="7"/>
  <c r="G1160" i="7"/>
  <c r="F1160" i="7"/>
  <c r="E1160" i="7"/>
  <c r="D1160" i="7"/>
  <c r="C1160" i="7"/>
  <c r="B1160" i="7"/>
  <c r="I1160" i="7" s="1"/>
  <c r="A1160" i="7"/>
  <c r="I1159" i="7"/>
  <c r="J1159" i="7" s="1"/>
  <c r="K1159" i="7" s="1"/>
  <c r="H1159" i="7"/>
  <c r="G1159" i="7"/>
  <c r="F1159" i="7"/>
  <c r="E1159" i="7"/>
  <c r="D1159" i="7"/>
  <c r="C1159" i="7"/>
  <c r="B1159" i="7"/>
  <c r="A1159" i="7"/>
  <c r="J1158" i="7"/>
  <c r="K1158" i="7" s="1"/>
  <c r="I1158" i="7"/>
  <c r="H1158" i="7"/>
  <c r="G1158" i="7"/>
  <c r="C1158" i="7"/>
  <c r="B1158" i="7"/>
  <c r="A1158" i="7"/>
  <c r="H1157" i="7"/>
  <c r="G1157" i="7"/>
  <c r="D1157" i="7"/>
  <c r="C1157" i="7"/>
  <c r="F1157" i="7" s="1"/>
  <c r="B1157" i="7"/>
  <c r="I1157" i="7" s="1"/>
  <c r="J1157" i="7" s="1"/>
  <c r="K1157" i="7" s="1"/>
  <c r="A1157" i="7"/>
  <c r="H1156" i="7"/>
  <c r="G1156" i="7"/>
  <c r="F1156" i="7"/>
  <c r="C1156" i="7"/>
  <c r="B1156" i="7"/>
  <c r="I1156" i="7" s="1"/>
  <c r="J1156" i="7" s="1"/>
  <c r="K1156" i="7" s="1"/>
  <c r="A1156" i="7"/>
  <c r="H1155" i="7"/>
  <c r="G1155" i="7"/>
  <c r="F1155" i="7"/>
  <c r="E1155" i="7"/>
  <c r="C1155" i="7"/>
  <c r="D1155" i="7" s="1"/>
  <c r="B1155" i="7"/>
  <c r="I1155" i="7" s="1"/>
  <c r="J1155" i="7" s="1"/>
  <c r="K1155" i="7" s="1"/>
  <c r="A1155" i="7"/>
  <c r="H1154" i="7"/>
  <c r="G1154" i="7"/>
  <c r="F1154" i="7"/>
  <c r="E1154" i="7"/>
  <c r="D1154" i="7"/>
  <c r="C1154" i="7"/>
  <c r="B1154" i="7"/>
  <c r="I1154" i="7" s="1"/>
  <c r="J1154" i="7" s="1"/>
  <c r="K1154" i="7" s="1"/>
  <c r="A1154" i="7"/>
  <c r="J1153" i="7"/>
  <c r="K1153" i="7" s="1"/>
  <c r="I1153" i="7"/>
  <c r="H1153" i="7"/>
  <c r="G1153" i="7"/>
  <c r="E1153" i="7"/>
  <c r="C1153" i="7"/>
  <c r="F1153" i="7" s="1"/>
  <c r="B1153" i="7"/>
  <c r="A1153" i="7"/>
  <c r="K1152" i="7"/>
  <c r="I1152" i="7"/>
  <c r="J1152" i="7" s="1"/>
  <c r="H1152" i="7"/>
  <c r="G1152" i="7"/>
  <c r="C1152" i="7"/>
  <c r="B1152" i="7"/>
  <c r="A1152" i="7"/>
  <c r="H1151" i="7"/>
  <c r="G1151" i="7"/>
  <c r="C1151" i="7"/>
  <c r="B1151" i="7"/>
  <c r="I1151" i="7" s="1"/>
  <c r="J1151" i="7" s="1"/>
  <c r="K1151" i="7" s="1"/>
  <c r="A1151" i="7"/>
  <c r="I1150" i="7"/>
  <c r="J1150" i="7" s="1"/>
  <c r="K1150" i="7" s="1"/>
  <c r="H1150" i="7"/>
  <c r="G1150" i="7"/>
  <c r="F1150" i="7"/>
  <c r="D1150" i="7"/>
  <c r="C1150" i="7"/>
  <c r="E1150" i="7" s="1"/>
  <c r="B1150" i="7"/>
  <c r="A1150" i="7"/>
  <c r="I1149" i="7"/>
  <c r="J1149" i="7" s="1"/>
  <c r="K1149" i="7" s="1"/>
  <c r="H1149" i="7"/>
  <c r="G1149" i="7"/>
  <c r="F1149" i="7"/>
  <c r="E1149" i="7"/>
  <c r="C1149" i="7"/>
  <c r="D1149" i="7" s="1"/>
  <c r="B1149" i="7"/>
  <c r="A1149" i="7"/>
  <c r="H1148" i="7"/>
  <c r="G1148" i="7"/>
  <c r="F1148" i="7"/>
  <c r="E1148" i="7"/>
  <c r="D1148" i="7"/>
  <c r="C1148" i="7"/>
  <c r="B1148" i="7"/>
  <c r="I1148" i="7" s="1"/>
  <c r="J1148" i="7" s="1"/>
  <c r="K1148" i="7" s="1"/>
  <c r="A1148" i="7"/>
  <c r="I1147" i="7"/>
  <c r="J1147" i="7" s="1"/>
  <c r="K1147" i="7" s="1"/>
  <c r="H1147" i="7"/>
  <c r="G1147" i="7"/>
  <c r="F1147" i="7"/>
  <c r="E1147" i="7"/>
  <c r="D1147" i="7"/>
  <c r="C1147" i="7"/>
  <c r="B1147" i="7"/>
  <c r="A1147" i="7"/>
  <c r="I1146" i="7"/>
  <c r="J1146" i="7" s="1"/>
  <c r="K1146" i="7" s="1"/>
  <c r="H1146" i="7"/>
  <c r="G1146" i="7"/>
  <c r="E1146" i="7"/>
  <c r="D1146" i="7"/>
  <c r="C1146" i="7"/>
  <c r="F1146" i="7" s="1"/>
  <c r="B1146" i="7"/>
  <c r="A1146" i="7"/>
  <c r="I1145" i="7"/>
  <c r="J1145" i="7" s="1"/>
  <c r="K1145" i="7" s="1"/>
  <c r="H1145" i="7"/>
  <c r="G1145" i="7"/>
  <c r="C1145" i="7"/>
  <c r="B1145" i="7"/>
  <c r="A1145" i="7"/>
  <c r="H1144" i="7"/>
  <c r="G1144" i="7"/>
  <c r="C1144" i="7"/>
  <c r="B1144" i="7"/>
  <c r="I1144" i="7" s="1"/>
  <c r="J1144" i="7" s="1"/>
  <c r="K1144" i="7" s="1"/>
  <c r="A1144" i="7"/>
  <c r="H1143" i="7"/>
  <c r="G1143" i="7"/>
  <c r="F1143" i="7"/>
  <c r="E1143" i="7"/>
  <c r="C1143" i="7"/>
  <c r="D1143" i="7" s="1"/>
  <c r="B1143" i="7"/>
  <c r="I1143" i="7" s="1"/>
  <c r="J1143" i="7" s="1"/>
  <c r="K1143" i="7" s="1"/>
  <c r="A1143" i="7"/>
  <c r="H1142" i="7"/>
  <c r="G1142" i="7"/>
  <c r="F1142" i="7"/>
  <c r="E1142" i="7"/>
  <c r="D1142" i="7"/>
  <c r="C1142" i="7"/>
  <c r="B1142" i="7"/>
  <c r="I1142" i="7" s="1"/>
  <c r="J1142" i="7" s="1"/>
  <c r="K1142" i="7" s="1"/>
  <c r="A1142" i="7"/>
  <c r="I1141" i="7"/>
  <c r="J1141" i="7" s="1"/>
  <c r="K1141" i="7" s="1"/>
  <c r="H1141" i="7"/>
  <c r="G1141" i="7"/>
  <c r="E1141" i="7"/>
  <c r="C1141" i="7"/>
  <c r="F1141" i="7" s="1"/>
  <c r="B1141" i="7"/>
  <c r="A1141" i="7"/>
  <c r="I1140" i="7"/>
  <c r="J1140" i="7" s="1"/>
  <c r="K1140" i="7" s="1"/>
  <c r="H1140" i="7"/>
  <c r="G1140" i="7"/>
  <c r="C1140" i="7"/>
  <c r="B1140" i="7"/>
  <c r="A1140" i="7"/>
  <c r="H1139" i="7"/>
  <c r="G1139" i="7"/>
  <c r="C1139" i="7"/>
  <c r="B1139" i="7"/>
  <c r="I1139" i="7" s="1"/>
  <c r="J1139" i="7" s="1"/>
  <c r="K1139" i="7" s="1"/>
  <c r="A1139" i="7"/>
  <c r="I1138" i="7"/>
  <c r="J1138" i="7" s="1"/>
  <c r="K1138" i="7" s="1"/>
  <c r="H1138" i="7"/>
  <c r="G1138" i="7"/>
  <c r="F1138" i="7"/>
  <c r="D1138" i="7"/>
  <c r="C1138" i="7"/>
  <c r="E1138" i="7" s="1"/>
  <c r="B1138" i="7"/>
  <c r="A1138" i="7"/>
  <c r="K1137" i="7"/>
  <c r="I1137" i="7"/>
  <c r="J1137" i="7" s="1"/>
  <c r="H1137" i="7"/>
  <c r="G1137" i="7"/>
  <c r="F1137" i="7"/>
  <c r="E1137" i="7"/>
  <c r="C1137" i="7"/>
  <c r="D1137" i="7" s="1"/>
  <c r="B1137" i="7"/>
  <c r="A1137" i="7"/>
  <c r="K1136" i="7"/>
  <c r="J1136" i="7"/>
  <c r="H1136" i="7"/>
  <c r="G1136" i="7"/>
  <c r="F1136" i="7"/>
  <c r="E1136" i="7"/>
  <c r="D1136" i="7"/>
  <c r="C1136" i="7"/>
  <c r="B1136" i="7"/>
  <c r="I1136" i="7" s="1"/>
  <c r="A1136" i="7"/>
  <c r="I1135" i="7"/>
  <c r="J1135" i="7" s="1"/>
  <c r="K1135" i="7" s="1"/>
  <c r="H1135" i="7"/>
  <c r="G1135" i="7"/>
  <c r="F1135" i="7"/>
  <c r="E1135" i="7"/>
  <c r="D1135" i="7"/>
  <c r="C1135" i="7"/>
  <c r="B1135" i="7"/>
  <c r="A1135" i="7"/>
  <c r="J1134" i="7"/>
  <c r="K1134" i="7" s="1"/>
  <c r="I1134" i="7"/>
  <c r="H1134" i="7"/>
  <c r="G1134" i="7"/>
  <c r="C1134" i="7"/>
  <c r="F1134" i="7" s="1"/>
  <c r="B1134" i="7"/>
  <c r="A1134" i="7"/>
  <c r="H1133" i="7"/>
  <c r="G1133" i="7"/>
  <c r="D1133" i="7"/>
  <c r="C1133" i="7"/>
  <c r="B1133" i="7"/>
  <c r="I1133" i="7" s="1"/>
  <c r="J1133" i="7" s="1"/>
  <c r="K1133" i="7" s="1"/>
  <c r="A1133" i="7"/>
  <c r="H1132" i="7"/>
  <c r="G1132" i="7"/>
  <c r="F1132" i="7"/>
  <c r="C1132" i="7"/>
  <c r="B1132" i="7"/>
  <c r="I1132" i="7" s="1"/>
  <c r="J1132" i="7" s="1"/>
  <c r="K1132" i="7" s="1"/>
  <c r="A1132" i="7"/>
  <c r="K1131" i="7"/>
  <c r="H1131" i="7"/>
  <c r="G1131" i="7"/>
  <c r="F1131" i="7"/>
  <c r="E1131" i="7"/>
  <c r="C1131" i="7"/>
  <c r="D1131" i="7" s="1"/>
  <c r="B1131" i="7"/>
  <c r="I1131" i="7" s="1"/>
  <c r="J1131" i="7" s="1"/>
  <c r="A1131" i="7"/>
  <c r="H1130" i="7"/>
  <c r="G1130" i="7"/>
  <c r="F1130" i="7"/>
  <c r="E1130" i="7"/>
  <c r="D1130" i="7"/>
  <c r="C1130" i="7"/>
  <c r="B1130" i="7"/>
  <c r="I1130" i="7" s="1"/>
  <c r="J1130" i="7" s="1"/>
  <c r="K1130" i="7" s="1"/>
  <c r="A1130" i="7"/>
  <c r="I1129" i="7"/>
  <c r="J1129" i="7" s="1"/>
  <c r="K1129" i="7" s="1"/>
  <c r="H1129" i="7"/>
  <c r="G1129" i="7"/>
  <c r="E1129" i="7"/>
  <c r="D1129" i="7"/>
  <c r="C1129" i="7"/>
  <c r="F1129" i="7" s="1"/>
  <c r="B1129" i="7"/>
  <c r="A1129" i="7"/>
  <c r="J1128" i="7"/>
  <c r="K1128" i="7" s="1"/>
  <c r="I1128" i="7"/>
  <c r="H1128" i="7"/>
  <c r="G1128" i="7"/>
  <c r="C1128" i="7"/>
  <c r="B1128" i="7"/>
  <c r="A1128" i="7"/>
  <c r="I1127" i="7"/>
  <c r="J1127" i="7" s="1"/>
  <c r="K1127" i="7" s="1"/>
  <c r="H1127" i="7"/>
  <c r="G1127" i="7"/>
  <c r="C1127" i="7"/>
  <c r="B1127" i="7"/>
  <c r="A1127" i="7"/>
  <c r="H1126" i="7"/>
  <c r="G1126" i="7"/>
  <c r="F1126" i="7"/>
  <c r="D1126" i="7"/>
  <c r="C1126" i="7"/>
  <c r="E1126" i="7" s="1"/>
  <c r="B1126" i="7"/>
  <c r="I1126" i="7" s="1"/>
  <c r="J1126" i="7" s="1"/>
  <c r="K1126" i="7" s="1"/>
  <c r="A1126" i="7"/>
  <c r="I1125" i="7"/>
  <c r="J1125" i="7" s="1"/>
  <c r="K1125" i="7" s="1"/>
  <c r="H1125" i="7"/>
  <c r="G1125" i="7"/>
  <c r="F1125" i="7"/>
  <c r="E1125" i="7"/>
  <c r="C1125" i="7"/>
  <c r="D1125" i="7" s="1"/>
  <c r="B1125" i="7"/>
  <c r="A1125" i="7"/>
  <c r="J1124" i="7"/>
  <c r="K1124" i="7" s="1"/>
  <c r="H1124" i="7"/>
  <c r="G1124" i="7"/>
  <c r="F1124" i="7"/>
  <c r="E1124" i="7"/>
  <c r="D1124" i="7"/>
  <c r="C1124" i="7"/>
  <c r="B1124" i="7"/>
  <c r="I1124" i="7" s="1"/>
  <c r="A1124" i="7"/>
  <c r="J1123" i="7"/>
  <c r="K1123" i="7" s="1"/>
  <c r="I1123" i="7"/>
  <c r="H1123" i="7"/>
  <c r="G1123" i="7"/>
  <c r="F1123" i="7"/>
  <c r="E1123" i="7"/>
  <c r="D1123" i="7"/>
  <c r="C1123" i="7"/>
  <c r="B1123" i="7"/>
  <c r="A1123" i="7"/>
  <c r="H1122" i="7"/>
  <c r="G1122" i="7"/>
  <c r="F1122" i="7"/>
  <c r="C1122" i="7"/>
  <c r="E1122" i="7" s="1"/>
  <c r="B1122" i="7"/>
  <c r="I1122" i="7" s="1"/>
  <c r="J1122" i="7" s="1"/>
  <c r="K1122" i="7" s="1"/>
  <c r="A1122" i="7"/>
  <c r="H1121" i="7"/>
  <c r="G1121" i="7"/>
  <c r="E1121" i="7"/>
  <c r="D1121" i="7"/>
  <c r="C1121" i="7"/>
  <c r="F1121" i="7" s="1"/>
  <c r="B1121" i="7"/>
  <c r="I1121" i="7" s="1"/>
  <c r="J1121" i="7" s="1"/>
  <c r="K1121" i="7" s="1"/>
  <c r="A1121" i="7"/>
  <c r="H1120" i="7"/>
  <c r="G1120" i="7"/>
  <c r="C1120" i="7"/>
  <c r="E1120" i="7" s="1"/>
  <c r="B1120" i="7"/>
  <c r="I1120" i="7" s="1"/>
  <c r="J1120" i="7" s="1"/>
  <c r="K1120" i="7" s="1"/>
  <c r="A1120" i="7"/>
  <c r="H1119" i="7"/>
  <c r="G1119" i="7"/>
  <c r="F1119" i="7"/>
  <c r="E1119" i="7"/>
  <c r="C1119" i="7"/>
  <c r="D1119" i="7" s="1"/>
  <c r="B1119" i="7"/>
  <c r="I1119" i="7" s="1"/>
  <c r="J1119" i="7" s="1"/>
  <c r="K1119" i="7" s="1"/>
  <c r="A1119" i="7"/>
  <c r="H1118" i="7"/>
  <c r="G1118" i="7"/>
  <c r="F1118" i="7"/>
  <c r="E1118" i="7"/>
  <c r="D1118" i="7"/>
  <c r="C1118" i="7"/>
  <c r="B1118" i="7"/>
  <c r="I1118" i="7" s="1"/>
  <c r="J1118" i="7" s="1"/>
  <c r="K1118" i="7" s="1"/>
  <c r="A1118" i="7"/>
  <c r="I1117" i="7"/>
  <c r="J1117" i="7" s="1"/>
  <c r="K1117" i="7" s="1"/>
  <c r="H1117" i="7"/>
  <c r="G1117" i="7"/>
  <c r="E1117" i="7"/>
  <c r="C1117" i="7"/>
  <c r="F1117" i="7" s="1"/>
  <c r="B1117" i="7"/>
  <c r="A1117" i="7"/>
  <c r="H1116" i="7"/>
  <c r="G1116" i="7"/>
  <c r="D1116" i="7"/>
  <c r="C1116" i="7"/>
  <c r="B1116" i="7"/>
  <c r="I1116" i="7" s="1"/>
  <c r="J1116" i="7" s="1"/>
  <c r="K1116" i="7" s="1"/>
  <c r="A1116" i="7"/>
  <c r="I1115" i="7"/>
  <c r="J1115" i="7" s="1"/>
  <c r="K1115" i="7" s="1"/>
  <c r="H1115" i="7"/>
  <c r="G1115" i="7"/>
  <c r="C1115" i="7"/>
  <c r="B1115" i="7"/>
  <c r="A1115" i="7"/>
  <c r="H1114" i="7"/>
  <c r="G1114" i="7"/>
  <c r="F1114" i="7"/>
  <c r="D1114" i="7"/>
  <c r="C1114" i="7"/>
  <c r="E1114" i="7" s="1"/>
  <c r="B1114" i="7"/>
  <c r="I1114" i="7" s="1"/>
  <c r="J1114" i="7" s="1"/>
  <c r="K1114" i="7" s="1"/>
  <c r="A1114" i="7"/>
  <c r="K1113" i="7"/>
  <c r="I1113" i="7"/>
  <c r="J1113" i="7" s="1"/>
  <c r="H1113" i="7"/>
  <c r="G1113" i="7"/>
  <c r="F1113" i="7"/>
  <c r="E1113" i="7"/>
  <c r="C1113" i="7"/>
  <c r="D1113" i="7" s="1"/>
  <c r="B1113" i="7"/>
  <c r="A1113" i="7"/>
  <c r="H1112" i="7"/>
  <c r="G1112" i="7"/>
  <c r="F1112" i="7"/>
  <c r="E1112" i="7"/>
  <c r="D1112" i="7"/>
  <c r="C1112" i="7"/>
  <c r="B1112" i="7"/>
  <c r="I1112" i="7" s="1"/>
  <c r="J1112" i="7" s="1"/>
  <c r="K1112" i="7" s="1"/>
  <c r="A1112" i="7"/>
  <c r="I1111" i="7"/>
  <c r="J1111" i="7" s="1"/>
  <c r="K1111" i="7" s="1"/>
  <c r="H1111" i="7"/>
  <c r="G1111" i="7"/>
  <c r="F1111" i="7"/>
  <c r="C1111" i="7"/>
  <c r="E1111" i="7" s="1"/>
  <c r="B1111" i="7"/>
  <c r="A1111" i="7"/>
  <c r="I1110" i="7"/>
  <c r="J1110" i="7" s="1"/>
  <c r="K1110" i="7" s="1"/>
  <c r="H1110" i="7"/>
  <c r="G1110" i="7"/>
  <c r="F1110" i="7"/>
  <c r="E1110" i="7"/>
  <c r="D1110" i="7"/>
  <c r="C1110" i="7"/>
  <c r="B1110" i="7"/>
  <c r="A1110" i="7"/>
  <c r="H1109" i="7"/>
  <c r="G1109" i="7"/>
  <c r="E1109" i="7"/>
  <c r="C1109" i="7"/>
  <c r="F1109" i="7" s="1"/>
  <c r="B1109" i="7"/>
  <c r="I1109" i="7" s="1"/>
  <c r="J1109" i="7" s="1"/>
  <c r="K1109" i="7" s="1"/>
  <c r="A1109" i="7"/>
  <c r="H1108" i="7"/>
  <c r="G1108" i="7"/>
  <c r="C1108" i="7"/>
  <c r="E1108" i="7" s="1"/>
  <c r="B1108" i="7"/>
  <c r="I1108" i="7" s="1"/>
  <c r="J1108" i="7" s="1"/>
  <c r="K1108" i="7" s="1"/>
  <c r="A1108" i="7"/>
  <c r="K1107" i="7"/>
  <c r="H1107" i="7"/>
  <c r="G1107" i="7"/>
  <c r="C1107" i="7"/>
  <c r="D1107" i="7" s="1"/>
  <c r="B1107" i="7"/>
  <c r="I1107" i="7" s="1"/>
  <c r="J1107" i="7" s="1"/>
  <c r="A1107" i="7"/>
  <c r="H1106" i="7"/>
  <c r="G1106" i="7"/>
  <c r="F1106" i="7"/>
  <c r="E1106" i="7"/>
  <c r="D1106" i="7"/>
  <c r="C1106" i="7"/>
  <c r="B1106" i="7"/>
  <c r="I1106" i="7" s="1"/>
  <c r="J1106" i="7" s="1"/>
  <c r="K1106" i="7" s="1"/>
  <c r="A1106" i="7"/>
  <c r="I1105" i="7"/>
  <c r="J1105" i="7" s="1"/>
  <c r="K1105" i="7" s="1"/>
  <c r="H1105" i="7"/>
  <c r="G1105" i="7"/>
  <c r="E1105" i="7"/>
  <c r="D1105" i="7"/>
  <c r="C1105" i="7"/>
  <c r="F1105" i="7" s="1"/>
  <c r="B1105" i="7"/>
  <c r="A1105" i="7"/>
  <c r="J1104" i="7"/>
  <c r="K1104" i="7" s="1"/>
  <c r="I1104" i="7"/>
  <c r="H1104" i="7"/>
  <c r="G1104" i="7"/>
  <c r="C1104" i="7"/>
  <c r="B1104" i="7"/>
  <c r="A1104" i="7"/>
  <c r="J1103" i="7"/>
  <c r="K1103" i="7" s="1"/>
  <c r="I1103" i="7"/>
  <c r="H1103" i="7"/>
  <c r="G1103" i="7"/>
  <c r="C1103" i="7"/>
  <c r="B1103" i="7"/>
  <c r="A1103" i="7"/>
  <c r="I1102" i="7"/>
  <c r="J1102" i="7" s="1"/>
  <c r="K1102" i="7" s="1"/>
  <c r="H1102" i="7"/>
  <c r="G1102" i="7"/>
  <c r="F1102" i="7"/>
  <c r="D1102" i="7"/>
  <c r="C1102" i="7"/>
  <c r="E1102" i="7" s="1"/>
  <c r="B1102" i="7"/>
  <c r="A1102" i="7"/>
  <c r="K1101" i="7"/>
  <c r="I1101" i="7"/>
  <c r="J1101" i="7" s="1"/>
  <c r="H1101" i="7"/>
  <c r="G1101" i="7"/>
  <c r="F1101" i="7"/>
  <c r="E1101" i="7"/>
  <c r="C1101" i="7"/>
  <c r="D1101" i="7" s="1"/>
  <c r="B1101" i="7"/>
  <c r="A1101" i="7"/>
  <c r="K1100" i="7"/>
  <c r="J1100" i="7"/>
  <c r="H1100" i="7"/>
  <c r="G1100" i="7"/>
  <c r="F1100" i="7"/>
  <c r="E1100" i="7"/>
  <c r="D1100" i="7"/>
  <c r="C1100" i="7"/>
  <c r="B1100" i="7"/>
  <c r="I1100" i="7" s="1"/>
  <c r="A1100" i="7"/>
  <c r="J1099" i="7"/>
  <c r="K1099" i="7" s="1"/>
  <c r="I1099" i="7"/>
  <c r="H1099" i="7"/>
  <c r="G1099" i="7"/>
  <c r="D1099" i="7"/>
  <c r="C1099" i="7"/>
  <c r="F1099" i="7" s="1"/>
  <c r="B1099" i="7"/>
  <c r="A1099" i="7"/>
  <c r="H1098" i="7"/>
  <c r="G1098" i="7"/>
  <c r="F1098" i="7"/>
  <c r="E1098" i="7"/>
  <c r="D1098" i="7"/>
  <c r="C1098" i="7"/>
  <c r="B1098" i="7"/>
  <c r="I1098" i="7" s="1"/>
  <c r="J1098" i="7" s="1"/>
  <c r="K1098" i="7" s="1"/>
  <c r="A1098" i="7"/>
  <c r="I1097" i="7"/>
  <c r="J1097" i="7" s="1"/>
  <c r="K1097" i="7" s="1"/>
  <c r="H1097" i="7"/>
  <c r="G1097" i="7"/>
  <c r="D1097" i="7"/>
  <c r="C1097" i="7"/>
  <c r="F1097" i="7" s="1"/>
  <c r="B1097" i="7"/>
  <c r="A1097" i="7"/>
  <c r="H1096" i="7"/>
  <c r="G1096" i="7"/>
  <c r="C1096" i="7"/>
  <c r="E1096" i="7" s="1"/>
  <c r="B1096" i="7"/>
  <c r="I1096" i="7" s="1"/>
  <c r="J1096" i="7" s="1"/>
  <c r="K1096" i="7" s="1"/>
  <c r="A1096" i="7"/>
  <c r="H1095" i="7"/>
  <c r="G1095" i="7"/>
  <c r="F1095" i="7"/>
  <c r="E1095" i="7"/>
  <c r="C1095" i="7"/>
  <c r="D1095" i="7" s="1"/>
  <c r="B1095" i="7"/>
  <c r="I1095" i="7" s="1"/>
  <c r="J1095" i="7" s="1"/>
  <c r="K1095" i="7" s="1"/>
  <c r="A1095" i="7"/>
  <c r="J1094" i="7"/>
  <c r="K1094" i="7" s="1"/>
  <c r="H1094" i="7"/>
  <c r="G1094" i="7"/>
  <c r="F1094" i="7"/>
  <c r="E1094" i="7"/>
  <c r="D1094" i="7"/>
  <c r="C1094" i="7"/>
  <c r="B1094" i="7"/>
  <c r="I1094" i="7" s="1"/>
  <c r="A1094" i="7"/>
  <c r="I1093" i="7"/>
  <c r="J1093" i="7" s="1"/>
  <c r="K1093" i="7" s="1"/>
  <c r="H1093" i="7"/>
  <c r="G1093" i="7"/>
  <c r="E1093" i="7"/>
  <c r="C1093" i="7"/>
  <c r="F1093" i="7" s="1"/>
  <c r="B1093" i="7"/>
  <c r="A1093" i="7"/>
  <c r="H1092" i="7"/>
  <c r="G1092" i="7"/>
  <c r="D1092" i="7"/>
  <c r="C1092" i="7"/>
  <c r="B1092" i="7"/>
  <c r="I1092" i="7" s="1"/>
  <c r="J1092" i="7" s="1"/>
  <c r="K1092" i="7" s="1"/>
  <c r="A1092" i="7"/>
  <c r="K1091" i="7"/>
  <c r="J1091" i="7"/>
  <c r="I1091" i="7"/>
  <c r="H1091" i="7"/>
  <c r="G1091" i="7"/>
  <c r="C1091" i="7"/>
  <c r="B1091" i="7"/>
  <c r="A1091" i="7"/>
  <c r="H1090" i="7"/>
  <c r="G1090" i="7"/>
  <c r="F1090" i="7"/>
  <c r="D1090" i="7"/>
  <c r="C1090" i="7"/>
  <c r="E1090" i="7" s="1"/>
  <c r="B1090" i="7"/>
  <c r="I1090" i="7" s="1"/>
  <c r="J1090" i="7" s="1"/>
  <c r="K1090" i="7" s="1"/>
  <c r="A1090" i="7"/>
  <c r="I1089" i="7"/>
  <c r="J1089" i="7" s="1"/>
  <c r="K1089" i="7" s="1"/>
  <c r="H1089" i="7"/>
  <c r="G1089" i="7"/>
  <c r="F1089" i="7"/>
  <c r="E1089" i="7"/>
  <c r="C1089" i="7"/>
  <c r="D1089" i="7" s="1"/>
  <c r="B1089" i="7"/>
  <c r="A1089" i="7"/>
  <c r="H1088" i="7"/>
  <c r="G1088" i="7"/>
  <c r="F1088" i="7"/>
  <c r="E1088" i="7"/>
  <c r="D1088" i="7"/>
  <c r="C1088" i="7"/>
  <c r="B1088" i="7"/>
  <c r="I1088" i="7" s="1"/>
  <c r="J1088" i="7" s="1"/>
  <c r="K1088" i="7" s="1"/>
  <c r="A1088" i="7"/>
  <c r="K1087" i="7"/>
  <c r="J1087" i="7"/>
  <c r="I1087" i="7"/>
  <c r="H1087" i="7"/>
  <c r="G1087" i="7"/>
  <c r="C1087" i="7"/>
  <c r="F1087" i="7" s="1"/>
  <c r="B1087" i="7"/>
  <c r="A1087" i="7"/>
  <c r="I1086" i="7"/>
  <c r="J1086" i="7" s="1"/>
  <c r="K1086" i="7" s="1"/>
  <c r="H1086" i="7"/>
  <c r="G1086" i="7"/>
  <c r="F1086" i="7"/>
  <c r="C1086" i="7"/>
  <c r="E1086" i="7" s="1"/>
  <c r="B1086" i="7"/>
  <c r="A1086" i="7"/>
  <c r="H1085" i="7"/>
  <c r="G1085" i="7"/>
  <c r="E1085" i="7"/>
  <c r="D1085" i="7"/>
  <c r="C1085" i="7"/>
  <c r="F1085" i="7" s="1"/>
  <c r="B1085" i="7"/>
  <c r="I1085" i="7" s="1"/>
  <c r="J1085" i="7" s="1"/>
  <c r="K1085" i="7" s="1"/>
  <c r="A1085" i="7"/>
  <c r="H1084" i="7"/>
  <c r="G1084" i="7"/>
  <c r="F1084" i="7"/>
  <c r="D1084" i="7"/>
  <c r="C1084" i="7"/>
  <c r="E1084" i="7" s="1"/>
  <c r="B1084" i="7"/>
  <c r="I1084" i="7" s="1"/>
  <c r="J1084" i="7" s="1"/>
  <c r="K1084" i="7" s="1"/>
  <c r="A1084" i="7"/>
  <c r="K1083" i="7"/>
  <c r="H1083" i="7"/>
  <c r="G1083" i="7"/>
  <c r="F1083" i="7"/>
  <c r="E1083" i="7"/>
  <c r="C1083" i="7"/>
  <c r="D1083" i="7" s="1"/>
  <c r="B1083" i="7"/>
  <c r="I1083" i="7" s="1"/>
  <c r="J1083" i="7" s="1"/>
  <c r="A1083" i="7"/>
  <c r="H1082" i="7"/>
  <c r="G1082" i="7"/>
  <c r="F1082" i="7"/>
  <c r="E1082" i="7"/>
  <c r="D1082" i="7"/>
  <c r="C1082" i="7"/>
  <c r="B1082" i="7"/>
  <c r="I1082" i="7" s="1"/>
  <c r="J1082" i="7" s="1"/>
  <c r="K1082" i="7" s="1"/>
  <c r="A1082" i="7"/>
  <c r="I1081" i="7"/>
  <c r="J1081" i="7" s="1"/>
  <c r="K1081" i="7" s="1"/>
  <c r="H1081" i="7"/>
  <c r="G1081" i="7"/>
  <c r="D1081" i="7"/>
  <c r="C1081" i="7"/>
  <c r="F1081" i="7" s="1"/>
  <c r="B1081" i="7"/>
  <c r="A1081" i="7"/>
  <c r="I1080" i="7"/>
  <c r="J1080" i="7" s="1"/>
  <c r="K1080" i="7" s="1"/>
  <c r="H1080" i="7"/>
  <c r="G1080" i="7"/>
  <c r="C1080" i="7"/>
  <c r="B1080" i="7"/>
  <c r="A1080" i="7"/>
  <c r="I1079" i="7"/>
  <c r="J1079" i="7" s="1"/>
  <c r="K1079" i="7" s="1"/>
  <c r="H1079" i="7"/>
  <c r="G1079" i="7"/>
  <c r="C1079" i="7"/>
  <c r="B1079" i="7"/>
  <c r="A1079" i="7"/>
  <c r="I1078" i="7"/>
  <c r="J1078" i="7" s="1"/>
  <c r="K1078" i="7" s="1"/>
  <c r="H1078" i="7"/>
  <c r="G1078" i="7"/>
  <c r="F1078" i="7"/>
  <c r="D1078" i="7"/>
  <c r="C1078" i="7"/>
  <c r="E1078" i="7" s="1"/>
  <c r="B1078" i="7"/>
  <c r="A1078" i="7"/>
  <c r="K1077" i="7"/>
  <c r="I1077" i="7"/>
  <c r="J1077" i="7" s="1"/>
  <c r="H1077" i="7"/>
  <c r="G1077" i="7"/>
  <c r="F1077" i="7"/>
  <c r="E1077" i="7"/>
  <c r="C1077" i="7"/>
  <c r="D1077" i="7" s="1"/>
  <c r="B1077" i="7"/>
  <c r="A1077" i="7"/>
  <c r="K1076" i="7"/>
  <c r="J1076" i="7"/>
  <c r="H1076" i="7"/>
  <c r="G1076" i="7"/>
  <c r="F1076" i="7"/>
  <c r="E1076" i="7"/>
  <c r="D1076" i="7"/>
  <c r="C1076" i="7"/>
  <c r="B1076" i="7"/>
  <c r="I1076" i="7" s="1"/>
  <c r="A1076" i="7"/>
  <c r="I1075" i="7"/>
  <c r="J1075" i="7" s="1"/>
  <c r="K1075" i="7" s="1"/>
  <c r="H1075" i="7"/>
  <c r="G1075" i="7"/>
  <c r="F1075" i="7"/>
  <c r="E1075" i="7"/>
  <c r="D1075" i="7"/>
  <c r="C1075" i="7"/>
  <c r="B1075" i="7"/>
  <c r="A1075" i="7"/>
  <c r="H1074" i="7"/>
  <c r="G1074" i="7"/>
  <c r="D1074" i="7"/>
  <c r="C1074" i="7"/>
  <c r="F1074" i="7" s="1"/>
  <c r="B1074" i="7"/>
  <c r="I1074" i="7" s="1"/>
  <c r="J1074" i="7" s="1"/>
  <c r="K1074" i="7" s="1"/>
  <c r="A1074" i="7"/>
  <c r="I1073" i="7"/>
  <c r="J1073" i="7" s="1"/>
  <c r="K1073" i="7" s="1"/>
  <c r="H1073" i="7"/>
  <c r="G1073" i="7"/>
  <c r="C1073" i="7"/>
  <c r="F1073" i="7" s="1"/>
  <c r="B1073" i="7"/>
  <c r="A1073" i="7"/>
  <c r="H1072" i="7"/>
  <c r="G1072" i="7"/>
  <c r="F1072" i="7"/>
  <c r="C1072" i="7"/>
  <c r="E1072" i="7" s="1"/>
  <c r="B1072" i="7"/>
  <c r="I1072" i="7" s="1"/>
  <c r="J1072" i="7" s="1"/>
  <c r="K1072" i="7" s="1"/>
  <c r="A1072" i="7"/>
  <c r="K1071" i="7"/>
  <c r="H1071" i="7"/>
  <c r="G1071" i="7"/>
  <c r="C1071" i="7"/>
  <c r="D1071" i="7" s="1"/>
  <c r="B1071" i="7"/>
  <c r="I1071" i="7" s="1"/>
  <c r="J1071" i="7" s="1"/>
  <c r="A1071" i="7"/>
  <c r="J1070" i="7"/>
  <c r="K1070" i="7" s="1"/>
  <c r="H1070" i="7"/>
  <c r="G1070" i="7"/>
  <c r="F1070" i="7"/>
  <c r="E1070" i="7"/>
  <c r="D1070" i="7"/>
  <c r="C1070" i="7"/>
  <c r="B1070" i="7"/>
  <c r="I1070" i="7" s="1"/>
  <c r="A1070" i="7"/>
  <c r="J1069" i="7"/>
  <c r="K1069" i="7" s="1"/>
  <c r="I1069" i="7"/>
  <c r="H1069" i="7"/>
  <c r="G1069" i="7"/>
  <c r="E1069" i="7"/>
  <c r="D1069" i="7"/>
  <c r="C1069" i="7"/>
  <c r="F1069" i="7" s="1"/>
  <c r="B1069" i="7"/>
  <c r="A1069" i="7"/>
  <c r="H1068" i="7"/>
  <c r="G1068" i="7"/>
  <c r="D1068" i="7"/>
  <c r="C1068" i="7"/>
  <c r="B1068" i="7"/>
  <c r="I1068" i="7" s="1"/>
  <c r="J1068" i="7" s="1"/>
  <c r="K1068" i="7" s="1"/>
  <c r="A1068" i="7"/>
  <c r="H1067" i="7"/>
  <c r="G1067" i="7"/>
  <c r="C1067" i="7"/>
  <c r="B1067" i="7"/>
  <c r="I1067" i="7" s="1"/>
  <c r="J1067" i="7" s="1"/>
  <c r="K1067" i="7" s="1"/>
  <c r="A1067" i="7"/>
  <c r="H1066" i="7"/>
  <c r="G1066" i="7"/>
  <c r="F1066" i="7"/>
  <c r="D1066" i="7"/>
  <c r="C1066" i="7"/>
  <c r="E1066" i="7" s="1"/>
  <c r="B1066" i="7"/>
  <c r="I1066" i="7" s="1"/>
  <c r="J1066" i="7" s="1"/>
  <c r="K1066" i="7" s="1"/>
  <c r="A1066" i="7"/>
  <c r="I1065" i="7"/>
  <c r="J1065" i="7" s="1"/>
  <c r="K1065" i="7" s="1"/>
  <c r="H1065" i="7"/>
  <c r="G1065" i="7"/>
  <c r="F1065" i="7"/>
  <c r="E1065" i="7"/>
  <c r="C1065" i="7"/>
  <c r="D1065" i="7" s="1"/>
  <c r="B1065" i="7"/>
  <c r="A1065" i="7"/>
  <c r="H1064" i="7"/>
  <c r="G1064" i="7"/>
  <c r="F1064" i="7"/>
  <c r="E1064" i="7"/>
  <c r="D1064" i="7"/>
  <c r="C1064" i="7"/>
  <c r="B1064" i="7"/>
  <c r="I1064" i="7" s="1"/>
  <c r="J1064" i="7" s="1"/>
  <c r="K1064" i="7" s="1"/>
  <c r="A1064" i="7"/>
  <c r="J1063" i="7"/>
  <c r="K1063" i="7" s="1"/>
  <c r="I1063" i="7"/>
  <c r="H1063" i="7"/>
  <c r="G1063" i="7"/>
  <c r="E1063" i="7"/>
  <c r="C1063" i="7"/>
  <c r="D1063" i="7" s="1"/>
  <c r="B1063" i="7"/>
  <c r="A1063" i="7"/>
  <c r="J1062" i="7"/>
  <c r="K1062" i="7" s="1"/>
  <c r="I1062" i="7"/>
  <c r="H1062" i="7"/>
  <c r="G1062" i="7"/>
  <c r="C1062" i="7"/>
  <c r="B1062" i="7"/>
  <c r="A1062" i="7"/>
  <c r="H1061" i="7"/>
  <c r="G1061" i="7"/>
  <c r="E1061" i="7"/>
  <c r="D1061" i="7"/>
  <c r="C1061" i="7"/>
  <c r="F1061" i="7" s="1"/>
  <c r="B1061" i="7"/>
  <c r="I1061" i="7" s="1"/>
  <c r="J1061" i="7" s="1"/>
  <c r="K1061" i="7" s="1"/>
  <c r="A1061" i="7"/>
  <c r="H1060" i="7"/>
  <c r="G1060" i="7"/>
  <c r="F1060" i="7"/>
  <c r="C1060" i="7"/>
  <c r="E1060" i="7" s="1"/>
  <c r="B1060" i="7"/>
  <c r="I1060" i="7" s="1"/>
  <c r="J1060" i="7" s="1"/>
  <c r="K1060" i="7" s="1"/>
  <c r="A1060" i="7"/>
  <c r="H1059" i="7"/>
  <c r="G1059" i="7"/>
  <c r="F1059" i="7"/>
  <c r="E1059" i="7"/>
  <c r="C1059" i="7"/>
  <c r="D1059" i="7" s="1"/>
  <c r="B1059" i="7"/>
  <c r="I1059" i="7" s="1"/>
  <c r="J1059" i="7" s="1"/>
  <c r="K1059" i="7" s="1"/>
  <c r="A1059" i="7"/>
  <c r="H1058" i="7"/>
  <c r="G1058" i="7"/>
  <c r="F1058" i="7"/>
  <c r="E1058" i="7"/>
  <c r="D1058" i="7"/>
  <c r="C1058" i="7"/>
  <c r="B1058" i="7"/>
  <c r="I1058" i="7" s="1"/>
  <c r="J1058" i="7" s="1"/>
  <c r="K1058" i="7" s="1"/>
  <c r="A1058" i="7"/>
  <c r="I1057" i="7"/>
  <c r="J1057" i="7" s="1"/>
  <c r="K1057" i="7" s="1"/>
  <c r="H1057" i="7"/>
  <c r="G1057" i="7"/>
  <c r="E1057" i="7"/>
  <c r="D1057" i="7"/>
  <c r="C1057" i="7"/>
  <c r="F1057" i="7" s="1"/>
  <c r="B1057" i="7"/>
  <c r="A1057" i="7"/>
  <c r="I1056" i="7"/>
  <c r="J1056" i="7" s="1"/>
  <c r="K1056" i="7" s="1"/>
  <c r="H1056" i="7"/>
  <c r="G1056" i="7"/>
  <c r="F1056" i="7"/>
  <c r="C1056" i="7"/>
  <c r="E1056" i="7" s="1"/>
  <c r="B1056" i="7"/>
  <c r="A1056" i="7"/>
  <c r="I1055" i="7"/>
  <c r="J1055" i="7" s="1"/>
  <c r="K1055" i="7" s="1"/>
  <c r="H1055" i="7"/>
  <c r="G1055" i="7"/>
  <c r="C1055" i="7"/>
  <c r="B1055" i="7"/>
  <c r="A1055" i="7"/>
  <c r="H1054" i="7"/>
  <c r="G1054" i="7"/>
  <c r="F1054" i="7"/>
  <c r="D1054" i="7"/>
  <c r="C1054" i="7"/>
  <c r="E1054" i="7" s="1"/>
  <c r="B1054" i="7"/>
  <c r="I1054" i="7" s="1"/>
  <c r="J1054" i="7" s="1"/>
  <c r="K1054" i="7" s="1"/>
  <c r="A1054" i="7"/>
  <c r="K1053" i="7"/>
  <c r="I1053" i="7"/>
  <c r="J1053" i="7" s="1"/>
  <c r="H1053" i="7"/>
  <c r="G1053" i="7"/>
  <c r="C1053" i="7"/>
  <c r="D1053" i="7" s="1"/>
  <c r="B1053" i="7"/>
  <c r="A1053" i="7"/>
  <c r="J1052" i="7"/>
  <c r="K1052" i="7" s="1"/>
  <c r="H1052" i="7"/>
  <c r="G1052" i="7"/>
  <c r="F1052" i="7"/>
  <c r="E1052" i="7"/>
  <c r="D1052" i="7"/>
  <c r="C1052" i="7"/>
  <c r="B1052" i="7"/>
  <c r="I1052" i="7" s="1"/>
  <c r="A1052" i="7"/>
  <c r="J1051" i="7"/>
  <c r="K1051" i="7" s="1"/>
  <c r="I1051" i="7"/>
  <c r="H1051" i="7"/>
  <c r="G1051" i="7"/>
  <c r="F1051" i="7"/>
  <c r="E1051" i="7"/>
  <c r="C1051" i="7"/>
  <c r="D1051" i="7" s="1"/>
  <c r="B1051" i="7"/>
  <c r="A1051" i="7"/>
  <c r="H1050" i="7"/>
  <c r="G1050" i="7"/>
  <c r="F1050" i="7"/>
  <c r="D1050" i="7"/>
  <c r="C1050" i="7"/>
  <c r="E1050" i="7" s="1"/>
  <c r="B1050" i="7"/>
  <c r="I1050" i="7" s="1"/>
  <c r="J1050" i="7" s="1"/>
  <c r="K1050" i="7" s="1"/>
  <c r="A1050" i="7"/>
  <c r="K1049" i="7"/>
  <c r="I1049" i="7"/>
  <c r="J1049" i="7" s="1"/>
  <c r="H1049" i="7"/>
  <c r="G1049" i="7"/>
  <c r="E1049" i="7"/>
  <c r="C1049" i="7"/>
  <c r="F1049" i="7" s="1"/>
  <c r="B1049" i="7"/>
  <c r="A1049" i="7"/>
  <c r="J1048" i="7"/>
  <c r="K1048" i="7" s="1"/>
  <c r="H1048" i="7"/>
  <c r="G1048" i="7"/>
  <c r="C1048" i="7"/>
  <c r="E1048" i="7" s="1"/>
  <c r="B1048" i="7"/>
  <c r="I1048" i="7" s="1"/>
  <c r="A1048" i="7"/>
  <c r="I1047" i="7"/>
  <c r="J1047" i="7" s="1"/>
  <c r="K1047" i="7" s="1"/>
  <c r="H1047" i="7"/>
  <c r="G1047" i="7"/>
  <c r="F1047" i="7"/>
  <c r="C1047" i="7"/>
  <c r="D1047" i="7" s="1"/>
  <c r="B1047" i="7"/>
  <c r="A1047" i="7"/>
  <c r="H1046" i="7"/>
  <c r="G1046" i="7"/>
  <c r="F1046" i="7"/>
  <c r="E1046" i="7"/>
  <c r="D1046" i="7"/>
  <c r="C1046" i="7"/>
  <c r="B1046" i="7"/>
  <c r="I1046" i="7" s="1"/>
  <c r="J1046" i="7" s="1"/>
  <c r="K1046" i="7" s="1"/>
  <c r="A1046" i="7"/>
  <c r="I1045" i="7"/>
  <c r="J1045" i="7" s="1"/>
  <c r="K1045" i="7" s="1"/>
  <c r="H1045" i="7"/>
  <c r="G1045" i="7"/>
  <c r="E1045" i="7"/>
  <c r="D1045" i="7"/>
  <c r="C1045" i="7"/>
  <c r="F1045" i="7" s="1"/>
  <c r="B1045" i="7"/>
  <c r="A1045" i="7"/>
  <c r="H1044" i="7"/>
  <c r="G1044" i="7"/>
  <c r="F1044" i="7"/>
  <c r="D1044" i="7"/>
  <c r="C1044" i="7"/>
  <c r="E1044" i="7" s="1"/>
  <c r="B1044" i="7"/>
  <c r="I1044" i="7" s="1"/>
  <c r="J1044" i="7" s="1"/>
  <c r="K1044" i="7" s="1"/>
  <c r="A1044" i="7"/>
  <c r="K1043" i="7"/>
  <c r="J1043" i="7"/>
  <c r="I1043" i="7"/>
  <c r="H1043" i="7"/>
  <c r="G1043" i="7"/>
  <c r="C1043" i="7"/>
  <c r="B1043" i="7"/>
  <c r="A1043" i="7"/>
  <c r="I1042" i="7"/>
  <c r="J1042" i="7" s="1"/>
  <c r="K1042" i="7" s="1"/>
  <c r="H1042" i="7"/>
  <c r="G1042" i="7"/>
  <c r="F1042" i="7"/>
  <c r="E1042" i="7"/>
  <c r="D1042" i="7"/>
  <c r="C1042" i="7"/>
  <c r="B1042" i="7"/>
  <c r="A1042" i="7"/>
  <c r="I1041" i="7"/>
  <c r="J1041" i="7" s="1"/>
  <c r="K1041" i="7" s="1"/>
  <c r="H1041" i="7"/>
  <c r="G1041" i="7"/>
  <c r="E1041" i="7"/>
  <c r="D1041" i="7"/>
  <c r="C1041" i="7"/>
  <c r="F1041" i="7" s="1"/>
  <c r="B1041" i="7"/>
  <c r="A1041" i="7"/>
  <c r="H1040" i="7"/>
  <c r="G1040" i="7"/>
  <c r="F1040" i="7"/>
  <c r="D1040" i="7"/>
  <c r="C1040" i="7"/>
  <c r="E1040" i="7" s="1"/>
  <c r="B1040" i="7"/>
  <c r="I1040" i="7" s="1"/>
  <c r="J1040" i="7" s="1"/>
  <c r="K1040" i="7" s="1"/>
  <c r="A1040" i="7"/>
  <c r="H1039" i="7"/>
  <c r="G1039" i="7"/>
  <c r="E1039" i="7"/>
  <c r="C1039" i="7"/>
  <c r="F1039" i="7" s="1"/>
  <c r="B1039" i="7"/>
  <c r="I1039" i="7" s="1"/>
  <c r="J1039" i="7" s="1"/>
  <c r="K1039" i="7" s="1"/>
  <c r="A1039" i="7"/>
  <c r="H1038" i="7"/>
  <c r="G1038" i="7"/>
  <c r="F1038" i="7"/>
  <c r="E1038" i="7"/>
  <c r="D1038" i="7"/>
  <c r="C1038" i="7"/>
  <c r="B1038" i="7"/>
  <c r="I1038" i="7" s="1"/>
  <c r="J1038" i="7" s="1"/>
  <c r="K1038" i="7" s="1"/>
  <c r="A1038" i="7"/>
  <c r="J1037" i="7"/>
  <c r="K1037" i="7" s="1"/>
  <c r="I1037" i="7"/>
  <c r="H1037" i="7"/>
  <c r="G1037" i="7"/>
  <c r="E1037" i="7"/>
  <c r="C1037" i="7"/>
  <c r="B1037" i="7"/>
  <c r="A1037" i="7"/>
  <c r="H1036" i="7"/>
  <c r="G1036" i="7"/>
  <c r="F1036" i="7"/>
  <c r="E1036" i="7"/>
  <c r="D1036" i="7"/>
  <c r="C1036" i="7"/>
  <c r="B1036" i="7"/>
  <c r="I1036" i="7" s="1"/>
  <c r="J1036" i="7" s="1"/>
  <c r="K1036" i="7" s="1"/>
  <c r="A1036" i="7"/>
  <c r="K1035" i="7"/>
  <c r="J1035" i="7"/>
  <c r="I1035" i="7"/>
  <c r="H1035" i="7"/>
  <c r="G1035" i="7"/>
  <c r="C1035" i="7"/>
  <c r="B1035" i="7"/>
  <c r="A1035" i="7"/>
  <c r="H1034" i="7"/>
  <c r="G1034" i="7"/>
  <c r="C1034" i="7"/>
  <c r="F1034" i="7" s="1"/>
  <c r="B1034" i="7"/>
  <c r="I1034" i="7" s="1"/>
  <c r="J1034" i="7" s="1"/>
  <c r="K1034" i="7" s="1"/>
  <c r="A1034" i="7"/>
  <c r="K1033" i="7"/>
  <c r="I1033" i="7"/>
  <c r="J1033" i="7" s="1"/>
  <c r="H1033" i="7"/>
  <c r="G1033" i="7"/>
  <c r="F1033" i="7"/>
  <c r="C1033" i="7"/>
  <c r="E1033" i="7" s="1"/>
  <c r="B1033" i="7"/>
  <c r="A1033" i="7"/>
  <c r="H1032" i="7"/>
  <c r="G1032" i="7"/>
  <c r="F1032" i="7"/>
  <c r="E1032" i="7"/>
  <c r="D1032" i="7"/>
  <c r="C1032" i="7"/>
  <c r="B1032" i="7"/>
  <c r="I1032" i="7" s="1"/>
  <c r="J1032" i="7" s="1"/>
  <c r="K1032" i="7" s="1"/>
  <c r="A1032" i="7"/>
  <c r="K1031" i="7"/>
  <c r="I1031" i="7"/>
  <c r="J1031" i="7" s="1"/>
  <c r="H1031" i="7"/>
  <c r="G1031" i="7"/>
  <c r="F1031" i="7"/>
  <c r="E1031" i="7"/>
  <c r="D1031" i="7"/>
  <c r="C1031" i="7"/>
  <c r="B1031" i="7"/>
  <c r="A1031" i="7"/>
  <c r="J1030" i="7"/>
  <c r="K1030" i="7" s="1"/>
  <c r="H1030" i="7"/>
  <c r="G1030" i="7"/>
  <c r="F1030" i="7"/>
  <c r="E1030" i="7"/>
  <c r="C1030" i="7"/>
  <c r="D1030" i="7" s="1"/>
  <c r="B1030" i="7"/>
  <c r="I1030" i="7" s="1"/>
  <c r="A1030" i="7"/>
  <c r="I1029" i="7"/>
  <c r="J1029" i="7" s="1"/>
  <c r="K1029" i="7" s="1"/>
  <c r="H1029" i="7"/>
  <c r="G1029" i="7"/>
  <c r="E1029" i="7"/>
  <c r="D1029" i="7"/>
  <c r="C1029" i="7"/>
  <c r="F1029" i="7" s="1"/>
  <c r="B1029" i="7"/>
  <c r="A1029" i="7"/>
  <c r="H1028" i="7"/>
  <c r="G1028" i="7"/>
  <c r="F1028" i="7"/>
  <c r="D1028" i="7"/>
  <c r="C1028" i="7"/>
  <c r="E1028" i="7" s="1"/>
  <c r="B1028" i="7"/>
  <c r="I1028" i="7" s="1"/>
  <c r="J1028" i="7" s="1"/>
  <c r="K1028" i="7" s="1"/>
  <c r="A1028" i="7"/>
  <c r="H1027" i="7"/>
  <c r="G1027" i="7"/>
  <c r="E1027" i="7"/>
  <c r="C1027" i="7"/>
  <c r="F1027" i="7" s="1"/>
  <c r="B1027" i="7"/>
  <c r="I1027" i="7" s="1"/>
  <c r="J1027" i="7" s="1"/>
  <c r="K1027" i="7" s="1"/>
  <c r="A1027" i="7"/>
  <c r="H1026" i="7"/>
  <c r="G1026" i="7"/>
  <c r="F1026" i="7"/>
  <c r="E1026" i="7"/>
  <c r="D1026" i="7"/>
  <c r="C1026" i="7"/>
  <c r="B1026" i="7"/>
  <c r="I1026" i="7" s="1"/>
  <c r="J1026" i="7" s="1"/>
  <c r="K1026" i="7" s="1"/>
  <c r="A1026" i="7"/>
  <c r="J1025" i="7"/>
  <c r="K1025" i="7" s="1"/>
  <c r="I1025" i="7"/>
  <c r="H1025" i="7"/>
  <c r="G1025" i="7"/>
  <c r="C1025" i="7"/>
  <c r="E1025" i="7" s="1"/>
  <c r="B1025" i="7"/>
  <c r="A1025" i="7"/>
  <c r="H1024" i="7"/>
  <c r="G1024" i="7"/>
  <c r="F1024" i="7"/>
  <c r="E1024" i="7"/>
  <c r="D1024" i="7"/>
  <c r="C1024" i="7"/>
  <c r="B1024" i="7"/>
  <c r="I1024" i="7" s="1"/>
  <c r="J1024" i="7" s="1"/>
  <c r="K1024" i="7" s="1"/>
  <c r="A1024" i="7"/>
  <c r="K1023" i="7"/>
  <c r="J1023" i="7"/>
  <c r="I1023" i="7"/>
  <c r="H1023" i="7"/>
  <c r="G1023" i="7"/>
  <c r="C1023" i="7"/>
  <c r="B1023" i="7"/>
  <c r="A1023" i="7"/>
  <c r="H1022" i="7"/>
  <c r="G1022" i="7"/>
  <c r="D1022" i="7"/>
  <c r="C1022" i="7"/>
  <c r="F1022" i="7" s="1"/>
  <c r="B1022" i="7"/>
  <c r="I1022" i="7" s="1"/>
  <c r="J1022" i="7" s="1"/>
  <c r="K1022" i="7" s="1"/>
  <c r="A1022" i="7"/>
  <c r="I1021" i="7"/>
  <c r="J1021" i="7" s="1"/>
  <c r="K1021" i="7" s="1"/>
  <c r="H1021" i="7"/>
  <c r="G1021" i="7"/>
  <c r="F1021" i="7"/>
  <c r="C1021" i="7"/>
  <c r="E1021" i="7" s="1"/>
  <c r="B1021" i="7"/>
  <c r="A1021" i="7"/>
  <c r="J1020" i="7"/>
  <c r="K1020" i="7" s="1"/>
  <c r="H1020" i="7"/>
  <c r="G1020" i="7"/>
  <c r="F1020" i="7"/>
  <c r="E1020" i="7"/>
  <c r="D1020" i="7"/>
  <c r="C1020" i="7"/>
  <c r="B1020" i="7"/>
  <c r="I1020" i="7" s="1"/>
  <c r="A1020" i="7"/>
  <c r="I1019" i="7"/>
  <c r="J1019" i="7" s="1"/>
  <c r="K1019" i="7" s="1"/>
  <c r="H1019" i="7"/>
  <c r="G1019" i="7"/>
  <c r="F1019" i="7"/>
  <c r="E1019" i="7"/>
  <c r="D1019" i="7"/>
  <c r="C1019" i="7"/>
  <c r="B1019" i="7"/>
  <c r="A1019" i="7"/>
  <c r="H1018" i="7"/>
  <c r="G1018" i="7"/>
  <c r="F1018" i="7"/>
  <c r="E1018" i="7"/>
  <c r="C1018" i="7"/>
  <c r="D1018" i="7" s="1"/>
  <c r="B1018" i="7"/>
  <c r="I1018" i="7" s="1"/>
  <c r="J1018" i="7" s="1"/>
  <c r="K1018" i="7" s="1"/>
  <c r="A1018" i="7"/>
  <c r="I1017" i="7"/>
  <c r="J1017" i="7" s="1"/>
  <c r="K1017" i="7" s="1"/>
  <c r="H1017" i="7"/>
  <c r="G1017" i="7"/>
  <c r="E1017" i="7"/>
  <c r="D1017" i="7"/>
  <c r="C1017" i="7"/>
  <c r="F1017" i="7" s="1"/>
  <c r="B1017" i="7"/>
  <c r="A1017" i="7"/>
  <c r="H1016" i="7"/>
  <c r="G1016" i="7"/>
  <c r="F1016" i="7"/>
  <c r="D1016" i="7"/>
  <c r="C1016" i="7"/>
  <c r="E1016" i="7" s="1"/>
  <c r="B1016" i="7"/>
  <c r="I1016" i="7" s="1"/>
  <c r="J1016" i="7" s="1"/>
  <c r="K1016" i="7" s="1"/>
  <c r="A1016" i="7"/>
  <c r="H1015" i="7"/>
  <c r="G1015" i="7"/>
  <c r="E1015" i="7"/>
  <c r="C1015" i="7"/>
  <c r="F1015" i="7" s="1"/>
  <c r="B1015" i="7"/>
  <c r="I1015" i="7" s="1"/>
  <c r="J1015" i="7" s="1"/>
  <c r="K1015" i="7" s="1"/>
  <c r="A1015" i="7"/>
  <c r="H1014" i="7"/>
  <c r="G1014" i="7"/>
  <c r="F1014" i="7"/>
  <c r="E1014" i="7"/>
  <c r="D1014" i="7"/>
  <c r="C1014" i="7"/>
  <c r="B1014" i="7"/>
  <c r="I1014" i="7" s="1"/>
  <c r="J1014" i="7" s="1"/>
  <c r="K1014" i="7" s="1"/>
  <c r="A1014" i="7"/>
  <c r="J1013" i="7"/>
  <c r="K1013" i="7" s="1"/>
  <c r="I1013" i="7"/>
  <c r="H1013" i="7"/>
  <c r="G1013" i="7"/>
  <c r="C1013" i="7"/>
  <c r="B1013" i="7"/>
  <c r="A1013" i="7"/>
  <c r="H1012" i="7"/>
  <c r="G1012" i="7"/>
  <c r="F1012" i="7"/>
  <c r="E1012" i="7"/>
  <c r="D1012" i="7"/>
  <c r="C1012" i="7"/>
  <c r="B1012" i="7"/>
  <c r="I1012" i="7" s="1"/>
  <c r="J1012" i="7" s="1"/>
  <c r="K1012" i="7" s="1"/>
  <c r="A1012" i="7"/>
  <c r="K1011" i="7"/>
  <c r="J1011" i="7"/>
  <c r="I1011" i="7"/>
  <c r="H1011" i="7"/>
  <c r="G1011" i="7"/>
  <c r="C1011" i="7"/>
  <c r="B1011" i="7"/>
  <c r="A1011" i="7"/>
  <c r="H1010" i="7"/>
  <c r="G1010" i="7"/>
  <c r="D1010" i="7"/>
  <c r="C1010" i="7"/>
  <c r="F1010" i="7" s="1"/>
  <c r="B1010" i="7"/>
  <c r="I1010" i="7" s="1"/>
  <c r="J1010" i="7" s="1"/>
  <c r="K1010" i="7" s="1"/>
  <c r="A1010" i="7"/>
  <c r="I1009" i="7"/>
  <c r="J1009" i="7" s="1"/>
  <c r="K1009" i="7" s="1"/>
  <c r="H1009" i="7"/>
  <c r="G1009" i="7"/>
  <c r="F1009" i="7"/>
  <c r="C1009" i="7"/>
  <c r="E1009" i="7" s="1"/>
  <c r="B1009" i="7"/>
  <c r="A1009" i="7"/>
  <c r="J1008" i="7"/>
  <c r="K1008" i="7" s="1"/>
  <c r="H1008" i="7"/>
  <c r="G1008" i="7"/>
  <c r="F1008" i="7"/>
  <c r="E1008" i="7"/>
  <c r="D1008" i="7"/>
  <c r="C1008" i="7"/>
  <c r="B1008" i="7"/>
  <c r="I1008" i="7" s="1"/>
  <c r="A1008" i="7"/>
  <c r="I1007" i="7"/>
  <c r="J1007" i="7" s="1"/>
  <c r="K1007" i="7" s="1"/>
  <c r="H1007" i="7"/>
  <c r="G1007" i="7"/>
  <c r="F1007" i="7"/>
  <c r="E1007" i="7"/>
  <c r="D1007" i="7"/>
  <c r="C1007" i="7"/>
  <c r="B1007" i="7"/>
  <c r="A1007" i="7"/>
  <c r="H1006" i="7"/>
  <c r="G1006" i="7"/>
  <c r="F1006" i="7"/>
  <c r="E1006" i="7"/>
  <c r="C1006" i="7"/>
  <c r="D1006" i="7" s="1"/>
  <c r="B1006" i="7"/>
  <c r="I1006" i="7" s="1"/>
  <c r="J1006" i="7" s="1"/>
  <c r="K1006" i="7" s="1"/>
  <c r="A1006" i="7"/>
  <c r="I1005" i="7"/>
  <c r="J1005" i="7" s="1"/>
  <c r="K1005" i="7" s="1"/>
  <c r="H1005" i="7"/>
  <c r="G1005" i="7"/>
  <c r="E1005" i="7"/>
  <c r="D1005" i="7"/>
  <c r="C1005" i="7"/>
  <c r="F1005" i="7" s="1"/>
  <c r="B1005" i="7"/>
  <c r="A1005" i="7"/>
  <c r="H1004" i="7"/>
  <c r="G1004" i="7"/>
  <c r="F1004" i="7"/>
  <c r="D1004" i="7"/>
  <c r="C1004" i="7"/>
  <c r="E1004" i="7" s="1"/>
  <c r="B1004" i="7"/>
  <c r="I1004" i="7" s="1"/>
  <c r="J1004" i="7" s="1"/>
  <c r="K1004" i="7" s="1"/>
  <c r="A1004" i="7"/>
  <c r="H1003" i="7"/>
  <c r="G1003" i="7"/>
  <c r="E1003" i="7"/>
  <c r="C1003" i="7"/>
  <c r="B1003" i="7"/>
  <c r="I1003" i="7" s="1"/>
  <c r="J1003" i="7" s="1"/>
  <c r="K1003" i="7" s="1"/>
  <c r="A1003" i="7"/>
  <c r="H1002" i="7"/>
  <c r="G1002" i="7"/>
  <c r="F1002" i="7"/>
  <c r="E1002" i="7"/>
  <c r="D1002" i="7"/>
  <c r="C1002" i="7"/>
  <c r="B1002" i="7"/>
  <c r="I1002" i="7" s="1"/>
  <c r="J1002" i="7" s="1"/>
  <c r="K1002" i="7" s="1"/>
  <c r="A1002" i="7"/>
  <c r="J1001" i="7"/>
  <c r="K1001" i="7" s="1"/>
  <c r="I1001" i="7"/>
  <c r="H1001" i="7"/>
  <c r="G1001" i="7"/>
  <c r="C1001" i="7"/>
  <c r="B1001" i="7"/>
  <c r="A1001" i="7"/>
  <c r="H1000" i="7"/>
  <c r="G1000" i="7"/>
  <c r="F1000" i="7"/>
  <c r="E1000" i="7"/>
  <c r="D1000" i="7"/>
  <c r="C1000" i="7"/>
  <c r="B1000" i="7"/>
  <c r="I1000" i="7" s="1"/>
  <c r="J1000" i="7" s="1"/>
  <c r="K1000" i="7" s="1"/>
  <c r="A1000" i="7"/>
  <c r="K999" i="7"/>
  <c r="J999" i="7"/>
  <c r="I999" i="7"/>
  <c r="H999" i="7"/>
  <c r="G999" i="7"/>
  <c r="C999" i="7"/>
  <c r="B999" i="7"/>
  <c r="A999" i="7"/>
  <c r="H998" i="7"/>
  <c r="G998" i="7"/>
  <c r="D998" i="7"/>
  <c r="C998" i="7"/>
  <c r="F998" i="7" s="1"/>
  <c r="B998" i="7"/>
  <c r="I998" i="7" s="1"/>
  <c r="J998" i="7" s="1"/>
  <c r="K998" i="7" s="1"/>
  <c r="A998" i="7"/>
  <c r="K997" i="7"/>
  <c r="I997" i="7"/>
  <c r="J997" i="7" s="1"/>
  <c r="H997" i="7"/>
  <c r="G997" i="7"/>
  <c r="F997" i="7"/>
  <c r="C997" i="7"/>
  <c r="E997" i="7" s="1"/>
  <c r="B997" i="7"/>
  <c r="A997" i="7"/>
  <c r="H996" i="7"/>
  <c r="G996" i="7"/>
  <c r="F996" i="7"/>
  <c r="E996" i="7"/>
  <c r="D996" i="7"/>
  <c r="C996" i="7"/>
  <c r="B996" i="7"/>
  <c r="I996" i="7" s="1"/>
  <c r="J996" i="7" s="1"/>
  <c r="K996" i="7" s="1"/>
  <c r="A996" i="7"/>
  <c r="K995" i="7"/>
  <c r="I995" i="7"/>
  <c r="J995" i="7" s="1"/>
  <c r="H995" i="7"/>
  <c r="G995" i="7"/>
  <c r="F995" i="7"/>
  <c r="E995" i="7"/>
  <c r="D995" i="7"/>
  <c r="C995" i="7"/>
  <c r="B995" i="7"/>
  <c r="A995" i="7"/>
  <c r="H994" i="7"/>
  <c r="G994" i="7"/>
  <c r="F994" i="7"/>
  <c r="E994" i="7"/>
  <c r="C994" i="7"/>
  <c r="D994" i="7" s="1"/>
  <c r="B994" i="7"/>
  <c r="I994" i="7" s="1"/>
  <c r="J994" i="7" s="1"/>
  <c r="K994" i="7" s="1"/>
  <c r="A994" i="7"/>
  <c r="I993" i="7"/>
  <c r="J993" i="7" s="1"/>
  <c r="K993" i="7" s="1"/>
  <c r="H993" i="7"/>
  <c r="G993" i="7"/>
  <c r="E993" i="7"/>
  <c r="D993" i="7"/>
  <c r="C993" i="7"/>
  <c r="F993" i="7" s="1"/>
  <c r="B993" i="7"/>
  <c r="A993" i="7"/>
  <c r="H992" i="7"/>
  <c r="G992" i="7"/>
  <c r="F992" i="7"/>
  <c r="D992" i="7"/>
  <c r="C992" i="7"/>
  <c r="E992" i="7" s="1"/>
  <c r="B992" i="7"/>
  <c r="I992" i="7" s="1"/>
  <c r="J992" i="7" s="1"/>
  <c r="K992" i="7" s="1"/>
  <c r="A992" i="7"/>
  <c r="H991" i="7"/>
  <c r="G991" i="7"/>
  <c r="E991" i="7"/>
  <c r="C991" i="7"/>
  <c r="B991" i="7"/>
  <c r="I991" i="7" s="1"/>
  <c r="J991" i="7" s="1"/>
  <c r="K991" i="7" s="1"/>
  <c r="A991" i="7"/>
  <c r="H990" i="7"/>
  <c r="G990" i="7"/>
  <c r="F990" i="7"/>
  <c r="D990" i="7"/>
  <c r="C990" i="7"/>
  <c r="E990" i="7" s="1"/>
  <c r="B990" i="7"/>
  <c r="I990" i="7" s="1"/>
  <c r="J990" i="7" s="1"/>
  <c r="K990" i="7" s="1"/>
  <c r="A990" i="7"/>
  <c r="J989" i="7"/>
  <c r="K989" i="7" s="1"/>
  <c r="I989" i="7"/>
  <c r="H989" i="7"/>
  <c r="G989" i="7"/>
  <c r="E989" i="7"/>
  <c r="C989" i="7"/>
  <c r="B989" i="7"/>
  <c r="A989" i="7"/>
  <c r="K988" i="7"/>
  <c r="H988" i="7"/>
  <c r="G988" i="7"/>
  <c r="F988" i="7"/>
  <c r="E988" i="7"/>
  <c r="D988" i="7"/>
  <c r="C988" i="7"/>
  <c r="B988" i="7"/>
  <c r="I988" i="7" s="1"/>
  <c r="J988" i="7" s="1"/>
  <c r="A988" i="7"/>
  <c r="J987" i="7"/>
  <c r="K987" i="7" s="1"/>
  <c r="I987" i="7"/>
  <c r="H987" i="7"/>
  <c r="G987" i="7"/>
  <c r="C987" i="7"/>
  <c r="B987" i="7"/>
  <c r="A987" i="7"/>
  <c r="H986" i="7"/>
  <c r="G986" i="7"/>
  <c r="D986" i="7"/>
  <c r="C986" i="7"/>
  <c r="F986" i="7" s="1"/>
  <c r="B986" i="7"/>
  <c r="I986" i="7" s="1"/>
  <c r="J986" i="7" s="1"/>
  <c r="K986" i="7" s="1"/>
  <c r="A986" i="7"/>
  <c r="K985" i="7"/>
  <c r="I985" i="7"/>
  <c r="J985" i="7" s="1"/>
  <c r="H985" i="7"/>
  <c r="G985" i="7"/>
  <c r="F985" i="7"/>
  <c r="C985" i="7"/>
  <c r="E985" i="7" s="1"/>
  <c r="B985" i="7"/>
  <c r="A985" i="7"/>
  <c r="H984" i="7"/>
  <c r="G984" i="7"/>
  <c r="F984" i="7"/>
  <c r="E984" i="7"/>
  <c r="D984" i="7"/>
  <c r="C984" i="7"/>
  <c r="B984" i="7"/>
  <c r="I984" i="7" s="1"/>
  <c r="J984" i="7" s="1"/>
  <c r="K984" i="7" s="1"/>
  <c r="A984" i="7"/>
  <c r="K983" i="7"/>
  <c r="I983" i="7"/>
  <c r="J983" i="7" s="1"/>
  <c r="H983" i="7"/>
  <c r="G983" i="7"/>
  <c r="F983" i="7"/>
  <c r="E983" i="7"/>
  <c r="D983" i="7"/>
  <c r="C983" i="7"/>
  <c r="B983" i="7"/>
  <c r="A983" i="7"/>
  <c r="H982" i="7"/>
  <c r="G982" i="7"/>
  <c r="F982" i="7"/>
  <c r="E982" i="7"/>
  <c r="C982" i="7"/>
  <c r="D982" i="7" s="1"/>
  <c r="B982" i="7"/>
  <c r="I982" i="7" s="1"/>
  <c r="J982" i="7" s="1"/>
  <c r="K982" i="7" s="1"/>
  <c r="A982" i="7"/>
  <c r="I981" i="7"/>
  <c r="J981" i="7" s="1"/>
  <c r="K981" i="7" s="1"/>
  <c r="H981" i="7"/>
  <c r="G981" i="7"/>
  <c r="E981" i="7"/>
  <c r="D981" i="7"/>
  <c r="C981" i="7"/>
  <c r="F981" i="7" s="1"/>
  <c r="B981" i="7"/>
  <c r="A981" i="7"/>
  <c r="H980" i="7"/>
  <c r="G980" i="7"/>
  <c r="F980" i="7"/>
  <c r="D980" i="7"/>
  <c r="C980" i="7"/>
  <c r="E980" i="7" s="1"/>
  <c r="B980" i="7"/>
  <c r="I980" i="7" s="1"/>
  <c r="J980" i="7" s="1"/>
  <c r="K980" i="7" s="1"/>
  <c r="A980" i="7"/>
  <c r="H979" i="7"/>
  <c r="G979" i="7"/>
  <c r="E979" i="7"/>
  <c r="C979" i="7"/>
  <c r="B979" i="7"/>
  <c r="I979" i="7" s="1"/>
  <c r="J979" i="7" s="1"/>
  <c r="K979" i="7" s="1"/>
  <c r="A979" i="7"/>
  <c r="H978" i="7"/>
  <c r="G978" i="7"/>
  <c r="F978" i="7"/>
  <c r="D978" i="7"/>
  <c r="C978" i="7"/>
  <c r="E978" i="7" s="1"/>
  <c r="B978" i="7"/>
  <c r="I978" i="7" s="1"/>
  <c r="J978" i="7" s="1"/>
  <c r="K978" i="7" s="1"/>
  <c r="A978" i="7"/>
  <c r="J977" i="7"/>
  <c r="K977" i="7" s="1"/>
  <c r="I977" i="7"/>
  <c r="H977" i="7"/>
  <c r="G977" i="7"/>
  <c r="E977" i="7"/>
  <c r="C977" i="7"/>
  <c r="B977" i="7"/>
  <c r="A977" i="7"/>
  <c r="K976" i="7"/>
  <c r="H976" i="7"/>
  <c r="G976" i="7"/>
  <c r="F976" i="7"/>
  <c r="E976" i="7"/>
  <c r="D976" i="7"/>
  <c r="C976" i="7"/>
  <c r="B976" i="7"/>
  <c r="I976" i="7" s="1"/>
  <c r="J976" i="7" s="1"/>
  <c r="A976" i="7"/>
  <c r="J975" i="7"/>
  <c r="K975" i="7" s="1"/>
  <c r="I975" i="7"/>
  <c r="H975" i="7"/>
  <c r="G975" i="7"/>
  <c r="C975" i="7"/>
  <c r="B975" i="7"/>
  <c r="A975" i="7"/>
  <c r="H974" i="7"/>
  <c r="G974" i="7"/>
  <c r="D974" i="7"/>
  <c r="C974" i="7"/>
  <c r="F974" i="7" s="1"/>
  <c r="B974" i="7"/>
  <c r="I974" i="7" s="1"/>
  <c r="J974" i="7" s="1"/>
  <c r="K974" i="7" s="1"/>
  <c r="A974" i="7"/>
  <c r="K973" i="7"/>
  <c r="I973" i="7"/>
  <c r="J973" i="7" s="1"/>
  <c r="H973" i="7"/>
  <c r="G973" i="7"/>
  <c r="F973" i="7"/>
  <c r="C973" i="7"/>
  <c r="E973" i="7" s="1"/>
  <c r="B973" i="7"/>
  <c r="A973" i="7"/>
  <c r="H972" i="7"/>
  <c r="G972" i="7"/>
  <c r="F972" i="7"/>
  <c r="E972" i="7"/>
  <c r="D972" i="7"/>
  <c r="C972" i="7"/>
  <c r="B972" i="7"/>
  <c r="I972" i="7" s="1"/>
  <c r="J972" i="7" s="1"/>
  <c r="K972" i="7" s="1"/>
  <c r="A972" i="7"/>
  <c r="K971" i="7"/>
  <c r="I971" i="7"/>
  <c r="J971" i="7" s="1"/>
  <c r="H971" i="7"/>
  <c r="G971" i="7"/>
  <c r="F971" i="7"/>
  <c r="E971" i="7"/>
  <c r="D971" i="7"/>
  <c r="C971" i="7"/>
  <c r="B971" i="7"/>
  <c r="A971" i="7"/>
  <c r="H970" i="7"/>
  <c r="G970" i="7"/>
  <c r="F970" i="7"/>
  <c r="E970" i="7"/>
  <c r="C970" i="7"/>
  <c r="D970" i="7" s="1"/>
  <c r="B970" i="7"/>
  <c r="I970" i="7" s="1"/>
  <c r="J970" i="7" s="1"/>
  <c r="K970" i="7" s="1"/>
  <c r="A970" i="7"/>
  <c r="I969" i="7"/>
  <c r="J969" i="7" s="1"/>
  <c r="K969" i="7" s="1"/>
  <c r="H969" i="7"/>
  <c r="G969" i="7"/>
  <c r="E969" i="7"/>
  <c r="D969" i="7"/>
  <c r="C969" i="7"/>
  <c r="F969" i="7" s="1"/>
  <c r="B969" i="7"/>
  <c r="A969" i="7"/>
  <c r="H968" i="7"/>
  <c r="G968" i="7"/>
  <c r="F968" i="7"/>
  <c r="D968" i="7"/>
  <c r="C968" i="7"/>
  <c r="E968" i="7" s="1"/>
  <c r="B968" i="7"/>
  <c r="I968" i="7" s="1"/>
  <c r="J968" i="7" s="1"/>
  <c r="K968" i="7" s="1"/>
  <c r="A968" i="7"/>
  <c r="H967" i="7"/>
  <c r="G967" i="7"/>
  <c r="E967" i="7"/>
  <c r="C967" i="7"/>
  <c r="B967" i="7"/>
  <c r="I967" i="7" s="1"/>
  <c r="J967" i="7" s="1"/>
  <c r="K967" i="7" s="1"/>
  <c r="A967" i="7"/>
  <c r="H966" i="7"/>
  <c r="G966" i="7"/>
  <c r="F966" i="7"/>
  <c r="D966" i="7"/>
  <c r="C966" i="7"/>
  <c r="E966" i="7" s="1"/>
  <c r="B966" i="7"/>
  <c r="I966" i="7" s="1"/>
  <c r="J966" i="7" s="1"/>
  <c r="K966" i="7" s="1"/>
  <c r="A966" i="7"/>
  <c r="K965" i="7"/>
  <c r="J965" i="7"/>
  <c r="I965" i="7"/>
  <c r="H965" i="7"/>
  <c r="G965" i="7"/>
  <c r="E965" i="7"/>
  <c r="C965" i="7"/>
  <c r="B965" i="7"/>
  <c r="A965" i="7"/>
  <c r="H964" i="7"/>
  <c r="G964" i="7"/>
  <c r="F964" i="7"/>
  <c r="E964" i="7"/>
  <c r="D964" i="7"/>
  <c r="C964" i="7"/>
  <c r="B964" i="7"/>
  <c r="I964" i="7" s="1"/>
  <c r="J964" i="7" s="1"/>
  <c r="K964" i="7" s="1"/>
  <c r="A964" i="7"/>
  <c r="I963" i="7"/>
  <c r="J963" i="7" s="1"/>
  <c r="K963" i="7" s="1"/>
  <c r="H963" i="7"/>
  <c r="G963" i="7"/>
  <c r="C963" i="7"/>
  <c r="B963" i="7"/>
  <c r="A963" i="7"/>
  <c r="I962" i="7"/>
  <c r="J962" i="7" s="1"/>
  <c r="K962" i="7" s="1"/>
  <c r="H962" i="7"/>
  <c r="G962" i="7"/>
  <c r="D962" i="7"/>
  <c r="C962" i="7"/>
  <c r="F962" i="7" s="1"/>
  <c r="B962" i="7"/>
  <c r="A962" i="7"/>
  <c r="K961" i="7"/>
  <c r="I961" i="7"/>
  <c r="J961" i="7" s="1"/>
  <c r="H961" i="7"/>
  <c r="G961" i="7"/>
  <c r="F961" i="7"/>
  <c r="C961" i="7"/>
  <c r="E961" i="7" s="1"/>
  <c r="B961" i="7"/>
  <c r="A961" i="7"/>
  <c r="J960" i="7"/>
  <c r="K960" i="7" s="1"/>
  <c r="H960" i="7"/>
  <c r="G960" i="7"/>
  <c r="F960" i="7"/>
  <c r="E960" i="7"/>
  <c r="D960" i="7"/>
  <c r="C960" i="7"/>
  <c r="B960" i="7"/>
  <c r="I960" i="7" s="1"/>
  <c r="A960" i="7"/>
  <c r="K959" i="7"/>
  <c r="I959" i="7"/>
  <c r="J959" i="7" s="1"/>
  <c r="H959" i="7"/>
  <c r="G959" i="7"/>
  <c r="F959" i="7"/>
  <c r="E959" i="7"/>
  <c r="D959" i="7"/>
  <c r="C959" i="7"/>
  <c r="B959" i="7"/>
  <c r="A959" i="7"/>
  <c r="J958" i="7"/>
  <c r="K958" i="7" s="1"/>
  <c r="H958" i="7"/>
  <c r="G958" i="7"/>
  <c r="F958" i="7"/>
  <c r="E958" i="7"/>
  <c r="D958" i="7"/>
  <c r="C958" i="7"/>
  <c r="B958" i="7"/>
  <c r="I958" i="7" s="1"/>
  <c r="A958" i="7"/>
  <c r="H957" i="7"/>
  <c r="G957" i="7"/>
  <c r="C957" i="7"/>
  <c r="F957" i="7" s="1"/>
  <c r="B957" i="7"/>
  <c r="I957" i="7" s="1"/>
  <c r="J957" i="7" s="1"/>
  <c r="K957" i="7" s="1"/>
  <c r="A957" i="7"/>
  <c r="H956" i="7"/>
  <c r="G956" i="7"/>
  <c r="C956" i="7"/>
  <c r="E956" i="7" s="1"/>
  <c r="B956" i="7"/>
  <c r="I956" i="7" s="1"/>
  <c r="J956" i="7" s="1"/>
  <c r="K956" i="7" s="1"/>
  <c r="A956" i="7"/>
  <c r="H955" i="7"/>
  <c r="G955" i="7"/>
  <c r="E955" i="7"/>
  <c r="C955" i="7"/>
  <c r="B955" i="7"/>
  <c r="I955" i="7" s="1"/>
  <c r="J955" i="7" s="1"/>
  <c r="K955" i="7" s="1"/>
  <c r="A955" i="7"/>
  <c r="H954" i="7"/>
  <c r="G954" i="7"/>
  <c r="F954" i="7"/>
  <c r="D954" i="7"/>
  <c r="C954" i="7"/>
  <c r="E954" i="7" s="1"/>
  <c r="B954" i="7"/>
  <c r="I954" i="7" s="1"/>
  <c r="J954" i="7" s="1"/>
  <c r="K954" i="7" s="1"/>
  <c r="A954" i="7"/>
  <c r="K953" i="7"/>
  <c r="J953" i="7"/>
  <c r="I953" i="7"/>
  <c r="H953" i="7"/>
  <c r="G953" i="7"/>
  <c r="C953" i="7"/>
  <c r="B953" i="7"/>
  <c r="A953" i="7"/>
  <c r="H952" i="7"/>
  <c r="G952" i="7"/>
  <c r="F952" i="7"/>
  <c r="E952" i="7"/>
  <c r="D952" i="7"/>
  <c r="C952" i="7"/>
  <c r="B952" i="7"/>
  <c r="I952" i="7" s="1"/>
  <c r="J952" i="7" s="1"/>
  <c r="K952" i="7" s="1"/>
  <c r="A952" i="7"/>
  <c r="I951" i="7"/>
  <c r="J951" i="7" s="1"/>
  <c r="K951" i="7" s="1"/>
  <c r="H951" i="7"/>
  <c r="G951" i="7"/>
  <c r="C951" i="7"/>
  <c r="B951" i="7"/>
  <c r="A951" i="7"/>
  <c r="H950" i="7"/>
  <c r="G950" i="7"/>
  <c r="D950" i="7"/>
  <c r="C950" i="7"/>
  <c r="F950" i="7" s="1"/>
  <c r="B950" i="7"/>
  <c r="I950" i="7" s="1"/>
  <c r="J950" i="7" s="1"/>
  <c r="K950" i="7" s="1"/>
  <c r="A950" i="7"/>
  <c r="K949" i="7"/>
  <c r="I949" i="7"/>
  <c r="J949" i="7" s="1"/>
  <c r="H949" i="7"/>
  <c r="G949" i="7"/>
  <c r="F949" i="7"/>
  <c r="C949" i="7"/>
  <c r="E949" i="7" s="1"/>
  <c r="B949" i="7"/>
  <c r="A949" i="7"/>
  <c r="H948" i="7"/>
  <c r="G948" i="7"/>
  <c r="F948" i="7"/>
  <c r="E948" i="7"/>
  <c r="D948" i="7"/>
  <c r="C948" i="7"/>
  <c r="B948" i="7"/>
  <c r="I948" i="7" s="1"/>
  <c r="J948" i="7" s="1"/>
  <c r="K948" i="7" s="1"/>
  <c r="A948" i="7"/>
  <c r="I947" i="7"/>
  <c r="J947" i="7" s="1"/>
  <c r="K947" i="7" s="1"/>
  <c r="H947" i="7"/>
  <c r="G947" i="7"/>
  <c r="F947" i="7"/>
  <c r="E947" i="7"/>
  <c r="D947" i="7"/>
  <c r="C947" i="7"/>
  <c r="B947" i="7"/>
  <c r="A947" i="7"/>
  <c r="J946" i="7"/>
  <c r="K946" i="7" s="1"/>
  <c r="H946" i="7"/>
  <c r="G946" i="7"/>
  <c r="E946" i="7"/>
  <c r="C946" i="7"/>
  <c r="F946" i="7" s="1"/>
  <c r="B946" i="7"/>
  <c r="I946" i="7" s="1"/>
  <c r="A946" i="7"/>
  <c r="I945" i="7"/>
  <c r="J945" i="7" s="1"/>
  <c r="K945" i="7" s="1"/>
  <c r="H945" i="7"/>
  <c r="G945" i="7"/>
  <c r="E945" i="7"/>
  <c r="D945" i="7"/>
  <c r="C945" i="7"/>
  <c r="F945" i="7" s="1"/>
  <c r="B945" i="7"/>
  <c r="A945" i="7"/>
  <c r="H944" i="7"/>
  <c r="G944" i="7"/>
  <c r="C944" i="7"/>
  <c r="E944" i="7" s="1"/>
  <c r="B944" i="7"/>
  <c r="I944" i="7" s="1"/>
  <c r="J944" i="7" s="1"/>
  <c r="K944" i="7" s="1"/>
  <c r="A944" i="7"/>
  <c r="H943" i="7"/>
  <c r="G943" i="7"/>
  <c r="C943" i="7"/>
  <c r="B943" i="7"/>
  <c r="I943" i="7" s="1"/>
  <c r="J943" i="7" s="1"/>
  <c r="K943" i="7" s="1"/>
  <c r="A943" i="7"/>
  <c r="H942" i="7"/>
  <c r="G942" i="7"/>
  <c r="F942" i="7"/>
  <c r="D942" i="7"/>
  <c r="C942" i="7"/>
  <c r="E942" i="7" s="1"/>
  <c r="B942" i="7"/>
  <c r="I942" i="7" s="1"/>
  <c r="J942" i="7" s="1"/>
  <c r="K942" i="7" s="1"/>
  <c r="A942" i="7"/>
  <c r="J941" i="7"/>
  <c r="K941" i="7" s="1"/>
  <c r="I941" i="7"/>
  <c r="H941" i="7"/>
  <c r="G941" i="7"/>
  <c r="E941" i="7"/>
  <c r="C941" i="7"/>
  <c r="B941" i="7"/>
  <c r="A941" i="7"/>
  <c r="J940" i="7"/>
  <c r="K940" i="7" s="1"/>
  <c r="I940" i="7"/>
  <c r="H940" i="7"/>
  <c r="G940" i="7"/>
  <c r="F940" i="7"/>
  <c r="E940" i="7"/>
  <c r="D940" i="7"/>
  <c r="C940" i="7"/>
  <c r="B940" i="7"/>
  <c r="A940" i="7"/>
  <c r="I939" i="7"/>
  <c r="J939" i="7" s="1"/>
  <c r="K939" i="7" s="1"/>
  <c r="H939" i="7"/>
  <c r="G939" i="7"/>
  <c r="C939" i="7"/>
  <c r="B939" i="7"/>
  <c r="A939" i="7"/>
  <c r="H938" i="7"/>
  <c r="G938" i="7"/>
  <c r="D938" i="7"/>
  <c r="C938" i="7"/>
  <c r="F938" i="7" s="1"/>
  <c r="B938" i="7"/>
  <c r="I938" i="7" s="1"/>
  <c r="J938" i="7" s="1"/>
  <c r="K938" i="7" s="1"/>
  <c r="A938" i="7"/>
  <c r="I937" i="7"/>
  <c r="J937" i="7" s="1"/>
  <c r="K937" i="7" s="1"/>
  <c r="H937" i="7"/>
  <c r="G937" i="7"/>
  <c r="F937" i="7"/>
  <c r="C937" i="7"/>
  <c r="E937" i="7" s="1"/>
  <c r="B937" i="7"/>
  <c r="A937" i="7"/>
  <c r="J936" i="7"/>
  <c r="K936" i="7" s="1"/>
  <c r="H936" i="7"/>
  <c r="G936" i="7"/>
  <c r="F936" i="7"/>
  <c r="E936" i="7"/>
  <c r="D936" i="7"/>
  <c r="C936" i="7"/>
  <c r="B936" i="7"/>
  <c r="I936" i="7" s="1"/>
  <c r="A936" i="7"/>
  <c r="K935" i="7"/>
  <c r="I935" i="7"/>
  <c r="J935" i="7" s="1"/>
  <c r="H935" i="7"/>
  <c r="G935" i="7"/>
  <c r="F935" i="7"/>
  <c r="E935" i="7"/>
  <c r="D935" i="7"/>
  <c r="C935" i="7"/>
  <c r="B935" i="7"/>
  <c r="A935" i="7"/>
  <c r="H934" i="7"/>
  <c r="G934" i="7"/>
  <c r="E934" i="7"/>
  <c r="D934" i="7"/>
  <c r="C934" i="7"/>
  <c r="F934" i="7" s="1"/>
  <c r="B934" i="7"/>
  <c r="I934" i="7" s="1"/>
  <c r="J934" i="7" s="1"/>
  <c r="K934" i="7" s="1"/>
  <c r="A934" i="7"/>
  <c r="H933" i="7"/>
  <c r="G933" i="7"/>
  <c r="C933" i="7"/>
  <c r="F933" i="7" s="1"/>
  <c r="B933" i="7"/>
  <c r="I933" i="7" s="1"/>
  <c r="J933" i="7" s="1"/>
  <c r="K933" i="7" s="1"/>
  <c r="A933" i="7"/>
  <c r="H932" i="7"/>
  <c r="G932" i="7"/>
  <c r="F932" i="7"/>
  <c r="D932" i="7"/>
  <c r="C932" i="7"/>
  <c r="E932" i="7" s="1"/>
  <c r="B932" i="7"/>
  <c r="I932" i="7" s="1"/>
  <c r="J932" i="7" s="1"/>
  <c r="K932" i="7" s="1"/>
  <c r="A932" i="7"/>
  <c r="H931" i="7"/>
  <c r="G931" i="7"/>
  <c r="E931" i="7"/>
  <c r="C931" i="7"/>
  <c r="B931" i="7"/>
  <c r="I931" i="7" s="1"/>
  <c r="J931" i="7" s="1"/>
  <c r="K931" i="7" s="1"/>
  <c r="A931" i="7"/>
  <c r="K930" i="7"/>
  <c r="H930" i="7"/>
  <c r="G930" i="7"/>
  <c r="F930" i="7"/>
  <c r="D930" i="7"/>
  <c r="C930" i="7"/>
  <c r="E930" i="7" s="1"/>
  <c r="B930" i="7"/>
  <c r="I930" i="7" s="1"/>
  <c r="J930" i="7" s="1"/>
  <c r="A930" i="7"/>
  <c r="K929" i="7"/>
  <c r="J929" i="7"/>
  <c r="I929" i="7"/>
  <c r="H929" i="7"/>
  <c r="G929" i="7"/>
  <c r="E929" i="7"/>
  <c r="C929" i="7"/>
  <c r="B929" i="7"/>
  <c r="A929" i="7"/>
  <c r="I928" i="7"/>
  <c r="J928" i="7" s="1"/>
  <c r="K928" i="7" s="1"/>
  <c r="H928" i="7"/>
  <c r="G928" i="7"/>
  <c r="F928" i="7"/>
  <c r="E928" i="7"/>
  <c r="D928" i="7"/>
  <c r="C928" i="7"/>
  <c r="B928" i="7"/>
  <c r="A928" i="7"/>
  <c r="I927" i="7"/>
  <c r="J927" i="7" s="1"/>
  <c r="K927" i="7" s="1"/>
  <c r="H927" i="7"/>
  <c r="G927" i="7"/>
  <c r="C927" i="7"/>
  <c r="B927" i="7"/>
  <c r="A927" i="7"/>
  <c r="I926" i="7"/>
  <c r="J926" i="7" s="1"/>
  <c r="K926" i="7" s="1"/>
  <c r="H926" i="7"/>
  <c r="G926" i="7"/>
  <c r="D926" i="7"/>
  <c r="C926" i="7"/>
  <c r="F926" i="7" s="1"/>
  <c r="B926" i="7"/>
  <c r="A926" i="7"/>
  <c r="K925" i="7"/>
  <c r="I925" i="7"/>
  <c r="J925" i="7" s="1"/>
  <c r="H925" i="7"/>
  <c r="G925" i="7"/>
  <c r="F925" i="7"/>
  <c r="C925" i="7"/>
  <c r="E925" i="7" s="1"/>
  <c r="B925" i="7"/>
  <c r="A925" i="7"/>
  <c r="H924" i="7"/>
  <c r="G924" i="7"/>
  <c r="F924" i="7"/>
  <c r="E924" i="7"/>
  <c r="D924" i="7"/>
  <c r="C924" i="7"/>
  <c r="B924" i="7"/>
  <c r="I924" i="7" s="1"/>
  <c r="J924" i="7" s="1"/>
  <c r="K924" i="7" s="1"/>
  <c r="A924" i="7"/>
  <c r="K923" i="7"/>
  <c r="I923" i="7"/>
  <c r="J923" i="7" s="1"/>
  <c r="H923" i="7"/>
  <c r="G923" i="7"/>
  <c r="F923" i="7"/>
  <c r="E923" i="7"/>
  <c r="D923" i="7"/>
  <c r="C923" i="7"/>
  <c r="B923" i="7"/>
  <c r="A923" i="7"/>
  <c r="J922" i="7"/>
  <c r="K922" i="7" s="1"/>
  <c r="H922" i="7"/>
  <c r="G922" i="7"/>
  <c r="C922" i="7"/>
  <c r="E922" i="7" s="1"/>
  <c r="B922" i="7"/>
  <c r="I922" i="7" s="1"/>
  <c r="A922" i="7"/>
  <c r="I921" i="7"/>
  <c r="J921" i="7" s="1"/>
  <c r="K921" i="7" s="1"/>
  <c r="H921" i="7"/>
  <c r="G921" i="7"/>
  <c r="C921" i="7"/>
  <c r="F921" i="7" s="1"/>
  <c r="B921" i="7"/>
  <c r="A921" i="7"/>
  <c r="H920" i="7"/>
  <c r="G920" i="7"/>
  <c r="C920" i="7"/>
  <c r="E920" i="7" s="1"/>
  <c r="B920" i="7"/>
  <c r="I920" i="7" s="1"/>
  <c r="J920" i="7" s="1"/>
  <c r="K920" i="7" s="1"/>
  <c r="A920" i="7"/>
  <c r="H919" i="7"/>
  <c r="G919" i="7"/>
  <c r="E919" i="7"/>
  <c r="C919" i="7"/>
  <c r="B919" i="7"/>
  <c r="I919" i="7" s="1"/>
  <c r="J919" i="7" s="1"/>
  <c r="K919" i="7" s="1"/>
  <c r="A919" i="7"/>
  <c r="H918" i="7"/>
  <c r="G918" i="7"/>
  <c r="F918" i="7"/>
  <c r="E918" i="7"/>
  <c r="D918" i="7"/>
  <c r="C918" i="7"/>
  <c r="B918" i="7"/>
  <c r="I918" i="7" s="1"/>
  <c r="J918" i="7" s="1"/>
  <c r="K918" i="7" s="1"/>
  <c r="A918" i="7"/>
  <c r="K917" i="7"/>
  <c r="J917" i="7"/>
  <c r="I917" i="7"/>
  <c r="H917" i="7"/>
  <c r="G917" i="7"/>
  <c r="C917" i="7"/>
  <c r="B917" i="7"/>
  <c r="A917" i="7"/>
  <c r="I916" i="7"/>
  <c r="J916" i="7" s="1"/>
  <c r="K916" i="7" s="1"/>
  <c r="H916" i="7"/>
  <c r="G916" i="7"/>
  <c r="F916" i="7"/>
  <c r="E916" i="7"/>
  <c r="D916" i="7"/>
  <c r="C916" i="7"/>
  <c r="B916" i="7"/>
  <c r="A916" i="7"/>
  <c r="K915" i="7"/>
  <c r="J915" i="7"/>
  <c r="I915" i="7"/>
  <c r="H915" i="7"/>
  <c r="G915" i="7"/>
  <c r="C915" i="7"/>
  <c r="B915" i="7"/>
  <c r="A915" i="7"/>
  <c r="H914" i="7"/>
  <c r="G914" i="7"/>
  <c r="D914" i="7"/>
  <c r="C914" i="7"/>
  <c r="F914" i="7" s="1"/>
  <c r="B914" i="7"/>
  <c r="I914" i="7" s="1"/>
  <c r="J914" i="7" s="1"/>
  <c r="K914" i="7" s="1"/>
  <c r="A914" i="7"/>
  <c r="K913" i="7"/>
  <c r="I913" i="7"/>
  <c r="J913" i="7" s="1"/>
  <c r="H913" i="7"/>
  <c r="G913" i="7"/>
  <c r="F913" i="7"/>
  <c r="C913" i="7"/>
  <c r="E913" i="7" s="1"/>
  <c r="B913" i="7"/>
  <c r="A913" i="7"/>
  <c r="J912" i="7"/>
  <c r="K912" i="7" s="1"/>
  <c r="H912" i="7"/>
  <c r="G912" i="7"/>
  <c r="F912" i="7"/>
  <c r="E912" i="7"/>
  <c r="D912" i="7"/>
  <c r="C912" i="7"/>
  <c r="B912" i="7"/>
  <c r="I912" i="7" s="1"/>
  <c r="A912" i="7"/>
  <c r="I911" i="7"/>
  <c r="J911" i="7" s="1"/>
  <c r="K911" i="7" s="1"/>
  <c r="H911" i="7"/>
  <c r="G911" i="7"/>
  <c r="F911" i="7"/>
  <c r="E911" i="7"/>
  <c r="D911" i="7"/>
  <c r="C911" i="7"/>
  <c r="B911" i="7"/>
  <c r="A911" i="7"/>
  <c r="H910" i="7"/>
  <c r="G910" i="7"/>
  <c r="D910" i="7"/>
  <c r="C910" i="7"/>
  <c r="F910" i="7" s="1"/>
  <c r="B910" i="7"/>
  <c r="I910" i="7" s="1"/>
  <c r="J910" i="7" s="1"/>
  <c r="K910" i="7" s="1"/>
  <c r="A910" i="7"/>
  <c r="H909" i="7"/>
  <c r="G909" i="7"/>
  <c r="E909" i="7"/>
  <c r="D909" i="7"/>
  <c r="C909" i="7"/>
  <c r="F909" i="7" s="1"/>
  <c r="B909" i="7"/>
  <c r="I909" i="7" s="1"/>
  <c r="J909" i="7" s="1"/>
  <c r="K909" i="7" s="1"/>
  <c r="A909" i="7"/>
  <c r="H908" i="7"/>
  <c r="G908" i="7"/>
  <c r="F908" i="7"/>
  <c r="D908" i="7"/>
  <c r="C908" i="7"/>
  <c r="E908" i="7" s="1"/>
  <c r="B908" i="7"/>
  <c r="I908" i="7" s="1"/>
  <c r="J908" i="7" s="1"/>
  <c r="K908" i="7" s="1"/>
  <c r="A908" i="7"/>
  <c r="H907" i="7"/>
  <c r="G907" i="7"/>
  <c r="C907" i="7"/>
  <c r="B907" i="7"/>
  <c r="I907" i="7" s="1"/>
  <c r="J907" i="7" s="1"/>
  <c r="K907" i="7" s="1"/>
  <c r="A907" i="7"/>
  <c r="K906" i="7"/>
  <c r="H906" i="7"/>
  <c r="G906" i="7"/>
  <c r="F906" i="7"/>
  <c r="E906" i="7"/>
  <c r="D906" i="7"/>
  <c r="C906" i="7"/>
  <c r="B906" i="7"/>
  <c r="I906" i="7" s="1"/>
  <c r="J906" i="7" s="1"/>
  <c r="A906" i="7"/>
  <c r="K905" i="7"/>
  <c r="J905" i="7"/>
  <c r="I905" i="7"/>
  <c r="H905" i="7"/>
  <c r="G905" i="7"/>
  <c r="E905" i="7"/>
  <c r="C905" i="7"/>
  <c r="B905" i="7"/>
  <c r="A905" i="7"/>
  <c r="J904" i="7"/>
  <c r="K904" i="7" s="1"/>
  <c r="I904" i="7"/>
  <c r="H904" i="7"/>
  <c r="G904" i="7"/>
  <c r="F904" i="7"/>
  <c r="E904" i="7"/>
  <c r="D904" i="7"/>
  <c r="C904" i="7"/>
  <c r="B904" i="7"/>
  <c r="A904" i="7"/>
  <c r="I903" i="7"/>
  <c r="J903" i="7" s="1"/>
  <c r="K903" i="7" s="1"/>
  <c r="H903" i="7"/>
  <c r="G903" i="7"/>
  <c r="C903" i="7"/>
  <c r="B903" i="7"/>
  <c r="A903" i="7"/>
  <c r="I902" i="7"/>
  <c r="J902" i="7" s="1"/>
  <c r="K902" i="7" s="1"/>
  <c r="H902" i="7"/>
  <c r="G902" i="7"/>
  <c r="F902" i="7"/>
  <c r="D902" i="7"/>
  <c r="C902" i="7"/>
  <c r="E902" i="7" s="1"/>
  <c r="B902" i="7"/>
  <c r="A902" i="7"/>
  <c r="I901" i="7"/>
  <c r="J901" i="7" s="1"/>
  <c r="K901" i="7" s="1"/>
  <c r="H901" i="7"/>
  <c r="G901" i="7"/>
  <c r="F901" i="7"/>
  <c r="C901" i="7"/>
  <c r="E901" i="7" s="1"/>
  <c r="B901" i="7"/>
  <c r="A901" i="7"/>
  <c r="H900" i="7"/>
  <c r="G900" i="7"/>
  <c r="F900" i="7"/>
  <c r="E900" i="7"/>
  <c r="D900" i="7"/>
  <c r="C900" i="7"/>
  <c r="B900" i="7"/>
  <c r="I900" i="7" s="1"/>
  <c r="J900" i="7" s="1"/>
  <c r="K900" i="7" s="1"/>
  <c r="A900" i="7"/>
  <c r="I899" i="7"/>
  <c r="J899" i="7" s="1"/>
  <c r="K899" i="7" s="1"/>
  <c r="H899" i="7"/>
  <c r="G899" i="7"/>
  <c r="F899" i="7"/>
  <c r="E899" i="7"/>
  <c r="D899" i="7"/>
  <c r="C899" i="7"/>
  <c r="B899" i="7"/>
  <c r="A899" i="7"/>
  <c r="J898" i="7"/>
  <c r="K898" i="7" s="1"/>
  <c r="H898" i="7"/>
  <c r="G898" i="7"/>
  <c r="C898" i="7"/>
  <c r="F898" i="7" s="1"/>
  <c r="B898" i="7"/>
  <c r="I898" i="7" s="1"/>
  <c r="A898" i="7"/>
  <c r="H897" i="7"/>
  <c r="G897" i="7"/>
  <c r="E897" i="7"/>
  <c r="D897" i="7"/>
  <c r="C897" i="7"/>
  <c r="F897" i="7" s="1"/>
  <c r="B897" i="7"/>
  <c r="I897" i="7" s="1"/>
  <c r="J897" i="7" s="1"/>
  <c r="K897" i="7" s="1"/>
  <c r="A897" i="7"/>
  <c r="H896" i="7"/>
  <c r="G896" i="7"/>
  <c r="C896" i="7"/>
  <c r="E896" i="7" s="1"/>
  <c r="B896" i="7"/>
  <c r="I896" i="7" s="1"/>
  <c r="J896" i="7" s="1"/>
  <c r="K896" i="7" s="1"/>
  <c r="A896" i="7"/>
  <c r="I895" i="7"/>
  <c r="J895" i="7" s="1"/>
  <c r="K895" i="7" s="1"/>
  <c r="H895" i="7"/>
  <c r="G895" i="7"/>
  <c r="C895" i="7"/>
  <c r="B895" i="7"/>
  <c r="A895" i="7"/>
  <c r="K894" i="7"/>
  <c r="H894" i="7"/>
  <c r="G894" i="7"/>
  <c r="F894" i="7"/>
  <c r="E894" i="7"/>
  <c r="D894" i="7"/>
  <c r="C894" i="7"/>
  <c r="B894" i="7"/>
  <c r="I894" i="7" s="1"/>
  <c r="J894" i="7" s="1"/>
  <c r="A894" i="7"/>
  <c r="J893" i="7"/>
  <c r="K893" i="7" s="1"/>
  <c r="I893" i="7"/>
  <c r="H893" i="7"/>
  <c r="G893" i="7"/>
  <c r="C893" i="7"/>
  <c r="B893" i="7"/>
  <c r="A893" i="7"/>
  <c r="H892" i="7"/>
  <c r="G892" i="7"/>
  <c r="F892" i="7"/>
  <c r="E892" i="7"/>
  <c r="D892" i="7"/>
  <c r="C892" i="7"/>
  <c r="B892" i="7"/>
  <c r="I892" i="7" s="1"/>
  <c r="J892" i="7" s="1"/>
  <c r="K892" i="7" s="1"/>
  <c r="A892" i="7"/>
  <c r="I891" i="7"/>
  <c r="J891" i="7" s="1"/>
  <c r="K891" i="7" s="1"/>
  <c r="H891" i="7"/>
  <c r="G891" i="7"/>
  <c r="E891" i="7"/>
  <c r="C891" i="7"/>
  <c r="B891" i="7"/>
  <c r="A891" i="7"/>
  <c r="I890" i="7"/>
  <c r="J890" i="7" s="1"/>
  <c r="K890" i="7" s="1"/>
  <c r="H890" i="7"/>
  <c r="G890" i="7"/>
  <c r="F890" i="7"/>
  <c r="D890" i="7"/>
  <c r="C890" i="7"/>
  <c r="E890" i="7" s="1"/>
  <c r="B890" i="7"/>
  <c r="A890" i="7"/>
  <c r="I889" i="7"/>
  <c r="J889" i="7" s="1"/>
  <c r="K889" i="7" s="1"/>
  <c r="H889" i="7"/>
  <c r="G889" i="7"/>
  <c r="F889" i="7"/>
  <c r="C889" i="7"/>
  <c r="B889" i="7"/>
  <c r="A889" i="7"/>
  <c r="H888" i="7"/>
  <c r="G888" i="7"/>
  <c r="F888" i="7"/>
  <c r="E888" i="7"/>
  <c r="D888" i="7"/>
  <c r="C888" i="7"/>
  <c r="B888" i="7"/>
  <c r="I888" i="7" s="1"/>
  <c r="J888" i="7" s="1"/>
  <c r="K888" i="7" s="1"/>
  <c r="A888" i="7"/>
  <c r="I887" i="7"/>
  <c r="J887" i="7" s="1"/>
  <c r="K887" i="7" s="1"/>
  <c r="H887" i="7"/>
  <c r="G887" i="7"/>
  <c r="F887" i="7"/>
  <c r="E887" i="7"/>
  <c r="D887" i="7"/>
  <c r="C887" i="7"/>
  <c r="B887" i="7"/>
  <c r="A887" i="7"/>
  <c r="J886" i="7"/>
  <c r="K886" i="7" s="1"/>
  <c r="H886" i="7"/>
  <c r="G886" i="7"/>
  <c r="F886" i="7"/>
  <c r="E886" i="7"/>
  <c r="D886" i="7"/>
  <c r="C886" i="7"/>
  <c r="B886" i="7"/>
  <c r="I886" i="7" s="1"/>
  <c r="A886" i="7"/>
  <c r="I885" i="7"/>
  <c r="J885" i="7" s="1"/>
  <c r="K885" i="7" s="1"/>
  <c r="H885" i="7"/>
  <c r="G885" i="7"/>
  <c r="C885" i="7"/>
  <c r="F885" i="7" s="1"/>
  <c r="B885" i="7"/>
  <c r="A885" i="7"/>
  <c r="H884" i="7"/>
  <c r="G884" i="7"/>
  <c r="F884" i="7"/>
  <c r="D884" i="7"/>
  <c r="C884" i="7"/>
  <c r="E884" i="7" s="1"/>
  <c r="B884" i="7"/>
  <c r="I884" i="7" s="1"/>
  <c r="J884" i="7" s="1"/>
  <c r="K884" i="7" s="1"/>
  <c r="A884" i="7"/>
  <c r="I883" i="7"/>
  <c r="J883" i="7" s="1"/>
  <c r="K883" i="7" s="1"/>
  <c r="H883" i="7"/>
  <c r="G883" i="7"/>
  <c r="E883" i="7"/>
  <c r="C883" i="7"/>
  <c r="B883" i="7"/>
  <c r="A883" i="7"/>
  <c r="K882" i="7"/>
  <c r="H882" i="7"/>
  <c r="G882" i="7"/>
  <c r="F882" i="7"/>
  <c r="E882" i="7"/>
  <c r="D882" i="7"/>
  <c r="C882" i="7"/>
  <c r="B882" i="7"/>
  <c r="I882" i="7" s="1"/>
  <c r="J882" i="7" s="1"/>
  <c r="A882" i="7"/>
  <c r="J881" i="7"/>
  <c r="K881" i="7" s="1"/>
  <c r="I881" i="7"/>
  <c r="H881" i="7"/>
  <c r="G881" i="7"/>
  <c r="C881" i="7"/>
  <c r="B881" i="7"/>
  <c r="A881" i="7"/>
  <c r="H880" i="7"/>
  <c r="G880" i="7"/>
  <c r="F880" i="7"/>
  <c r="E880" i="7"/>
  <c r="D880" i="7"/>
  <c r="C880" i="7"/>
  <c r="B880" i="7"/>
  <c r="I880" i="7" s="1"/>
  <c r="J880" i="7" s="1"/>
  <c r="K880" i="7" s="1"/>
  <c r="A880" i="7"/>
  <c r="J879" i="7"/>
  <c r="K879" i="7" s="1"/>
  <c r="I879" i="7"/>
  <c r="H879" i="7"/>
  <c r="G879" i="7"/>
  <c r="C879" i="7"/>
  <c r="B879" i="7"/>
  <c r="A879" i="7"/>
  <c r="I878" i="7"/>
  <c r="J878" i="7" s="1"/>
  <c r="K878" i="7" s="1"/>
  <c r="H878" i="7"/>
  <c r="G878" i="7"/>
  <c r="F878" i="7"/>
  <c r="D878" i="7"/>
  <c r="C878" i="7"/>
  <c r="E878" i="7" s="1"/>
  <c r="B878" i="7"/>
  <c r="A878" i="7"/>
  <c r="K877" i="7"/>
  <c r="I877" i="7"/>
  <c r="J877" i="7" s="1"/>
  <c r="H877" i="7"/>
  <c r="G877" i="7"/>
  <c r="F877" i="7"/>
  <c r="E877" i="7"/>
  <c r="C877" i="7"/>
  <c r="D877" i="7" s="1"/>
  <c r="B877" i="7"/>
  <c r="A877" i="7"/>
  <c r="H876" i="7"/>
  <c r="G876" i="7"/>
  <c r="F876" i="7"/>
  <c r="E876" i="7"/>
  <c r="D876" i="7"/>
  <c r="C876" i="7"/>
  <c r="B876" i="7"/>
  <c r="I876" i="7" s="1"/>
  <c r="J876" i="7" s="1"/>
  <c r="K876" i="7" s="1"/>
  <c r="A876" i="7"/>
  <c r="I875" i="7"/>
  <c r="J875" i="7" s="1"/>
  <c r="K875" i="7" s="1"/>
  <c r="H875" i="7"/>
  <c r="G875" i="7"/>
  <c r="D875" i="7"/>
  <c r="C875" i="7"/>
  <c r="F875" i="7" s="1"/>
  <c r="B875" i="7"/>
  <c r="A875" i="7"/>
  <c r="J874" i="7"/>
  <c r="K874" i="7" s="1"/>
  <c r="H874" i="7"/>
  <c r="G874" i="7"/>
  <c r="F874" i="7"/>
  <c r="E874" i="7"/>
  <c r="D874" i="7"/>
  <c r="C874" i="7"/>
  <c r="B874" i="7"/>
  <c r="I874" i="7" s="1"/>
  <c r="A874" i="7"/>
  <c r="I873" i="7"/>
  <c r="J873" i="7" s="1"/>
  <c r="K873" i="7" s="1"/>
  <c r="H873" i="7"/>
  <c r="G873" i="7"/>
  <c r="C873" i="7"/>
  <c r="F873" i="7" s="1"/>
  <c r="B873" i="7"/>
  <c r="A873" i="7"/>
  <c r="H872" i="7"/>
  <c r="G872" i="7"/>
  <c r="F872" i="7"/>
  <c r="D872" i="7"/>
  <c r="C872" i="7"/>
  <c r="E872" i="7" s="1"/>
  <c r="B872" i="7"/>
  <c r="I872" i="7" s="1"/>
  <c r="J872" i="7" s="1"/>
  <c r="K872" i="7" s="1"/>
  <c r="A872" i="7"/>
  <c r="I871" i="7"/>
  <c r="J871" i="7" s="1"/>
  <c r="K871" i="7" s="1"/>
  <c r="H871" i="7"/>
  <c r="G871" i="7"/>
  <c r="C871" i="7"/>
  <c r="B871" i="7"/>
  <c r="A871" i="7"/>
  <c r="H870" i="7"/>
  <c r="G870" i="7"/>
  <c r="F870" i="7"/>
  <c r="E870" i="7"/>
  <c r="D870" i="7"/>
  <c r="C870" i="7"/>
  <c r="B870" i="7"/>
  <c r="I870" i="7" s="1"/>
  <c r="J870" i="7" s="1"/>
  <c r="K870" i="7" s="1"/>
  <c r="A870" i="7"/>
  <c r="I869" i="7"/>
  <c r="J869" i="7" s="1"/>
  <c r="K869" i="7" s="1"/>
  <c r="H869" i="7"/>
  <c r="G869" i="7"/>
  <c r="E869" i="7"/>
  <c r="C869" i="7"/>
  <c r="B869" i="7"/>
  <c r="A869" i="7"/>
  <c r="H868" i="7"/>
  <c r="G868" i="7"/>
  <c r="F868" i="7"/>
  <c r="E868" i="7"/>
  <c r="D868" i="7"/>
  <c r="C868" i="7"/>
  <c r="B868" i="7"/>
  <c r="I868" i="7" s="1"/>
  <c r="J868" i="7" s="1"/>
  <c r="K868" i="7" s="1"/>
  <c r="A868" i="7"/>
  <c r="K867" i="7"/>
  <c r="J867" i="7"/>
  <c r="I867" i="7"/>
  <c r="H867" i="7"/>
  <c r="G867" i="7"/>
  <c r="C867" i="7"/>
  <c r="B867" i="7"/>
  <c r="A867" i="7"/>
  <c r="J866" i="7"/>
  <c r="K866" i="7" s="1"/>
  <c r="I866" i="7"/>
  <c r="H866" i="7"/>
  <c r="G866" i="7"/>
  <c r="F866" i="7"/>
  <c r="D866" i="7"/>
  <c r="C866" i="7"/>
  <c r="E866" i="7" s="1"/>
  <c r="B866" i="7"/>
  <c r="A866" i="7"/>
  <c r="K865" i="7"/>
  <c r="I865" i="7"/>
  <c r="J865" i="7" s="1"/>
  <c r="H865" i="7"/>
  <c r="G865" i="7"/>
  <c r="F865" i="7"/>
  <c r="E865" i="7"/>
  <c r="C865" i="7"/>
  <c r="D865" i="7" s="1"/>
  <c r="B865" i="7"/>
  <c r="A865" i="7"/>
  <c r="H864" i="7"/>
  <c r="G864" i="7"/>
  <c r="F864" i="7"/>
  <c r="E864" i="7"/>
  <c r="D864" i="7"/>
  <c r="C864" i="7"/>
  <c r="B864" i="7"/>
  <c r="I864" i="7" s="1"/>
  <c r="J864" i="7" s="1"/>
  <c r="K864" i="7" s="1"/>
  <c r="A864" i="7"/>
  <c r="I863" i="7"/>
  <c r="J863" i="7" s="1"/>
  <c r="K863" i="7" s="1"/>
  <c r="H863" i="7"/>
  <c r="G863" i="7"/>
  <c r="F863" i="7"/>
  <c r="E863" i="7"/>
  <c r="D863" i="7"/>
  <c r="C863" i="7"/>
  <c r="B863" i="7"/>
  <c r="A863" i="7"/>
  <c r="J862" i="7"/>
  <c r="K862" i="7" s="1"/>
  <c r="H862" i="7"/>
  <c r="G862" i="7"/>
  <c r="C862" i="7"/>
  <c r="F862" i="7" s="1"/>
  <c r="B862" i="7"/>
  <c r="I862" i="7" s="1"/>
  <c r="A862" i="7"/>
  <c r="I861" i="7"/>
  <c r="J861" i="7" s="1"/>
  <c r="K861" i="7" s="1"/>
  <c r="H861" i="7"/>
  <c r="G861" i="7"/>
  <c r="E861" i="7"/>
  <c r="C861" i="7"/>
  <c r="F861" i="7" s="1"/>
  <c r="B861" i="7"/>
  <c r="A861" i="7"/>
  <c r="H860" i="7"/>
  <c r="G860" i="7"/>
  <c r="D860" i="7"/>
  <c r="C860" i="7"/>
  <c r="E860" i="7" s="1"/>
  <c r="B860" i="7"/>
  <c r="I860" i="7" s="1"/>
  <c r="J860" i="7" s="1"/>
  <c r="K860" i="7" s="1"/>
  <c r="A860" i="7"/>
  <c r="H859" i="7"/>
  <c r="G859" i="7"/>
  <c r="E859" i="7"/>
  <c r="C859" i="7"/>
  <c r="B859" i="7"/>
  <c r="I859" i="7" s="1"/>
  <c r="J859" i="7" s="1"/>
  <c r="K859" i="7" s="1"/>
  <c r="A859" i="7"/>
  <c r="K858" i="7"/>
  <c r="J858" i="7"/>
  <c r="H858" i="7"/>
  <c r="G858" i="7"/>
  <c r="F858" i="7"/>
  <c r="E858" i="7"/>
  <c r="D858" i="7"/>
  <c r="C858" i="7"/>
  <c r="B858" i="7"/>
  <c r="I858" i="7" s="1"/>
  <c r="A858" i="7"/>
  <c r="I857" i="7"/>
  <c r="J857" i="7" s="1"/>
  <c r="K857" i="7" s="1"/>
  <c r="H857" i="7"/>
  <c r="G857" i="7"/>
  <c r="E857" i="7"/>
  <c r="C857" i="7"/>
  <c r="B857" i="7"/>
  <c r="A857" i="7"/>
  <c r="J856" i="7"/>
  <c r="K856" i="7" s="1"/>
  <c r="I856" i="7"/>
  <c r="H856" i="7"/>
  <c r="G856" i="7"/>
  <c r="F856" i="7"/>
  <c r="E856" i="7"/>
  <c r="D856" i="7"/>
  <c r="C856" i="7"/>
  <c r="B856" i="7"/>
  <c r="A856" i="7"/>
  <c r="I855" i="7"/>
  <c r="J855" i="7" s="1"/>
  <c r="K855" i="7" s="1"/>
  <c r="H855" i="7"/>
  <c r="G855" i="7"/>
  <c r="C855" i="7"/>
  <c r="B855" i="7"/>
  <c r="A855" i="7"/>
  <c r="H854" i="7"/>
  <c r="G854" i="7"/>
  <c r="F854" i="7"/>
  <c r="D854" i="7"/>
  <c r="C854" i="7"/>
  <c r="E854" i="7" s="1"/>
  <c r="B854" i="7"/>
  <c r="I854" i="7" s="1"/>
  <c r="J854" i="7" s="1"/>
  <c r="K854" i="7" s="1"/>
  <c r="A854" i="7"/>
  <c r="K853" i="7"/>
  <c r="I853" i="7"/>
  <c r="J853" i="7" s="1"/>
  <c r="H853" i="7"/>
  <c r="G853" i="7"/>
  <c r="F853" i="7"/>
  <c r="E853" i="7"/>
  <c r="C853" i="7"/>
  <c r="D853" i="7" s="1"/>
  <c r="B853" i="7"/>
  <c r="A853" i="7"/>
  <c r="J852" i="7"/>
  <c r="K852" i="7" s="1"/>
  <c r="H852" i="7"/>
  <c r="G852" i="7"/>
  <c r="F852" i="7"/>
  <c r="E852" i="7"/>
  <c r="D852" i="7"/>
  <c r="C852" i="7"/>
  <c r="B852" i="7"/>
  <c r="I852" i="7" s="1"/>
  <c r="A852" i="7"/>
  <c r="I851" i="7"/>
  <c r="J851" i="7" s="1"/>
  <c r="K851" i="7" s="1"/>
  <c r="H851" i="7"/>
  <c r="G851" i="7"/>
  <c r="D851" i="7"/>
  <c r="C851" i="7"/>
  <c r="F851" i="7" s="1"/>
  <c r="B851" i="7"/>
  <c r="A851" i="7"/>
  <c r="J850" i="7"/>
  <c r="K850" i="7" s="1"/>
  <c r="H850" i="7"/>
  <c r="G850" i="7"/>
  <c r="C850" i="7"/>
  <c r="F850" i="7" s="1"/>
  <c r="B850" i="7"/>
  <c r="I850" i="7" s="1"/>
  <c r="A850" i="7"/>
  <c r="I849" i="7"/>
  <c r="J849" i="7" s="1"/>
  <c r="K849" i="7" s="1"/>
  <c r="H849" i="7"/>
  <c r="G849" i="7"/>
  <c r="C849" i="7"/>
  <c r="F849" i="7" s="1"/>
  <c r="B849" i="7"/>
  <c r="A849" i="7"/>
  <c r="J848" i="7"/>
  <c r="K848" i="7" s="1"/>
  <c r="H848" i="7"/>
  <c r="G848" i="7"/>
  <c r="C848" i="7"/>
  <c r="E848" i="7" s="1"/>
  <c r="B848" i="7"/>
  <c r="I848" i="7" s="1"/>
  <c r="A848" i="7"/>
  <c r="H847" i="7"/>
  <c r="G847" i="7"/>
  <c r="E847" i="7"/>
  <c r="C847" i="7"/>
  <c r="B847" i="7"/>
  <c r="I847" i="7" s="1"/>
  <c r="J847" i="7" s="1"/>
  <c r="K847" i="7" s="1"/>
  <c r="A847" i="7"/>
  <c r="J846" i="7"/>
  <c r="K846" i="7" s="1"/>
  <c r="H846" i="7"/>
  <c r="G846" i="7"/>
  <c r="F846" i="7"/>
  <c r="E846" i="7"/>
  <c r="D846" i="7"/>
  <c r="C846" i="7"/>
  <c r="B846" i="7"/>
  <c r="I846" i="7" s="1"/>
  <c r="A846" i="7"/>
  <c r="I845" i="7"/>
  <c r="J845" i="7" s="1"/>
  <c r="K845" i="7" s="1"/>
  <c r="H845" i="7"/>
  <c r="G845" i="7"/>
  <c r="C845" i="7"/>
  <c r="D845" i="7" s="1"/>
  <c r="B845" i="7"/>
  <c r="A845" i="7"/>
  <c r="I844" i="7"/>
  <c r="J844" i="7" s="1"/>
  <c r="K844" i="7" s="1"/>
  <c r="H844" i="7"/>
  <c r="G844" i="7"/>
  <c r="F844" i="7"/>
  <c r="E844" i="7"/>
  <c r="D844" i="7"/>
  <c r="C844" i="7"/>
  <c r="B844" i="7"/>
  <c r="A844" i="7"/>
  <c r="J843" i="7"/>
  <c r="K843" i="7" s="1"/>
  <c r="I843" i="7"/>
  <c r="H843" i="7"/>
  <c r="G843" i="7"/>
  <c r="E843" i="7"/>
  <c r="D843" i="7"/>
  <c r="C843" i="7"/>
  <c r="F843" i="7" s="1"/>
  <c r="B843" i="7"/>
  <c r="A843" i="7"/>
  <c r="H842" i="7"/>
  <c r="G842" i="7"/>
  <c r="D842" i="7"/>
  <c r="C842" i="7"/>
  <c r="E842" i="7" s="1"/>
  <c r="B842" i="7"/>
  <c r="I842" i="7" s="1"/>
  <c r="J842" i="7" s="1"/>
  <c r="K842" i="7" s="1"/>
  <c r="A842" i="7"/>
  <c r="K841" i="7"/>
  <c r="I841" i="7"/>
  <c r="J841" i="7" s="1"/>
  <c r="H841" i="7"/>
  <c r="G841" i="7"/>
  <c r="C841" i="7"/>
  <c r="D841" i="7" s="1"/>
  <c r="B841" i="7"/>
  <c r="A841" i="7"/>
  <c r="J840" i="7"/>
  <c r="K840" i="7" s="1"/>
  <c r="H840" i="7"/>
  <c r="G840" i="7"/>
  <c r="F840" i="7"/>
  <c r="E840" i="7"/>
  <c r="D840" i="7"/>
  <c r="C840" i="7"/>
  <c r="B840" i="7"/>
  <c r="I840" i="7" s="1"/>
  <c r="A840" i="7"/>
  <c r="K839" i="7"/>
  <c r="I839" i="7"/>
  <c r="J839" i="7" s="1"/>
  <c r="H839" i="7"/>
  <c r="G839" i="7"/>
  <c r="F839" i="7"/>
  <c r="E839" i="7"/>
  <c r="D839" i="7"/>
  <c r="C839" i="7"/>
  <c r="B839" i="7"/>
  <c r="A839" i="7"/>
  <c r="K838" i="7"/>
  <c r="J838" i="7"/>
  <c r="H838" i="7"/>
  <c r="G838" i="7"/>
  <c r="C838" i="7"/>
  <c r="F838" i="7" s="1"/>
  <c r="B838" i="7"/>
  <c r="I838" i="7" s="1"/>
  <c r="A838" i="7"/>
  <c r="H837" i="7"/>
  <c r="G837" i="7"/>
  <c r="D837" i="7"/>
  <c r="C837" i="7"/>
  <c r="F837" i="7" s="1"/>
  <c r="B837" i="7"/>
  <c r="I837" i="7" s="1"/>
  <c r="J837" i="7" s="1"/>
  <c r="K837" i="7" s="1"/>
  <c r="A837" i="7"/>
  <c r="J836" i="7"/>
  <c r="K836" i="7" s="1"/>
  <c r="I836" i="7"/>
  <c r="H836" i="7"/>
  <c r="G836" i="7"/>
  <c r="C836" i="7"/>
  <c r="E836" i="7" s="1"/>
  <c r="B836" i="7"/>
  <c r="A836" i="7"/>
  <c r="I835" i="7"/>
  <c r="J835" i="7" s="1"/>
  <c r="K835" i="7" s="1"/>
  <c r="H835" i="7"/>
  <c r="G835" i="7"/>
  <c r="E835" i="7"/>
  <c r="C835" i="7"/>
  <c r="B835" i="7"/>
  <c r="A835" i="7"/>
  <c r="J834" i="7"/>
  <c r="K834" i="7" s="1"/>
  <c r="H834" i="7"/>
  <c r="G834" i="7"/>
  <c r="F834" i="7"/>
  <c r="E834" i="7"/>
  <c r="D834" i="7"/>
  <c r="C834" i="7"/>
  <c r="B834" i="7"/>
  <c r="I834" i="7" s="1"/>
  <c r="A834" i="7"/>
  <c r="J833" i="7"/>
  <c r="K833" i="7" s="1"/>
  <c r="I833" i="7"/>
  <c r="H833" i="7"/>
  <c r="G833" i="7"/>
  <c r="F833" i="7"/>
  <c r="C833" i="7"/>
  <c r="D833" i="7" s="1"/>
  <c r="B833" i="7"/>
  <c r="A833" i="7"/>
  <c r="H832" i="7"/>
  <c r="G832" i="7"/>
  <c r="F832" i="7"/>
  <c r="E832" i="7"/>
  <c r="D832" i="7"/>
  <c r="C832" i="7"/>
  <c r="B832" i="7"/>
  <c r="I832" i="7" s="1"/>
  <c r="J832" i="7" s="1"/>
  <c r="K832" i="7" s="1"/>
  <c r="A832" i="7"/>
  <c r="K831" i="7"/>
  <c r="J831" i="7"/>
  <c r="I831" i="7"/>
  <c r="H831" i="7"/>
  <c r="G831" i="7"/>
  <c r="E831" i="7"/>
  <c r="D831" i="7"/>
  <c r="C831" i="7"/>
  <c r="F831" i="7" s="1"/>
  <c r="B831" i="7"/>
  <c r="A831" i="7"/>
  <c r="I830" i="7"/>
  <c r="J830" i="7" s="1"/>
  <c r="K830" i="7" s="1"/>
  <c r="H830" i="7"/>
  <c r="G830" i="7"/>
  <c r="C830" i="7"/>
  <c r="E830" i="7" s="1"/>
  <c r="B830" i="7"/>
  <c r="A830" i="7"/>
  <c r="I829" i="7"/>
  <c r="J829" i="7" s="1"/>
  <c r="K829" i="7" s="1"/>
  <c r="H829" i="7"/>
  <c r="G829" i="7"/>
  <c r="F829" i="7"/>
  <c r="E829" i="7"/>
  <c r="C829" i="7"/>
  <c r="D829" i="7" s="1"/>
  <c r="B829" i="7"/>
  <c r="A829" i="7"/>
  <c r="H828" i="7"/>
  <c r="G828" i="7"/>
  <c r="F828" i="7"/>
  <c r="E828" i="7"/>
  <c r="D828" i="7"/>
  <c r="C828" i="7"/>
  <c r="B828" i="7"/>
  <c r="I828" i="7" s="1"/>
  <c r="J828" i="7" s="1"/>
  <c r="K828" i="7" s="1"/>
  <c r="A828" i="7"/>
  <c r="K827" i="7"/>
  <c r="I827" i="7"/>
  <c r="J827" i="7" s="1"/>
  <c r="H827" i="7"/>
  <c r="G827" i="7"/>
  <c r="C827" i="7"/>
  <c r="F827" i="7" s="1"/>
  <c r="B827" i="7"/>
  <c r="A827" i="7"/>
  <c r="K826" i="7"/>
  <c r="J826" i="7"/>
  <c r="H826" i="7"/>
  <c r="G826" i="7"/>
  <c r="C826" i="7"/>
  <c r="F826" i="7" s="1"/>
  <c r="B826" i="7"/>
  <c r="I826" i="7" s="1"/>
  <c r="A826" i="7"/>
  <c r="I825" i="7"/>
  <c r="J825" i="7" s="1"/>
  <c r="K825" i="7" s="1"/>
  <c r="H825" i="7"/>
  <c r="G825" i="7"/>
  <c r="C825" i="7"/>
  <c r="F825" i="7" s="1"/>
  <c r="B825" i="7"/>
  <c r="A825" i="7"/>
  <c r="I824" i="7"/>
  <c r="J824" i="7" s="1"/>
  <c r="K824" i="7" s="1"/>
  <c r="H824" i="7"/>
  <c r="G824" i="7"/>
  <c r="F824" i="7"/>
  <c r="D824" i="7"/>
  <c r="C824" i="7"/>
  <c r="E824" i="7" s="1"/>
  <c r="B824" i="7"/>
  <c r="A824" i="7"/>
  <c r="H823" i="7"/>
  <c r="G823" i="7"/>
  <c r="E823" i="7"/>
  <c r="C823" i="7"/>
  <c r="B823" i="7"/>
  <c r="I823" i="7" s="1"/>
  <c r="J823" i="7" s="1"/>
  <c r="K823" i="7" s="1"/>
  <c r="A823" i="7"/>
  <c r="H822" i="7"/>
  <c r="G822" i="7"/>
  <c r="F822" i="7"/>
  <c r="E822" i="7"/>
  <c r="D822" i="7"/>
  <c r="C822" i="7"/>
  <c r="B822" i="7"/>
  <c r="I822" i="7" s="1"/>
  <c r="J822" i="7" s="1"/>
  <c r="K822" i="7" s="1"/>
  <c r="A822" i="7"/>
  <c r="J821" i="7"/>
  <c r="K821" i="7" s="1"/>
  <c r="I821" i="7"/>
  <c r="H821" i="7"/>
  <c r="G821" i="7"/>
  <c r="E821" i="7"/>
  <c r="C821" i="7"/>
  <c r="D821" i="7" s="1"/>
  <c r="B821" i="7"/>
  <c r="A821" i="7"/>
  <c r="I820" i="7"/>
  <c r="J820" i="7" s="1"/>
  <c r="K820" i="7" s="1"/>
  <c r="H820" i="7"/>
  <c r="G820" i="7"/>
  <c r="F820" i="7"/>
  <c r="E820" i="7"/>
  <c r="D820" i="7"/>
  <c r="C820" i="7"/>
  <c r="B820" i="7"/>
  <c r="A820" i="7"/>
  <c r="J819" i="7"/>
  <c r="K819" i="7" s="1"/>
  <c r="I819" i="7"/>
  <c r="H819" i="7"/>
  <c r="G819" i="7"/>
  <c r="E819" i="7"/>
  <c r="D819" i="7"/>
  <c r="C819" i="7"/>
  <c r="F819" i="7" s="1"/>
  <c r="B819" i="7"/>
  <c r="A819" i="7"/>
  <c r="I818" i="7"/>
  <c r="J818" i="7" s="1"/>
  <c r="K818" i="7" s="1"/>
  <c r="H818" i="7"/>
  <c r="G818" i="7"/>
  <c r="C818" i="7"/>
  <c r="E818" i="7" s="1"/>
  <c r="B818" i="7"/>
  <c r="A818" i="7"/>
  <c r="H817" i="7"/>
  <c r="G817" i="7"/>
  <c r="C817" i="7"/>
  <c r="D817" i="7" s="1"/>
  <c r="B817" i="7"/>
  <c r="I817" i="7" s="1"/>
  <c r="J817" i="7" s="1"/>
  <c r="K817" i="7" s="1"/>
  <c r="A817" i="7"/>
  <c r="J816" i="7"/>
  <c r="K816" i="7" s="1"/>
  <c r="H816" i="7"/>
  <c r="G816" i="7"/>
  <c r="F816" i="7"/>
  <c r="E816" i="7"/>
  <c r="D816" i="7"/>
  <c r="C816" i="7"/>
  <c r="B816" i="7"/>
  <c r="I816" i="7" s="1"/>
  <c r="A816" i="7"/>
  <c r="K815" i="7"/>
  <c r="I815" i="7"/>
  <c r="J815" i="7" s="1"/>
  <c r="H815" i="7"/>
  <c r="G815" i="7"/>
  <c r="F815" i="7"/>
  <c r="E815" i="7"/>
  <c r="C815" i="7"/>
  <c r="D815" i="7" s="1"/>
  <c r="B815" i="7"/>
  <c r="A815" i="7"/>
  <c r="H814" i="7"/>
  <c r="G814" i="7"/>
  <c r="F814" i="7"/>
  <c r="E814" i="7"/>
  <c r="D814" i="7"/>
  <c r="C814" i="7"/>
  <c r="B814" i="7"/>
  <c r="I814" i="7" s="1"/>
  <c r="J814" i="7" s="1"/>
  <c r="K814" i="7" s="1"/>
  <c r="A814" i="7"/>
  <c r="I813" i="7"/>
  <c r="J813" i="7" s="1"/>
  <c r="K813" i="7" s="1"/>
  <c r="H813" i="7"/>
  <c r="G813" i="7"/>
  <c r="C813" i="7"/>
  <c r="F813" i="7" s="1"/>
  <c r="B813" i="7"/>
  <c r="A813" i="7"/>
  <c r="H812" i="7"/>
  <c r="G812" i="7"/>
  <c r="C812" i="7"/>
  <c r="E812" i="7" s="1"/>
  <c r="B812" i="7"/>
  <c r="I812" i="7" s="1"/>
  <c r="J812" i="7" s="1"/>
  <c r="K812" i="7" s="1"/>
  <c r="A812" i="7"/>
  <c r="K811" i="7"/>
  <c r="I811" i="7"/>
  <c r="J811" i="7" s="1"/>
  <c r="H811" i="7"/>
  <c r="G811" i="7"/>
  <c r="C811" i="7"/>
  <c r="B811" i="7"/>
  <c r="A811" i="7"/>
  <c r="J810" i="7"/>
  <c r="K810" i="7" s="1"/>
  <c r="H810" i="7"/>
  <c r="G810" i="7"/>
  <c r="F810" i="7"/>
  <c r="E810" i="7"/>
  <c r="D810" i="7"/>
  <c r="C810" i="7"/>
  <c r="B810" i="7"/>
  <c r="I810" i="7" s="1"/>
  <c r="A810" i="7"/>
  <c r="J809" i="7"/>
  <c r="K809" i="7" s="1"/>
  <c r="I809" i="7"/>
  <c r="H809" i="7"/>
  <c r="G809" i="7"/>
  <c r="F809" i="7"/>
  <c r="E809" i="7"/>
  <c r="C809" i="7"/>
  <c r="D809" i="7" s="1"/>
  <c r="B809" i="7"/>
  <c r="A809" i="7"/>
  <c r="H808" i="7"/>
  <c r="G808" i="7"/>
  <c r="F808" i="7"/>
  <c r="E808" i="7"/>
  <c r="D808" i="7"/>
  <c r="C808" i="7"/>
  <c r="B808" i="7"/>
  <c r="I808" i="7" s="1"/>
  <c r="J808" i="7" s="1"/>
  <c r="K808" i="7" s="1"/>
  <c r="A808" i="7"/>
  <c r="I807" i="7"/>
  <c r="J807" i="7" s="1"/>
  <c r="K807" i="7" s="1"/>
  <c r="H807" i="7"/>
  <c r="G807" i="7"/>
  <c r="D807" i="7"/>
  <c r="C807" i="7"/>
  <c r="F807" i="7" s="1"/>
  <c r="B807" i="7"/>
  <c r="A807" i="7"/>
  <c r="J806" i="7"/>
  <c r="K806" i="7" s="1"/>
  <c r="I806" i="7"/>
  <c r="H806" i="7"/>
  <c r="G806" i="7"/>
  <c r="C806" i="7"/>
  <c r="E806" i="7" s="1"/>
  <c r="B806" i="7"/>
  <c r="A806" i="7"/>
  <c r="I805" i="7"/>
  <c r="J805" i="7" s="1"/>
  <c r="K805" i="7" s="1"/>
  <c r="H805" i="7"/>
  <c r="G805" i="7"/>
  <c r="F805" i="7"/>
  <c r="C805" i="7"/>
  <c r="D805" i="7" s="1"/>
  <c r="B805" i="7"/>
  <c r="A805" i="7"/>
  <c r="J804" i="7"/>
  <c r="K804" i="7" s="1"/>
  <c r="H804" i="7"/>
  <c r="G804" i="7"/>
  <c r="F804" i="7"/>
  <c r="E804" i="7"/>
  <c r="D804" i="7"/>
  <c r="C804" i="7"/>
  <c r="B804" i="7"/>
  <c r="I804" i="7" s="1"/>
  <c r="A804" i="7"/>
  <c r="I803" i="7"/>
  <c r="J803" i="7" s="1"/>
  <c r="K803" i="7" s="1"/>
  <c r="H803" i="7"/>
  <c r="G803" i="7"/>
  <c r="E803" i="7"/>
  <c r="C803" i="7"/>
  <c r="F803" i="7" s="1"/>
  <c r="B803" i="7"/>
  <c r="A803" i="7"/>
  <c r="H802" i="7"/>
  <c r="G802" i="7"/>
  <c r="C802" i="7"/>
  <c r="F802" i="7" s="1"/>
  <c r="B802" i="7"/>
  <c r="I802" i="7" s="1"/>
  <c r="J802" i="7" s="1"/>
  <c r="K802" i="7" s="1"/>
  <c r="A802" i="7"/>
  <c r="K801" i="7"/>
  <c r="J801" i="7"/>
  <c r="I801" i="7"/>
  <c r="H801" i="7"/>
  <c r="G801" i="7"/>
  <c r="C801" i="7"/>
  <c r="F801" i="7" s="1"/>
  <c r="B801" i="7"/>
  <c r="A801" i="7"/>
  <c r="I800" i="7"/>
  <c r="J800" i="7" s="1"/>
  <c r="K800" i="7" s="1"/>
  <c r="H800" i="7"/>
  <c r="G800" i="7"/>
  <c r="F800" i="7"/>
  <c r="C800" i="7"/>
  <c r="E800" i="7" s="1"/>
  <c r="B800" i="7"/>
  <c r="A800" i="7"/>
  <c r="H799" i="7"/>
  <c r="G799" i="7"/>
  <c r="C799" i="7"/>
  <c r="B799" i="7"/>
  <c r="I799" i="7" s="1"/>
  <c r="J799" i="7" s="1"/>
  <c r="K799" i="7" s="1"/>
  <c r="A799" i="7"/>
  <c r="H798" i="7"/>
  <c r="G798" i="7"/>
  <c r="F798" i="7"/>
  <c r="E798" i="7"/>
  <c r="D798" i="7"/>
  <c r="C798" i="7"/>
  <c r="B798" i="7"/>
  <c r="I798" i="7" s="1"/>
  <c r="J798" i="7" s="1"/>
  <c r="K798" i="7" s="1"/>
  <c r="A798" i="7"/>
  <c r="K797" i="7"/>
  <c r="J797" i="7"/>
  <c r="I797" i="7"/>
  <c r="H797" i="7"/>
  <c r="G797" i="7"/>
  <c r="F797" i="7"/>
  <c r="E797" i="7"/>
  <c r="C797" i="7"/>
  <c r="D797" i="7" s="1"/>
  <c r="B797" i="7"/>
  <c r="A797" i="7"/>
  <c r="J796" i="7"/>
  <c r="K796" i="7" s="1"/>
  <c r="I796" i="7"/>
  <c r="H796" i="7"/>
  <c r="G796" i="7"/>
  <c r="F796" i="7"/>
  <c r="E796" i="7"/>
  <c r="D796" i="7"/>
  <c r="C796" i="7"/>
  <c r="B796" i="7"/>
  <c r="A796" i="7"/>
  <c r="I795" i="7"/>
  <c r="J795" i="7" s="1"/>
  <c r="K795" i="7" s="1"/>
  <c r="H795" i="7"/>
  <c r="G795" i="7"/>
  <c r="C795" i="7"/>
  <c r="F795" i="7" s="1"/>
  <c r="B795" i="7"/>
  <c r="A795" i="7"/>
  <c r="I794" i="7"/>
  <c r="J794" i="7" s="1"/>
  <c r="K794" i="7" s="1"/>
  <c r="H794" i="7"/>
  <c r="G794" i="7"/>
  <c r="F794" i="7"/>
  <c r="D794" i="7"/>
  <c r="C794" i="7"/>
  <c r="E794" i="7" s="1"/>
  <c r="B794" i="7"/>
  <c r="A794" i="7"/>
  <c r="H793" i="7"/>
  <c r="G793" i="7"/>
  <c r="F793" i="7"/>
  <c r="C793" i="7"/>
  <c r="D793" i="7" s="1"/>
  <c r="B793" i="7"/>
  <c r="I793" i="7" s="1"/>
  <c r="J793" i="7" s="1"/>
  <c r="K793" i="7" s="1"/>
  <c r="A793" i="7"/>
  <c r="H792" i="7"/>
  <c r="G792" i="7"/>
  <c r="F792" i="7"/>
  <c r="E792" i="7"/>
  <c r="D792" i="7"/>
  <c r="C792" i="7"/>
  <c r="B792" i="7"/>
  <c r="I792" i="7" s="1"/>
  <c r="J792" i="7" s="1"/>
  <c r="K792" i="7" s="1"/>
  <c r="A792" i="7"/>
  <c r="I791" i="7"/>
  <c r="J791" i="7" s="1"/>
  <c r="K791" i="7" s="1"/>
  <c r="H791" i="7"/>
  <c r="G791" i="7"/>
  <c r="D791" i="7"/>
  <c r="C791" i="7"/>
  <c r="F791" i="7" s="1"/>
  <c r="B791" i="7"/>
  <c r="A791" i="7"/>
  <c r="K790" i="7"/>
  <c r="J790" i="7"/>
  <c r="H790" i="7"/>
  <c r="G790" i="7"/>
  <c r="F790" i="7"/>
  <c r="E790" i="7"/>
  <c r="C790" i="7"/>
  <c r="D790" i="7" s="1"/>
  <c r="B790" i="7"/>
  <c r="I790" i="7" s="1"/>
  <c r="A790" i="7"/>
  <c r="I789" i="7"/>
  <c r="J789" i="7" s="1"/>
  <c r="K789" i="7" s="1"/>
  <c r="H789" i="7"/>
  <c r="G789" i="7"/>
  <c r="E789" i="7"/>
  <c r="D789" i="7"/>
  <c r="C789" i="7"/>
  <c r="F789" i="7" s="1"/>
  <c r="B789" i="7"/>
  <c r="A789" i="7"/>
  <c r="H788" i="7"/>
  <c r="G788" i="7"/>
  <c r="F788" i="7"/>
  <c r="C788" i="7"/>
  <c r="E788" i="7" s="1"/>
  <c r="B788" i="7"/>
  <c r="I788" i="7" s="1"/>
  <c r="J788" i="7" s="1"/>
  <c r="K788" i="7" s="1"/>
  <c r="A788" i="7"/>
  <c r="H787" i="7"/>
  <c r="G787" i="7"/>
  <c r="F787" i="7"/>
  <c r="E787" i="7"/>
  <c r="C787" i="7"/>
  <c r="D787" i="7" s="1"/>
  <c r="B787" i="7"/>
  <c r="I787" i="7" s="1"/>
  <c r="J787" i="7" s="1"/>
  <c r="K787" i="7" s="1"/>
  <c r="A787" i="7"/>
  <c r="J786" i="7"/>
  <c r="K786" i="7" s="1"/>
  <c r="H786" i="7"/>
  <c r="G786" i="7"/>
  <c r="F786" i="7"/>
  <c r="E786" i="7"/>
  <c r="D786" i="7"/>
  <c r="C786" i="7"/>
  <c r="B786" i="7"/>
  <c r="I786" i="7" s="1"/>
  <c r="A786" i="7"/>
  <c r="I785" i="7"/>
  <c r="J785" i="7" s="1"/>
  <c r="K785" i="7" s="1"/>
  <c r="H785" i="7"/>
  <c r="G785" i="7"/>
  <c r="C785" i="7"/>
  <c r="F785" i="7" s="1"/>
  <c r="B785" i="7"/>
  <c r="A785" i="7"/>
  <c r="J784" i="7"/>
  <c r="K784" i="7" s="1"/>
  <c r="I784" i="7"/>
  <c r="H784" i="7"/>
  <c r="G784" i="7"/>
  <c r="F784" i="7"/>
  <c r="E784" i="7"/>
  <c r="C784" i="7"/>
  <c r="D784" i="7" s="1"/>
  <c r="B784" i="7"/>
  <c r="A784" i="7"/>
  <c r="I783" i="7"/>
  <c r="J783" i="7" s="1"/>
  <c r="K783" i="7" s="1"/>
  <c r="H783" i="7"/>
  <c r="G783" i="7"/>
  <c r="E783" i="7"/>
  <c r="D783" i="7"/>
  <c r="C783" i="7"/>
  <c r="F783" i="7" s="1"/>
  <c r="B783" i="7"/>
  <c r="A783" i="7"/>
  <c r="H782" i="7"/>
  <c r="G782" i="7"/>
  <c r="F782" i="7"/>
  <c r="C782" i="7"/>
  <c r="E782" i="7" s="1"/>
  <c r="B782" i="7"/>
  <c r="I782" i="7" s="1"/>
  <c r="J782" i="7" s="1"/>
  <c r="K782" i="7" s="1"/>
  <c r="A782" i="7"/>
  <c r="H781" i="7"/>
  <c r="G781" i="7"/>
  <c r="F781" i="7"/>
  <c r="E781" i="7"/>
  <c r="C781" i="7"/>
  <c r="D781" i="7" s="1"/>
  <c r="B781" i="7"/>
  <c r="I781" i="7" s="1"/>
  <c r="J781" i="7" s="1"/>
  <c r="K781" i="7" s="1"/>
  <c r="A781" i="7"/>
  <c r="J780" i="7"/>
  <c r="K780" i="7" s="1"/>
  <c r="H780" i="7"/>
  <c r="G780" i="7"/>
  <c r="F780" i="7"/>
  <c r="E780" i="7"/>
  <c r="D780" i="7"/>
  <c r="C780" i="7"/>
  <c r="B780" i="7"/>
  <c r="I780" i="7" s="1"/>
  <c r="A780" i="7"/>
  <c r="I779" i="7"/>
  <c r="J779" i="7" s="1"/>
  <c r="K779" i="7" s="1"/>
  <c r="H779" i="7"/>
  <c r="G779" i="7"/>
  <c r="C779" i="7"/>
  <c r="F779" i="7" s="1"/>
  <c r="B779" i="7"/>
  <c r="A779" i="7"/>
  <c r="J778" i="7"/>
  <c r="K778" i="7" s="1"/>
  <c r="I778" i="7"/>
  <c r="H778" i="7"/>
  <c r="G778" i="7"/>
  <c r="F778" i="7"/>
  <c r="E778" i="7"/>
  <c r="C778" i="7"/>
  <c r="D778" i="7" s="1"/>
  <c r="B778" i="7"/>
  <c r="A778" i="7"/>
  <c r="I777" i="7"/>
  <c r="J777" i="7" s="1"/>
  <c r="K777" i="7" s="1"/>
  <c r="H777" i="7"/>
  <c r="G777" i="7"/>
  <c r="E777" i="7"/>
  <c r="D777" i="7"/>
  <c r="C777" i="7"/>
  <c r="F777" i="7" s="1"/>
  <c r="B777" i="7"/>
  <c r="A777" i="7"/>
  <c r="H776" i="7"/>
  <c r="G776" i="7"/>
  <c r="F776" i="7"/>
  <c r="C776" i="7"/>
  <c r="E776" i="7" s="1"/>
  <c r="B776" i="7"/>
  <c r="I776" i="7" s="1"/>
  <c r="J776" i="7" s="1"/>
  <c r="K776" i="7" s="1"/>
  <c r="A776" i="7"/>
  <c r="H775" i="7"/>
  <c r="G775" i="7"/>
  <c r="F775" i="7"/>
  <c r="E775" i="7"/>
  <c r="C775" i="7"/>
  <c r="D775" i="7" s="1"/>
  <c r="B775" i="7"/>
  <c r="I775" i="7" s="1"/>
  <c r="J775" i="7" s="1"/>
  <c r="K775" i="7" s="1"/>
  <c r="A775" i="7"/>
  <c r="J774" i="7"/>
  <c r="K774" i="7" s="1"/>
  <c r="I774" i="7"/>
  <c r="H774" i="7"/>
  <c r="G774" i="7"/>
  <c r="F774" i="7"/>
  <c r="E774" i="7"/>
  <c r="D774" i="7"/>
  <c r="C774" i="7"/>
  <c r="B774" i="7"/>
  <c r="A774" i="7"/>
  <c r="I773" i="7"/>
  <c r="J773" i="7" s="1"/>
  <c r="K773" i="7" s="1"/>
  <c r="H773" i="7"/>
  <c r="G773" i="7"/>
  <c r="D773" i="7"/>
  <c r="C773" i="7"/>
  <c r="F773" i="7" s="1"/>
  <c r="B773" i="7"/>
  <c r="A773" i="7"/>
  <c r="I772" i="7"/>
  <c r="J772" i="7" s="1"/>
  <c r="K772" i="7" s="1"/>
  <c r="H772" i="7"/>
  <c r="G772" i="7"/>
  <c r="C772" i="7"/>
  <c r="F772" i="7" s="1"/>
  <c r="B772" i="7"/>
  <c r="A772" i="7"/>
  <c r="J771" i="7"/>
  <c r="K771" i="7" s="1"/>
  <c r="I771" i="7"/>
  <c r="H771" i="7"/>
  <c r="G771" i="7"/>
  <c r="F771" i="7"/>
  <c r="E771" i="7"/>
  <c r="C771" i="7"/>
  <c r="D771" i="7" s="1"/>
  <c r="B771" i="7"/>
  <c r="A771" i="7"/>
  <c r="I770" i="7"/>
  <c r="J770" i="7" s="1"/>
  <c r="K770" i="7" s="1"/>
  <c r="H770" i="7"/>
  <c r="G770" i="7"/>
  <c r="F770" i="7"/>
  <c r="E770" i="7"/>
  <c r="D770" i="7"/>
  <c r="C770" i="7"/>
  <c r="B770" i="7"/>
  <c r="A770" i="7"/>
  <c r="H769" i="7"/>
  <c r="G769" i="7"/>
  <c r="F769" i="7"/>
  <c r="E769" i="7"/>
  <c r="D769" i="7"/>
  <c r="C769" i="7"/>
  <c r="B769" i="7"/>
  <c r="I769" i="7" s="1"/>
  <c r="J769" i="7" s="1"/>
  <c r="K769" i="7" s="1"/>
  <c r="A769" i="7"/>
  <c r="I768" i="7"/>
  <c r="J768" i="7" s="1"/>
  <c r="K768" i="7" s="1"/>
  <c r="H768" i="7"/>
  <c r="G768" i="7"/>
  <c r="F768" i="7"/>
  <c r="E768" i="7"/>
  <c r="D768" i="7"/>
  <c r="C768" i="7"/>
  <c r="B768" i="7"/>
  <c r="A768" i="7"/>
  <c r="H767" i="7"/>
  <c r="G767" i="7"/>
  <c r="C767" i="7"/>
  <c r="F767" i="7" s="1"/>
  <c r="B767" i="7"/>
  <c r="I767" i="7" s="1"/>
  <c r="J767" i="7" s="1"/>
  <c r="K767" i="7" s="1"/>
  <c r="A767" i="7"/>
  <c r="H766" i="7"/>
  <c r="G766" i="7"/>
  <c r="E766" i="7"/>
  <c r="C766" i="7"/>
  <c r="F766" i="7" s="1"/>
  <c r="B766" i="7"/>
  <c r="I766" i="7" s="1"/>
  <c r="J766" i="7" s="1"/>
  <c r="K766" i="7" s="1"/>
  <c r="A766" i="7"/>
  <c r="H765" i="7"/>
  <c r="G765" i="7"/>
  <c r="D765" i="7"/>
  <c r="C765" i="7"/>
  <c r="F765" i="7" s="1"/>
  <c r="B765" i="7"/>
  <c r="I765" i="7" s="1"/>
  <c r="J765" i="7" s="1"/>
  <c r="K765" i="7" s="1"/>
  <c r="A765" i="7"/>
  <c r="H764" i="7"/>
  <c r="G764" i="7"/>
  <c r="C764" i="7"/>
  <c r="F764" i="7" s="1"/>
  <c r="B764" i="7"/>
  <c r="I764" i="7" s="1"/>
  <c r="J764" i="7" s="1"/>
  <c r="K764" i="7" s="1"/>
  <c r="A764" i="7"/>
  <c r="H763" i="7"/>
  <c r="G763" i="7"/>
  <c r="F763" i="7"/>
  <c r="E763" i="7"/>
  <c r="D763" i="7"/>
  <c r="C763" i="7"/>
  <c r="B763" i="7"/>
  <c r="I763" i="7" s="1"/>
  <c r="J763" i="7" s="1"/>
  <c r="K763" i="7" s="1"/>
  <c r="A763" i="7"/>
  <c r="J762" i="7"/>
  <c r="K762" i="7" s="1"/>
  <c r="I762" i="7"/>
  <c r="H762" i="7"/>
  <c r="G762" i="7"/>
  <c r="C762" i="7"/>
  <c r="F762" i="7" s="1"/>
  <c r="B762" i="7"/>
  <c r="A762" i="7"/>
  <c r="I761" i="7"/>
  <c r="J761" i="7" s="1"/>
  <c r="K761" i="7" s="1"/>
  <c r="H761" i="7"/>
  <c r="G761" i="7"/>
  <c r="D761" i="7"/>
  <c r="C761" i="7"/>
  <c r="F761" i="7" s="1"/>
  <c r="B761" i="7"/>
  <c r="A761" i="7"/>
  <c r="I760" i="7"/>
  <c r="J760" i="7" s="1"/>
  <c r="K760" i="7" s="1"/>
  <c r="H760" i="7"/>
  <c r="G760" i="7"/>
  <c r="C760" i="7"/>
  <c r="F760" i="7" s="1"/>
  <c r="B760" i="7"/>
  <c r="A760" i="7"/>
  <c r="J759" i="7"/>
  <c r="K759" i="7" s="1"/>
  <c r="I759" i="7"/>
  <c r="H759" i="7"/>
  <c r="G759" i="7"/>
  <c r="F759" i="7"/>
  <c r="E759" i="7"/>
  <c r="C759" i="7"/>
  <c r="D759" i="7" s="1"/>
  <c r="B759" i="7"/>
  <c r="A759" i="7"/>
  <c r="I758" i="7"/>
  <c r="J758" i="7" s="1"/>
  <c r="K758" i="7" s="1"/>
  <c r="H758" i="7"/>
  <c r="G758" i="7"/>
  <c r="F758" i="7"/>
  <c r="E758" i="7"/>
  <c r="D758" i="7"/>
  <c r="C758" i="7"/>
  <c r="B758" i="7"/>
  <c r="A758" i="7"/>
  <c r="H757" i="7"/>
  <c r="G757" i="7"/>
  <c r="F757" i="7"/>
  <c r="E757" i="7"/>
  <c r="D757" i="7"/>
  <c r="C757" i="7"/>
  <c r="B757" i="7"/>
  <c r="I757" i="7" s="1"/>
  <c r="J757" i="7" s="1"/>
  <c r="K757" i="7" s="1"/>
  <c r="A757" i="7"/>
  <c r="I756" i="7"/>
  <c r="J756" i="7" s="1"/>
  <c r="K756" i="7" s="1"/>
  <c r="H756" i="7"/>
  <c r="G756" i="7"/>
  <c r="F756" i="7"/>
  <c r="E756" i="7"/>
  <c r="D756" i="7"/>
  <c r="C756" i="7"/>
  <c r="B756" i="7"/>
  <c r="A756" i="7"/>
  <c r="H755" i="7"/>
  <c r="G755" i="7"/>
  <c r="C755" i="7"/>
  <c r="B755" i="7"/>
  <c r="I755" i="7" s="1"/>
  <c r="J755" i="7" s="1"/>
  <c r="K755" i="7" s="1"/>
  <c r="A755" i="7"/>
  <c r="H754" i="7"/>
  <c r="G754" i="7"/>
  <c r="E754" i="7"/>
  <c r="C754" i="7"/>
  <c r="F754" i="7" s="1"/>
  <c r="B754" i="7"/>
  <c r="I754" i="7" s="1"/>
  <c r="J754" i="7" s="1"/>
  <c r="K754" i="7" s="1"/>
  <c r="A754" i="7"/>
  <c r="H753" i="7"/>
  <c r="G753" i="7"/>
  <c r="D753" i="7"/>
  <c r="C753" i="7"/>
  <c r="F753" i="7" s="1"/>
  <c r="B753" i="7"/>
  <c r="I753" i="7" s="1"/>
  <c r="J753" i="7" s="1"/>
  <c r="K753" i="7" s="1"/>
  <c r="A753" i="7"/>
  <c r="H752" i="7"/>
  <c r="G752" i="7"/>
  <c r="C752" i="7"/>
  <c r="F752" i="7" s="1"/>
  <c r="B752" i="7"/>
  <c r="I752" i="7" s="1"/>
  <c r="J752" i="7" s="1"/>
  <c r="K752" i="7" s="1"/>
  <c r="A752" i="7"/>
  <c r="K751" i="7"/>
  <c r="H751" i="7"/>
  <c r="G751" i="7"/>
  <c r="F751" i="7"/>
  <c r="E751" i="7"/>
  <c r="D751" i="7"/>
  <c r="C751" i="7"/>
  <c r="B751" i="7"/>
  <c r="I751" i="7" s="1"/>
  <c r="J751" i="7" s="1"/>
  <c r="A751" i="7"/>
  <c r="J750" i="7"/>
  <c r="K750" i="7" s="1"/>
  <c r="I750" i="7"/>
  <c r="H750" i="7"/>
  <c r="G750" i="7"/>
  <c r="C750" i="7"/>
  <c r="F750" i="7" s="1"/>
  <c r="B750" i="7"/>
  <c r="A750" i="7"/>
  <c r="I749" i="7"/>
  <c r="J749" i="7" s="1"/>
  <c r="K749" i="7" s="1"/>
  <c r="H749" i="7"/>
  <c r="G749" i="7"/>
  <c r="D749" i="7"/>
  <c r="C749" i="7"/>
  <c r="F749" i="7" s="1"/>
  <c r="B749" i="7"/>
  <c r="A749" i="7"/>
  <c r="K748" i="7"/>
  <c r="I748" i="7"/>
  <c r="J748" i="7" s="1"/>
  <c r="H748" i="7"/>
  <c r="G748" i="7"/>
  <c r="C748" i="7"/>
  <c r="F748" i="7" s="1"/>
  <c r="B748" i="7"/>
  <c r="A748" i="7"/>
  <c r="J747" i="7"/>
  <c r="K747" i="7" s="1"/>
  <c r="I747" i="7"/>
  <c r="H747" i="7"/>
  <c r="G747" i="7"/>
  <c r="F747" i="7"/>
  <c r="E747" i="7"/>
  <c r="C747" i="7"/>
  <c r="D747" i="7" s="1"/>
  <c r="B747" i="7"/>
  <c r="A747" i="7"/>
  <c r="I746" i="7"/>
  <c r="J746" i="7" s="1"/>
  <c r="K746" i="7" s="1"/>
  <c r="H746" i="7"/>
  <c r="G746" i="7"/>
  <c r="F746" i="7"/>
  <c r="E746" i="7"/>
  <c r="D746" i="7"/>
  <c r="C746" i="7"/>
  <c r="B746" i="7"/>
  <c r="A746" i="7"/>
  <c r="H745" i="7"/>
  <c r="G745" i="7"/>
  <c r="F745" i="7"/>
  <c r="E745" i="7"/>
  <c r="D745" i="7"/>
  <c r="C745" i="7"/>
  <c r="B745" i="7"/>
  <c r="I745" i="7" s="1"/>
  <c r="J745" i="7" s="1"/>
  <c r="K745" i="7" s="1"/>
  <c r="A745" i="7"/>
  <c r="I744" i="7"/>
  <c r="J744" i="7" s="1"/>
  <c r="K744" i="7" s="1"/>
  <c r="H744" i="7"/>
  <c r="G744" i="7"/>
  <c r="F744" i="7"/>
  <c r="E744" i="7"/>
  <c r="D744" i="7"/>
  <c r="C744" i="7"/>
  <c r="B744" i="7"/>
  <c r="A744" i="7"/>
  <c r="H743" i="7"/>
  <c r="G743" i="7"/>
  <c r="C743" i="7"/>
  <c r="B743" i="7"/>
  <c r="I743" i="7" s="1"/>
  <c r="J743" i="7" s="1"/>
  <c r="K743" i="7" s="1"/>
  <c r="A743" i="7"/>
  <c r="H742" i="7"/>
  <c r="G742" i="7"/>
  <c r="E742" i="7"/>
  <c r="C742" i="7"/>
  <c r="F742" i="7" s="1"/>
  <c r="B742" i="7"/>
  <c r="I742" i="7" s="1"/>
  <c r="J742" i="7" s="1"/>
  <c r="K742" i="7" s="1"/>
  <c r="A742" i="7"/>
  <c r="H741" i="7"/>
  <c r="G741" i="7"/>
  <c r="D741" i="7"/>
  <c r="C741" i="7"/>
  <c r="F741" i="7" s="1"/>
  <c r="B741" i="7"/>
  <c r="I741" i="7" s="1"/>
  <c r="J741" i="7" s="1"/>
  <c r="K741" i="7" s="1"/>
  <c r="A741" i="7"/>
  <c r="H740" i="7"/>
  <c r="G740" i="7"/>
  <c r="C740" i="7"/>
  <c r="B740" i="7"/>
  <c r="I740" i="7" s="1"/>
  <c r="J740" i="7" s="1"/>
  <c r="K740" i="7" s="1"/>
  <c r="A740" i="7"/>
  <c r="H739" i="7"/>
  <c r="G739" i="7"/>
  <c r="F739" i="7"/>
  <c r="E739" i="7"/>
  <c r="D739" i="7"/>
  <c r="C739" i="7"/>
  <c r="B739" i="7"/>
  <c r="I739" i="7" s="1"/>
  <c r="J739" i="7" s="1"/>
  <c r="K739" i="7" s="1"/>
  <c r="A739" i="7"/>
  <c r="J738" i="7"/>
  <c r="K738" i="7" s="1"/>
  <c r="I738" i="7"/>
  <c r="H738" i="7"/>
  <c r="G738" i="7"/>
  <c r="C738" i="7"/>
  <c r="F738" i="7" s="1"/>
  <c r="B738" i="7"/>
  <c r="A738" i="7"/>
  <c r="I737" i="7"/>
  <c r="J737" i="7" s="1"/>
  <c r="K737" i="7" s="1"/>
  <c r="H737" i="7"/>
  <c r="G737" i="7"/>
  <c r="D737" i="7"/>
  <c r="C737" i="7"/>
  <c r="F737" i="7" s="1"/>
  <c r="B737" i="7"/>
  <c r="A737" i="7"/>
  <c r="K736" i="7"/>
  <c r="I736" i="7"/>
  <c r="J736" i="7" s="1"/>
  <c r="H736" i="7"/>
  <c r="G736" i="7"/>
  <c r="C736" i="7"/>
  <c r="F736" i="7" s="1"/>
  <c r="B736" i="7"/>
  <c r="A736" i="7"/>
  <c r="J735" i="7"/>
  <c r="K735" i="7" s="1"/>
  <c r="I735" i="7"/>
  <c r="H735" i="7"/>
  <c r="G735" i="7"/>
  <c r="F735" i="7"/>
  <c r="E735" i="7"/>
  <c r="C735" i="7"/>
  <c r="D735" i="7" s="1"/>
  <c r="B735" i="7"/>
  <c r="A735" i="7"/>
  <c r="I734" i="7"/>
  <c r="J734" i="7" s="1"/>
  <c r="K734" i="7" s="1"/>
  <c r="H734" i="7"/>
  <c r="G734" i="7"/>
  <c r="F734" i="7"/>
  <c r="E734" i="7"/>
  <c r="D734" i="7"/>
  <c r="C734" i="7"/>
  <c r="B734" i="7"/>
  <c r="A734" i="7"/>
  <c r="H733" i="7"/>
  <c r="G733" i="7"/>
  <c r="F733" i="7"/>
  <c r="E733" i="7"/>
  <c r="D733" i="7"/>
  <c r="C733" i="7"/>
  <c r="B733" i="7"/>
  <c r="I733" i="7" s="1"/>
  <c r="J733" i="7" s="1"/>
  <c r="K733" i="7" s="1"/>
  <c r="A733" i="7"/>
  <c r="I732" i="7"/>
  <c r="J732" i="7" s="1"/>
  <c r="K732" i="7" s="1"/>
  <c r="H732" i="7"/>
  <c r="G732" i="7"/>
  <c r="F732" i="7"/>
  <c r="E732" i="7"/>
  <c r="D732" i="7"/>
  <c r="C732" i="7"/>
  <c r="B732" i="7"/>
  <c r="A732" i="7"/>
  <c r="H731" i="7"/>
  <c r="G731" i="7"/>
  <c r="F731" i="7"/>
  <c r="C731" i="7"/>
  <c r="B731" i="7"/>
  <c r="I731" i="7" s="1"/>
  <c r="J731" i="7" s="1"/>
  <c r="K731" i="7" s="1"/>
  <c r="A731" i="7"/>
  <c r="H730" i="7"/>
  <c r="G730" i="7"/>
  <c r="E730" i="7"/>
  <c r="C730" i="7"/>
  <c r="F730" i="7" s="1"/>
  <c r="B730" i="7"/>
  <c r="I730" i="7" s="1"/>
  <c r="J730" i="7" s="1"/>
  <c r="K730" i="7" s="1"/>
  <c r="A730" i="7"/>
  <c r="H729" i="7"/>
  <c r="G729" i="7"/>
  <c r="D729" i="7"/>
  <c r="C729" i="7"/>
  <c r="F729" i="7" s="1"/>
  <c r="B729" i="7"/>
  <c r="I729" i="7" s="1"/>
  <c r="J729" i="7" s="1"/>
  <c r="K729" i="7" s="1"/>
  <c r="A729" i="7"/>
  <c r="H728" i="7"/>
  <c r="G728" i="7"/>
  <c r="C728" i="7"/>
  <c r="B728" i="7"/>
  <c r="I728" i="7" s="1"/>
  <c r="J728" i="7" s="1"/>
  <c r="K728" i="7" s="1"/>
  <c r="A728" i="7"/>
  <c r="H727" i="7"/>
  <c r="G727" i="7"/>
  <c r="F727" i="7"/>
  <c r="E727" i="7"/>
  <c r="D727" i="7"/>
  <c r="C727" i="7"/>
  <c r="B727" i="7"/>
  <c r="I727" i="7" s="1"/>
  <c r="J727" i="7" s="1"/>
  <c r="K727" i="7" s="1"/>
  <c r="A727" i="7"/>
  <c r="J726" i="7"/>
  <c r="K726" i="7" s="1"/>
  <c r="I726" i="7"/>
  <c r="H726" i="7"/>
  <c r="G726" i="7"/>
  <c r="C726" i="7"/>
  <c r="F726" i="7" s="1"/>
  <c r="B726" i="7"/>
  <c r="A726" i="7"/>
  <c r="I725" i="7"/>
  <c r="J725" i="7" s="1"/>
  <c r="K725" i="7" s="1"/>
  <c r="H725" i="7"/>
  <c r="G725" i="7"/>
  <c r="D725" i="7"/>
  <c r="C725" i="7"/>
  <c r="F725" i="7" s="1"/>
  <c r="B725" i="7"/>
  <c r="A725" i="7"/>
  <c r="I724" i="7"/>
  <c r="J724" i="7" s="1"/>
  <c r="K724" i="7" s="1"/>
  <c r="H724" i="7"/>
  <c r="G724" i="7"/>
  <c r="C724" i="7"/>
  <c r="F724" i="7" s="1"/>
  <c r="B724" i="7"/>
  <c r="A724" i="7"/>
  <c r="J723" i="7"/>
  <c r="K723" i="7" s="1"/>
  <c r="I723" i="7"/>
  <c r="H723" i="7"/>
  <c r="G723" i="7"/>
  <c r="F723" i="7"/>
  <c r="E723" i="7"/>
  <c r="C723" i="7"/>
  <c r="D723" i="7" s="1"/>
  <c r="B723" i="7"/>
  <c r="A723" i="7"/>
  <c r="I722" i="7"/>
  <c r="J722" i="7" s="1"/>
  <c r="K722" i="7" s="1"/>
  <c r="H722" i="7"/>
  <c r="G722" i="7"/>
  <c r="F722" i="7"/>
  <c r="E722" i="7"/>
  <c r="D722" i="7"/>
  <c r="C722" i="7"/>
  <c r="B722" i="7"/>
  <c r="A722" i="7"/>
  <c r="H721" i="7"/>
  <c r="G721" i="7"/>
  <c r="F721" i="7"/>
  <c r="E721" i="7"/>
  <c r="D721" i="7"/>
  <c r="C721" i="7"/>
  <c r="B721" i="7"/>
  <c r="I721" i="7" s="1"/>
  <c r="J721" i="7" s="1"/>
  <c r="K721" i="7" s="1"/>
  <c r="A721" i="7"/>
  <c r="I720" i="7"/>
  <c r="J720" i="7" s="1"/>
  <c r="K720" i="7" s="1"/>
  <c r="H720" i="7"/>
  <c r="G720" i="7"/>
  <c r="F720" i="7"/>
  <c r="E720" i="7"/>
  <c r="D720" i="7"/>
  <c r="C720" i="7"/>
  <c r="B720" i="7"/>
  <c r="A720" i="7"/>
  <c r="H719" i="7"/>
  <c r="G719" i="7"/>
  <c r="F719" i="7"/>
  <c r="D719" i="7"/>
  <c r="C719" i="7"/>
  <c r="E719" i="7" s="1"/>
  <c r="B719" i="7"/>
  <c r="I719" i="7" s="1"/>
  <c r="J719" i="7" s="1"/>
  <c r="K719" i="7" s="1"/>
  <c r="A719" i="7"/>
  <c r="H718" i="7"/>
  <c r="G718" i="7"/>
  <c r="C718" i="7"/>
  <c r="B718" i="7"/>
  <c r="I718" i="7" s="1"/>
  <c r="J718" i="7" s="1"/>
  <c r="K718" i="7" s="1"/>
  <c r="A718" i="7"/>
  <c r="H717" i="7"/>
  <c r="G717" i="7"/>
  <c r="D717" i="7"/>
  <c r="C717" i="7"/>
  <c r="F717" i="7" s="1"/>
  <c r="B717" i="7"/>
  <c r="I717" i="7" s="1"/>
  <c r="J717" i="7" s="1"/>
  <c r="K717" i="7" s="1"/>
  <c r="A717" i="7"/>
  <c r="H716" i="7"/>
  <c r="G716" i="7"/>
  <c r="C716" i="7"/>
  <c r="B716" i="7"/>
  <c r="I716" i="7" s="1"/>
  <c r="J716" i="7" s="1"/>
  <c r="K716" i="7" s="1"/>
  <c r="A716" i="7"/>
  <c r="K715" i="7"/>
  <c r="H715" i="7"/>
  <c r="G715" i="7"/>
  <c r="F715" i="7"/>
  <c r="E715" i="7"/>
  <c r="D715" i="7"/>
  <c r="C715" i="7"/>
  <c r="B715" i="7"/>
  <c r="I715" i="7" s="1"/>
  <c r="J715" i="7" s="1"/>
  <c r="A715" i="7"/>
  <c r="J714" i="7"/>
  <c r="K714" i="7" s="1"/>
  <c r="I714" i="7"/>
  <c r="H714" i="7"/>
  <c r="G714" i="7"/>
  <c r="C714" i="7"/>
  <c r="F714" i="7" s="1"/>
  <c r="B714" i="7"/>
  <c r="A714" i="7"/>
  <c r="J713" i="7"/>
  <c r="K713" i="7" s="1"/>
  <c r="I713" i="7"/>
  <c r="H713" i="7"/>
  <c r="G713" i="7"/>
  <c r="D713" i="7"/>
  <c r="C713" i="7"/>
  <c r="F713" i="7" s="1"/>
  <c r="B713" i="7"/>
  <c r="A713" i="7"/>
  <c r="I712" i="7"/>
  <c r="J712" i="7" s="1"/>
  <c r="K712" i="7" s="1"/>
  <c r="H712" i="7"/>
  <c r="G712" i="7"/>
  <c r="C712" i="7"/>
  <c r="F712" i="7" s="1"/>
  <c r="B712" i="7"/>
  <c r="A712" i="7"/>
  <c r="J711" i="7"/>
  <c r="K711" i="7" s="1"/>
  <c r="I711" i="7"/>
  <c r="H711" i="7"/>
  <c r="G711" i="7"/>
  <c r="F711" i="7"/>
  <c r="E711" i="7"/>
  <c r="C711" i="7"/>
  <c r="D711" i="7" s="1"/>
  <c r="B711" i="7"/>
  <c r="A711" i="7"/>
  <c r="I710" i="7"/>
  <c r="J710" i="7" s="1"/>
  <c r="K710" i="7" s="1"/>
  <c r="H710" i="7"/>
  <c r="G710" i="7"/>
  <c r="F710" i="7"/>
  <c r="E710" i="7"/>
  <c r="D710" i="7"/>
  <c r="C710" i="7"/>
  <c r="B710" i="7"/>
  <c r="A710" i="7"/>
  <c r="H709" i="7"/>
  <c r="G709" i="7"/>
  <c r="F709" i="7"/>
  <c r="E709" i="7"/>
  <c r="D709" i="7"/>
  <c r="C709" i="7"/>
  <c r="B709" i="7"/>
  <c r="I709" i="7" s="1"/>
  <c r="J709" i="7" s="1"/>
  <c r="K709" i="7" s="1"/>
  <c r="A709" i="7"/>
  <c r="I708" i="7"/>
  <c r="J708" i="7" s="1"/>
  <c r="K708" i="7" s="1"/>
  <c r="H708" i="7"/>
  <c r="G708" i="7"/>
  <c r="F708" i="7"/>
  <c r="E708" i="7"/>
  <c r="D708" i="7"/>
  <c r="C708" i="7"/>
  <c r="B708" i="7"/>
  <c r="A708" i="7"/>
  <c r="H707" i="7"/>
  <c r="G707" i="7"/>
  <c r="D707" i="7"/>
  <c r="C707" i="7"/>
  <c r="E707" i="7" s="1"/>
  <c r="B707" i="7"/>
  <c r="I707" i="7" s="1"/>
  <c r="J707" i="7" s="1"/>
  <c r="K707" i="7" s="1"/>
  <c r="A707" i="7"/>
  <c r="H706" i="7"/>
  <c r="G706" i="7"/>
  <c r="C706" i="7"/>
  <c r="B706" i="7"/>
  <c r="I706" i="7" s="1"/>
  <c r="J706" i="7" s="1"/>
  <c r="K706" i="7" s="1"/>
  <c r="A706" i="7"/>
  <c r="H705" i="7"/>
  <c r="G705" i="7"/>
  <c r="D705" i="7"/>
  <c r="C705" i="7"/>
  <c r="F705" i="7" s="1"/>
  <c r="B705" i="7"/>
  <c r="I705" i="7" s="1"/>
  <c r="J705" i="7" s="1"/>
  <c r="K705" i="7" s="1"/>
  <c r="A705" i="7"/>
  <c r="H704" i="7"/>
  <c r="G704" i="7"/>
  <c r="C704" i="7"/>
  <c r="B704" i="7"/>
  <c r="I704" i="7" s="1"/>
  <c r="J704" i="7" s="1"/>
  <c r="K704" i="7" s="1"/>
  <c r="A704" i="7"/>
  <c r="H703" i="7"/>
  <c r="G703" i="7"/>
  <c r="F703" i="7"/>
  <c r="E703" i="7"/>
  <c r="D703" i="7"/>
  <c r="C703" i="7"/>
  <c r="B703" i="7"/>
  <c r="I703" i="7" s="1"/>
  <c r="J703" i="7" s="1"/>
  <c r="K703" i="7" s="1"/>
  <c r="A703" i="7"/>
  <c r="J702" i="7"/>
  <c r="K702" i="7" s="1"/>
  <c r="I702" i="7"/>
  <c r="H702" i="7"/>
  <c r="G702" i="7"/>
  <c r="C702" i="7"/>
  <c r="F702" i="7" s="1"/>
  <c r="B702" i="7"/>
  <c r="A702" i="7"/>
  <c r="I701" i="7"/>
  <c r="J701" i="7" s="1"/>
  <c r="K701" i="7" s="1"/>
  <c r="H701" i="7"/>
  <c r="G701" i="7"/>
  <c r="D701" i="7"/>
  <c r="C701" i="7"/>
  <c r="F701" i="7" s="1"/>
  <c r="B701" i="7"/>
  <c r="A701" i="7"/>
  <c r="J700" i="7"/>
  <c r="K700" i="7" s="1"/>
  <c r="I700" i="7"/>
  <c r="H700" i="7"/>
  <c r="G700" i="7"/>
  <c r="C700" i="7"/>
  <c r="F700" i="7" s="1"/>
  <c r="B700" i="7"/>
  <c r="A700" i="7"/>
  <c r="J699" i="7"/>
  <c r="K699" i="7" s="1"/>
  <c r="I699" i="7"/>
  <c r="H699" i="7"/>
  <c r="G699" i="7"/>
  <c r="F699" i="7"/>
  <c r="E699" i="7"/>
  <c r="C699" i="7"/>
  <c r="D699" i="7" s="1"/>
  <c r="B699" i="7"/>
  <c r="A699" i="7"/>
  <c r="I698" i="7"/>
  <c r="J698" i="7" s="1"/>
  <c r="K698" i="7" s="1"/>
  <c r="H698" i="7"/>
  <c r="G698" i="7"/>
  <c r="F698" i="7"/>
  <c r="E698" i="7"/>
  <c r="D698" i="7"/>
  <c r="C698" i="7"/>
  <c r="B698" i="7"/>
  <c r="A698" i="7"/>
  <c r="H697" i="7"/>
  <c r="G697" i="7"/>
  <c r="F697" i="7"/>
  <c r="E697" i="7"/>
  <c r="D697" i="7"/>
  <c r="C697" i="7"/>
  <c r="B697" i="7"/>
  <c r="I697" i="7" s="1"/>
  <c r="J697" i="7" s="1"/>
  <c r="K697" i="7" s="1"/>
  <c r="A697" i="7"/>
  <c r="I696" i="7"/>
  <c r="J696" i="7" s="1"/>
  <c r="K696" i="7" s="1"/>
  <c r="H696" i="7"/>
  <c r="G696" i="7"/>
  <c r="F696" i="7"/>
  <c r="E696" i="7"/>
  <c r="D696" i="7"/>
  <c r="C696" i="7"/>
  <c r="B696" i="7"/>
  <c r="A696" i="7"/>
  <c r="H695" i="7"/>
  <c r="G695" i="7"/>
  <c r="D695" i="7"/>
  <c r="C695" i="7"/>
  <c r="F695" i="7" s="1"/>
  <c r="B695" i="7"/>
  <c r="I695" i="7" s="1"/>
  <c r="J695" i="7" s="1"/>
  <c r="K695" i="7" s="1"/>
  <c r="A695" i="7"/>
  <c r="H694" i="7"/>
  <c r="G694" i="7"/>
  <c r="E694" i="7"/>
  <c r="C694" i="7"/>
  <c r="F694" i="7" s="1"/>
  <c r="B694" i="7"/>
  <c r="I694" i="7" s="1"/>
  <c r="J694" i="7" s="1"/>
  <c r="K694" i="7" s="1"/>
  <c r="A694" i="7"/>
  <c r="H693" i="7"/>
  <c r="G693" i="7"/>
  <c r="C693" i="7"/>
  <c r="B693" i="7"/>
  <c r="I693" i="7" s="1"/>
  <c r="J693" i="7" s="1"/>
  <c r="K693" i="7" s="1"/>
  <c r="A693" i="7"/>
  <c r="H692" i="7"/>
  <c r="G692" i="7"/>
  <c r="C692" i="7"/>
  <c r="B692" i="7"/>
  <c r="I692" i="7" s="1"/>
  <c r="J692" i="7" s="1"/>
  <c r="K692" i="7" s="1"/>
  <c r="A692" i="7"/>
  <c r="H691" i="7"/>
  <c r="G691" i="7"/>
  <c r="F691" i="7"/>
  <c r="E691" i="7"/>
  <c r="D691" i="7"/>
  <c r="C691" i="7"/>
  <c r="B691" i="7"/>
  <c r="I691" i="7" s="1"/>
  <c r="J691" i="7" s="1"/>
  <c r="K691" i="7" s="1"/>
  <c r="A691" i="7"/>
  <c r="J690" i="7"/>
  <c r="K690" i="7" s="1"/>
  <c r="I690" i="7"/>
  <c r="H690" i="7"/>
  <c r="G690" i="7"/>
  <c r="C690" i="7"/>
  <c r="F690" i="7" s="1"/>
  <c r="B690" i="7"/>
  <c r="A690" i="7"/>
  <c r="K689" i="7"/>
  <c r="J689" i="7"/>
  <c r="I689" i="7"/>
  <c r="H689" i="7"/>
  <c r="G689" i="7"/>
  <c r="D689" i="7"/>
  <c r="C689" i="7"/>
  <c r="F689" i="7" s="1"/>
  <c r="B689" i="7"/>
  <c r="A689" i="7"/>
  <c r="I688" i="7"/>
  <c r="J688" i="7" s="1"/>
  <c r="K688" i="7" s="1"/>
  <c r="H688" i="7"/>
  <c r="G688" i="7"/>
  <c r="C688" i="7"/>
  <c r="F688" i="7" s="1"/>
  <c r="B688" i="7"/>
  <c r="A688" i="7"/>
  <c r="I687" i="7"/>
  <c r="J687" i="7" s="1"/>
  <c r="K687" i="7" s="1"/>
  <c r="H687" i="7"/>
  <c r="G687" i="7"/>
  <c r="F687" i="7"/>
  <c r="E687" i="7"/>
  <c r="C687" i="7"/>
  <c r="D687" i="7" s="1"/>
  <c r="B687" i="7"/>
  <c r="A687" i="7"/>
  <c r="I686" i="7"/>
  <c r="J686" i="7" s="1"/>
  <c r="K686" i="7" s="1"/>
  <c r="H686" i="7"/>
  <c r="G686" i="7"/>
  <c r="F686" i="7"/>
  <c r="E686" i="7"/>
  <c r="D686" i="7"/>
  <c r="C686" i="7"/>
  <c r="B686" i="7"/>
  <c r="A686" i="7"/>
  <c r="H685" i="7"/>
  <c r="G685" i="7"/>
  <c r="F685" i="7"/>
  <c r="E685" i="7"/>
  <c r="D685" i="7"/>
  <c r="C685" i="7"/>
  <c r="B685" i="7"/>
  <c r="I685" i="7" s="1"/>
  <c r="J685" i="7" s="1"/>
  <c r="K685" i="7" s="1"/>
  <c r="A685" i="7"/>
  <c r="I684" i="7"/>
  <c r="J684" i="7" s="1"/>
  <c r="K684" i="7" s="1"/>
  <c r="H684" i="7"/>
  <c r="G684" i="7"/>
  <c r="F684" i="7"/>
  <c r="E684" i="7"/>
  <c r="D684" i="7"/>
  <c r="C684" i="7"/>
  <c r="B684" i="7"/>
  <c r="A684" i="7"/>
  <c r="H683" i="7"/>
  <c r="G683" i="7"/>
  <c r="F683" i="7"/>
  <c r="C683" i="7"/>
  <c r="E683" i="7" s="1"/>
  <c r="B683" i="7"/>
  <c r="I683" i="7" s="1"/>
  <c r="J683" i="7" s="1"/>
  <c r="K683" i="7" s="1"/>
  <c r="A683" i="7"/>
  <c r="H682" i="7"/>
  <c r="G682" i="7"/>
  <c r="E682" i="7"/>
  <c r="D682" i="7"/>
  <c r="C682" i="7"/>
  <c r="F682" i="7" s="1"/>
  <c r="B682" i="7"/>
  <c r="I682" i="7" s="1"/>
  <c r="J682" i="7" s="1"/>
  <c r="K682" i="7" s="1"/>
  <c r="A682" i="7"/>
  <c r="H681" i="7"/>
  <c r="G681" i="7"/>
  <c r="C681" i="7"/>
  <c r="E681" i="7" s="1"/>
  <c r="B681" i="7"/>
  <c r="I681" i="7" s="1"/>
  <c r="J681" i="7" s="1"/>
  <c r="K681" i="7" s="1"/>
  <c r="A681" i="7"/>
  <c r="H680" i="7"/>
  <c r="G680" i="7"/>
  <c r="C680" i="7"/>
  <c r="B680" i="7"/>
  <c r="I680" i="7" s="1"/>
  <c r="J680" i="7" s="1"/>
  <c r="K680" i="7" s="1"/>
  <c r="A680" i="7"/>
  <c r="H679" i="7"/>
  <c r="G679" i="7"/>
  <c r="F679" i="7"/>
  <c r="E679" i="7"/>
  <c r="D679" i="7"/>
  <c r="C679" i="7"/>
  <c r="B679" i="7"/>
  <c r="I679" i="7" s="1"/>
  <c r="J679" i="7" s="1"/>
  <c r="K679" i="7" s="1"/>
  <c r="A679" i="7"/>
  <c r="J678" i="7"/>
  <c r="K678" i="7" s="1"/>
  <c r="I678" i="7"/>
  <c r="H678" i="7"/>
  <c r="G678" i="7"/>
  <c r="C678" i="7"/>
  <c r="B678" i="7"/>
  <c r="A678" i="7"/>
  <c r="I677" i="7"/>
  <c r="J677" i="7" s="1"/>
  <c r="K677" i="7" s="1"/>
  <c r="H677" i="7"/>
  <c r="G677" i="7"/>
  <c r="D677" i="7"/>
  <c r="C677" i="7"/>
  <c r="F677" i="7" s="1"/>
  <c r="B677" i="7"/>
  <c r="A677" i="7"/>
  <c r="J676" i="7"/>
  <c r="K676" i="7" s="1"/>
  <c r="I676" i="7"/>
  <c r="H676" i="7"/>
  <c r="G676" i="7"/>
  <c r="C676" i="7"/>
  <c r="F676" i="7" s="1"/>
  <c r="B676" i="7"/>
  <c r="A676" i="7"/>
  <c r="J675" i="7"/>
  <c r="K675" i="7" s="1"/>
  <c r="I675" i="7"/>
  <c r="H675" i="7"/>
  <c r="G675" i="7"/>
  <c r="F675" i="7"/>
  <c r="E675" i="7"/>
  <c r="C675" i="7"/>
  <c r="D675" i="7" s="1"/>
  <c r="B675" i="7"/>
  <c r="A675" i="7"/>
  <c r="K674" i="7"/>
  <c r="I674" i="7"/>
  <c r="J674" i="7" s="1"/>
  <c r="H674" i="7"/>
  <c r="G674" i="7"/>
  <c r="F674" i="7"/>
  <c r="E674" i="7"/>
  <c r="D674" i="7"/>
  <c r="C674" i="7"/>
  <c r="B674" i="7"/>
  <c r="A674" i="7"/>
  <c r="J673" i="7"/>
  <c r="K673" i="7" s="1"/>
  <c r="H673" i="7"/>
  <c r="G673" i="7"/>
  <c r="F673" i="7"/>
  <c r="E673" i="7"/>
  <c r="D673" i="7"/>
  <c r="C673" i="7"/>
  <c r="B673" i="7"/>
  <c r="I673" i="7" s="1"/>
  <c r="A673" i="7"/>
  <c r="I672" i="7"/>
  <c r="J672" i="7" s="1"/>
  <c r="K672" i="7" s="1"/>
  <c r="H672" i="7"/>
  <c r="G672" i="7"/>
  <c r="F672" i="7"/>
  <c r="E672" i="7"/>
  <c r="D672" i="7"/>
  <c r="C672" i="7"/>
  <c r="B672" i="7"/>
  <c r="A672" i="7"/>
  <c r="H671" i="7"/>
  <c r="G671" i="7"/>
  <c r="D671" i="7"/>
  <c r="C671" i="7"/>
  <c r="F671" i="7" s="1"/>
  <c r="B671" i="7"/>
  <c r="I671" i="7" s="1"/>
  <c r="J671" i="7" s="1"/>
  <c r="K671" i="7" s="1"/>
  <c r="A671" i="7"/>
  <c r="H670" i="7"/>
  <c r="G670" i="7"/>
  <c r="E670" i="7"/>
  <c r="D670" i="7"/>
  <c r="C670" i="7"/>
  <c r="F670" i="7" s="1"/>
  <c r="B670" i="7"/>
  <c r="I670" i="7" s="1"/>
  <c r="J670" i="7" s="1"/>
  <c r="K670" i="7" s="1"/>
  <c r="A670" i="7"/>
  <c r="H669" i="7"/>
  <c r="G669" i="7"/>
  <c r="F669" i="7"/>
  <c r="D669" i="7"/>
  <c r="C669" i="7"/>
  <c r="E669" i="7" s="1"/>
  <c r="B669" i="7"/>
  <c r="I669" i="7" s="1"/>
  <c r="J669" i="7" s="1"/>
  <c r="K669" i="7" s="1"/>
  <c r="A669" i="7"/>
  <c r="H668" i="7"/>
  <c r="G668" i="7"/>
  <c r="E668" i="7"/>
  <c r="C668" i="7"/>
  <c r="B668" i="7"/>
  <c r="I668" i="7" s="1"/>
  <c r="J668" i="7" s="1"/>
  <c r="K668" i="7" s="1"/>
  <c r="A668" i="7"/>
  <c r="K667" i="7"/>
  <c r="J667" i="7"/>
  <c r="H667" i="7"/>
  <c r="G667" i="7"/>
  <c r="F667" i="7"/>
  <c r="E667" i="7"/>
  <c r="D667" i="7"/>
  <c r="C667" i="7"/>
  <c r="B667" i="7"/>
  <c r="I667" i="7" s="1"/>
  <c r="A667" i="7"/>
  <c r="I666" i="7"/>
  <c r="J666" i="7" s="1"/>
  <c r="K666" i="7" s="1"/>
  <c r="H666" i="7"/>
  <c r="G666" i="7"/>
  <c r="C666" i="7"/>
  <c r="B666" i="7"/>
  <c r="A666" i="7"/>
  <c r="H665" i="7"/>
  <c r="G665" i="7"/>
  <c r="D665" i="7"/>
  <c r="C665" i="7"/>
  <c r="F665" i="7" s="1"/>
  <c r="B665" i="7"/>
  <c r="I665" i="7" s="1"/>
  <c r="J665" i="7" s="1"/>
  <c r="K665" i="7" s="1"/>
  <c r="A665" i="7"/>
  <c r="J664" i="7"/>
  <c r="K664" i="7" s="1"/>
  <c r="I664" i="7"/>
  <c r="H664" i="7"/>
  <c r="G664" i="7"/>
  <c r="C664" i="7"/>
  <c r="F664" i="7" s="1"/>
  <c r="B664" i="7"/>
  <c r="A664" i="7"/>
  <c r="I663" i="7"/>
  <c r="J663" i="7" s="1"/>
  <c r="K663" i="7" s="1"/>
  <c r="H663" i="7"/>
  <c r="G663" i="7"/>
  <c r="F663" i="7"/>
  <c r="E663" i="7"/>
  <c r="C663" i="7"/>
  <c r="D663" i="7" s="1"/>
  <c r="B663" i="7"/>
  <c r="A663" i="7"/>
  <c r="K662" i="7"/>
  <c r="I662" i="7"/>
  <c r="J662" i="7" s="1"/>
  <c r="H662" i="7"/>
  <c r="G662" i="7"/>
  <c r="F662" i="7"/>
  <c r="E662" i="7"/>
  <c r="D662" i="7"/>
  <c r="C662" i="7"/>
  <c r="B662" i="7"/>
  <c r="A662" i="7"/>
  <c r="H661" i="7"/>
  <c r="G661" i="7"/>
  <c r="F661" i="7"/>
  <c r="E661" i="7"/>
  <c r="D661" i="7"/>
  <c r="C661" i="7"/>
  <c r="B661" i="7"/>
  <c r="I661" i="7" s="1"/>
  <c r="J661" i="7" s="1"/>
  <c r="K661" i="7" s="1"/>
  <c r="A661" i="7"/>
  <c r="I660" i="7"/>
  <c r="J660" i="7" s="1"/>
  <c r="K660" i="7" s="1"/>
  <c r="H660" i="7"/>
  <c r="G660" i="7"/>
  <c r="F660" i="7"/>
  <c r="E660" i="7"/>
  <c r="D660" i="7"/>
  <c r="C660" i="7"/>
  <c r="B660" i="7"/>
  <c r="A660" i="7"/>
  <c r="H659" i="7"/>
  <c r="G659" i="7"/>
  <c r="F659" i="7"/>
  <c r="E659" i="7"/>
  <c r="D659" i="7"/>
  <c r="C659" i="7"/>
  <c r="B659" i="7"/>
  <c r="I659" i="7" s="1"/>
  <c r="J659" i="7" s="1"/>
  <c r="K659" i="7" s="1"/>
  <c r="A659" i="7"/>
  <c r="H658" i="7"/>
  <c r="G658" i="7"/>
  <c r="C658" i="7"/>
  <c r="F658" i="7" s="1"/>
  <c r="B658" i="7"/>
  <c r="I658" i="7" s="1"/>
  <c r="J658" i="7" s="1"/>
  <c r="K658" i="7" s="1"/>
  <c r="A658" i="7"/>
  <c r="H657" i="7"/>
  <c r="G657" i="7"/>
  <c r="C657" i="7"/>
  <c r="E657" i="7" s="1"/>
  <c r="B657" i="7"/>
  <c r="I657" i="7" s="1"/>
  <c r="J657" i="7" s="1"/>
  <c r="K657" i="7" s="1"/>
  <c r="A657" i="7"/>
  <c r="K656" i="7"/>
  <c r="H656" i="7"/>
  <c r="G656" i="7"/>
  <c r="E656" i="7"/>
  <c r="C656" i="7"/>
  <c r="B656" i="7"/>
  <c r="I656" i="7" s="1"/>
  <c r="J656" i="7" s="1"/>
  <c r="A656" i="7"/>
  <c r="H655" i="7"/>
  <c r="G655" i="7"/>
  <c r="F655" i="7"/>
  <c r="E655" i="7"/>
  <c r="D655" i="7"/>
  <c r="C655" i="7"/>
  <c r="B655" i="7"/>
  <c r="I655" i="7" s="1"/>
  <c r="J655" i="7" s="1"/>
  <c r="K655" i="7" s="1"/>
  <c r="A655" i="7"/>
  <c r="J654" i="7"/>
  <c r="K654" i="7" s="1"/>
  <c r="I654" i="7"/>
  <c r="H654" i="7"/>
  <c r="G654" i="7"/>
  <c r="E654" i="7"/>
  <c r="C654" i="7"/>
  <c r="B654" i="7"/>
  <c r="A654" i="7"/>
  <c r="H653" i="7"/>
  <c r="G653" i="7"/>
  <c r="D653" i="7"/>
  <c r="C653" i="7"/>
  <c r="F653" i="7" s="1"/>
  <c r="B653" i="7"/>
  <c r="I653" i="7" s="1"/>
  <c r="J653" i="7" s="1"/>
  <c r="K653" i="7" s="1"/>
  <c r="A653" i="7"/>
  <c r="J652" i="7"/>
  <c r="K652" i="7" s="1"/>
  <c r="I652" i="7"/>
  <c r="H652" i="7"/>
  <c r="G652" i="7"/>
  <c r="C652" i="7"/>
  <c r="B652" i="7"/>
  <c r="A652" i="7"/>
  <c r="H651" i="7"/>
  <c r="G651" i="7"/>
  <c r="F651" i="7"/>
  <c r="E651" i="7"/>
  <c r="C651" i="7"/>
  <c r="D651" i="7" s="1"/>
  <c r="B651" i="7"/>
  <c r="I651" i="7" s="1"/>
  <c r="J651" i="7" s="1"/>
  <c r="K651" i="7" s="1"/>
  <c r="A651" i="7"/>
  <c r="K650" i="7"/>
  <c r="I650" i="7"/>
  <c r="J650" i="7" s="1"/>
  <c r="H650" i="7"/>
  <c r="G650" i="7"/>
  <c r="F650" i="7"/>
  <c r="E650" i="7"/>
  <c r="D650" i="7"/>
  <c r="C650" i="7"/>
  <c r="B650" i="7"/>
  <c r="A650" i="7"/>
  <c r="J649" i="7"/>
  <c r="K649" i="7" s="1"/>
  <c r="H649" i="7"/>
  <c r="G649" i="7"/>
  <c r="F649" i="7"/>
  <c r="E649" i="7"/>
  <c r="D649" i="7"/>
  <c r="C649" i="7"/>
  <c r="B649" i="7"/>
  <c r="I649" i="7" s="1"/>
  <c r="A649" i="7"/>
  <c r="I648" i="7"/>
  <c r="J648" i="7" s="1"/>
  <c r="K648" i="7" s="1"/>
  <c r="H648" i="7"/>
  <c r="G648" i="7"/>
  <c r="F648" i="7"/>
  <c r="E648" i="7"/>
  <c r="C648" i="7"/>
  <c r="D648" i="7" s="1"/>
  <c r="B648" i="7"/>
  <c r="A648" i="7"/>
  <c r="J647" i="7"/>
  <c r="K647" i="7" s="1"/>
  <c r="H647" i="7"/>
  <c r="G647" i="7"/>
  <c r="D647" i="7"/>
  <c r="C647" i="7"/>
  <c r="F647" i="7" s="1"/>
  <c r="B647" i="7"/>
  <c r="I647" i="7" s="1"/>
  <c r="A647" i="7"/>
  <c r="H646" i="7"/>
  <c r="G646" i="7"/>
  <c r="E646" i="7"/>
  <c r="D646" i="7"/>
  <c r="C646" i="7"/>
  <c r="F646" i="7" s="1"/>
  <c r="B646" i="7"/>
  <c r="I646" i="7" s="1"/>
  <c r="J646" i="7" s="1"/>
  <c r="K646" i="7" s="1"/>
  <c r="A646" i="7"/>
  <c r="H645" i="7"/>
  <c r="G645" i="7"/>
  <c r="F645" i="7"/>
  <c r="C645" i="7"/>
  <c r="E645" i="7" s="1"/>
  <c r="B645" i="7"/>
  <c r="I645" i="7" s="1"/>
  <c r="J645" i="7" s="1"/>
  <c r="K645" i="7" s="1"/>
  <c r="A645" i="7"/>
  <c r="H644" i="7"/>
  <c r="G644" i="7"/>
  <c r="E644" i="7"/>
  <c r="C644" i="7"/>
  <c r="B644" i="7"/>
  <c r="I644" i="7" s="1"/>
  <c r="J644" i="7" s="1"/>
  <c r="K644" i="7" s="1"/>
  <c r="A644" i="7"/>
  <c r="H643" i="7"/>
  <c r="G643" i="7"/>
  <c r="F643" i="7"/>
  <c r="E643" i="7"/>
  <c r="D643" i="7"/>
  <c r="C643" i="7"/>
  <c r="B643" i="7"/>
  <c r="I643" i="7" s="1"/>
  <c r="J643" i="7" s="1"/>
  <c r="K643" i="7" s="1"/>
  <c r="A643" i="7"/>
  <c r="K642" i="7"/>
  <c r="J642" i="7"/>
  <c r="I642" i="7"/>
  <c r="H642" i="7"/>
  <c r="G642" i="7"/>
  <c r="C642" i="7"/>
  <c r="B642" i="7"/>
  <c r="A642" i="7"/>
  <c r="H641" i="7"/>
  <c r="G641" i="7"/>
  <c r="D641" i="7"/>
  <c r="C641" i="7"/>
  <c r="F641" i="7" s="1"/>
  <c r="B641" i="7"/>
  <c r="I641" i="7" s="1"/>
  <c r="J641" i="7" s="1"/>
  <c r="K641" i="7" s="1"/>
  <c r="A641" i="7"/>
  <c r="J640" i="7"/>
  <c r="K640" i="7" s="1"/>
  <c r="I640" i="7"/>
  <c r="H640" i="7"/>
  <c r="G640" i="7"/>
  <c r="C640" i="7"/>
  <c r="B640" i="7"/>
  <c r="A640" i="7"/>
  <c r="J639" i="7"/>
  <c r="K639" i="7" s="1"/>
  <c r="I639" i="7"/>
  <c r="H639" i="7"/>
  <c r="G639" i="7"/>
  <c r="F639" i="7"/>
  <c r="E639" i="7"/>
  <c r="C639" i="7"/>
  <c r="D639" i="7" s="1"/>
  <c r="B639" i="7"/>
  <c r="A639" i="7"/>
  <c r="I638" i="7"/>
  <c r="J638" i="7" s="1"/>
  <c r="K638" i="7" s="1"/>
  <c r="H638" i="7"/>
  <c r="G638" i="7"/>
  <c r="F638" i="7"/>
  <c r="E638" i="7"/>
  <c r="D638" i="7"/>
  <c r="C638" i="7"/>
  <c r="B638" i="7"/>
  <c r="A638" i="7"/>
  <c r="H637" i="7"/>
  <c r="G637" i="7"/>
  <c r="F637" i="7"/>
  <c r="E637" i="7"/>
  <c r="D637" i="7"/>
  <c r="C637" i="7"/>
  <c r="B637" i="7"/>
  <c r="I637" i="7" s="1"/>
  <c r="J637" i="7" s="1"/>
  <c r="K637" i="7" s="1"/>
  <c r="A637" i="7"/>
  <c r="I636" i="7"/>
  <c r="J636" i="7" s="1"/>
  <c r="K636" i="7" s="1"/>
  <c r="H636" i="7"/>
  <c r="G636" i="7"/>
  <c r="D636" i="7"/>
  <c r="C636" i="7"/>
  <c r="F636" i="7" s="1"/>
  <c r="B636" i="7"/>
  <c r="A636" i="7"/>
  <c r="J635" i="7"/>
  <c r="K635" i="7" s="1"/>
  <c r="H635" i="7"/>
  <c r="G635" i="7"/>
  <c r="F635" i="7"/>
  <c r="C635" i="7"/>
  <c r="E635" i="7" s="1"/>
  <c r="B635" i="7"/>
  <c r="I635" i="7" s="1"/>
  <c r="A635" i="7"/>
  <c r="H634" i="7"/>
  <c r="G634" i="7"/>
  <c r="E634" i="7"/>
  <c r="C634" i="7"/>
  <c r="F634" i="7" s="1"/>
  <c r="B634" i="7"/>
  <c r="I634" i="7" s="1"/>
  <c r="J634" i="7" s="1"/>
  <c r="K634" i="7" s="1"/>
  <c r="A634" i="7"/>
  <c r="H633" i="7"/>
  <c r="G633" i="7"/>
  <c r="D633" i="7"/>
  <c r="C633" i="7"/>
  <c r="E633" i="7" s="1"/>
  <c r="B633" i="7"/>
  <c r="I633" i="7" s="1"/>
  <c r="J633" i="7" s="1"/>
  <c r="K633" i="7" s="1"/>
  <c r="A633" i="7"/>
  <c r="K632" i="7"/>
  <c r="H632" i="7"/>
  <c r="G632" i="7"/>
  <c r="E632" i="7"/>
  <c r="C632" i="7"/>
  <c r="B632" i="7"/>
  <c r="I632" i="7" s="1"/>
  <c r="J632" i="7" s="1"/>
  <c r="A632" i="7"/>
  <c r="J631" i="7"/>
  <c r="K631" i="7" s="1"/>
  <c r="H631" i="7"/>
  <c r="G631" i="7"/>
  <c r="F631" i="7"/>
  <c r="E631" i="7"/>
  <c r="D631" i="7"/>
  <c r="C631" i="7"/>
  <c r="B631" i="7"/>
  <c r="I631" i="7" s="1"/>
  <c r="A631" i="7"/>
  <c r="J630" i="7"/>
  <c r="K630" i="7" s="1"/>
  <c r="I630" i="7"/>
  <c r="H630" i="7"/>
  <c r="G630" i="7"/>
  <c r="E630" i="7"/>
  <c r="C630" i="7"/>
  <c r="B630" i="7"/>
  <c r="A630" i="7"/>
  <c r="H629" i="7"/>
  <c r="G629" i="7"/>
  <c r="D629" i="7"/>
  <c r="C629" i="7"/>
  <c r="F629" i="7" s="1"/>
  <c r="B629" i="7"/>
  <c r="I629" i="7" s="1"/>
  <c r="J629" i="7" s="1"/>
  <c r="K629" i="7" s="1"/>
  <c r="A629" i="7"/>
  <c r="J628" i="7"/>
  <c r="K628" i="7" s="1"/>
  <c r="I628" i="7"/>
  <c r="H628" i="7"/>
  <c r="G628" i="7"/>
  <c r="C628" i="7"/>
  <c r="B628" i="7"/>
  <c r="A628" i="7"/>
  <c r="I627" i="7"/>
  <c r="J627" i="7" s="1"/>
  <c r="K627" i="7" s="1"/>
  <c r="H627" i="7"/>
  <c r="G627" i="7"/>
  <c r="F627" i="7"/>
  <c r="E627" i="7"/>
  <c r="C627" i="7"/>
  <c r="D627" i="7" s="1"/>
  <c r="B627" i="7"/>
  <c r="A627" i="7"/>
  <c r="K626" i="7"/>
  <c r="I626" i="7"/>
  <c r="J626" i="7" s="1"/>
  <c r="H626" i="7"/>
  <c r="G626" i="7"/>
  <c r="F626" i="7"/>
  <c r="E626" i="7"/>
  <c r="D626" i="7"/>
  <c r="C626" i="7"/>
  <c r="B626" i="7"/>
  <c r="A626" i="7"/>
  <c r="H625" i="7"/>
  <c r="G625" i="7"/>
  <c r="F625" i="7"/>
  <c r="E625" i="7"/>
  <c r="D625" i="7"/>
  <c r="C625" i="7"/>
  <c r="B625" i="7"/>
  <c r="I625" i="7" s="1"/>
  <c r="J625" i="7" s="1"/>
  <c r="K625" i="7" s="1"/>
  <c r="A625" i="7"/>
  <c r="I624" i="7"/>
  <c r="J624" i="7" s="1"/>
  <c r="K624" i="7" s="1"/>
  <c r="H624" i="7"/>
  <c r="G624" i="7"/>
  <c r="F624" i="7"/>
  <c r="C624" i="7"/>
  <c r="E624" i="7" s="1"/>
  <c r="B624" i="7"/>
  <c r="A624" i="7"/>
  <c r="J623" i="7"/>
  <c r="K623" i="7" s="1"/>
  <c r="H623" i="7"/>
  <c r="G623" i="7"/>
  <c r="C623" i="7"/>
  <c r="F623" i="7" s="1"/>
  <c r="B623" i="7"/>
  <c r="I623" i="7" s="1"/>
  <c r="A623" i="7"/>
  <c r="I622" i="7"/>
  <c r="J622" i="7" s="1"/>
  <c r="K622" i="7" s="1"/>
  <c r="H622" i="7"/>
  <c r="G622" i="7"/>
  <c r="E622" i="7"/>
  <c r="D622" i="7"/>
  <c r="C622" i="7"/>
  <c r="F622" i="7" s="1"/>
  <c r="B622" i="7"/>
  <c r="A622" i="7"/>
  <c r="H621" i="7"/>
  <c r="G621" i="7"/>
  <c r="C621" i="7"/>
  <c r="E621" i="7" s="1"/>
  <c r="B621" i="7"/>
  <c r="I621" i="7" s="1"/>
  <c r="J621" i="7" s="1"/>
  <c r="K621" i="7" s="1"/>
  <c r="A621" i="7"/>
  <c r="K620" i="7"/>
  <c r="H620" i="7"/>
  <c r="G620" i="7"/>
  <c r="E620" i="7"/>
  <c r="C620" i="7"/>
  <c r="B620" i="7"/>
  <c r="I620" i="7" s="1"/>
  <c r="J620" i="7" s="1"/>
  <c r="A620" i="7"/>
  <c r="H619" i="7"/>
  <c r="G619" i="7"/>
  <c r="F619" i="7"/>
  <c r="E619" i="7"/>
  <c r="D619" i="7"/>
  <c r="C619" i="7"/>
  <c r="B619" i="7"/>
  <c r="I619" i="7" s="1"/>
  <c r="J619" i="7" s="1"/>
  <c r="K619" i="7" s="1"/>
  <c r="A619" i="7"/>
  <c r="J618" i="7"/>
  <c r="K618" i="7" s="1"/>
  <c r="I618" i="7"/>
  <c r="H618" i="7"/>
  <c r="G618" i="7"/>
  <c r="C618" i="7"/>
  <c r="B618" i="7"/>
  <c r="A618" i="7"/>
  <c r="H617" i="7"/>
  <c r="G617" i="7"/>
  <c r="D617" i="7"/>
  <c r="C617" i="7"/>
  <c r="F617" i="7" s="1"/>
  <c r="B617" i="7"/>
  <c r="I617" i="7" s="1"/>
  <c r="J617" i="7" s="1"/>
  <c r="K617" i="7" s="1"/>
  <c r="A617" i="7"/>
  <c r="K616" i="7"/>
  <c r="J616" i="7"/>
  <c r="I616" i="7"/>
  <c r="H616" i="7"/>
  <c r="G616" i="7"/>
  <c r="C616" i="7"/>
  <c r="B616" i="7"/>
  <c r="A616" i="7"/>
  <c r="H615" i="7"/>
  <c r="G615" i="7"/>
  <c r="F615" i="7"/>
  <c r="E615" i="7"/>
  <c r="C615" i="7"/>
  <c r="D615" i="7" s="1"/>
  <c r="B615" i="7"/>
  <c r="I615" i="7" s="1"/>
  <c r="J615" i="7" s="1"/>
  <c r="K615" i="7" s="1"/>
  <c r="A615" i="7"/>
  <c r="I614" i="7"/>
  <c r="J614" i="7" s="1"/>
  <c r="K614" i="7" s="1"/>
  <c r="H614" i="7"/>
  <c r="G614" i="7"/>
  <c r="F614" i="7"/>
  <c r="E614" i="7"/>
  <c r="D614" i="7"/>
  <c r="C614" i="7"/>
  <c r="B614" i="7"/>
  <c r="A614" i="7"/>
  <c r="H613" i="7"/>
  <c r="G613" i="7"/>
  <c r="F613" i="7"/>
  <c r="E613" i="7"/>
  <c r="D613" i="7"/>
  <c r="C613" i="7"/>
  <c r="B613" i="7"/>
  <c r="I613" i="7" s="1"/>
  <c r="J613" i="7" s="1"/>
  <c r="K613" i="7" s="1"/>
  <c r="A613" i="7"/>
  <c r="K612" i="7"/>
  <c r="I612" i="7"/>
  <c r="J612" i="7" s="1"/>
  <c r="H612" i="7"/>
  <c r="G612" i="7"/>
  <c r="C612" i="7"/>
  <c r="F612" i="7" s="1"/>
  <c r="B612" i="7"/>
  <c r="A612" i="7"/>
  <c r="J611" i="7"/>
  <c r="K611" i="7" s="1"/>
  <c r="H611" i="7"/>
  <c r="G611" i="7"/>
  <c r="F611" i="7"/>
  <c r="E611" i="7"/>
  <c r="C611" i="7"/>
  <c r="D611" i="7" s="1"/>
  <c r="B611" i="7"/>
  <c r="I611" i="7" s="1"/>
  <c r="A611" i="7"/>
  <c r="I610" i="7"/>
  <c r="J610" i="7" s="1"/>
  <c r="K610" i="7" s="1"/>
  <c r="H610" i="7"/>
  <c r="G610" i="7"/>
  <c r="C610" i="7"/>
  <c r="F610" i="7" s="1"/>
  <c r="B610" i="7"/>
  <c r="A610" i="7"/>
  <c r="H609" i="7"/>
  <c r="G609" i="7"/>
  <c r="C609" i="7"/>
  <c r="E609" i="7" s="1"/>
  <c r="B609" i="7"/>
  <c r="I609" i="7" s="1"/>
  <c r="J609" i="7" s="1"/>
  <c r="K609" i="7" s="1"/>
  <c r="A609" i="7"/>
  <c r="K608" i="7"/>
  <c r="H608" i="7"/>
  <c r="G608" i="7"/>
  <c r="E608" i="7"/>
  <c r="C608" i="7"/>
  <c r="B608" i="7"/>
  <c r="I608" i="7" s="1"/>
  <c r="J608" i="7" s="1"/>
  <c r="A608" i="7"/>
  <c r="H607" i="7"/>
  <c r="G607" i="7"/>
  <c r="F607" i="7"/>
  <c r="E607" i="7"/>
  <c r="D607" i="7"/>
  <c r="C607" i="7"/>
  <c r="B607" i="7"/>
  <c r="I607" i="7" s="1"/>
  <c r="J607" i="7" s="1"/>
  <c r="K607" i="7" s="1"/>
  <c r="A607" i="7"/>
  <c r="J606" i="7"/>
  <c r="K606" i="7" s="1"/>
  <c r="I606" i="7"/>
  <c r="H606" i="7"/>
  <c r="G606" i="7"/>
  <c r="E606" i="7"/>
  <c r="C606" i="7"/>
  <c r="B606" i="7"/>
  <c r="A606" i="7"/>
  <c r="H605" i="7"/>
  <c r="G605" i="7"/>
  <c r="D605" i="7"/>
  <c r="C605" i="7"/>
  <c r="F605" i="7" s="1"/>
  <c r="B605" i="7"/>
  <c r="I605" i="7" s="1"/>
  <c r="J605" i="7" s="1"/>
  <c r="K605" i="7" s="1"/>
  <c r="A605" i="7"/>
  <c r="J604" i="7"/>
  <c r="K604" i="7" s="1"/>
  <c r="I604" i="7"/>
  <c r="H604" i="7"/>
  <c r="G604" i="7"/>
  <c r="C604" i="7"/>
  <c r="B604" i="7"/>
  <c r="A604" i="7"/>
  <c r="H603" i="7"/>
  <c r="G603" i="7"/>
  <c r="F603" i="7"/>
  <c r="E603" i="7"/>
  <c r="C603" i="7"/>
  <c r="D603" i="7" s="1"/>
  <c r="B603" i="7"/>
  <c r="I603" i="7" s="1"/>
  <c r="J603" i="7" s="1"/>
  <c r="K603" i="7" s="1"/>
  <c r="A603" i="7"/>
  <c r="K602" i="7"/>
  <c r="I602" i="7"/>
  <c r="J602" i="7" s="1"/>
  <c r="H602" i="7"/>
  <c r="G602" i="7"/>
  <c r="F602" i="7"/>
  <c r="E602" i="7"/>
  <c r="D602" i="7"/>
  <c r="C602" i="7"/>
  <c r="B602" i="7"/>
  <c r="A602" i="7"/>
  <c r="J601" i="7"/>
  <c r="K601" i="7" s="1"/>
  <c r="H601" i="7"/>
  <c r="G601" i="7"/>
  <c r="F601" i="7"/>
  <c r="E601" i="7"/>
  <c r="D601" i="7"/>
  <c r="C601" i="7"/>
  <c r="B601" i="7"/>
  <c r="I601" i="7" s="1"/>
  <c r="A601" i="7"/>
  <c r="I600" i="7"/>
  <c r="J600" i="7" s="1"/>
  <c r="K600" i="7" s="1"/>
  <c r="H600" i="7"/>
  <c r="G600" i="7"/>
  <c r="F600" i="7"/>
  <c r="E600" i="7"/>
  <c r="D600" i="7"/>
  <c r="C600" i="7"/>
  <c r="B600" i="7"/>
  <c r="A600" i="7"/>
  <c r="J599" i="7"/>
  <c r="K599" i="7" s="1"/>
  <c r="H599" i="7"/>
  <c r="G599" i="7"/>
  <c r="D599" i="7"/>
  <c r="C599" i="7"/>
  <c r="F599" i="7" s="1"/>
  <c r="B599" i="7"/>
  <c r="I599" i="7" s="1"/>
  <c r="A599" i="7"/>
  <c r="H598" i="7"/>
  <c r="G598" i="7"/>
  <c r="E598" i="7"/>
  <c r="C598" i="7"/>
  <c r="F598" i="7" s="1"/>
  <c r="B598" i="7"/>
  <c r="I598" i="7" s="1"/>
  <c r="J598" i="7" s="1"/>
  <c r="K598" i="7" s="1"/>
  <c r="A598" i="7"/>
  <c r="H597" i="7"/>
  <c r="G597" i="7"/>
  <c r="F597" i="7"/>
  <c r="D597" i="7"/>
  <c r="C597" i="7"/>
  <c r="E597" i="7" s="1"/>
  <c r="B597" i="7"/>
  <c r="I597" i="7" s="1"/>
  <c r="J597" i="7" s="1"/>
  <c r="K597" i="7" s="1"/>
  <c r="A597" i="7"/>
  <c r="H596" i="7"/>
  <c r="G596" i="7"/>
  <c r="E596" i="7"/>
  <c r="C596" i="7"/>
  <c r="B596" i="7"/>
  <c r="I596" i="7" s="1"/>
  <c r="J596" i="7" s="1"/>
  <c r="K596" i="7" s="1"/>
  <c r="A596" i="7"/>
  <c r="H595" i="7"/>
  <c r="G595" i="7"/>
  <c r="F595" i="7"/>
  <c r="E595" i="7"/>
  <c r="D595" i="7"/>
  <c r="C595" i="7"/>
  <c r="B595" i="7"/>
  <c r="I595" i="7" s="1"/>
  <c r="J595" i="7" s="1"/>
  <c r="K595" i="7" s="1"/>
  <c r="A595" i="7"/>
  <c r="K594" i="7"/>
  <c r="J594" i="7"/>
  <c r="I594" i="7"/>
  <c r="H594" i="7"/>
  <c r="G594" i="7"/>
  <c r="C594" i="7"/>
  <c r="B594" i="7"/>
  <c r="A594" i="7"/>
  <c r="H593" i="7"/>
  <c r="G593" i="7"/>
  <c r="D593" i="7"/>
  <c r="C593" i="7"/>
  <c r="F593" i="7" s="1"/>
  <c r="B593" i="7"/>
  <c r="I593" i="7" s="1"/>
  <c r="J593" i="7" s="1"/>
  <c r="K593" i="7" s="1"/>
  <c r="A593" i="7"/>
  <c r="J592" i="7"/>
  <c r="K592" i="7" s="1"/>
  <c r="I592" i="7"/>
  <c r="H592" i="7"/>
  <c r="G592" i="7"/>
  <c r="C592" i="7"/>
  <c r="B592" i="7"/>
  <c r="A592" i="7"/>
  <c r="J591" i="7"/>
  <c r="K591" i="7" s="1"/>
  <c r="I591" i="7"/>
  <c r="H591" i="7"/>
  <c r="G591" i="7"/>
  <c r="F591" i="7"/>
  <c r="E591" i="7"/>
  <c r="C591" i="7"/>
  <c r="D591" i="7" s="1"/>
  <c r="B591" i="7"/>
  <c r="A591" i="7"/>
  <c r="I590" i="7"/>
  <c r="J590" i="7" s="1"/>
  <c r="K590" i="7" s="1"/>
  <c r="H590" i="7"/>
  <c r="G590" i="7"/>
  <c r="F590" i="7"/>
  <c r="E590" i="7"/>
  <c r="D590" i="7"/>
  <c r="C590" i="7"/>
  <c r="B590" i="7"/>
  <c r="A590" i="7"/>
  <c r="H589" i="7"/>
  <c r="G589" i="7"/>
  <c r="F589" i="7"/>
  <c r="E589" i="7"/>
  <c r="D589" i="7"/>
  <c r="C589" i="7"/>
  <c r="B589" i="7"/>
  <c r="I589" i="7" s="1"/>
  <c r="J589" i="7" s="1"/>
  <c r="K589" i="7" s="1"/>
  <c r="A589" i="7"/>
  <c r="I588" i="7"/>
  <c r="J588" i="7" s="1"/>
  <c r="K588" i="7" s="1"/>
  <c r="H588" i="7"/>
  <c r="G588" i="7"/>
  <c r="D588" i="7"/>
  <c r="C588" i="7"/>
  <c r="F588" i="7" s="1"/>
  <c r="B588" i="7"/>
  <c r="A588" i="7"/>
  <c r="J587" i="7"/>
  <c r="K587" i="7" s="1"/>
  <c r="H587" i="7"/>
  <c r="G587" i="7"/>
  <c r="F587" i="7"/>
  <c r="C587" i="7"/>
  <c r="E587" i="7" s="1"/>
  <c r="B587" i="7"/>
  <c r="I587" i="7" s="1"/>
  <c r="A587" i="7"/>
  <c r="H586" i="7"/>
  <c r="G586" i="7"/>
  <c r="C586" i="7"/>
  <c r="F586" i="7" s="1"/>
  <c r="B586" i="7"/>
  <c r="I586" i="7" s="1"/>
  <c r="J586" i="7" s="1"/>
  <c r="K586" i="7" s="1"/>
  <c r="A586" i="7"/>
  <c r="H585" i="7"/>
  <c r="G585" i="7"/>
  <c r="D585" i="7"/>
  <c r="C585" i="7"/>
  <c r="E585" i="7" s="1"/>
  <c r="B585" i="7"/>
  <c r="I585" i="7" s="1"/>
  <c r="J585" i="7" s="1"/>
  <c r="K585" i="7" s="1"/>
  <c r="A585" i="7"/>
  <c r="K584" i="7"/>
  <c r="H584" i="7"/>
  <c r="G584" i="7"/>
  <c r="E584" i="7"/>
  <c r="C584" i="7"/>
  <c r="B584" i="7"/>
  <c r="I584" i="7" s="1"/>
  <c r="J584" i="7" s="1"/>
  <c r="A584" i="7"/>
  <c r="J583" i="7"/>
  <c r="K583" i="7" s="1"/>
  <c r="H583" i="7"/>
  <c r="G583" i="7"/>
  <c r="F583" i="7"/>
  <c r="E583" i="7"/>
  <c r="D583" i="7"/>
  <c r="C583" i="7"/>
  <c r="B583" i="7"/>
  <c r="I583" i="7" s="1"/>
  <c r="A583" i="7"/>
  <c r="J582" i="7"/>
  <c r="K582" i="7" s="1"/>
  <c r="I582" i="7"/>
  <c r="H582" i="7"/>
  <c r="G582" i="7"/>
  <c r="E582" i="7"/>
  <c r="C582" i="7"/>
  <c r="B582" i="7"/>
  <c r="A582" i="7"/>
  <c r="H581" i="7"/>
  <c r="G581" i="7"/>
  <c r="D581" i="7"/>
  <c r="C581" i="7"/>
  <c r="F581" i="7" s="1"/>
  <c r="B581" i="7"/>
  <c r="I581" i="7" s="1"/>
  <c r="J581" i="7" s="1"/>
  <c r="K581" i="7" s="1"/>
  <c r="A581" i="7"/>
  <c r="K580" i="7"/>
  <c r="J580" i="7"/>
  <c r="I580" i="7"/>
  <c r="H580" i="7"/>
  <c r="G580" i="7"/>
  <c r="C580" i="7"/>
  <c r="B580" i="7"/>
  <c r="A580" i="7"/>
  <c r="I579" i="7"/>
  <c r="J579" i="7" s="1"/>
  <c r="K579" i="7" s="1"/>
  <c r="H579" i="7"/>
  <c r="G579" i="7"/>
  <c r="F579" i="7"/>
  <c r="E579" i="7"/>
  <c r="C579" i="7"/>
  <c r="D579" i="7" s="1"/>
  <c r="B579" i="7"/>
  <c r="A579" i="7"/>
  <c r="I578" i="7"/>
  <c r="J578" i="7" s="1"/>
  <c r="K578" i="7" s="1"/>
  <c r="H578" i="7"/>
  <c r="G578" i="7"/>
  <c r="F578" i="7"/>
  <c r="E578" i="7"/>
  <c r="D578" i="7"/>
  <c r="C578" i="7"/>
  <c r="B578" i="7"/>
  <c r="A578" i="7"/>
  <c r="H577" i="7"/>
  <c r="G577" i="7"/>
  <c r="F577" i="7"/>
  <c r="E577" i="7"/>
  <c r="D577" i="7"/>
  <c r="C577" i="7"/>
  <c r="B577" i="7"/>
  <c r="I577" i="7" s="1"/>
  <c r="J577" i="7" s="1"/>
  <c r="K577" i="7" s="1"/>
  <c r="A577" i="7"/>
  <c r="K576" i="7"/>
  <c r="I576" i="7"/>
  <c r="J576" i="7" s="1"/>
  <c r="H576" i="7"/>
  <c r="G576" i="7"/>
  <c r="F576" i="7"/>
  <c r="C576" i="7"/>
  <c r="E576" i="7" s="1"/>
  <c r="B576" i="7"/>
  <c r="A576" i="7"/>
  <c r="J575" i="7"/>
  <c r="K575" i="7" s="1"/>
  <c r="H575" i="7"/>
  <c r="G575" i="7"/>
  <c r="C575" i="7"/>
  <c r="F575" i="7" s="1"/>
  <c r="B575" i="7"/>
  <c r="I575" i="7" s="1"/>
  <c r="A575" i="7"/>
  <c r="I574" i="7"/>
  <c r="J574" i="7" s="1"/>
  <c r="K574" i="7" s="1"/>
  <c r="H574" i="7"/>
  <c r="G574" i="7"/>
  <c r="E574" i="7"/>
  <c r="D574" i="7"/>
  <c r="C574" i="7"/>
  <c r="F574" i="7" s="1"/>
  <c r="B574" i="7"/>
  <c r="A574" i="7"/>
  <c r="H573" i="7"/>
  <c r="G573" i="7"/>
  <c r="C573" i="7"/>
  <c r="E573" i="7" s="1"/>
  <c r="B573" i="7"/>
  <c r="I573" i="7" s="1"/>
  <c r="J573" i="7" s="1"/>
  <c r="K573" i="7" s="1"/>
  <c r="A573" i="7"/>
  <c r="K572" i="7"/>
  <c r="H572" i="7"/>
  <c r="G572" i="7"/>
  <c r="E572" i="7"/>
  <c r="C572" i="7"/>
  <c r="B572" i="7"/>
  <c r="I572" i="7" s="1"/>
  <c r="J572" i="7" s="1"/>
  <c r="A572" i="7"/>
  <c r="H571" i="7"/>
  <c r="G571" i="7"/>
  <c r="F571" i="7"/>
  <c r="E571" i="7"/>
  <c r="D571" i="7"/>
  <c r="C571" i="7"/>
  <c r="B571" i="7"/>
  <c r="I571" i="7" s="1"/>
  <c r="J571" i="7" s="1"/>
  <c r="K571" i="7" s="1"/>
  <c r="A571" i="7"/>
  <c r="J570" i="7"/>
  <c r="K570" i="7" s="1"/>
  <c r="I570" i="7"/>
  <c r="H570" i="7"/>
  <c r="G570" i="7"/>
  <c r="C570" i="7"/>
  <c r="B570" i="7"/>
  <c r="A570" i="7"/>
  <c r="H569" i="7"/>
  <c r="G569" i="7"/>
  <c r="D569" i="7"/>
  <c r="C569" i="7"/>
  <c r="F569" i="7" s="1"/>
  <c r="B569" i="7"/>
  <c r="I569" i="7" s="1"/>
  <c r="J569" i="7" s="1"/>
  <c r="K569" i="7" s="1"/>
  <c r="A569" i="7"/>
  <c r="K568" i="7"/>
  <c r="J568" i="7"/>
  <c r="I568" i="7"/>
  <c r="H568" i="7"/>
  <c r="G568" i="7"/>
  <c r="C568" i="7"/>
  <c r="B568" i="7"/>
  <c r="A568" i="7"/>
  <c r="H567" i="7"/>
  <c r="G567" i="7"/>
  <c r="F567" i="7"/>
  <c r="E567" i="7"/>
  <c r="C567" i="7"/>
  <c r="D567" i="7" s="1"/>
  <c r="B567" i="7"/>
  <c r="I567" i="7" s="1"/>
  <c r="J567" i="7" s="1"/>
  <c r="K567" i="7" s="1"/>
  <c r="A567" i="7"/>
  <c r="I566" i="7"/>
  <c r="J566" i="7" s="1"/>
  <c r="K566" i="7" s="1"/>
  <c r="H566" i="7"/>
  <c r="G566" i="7"/>
  <c r="F566" i="7"/>
  <c r="E566" i="7"/>
  <c r="D566" i="7"/>
  <c r="C566" i="7"/>
  <c r="B566" i="7"/>
  <c r="A566" i="7"/>
  <c r="J565" i="7"/>
  <c r="K565" i="7" s="1"/>
  <c r="H565" i="7"/>
  <c r="G565" i="7"/>
  <c r="F565" i="7"/>
  <c r="E565" i="7"/>
  <c r="D565" i="7"/>
  <c r="C565" i="7"/>
  <c r="B565" i="7"/>
  <c r="I565" i="7" s="1"/>
  <c r="A565" i="7"/>
  <c r="K564" i="7"/>
  <c r="I564" i="7"/>
  <c r="J564" i="7" s="1"/>
  <c r="H564" i="7"/>
  <c r="G564" i="7"/>
  <c r="C564" i="7"/>
  <c r="F564" i="7" s="1"/>
  <c r="B564" i="7"/>
  <c r="A564" i="7"/>
  <c r="J563" i="7"/>
  <c r="K563" i="7" s="1"/>
  <c r="H563" i="7"/>
  <c r="G563" i="7"/>
  <c r="F563" i="7"/>
  <c r="E563" i="7"/>
  <c r="D563" i="7"/>
  <c r="C563" i="7"/>
  <c r="B563" i="7"/>
  <c r="I563" i="7" s="1"/>
  <c r="A563" i="7"/>
  <c r="I562" i="7"/>
  <c r="J562" i="7" s="1"/>
  <c r="K562" i="7" s="1"/>
  <c r="H562" i="7"/>
  <c r="G562" i="7"/>
  <c r="C562" i="7"/>
  <c r="B562" i="7"/>
  <c r="A562" i="7"/>
  <c r="H561" i="7"/>
  <c r="G561" i="7"/>
  <c r="C561" i="7"/>
  <c r="E561" i="7" s="1"/>
  <c r="B561" i="7"/>
  <c r="I561" i="7" s="1"/>
  <c r="J561" i="7" s="1"/>
  <c r="K561" i="7" s="1"/>
  <c r="A561" i="7"/>
  <c r="H560" i="7"/>
  <c r="G560" i="7"/>
  <c r="E560" i="7"/>
  <c r="C560" i="7"/>
  <c r="B560" i="7"/>
  <c r="I560" i="7" s="1"/>
  <c r="J560" i="7" s="1"/>
  <c r="K560" i="7" s="1"/>
  <c r="A560" i="7"/>
  <c r="H559" i="7"/>
  <c r="G559" i="7"/>
  <c r="F559" i="7"/>
  <c r="E559" i="7"/>
  <c r="D559" i="7"/>
  <c r="C559" i="7"/>
  <c r="B559" i="7"/>
  <c r="I559" i="7" s="1"/>
  <c r="J559" i="7" s="1"/>
  <c r="K559" i="7" s="1"/>
  <c r="A559" i="7"/>
  <c r="K558" i="7"/>
  <c r="J558" i="7"/>
  <c r="I558" i="7"/>
  <c r="H558" i="7"/>
  <c r="G558" i="7"/>
  <c r="C558" i="7"/>
  <c r="B558" i="7"/>
  <c r="A558" i="7"/>
  <c r="H557" i="7"/>
  <c r="G557" i="7"/>
  <c r="D557" i="7"/>
  <c r="C557" i="7"/>
  <c r="F557" i="7" s="1"/>
  <c r="B557" i="7"/>
  <c r="I557" i="7" s="1"/>
  <c r="J557" i="7" s="1"/>
  <c r="K557" i="7" s="1"/>
  <c r="A557" i="7"/>
  <c r="J556" i="7"/>
  <c r="K556" i="7" s="1"/>
  <c r="I556" i="7"/>
  <c r="H556" i="7"/>
  <c r="G556" i="7"/>
  <c r="C556" i="7"/>
  <c r="B556" i="7"/>
  <c r="A556" i="7"/>
  <c r="H555" i="7"/>
  <c r="G555" i="7"/>
  <c r="F555" i="7"/>
  <c r="E555" i="7"/>
  <c r="C555" i="7"/>
  <c r="D555" i="7" s="1"/>
  <c r="B555" i="7"/>
  <c r="I555" i="7" s="1"/>
  <c r="J555" i="7" s="1"/>
  <c r="K555" i="7" s="1"/>
  <c r="A555" i="7"/>
  <c r="I554" i="7"/>
  <c r="J554" i="7" s="1"/>
  <c r="K554" i="7" s="1"/>
  <c r="H554" i="7"/>
  <c r="G554" i="7"/>
  <c r="F554" i="7"/>
  <c r="E554" i="7"/>
  <c r="D554" i="7"/>
  <c r="C554" i="7"/>
  <c r="B554" i="7"/>
  <c r="A554" i="7"/>
  <c r="J553" i="7"/>
  <c r="K553" i="7" s="1"/>
  <c r="H553" i="7"/>
  <c r="G553" i="7"/>
  <c r="F553" i="7"/>
  <c r="E553" i="7"/>
  <c r="D553" i="7"/>
  <c r="C553" i="7"/>
  <c r="B553" i="7"/>
  <c r="I553" i="7" s="1"/>
  <c r="A553" i="7"/>
  <c r="I552" i="7"/>
  <c r="J552" i="7" s="1"/>
  <c r="K552" i="7" s="1"/>
  <c r="H552" i="7"/>
  <c r="G552" i="7"/>
  <c r="F552" i="7"/>
  <c r="E552" i="7"/>
  <c r="D552" i="7"/>
  <c r="C552" i="7"/>
  <c r="B552" i="7"/>
  <c r="A552" i="7"/>
  <c r="J551" i="7"/>
  <c r="K551" i="7" s="1"/>
  <c r="H551" i="7"/>
  <c r="G551" i="7"/>
  <c r="D551" i="7"/>
  <c r="C551" i="7"/>
  <c r="F551" i="7" s="1"/>
  <c r="B551" i="7"/>
  <c r="I551" i="7" s="1"/>
  <c r="A551" i="7"/>
  <c r="H550" i="7"/>
  <c r="G550" i="7"/>
  <c r="E550" i="7"/>
  <c r="C550" i="7"/>
  <c r="F550" i="7" s="1"/>
  <c r="B550" i="7"/>
  <c r="I550" i="7" s="1"/>
  <c r="J550" i="7" s="1"/>
  <c r="K550" i="7" s="1"/>
  <c r="A550" i="7"/>
  <c r="H549" i="7"/>
  <c r="G549" i="7"/>
  <c r="F549" i="7"/>
  <c r="D549" i="7"/>
  <c r="C549" i="7"/>
  <c r="E549" i="7" s="1"/>
  <c r="B549" i="7"/>
  <c r="I549" i="7" s="1"/>
  <c r="J549" i="7" s="1"/>
  <c r="K549" i="7" s="1"/>
  <c r="A549" i="7"/>
  <c r="H548" i="7"/>
  <c r="G548" i="7"/>
  <c r="E548" i="7"/>
  <c r="C548" i="7"/>
  <c r="B548" i="7"/>
  <c r="I548" i="7" s="1"/>
  <c r="J548" i="7" s="1"/>
  <c r="K548" i="7" s="1"/>
  <c r="A548" i="7"/>
  <c r="J547" i="7"/>
  <c r="K547" i="7" s="1"/>
  <c r="H547" i="7"/>
  <c r="G547" i="7"/>
  <c r="F547" i="7"/>
  <c r="E547" i="7"/>
  <c r="D547" i="7"/>
  <c r="C547" i="7"/>
  <c r="B547" i="7"/>
  <c r="I547" i="7" s="1"/>
  <c r="A547" i="7"/>
  <c r="K546" i="7"/>
  <c r="J546" i="7"/>
  <c r="I546" i="7"/>
  <c r="H546" i="7"/>
  <c r="G546" i="7"/>
  <c r="C546" i="7"/>
  <c r="B546" i="7"/>
  <c r="A546" i="7"/>
  <c r="H545" i="7"/>
  <c r="G545" i="7"/>
  <c r="D545" i="7"/>
  <c r="C545" i="7"/>
  <c r="F545" i="7" s="1"/>
  <c r="B545" i="7"/>
  <c r="I545" i="7" s="1"/>
  <c r="J545" i="7" s="1"/>
  <c r="K545" i="7" s="1"/>
  <c r="A545" i="7"/>
  <c r="J544" i="7"/>
  <c r="K544" i="7" s="1"/>
  <c r="I544" i="7"/>
  <c r="H544" i="7"/>
  <c r="G544" i="7"/>
  <c r="C544" i="7"/>
  <c r="B544" i="7"/>
  <c r="A544" i="7"/>
  <c r="I543" i="7"/>
  <c r="J543" i="7" s="1"/>
  <c r="K543" i="7" s="1"/>
  <c r="H543" i="7"/>
  <c r="G543" i="7"/>
  <c r="F543" i="7"/>
  <c r="E543" i="7"/>
  <c r="C543" i="7"/>
  <c r="D543" i="7" s="1"/>
  <c r="B543" i="7"/>
  <c r="A543" i="7"/>
  <c r="I542" i="7"/>
  <c r="J542" i="7" s="1"/>
  <c r="K542" i="7" s="1"/>
  <c r="H542" i="7"/>
  <c r="G542" i="7"/>
  <c r="F542" i="7"/>
  <c r="E542" i="7"/>
  <c r="D542" i="7"/>
  <c r="C542" i="7"/>
  <c r="B542" i="7"/>
  <c r="A542" i="7"/>
  <c r="H541" i="7"/>
  <c r="G541" i="7"/>
  <c r="F541" i="7"/>
  <c r="E541" i="7"/>
  <c r="D541" i="7"/>
  <c r="C541" i="7"/>
  <c r="B541" i="7"/>
  <c r="I541" i="7" s="1"/>
  <c r="J541" i="7" s="1"/>
  <c r="K541" i="7" s="1"/>
  <c r="A541" i="7"/>
  <c r="I540" i="7"/>
  <c r="J540" i="7" s="1"/>
  <c r="K540" i="7" s="1"/>
  <c r="H540" i="7"/>
  <c r="G540" i="7"/>
  <c r="D540" i="7"/>
  <c r="C540" i="7"/>
  <c r="F540" i="7" s="1"/>
  <c r="B540" i="7"/>
  <c r="A540" i="7"/>
  <c r="J539" i="7"/>
  <c r="K539" i="7" s="1"/>
  <c r="H539" i="7"/>
  <c r="G539" i="7"/>
  <c r="F539" i="7"/>
  <c r="C539" i="7"/>
  <c r="E539" i="7" s="1"/>
  <c r="B539" i="7"/>
  <c r="I539" i="7" s="1"/>
  <c r="A539" i="7"/>
  <c r="H538" i="7"/>
  <c r="G538" i="7"/>
  <c r="C538" i="7"/>
  <c r="F538" i="7" s="1"/>
  <c r="B538" i="7"/>
  <c r="I538" i="7" s="1"/>
  <c r="J538" i="7" s="1"/>
  <c r="K538" i="7" s="1"/>
  <c r="A538" i="7"/>
  <c r="H537" i="7"/>
  <c r="G537" i="7"/>
  <c r="D537" i="7"/>
  <c r="C537" i="7"/>
  <c r="E537" i="7" s="1"/>
  <c r="B537" i="7"/>
  <c r="I537" i="7" s="1"/>
  <c r="J537" i="7" s="1"/>
  <c r="K537" i="7" s="1"/>
  <c r="A537" i="7"/>
  <c r="K536" i="7"/>
  <c r="H536" i="7"/>
  <c r="G536" i="7"/>
  <c r="E536" i="7"/>
  <c r="C536" i="7"/>
  <c r="B536" i="7"/>
  <c r="I536" i="7" s="1"/>
  <c r="J536" i="7" s="1"/>
  <c r="A536" i="7"/>
  <c r="J535" i="7"/>
  <c r="K535" i="7" s="1"/>
  <c r="H535" i="7"/>
  <c r="G535" i="7"/>
  <c r="F535" i="7"/>
  <c r="E535" i="7"/>
  <c r="D535" i="7"/>
  <c r="C535" i="7"/>
  <c r="B535" i="7"/>
  <c r="I535" i="7" s="1"/>
  <c r="A535" i="7"/>
  <c r="J534" i="7"/>
  <c r="K534" i="7" s="1"/>
  <c r="I534" i="7"/>
  <c r="H534" i="7"/>
  <c r="G534" i="7"/>
  <c r="C534" i="7"/>
  <c r="B534" i="7"/>
  <c r="A534" i="7"/>
  <c r="H533" i="7"/>
  <c r="G533" i="7"/>
  <c r="D533" i="7"/>
  <c r="C533" i="7"/>
  <c r="F533" i="7" s="1"/>
  <c r="B533" i="7"/>
  <c r="I533" i="7" s="1"/>
  <c r="J533" i="7" s="1"/>
  <c r="K533" i="7" s="1"/>
  <c r="A533" i="7"/>
  <c r="K532" i="7"/>
  <c r="J532" i="7"/>
  <c r="I532" i="7"/>
  <c r="H532" i="7"/>
  <c r="G532" i="7"/>
  <c r="C532" i="7"/>
  <c r="B532" i="7"/>
  <c r="A532" i="7"/>
  <c r="I531" i="7"/>
  <c r="J531" i="7" s="1"/>
  <c r="K531" i="7" s="1"/>
  <c r="H531" i="7"/>
  <c r="G531" i="7"/>
  <c r="F531" i="7"/>
  <c r="E531" i="7"/>
  <c r="C531" i="7"/>
  <c r="D531" i="7" s="1"/>
  <c r="B531" i="7"/>
  <c r="A531" i="7"/>
  <c r="I530" i="7"/>
  <c r="J530" i="7" s="1"/>
  <c r="K530" i="7" s="1"/>
  <c r="H530" i="7"/>
  <c r="G530" i="7"/>
  <c r="F530" i="7"/>
  <c r="E530" i="7"/>
  <c r="D530" i="7"/>
  <c r="C530" i="7"/>
  <c r="B530" i="7"/>
  <c r="A530" i="7"/>
  <c r="H529" i="7"/>
  <c r="G529" i="7"/>
  <c r="F529" i="7"/>
  <c r="E529" i="7"/>
  <c r="D529" i="7"/>
  <c r="C529" i="7"/>
  <c r="B529" i="7"/>
  <c r="I529" i="7" s="1"/>
  <c r="J529" i="7" s="1"/>
  <c r="K529" i="7" s="1"/>
  <c r="A529" i="7"/>
  <c r="K528" i="7"/>
  <c r="I528" i="7"/>
  <c r="J528" i="7" s="1"/>
  <c r="H528" i="7"/>
  <c r="G528" i="7"/>
  <c r="F528" i="7"/>
  <c r="C528" i="7"/>
  <c r="E528" i="7" s="1"/>
  <c r="B528" i="7"/>
  <c r="A528" i="7"/>
  <c r="J527" i="7"/>
  <c r="K527" i="7" s="1"/>
  <c r="H527" i="7"/>
  <c r="G527" i="7"/>
  <c r="C527" i="7"/>
  <c r="F527" i="7" s="1"/>
  <c r="B527" i="7"/>
  <c r="I527" i="7" s="1"/>
  <c r="A527" i="7"/>
  <c r="I526" i="7"/>
  <c r="J526" i="7" s="1"/>
  <c r="K526" i="7" s="1"/>
  <c r="H526" i="7"/>
  <c r="G526" i="7"/>
  <c r="E526" i="7"/>
  <c r="C526" i="7"/>
  <c r="F526" i="7" s="1"/>
  <c r="B526" i="7"/>
  <c r="A526" i="7"/>
  <c r="H525" i="7"/>
  <c r="G525" i="7"/>
  <c r="C525" i="7"/>
  <c r="E525" i="7" s="1"/>
  <c r="B525" i="7"/>
  <c r="I525" i="7" s="1"/>
  <c r="J525" i="7" s="1"/>
  <c r="K525" i="7" s="1"/>
  <c r="A525" i="7"/>
  <c r="H524" i="7"/>
  <c r="G524" i="7"/>
  <c r="C524" i="7"/>
  <c r="D524" i="7" s="1"/>
  <c r="B524" i="7"/>
  <c r="I524" i="7" s="1"/>
  <c r="J524" i="7" s="1"/>
  <c r="K524" i="7" s="1"/>
  <c r="A524" i="7"/>
  <c r="J523" i="7"/>
  <c r="K523" i="7" s="1"/>
  <c r="H523" i="7"/>
  <c r="G523" i="7"/>
  <c r="F523" i="7"/>
  <c r="E523" i="7"/>
  <c r="D523" i="7"/>
  <c r="C523" i="7"/>
  <c r="B523" i="7"/>
  <c r="I523" i="7" s="1"/>
  <c r="A523" i="7"/>
  <c r="I522" i="7"/>
  <c r="J522" i="7" s="1"/>
  <c r="K522" i="7" s="1"/>
  <c r="H522" i="7"/>
  <c r="G522" i="7"/>
  <c r="E522" i="7"/>
  <c r="D522" i="7"/>
  <c r="C522" i="7"/>
  <c r="F522" i="7" s="1"/>
  <c r="B522" i="7"/>
  <c r="A522" i="7"/>
  <c r="H521" i="7"/>
  <c r="G521" i="7"/>
  <c r="D521" i="7"/>
  <c r="C521" i="7"/>
  <c r="B521" i="7"/>
  <c r="I521" i="7" s="1"/>
  <c r="J521" i="7" s="1"/>
  <c r="K521" i="7" s="1"/>
  <c r="A521" i="7"/>
  <c r="H520" i="7"/>
  <c r="G520" i="7"/>
  <c r="D520" i="7"/>
  <c r="C520" i="7"/>
  <c r="B520" i="7"/>
  <c r="I520" i="7" s="1"/>
  <c r="J520" i="7" s="1"/>
  <c r="K520" i="7" s="1"/>
  <c r="A520" i="7"/>
  <c r="I519" i="7"/>
  <c r="J519" i="7" s="1"/>
  <c r="K519" i="7" s="1"/>
  <c r="H519" i="7"/>
  <c r="G519" i="7"/>
  <c r="F519" i="7"/>
  <c r="D519" i="7"/>
  <c r="C519" i="7"/>
  <c r="E519" i="7" s="1"/>
  <c r="B519" i="7"/>
  <c r="A519" i="7"/>
  <c r="I518" i="7"/>
  <c r="J518" i="7" s="1"/>
  <c r="K518" i="7" s="1"/>
  <c r="H518" i="7"/>
  <c r="G518" i="7"/>
  <c r="F518" i="7"/>
  <c r="E518" i="7"/>
  <c r="D518" i="7"/>
  <c r="C518" i="7"/>
  <c r="B518" i="7"/>
  <c r="A518" i="7"/>
  <c r="I517" i="7"/>
  <c r="J517" i="7" s="1"/>
  <c r="K517" i="7" s="1"/>
  <c r="H517" i="7"/>
  <c r="G517" i="7"/>
  <c r="F517" i="7"/>
  <c r="E517" i="7"/>
  <c r="C517" i="7"/>
  <c r="D517" i="7" s="1"/>
  <c r="B517" i="7"/>
  <c r="A517" i="7"/>
  <c r="H516" i="7"/>
  <c r="G516" i="7"/>
  <c r="E516" i="7"/>
  <c r="D516" i="7"/>
  <c r="C516" i="7"/>
  <c r="F516" i="7" s="1"/>
  <c r="B516" i="7"/>
  <c r="I516" i="7" s="1"/>
  <c r="J516" i="7" s="1"/>
  <c r="K516" i="7" s="1"/>
  <c r="A516" i="7"/>
  <c r="I515" i="7"/>
  <c r="J515" i="7" s="1"/>
  <c r="K515" i="7" s="1"/>
  <c r="H515" i="7"/>
  <c r="G515" i="7"/>
  <c r="D515" i="7"/>
  <c r="C515" i="7"/>
  <c r="F515" i="7" s="1"/>
  <c r="B515" i="7"/>
  <c r="A515" i="7"/>
  <c r="H514" i="7"/>
  <c r="G514" i="7"/>
  <c r="C514" i="7"/>
  <c r="B514" i="7"/>
  <c r="I514" i="7" s="1"/>
  <c r="J514" i="7" s="1"/>
  <c r="K514" i="7" s="1"/>
  <c r="A514" i="7"/>
  <c r="H513" i="7"/>
  <c r="G513" i="7"/>
  <c r="E513" i="7"/>
  <c r="D513" i="7"/>
  <c r="C513" i="7"/>
  <c r="F513" i="7" s="1"/>
  <c r="B513" i="7"/>
  <c r="I513" i="7" s="1"/>
  <c r="J513" i="7" s="1"/>
  <c r="K513" i="7" s="1"/>
  <c r="A513" i="7"/>
  <c r="J512" i="7"/>
  <c r="K512" i="7" s="1"/>
  <c r="I512" i="7"/>
  <c r="H512" i="7"/>
  <c r="G512" i="7"/>
  <c r="F512" i="7"/>
  <c r="C512" i="7"/>
  <c r="E512" i="7" s="1"/>
  <c r="B512" i="7"/>
  <c r="A512" i="7"/>
  <c r="I511" i="7"/>
  <c r="J511" i="7" s="1"/>
  <c r="K511" i="7" s="1"/>
  <c r="H511" i="7"/>
  <c r="G511" i="7"/>
  <c r="F511" i="7"/>
  <c r="E511" i="7"/>
  <c r="C511" i="7"/>
  <c r="D511" i="7" s="1"/>
  <c r="B511" i="7"/>
  <c r="A511" i="7"/>
  <c r="K510" i="7"/>
  <c r="J510" i="7"/>
  <c r="I510" i="7"/>
  <c r="H510" i="7"/>
  <c r="G510" i="7"/>
  <c r="E510" i="7"/>
  <c r="D510" i="7"/>
  <c r="C510" i="7"/>
  <c r="F510" i="7" s="1"/>
  <c r="B510" i="7"/>
  <c r="A510" i="7"/>
  <c r="J509" i="7"/>
  <c r="K509" i="7" s="1"/>
  <c r="I509" i="7"/>
  <c r="H509" i="7"/>
  <c r="G509" i="7"/>
  <c r="C509" i="7"/>
  <c r="F509" i="7" s="1"/>
  <c r="B509" i="7"/>
  <c r="A509" i="7"/>
  <c r="I508" i="7"/>
  <c r="J508" i="7" s="1"/>
  <c r="K508" i="7" s="1"/>
  <c r="H508" i="7"/>
  <c r="G508" i="7"/>
  <c r="F508" i="7"/>
  <c r="C508" i="7"/>
  <c r="E508" i="7" s="1"/>
  <c r="B508" i="7"/>
  <c r="A508" i="7"/>
  <c r="H507" i="7"/>
  <c r="G507" i="7"/>
  <c r="F507" i="7"/>
  <c r="E507" i="7"/>
  <c r="D507" i="7"/>
  <c r="C507" i="7"/>
  <c r="B507" i="7"/>
  <c r="I507" i="7" s="1"/>
  <c r="J507" i="7" s="1"/>
  <c r="K507" i="7" s="1"/>
  <c r="A507" i="7"/>
  <c r="I506" i="7"/>
  <c r="J506" i="7" s="1"/>
  <c r="K506" i="7" s="1"/>
  <c r="H506" i="7"/>
  <c r="G506" i="7"/>
  <c r="F506" i="7"/>
  <c r="E506" i="7"/>
  <c r="D506" i="7"/>
  <c r="C506" i="7"/>
  <c r="B506" i="7"/>
  <c r="A506" i="7"/>
  <c r="I505" i="7"/>
  <c r="J505" i="7" s="1"/>
  <c r="K505" i="7" s="1"/>
  <c r="H505" i="7"/>
  <c r="G505" i="7"/>
  <c r="F505" i="7"/>
  <c r="E505" i="7"/>
  <c r="C505" i="7"/>
  <c r="D505" i="7" s="1"/>
  <c r="B505" i="7"/>
  <c r="A505" i="7"/>
  <c r="H504" i="7"/>
  <c r="G504" i="7"/>
  <c r="E504" i="7"/>
  <c r="D504" i="7"/>
  <c r="C504" i="7"/>
  <c r="F504" i="7" s="1"/>
  <c r="B504" i="7"/>
  <c r="I504" i="7" s="1"/>
  <c r="J504" i="7" s="1"/>
  <c r="K504" i="7" s="1"/>
  <c r="A504" i="7"/>
  <c r="I503" i="7"/>
  <c r="J503" i="7" s="1"/>
  <c r="K503" i="7" s="1"/>
  <c r="H503" i="7"/>
  <c r="G503" i="7"/>
  <c r="D503" i="7"/>
  <c r="C503" i="7"/>
  <c r="F503" i="7" s="1"/>
  <c r="B503" i="7"/>
  <c r="A503" i="7"/>
  <c r="H502" i="7"/>
  <c r="G502" i="7"/>
  <c r="C502" i="7"/>
  <c r="B502" i="7"/>
  <c r="I502" i="7" s="1"/>
  <c r="J502" i="7" s="1"/>
  <c r="K502" i="7" s="1"/>
  <c r="A502" i="7"/>
  <c r="H501" i="7"/>
  <c r="G501" i="7"/>
  <c r="E501" i="7"/>
  <c r="D501" i="7"/>
  <c r="C501" i="7"/>
  <c r="F501" i="7" s="1"/>
  <c r="B501" i="7"/>
  <c r="I501" i="7" s="1"/>
  <c r="J501" i="7" s="1"/>
  <c r="K501" i="7" s="1"/>
  <c r="A501" i="7"/>
  <c r="J500" i="7"/>
  <c r="K500" i="7" s="1"/>
  <c r="I500" i="7"/>
  <c r="H500" i="7"/>
  <c r="G500" i="7"/>
  <c r="F500" i="7"/>
  <c r="C500" i="7"/>
  <c r="E500" i="7" s="1"/>
  <c r="B500" i="7"/>
  <c r="A500" i="7"/>
  <c r="I499" i="7"/>
  <c r="J499" i="7" s="1"/>
  <c r="K499" i="7" s="1"/>
  <c r="H499" i="7"/>
  <c r="G499" i="7"/>
  <c r="F499" i="7"/>
  <c r="E499" i="7"/>
  <c r="C499" i="7"/>
  <c r="D499" i="7" s="1"/>
  <c r="B499" i="7"/>
  <c r="A499" i="7"/>
  <c r="K498" i="7"/>
  <c r="J498" i="7"/>
  <c r="I498" i="7"/>
  <c r="H498" i="7"/>
  <c r="G498" i="7"/>
  <c r="E498" i="7"/>
  <c r="D498" i="7"/>
  <c r="C498" i="7"/>
  <c r="F498" i="7" s="1"/>
  <c r="B498" i="7"/>
  <c r="A498" i="7"/>
  <c r="J497" i="7"/>
  <c r="K497" i="7" s="1"/>
  <c r="I497" i="7"/>
  <c r="H497" i="7"/>
  <c r="G497" i="7"/>
  <c r="C497" i="7"/>
  <c r="F497" i="7" s="1"/>
  <c r="B497" i="7"/>
  <c r="A497" i="7"/>
  <c r="I496" i="7"/>
  <c r="J496" i="7" s="1"/>
  <c r="K496" i="7" s="1"/>
  <c r="H496" i="7"/>
  <c r="G496" i="7"/>
  <c r="F496" i="7"/>
  <c r="C496" i="7"/>
  <c r="E496" i="7" s="1"/>
  <c r="B496" i="7"/>
  <c r="A496" i="7"/>
  <c r="H495" i="7"/>
  <c r="G495" i="7"/>
  <c r="F495" i="7"/>
  <c r="E495" i="7"/>
  <c r="D495" i="7"/>
  <c r="C495" i="7"/>
  <c r="B495" i="7"/>
  <c r="I495" i="7" s="1"/>
  <c r="J495" i="7" s="1"/>
  <c r="K495" i="7" s="1"/>
  <c r="A495" i="7"/>
  <c r="I494" i="7"/>
  <c r="J494" i="7" s="1"/>
  <c r="K494" i="7" s="1"/>
  <c r="H494" i="7"/>
  <c r="G494" i="7"/>
  <c r="F494" i="7"/>
  <c r="E494" i="7"/>
  <c r="D494" i="7"/>
  <c r="C494" i="7"/>
  <c r="B494" i="7"/>
  <c r="A494" i="7"/>
  <c r="I493" i="7"/>
  <c r="J493" i="7" s="1"/>
  <c r="K493" i="7" s="1"/>
  <c r="H493" i="7"/>
  <c r="G493" i="7"/>
  <c r="F493" i="7"/>
  <c r="E493" i="7"/>
  <c r="C493" i="7"/>
  <c r="D493" i="7" s="1"/>
  <c r="B493" i="7"/>
  <c r="A493" i="7"/>
  <c r="H492" i="7"/>
  <c r="G492" i="7"/>
  <c r="E492" i="7"/>
  <c r="D492" i="7"/>
  <c r="C492" i="7"/>
  <c r="F492" i="7" s="1"/>
  <c r="B492" i="7"/>
  <c r="I492" i="7" s="1"/>
  <c r="J492" i="7" s="1"/>
  <c r="K492" i="7" s="1"/>
  <c r="A492" i="7"/>
  <c r="I491" i="7"/>
  <c r="J491" i="7" s="1"/>
  <c r="K491" i="7" s="1"/>
  <c r="H491" i="7"/>
  <c r="G491" i="7"/>
  <c r="D491" i="7"/>
  <c r="C491" i="7"/>
  <c r="F491" i="7" s="1"/>
  <c r="B491" i="7"/>
  <c r="A491" i="7"/>
  <c r="H490" i="7"/>
  <c r="G490" i="7"/>
  <c r="C490" i="7"/>
  <c r="B490" i="7"/>
  <c r="I490" i="7" s="1"/>
  <c r="J490" i="7" s="1"/>
  <c r="K490" i="7" s="1"/>
  <c r="A490" i="7"/>
  <c r="H489" i="7"/>
  <c r="G489" i="7"/>
  <c r="E489" i="7"/>
  <c r="D489" i="7"/>
  <c r="C489" i="7"/>
  <c r="F489" i="7" s="1"/>
  <c r="B489" i="7"/>
  <c r="I489" i="7" s="1"/>
  <c r="J489" i="7" s="1"/>
  <c r="K489" i="7" s="1"/>
  <c r="A489" i="7"/>
  <c r="J488" i="7"/>
  <c r="K488" i="7" s="1"/>
  <c r="I488" i="7"/>
  <c r="H488" i="7"/>
  <c r="G488" i="7"/>
  <c r="F488" i="7"/>
  <c r="C488" i="7"/>
  <c r="E488" i="7" s="1"/>
  <c r="B488" i="7"/>
  <c r="A488" i="7"/>
  <c r="I487" i="7"/>
  <c r="J487" i="7" s="1"/>
  <c r="K487" i="7" s="1"/>
  <c r="H487" i="7"/>
  <c r="G487" i="7"/>
  <c r="F487" i="7"/>
  <c r="E487" i="7"/>
  <c r="C487" i="7"/>
  <c r="D487" i="7" s="1"/>
  <c r="B487" i="7"/>
  <c r="A487" i="7"/>
  <c r="K486" i="7"/>
  <c r="J486" i="7"/>
  <c r="I486" i="7"/>
  <c r="H486" i="7"/>
  <c r="G486" i="7"/>
  <c r="E486" i="7"/>
  <c r="D486" i="7"/>
  <c r="C486" i="7"/>
  <c r="F486" i="7" s="1"/>
  <c r="B486" i="7"/>
  <c r="A486" i="7"/>
  <c r="J485" i="7"/>
  <c r="K485" i="7" s="1"/>
  <c r="I485" i="7"/>
  <c r="H485" i="7"/>
  <c r="G485" i="7"/>
  <c r="C485" i="7"/>
  <c r="F485" i="7" s="1"/>
  <c r="B485" i="7"/>
  <c r="A485" i="7"/>
  <c r="I484" i="7"/>
  <c r="J484" i="7" s="1"/>
  <c r="K484" i="7" s="1"/>
  <c r="H484" i="7"/>
  <c r="G484" i="7"/>
  <c r="F484" i="7"/>
  <c r="C484" i="7"/>
  <c r="E484" i="7" s="1"/>
  <c r="B484" i="7"/>
  <c r="A484" i="7"/>
  <c r="H483" i="7"/>
  <c r="G483" i="7"/>
  <c r="F483" i="7"/>
  <c r="E483" i="7"/>
  <c r="D483" i="7"/>
  <c r="C483" i="7"/>
  <c r="B483" i="7"/>
  <c r="I483" i="7" s="1"/>
  <c r="J483" i="7" s="1"/>
  <c r="K483" i="7" s="1"/>
  <c r="A483" i="7"/>
  <c r="I482" i="7"/>
  <c r="J482" i="7" s="1"/>
  <c r="K482" i="7" s="1"/>
  <c r="H482" i="7"/>
  <c r="G482" i="7"/>
  <c r="F482" i="7"/>
  <c r="E482" i="7"/>
  <c r="D482" i="7"/>
  <c r="C482" i="7"/>
  <c r="B482" i="7"/>
  <c r="A482" i="7"/>
  <c r="I481" i="7"/>
  <c r="J481" i="7" s="1"/>
  <c r="K481" i="7" s="1"/>
  <c r="H481" i="7"/>
  <c r="G481" i="7"/>
  <c r="F481" i="7"/>
  <c r="E481" i="7"/>
  <c r="C481" i="7"/>
  <c r="D481" i="7" s="1"/>
  <c r="B481" i="7"/>
  <c r="A481" i="7"/>
  <c r="H480" i="7"/>
  <c r="G480" i="7"/>
  <c r="E480" i="7"/>
  <c r="D480" i="7"/>
  <c r="C480" i="7"/>
  <c r="F480" i="7" s="1"/>
  <c r="B480" i="7"/>
  <c r="I480" i="7" s="1"/>
  <c r="J480" i="7" s="1"/>
  <c r="K480" i="7" s="1"/>
  <c r="A480" i="7"/>
  <c r="I479" i="7"/>
  <c r="J479" i="7" s="1"/>
  <c r="K479" i="7" s="1"/>
  <c r="H479" i="7"/>
  <c r="G479" i="7"/>
  <c r="D479" i="7"/>
  <c r="C479" i="7"/>
  <c r="F479" i="7" s="1"/>
  <c r="B479" i="7"/>
  <c r="A479" i="7"/>
  <c r="H478" i="7"/>
  <c r="G478" i="7"/>
  <c r="C478" i="7"/>
  <c r="B478" i="7"/>
  <c r="I478" i="7" s="1"/>
  <c r="J478" i="7" s="1"/>
  <c r="K478" i="7" s="1"/>
  <c r="A478" i="7"/>
  <c r="H477" i="7"/>
  <c r="G477" i="7"/>
  <c r="E477" i="7"/>
  <c r="D477" i="7"/>
  <c r="C477" i="7"/>
  <c r="F477" i="7" s="1"/>
  <c r="B477" i="7"/>
  <c r="I477" i="7" s="1"/>
  <c r="J477" i="7" s="1"/>
  <c r="K477" i="7" s="1"/>
  <c r="A477" i="7"/>
  <c r="J476" i="7"/>
  <c r="K476" i="7" s="1"/>
  <c r="I476" i="7"/>
  <c r="H476" i="7"/>
  <c r="G476" i="7"/>
  <c r="F476" i="7"/>
  <c r="C476" i="7"/>
  <c r="E476" i="7" s="1"/>
  <c r="B476" i="7"/>
  <c r="A476" i="7"/>
  <c r="I475" i="7"/>
  <c r="J475" i="7" s="1"/>
  <c r="K475" i="7" s="1"/>
  <c r="H475" i="7"/>
  <c r="G475" i="7"/>
  <c r="F475" i="7"/>
  <c r="E475" i="7"/>
  <c r="C475" i="7"/>
  <c r="D475" i="7" s="1"/>
  <c r="B475" i="7"/>
  <c r="A475" i="7"/>
  <c r="K474" i="7"/>
  <c r="J474" i="7"/>
  <c r="I474" i="7"/>
  <c r="H474" i="7"/>
  <c r="G474" i="7"/>
  <c r="E474" i="7"/>
  <c r="D474" i="7"/>
  <c r="C474" i="7"/>
  <c r="F474" i="7" s="1"/>
  <c r="B474" i="7"/>
  <c r="A474" i="7"/>
  <c r="J473" i="7"/>
  <c r="K473" i="7" s="1"/>
  <c r="I473" i="7"/>
  <c r="H473" i="7"/>
  <c r="G473" i="7"/>
  <c r="C473" i="7"/>
  <c r="F473" i="7" s="1"/>
  <c r="B473" i="7"/>
  <c r="A473" i="7"/>
  <c r="I472" i="7"/>
  <c r="J472" i="7" s="1"/>
  <c r="K472" i="7" s="1"/>
  <c r="H472" i="7"/>
  <c r="G472" i="7"/>
  <c r="F472" i="7"/>
  <c r="C472" i="7"/>
  <c r="E472" i="7" s="1"/>
  <c r="B472" i="7"/>
  <c r="A472" i="7"/>
  <c r="H471" i="7"/>
  <c r="G471" i="7"/>
  <c r="F471" i="7"/>
  <c r="E471" i="7"/>
  <c r="D471" i="7"/>
  <c r="C471" i="7"/>
  <c r="B471" i="7"/>
  <c r="I471" i="7" s="1"/>
  <c r="J471" i="7" s="1"/>
  <c r="K471" i="7" s="1"/>
  <c r="A471" i="7"/>
  <c r="I470" i="7"/>
  <c r="J470" i="7" s="1"/>
  <c r="K470" i="7" s="1"/>
  <c r="H470" i="7"/>
  <c r="G470" i="7"/>
  <c r="F470" i="7"/>
  <c r="E470" i="7"/>
  <c r="D470" i="7"/>
  <c r="C470" i="7"/>
  <c r="B470" i="7"/>
  <c r="A470" i="7"/>
  <c r="I469" i="7"/>
  <c r="J469" i="7" s="1"/>
  <c r="K469" i="7" s="1"/>
  <c r="H469" i="7"/>
  <c r="G469" i="7"/>
  <c r="F469" i="7"/>
  <c r="E469" i="7"/>
  <c r="C469" i="7"/>
  <c r="D469" i="7" s="1"/>
  <c r="B469" i="7"/>
  <c r="A469" i="7"/>
  <c r="H468" i="7"/>
  <c r="G468" i="7"/>
  <c r="E468" i="7"/>
  <c r="D468" i="7"/>
  <c r="C468" i="7"/>
  <c r="F468" i="7" s="1"/>
  <c r="B468" i="7"/>
  <c r="I468" i="7" s="1"/>
  <c r="J468" i="7" s="1"/>
  <c r="K468" i="7" s="1"/>
  <c r="A468" i="7"/>
  <c r="I467" i="7"/>
  <c r="J467" i="7" s="1"/>
  <c r="K467" i="7" s="1"/>
  <c r="H467" i="7"/>
  <c r="G467" i="7"/>
  <c r="D467" i="7"/>
  <c r="C467" i="7"/>
  <c r="F467" i="7" s="1"/>
  <c r="B467" i="7"/>
  <c r="A467" i="7"/>
  <c r="H466" i="7"/>
  <c r="G466" i="7"/>
  <c r="C466" i="7"/>
  <c r="B466" i="7"/>
  <c r="I466" i="7" s="1"/>
  <c r="J466" i="7" s="1"/>
  <c r="K466" i="7" s="1"/>
  <c r="A466" i="7"/>
  <c r="H465" i="7"/>
  <c r="G465" i="7"/>
  <c r="E465" i="7"/>
  <c r="D465" i="7"/>
  <c r="C465" i="7"/>
  <c r="F465" i="7" s="1"/>
  <c r="B465" i="7"/>
  <c r="I465" i="7" s="1"/>
  <c r="J465" i="7" s="1"/>
  <c r="K465" i="7" s="1"/>
  <c r="A465" i="7"/>
  <c r="J464" i="7"/>
  <c r="K464" i="7" s="1"/>
  <c r="I464" i="7"/>
  <c r="H464" i="7"/>
  <c r="G464" i="7"/>
  <c r="F464" i="7"/>
  <c r="C464" i="7"/>
  <c r="E464" i="7" s="1"/>
  <c r="B464" i="7"/>
  <c r="A464" i="7"/>
  <c r="I463" i="7"/>
  <c r="J463" i="7" s="1"/>
  <c r="K463" i="7" s="1"/>
  <c r="H463" i="7"/>
  <c r="G463" i="7"/>
  <c r="F463" i="7"/>
  <c r="E463" i="7"/>
  <c r="C463" i="7"/>
  <c r="D463" i="7" s="1"/>
  <c r="B463" i="7"/>
  <c r="A463" i="7"/>
  <c r="K462" i="7"/>
  <c r="J462" i="7"/>
  <c r="I462" i="7"/>
  <c r="H462" i="7"/>
  <c r="G462" i="7"/>
  <c r="E462" i="7"/>
  <c r="D462" i="7"/>
  <c r="C462" i="7"/>
  <c r="F462" i="7" s="1"/>
  <c r="B462" i="7"/>
  <c r="A462" i="7"/>
  <c r="J461" i="7"/>
  <c r="K461" i="7" s="1"/>
  <c r="I461" i="7"/>
  <c r="H461" i="7"/>
  <c r="G461" i="7"/>
  <c r="C461" i="7"/>
  <c r="F461" i="7" s="1"/>
  <c r="B461" i="7"/>
  <c r="A461" i="7"/>
  <c r="I460" i="7"/>
  <c r="J460" i="7" s="1"/>
  <c r="K460" i="7" s="1"/>
  <c r="H460" i="7"/>
  <c r="G460" i="7"/>
  <c r="F460" i="7"/>
  <c r="C460" i="7"/>
  <c r="E460" i="7" s="1"/>
  <c r="B460" i="7"/>
  <c r="A460" i="7"/>
  <c r="H459" i="7"/>
  <c r="G459" i="7"/>
  <c r="F459" i="7"/>
  <c r="E459" i="7"/>
  <c r="D459" i="7"/>
  <c r="C459" i="7"/>
  <c r="B459" i="7"/>
  <c r="I459" i="7" s="1"/>
  <c r="J459" i="7" s="1"/>
  <c r="K459" i="7" s="1"/>
  <c r="A459" i="7"/>
  <c r="I458" i="7"/>
  <c r="J458" i="7" s="1"/>
  <c r="K458" i="7" s="1"/>
  <c r="H458" i="7"/>
  <c r="G458" i="7"/>
  <c r="F458" i="7"/>
  <c r="E458" i="7"/>
  <c r="D458" i="7"/>
  <c r="C458" i="7"/>
  <c r="B458" i="7"/>
  <c r="A458" i="7"/>
  <c r="I457" i="7"/>
  <c r="J457" i="7" s="1"/>
  <c r="K457" i="7" s="1"/>
  <c r="H457" i="7"/>
  <c r="G457" i="7"/>
  <c r="F457" i="7"/>
  <c r="E457" i="7"/>
  <c r="C457" i="7"/>
  <c r="D457" i="7" s="1"/>
  <c r="B457" i="7"/>
  <c r="A457" i="7"/>
  <c r="H456" i="7"/>
  <c r="G456" i="7"/>
  <c r="E456" i="7"/>
  <c r="D456" i="7"/>
  <c r="C456" i="7"/>
  <c r="F456" i="7" s="1"/>
  <c r="B456" i="7"/>
  <c r="I456" i="7" s="1"/>
  <c r="J456" i="7" s="1"/>
  <c r="K456" i="7" s="1"/>
  <c r="A456" i="7"/>
  <c r="I455" i="7"/>
  <c r="J455" i="7" s="1"/>
  <c r="K455" i="7" s="1"/>
  <c r="H455" i="7"/>
  <c r="G455" i="7"/>
  <c r="D455" i="7"/>
  <c r="C455" i="7"/>
  <c r="F455" i="7" s="1"/>
  <c r="B455" i="7"/>
  <c r="A455" i="7"/>
  <c r="H454" i="7"/>
  <c r="G454" i="7"/>
  <c r="C454" i="7"/>
  <c r="B454" i="7"/>
  <c r="I454" i="7" s="1"/>
  <c r="J454" i="7" s="1"/>
  <c r="K454" i="7" s="1"/>
  <c r="A454" i="7"/>
  <c r="H453" i="7"/>
  <c r="G453" i="7"/>
  <c r="E453" i="7"/>
  <c r="D453" i="7"/>
  <c r="C453" i="7"/>
  <c r="F453" i="7" s="1"/>
  <c r="B453" i="7"/>
  <c r="I453" i="7" s="1"/>
  <c r="J453" i="7" s="1"/>
  <c r="K453" i="7" s="1"/>
  <c r="A453" i="7"/>
  <c r="J452" i="7"/>
  <c r="K452" i="7" s="1"/>
  <c r="I452" i="7"/>
  <c r="H452" i="7"/>
  <c r="G452" i="7"/>
  <c r="F452" i="7"/>
  <c r="C452" i="7"/>
  <c r="E452" i="7" s="1"/>
  <c r="B452" i="7"/>
  <c r="A452" i="7"/>
  <c r="I451" i="7"/>
  <c r="J451" i="7" s="1"/>
  <c r="K451" i="7" s="1"/>
  <c r="H451" i="7"/>
  <c r="G451" i="7"/>
  <c r="F451" i="7"/>
  <c r="E451" i="7"/>
  <c r="C451" i="7"/>
  <c r="D451" i="7" s="1"/>
  <c r="B451" i="7"/>
  <c r="A451" i="7"/>
  <c r="K450" i="7"/>
  <c r="J450" i="7"/>
  <c r="I450" i="7"/>
  <c r="H450" i="7"/>
  <c r="G450" i="7"/>
  <c r="E450" i="7"/>
  <c r="D450" i="7"/>
  <c r="C450" i="7"/>
  <c r="F450" i="7" s="1"/>
  <c r="B450" i="7"/>
  <c r="A450" i="7"/>
  <c r="J449" i="7"/>
  <c r="K449" i="7" s="1"/>
  <c r="I449" i="7"/>
  <c r="H449" i="7"/>
  <c r="G449" i="7"/>
  <c r="C449" i="7"/>
  <c r="B449" i="7"/>
  <c r="A449" i="7"/>
  <c r="H448" i="7"/>
  <c r="G448" i="7"/>
  <c r="F448" i="7"/>
  <c r="C448" i="7"/>
  <c r="E448" i="7" s="1"/>
  <c r="B448" i="7"/>
  <c r="I448" i="7" s="1"/>
  <c r="J448" i="7" s="1"/>
  <c r="K448" i="7" s="1"/>
  <c r="A448" i="7"/>
  <c r="H447" i="7"/>
  <c r="G447" i="7"/>
  <c r="F447" i="7"/>
  <c r="E447" i="7"/>
  <c r="D447" i="7"/>
  <c r="C447" i="7"/>
  <c r="B447" i="7"/>
  <c r="I447" i="7" s="1"/>
  <c r="J447" i="7" s="1"/>
  <c r="K447" i="7" s="1"/>
  <c r="A447" i="7"/>
  <c r="I446" i="7"/>
  <c r="J446" i="7" s="1"/>
  <c r="K446" i="7" s="1"/>
  <c r="H446" i="7"/>
  <c r="G446" i="7"/>
  <c r="F446" i="7"/>
  <c r="E446" i="7"/>
  <c r="D446" i="7"/>
  <c r="C446" i="7"/>
  <c r="B446" i="7"/>
  <c r="A446" i="7"/>
  <c r="I445" i="7"/>
  <c r="J445" i="7" s="1"/>
  <c r="K445" i="7" s="1"/>
  <c r="H445" i="7"/>
  <c r="G445" i="7"/>
  <c r="F445" i="7"/>
  <c r="E445" i="7"/>
  <c r="C445" i="7"/>
  <c r="D445" i="7" s="1"/>
  <c r="B445" i="7"/>
  <c r="A445" i="7"/>
  <c r="H444" i="7"/>
  <c r="G444" i="7"/>
  <c r="E444" i="7"/>
  <c r="D444" i="7"/>
  <c r="C444" i="7"/>
  <c r="F444" i="7" s="1"/>
  <c r="B444" i="7"/>
  <c r="I444" i="7" s="1"/>
  <c r="J444" i="7" s="1"/>
  <c r="K444" i="7" s="1"/>
  <c r="A444" i="7"/>
  <c r="I443" i="7"/>
  <c r="J443" i="7" s="1"/>
  <c r="K443" i="7" s="1"/>
  <c r="H443" i="7"/>
  <c r="G443" i="7"/>
  <c r="D443" i="7"/>
  <c r="C443" i="7"/>
  <c r="F443" i="7" s="1"/>
  <c r="B443" i="7"/>
  <c r="A443" i="7"/>
  <c r="H442" i="7"/>
  <c r="G442" i="7"/>
  <c r="C442" i="7"/>
  <c r="B442" i="7"/>
  <c r="I442" i="7" s="1"/>
  <c r="J442" i="7" s="1"/>
  <c r="K442" i="7" s="1"/>
  <c r="A442" i="7"/>
  <c r="H441" i="7"/>
  <c r="G441" i="7"/>
  <c r="E441" i="7"/>
  <c r="D441" i="7"/>
  <c r="C441" i="7"/>
  <c r="F441" i="7" s="1"/>
  <c r="B441" i="7"/>
  <c r="I441" i="7" s="1"/>
  <c r="J441" i="7" s="1"/>
  <c r="K441" i="7" s="1"/>
  <c r="A441" i="7"/>
  <c r="J440" i="7"/>
  <c r="K440" i="7" s="1"/>
  <c r="I440" i="7"/>
  <c r="H440" i="7"/>
  <c r="G440" i="7"/>
  <c r="F440" i="7"/>
  <c r="C440" i="7"/>
  <c r="E440" i="7" s="1"/>
  <c r="B440" i="7"/>
  <c r="A440" i="7"/>
  <c r="I439" i="7"/>
  <c r="J439" i="7" s="1"/>
  <c r="K439" i="7" s="1"/>
  <c r="H439" i="7"/>
  <c r="G439" i="7"/>
  <c r="F439" i="7"/>
  <c r="E439" i="7"/>
  <c r="C439" i="7"/>
  <c r="D439" i="7" s="1"/>
  <c r="B439" i="7"/>
  <c r="A439" i="7"/>
  <c r="K438" i="7"/>
  <c r="J438" i="7"/>
  <c r="I438" i="7"/>
  <c r="H438" i="7"/>
  <c r="G438" i="7"/>
  <c r="E438" i="7"/>
  <c r="D438" i="7"/>
  <c r="C438" i="7"/>
  <c r="F438" i="7" s="1"/>
  <c r="B438" i="7"/>
  <c r="A438" i="7"/>
  <c r="J437" i="7"/>
  <c r="K437" i="7" s="1"/>
  <c r="I437" i="7"/>
  <c r="H437" i="7"/>
  <c r="G437" i="7"/>
  <c r="C437" i="7"/>
  <c r="B437" i="7"/>
  <c r="A437" i="7"/>
  <c r="H436" i="7"/>
  <c r="G436" i="7"/>
  <c r="F436" i="7"/>
  <c r="C436" i="7"/>
  <c r="E436" i="7" s="1"/>
  <c r="B436" i="7"/>
  <c r="I436" i="7" s="1"/>
  <c r="J436" i="7" s="1"/>
  <c r="K436" i="7" s="1"/>
  <c r="A436" i="7"/>
  <c r="H435" i="7"/>
  <c r="G435" i="7"/>
  <c r="F435" i="7"/>
  <c r="E435" i="7"/>
  <c r="D435" i="7"/>
  <c r="C435" i="7"/>
  <c r="B435" i="7"/>
  <c r="I435" i="7" s="1"/>
  <c r="J435" i="7" s="1"/>
  <c r="K435" i="7" s="1"/>
  <c r="A435" i="7"/>
  <c r="I434" i="7"/>
  <c r="J434" i="7" s="1"/>
  <c r="K434" i="7" s="1"/>
  <c r="H434" i="7"/>
  <c r="G434" i="7"/>
  <c r="F434" i="7"/>
  <c r="E434" i="7"/>
  <c r="D434" i="7"/>
  <c r="C434" i="7"/>
  <c r="B434" i="7"/>
  <c r="A434" i="7"/>
  <c r="I433" i="7"/>
  <c r="J433" i="7" s="1"/>
  <c r="K433" i="7" s="1"/>
  <c r="H433" i="7"/>
  <c r="G433" i="7"/>
  <c r="F433" i="7"/>
  <c r="E433" i="7"/>
  <c r="C433" i="7"/>
  <c r="D433" i="7" s="1"/>
  <c r="B433" i="7"/>
  <c r="A433" i="7"/>
  <c r="J432" i="7"/>
  <c r="K432" i="7" s="1"/>
  <c r="H432" i="7"/>
  <c r="G432" i="7"/>
  <c r="E432" i="7"/>
  <c r="D432" i="7"/>
  <c r="C432" i="7"/>
  <c r="F432" i="7" s="1"/>
  <c r="B432" i="7"/>
  <c r="I432" i="7" s="1"/>
  <c r="A432" i="7"/>
  <c r="I431" i="7"/>
  <c r="J431" i="7" s="1"/>
  <c r="K431" i="7" s="1"/>
  <c r="H431" i="7"/>
  <c r="G431" i="7"/>
  <c r="D431" i="7"/>
  <c r="C431" i="7"/>
  <c r="F431" i="7" s="1"/>
  <c r="B431" i="7"/>
  <c r="A431" i="7"/>
  <c r="H430" i="7"/>
  <c r="G430" i="7"/>
  <c r="C430" i="7"/>
  <c r="B430" i="7"/>
  <c r="I430" i="7" s="1"/>
  <c r="J430" i="7" s="1"/>
  <c r="K430" i="7" s="1"/>
  <c r="A430" i="7"/>
  <c r="H429" i="7"/>
  <c r="G429" i="7"/>
  <c r="E429" i="7"/>
  <c r="D429" i="7"/>
  <c r="C429" i="7"/>
  <c r="F429" i="7" s="1"/>
  <c r="B429" i="7"/>
  <c r="I429" i="7" s="1"/>
  <c r="J429" i="7" s="1"/>
  <c r="K429" i="7" s="1"/>
  <c r="A429" i="7"/>
  <c r="J428" i="7"/>
  <c r="K428" i="7" s="1"/>
  <c r="I428" i="7"/>
  <c r="H428" i="7"/>
  <c r="G428" i="7"/>
  <c r="F428" i="7"/>
  <c r="C428" i="7"/>
  <c r="E428" i="7" s="1"/>
  <c r="B428" i="7"/>
  <c r="A428" i="7"/>
  <c r="I427" i="7"/>
  <c r="J427" i="7" s="1"/>
  <c r="K427" i="7" s="1"/>
  <c r="H427" i="7"/>
  <c r="G427" i="7"/>
  <c r="E427" i="7"/>
  <c r="C427" i="7"/>
  <c r="F427" i="7" s="1"/>
  <c r="B427" i="7"/>
  <c r="A427" i="7"/>
  <c r="K426" i="7"/>
  <c r="J426" i="7"/>
  <c r="I426" i="7"/>
  <c r="H426" i="7"/>
  <c r="G426" i="7"/>
  <c r="E426" i="7"/>
  <c r="D426" i="7"/>
  <c r="C426" i="7"/>
  <c r="F426" i="7" s="1"/>
  <c r="B426" i="7"/>
  <c r="A426" i="7"/>
  <c r="J425" i="7"/>
  <c r="K425" i="7" s="1"/>
  <c r="I425" i="7"/>
  <c r="H425" i="7"/>
  <c r="G425" i="7"/>
  <c r="C425" i="7"/>
  <c r="B425" i="7"/>
  <c r="A425" i="7"/>
  <c r="I424" i="7"/>
  <c r="J424" i="7" s="1"/>
  <c r="K424" i="7" s="1"/>
  <c r="H424" i="7"/>
  <c r="G424" i="7"/>
  <c r="F424" i="7"/>
  <c r="C424" i="7"/>
  <c r="E424" i="7" s="1"/>
  <c r="B424" i="7"/>
  <c r="A424" i="7"/>
  <c r="H423" i="7"/>
  <c r="G423" i="7"/>
  <c r="F423" i="7"/>
  <c r="E423" i="7"/>
  <c r="D423" i="7"/>
  <c r="C423" i="7"/>
  <c r="B423" i="7"/>
  <c r="I423" i="7" s="1"/>
  <c r="J423" i="7" s="1"/>
  <c r="K423" i="7" s="1"/>
  <c r="A423" i="7"/>
  <c r="I422" i="7"/>
  <c r="J422" i="7" s="1"/>
  <c r="K422" i="7" s="1"/>
  <c r="H422" i="7"/>
  <c r="G422" i="7"/>
  <c r="F422" i="7"/>
  <c r="E422" i="7"/>
  <c r="D422" i="7"/>
  <c r="C422" i="7"/>
  <c r="B422" i="7"/>
  <c r="A422" i="7"/>
  <c r="I421" i="7"/>
  <c r="J421" i="7" s="1"/>
  <c r="K421" i="7" s="1"/>
  <c r="H421" i="7"/>
  <c r="G421" i="7"/>
  <c r="F421" i="7"/>
  <c r="E421" i="7"/>
  <c r="C421" i="7"/>
  <c r="D421" i="7" s="1"/>
  <c r="B421" i="7"/>
  <c r="A421" i="7"/>
  <c r="J420" i="7"/>
  <c r="K420" i="7" s="1"/>
  <c r="H420" i="7"/>
  <c r="G420" i="7"/>
  <c r="E420" i="7"/>
  <c r="D420" i="7"/>
  <c r="C420" i="7"/>
  <c r="F420" i="7" s="1"/>
  <c r="B420" i="7"/>
  <c r="I420" i="7" s="1"/>
  <c r="A420" i="7"/>
  <c r="I419" i="7"/>
  <c r="J419" i="7" s="1"/>
  <c r="K419" i="7" s="1"/>
  <c r="H419" i="7"/>
  <c r="G419" i="7"/>
  <c r="D419" i="7"/>
  <c r="C419" i="7"/>
  <c r="F419" i="7" s="1"/>
  <c r="B419" i="7"/>
  <c r="A419" i="7"/>
  <c r="H418" i="7"/>
  <c r="G418" i="7"/>
  <c r="C418" i="7"/>
  <c r="B418" i="7"/>
  <c r="I418" i="7" s="1"/>
  <c r="J418" i="7" s="1"/>
  <c r="K418" i="7" s="1"/>
  <c r="A418" i="7"/>
  <c r="H417" i="7"/>
  <c r="G417" i="7"/>
  <c r="E417" i="7"/>
  <c r="D417" i="7"/>
  <c r="C417" i="7"/>
  <c r="F417" i="7" s="1"/>
  <c r="B417" i="7"/>
  <c r="I417" i="7" s="1"/>
  <c r="J417" i="7" s="1"/>
  <c r="K417" i="7" s="1"/>
  <c r="A417" i="7"/>
  <c r="J416" i="7"/>
  <c r="K416" i="7" s="1"/>
  <c r="I416" i="7"/>
  <c r="H416" i="7"/>
  <c r="G416" i="7"/>
  <c r="F416" i="7"/>
  <c r="C416" i="7"/>
  <c r="E416" i="7" s="1"/>
  <c r="B416" i="7"/>
  <c r="A416" i="7"/>
  <c r="I415" i="7"/>
  <c r="J415" i="7" s="1"/>
  <c r="K415" i="7" s="1"/>
  <c r="H415" i="7"/>
  <c r="G415" i="7"/>
  <c r="E415" i="7"/>
  <c r="C415" i="7"/>
  <c r="F415" i="7" s="1"/>
  <c r="B415" i="7"/>
  <c r="A415" i="7"/>
  <c r="J414" i="7"/>
  <c r="K414" i="7" s="1"/>
  <c r="I414" i="7"/>
  <c r="H414" i="7"/>
  <c r="G414" i="7"/>
  <c r="E414" i="7"/>
  <c r="D414" i="7"/>
  <c r="C414" i="7"/>
  <c r="F414" i="7" s="1"/>
  <c r="B414" i="7"/>
  <c r="A414" i="7"/>
  <c r="I413" i="7"/>
  <c r="J413" i="7" s="1"/>
  <c r="K413" i="7" s="1"/>
  <c r="H413" i="7"/>
  <c r="G413" i="7"/>
  <c r="C413" i="7"/>
  <c r="B413" i="7"/>
  <c r="A413" i="7"/>
  <c r="I412" i="7"/>
  <c r="J412" i="7" s="1"/>
  <c r="K412" i="7" s="1"/>
  <c r="H412" i="7"/>
  <c r="G412" i="7"/>
  <c r="F412" i="7"/>
  <c r="C412" i="7"/>
  <c r="E412" i="7" s="1"/>
  <c r="B412" i="7"/>
  <c r="A412" i="7"/>
  <c r="H411" i="7"/>
  <c r="G411" i="7"/>
  <c r="F411" i="7"/>
  <c r="E411" i="7"/>
  <c r="D411" i="7"/>
  <c r="C411" i="7"/>
  <c r="B411" i="7"/>
  <c r="I411" i="7" s="1"/>
  <c r="J411" i="7" s="1"/>
  <c r="K411" i="7" s="1"/>
  <c r="A411" i="7"/>
  <c r="I410" i="7"/>
  <c r="J410" i="7" s="1"/>
  <c r="K410" i="7" s="1"/>
  <c r="H410" i="7"/>
  <c r="G410" i="7"/>
  <c r="F410" i="7"/>
  <c r="E410" i="7"/>
  <c r="D410" i="7"/>
  <c r="C410" i="7"/>
  <c r="B410" i="7"/>
  <c r="A410" i="7"/>
  <c r="K409" i="7"/>
  <c r="I409" i="7"/>
  <c r="J409" i="7" s="1"/>
  <c r="H409" i="7"/>
  <c r="G409" i="7"/>
  <c r="F409" i="7"/>
  <c r="E409" i="7"/>
  <c r="C409" i="7"/>
  <c r="D409" i="7" s="1"/>
  <c r="B409" i="7"/>
  <c r="A409" i="7"/>
  <c r="H408" i="7"/>
  <c r="G408" i="7"/>
  <c r="E408" i="7"/>
  <c r="D408" i="7"/>
  <c r="C408" i="7"/>
  <c r="F408" i="7" s="1"/>
  <c r="B408" i="7"/>
  <c r="I408" i="7" s="1"/>
  <c r="J408" i="7" s="1"/>
  <c r="K408" i="7" s="1"/>
  <c r="A408" i="7"/>
  <c r="I407" i="7"/>
  <c r="J407" i="7" s="1"/>
  <c r="K407" i="7" s="1"/>
  <c r="H407" i="7"/>
  <c r="G407" i="7"/>
  <c r="D407" i="7"/>
  <c r="C407" i="7"/>
  <c r="B407" i="7"/>
  <c r="A407" i="7"/>
  <c r="H406" i="7"/>
  <c r="G406" i="7"/>
  <c r="C406" i="7"/>
  <c r="B406" i="7"/>
  <c r="I406" i="7" s="1"/>
  <c r="J406" i="7" s="1"/>
  <c r="K406" i="7" s="1"/>
  <c r="A406" i="7"/>
  <c r="K405" i="7"/>
  <c r="H405" i="7"/>
  <c r="G405" i="7"/>
  <c r="E405" i="7"/>
  <c r="D405" i="7"/>
  <c r="C405" i="7"/>
  <c r="F405" i="7" s="1"/>
  <c r="B405" i="7"/>
  <c r="I405" i="7" s="1"/>
  <c r="J405" i="7" s="1"/>
  <c r="A405" i="7"/>
  <c r="J404" i="7"/>
  <c r="K404" i="7" s="1"/>
  <c r="I404" i="7"/>
  <c r="H404" i="7"/>
  <c r="G404" i="7"/>
  <c r="F404" i="7"/>
  <c r="C404" i="7"/>
  <c r="E404" i="7" s="1"/>
  <c r="B404" i="7"/>
  <c r="A404" i="7"/>
  <c r="K403" i="7"/>
  <c r="I403" i="7"/>
  <c r="J403" i="7" s="1"/>
  <c r="H403" i="7"/>
  <c r="G403" i="7"/>
  <c r="E403" i="7"/>
  <c r="C403" i="7"/>
  <c r="F403" i="7" s="1"/>
  <c r="B403" i="7"/>
  <c r="A403" i="7"/>
  <c r="K402" i="7"/>
  <c r="J402" i="7"/>
  <c r="I402" i="7"/>
  <c r="H402" i="7"/>
  <c r="G402" i="7"/>
  <c r="E402" i="7"/>
  <c r="D402" i="7"/>
  <c r="C402" i="7"/>
  <c r="F402" i="7" s="1"/>
  <c r="B402" i="7"/>
  <c r="A402" i="7"/>
  <c r="I401" i="7"/>
  <c r="J401" i="7" s="1"/>
  <c r="K401" i="7" s="1"/>
  <c r="H401" i="7"/>
  <c r="G401" i="7"/>
  <c r="C401" i="7"/>
  <c r="B401" i="7"/>
  <c r="A401" i="7"/>
  <c r="H400" i="7"/>
  <c r="G400" i="7"/>
  <c r="F400" i="7"/>
  <c r="E400" i="7"/>
  <c r="C400" i="7"/>
  <c r="D400" i="7" s="1"/>
  <c r="B400" i="7"/>
  <c r="I400" i="7" s="1"/>
  <c r="J400" i="7" s="1"/>
  <c r="K400" i="7" s="1"/>
  <c r="A400" i="7"/>
  <c r="H399" i="7"/>
  <c r="G399" i="7"/>
  <c r="F399" i="7"/>
  <c r="E399" i="7"/>
  <c r="D399" i="7"/>
  <c r="C399" i="7"/>
  <c r="B399" i="7"/>
  <c r="I399" i="7" s="1"/>
  <c r="J399" i="7" s="1"/>
  <c r="K399" i="7" s="1"/>
  <c r="A399" i="7"/>
  <c r="I398" i="7"/>
  <c r="J398" i="7" s="1"/>
  <c r="K398" i="7" s="1"/>
  <c r="H398" i="7"/>
  <c r="G398" i="7"/>
  <c r="F398" i="7"/>
  <c r="E398" i="7"/>
  <c r="D398" i="7"/>
  <c r="C398" i="7"/>
  <c r="B398" i="7"/>
  <c r="A398" i="7"/>
  <c r="I397" i="7"/>
  <c r="J397" i="7" s="1"/>
  <c r="K397" i="7" s="1"/>
  <c r="H397" i="7"/>
  <c r="G397" i="7"/>
  <c r="F397" i="7"/>
  <c r="E397" i="7"/>
  <c r="C397" i="7"/>
  <c r="D397" i="7" s="1"/>
  <c r="B397" i="7"/>
  <c r="A397" i="7"/>
  <c r="H396" i="7"/>
  <c r="G396" i="7"/>
  <c r="E396" i="7"/>
  <c r="D396" i="7"/>
  <c r="C396" i="7"/>
  <c r="F396" i="7" s="1"/>
  <c r="B396" i="7"/>
  <c r="I396" i="7" s="1"/>
  <c r="J396" i="7" s="1"/>
  <c r="K396" i="7" s="1"/>
  <c r="A396" i="7"/>
  <c r="I395" i="7"/>
  <c r="J395" i="7" s="1"/>
  <c r="K395" i="7" s="1"/>
  <c r="H395" i="7"/>
  <c r="G395" i="7"/>
  <c r="C395" i="7"/>
  <c r="B395" i="7"/>
  <c r="A395" i="7"/>
  <c r="H394" i="7"/>
  <c r="G394" i="7"/>
  <c r="C394" i="7"/>
  <c r="B394" i="7"/>
  <c r="I394" i="7" s="1"/>
  <c r="J394" i="7" s="1"/>
  <c r="K394" i="7" s="1"/>
  <c r="A394" i="7"/>
  <c r="K393" i="7"/>
  <c r="H393" i="7"/>
  <c r="G393" i="7"/>
  <c r="E393" i="7"/>
  <c r="D393" i="7"/>
  <c r="C393" i="7"/>
  <c r="F393" i="7" s="1"/>
  <c r="B393" i="7"/>
  <c r="I393" i="7" s="1"/>
  <c r="J393" i="7" s="1"/>
  <c r="A393" i="7"/>
  <c r="J392" i="7"/>
  <c r="K392" i="7" s="1"/>
  <c r="I392" i="7"/>
  <c r="H392" i="7"/>
  <c r="G392" i="7"/>
  <c r="F392" i="7"/>
  <c r="C392" i="7"/>
  <c r="E392" i="7" s="1"/>
  <c r="B392" i="7"/>
  <c r="A392" i="7"/>
  <c r="I391" i="7"/>
  <c r="J391" i="7" s="1"/>
  <c r="K391" i="7" s="1"/>
  <c r="H391" i="7"/>
  <c r="G391" i="7"/>
  <c r="E391" i="7"/>
  <c r="C391" i="7"/>
  <c r="F391" i="7" s="1"/>
  <c r="B391" i="7"/>
  <c r="A391" i="7"/>
  <c r="K390" i="7"/>
  <c r="J390" i="7"/>
  <c r="I390" i="7"/>
  <c r="H390" i="7"/>
  <c r="G390" i="7"/>
  <c r="E390" i="7"/>
  <c r="D390" i="7"/>
  <c r="C390" i="7"/>
  <c r="F390" i="7" s="1"/>
  <c r="B390" i="7"/>
  <c r="A390" i="7"/>
  <c r="I389" i="7"/>
  <c r="J389" i="7" s="1"/>
  <c r="K389" i="7" s="1"/>
  <c r="H389" i="7"/>
  <c r="G389" i="7"/>
  <c r="C389" i="7"/>
  <c r="B389" i="7"/>
  <c r="A389" i="7"/>
  <c r="H388" i="7"/>
  <c r="G388" i="7"/>
  <c r="F388" i="7"/>
  <c r="E388" i="7"/>
  <c r="C388" i="7"/>
  <c r="D388" i="7" s="1"/>
  <c r="B388" i="7"/>
  <c r="I388" i="7" s="1"/>
  <c r="J388" i="7" s="1"/>
  <c r="K388" i="7" s="1"/>
  <c r="A388" i="7"/>
  <c r="H387" i="7"/>
  <c r="G387" i="7"/>
  <c r="F387" i="7"/>
  <c r="E387" i="7"/>
  <c r="D387" i="7"/>
  <c r="C387" i="7"/>
  <c r="B387" i="7"/>
  <c r="I387" i="7" s="1"/>
  <c r="J387" i="7" s="1"/>
  <c r="K387" i="7" s="1"/>
  <c r="A387" i="7"/>
  <c r="I386" i="7"/>
  <c r="J386" i="7" s="1"/>
  <c r="K386" i="7" s="1"/>
  <c r="H386" i="7"/>
  <c r="G386" i="7"/>
  <c r="F386" i="7"/>
  <c r="E386" i="7"/>
  <c r="D386" i="7"/>
  <c r="C386" i="7"/>
  <c r="B386" i="7"/>
  <c r="A386" i="7"/>
  <c r="I385" i="7"/>
  <c r="J385" i="7" s="1"/>
  <c r="K385" i="7" s="1"/>
  <c r="H385" i="7"/>
  <c r="G385" i="7"/>
  <c r="C385" i="7"/>
  <c r="D385" i="7" s="1"/>
  <c r="B385" i="7"/>
  <c r="A385" i="7"/>
  <c r="H384" i="7"/>
  <c r="G384" i="7"/>
  <c r="E384" i="7"/>
  <c r="D384" i="7"/>
  <c r="C384" i="7"/>
  <c r="F384" i="7" s="1"/>
  <c r="B384" i="7"/>
  <c r="I384" i="7" s="1"/>
  <c r="J384" i="7" s="1"/>
  <c r="K384" i="7" s="1"/>
  <c r="A384" i="7"/>
  <c r="I383" i="7"/>
  <c r="J383" i="7" s="1"/>
  <c r="K383" i="7" s="1"/>
  <c r="H383" i="7"/>
  <c r="G383" i="7"/>
  <c r="C383" i="7"/>
  <c r="B383" i="7"/>
  <c r="A383" i="7"/>
  <c r="H382" i="7"/>
  <c r="G382" i="7"/>
  <c r="C382" i="7"/>
  <c r="B382" i="7"/>
  <c r="I382" i="7" s="1"/>
  <c r="J382" i="7" s="1"/>
  <c r="K382" i="7" s="1"/>
  <c r="A382" i="7"/>
  <c r="K381" i="7"/>
  <c r="H381" i="7"/>
  <c r="G381" i="7"/>
  <c r="E381" i="7"/>
  <c r="D381" i="7"/>
  <c r="C381" i="7"/>
  <c r="F381" i="7" s="1"/>
  <c r="B381" i="7"/>
  <c r="I381" i="7" s="1"/>
  <c r="J381" i="7" s="1"/>
  <c r="A381" i="7"/>
  <c r="J380" i="7"/>
  <c r="K380" i="7" s="1"/>
  <c r="I380" i="7"/>
  <c r="H380" i="7"/>
  <c r="G380" i="7"/>
  <c r="F380" i="7"/>
  <c r="C380" i="7"/>
  <c r="E380" i="7" s="1"/>
  <c r="B380" i="7"/>
  <c r="A380" i="7"/>
  <c r="I379" i="7"/>
  <c r="J379" i="7" s="1"/>
  <c r="K379" i="7" s="1"/>
  <c r="H379" i="7"/>
  <c r="G379" i="7"/>
  <c r="E379" i="7"/>
  <c r="C379" i="7"/>
  <c r="F379" i="7" s="1"/>
  <c r="B379" i="7"/>
  <c r="A379" i="7"/>
  <c r="J378" i="7"/>
  <c r="K378" i="7" s="1"/>
  <c r="I378" i="7"/>
  <c r="H378" i="7"/>
  <c r="G378" i="7"/>
  <c r="E378" i="7"/>
  <c r="D378" i="7"/>
  <c r="C378" i="7"/>
  <c r="F378" i="7" s="1"/>
  <c r="B378" i="7"/>
  <c r="A378" i="7"/>
  <c r="J377" i="7"/>
  <c r="K377" i="7" s="1"/>
  <c r="I377" i="7"/>
  <c r="H377" i="7"/>
  <c r="G377" i="7"/>
  <c r="C377" i="7"/>
  <c r="B377" i="7"/>
  <c r="A377" i="7"/>
  <c r="H376" i="7"/>
  <c r="G376" i="7"/>
  <c r="F376" i="7"/>
  <c r="E376" i="7"/>
  <c r="C376" i="7"/>
  <c r="D376" i="7" s="1"/>
  <c r="B376" i="7"/>
  <c r="I376" i="7" s="1"/>
  <c r="J376" i="7" s="1"/>
  <c r="K376" i="7" s="1"/>
  <c r="A376" i="7"/>
  <c r="H375" i="7"/>
  <c r="G375" i="7"/>
  <c r="F375" i="7"/>
  <c r="E375" i="7"/>
  <c r="D375" i="7"/>
  <c r="C375" i="7"/>
  <c r="B375" i="7"/>
  <c r="I375" i="7" s="1"/>
  <c r="J375" i="7" s="1"/>
  <c r="K375" i="7" s="1"/>
  <c r="A375" i="7"/>
  <c r="I374" i="7"/>
  <c r="J374" i="7" s="1"/>
  <c r="K374" i="7" s="1"/>
  <c r="H374" i="7"/>
  <c r="G374" i="7"/>
  <c r="F374" i="7"/>
  <c r="E374" i="7"/>
  <c r="D374" i="7"/>
  <c r="C374" i="7"/>
  <c r="B374" i="7"/>
  <c r="A374" i="7"/>
  <c r="K373" i="7"/>
  <c r="I373" i="7"/>
  <c r="J373" i="7" s="1"/>
  <c r="H373" i="7"/>
  <c r="G373" i="7"/>
  <c r="C373" i="7"/>
  <c r="D373" i="7" s="1"/>
  <c r="B373" i="7"/>
  <c r="A373" i="7"/>
  <c r="H372" i="7"/>
  <c r="G372" i="7"/>
  <c r="E372" i="7"/>
  <c r="D372" i="7"/>
  <c r="C372" i="7"/>
  <c r="F372" i="7" s="1"/>
  <c r="B372" i="7"/>
  <c r="I372" i="7" s="1"/>
  <c r="J372" i="7" s="1"/>
  <c r="K372" i="7" s="1"/>
  <c r="A372" i="7"/>
  <c r="I371" i="7"/>
  <c r="J371" i="7" s="1"/>
  <c r="K371" i="7" s="1"/>
  <c r="H371" i="7"/>
  <c r="G371" i="7"/>
  <c r="D371" i="7"/>
  <c r="C371" i="7"/>
  <c r="B371" i="7"/>
  <c r="A371" i="7"/>
  <c r="H370" i="7"/>
  <c r="G370" i="7"/>
  <c r="C370" i="7"/>
  <c r="B370" i="7"/>
  <c r="I370" i="7" s="1"/>
  <c r="J370" i="7" s="1"/>
  <c r="K370" i="7" s="1"/>
  <c r="A370" i="7"/>
  <c r="K369" i="7"/>
  <c r="H369" i="7"/>
  <c r="G369" i="7"/>
  <c r="E369" i="7"/>
  <c r="D369" i="7"/>
  <c r="C369" i="7"/>
  <c r="F369" i="7" s="1"/>
  <c r="B369" i="7"/>
  <c r="I369" i="7" s="1"/>
  <c r="J369" i="7" s="1"/>
  <c r="A369" i="7"/>
  <c r="J368" i="7"/>
  <c r="K368" i="7" s="1"/>
  <c r="I368" i="7"/>
  <c r="H368" i="7"/>
  <c r="G368" i="7"/>
  <c r="F368" i="7"/>
  <c r="C368" i="7"/>
  <c r="E368" i="7" s="1"/>
  <c r="B368" i="7"/>
  <c r="A368" i="7"/>
  <c r="I367" i="7"/>
  <c r="J367" i="7" s="1"/>
  <c r="K367" i="7" s="1"/>
  <c r="H367" i="7"/>
  <c r="G367" i="7"/>
  <c r="E367" i="7"/>
  <c r="C367" i="7"/>
  <c r="F367" i="7" s="1"/>
  <c r="B367" i="7"/>
  <c r="A367" i="7"/>
  <c r="J366" i="7"/>
  <c r="K366" i="7" s="1"/>
  <c r="I366" i="7"/>
  <c r="H366" i="7"/>
  <c r="G366" i="7"/>
  <c r="E366" i="7"/>
  <c r="D366" i="7"/>
  <c r="C366" i="7"/>
  <c r="F366" i="7" s="1"/>
  <c r="B366" i="7"/>
  <c r="A366" i="7"/>
  <c r="J365" i="7"/>
  <c r="K365" i="7" s="1"/>
  <c r="I365" i="7"/>
  <c r="H365" i="7"/>
  <c r="G365" i="7"/>
  <c r="C365" i="7"/>
  <c r="B365" i="7"/>
  <c r="A365" i="7"/>
  <c r="H364" i="7"/>
  <c r="G364" i="7"/>
  <c r="F364" i="7"/>
  <c r="E364" i="7"/>
  <c r="C364" i="7"/>
  <c r="D364" i="7" s="1"/>
  <c r="B364" i="7"/>
  <c r="I364" i="7" s="1"/>
  <c r="J364" i="7" s="1"/>
  <c r="K364" i="7" s="1"/>
  <c r="A364" i="7"/>
  <c r="H363" i="7"/>
  <c r="G363" i="7"/>
  <c r="F363" i="7"/>
  <c r="E363" i="7"/>
  <c r="D363" i="7"/>
  <c r="C363" i="7"/>
  <c r="B363" i="7"/>
  <c r="I363" i="7" s="1"/>
  <c r="J363" i="7" s="1"/>
  <c r="K363" i="7" s="1"/>
  <c r="A363" i="7"/>
  <c r="I362" i="7"/>
  <c r="J362" i="7" s="1"/>
  <c r="K362" i="7" s="1"/>
  <c r="H362" i="7"/>
  <c r="G362" i="7"/>
  <c r="F362" i="7"/>
  <c r="E362" i="7"/>
  <c r="D362" i="7"/>
  <c r="C362" i="7"/>
  <c r="B362" i="7"/>
  <c r="A362" i="7"/>
  <c r="I361" i="7"/>
  <c r="J361" i="7" s="1"/>
  <c r="K361" i="7" s="1"/>
  <c r="H361" i="7"/>
  <c r="G361" i="7"/>
  <c r="F361" i="7"/>
  <c r="C361" i="7"/>
  <c r="E361" i="7" s="1"/>
  <c r="B361" i="7"/>
  <c r="A361" i="7"/>
  <c r="H360" i="7"/>
  <c r="G360" i="7"/>
  <c r="C360" i="7"/>
  <c r="F360" i="7" s="1"/>
  <c r="B360" i="7"/>
  <c r="I360" i="7" s="1"/>
  <c r="J360" i="7" s="1"/>
  <c r="K360" i="7" s="1"/>
  <c r="A360" i="7"/>
  <c r="I359" i="7"/>
  <c r="J359" i="7" s="1"/>
  <c r="K359" i="7" s="1"/>
  <c r="H359" i="7"/>
  <c r="G359" i="7"/>
  <c r="D359" i="7"/>
  <c r="C359" i="7"/>
  <c r="B359" i="7"/>
  <c r="A359" i="7"/>
  <c r="H358" i="7"/>
  <c r="G358" i="7"/>
  <c r="C358" i="7"/>
  <c r="B358" i="7"/>
  <c r="I358" i="7" s="1"/>
  <c r="J358" i="7" s="1"/>
  <c r="K358" i="7" s="1"/>
  <c r="A358" i="7"/>
  <c r="K357" i="7"/>
  <c r="H357" i="7"/>
  <c r="G357" i="7"/>
  <c r="E357" i="7"/>
  <c r="D357" i="7"/>
  <c r="C357" i="7"/>
  <c r="F357" i="7" s="1"/>
  <c r="B357" i="7"/>
  <c r="I357" i="7" s="1"/>
  <c r="J357" i="7" s="1"/>
  <c r="A357" i="7"/>
  <c r="J356" i="7"/>
  <c r="K356" i="7" s="1"/>
  <c r="I356" i="7"/>
  <c r="H356" i="7"/>
  <c r="G356" i="7"/>
  <c r="F356" i="7"/>
  <c r="C356" i="7"/>
  <c r="E356" i="7" s="1"/>
  <c r="B356" i="7"/>
  <c r="A356" i="7"/>
  <c r="I355" i="7"/>
  <c r="J355" i="7" s="1"/>
  <c r="K355" i="7" s="1"/>
  <c r="H355" i="7"/>
  <c r="G355" i="7"/>
  <c r="E355" i="7"/>
  <c r="C355" i="7"/>
  <c r="F355" i="7" s="1"/>
  <c r="B355" i="7"/>
  <c r="A355" i="7"/>
  <c r="K354" i="7"/>
  <c r="J354" i="7"/>
  <c r="I354" i="7"/>
  <c r="H354" i="7"/>
  <c r="G354" i="7"/>
  <c r="E354" i="7"/>
  <c r="D354" i="7"/>
  <c r="C354" i="7"/>
  <c r="F354" i="7" s="1"/>
  <c r="B354" i="7"/>
  <c r="A354" i="7"/>
  <c r="I353" i="7"/>
  <c r="J353" i="7" s="1"/>
  <c r="K353" i="7" s="1"/>
  <c r="H353" i="7"/>
  <c r="G353" i="7"/>
  <c r="C353" i="7"/>
  <c r="B353" i="7"/>
  <c r="A353" i="7"/>
  <c r="H352" i="7"/>
  <c r="G352" i="7"/>
  <c r="F352" i="7"/>
  <c r="E352" i="7"/>
  <c r="C352" i="7"/>
  <c r="D352" i="7" s="1"/>
  <c r="B352" i="7"/>
  <c r="I352" i="7" s="1"/>
  <c r="J352" i="7" s="1"/>
  <c r="K352" i="7" s="1"/>
  <c r="A352" i="7"/>
  <c r="H351" i="7"/>
  <c r="G351" i="7"/>
  <c r="F351" i="7"/>
  <c r="E351" i="7"/>
  <c r="D351" i="7"/>
  <c r="C351" i="7"/>
  <c r="B351" i="7"/>
  <c r="I351" i="7" s="1"/>
  <c r="J351" i="7" s="1"/>
  <c r="K351" i="7" s="1"/>
  <c r="A351" i="7"/>
  <c r="I350" i="7"/>
  <c r="J350" i="7" s="1"/>
  <c r="K350" i="7" s="1"/>
  <c r="H350" i="7"/>
  <c r="G350" i="7"/>
  <c r="F350" i="7"/>
  <c r="E350" i="7"/>
  <c r="D350" i="7"/>
  <c r="C350" i="7"/>
  <c r="B350" i="7"/>
  <c r="A350" i="7"/>
  <c r="I349" i="7"/>
  <c r="J349" i="7" s="1"/>
  <c r="K349" i="7" s="1"/>
  <c r="H349" i="7"/>
  <c r="G349" i="7"/>
  <c r="F349" i="7"/>
  <c r="E349" i="7"/>
  <c r="D349" i="7"/>
  <c r="C349" i="7"/>
  <c r="B349" i="7"/>
  <c r="A349" i="7"/>
  <c r="H348" i="7"/>
  <c r="G348" i="7"/>
  <c r="E348" i="7"/>
  <c r="D348" i="7"/>
  <c r="C348" i="7"/>
  <c r="F348" i="7" s="1"/>
  <c r="B348" i="7"/>
  <c r="I348" i="7" s="1"/>
  <c r="J348" i="7" s="1"/>
  <c r="K348" i="7" s="1"/>
  <c r="A348" i="7"/>
  <c r="I347" i="7"/>
  <c r="J347" i="7" s="1"/>
  <c r="K347" i="7" s="1"/>
  <c r="H347" i="7"/>
  <c r="G347" i="7"/>
  <c r="C347" i="7"/>
  <c r="B347" i="7"/>
  <c r="A347" i="7"/>
  <c r="H346" i="7"/>
  <c r="G346" i="7"/>
  <c r="C346" i="7"/>
  <c r="B346" i="7"/>
  <c r="I346" i="7" s="1"/>
  <c r="J346" i="7" s="1"/>
  <c r="K346" i="7" s="1"/>
  <c r="A346" i="7"/>
  <c r="K345" i="7"/>
  <c r="H345" i="7"/>
  <c r="G345" i="7"/>
  <c r="E345" i="7"/>
  <c r="D345" i="7"/>
  <c r="C345" i="7"/>
  <c r="F345" i="7" s="1"/>
  <c r="B345" i="7"/>
  <c r="I345" i="7" s="1"/>
  <c r="J345" i="7" s="1"/>
  <c r="A345" i="7"/>
  <c r="K344" i="7"/>
  <c r="J344" i="7"/>
  <c r="I344" i="7"/>
  <c r="H344" i="7"/>
  <c r="G344" i="7"/>
  <c r="F344" i="7"/>
  <c r="C344" i="7"/>
  <c r="E344" i="7" s="1"/>
  <c r="B344" i="7"/>
  <c r="A344" i="7"/>
  <c r="I343" i="7"/>
  <c r="J343" i="7" s="1"/>
  <c r="K343" i="7" s="1"/>
  <c r="H343" i="7"/>
  <c r="G343" i="7"/>
  <c r="E343" i="7"/>
  <c r="C343" i="7"/>
  <c r="F343" i="7" s="1"/>
  <c r="B343" i="7"/>
  <c r="A343" i="7"/>
  <c r="I342" i="7"/>
  <c r="J342" i="7" s="1"/>
  <c r="K342" i="7" s="1"/>
  <c r="H342" i="7"/>
  <c r="G342" i="7"/>
  <c r="E342" i="7"/>
  <c r="D342" i="7"/>
  <c r="C342" i="7"/>
  <c r="F342" i="7" s="1"/>
  <c r="B342" i="7"/>
  <c r="A342" i="7"/>
  <c r="J341" i="7"/>
  <c r="K341" i="7" s="1"/>
  <c r="I341" i="7"/>
  <c r="H341" i="7"/>
  <c r="G341" i="7"/>
  <c r="C341" i="7"/>
  <c r="B341" i="7"/>
  <c r="A341" i="7"/>
  <c r="I340" i="7"/>
  <c r="J340" i="7" s="1"/>
  <c r="K340" i="7" s="1"/>
  <c r="H340" i="7"/>
  <c r="G340" i="7"/>
  <c r="F340" i="7"/>
  <c r="E340" i="7"/>
  <c r="C340" i="7"/>
  <c r="D340" i="7" s="1"/>
  <c r="B340" i="7"/>
  <c r="A340" i="7"/>
  <c r="H339" i="7"/>
  <c r="G339" i="7"/>
  <c r="F339" i="7"/>
  <c r="E339" i="7"/>
  <c r="D339" i="7"/>
  <c r="C339" i="7"/>
  <c r="B339" i="7"/>
  <c r="I339" i="7" s="1"/>
  <c r="J339" i="7" s="1"/>
  <c r="K339" i="7" s="1"/>
  <c r="A339" i="7"/>
  <c r="I338" i="7"/>
  <c r="J338" i="7" s="1"/>
  <c r="K338" i="7" s="1"/>
  <c r="H338" i="7"/>
  <c r="G338" i="7"/>
  <c r="F338" i="7"/>
  <c r="E338" i="7"/>
  <c r="D338" i="7"/>
  <c r="C338" i="7"/>
  <c r="B338" i="7"/>
  <c r="A338" i="7"/>
  <c r="K337" i="7"/>
  <c r="I337" i="7"/>
  <c r="J337" i="7" s="1"/>
  <c r="H337" i="7"/>
  <c r="G337" i="7"/>
  <c r="F337" i="7"/>
  <c r="E337" i="7"/>
  <c r="C337" i="7"/>
  <c r="D337" i="7" s="1"/>
  <c r="B337" i="7"/>
  <c r="A337" i="7"/>
  <c r="H336" i="7"/>
  <c r="G336" i="7"/>
  <c r="C336" i="7"/>
  <c r="F336" i="7" s="1"/>
  <c r="B336" i="7"/>
  <c r="I336" i="7" s="1"/>
  <c r="J336" i="7" s="1"/>
  <c r="K336" i="7" s="1"/>
  <c r="A336" i="7"/>
  <c r="H335" i="7"/>
  <c r="G335" i="7"/>
  <c r="D335" i="7"/>
  <c r="C335" i="7"/>
  <c r="B335" i="7"/>
  <c r="I335" i="7" s="1"/>
  <c r="J335" i="7" s="1"/>
  <c r="K335" i="7" s="1"/>
  <c r="A335" i="7"/>
  <c r="H334" i="7"/>
  <c r="G334" i="7"/>
  <c r="C334" i="7"/>
  <c r="B334" i="7"/>
  <c r="I334" i="7" s="1"/>
  <c r="J334" i="7" s="1"/>
  <c r="K334" i="7" s="1"/>
  <c r="A334" i="7"/>
  <c r="H333" i="7"/>
  <c r="G333" i="7"/>
  <c r="E333" i="7"/>
  <c r="D333" i="7"/>
  <c r="C333" i="7"/>
  <c r="F333" i="7" s="1"/>
  <c r="B333" i="7"/>
  <c r="I333" i="7" s="1"/>
  <c r="J333" i="7" s="1"/>
  <c r="K333" i="7" s="1"/>
  <c r="A333" i="7"/>
  <c r="J332" i="7"/>
  <c r="K332" i="7" s="1"/>
  <c r="I332" i="7"/>
  <c r="H332" i="7"/>
  <c r="G332" i="7"/>
  <c r="F332" i="7"/>
  <c r="C332" i="7"/>
  <c r="E332" i="7" s="1"/>
  <c r="B332" i="7"/>
  <c r="A332" i="7"/>
  <c r="J331" i="7"/>
  <c r="K331" i="7" s="1"/>
  <c r="I331" i="7"/>
  <c r="H331" i="7"/>
  <c r="G331" i="7"/>
  <c r="E331" i="7"/>
  <c r="C331" i="7"/>
  <c r="F331" i="7" s="1"/>
  <c r="B331" i="7"/>
  <c r="A331" i="7"/>
  <c r="J330" i="7"/>
  <c r="K330" i="7" s="1"/>
  <c r="I330" i="7"/>
  <c r="H330" i="7"/>
  <c r="G330" i="7"/>
  <c r="E330" i="7"/>
  <c r="D330" i="7"/>
  <c r="C330" i="7"/>
  <c r="F330" i="7" s="1"/>
  <c r="B330" i="7"/>
  <c r="A330" i="7"/>
  <c r="I329" i="7"/>
  <c r="J329" i="7" s="1"/>
  <c r="K329" i="7" s="1"/>
  <c r="H329" i="7"/>
  <c r="G329" i="7"/>
  <c r="C329" i="7"/>
  <c r="B329" i="7"/>
  <c r="A329" i="7"/>
  <c r="I328" i="7"/>
  <c r="J328" i="7" s="1"/>
  <c r="K328" i="7" s="1"/>
  <c r="H328" i="7"/>
  <c r="G328" i="7"/>
  <c r="F328" i="7"/>
  <c r="E328" i="7"/>
  <c r="C328" i="7"/>
  <c r="D328" i="7" s="1"/>
  <c r="B328" i="7"/>
  <c r="A328" i="7"/>
  <c r="H327" i="7"/>
  <c r="G327" i="7"/>
  <c r="F327" i="7"/>
  <c r="E327" i="7"/>
  <c r="D327" i="7"/>
  <c r="C327" i="7"/>
  <c r="B327" i="7"/>
  <c r="I327" i="7" s="1"/>
  <c r="J327" i="7" s="1"/>
  <c r="K327" i="7" s="1"/>
  <c r="A327" i="7"/>
  <c r="I326" i="7"/>
  <c r="J326" i="7" s="1"/>
  <c r="K326" i="7" s="1"/>
  <c r="H326" i="7"/>
  <c r="G326" i="7"/>
  <c r="F326" i="7"/>
  <c r="E326" i="7"/>
  <c r="D326" i="7"/>
  <c r="C326" i="7"/>
  <c r="B326" i="7"/>
  <c r="A326" i="7"/>
  <c r="I325" i="7"/>
  <c r="J325" i="7" s="1"/>
  <c r="K325" i="7" s="1"/>
  <c r="H325" i="7"/>
  <c r="G325" i="7"/>
  <c r="C325" i="7"/>
  <c r="F325" i="7" s="1"/>
  <c r="B325" i="7"/>
  <c r="A325" i="7"/>
  <c r="J324" i="7"/>
  <c r="K324" i="7" s="1"/>
  <c r="H324" i="7"/>
  <c r="G324" i="7"/>
  <c r="E324" i="7"/>
  <c r="D324" i="7"/>
  <c r="C324" i="7"/>
  <c r="F324" i="7" s="1"/>
  <c r="B324" i="7"/>
  <c r="I324" i="7" s="1"/>
  <c r="A324" i="7"/>
  <c r="H323" i="7"/>
  <c r="G323" i="7"/>
  <c r="C323" i="7"/>
  <c r="B323" i="7"/>
  <c r="I323" i="7" s="1"/>
  <c r="J323" i="7" s="1"/>
  <c r="K323" i="7" s="1"/>
  <c r="A323" i="7"/>
  <c r="H322" i="7"/>
  <c r="G322" i="7"/>
  <c r="C322" i="7"/>
  <c r="B322" i="7"/>
  <c r="I322" i="7" s="1"/>
  <c r="J322" i="7" s="1"/>
  <c r="K322" i="7" s="1"/>
  <c r="A322" i="7"/>
  <c r="H321" i="7"/>
  <c r="G321" i="7"/>
  <c r="E321" i="7"/>
  <c r="D321" i="7"/>
  <c r="C321" i="7"/>
  <c r="F321" i="7" s="1"/>
  <c r="B321" i="7"/>
  <c r="I321" i="7" s="1"/>
  <c r="J321" i="7" s="1"/>
  <c r="K321" i="7" s="1"/>
  <c r="A321" i="7"/>
  <c r="K320" i="7"/>
  <c r="J320" i="7"/>
  <c r="I320" i="7"/>
  <c r="H320" i="7"/>
  <c r="G320" i="7"/>
  <c r="F320" i="7"/>
  <c r="C320" i="7"/>
  <c r="E320" i="7" s="1"/>
  <c r="B320" i="7"/>
  <c r="A320" i="7"/>
  <c r="I319" i="7"/>
  <c r="J319" i="7" s="1"/>
  <c r="K319" i="7" s="1"/>
  <c r="H319" i="7"/>
  <c r="G319" i="7"/>
  <c r="E319" i="7"/>
  <c r="C319" i="7"/>
  <c r="F319" i="7" s="1"/>
  <c r="B319" i="7"/>
  <c r="A319" i="7"/>
  <c r="I318" i="7"/>
  <c r="J318" i="7" s="1"/>
  <c r="K318" i="7" s="1"/>
  <c r="H318" i="7"/>
  <c r="G318" i="7"/>
  <c r="E318" i="7"/>
  <c r="D318" i="7"/>
  <c r="C318" i="7"/>
  <c r="F318" i="7" s="1"/>
  <c r="B318" i="7"/>
  <c r="A318" i="7"/>
  <c r="I317" i="7"/>
  <c r="J317" i="7" s="1"/>
  <c r="K317" i="7" s="1"/>
  <c r="H317" i="7"/>
  <c r="G317" i="7"/>
  <c r="C317" i="7"/>
  <c r="B317" i="7"/>
  <c r="A317" i="7"/>
  <c r="I316" i="7"/>
  <c r="J316" i="7" s="1"/>
  <c r="K316" i="7" s="1"/>
  <c r="H316" i="7"/>
  <c r="G316" i="7"/>
  <c r="F316" i="7"/>
  <c r="E316" i="7"/>
  <c r="C316" i="7"/>
  <c r="D316" i="7" s="1"/>
  <c r="B316" i="7"/>
  <c r="A316" i="7"/>
  <c r="H315" i="7"/>
  <c r="G315" i="7"/>
  <c r="F315" i="7"/>
  <c r="E315" i="7"/>
  <c r="D315" i="7"/>
  <c r="C315" i="7"/>
  <c r="B315" i="7"/>
  <c r="I315" i="7" s="1"/>
  <c r="J315" i="7" s="1"/>
  <c r="K315" i="7" s="1"/>
  <c r="A315" i="7"/>
  <c r="I314" i="7"/>
  <c r="J314" i="7" s="1"/>
  <c r="K314" i="7" s="1"/>
  <c r="H314" i="7"/>
  <c r="G314" i="7"/>
  <c r="F314" i="7"/>
  <c r="E314" i="7"/>
  <c r="D314" i="7"/>
  <c r="C314" i="7"/>
  <c r="B314" i="7"/>
  <c r="A314" i="7"/>
  <c r="K313" i="7"/>
  <c r="I313" i="7"/>
  <c r="J313" i="7" s="1"/>
  <c r="H313" i="7"/>
  <c r="G313" i="7"/>
  <c r="C313" i="7"/>
  <c r="F313" i="7" s="1"/>
  <c r="B313" i="7"/>
  <c r="A313" i="7"/>
  <c r="J312" i="7"/>
  <c r="K312" i="7" s="1"/>
  <c r="H312" i="7"/>
  <c r="G312" i="7"/>
  <c r="E312" i="7"/>
  <c r="C312" i="7"/>
  <c r="F312" i="7" s="1"/>
  <c r="B312" i="7"/>
  <c r="I312" i="7" s="1"/>
  <c r="A312" i="7"/>
  <c r="H311" i="7"/>
  <c r="G311" i="7"/>
  <c r="C311" i="7"/>
  <c r="B311" i="7"/>
  <c r="I311" i="7" s="1"/>
  <c r="J311" i="7" s="1"/>
  <c r="K311" i="7" s="1"/>
  <c r="A311" i="7"/>
  <c r="H310" i="7"/>
  <c r="G310" i="7"/>
  <c r="C310" i="7"/>
  <c r="B310" i="7"/>
  <c r="I310" i="7" s="1"/>
  <c r="J310" i="7" s="1"/>
  <c r="K310" i="7" s="1"/>
  <c r="A310" i="7"/>
  <c r="H309" i="7"/>
  <c r="G309" i="7"/>
  <c r="E309" i="7"/>
  <c r="D309" i="7"/>
  <c r="C309" i="7"/>
  <c r="F309" i="7" s="1"/>
  <c r="B309" i="7"/>
  <c r="I309" i="7" s="1"/>
  <c r="J309" i="7" s="1"/>
  <c r="K309" i="7" s="1"/>
  <c r="A309" i="7"/>
  <c r="J308" i="7"/>
  <c r="K308" i="7" s="1"/>
  <c r="I308" i="7"/>
  <c r="H308" i="7"/>
  <c r="G308" i="7"/>
  <c r="F308" i="7"/>
  <c r="C308" i="7"/>
  <c r="E308" i="7" s="1"/>
  <c r="B308" i="7"/>
  <c r="A308" i="7"/>
  <c r="J307" i="7"/>
  <c r="K307" i="7" s="1"/>
  <c r="I307" i="7"/>
  <c r="H307" i="7"/>
  <c r="G307" i="7"/>
  <c r="E307" i="7"/>
  <c r="C307" i="7"/>
  <c r="F307" i="7" s="1"/>
  <c r="B307" i="7"/>
  <c r="A307" i="7"/>
  <c r="I306" i="7"/>
  <c r="J306" i="7" s="1"/>
  <c r="K306" i="7" s="1"/>
  <c r="H306" i="7"/>
  <c r="G306" i="7"/>
  <c r="E306" i="7"/>
  <c r="D306" i="7"/>
  <c r="C306" i="7"/>
  <c r="F306" i="7" s="1"/>
  <c r="B306" i="7"/>
  <c r="A306" i="7"/>
  <c r="I305" i="7"/>
  <c r="J305" i="7" s="1"/>
  <c r="K305" i="7" s="1"/>
  <c r="H305" i="7"/>
  <c r="G305" i="7"/>
  <c r="C305" i="7"/>
  <c r="B305" i="7"/>
  <c r="A305" i="7"/>
  <c r="H304" i="7"/>
  <c r="G304" i="7"/>
  <c r="F304" i="7"/>
  <c r="E304" i="7"/>
  <c r="C304" i="7"/>
  <c r="D304" i="7" s="1"/>
  <c r="B304" i="7"/>
  <c r="I304" i="7" s="1"/>
  <c r="J304" i="7" s="1"/>
  <c r="K304" i="7" s="1"/>
  <c r="A304" i="7"/>
  <c r="H303" i="7"/>
  <c r="G303" i="7"/>
  <c r="F303" i="7"/>
  <c r="E303" i="7"/>
  <c r="D303" i="7"/>
  <c r="C303" i="7"/>
  <c r="B303" i="7"/>
  <c r="I303" i="7" s="1"/>
  <c r="J303" i="7" s="1"/>
  <c r="K303" i="7" s="1"/>
  <c r="A303" i="7"/>
  <c r="I302" i="7"/>
  <c r="J302" i="7" s="1"/>
  <c r="K302" i="7" s="1"/>
  <c r="H302" i="7"/>
  <c r="G302" i="7"/>
  <c r="F302" i="7"/>
  <c r="E302" i="7"/>
  <c r="D302" i="7"/>
  <c r="C302" i="7"/>
  <c r="B302" i="7"/>
  <c r="A302" i="7"/>
  <c r="I301" i="7"/>
  <c r="J301" i="7" s="1"/>
  <c r="K301" i="7" s="1"/>
  <c r="H301" i="7"/>
  <c r="G301" i="7"/>
  <c r="D301" i="7"/>
  <c r="C301" i="7"/>
  <c r="F301" i="7" s="1"/>
  <c r="B301" i="7"/>
  <c r="A301" i="7"/>
  <c r="J300" i="7"/>
  <c r="K300" i="7" s="1"/>
  <c r="H300" i="7"/>
  <c r="G300" i="7"/>
  <c r="C300" i="7"/>
  <c r="F300" i="7" s="1"/>
  <c r="B300" i="7"/>
  <c r="I300" i="7" s="1"/>
  <c r="A300" i="7"/>
  <c r="I299" i="7"/>
  <c r="J299" i="7" s="1"/>
  <c r="K299" i="7" s="1"/>
  <c r="H299" i="7"/>
  <c r="G299" i="7"/>
  <c r="C299" i="7"/>
  <c r="B299" i="7"/>
  <c r="A299" i="7"/>
  <c r="H298" i="7"/>
  <c r="G298" i="7"/>
  <c r="C298" i="7"/>
  <c r="B298" i="7"/>
  <c r="I298" i="7" s="1"/>
  <c r="J298" i="7" s="1"/>
  <c r="K298" i="7" s="1"/>
  <c r="A298" i="7"/>
  <c r="K297" i="7"/>
  <c r="H297" i="7"/>
  <c r="G297" i="7"/>
  <c r="E297" i="7"/>
  <c r="D297" i="7"/>
  <c r="C297" i="7"/>
  <c r="F297" i="7" s="1"/>
  <c r="B297" i="7"/>
  <c r="I297" i="7" s="1"/>
  <c r="J297" i="7" s="1"/>
  <c r="A297" i="7"/>
  <c r="J296" i="7"/>
  <c r="K296" i="7" s="1"/>
  <c r="I296" i="7"/>
  <c r="H296" i="7"/>
  <c r="G296" i="7"/>
  <c r="F296" i="7"/>
  <c r="C296" i="7"/>
  <c r="E296" i="7" s="1"/>
  <c r="B296" i="7"/>
  <c r="A296" i="7"/>
  <c r="I295" i="7"/>
  <c r="J295" i="7" s="1"/>
  <c r="K295" i="7" s="1"/>
  <c r="H295" i="7"/>
  <c r="G295" i="7"/>
  <c r="E295" i="7"/>
  <c r="C295" i="7"/>
  <c r="F295" i="7" s="1"/>
  <c r="B295" i="7"/>
  <c r="A295" i="7"/>
  <c r="I294" i="7"/>
  <c r="J294" i="7" s="1"/>
  <c r="K294" i="7" s="1"/>
  <c r="H294" i="7"/>
  <c r="G294" i="7"/>
  <c r="E294" i="7"/>
  <c r="D294" i="7"/>
  <c r="C294" i="7"/>
  <c r="F294" i="7" s="1"/>
  <c r="B294" i="7"/>
  <c r="A294" i="7"/>
  <c r="J293" i="7"/>
  <c r="K293" i="7" s="1"/>
  <c r="I293" i="7"/>
  <c r="H293" i="7"/>
  <c r="G293" i="7"/>
  <c r="C293" i="7"/>
  <c r="B293" i="7"/>
  <c r="A293" i="7"/>
  <c r="H292" i="7"/>
  <c r="G292" i="7"/>
  <c r="F292" i="7"/>
  <c r="E292" i="7"/>
  <c r="C292" i="7"/>
  <c r="D292" i="7" s="1"/>
  <c r="B292" i="7"/>
  <c r="I292" i="7" s="1"/>
  <c r="J292" i="7" s="1"/>
  <c r="K292" i="7" s="1"/>
  <c r="A292" i="7"/>
  <c r="H291" i="7"/>
  <c r="G291" i="7"/>
  <c r="F291" i="7"/>
  <c r="E291" i="7"/>
  <c r="D291" i="7"/>
  <c r="C291" i="7"/>
  <c r="B291" i="7"/>
  <c r="I291" i="7" s="1"/>
  <c r="J291" i="7" s="1"/>
  <c r="K291" i="7" s="1"/>
  <c r="A291" i="7"/>
  <c r="I290" i="7"/>
  <c r="J290" i="7" s="1"/>
  <c r="K290" i="7" s="1"/>
  <c r="H290" i="7"/>
  <c r="G290" i="7"/>
  <c r="F290" i="7"/>
  <c r="E290" i="7"/>
  <c r="D290" i="7"/>
  <c r="C290" i="7"/>
  <c r="B290" i="7"/>
  <c r="A290" i="7"/>
  <c r="I289" i="7"/>
  <c r="J289" i="7" s="1"/>
  <c r="K289" i="7" s="1"/>
  <c r="H289" i="7"/>
  <c r="G289" i="7"/>
  <c r="F289" i="7"/>
  <c r="C289" i="7"/>
  <c r="E289" i="7" s="1"/>
  <c r="B289" i="7"/>
  <c r="A289" i="7"/>
  <c r="H288" i="7"/>
  <c r="G288" i="7"/>
  <c r="C288" i="7"/>
  <c r="F288" i="7" s="1"/>
  <c r="B288" i="7"/>
  <c r="I288" i="7" s="1"/>
  <c r="J288" i="7" s="1"/>
  <c r="K288" i="7" s="1"/>
  <c r="A288" i="7"/>
  <c r="I287" i="7"/>
  <c r="J287" i="7" s="1"/>
  <c r="K287" i="7" s="1"/>
  <c r="H287" i="7"/>
  <c r="G287" i="7"/>
  <c r="D287" i="7"/>
  <c r="C287" i="7"/>
  <c r="B287" i="7"/>
  <c r="A287" i="7"/>
  <c r="H286" i="7"/>
  <c r="G286" i="7"/>
  <c r="C286" i="7"/>
  <c r="B286" i="7"/>
  <c r="I286" i="7" s="1"/>
  <c r="J286" i="7" s="1"/>
  <c r="K286" i="7" s="1"/>
  <c r="A286" i="7"/>
  <c r="K285" i="7"/>
  <c r="H285" i="7"/>
  <c r="G285" i="7"/>
  <c r="E285" i="7"/>
  <c r="D285" i="7"/>
  <c r="C285" i="7"/>
  <c r="F285" i="7" s="1"/>
  <c r="B285" i="7"/>
  <c r="I285" i="7" s="1"/>
  <c r="J285" i="7" s="1"/>
  <c r="A285" i="7"/>
  <c r="J284" i="7"/>
  <c r="K284" i="7" s="1"/>
  <c r="I284" i="7"/>
  <c r="H284" i="7"/>
  <c r="G284" i="7"/>
  <c r="F284" i="7"/>
  <c r="C284" i="7"/>
  <c r="E284" i="7" s="1"/>
  <c r="B284" i="7"/>
  <c r="A284" i="7"/>
  <c r="I283" i="7"/>
  <c r="J283" i="7" s="1"/>
  <c r="K283" i="7" s="1"/>
  <c r="H283" i="7"/>
  <c r="G283" i="7"/>
  <c r="E283" i="7"/>
  <c r="C283" i="7"/>
  <c r="F283" i="7" s="1"/>
  <c r="B283" i="7"/>
  <c r="A283" i="7"/>
  <c r="K282" i="7"/>
  <c r="J282" i="7"/>
  <c r="I282" i="7"/>
  <c r="H282" i="7"/>
  <c r="G282" i="7"/>
  <c r="E282" i="7"/>
  <c r="D282" i="7"/>
  <c r="C282" i="7"/>
  <c r="F282" i="7" s="1"/>
  <c r="B282" i="7"/>
  <c r="A282" i="7"/>
  <c r="I281" i="7"/>
  <c r="J281" i="7" s="1"/>
  <c r="K281" i="7" s="1"/>
  <c r="H281" i="7"/>
  <c r="G281" i="7"/>
  <c r="C281" i="7"/>
  <c r="B281" i="7"/>
  <c r="A281" i="7"/>
  <c r="H280" i="7"/>
  <c r="G280" i="7"/>
  <c r="F280" i="7"/>
  <c r="E280" i="7"/>
  <c r="C280" i="7"/>
  <c r="D280" i="7" s="1"/>
  <c r="B280" i="7"/>
  <c r="I280" i="7" s="1"/>
  <c r="J280" i="7" s="1"/>
  <c r="K280" i="7" s="1"/>
  <c r="A280" i="7"/>
  <c r="H279" i="7"/>
  <c r="G279" i="7"/>
  <c r="F279" i="7"/>
  <c r="E279" i="7"/>
  <c r="D279" i="7"/>
  <c r="C279" i="7"/>
  <c r="B279" i="7"/>
  <c r="I279" i="7" s="1"/>
  <c r="J279" i="7" s="1"/>
  <c r="K279" i="7" s="1"/>
  <c r="A279" i="7"/>
  <c r="I278" i="7"/>
  <c r="J278" i="7" s="1"/>
  <c r="K278" i="7" s="1"/>
  <c r="H278" i="7"/>
  <c r="G278" i="7"/>
  <c r="F278" i="7"/>
  <c r="E278" i="7"/>
  <c r="D278" i="7"/>
  <c r="C278" i="7"/>
  <c r="B278" i="7"/>
  <c r="A278" i="7"/>
  <c r="I277" i="7"/>
  <c r="J277" i="7" s="1"/>
  <c r="K277" i="7" s="1"/>
  <c r="H277" i="7"/>
  <c r="G277" i="7"/>
  <c r="F277" i="7"/>
  <c r="E277" i="7"/>
  <c r="D277" i="7"/>
  <c r="C277" i="7"/>
  <c r="B277" i="7"/>
  <c r="A277" i="7"/>
  <c r="H276" i="7"/>
  <c r="G276" i="7"/>
  <c r="E276" i="7"/>
  <c r="D276" i="7"/>
  <c r="C276" i="7"/>
  <c r="F276" i="7" s="1"/>
  <c r="B276" i="7"/>
  <c r="I276" i="7" s="1"/>
  <c r="J276" i="7" s="1"/>
  <c r="K276" i="7" s="1"/>
  <c r="A276" i="7"/>
  <c r="I275" i="7"/>
  <c r="J275" i="7" s="1"/>
  <c r="K275" i="7" s="1"/>
  <c r="H275" i="7"/>
  <c r="G275" i="7"/>
  <c r="C275" i="7"/>
  <c r="E275" i="7" s="1"/>
  <c r="B275" i="7"/>
  <c r="A275" i="7"/>
  <c r="H274" i="7"/>
  <c r="G274" i="7"/>
  <c r="C274" i="7"/>
  <c r="B274" i="7"/>
  <c r="I274" i="7" s="1"/>
  <c r="J274" i="7" s="1"/>
  <c r="K274" i="7" s="1"/>
  <c r="A274" i="7"/>
  <c r="H273" i="7"/>
  <c r="G273" i="7"/>
  <c r="E273" i="7"/>
  <c r="D273" i="7"/>
  <c r="C273" i="7"/>
  <c r="F273" i="7" s="1"/>
  <c r="B273" i="7"/>
  <c r="I273" i="7" s="1"/>
  <c r="J273" i="7" s="1"/>
  <c r="K273" i="7" s="1"/>
  <c r="A273" i="7"/>
  <c r="J272" i="7"/>
  <c r="K272" i="7" s="1"/>
  <c r="I272" i="7"/>
  <c r="H272" i="7"/>
  <c r="G272" i="7"/>
  <c r="C272" i="7"/>
  <c r="E272" i="7" s="1"/>
  <c r="B272" i="7"/>
  <c r="A272" i="7"/>
  <c r="I271" i="7"/>
  <c r="J271" i="7" s="1"/>
  <c r="K271" i="7" s="1"/>
  <c r="H271" i="7"/>
  <c r="G271" i="7"/>
  <c r="E271" i="7"/>
  <c r="C271" i="7"/>
  <c r="B271" i="7"/>
  <c r="A271" i="7"/>
  <c r="I270" i="7"/>
  <c r="J270" i="7" s="1"/>
  <c r="K270" i="7" s="1"/>
  <c r="H270" i="7"/>
  <c r="G270" i="7"/>
  <c r="E270" i="7"/>
  <c r="D270" i="7"/>
  <c r="C270" i="7"/>
  <c r="F270" i="7" s="1"/>
  <c r="B270" i="7"/>
  <c r="A270" i="7"/>
  <c r="J269" i="7"/>
  <c r="K269" i="7" s="1"/>
  <c r="I269" i="7"/>
  <c r="H269" i="7"/>
  <c r="G269" i="7"/>
  <c r="C269" i="7"/>
  <c r="B269" i="7"/>
  <c r="A269" i="7"/>
  <c r="I268" i="7"/>
  <c r="J268" i="7" s="1"/>
  <c r="K268" i="7" s="1"/>
  <c r="H268" i="7"/>
  <c r="G268" i="7"/>
  <c r="F268" i="7"/>
  <c r="E268" i="7"/>
  <c r="C268" i="7"/>
  <c r="D268" i="7" s="1"/>
  <c r="B268" i="7"/>
  <c r="A268" i="7"/>
  <c r="J267" i="7"/>
  <c r="K267" i="7" s="1"/>
  <c r="H267" i="7"/>
  <c r="G267" i="7"/>
  <c r="F267" i="7"/>
  <c r="E267" i="7"/>
  <c r="D267" i="7"/>
  <c r="C267" i="7"/>
  <c r="B267" i="7"/>
  <c r="I267" i="7" s="1"/>
  <c r="A267" i="7"/>
  <c r="J266" i="7"/>
  <c r="K266" i="7" s="1"/>
  <c r="I266" i="7"/>
  <c r="H266" i="7"/>
  <c r="G266" i="7"/>
  <c r="F266" i="7"/>
  <c r="E266" i="7"/>
  <c r="D266" i="7"/>
  <c r="C266" i="7"/>
  <c r="B266" i="7"/>
  <c r="A266" i="7"/>
  <c r="H265" i="7"/>
  <c r="G265" i="7"/>
  <c r="E265" i="7"/>
  <c r="C265" i="7"/>
  <c r="F265" i="7" s="1"/>
  <c r="B265" i="7"/>
  <c r="I265" i="7" s="1"/>
  <c r="J265" i="7" s="1"/>
  <c r="K265" i="7" s="1"/>
  <c r="A265" i="7"/>
  <c r="H264" i="7"/>
  <c r="G264" i="7"/>
  <c r="E264" i="7"/>
  <c r="D264" i="7"/>
  <c r="C264" i="7"/>
  <c r="F264" i="7" s="1"/>
  <c r="B264" i="7"/>
  <c r="I264" i="7" s="1"/>
  <c r="J264" i="7" s="1"/>
  <c r="K264" i="7" s="1"/>
  <c r="A264" i="7"/>
  <c r="I263" i="7"/>
  <c r="J263" i="7" s="1"/>
  <c r="K263" i="7" s="1"/>
  <c r="H263" i="7"/>
  <c r="G263" i="7"/>
  <c r="F263" i="7"/>
  <c r="D263" i="7"/>
  <c r="C263" i="7"/>
  <c r="E263" i="7" s="1"/>
  <c r="B263" i="7"/>
  <c r="A263" i="7"/>
  <c r="H262" i="7"/>
  <c r="G262" i="7"/>
  <c r="F262" i="7"/>
  <c r="C262" i="7"/>
  <c r="D262" i="7" s="1"/>
  <c r="B262" i="7"/>
  <c r="I262" i="7" s="1"/>
  <c r="J262" i="7" s="1"/>
  <c r="K262" i="7" s="1"/>
  <c r="A262" i="7"/>
  <c r="H261" i="7"/>
  <c r="G261" i="7"/>
  <c r="E261" i="7"/>
  <c r="D261" i="7"/>
  <c r="C261" i="7"/>
  <c r="F261" i="7" s="1"/>
  <c r="B261" i="7"/>
  <c r="I261" i="7" s="1"/>
  <c r="J261" i="7" s="1"/>
  <c r="K261" i="7" s="1"/>
  <c r="A261" i="7"/>
  <c r="I260" i="7"/>
  <c r="J260" i="7" s="1"/>
  <c r="K260" i="7" s="1"/>
  <c r="H260" i="7"/>
  <c r="G260" i="7"/>
  <c r="C260" i="7"/>
  <c r="E260" i="7" s="1"/>
  <c r="B260" i="7"/>
  <c r="A260" i="7"/>
  <c r="I259" i="7"/>
  <c r="J259" i="7" s="1"/>
  <c r="K259" i="7" s="1"/>
  <c r="H259" i="7"/>
  <c r="G259" i="7"/>
  <c r="E259" i="7"/>
  <c r="C259" i="7"/>
  <c r="B259" i="7"/>
  <c r="A259" i="7"/>
  <c r="I258" i="7"/>
  <c r="J258" i="7" s="1"/>
  <c r="K258" i="7" s="1"/>
  <c r="H258" i="7"/>
  <c r="G258" i="7"/>
  <c r="E258" i="7"/>
  <c r="D258" i="7"/>
  <c r="C258" i="7"/>
  <c r="F258" i="7" s="1"/>
  <c r="B258" i="7"/>
  <c r="A258" i="7"/>
  <c r="J257" i="7"/>
  <c r="K257" i="7" s="1"/>
  <c r="I257" i="7"/>
  <c r="H257" i="7"/>
  <c r="G257" i="7"/>
  <c r="C257" i="7"/>
  <c r="B257" i="7"/>
  <c r="A257" i="7"/>
  <c r="I256" i="7"/>
  <c r="J256" i="7" s="1"/>
  <c r="K256" i="7" s="1"/>
  <c r="H256" i="7"/>
  <c r="G256" i="7"/>
  <c r="F256" i="7"/>
  <c r="E256" i="7"/>
  <c r="C256" i="7"/>
  <c r="D256" i="7" s="1"/>
  <c r="B256" i="7"/>
  <c r="A256" i="7"/>
  <c r="K255" i="7"/>
  <c r="J255" i="7"/>
  <c r="H255" i="7"/>
  <c r="G255" i="7"/>
  <c r="F255" i="7"/>
  <c r="E255" i="7"/>
  <c r="D255" i="7"/>
  <c r="C255" i="7"/>
  <c r="B255" i="7"/>
  <c r="I255" i="7" s="1"/>
  <c r="A255" i="7"/>
  <c r="I254" i="7"/>
  <c r="J254" i="7" s="1"/>
  <c r="K254" i="7" s="1"/>
  <c r="H254" i="7"/>
  <c r="G254" i="7"/>
  <c r="F254" i="7"/>
  <c r="E254" i="7"/>
  <c r="D254" i="7"/>
  <c r="C254" i="7"/>
  <c r="B254" i="7"/>
  <c r="A254" i="7"/>
  <c r="H253" i="7"/>
  <c r="G253" i="7"/>
  <c r="F253" i="7"/>
  <c r="C253" i="7"/>
  <c r="E253" i="7" s="1"/>
  <c r="B253" i="7"/>
  <c r="I253" i="7" s="1"/>
  <c r="J253" i="7" s="1"/>
  <c r="K253" i="7" s="1"/>
  <c r="A253" i="7"/>
  <c r="H252" i="7"/>
  <c r="G252" i="7"/>
  <c r="C252" i="7"/>
  <c r="F252" i="7" s="1"/>
  <c r="B252" i="7"/>
  <c r="I252" i="7" s="1"/>
  <c r="J252" i="7" s="1"/>
  <c r="K252" i="7" s="1"/>
  <c r="A252" i="7"/>
  <c r="I251" i="7"/>
  <c r="J251" i="7" s="1"/>
  <c r="K251" i="7" s="1"/>
  <c r="H251" i="7"/>
  <c r="G251" i="7"/>
  <c r="C251" i="7"/>
  <c r="E251" i="7" s="1"/>
  <c r="B251" i="7"/>
  <c r="A251" i="7"/>
  <c r="H250" i="7"/>
  <c r="G250" i="7"/>
  <c r="C250" i="7"/>
  <c r="D250" i="7" s="1"/>
  <c r="B250" i="7"/>
  <c r="I250" i="7" s="1"/>
  <c r="J250" i="7" s="1"/>
  <c r="K250" i="7" s="1"/>
  <c r="A250" i="7"/>
  <c r="H249" i="7"/>
  <c r="G249" i="7"/>
  <c r="E249" i="7"/>
  <c r="D249" i="7"/>
  <c r="C249" i="7"/>
  <c r="F249" i="7" s="1"/>
  <c r="B249" i="7"/>
  <c r="I249" i="7" s="1"/>
  <c r="J249" i="7" s="1"/>
  <c r="K249" i="7" s="1"/>
  <c r="A249" i="7"/>
  <c r="J248" i="7"/>
  <c r="K248" i="7" s="1"/>
  <c r="I248" i="7"/>
  <c r="H248" i="7"/>
  <c r="G248" i="7"/>
  <c r="F248" i="7"/>
  <c r="D248" i="7"/>
  <c r="C248" i="7"/>
  <c r="E248" i="7" s="1"/>
  <c r="B248" i="7"/>
  <c r="A248" i="7"/>
  <c r="I247" i="7"/>
  <c r="J247" i="7" s="1"/>
  <c r="K247" i="7" s="1"/>
  <c r="H247" i="7"/>
  <c r="G247" i="7"/>
  <c r="C247" i="7"/>
  <c r="B247" i="7"/>
  <c r="A247" i="7"/>
  <c r="I246" i="7"/>
  <c r="J246" i="7" s="1"/>
  <c r="K246" i="7" s="1"/>
  <c r="H246" i="7"/>
  <c r="G246" i="7"/>
  <c r="E246" i="7"/>
  <c r="D246" i="7"/>
  <c r="C246" i="7"/>
  <c r="F246" i="7" s="1"/>
  <c r="B246" i="7"/>
  <c r="A246" i="7"/>
  <c r="I245" i="7"/>
  <c r="J245" i="7" s="1"/>
  <c r="K245" i="7" s="1"/>
  <c r="H245" i="7"/>
  <c r="G245" i="7"/>
  <c r="F245" i="7"/>
  <c r="C245" i="7"/>
  <c r="B245" i="7"/>
  <c r="A245" i="7"/>
  <c r="H244" i="7"/>
  <c r="G244" i="7"/>
  <c r="F244" i="7"/>
  <c r="E244" i="7"/>
  <c r="C244" i="7"/>
  <c r="D244" i="7" s="1"/>
  <c r="B244" i="7"/>
  <c r="I244" i="7" s="1"/>
  <c r="J244" i="7" s="1"/>
  <c r="K244" i="7" s="1"/>
  <c r="A244" i="7"/>
  <c r="J243" i="7"/>
  <c r="K243" i="7" s="1"/>
  <c r="H243" i="7"/>
  <c r="G243" i="7"/>
  <c r="F243" i="7"/>
  <c r="E243" i="7"/>
  <c r="D243" i="7"/>
  <c r="C243" i="7"/>
  <c r="B243" i="7"/>
  <c r="I243" i="7" s="1"/>
  <c r="A243" i="7"/>
  <c r="I242" i="7"/>
  <c r="J242" i="7" s="1"/>
  <c r="K242" i="7" s="1"/>
  <c r="H242" i="7"/>
  <c r="G242" i="7"/>
  <c r="F242" i="7"/>
  <c r="E242" i="7"/>
  <c r="D242" i="7"/>
  <c r="C242" i="7"/>
  <c r="B242" i="7"/>
  <c r="A242" i="7"/>
  <c r="H241" i="7"/>
  <c r="G241" i="7"/>
  <c r="C241" i="7"/>
  <c r="F241" i="7" s="1"/>
  <c r="B241" i="7"/>
  <c r="I241" i="7" s="1"/>
  <c r="J241" i="7" s="1"/>
  <c r="K241" i="7" s="1"/>
  <c r="A241" i="7"/>
  <c r="H240" i="7"/>
  <c r="G240" i="7"/>
  <c r="C240" i="7"/>
  <c r="F240" i="7" s="1"/>
  <c r="B240" i="7"/>
  <c r="I240" i="7" s="1"/>
  <c r="J240" i="7" s="1"/>
  <c r="K240" i="7" s="1"/>
  <c r="A240" i="7"/>
  <c r="I239" i="7"/>
  <c r="J239" i="7" s="1"/>
  <c r="K239" i="7" s="1"/>
  <c r="H239" i="7"/>
  <c r="G239" i="7"/>
  <c r="D239" i="7"/>
  <c r="C239" i="7"/>
  <c r="E239" i="7" s="1"/>
  <c r="B239" i="7"/>
  <c r="A239" i="7"/>
  <c r="K238" i="7"/>
  <c r="H238" i="7"/>
  <c r="G238" i="7"/>
  <c r="C238" i="7"/>
  <c r="D238" i="7" s="1"/>
  <c r="B238" i="7"/>
  <c r="I238" i="7" s="1"/>
  <c r="J238" i="7" s="1"/>
  <c r="A238" i="7"/>
  <c r="H237" i="7"/>
  <c r="G237" i="7"/>
  <c r="E237" i="7"/>
  <c r="D237" i="7"/>
  <c r="C237" i="7"/>
  <c r="F237" i="7" s="1"/>
  <c r="B237" i="7"/>
  <c r="I237" i="7" s="1"/>
  <c r="J237" i="7" s="1"/>
  <c r="K237" i="7" s="1"/>
  <c r="A237" i="7"/>
  <c r="K236" i="7"/>
  <c r="J236" i="7"/>
  <c r="I236" i="7"/>
  <c r="H236" i="7"/>
  <c r="G236" i="7"/>
  <c r="C236" i="7"/>
  <c r="E236" i="7" s="1"/>
  <c r="B236" i="7"/>
  <c r="A236" i="7"/>
  <c r="I235" i="7"/>
  <c r="J235" i="7" s="1"/>
  <c r="K235" i="7" s="1"/>
  <c r="H235" i="7"/>
  <c r="G235" i="7"/>
  <c r="E235" i="7"/>
  <c r="C235" i="7"/>
  <c r="B235" i="7"/>
  <c r="A235" i="7"/>
  <c r="J234" i="7"/>
  <c r="K234" i="7" s="1"/>
  <c r="I234" i="7"/>
  <c r="H234" i="7"/>
  <c r="G234" i="7"/>
  <c r="E234" i="7"/>
  <c r="D234" i="7"/>
  <c r="C234" i="7"/>
  <c r="F234" i="7" s="1"/>
  <c r="B234" i="7"/>
  <c r="A234" i="7"/>
  <c r="J233" i="7"/>
  <c r="K233" i="7" s="1"/>
  <c r="I233" i="7"/>
  <c r="H233" i="7"/>
  <c r="G233" i="7"/>
  <c r="C233" i="7"/>
  <c r="B233" i="7"/>
  <c r="A233" i="7"/>
  <c r="H232" i="7"/>
  <c r="G232" i="7"/>
  <c r="F232" i="7"/>
  <c r="E232" i="7"/>
  <c r="C232" i="7"/>
  <c r="D232" i="7" s="1"/>
  <c r="B232" i="7"/>
  <c r="I232" i="7" s="1"/>
  <c r="J232" i="7" s="1"/>
  <c r="K232" i="7" s="1"/>
  <c r="A232" i="7"/>
  <c r="J231" i="7"/>
  <c r="K231" i="7" s="1"/>
  <c r="H231" i="7"/>
  <c r="G231" i="7"/>
  <c r="F231" i="7"/>
  <c r="E231" i="7"/>
  <c r="D231" i="7"/>
  <c r="C231" i="7"/>
  <c r="B231" i="7"/>
  <c r="I231" i="7" s="1"/>
  <c r="A231" i="7"/>
  <c r="J230" i="7"/>
  <c r="K230" i="7" s="1"/>
  <c r="I230" i="7"/>
  <c r="H230" i="7"/>
  <c r="G230" i="7"/>
  <c r="F230" i="7"/>
  <c r="E230" i="7"/>
  <c r="C230" i="7"/>
  <c r="D230" i="7" s="1"/>
  <c r="B230" i="7"/>
  <c r="A230" i="7"/>
  <c r="I229" i="7"/>
  <c r="J229" i="7" s="1"/>
  <c r="K229" i="7" s="1"/>
  <c r="H229" i="7"/>
  <c r="G229" i="7"/>
  <c r="F229" i="7"/>
  <c r="E229" i="7"/>
  <c r="D229" i="7"/>
  <c r="C229" i="7"/>
  <c r="B229" i="7"/>
  <c r="A229" i="7"/>
  <c r="H228" i="7"/>
  <c r="G228" i="7"/>
  <c r="E228" i="7"/>
  <c r="D228" i="7"/>
  <c r="C228" i="7"/>
  <c r="F228" i="7" s="1"/>
  <c r="B228" i="7"/>
  <c r="I228" i="7" s="1"/>
  <c r="J228" i="7" s="1"/>
  <c r="K228" i="7" s="1"/>
  <c r="A228" i="7"/>
  <c r="I227" i="7"/>
  <c r="J227" i="7" s="1"/>
  <c r="K227" i="7" s="1"/>
  <c r="H227" i="7"/>
  <c r="G227" i="7"/>
  <c r="C227" i="7"/>
  <c r="E227" i="7" s="1"/>
  <c r="B227" i="7"/>
  <c r="A227" i="7"/>
  <c r="K226" i="7"/>
  <c r="H226" i="7"/>
  <c r="G226" i="7"/>
  <c r="F226" i="7"/>
  <c r="E226" i="7"/>
  <c r="C226" i="7"/>
  <c r="D226" i="7" s="1"/>
  <c r="B226" i="7"/>
  <c r="I226" i="7" s="1"/>
  <c r="J226" i="7" s="1"/>
  <c r="A226" i="7"/>
  <c r="H225" i="7"/>
  <c r="G225" i="7"/>
  <c r="E225" i="7"/>
  <c r="D225" i="7"/>
  <c r="C225" i="7"/>
  <c r="F225" i="7" s="1"/>
  <c r="B225" i="7"/>
  <c r="I225" i="7" s="1"/>
  <c r="J225" i="7" s="1"/>
  <c r="K225" i="7" s="1"/>
  <c r="A225" i="7"/>
  <c r="I224" i="7"/>
  <c r="J224" i="7" s="1"/>
  <c r="K224" i="7" s="1"/>
  <c r="H224" i="7"/>
  <c r="G224" i="7"/>
  <c r="C224" i="7"/>
  <c r="E224" i="7" s="1"/>
  <c r="B224" i="7"/>
  <c r="A224" i="7"/>
  <c r="J223" i="7"/>
  <c r="K223" i="7" s="1"/>
  <c r="I223" i="7"/>
  <c r="H223" i="7"/>
  <c r="G223" i="7"/>
  <c r="C223" i="7"/>
  <c r="B223" i="7"/>
  <c r="A223" i="7"/>
  <c r="I222" i="7"/>
  <c r="J222" i="7" s="1"/>
  <c r="K222" i="7" s="1"/>
  <c r="H222" i="7"/>
  <c r="G222" i="7"/>
  <c r="E222" i="7"/>
  <c r="D222" i="7"/>
  <c r="C222" i="7"/>
  <c r="F222" i="7" s="1"/>
  <c r="B222" i="7"/>
  <c r="A222" i="7"/>
  <c r="I221" i="7"/>
  <c r="J221" i="7" s="1"/>
  <c r="K221" i="7" s="1"/>
  <c r="H221" i="7"/>
  <c r="G221" i="7"/>
  <c r="C221" i="7"/>
  <c r="B221" i="7"/>
  <c r="A221" i="7"/>
  <c r="H220" i="7"/>
  <c r="G220" i="7"/>
  <c r="F220" i="7"/>
  <c r="E220" i="7"/>
  <c r="C220" i="7"/>
  <c r="D220" i="7" s="1"/>
  <c r="B220" i="7"/>
  <c r="I220" i="7" s="1"/>
  <c r="J220" i="7" s="1"/>
  <c r="K220" i="7" s="1"/>
  <c r="A220" i="7"/>
  <c r="J219" i="7"/>
  <c r="K219" i="7" s="1"/>
  <c r="H219" i="7"/>
  <c r="G219" i="7"/>
  <c r="F219" i="7"/>
  <c r="E219" i="7"/>
  <c r="D219" i="7"/>
  <c r="C219" i="7"/>
  <c r="B219" i="7"/>
  <c r="I219" i="7" s="1"/>
  <c r="A219" i="7"/>
  <c r="I218" i="7"/>
  <c r="J218" i="7" s="1"/>
  <c r="K218" i="7" s="1"/>
  <c r="H218" i="7"/>
  <c r="G218" i="7"/>
  <c r="F218" i="7"/>
  <c r="D218" i="7"/>
  <c r="C218" i="7"/>
  <c r="E218" i="7" s="1"/>
  <c r="B218" i="7"/>
  <c r="A218" i="7"/>
  <c r="I217" i="7"/>
  <c r="J217" i="7" s="1"/>
  <c r="K217" i="7" s="1"/>
  <c r="H217" i="7"/>
  <c r="G217" i="7"/>
  <c r="F217" i="7"/>
  <c r="E217" i="7"/>
  <c r="D217" i="7"/>
  <c r="C217" i="7"/>
  <c r="B217" i="7"/>
  <c r="A217" i="7"/>
  <c r="H216" i="7"/>
  <c r="G216" i="7"/>
  <c r="E216" i="7"/>
  <c r="C216" i="7"/>
  <c r="F216" i="7" s="1"/>
  <c r="B216" i="7"/>
  <c r="I216" i="7" s="1"/>
  <c r="J216" i="7" s="1"/>
  <c r="K216" i="7" s="1"/>
  <c r="A216" i="7"/>
  <c r="H215" i="7"/>
  <c r="G215" i="7"/>
  <c r="F215" i="7"/>
  <c r="D215" i="7"/>
  <c r="C215" i="7"/>
  <c r="E215" i="7" s="1"/>
  <c r="B215" i="7"/>
  <c r="I215" i="7" s="1"/>
  <c r="J215" i="7" s="1"/>
  <c r="K215" i="7" s="1"/>
  <c r="A215" i="7"/>
  <c r="K214" i="7"/>
  <c r="H214" i="7"/>
  <c r="G214" i="7"/>
  <c r="F214" i="7"/>
  <c r="E214" i="7"/>
  <c r="C214" i="7"/>
  <c r="D214" i="7" s="1"/>
  <c r="B214" i="7"/>
  <c r="I214" i="7" s="1"/>
  <c r="J214" i="7" s="1"/>
  <c r="A214" i="7"/>
  <c r="H213" i="7"/>
  <c r="G213" i="7"/>
  <c r="E213" i="7"/>
  <c r="D213" i="7"/>
  <c r="C213" i="7"/>
  <c r="F213" i="7" s="1"/>
  <c r="B213" i="7"/>
  <c r="I213" i="7" s="1"/>
  <c r="J213" i="7" s="1"/>
  <c r="K213" i="7" s="1"/>
  <c r="A213" i="7"/>
  <c r="J212" i="7"/>
  <c r="K212" i="7" s="1"/>
  <c r="I212" i="7"/>
  <c r="H212" i="7"/>
  <c r="G212" i="7"/>
  <c r="F212" i="7"/>
  <c r="D212" i="7"/>
  <c r="C212" i="7"/>
  <c r="E212" i="7" s="1"/>
  <c r="B212" i="7"/>
  <c r="A212" i="7"/>
  <c r="H211" i="7"/>
  <c r="G211" i="7"/>
  <c r="E211" i="7"/>
  <c r="C211" i="7"/>
  <c r="B211" i="7"/>
  <c r="I211" i="7" s="1"/>
  <c r="J211" i="7" s="1"/>
  <c r="K211" i="7" s="1"/>
  <c r="A211" i="7"/>
  <c r="I210" i="7"/>
  <c r="J210" i="7" s="1"/>
  <c r="K210" i="7" s="1"/>
  <c r="H210" i="7"/>
  <c r="G210" i="7"/>
  <c r="E210" i="7"/>
  <c r="D210" i="7"/>
  <c r="C210" i="7"/>
  <c r="F210" i="7" s="1"/>
  <c r="B210" i="7"/>
  <c r="A210" i="7"/>
  <c r="I209" i="7"/>
  <c r="J209" i="7" s="1"/>
  <c r="K209" i="7" s="1"/>
  <c r="H209" i="7"/>
  <c r="G209" i="7"/>
  <c r="C209" i="7"/>
  <c r="B209" i="7"/>
  <c r="A209" i="7"/>
  <c r="H208" i="7"/>
  <c r="G208" i="7"/>
  <c r="F208" i="7"/>
  <c r="E208" i="7"/>
  <c r="C208" i="7"/>
  <c r="D208" i="7" s="1"/>
  <c r="B208" i="7"/>
  <c r="I208" i="7" s="1"/>
  <c r="J208" i="7" s="1"/>
  <c r="K208" i="7" s="1"/>
  <c r="A208" i="7"/>
  <c r="H207" i="7"/>
  <c r="G207" i="7"/>
  <c r="F207" i="7"/>
  <c r="E207" i="7"/>
  <c r="D207" i="7"/>
  <c r="C207" i="7"/>
  <c r="B207" i="7"/>
  <c r="I207" i="7" s="1"/>
  <c r="J207" i="7" s="1"/>
  <c r="K207" i="7" s="1"/>
  <c r="A207" i="7"/>
  <c r="I206" i="7"/>
  <c r="J206" i="7" s="1"/>
  <c r="K206" i="7" s="1"/>
  <c r="H206" i="7"/>
  <c r="G206" i="7"/>
  <c r="C206" i="7"/>
  <c r="F206" i="7" s="1"/>
  <c r="B206" i="7"/>
  <c r="A206" i="7"/>
  <c r="K205" i="7"/>
  <c r="I205" i="7"/>
  <c r="J205" i="7" s="1"/>
  <c r="H205" i="7"/>
  <c r="G205" i="7"/>
  <c r="F205" i="7"/>
  <c r="C205" i="7"/>
  <c r="E205" i="7" s="1"/>
  <c r="B205" i="7"/>
  <c r="A205" i="7"/>
  <c r="H204" i="7"/>
  <c r="G204" i="7"/>
  <c r="C204" i="7"/>
  <c r="F204" i="7" s="1"/>
  <c r="B204" i="7"/>
  <c r="I204" i="7" s="1"/>
  <c r="J204" i="7" s="1"/>
  <c r="K204" i="7" s="1"/>
  <c r="A204" i="7"/>
  <c r="H203" i="7"/>
  <c r="G203" i="7"/>
  <c r="C203" i="7"/>
  <c r="E203" i="7" s="1"/>
  <c r="B203" i="7"/>
  <c r="I203" i="7" s="1"/>
  <c r="J203" i="7" s="1"/>
  <c r="K203" i="7" s="1"/>
  <c r="A203" i="7"/>
  <c r="K202" i="7"/>
  <c r="H202" i="7"/>
  <c r="G202" i="7"/>
  <c r="C202" i="7"/>
  <c r="D202" i="7" s="1"/>
  <c r="B202" i="7"/>
  <c r="I202" i="7" s="1"/>
  <c r="J202" i="7" s="1"/>
  <c r="A202" i="7"/>
  <c r="J201" i="7"/>
  <c r="K201" i="7" s="1"/>
  <c r="H201" i="7"/>
  <c r="G201" i="7"/>
  <c r="E201" i="7"/>
  <c r="D201" i="7"/>
  <c r="C201" i="7"/>
  <c r="F201" i="7" s="1"/>
  <c r="B201" i="7"/>
  <c r="I201" i="7" s="1"/>
  <c r="A201" i="7"/>
  <c r="I200" i="7"/>
  <c r="J200" i="7" s="1"/>
  <c r="K200" i="7" s="1"/>
  <c r="H200" i="7"/>
  <c r="G200" i="7"/>
  <c r="F200" i="7"/>
  <c r="C200" i="7"/>
  <c r="E200" i="7" s="1"/>
  <c r="B200" i="7"/>
  <c r="A200" i="7"/>
  <c r="H199" i="7"/>
  <c r="G199" i="7"/>
  <c r="C199" i="7"/>
  <c r="B199" i="7"/>
  <c r="I199" i="7" s="1"/>
  <c r="J199" i="7" s="1"/>
  <c r="K199" i="7" s="1"/>
  <c r="A199" i="7"/>
  <c r="I198" i="7"/>
  <c r="J198" i="7" s="1"/>
  <c r="K198" i="7" s="1"/>
  <c r="H198" i="7"/>
  <c r="G198" i="7"/>
  <c r="E198" i="7"/>
  <c r="D198" i="7"/>
  <c r="C198" i="7"/>
  <c r="F198" i="7" s="1"/>
  <c r="B198" i="7"/>
  <c r="A198" i="7"/>
  <c r="J197" i="7"/>
  <c r="K197" i="7" s="1"/>
  <c r="I197" i="7"/>
  <c r="H197" i="7"/>
  <c r="G197" i="7"/>
  <c r="F197" i="7"/>
  <c r="C197" i="7"/>
  <c r="B197" i="7"/>
  <c r="A197" i="7"/>
  <c r="H196" i="7"/>
  <c r="G196" i="7"/>
  <c r="F196" i="7"/>
  <c r="E196" i="7"/>
  <c r="C196" i="7"/>
  <c r="D196" i="7" s="1"/>
  <c r="B196" i="7"/>
  <c r="I196" i="7" s="1"/>
  <c r="J196" i="7" s="1"/>
  <c r="K196" i="7" s="1"/>
  <c r="A196" i="7"/>
  <c r="H195" i="7"/>
  <c r="G195" i="7"/>
  <c r="F195" i="7"/>
  <c r="E195" i="7"/>
  <c r="D195" i="7"/>
  <c r="C195" i="7"/>
  <c r="B195" i="7"/>
  <c r="I195" i="7" s="1"/>
  <c r="J195" i="7" s="1"/>
  <c r="K195" i="7" s="1"/>
  <c r="A195" i="7"/>
  <c r="I194" i="7"/>
  <c r="J194" i="7" s="1"/>
  <c r="K194" i="7" s="1"/>
  <c r="H194" i="7"/>
  <c r="G194" i="7"/>
  <c r="F194" i="7"/>
  <c r="E194" i="7"/>
  <c r="D194" i="7"/>
  <c r="C194" i="7"/>
  <c r="B194" i="7"/>
  <c r="A194" i="7"/>
  <c r="I193" i="7"/>
  <c r="J193" i="7" s="1"/>
  <c r="K193" i="7" s="1"/>
  <c r="H193" i="7"/>
  <c r="G193" i="7"/>
  <c r="F193" i="7"/>
  <c r="D193" i="7"/>
  <c r="C193" i="7"/>
  <c r="E193" i="7" s="1"/>
  <c r="B193" i="7"/>
  <c r="A193" i="7"/>
  <c r="J192" i="7"/>
  <c r="K192" i="7" s="1"/>
  <c r="H192" i="7"/>
  <c r="G192" i="7"/>
  <c r="C192" i="7"/>
  <c r="F192" i="7" s="1"/>
  <c r="B192" i="7"/>
  <c r="I192" i="7" s="1"/>
  <c r="A192" i="7"/>
  <c r="H191" i="7"/>
  <c r="G191" i="7"/>
  <c r="C191" i="7"/>
  <c r="E191" i="7" s="1"/>
  <c r="B191" i="7"/>
  <c r="I191" i="7" s="1"/>
  <c r="J191" i="7" s="1"/>
  <c r="K191" i="7" s="1"/>
  <c r="A191" i="7"/>
  <c r="K190" i="7"/>
  <c r="H190" i="7"/>
  <c r="G190" i="7"/>
  <c r="E190" i="7"/>
  <c r="C190" i="7"/>
  <c r="D190" i="7" s="1"/>
  <c r="B190" i="7"/>
  <c r="I190" i="7" s="1"/>
  <c r="J190" i="7" s="1"/>
  <c r="A190" i="7"/>
  <c r="J189" i="7"/>
  <c r="K189" i="7" s="1"/>
  <c r="H189" i="7"/>
  <c r="G189" i="7"/>
  <c r="E189" i="7"/>
  <c r="D189" i="7"/>
  <c r="C189" i="7"/>
  <c r="F189" i="7" s="1"/>
  <c r="B189" i="7"/>
  <c r="I189" i="7" s="1"/>
  <c r="A189" i="7"/>
  <c r="J188" i="7"/>
  <c r="K188" i="7" s="1"/>
  <c r="I188" i="7"/>
  <c r="H188" i="7"/>
  <c r="G188" i="7"/>
  <c r="C188" i="7"/>
  <c r="E188" i="7" s="1"/>
  <c r="B188" i="7"/>
  <c r="A188" i="7"/>
  <c r="H187" i="7"/>
  <c r="G187" i="7"/>
  <c r="C187" i="7"/>
  <c r="B187" i="7"/>
  <c r="I187" i="7" s="1"/>
  <c r="J187" i="7" s="1"/>
  <c r="K187" i="7" s="1"/>
  <c r="A187" i="7"/>
  <c r="H186" i="7"/>
  <c r="G186" i="7"/>
  <c r="E186" i="7"/>
  <c r="D186" i="7"/>
  <c r="C186" i="7"/>
  <c r="F186" i="7" s="1"/>
  <c r="B186" i="7"/>
  <c r="I186" i="7" s="1"/>
  <c r="J186" i="7" s="1"/>
  <c r="K186" i="7" s="1"/>
  <c r="A186" i="7"/>
  <c r="I185" i="7"/>
  <c r="J185" i="7" s="1"/>
  <c r="K185" i="7" s="1"/>
  <c r="H185" i="7"/>
  <c r="G185" i="7"/>
  <c r="F185" i="7"/>
  <c r="C185" i="7"/>
  <c r="B185" i="7"/>
  <c r="A185" i="7"/>
  <c r="H184" i="7"/>
  <c r="G184" i="7"/>
  <c r="C184" i="7"/>
  <c r="D184" i="7" s="1"/>
  <c r="B184" i="7"/>
  <c r="I184" i="7" s="1"/>
  <c r="J184" i="7" s="1"/>
  <c r="K184" i="7" s="1"/>
  <c r="A184" i="7"/>
  <c r="H183" i="7"/>
  <c r="G183" i="7"/>
  <c r="F183" i="7"/>
  <c r="E183" i="7"/>
  <c r="D183" i="7"/>
  <c r="C183" i="7"/>
  <c r="B183" i="7"/>
  <c r="I183" i="7" s="1"/>
  <c r="J183" i="7" s="1"/>
  <c r="K183" i="7" s="1"/>
  <c r="A183" i="7"/>
  <c r="J182" i="7"/>
  <c r="K182" i="7" s="1"/>
  <c r="I182" i="7"/>
  <c r="H182" i="7"/>
  <c r="G182" i="7"/>
  <c r="C182" i="7"/>
  <c r="F182" i="7" s="1"/>
  <c r="B182" i="7"/>
  <c r="A182" i="7"/>
  <c r="I181" i="7"/>
  <c r="J181" i="7" s="1"/>
  <c r="K181" i="7" s="1"/>
  <c r="H181" i="7"/>
  <c r="G181" i="7"/>
  <c r="C181" i="7"/>
  <c r="F181" i="7" s="1"/>
  <c r="B181" i="7"/>
  <c r="A181" i="7"/>
  <c r="K180" i="7"/>
  <c r="J180" i="7"/>
  <c r="H180" i="7"/>
  <c r="G180" i="7"/>
  <c r="E180" i="7"/>
  <c r="D180" i="7"/>
  <c r="C180" i="7"/>
  <c r="F180" i="7" s="1"/>
  <c r="B180" i="7"/>
  <c r="I180" i="7" s="1"/>
  <c r="A180" i="7"/>
  <c r="H179" i="7"/>
  <c r="G179" i="7"/>
  <c r="C179" i="7"/>
  <c r="E179" i="7" s="1"/>
  <c r="B179" i="7"/>
  <c r="I179" i="7" s="1"/>
  <c r="J179" i="7" s="1"/>
  <c r="K179" i="7" s="1"/>
  <c r="A179" i="7"/>
  <c r="H178" i="7"/>
  <c r="G178" i="7"/>
  <c r="C178" i="7"/>
  <c r="D178" i="7" s="1"/>
  <c r="B178" i="7"/>
  <c r="I178" i="7" s="1"/>
  <c r="J178" i="7" s="1"/>
  <c r="K178" i="7" s="1"/>
  <c r="A178" i="7"/>
  <c r="J177" i="7"/>
  <c r="K177" i="7" s="1"/>
  <c r="H177" i="7"/>
  <c r="G177" i="7"/>
  <c r="E177" i="7"/>
  <c r="D177" i="7"/>
  <c r="C177" i="7"/>
  <c r="F177" i="7" s="1"/>
  <c r="B177" i="7"/>
  <c r="I177" i="7" s="1"/>
  <c r="A177" i="7"/>
  <c r="I176" i="7"/>
  <c r="J176" i="7" s="1"/>
  <c r="K176" i="7" s="1"/>
  <c r="H176" i="7"/>
  <c r="G176" i="7"/>
  <c r="F176" i="7"/>
  <c r="C176" i="7"/>
  <c r="E176" i="7" s="1"/>
  <c r="B176" i="7"/>
  <c r="A176" i="7"/>
  <c r="I175" i="7"/>
  <c r="J175" i="7" s="1"/>
  <c r="K175" i="7" s="1"/>
  <c r="H175" i="7"/>
  <c r="G175" i="7"/>
  <c r="F175" i="7"/>
  <c r="E175" i="7"/>
  <c r="C175" i="7"/>
  <c r="D175" i="7" s="1"/>
  <c r="B175" i="7"/>
  <c r="A175" i="7"/>
  <c r="H174" i="7"/>
  <c r="G174" i="7"/>
  <c r="E174" i="7"/>
  <c r="D174" i="7"/>
  <c r="C174" i="7"/>
  <c r="F174" i="7" s="1"/>
  <c r="B174" i="7"/>
  <c r="I174" i="7" s="1"/>
  <c r="J174" i="7" s="1"/>
  <c r="K174" i="7" s="1"/>
  <c r="A174" i="7"/>
  <c r="I173" i="7"/>
  <c r="J173" i="7" s="1"/>
  <c r="K173" i="7" s="1"/>
  <c r="H173" i="7"/>
  <c r="G173" i="7"/>
  <c r="C173" i="7"/>
  <c r="E173" i="7" s="1"/>
  <c r="B173" i="7"/>
  <c r="A173" i="7"/>
  <c r="I172" i="7"/>
  <c r="J172" i="7" s="1"/>
  <c r="K172" i="7" s="1"/>
  <c r="H172" i="7"/>
  <c r="G172" i="7"/>
  <c r="C172" i="7"/>
  <c r="D172" i="7" s="1"/>
  <c r="B172" i="7"/>
  <c r="A172" i="7"/>
  <c r="K171" i="7"/>
  <c r="J171" i="7"/>
  <c r="H171" i="7"/>
  <c r="G171" i="7"/>
  <c r="F171" i="7"/>
  <c r="E171" i="7"/>
  <c r="D171" i="7"/>
  <c r="C171" i="7"/>
  <c r="B171" i="7"/>
  <c r="I171" i="7" s="1"/>
  <c r="A171" i="7"/>
  <c r="I170" i="7"/>
  <c r="J170" i="7" s="1"/>
  <c r="K170" i="7" s="1"/>
  <c r="H170" i="7"/>
  <c r="G170" i="7"/>
  <c r="F170" i="7"/>
  <c r="E170" i="7"/>
  <c r="D170" i="7"/>
  <c r="C170" i="7"/>
  <c r="B170" i="7"/>
  <c r="A170" i="7"/>
  <c r="H169" i="7"/>
  <c r="G169" i="7"/>
  <c r="F169" i="7"/>
  <c r="C169" i="7"/>
  <c r="E169" i="7" s="1"/>
  <c r="B169" i="7"/>
  <c r="I169" i="7" s="1"/>
  <c r="J169" i="7" s="1"/>
  <c r="K169" i="7" s="1"/>
  <c r="A169" i="7"/>
  <c r="H168" i="7"/>
  <c r="G168" i="7"/>
  <c r="C168" i="7"/>
  <c r="F168" i="7" s="1"/>
  <c r="B168" i="7"/>
  <c r="I168" i="7" s="1"/>
  <c r="J168" i="7" s="1"/>
  <c r="K168" i="7" s="1"/>
  <c r="A168" i="7"/>
  <c r="I167" i="7"/>
  <c r="J167" i="7" s="1"/>
  <c r="K167" i="7" s="1"/>
  <c r="H167" i="7"/>
  <c r="G167" i="7"/>
  <c r="C167" i="7"/>
  <c r="E167" i="7" s="1"/>
  <c r="B167" i="7"/>
  <c r="A167" i="7"/>
  <c r="K166" i="7"/>
  <c r="I166" i="7"/>
  <c r="J166" i="7" s="1"/>
  <c r="H166" i="7"/>
  <c r="G166" i="7"/>
  <c r="F166" i="7"/>
  <c r="E166" i="7"/>
  <c r="C166" i="7"/>
  <c r="D166" i="7" s="1"/>
  <c r="B166" i="7"/>
  <c r="A166" i="7"/>
  <c r="H165" i="7"/>
  <c r="G165" i="7"/>
  <c r="E165" i="7"/>
  <c r="D165" i="7"/>
  <c r="C165" i="7"/>
  <c r="F165" i="7" s="1"/>
  <c r="B165" i="7"/>
  <c r="I165" i="7" s="1"/>
  <c r="J165" i="7" s="1"/>
  <c r="K165" i="7" s="1"/>
  <c r="A165" i="7"/>
  <c r="J164" i="7"/>
  <c r="K164" i="7" s="1"/>
  <c r="I164" i="7"/>
  <c r="H164" i="7"/>
  <c r="G164" i="7"/>
  <c r="D164" i="7"/>
  <c r="C164" i="7"/>
  <c r="E164" i="7" s="1"/>
  <c r="B164" i="7"/>
  <c r="A164" i="7"/>
  <c r="H163" i="7"/>
  <c r="G163" i="7"/>
  <c r="C163" i="7"/>
  <c r="D163" i="7" s="1"/>
  <c r="B163" i="7"/>
  <c r="I163" i="7" s="1"/>
  <c r="J163" i="7" s="1"/>
  <c r="K163" i="7" s="1"/>
  <c r="A163" i="7"/>
  <c r="I162" i="7"/>
  <c r="J162" i="7" s="1"/>
  <c r="K162" i="7" s="1"/>
  <c r="H162" i="7"/>
  <c r="G162" i="7"/>
  <c r="E162" i="7"/>
  <c r="D162" i="7"/>
  <c r="C162" i="7"/>
  <c r="F162" i="7" s="1"/>
  <c r="B162" i="7"/>
  <c r="A162" i="7"/>
  <c r="J161" i="7"/>
  <c r="K161" i="7" s="1"/>
  <c r="I161" i="7"/>
  <c r="H161" i="7"/>
  <c r="G161" i="7"/>
  <c r="F161" i="7"/>
  <c r="D161" i="7"/>
  <c r="C161" i="7"/>
  <c r="E161" i="7" s="1"/>
  <c r="B161" i="7"/>
  <c r="A161" i="7"/>
  <c r="H160" i="7"/>
  <c r="G160" i="7"/>
  <c r="C160" i="7"/>
  <c r="D160" i="7" s="1"/>
  <c r="B160" i="7"/>
  <c r="I160" i="7" s="1"/>
  <c r="J160" i="7" s="1"/>
  <c r="K160" i="7" s="1"/>
  <c r="A160" i="7"/>
  <c r="H159" i="7"/>
  <c r="G159" i="7"/>
  <c r="F159" i="7"/>
  <c r="E159" i="7"/>
  <c r="D159" i="7"/>
  <c r="C159" i="7"/>
  <c r="B159" i="7"/>
  <c r="I159" i="7" s="1"/>
  <c r="J159" i="7" s="1"/>
  <c r="K159" i="7" s="1"/>
  <c r="A159" i="7"/>
  <c r="J158" i="7"/>
  <c r="K158" i="7" s="1"/>
  <c r="I158" i="7"/>
  <c r="H158" i="7"/>
  <c r="G158" i="7"/>
  <c r="C158" i="7"/>
  <c r="F158" i="7" s="1"/>
  <c r="B158" i="7"/>
  <c r="A158" i="7"/>
  <c r="I157" i="7"/>
  <c r="J157" i="7" s="1"/>
  <c r="K157" i="7" s="1"/>
  <c r="H157" i="7"/>
  <c r="G157" i="7"/>
  <c r="C157" i="7"/>
  <c r="F157" i="7" s="1"/>
  <c r="B157" i="7"/>
  <c r="A157" i="7"/>
  <c r="K156" i="7"/>
  <c r="J156" i="7"/>
  <c r="H156" i="7"/>
  <c r="G156" i="7"/>
  <c r="E156" i="7"/>
  <c r="D156" i="7"/>
  <c r="C156" i="7"/>
  <c r="F156" i="7" s="1"/>
  <c r="B156" i="7"/>
  <c r="I156" i="7" s="1"/>
  <c r="A156" i="7"/>
  <c r="H155" i="7"/>
  <c r="G155" i="7"/>
  <c r="C155" i="7"/>
  <c r="E155" i="7" s="1"/>
  <c r="B155" i="7"/>
  <c r="I155" i="7" s="1"/>
  <c r="J155" i="7" s="1"/>
  <c r="K155" i="7" s="1"/>
  <c r="A155" i="7"/>
  <c r="H154" i="7"/>
  <c r="G154" i="7"/>
  <c r="C154" i="7"/>
  <c r="D154" i="7" s="1"/>
  <c r="B154" i="7"/>
  <c r="I154" i="7" s="1"/>
  <c r="J154" i="7" s="1"/>
  <c r="K154" i="7" s="1"/>
  <c r="A154" i="7"/>
  <c r="J153" i="7"/>
  <c r="K153" i="7" s="1"/>
  <c r="H153" i="7"/>
  <c r="G153" i="7"/>
  <c r="E153" i="7"/>
  <c r="D153" i="7"/>
  <c r="C153" i="7"/>
  <c r="F153" i="7" s="1"/>
  <c r="B153" i="7"/>
  <c r="I153" i="7" s="1"/>
  <c r="A153" i="7"/>
  <c r="I152" i="7"/>
  <c r="J152" i="7" s="1"/>
  <c r="K152" i="7" s="1"/>
  <c r="H152" i="7"/>
  <c r="G152" i="7"/>
  <c r="F152" i="7"/>
  <c r="C152" i="7"/>
  <c r="E152" i="7" s="1"/>
  <c r="B152" i="7"/>
  <c r="A152" i="7"/>
  <c r="I151" i="7"/>
  <c r="J151" i="7" s="1"/>
  <c r="K151" i="7" s="1"/>
  <c r="H151" i="7"/>
  <c r="G151" i="7"/>
  <c r="F151" i="7"/>
  <c r="E151" i="7"/>
  <c r="C151" i="7"/>
  <c r="D151" i="7" s="1"/>
  <c r="B151" i="7"/>
  <c r="A151" i="7"/>
  <c r="H150" i="7"/>
  <c r="G150" i="7"/>
  <c r="E150" i="7"/>
  <c r="D150" i="7"/>
  <c r="C150" i="7"/>
  <c r="F150" i="7" s="1"/>
  <c r="B150" i="7"/>
  <c r="I150" i="7" s="1"/>
  <c r="J150" i="7" s="1"/>
  <c r="K150" i="7" s="1"/>
  <c r="A150" i="7"/>
  <c r="I149" i="7"/>
  <c r="J149" i="7" s="1"/>
  <c r="K149" i="7" s="1"/>
  <c r="H149" i="7"/>
  <c r="G149" i="7"/>
  <c r="C149" i="7"/>
  <c r="E149" i="7" s="1"/>
  <c r="B149" i="7"/>
  <c r="A149" i="7"/>
  <c r="I148" i="7"/>
  <c r="J148" i="7" s="1"/>
  <c r="K148" i="7" s="1"/>
  <c r="H148" i="7"/>
  <c r="G148" i="7"/>
  <c r="C148" i="7"/>
  <c r="D148" i="7" s="1"/>
  <c r="B148" i="7"/>
  <c r="A148" i="7"/>
  <c r="K147" i="7"/>
  <c r="J147" i="7"/>
  <c r="H147" i="7"/>
  <c r="G147" i="7"/>
  <c r="F147" i="7"/>
  <c r="E147" i="7"/>
  <c r="D147" i="7"/>
  <c r="C147" i="7"/>
  <c r="B147" i="7"/>
  <c r="I147" i="7" s="1"/>
  <c r="A147" i="7"/>
  <c r="I146" i="7"/>
  <c r="J146" i="7" s="1"/>
  <c r="K146" i="7" s="1"/>
  <c r="H146" i="7"/>
  <c r="G146" i="7"/>
  <c r="F146" i="7"/>
  <c r="E146" i="7"/>
  <c r="D146" i="7"/>
  <c r="C146" i="7"/>
  <c r="B146" i="7"/>
  <c r="A146" i="7"/>
  <c r="H145" i="7"/>
  <c r="G145" i="7"/>
  <c r="F145" i="7"/>
  <c r="C145" i="7"/>
  <c r="E145" i="7" s="1"/>
  <c r="B145" i="7"/>
  <c r="I145" i="7" s="1"/>
  <c r="J145" i="7" s="1"/>
  <c r="K145" i="7" s="1"/>
  <c r="A145" i="7"/>
  <c r="H144" i="7"/>
  <c r="G144" i="7"/>
  <c r="C144" i="7"/>
  <c r="F144" i="7" s="1"/>
  <c r="B144" i="7"/>
  <c r="I144" i="7" s="1"/>
  <c r="J144" i="7" s="1"/>
  <c r="K144" i="7" s="1"/>
  <c r="A144" i="7"/>
  <c r="I143" i="7"/>
  <c r="J143" i="7" s="1"/>
  <c r="K143" i="7" s="1"/>
  <c r="H143" i="7"/>
  <c r="G143" i="7"/>
  <c r="F143" i="7"/>
  <c r="E143" i="7"/>
  <c r="D143" i="7"/>
  <c r="C143" i="7"/>
  <c r="B143" i="7"/>
  <c r="A143" i="7"/>
  <c r="I142" i="7"/>
  <c r="J142" i="7" s="1"/>
  <c r="K142" i="7" s="1"/>
  <c r="H142" i="7"/>
  <c r="G142" i="7"/>
  <c r="F142" i="7"/>
  <c r="D142" i="7"/>
  <c r="C142" i="7"/>
  <c r="E142" i="7" s="1"/>
  <c r="B142" i="7"/>
  <c r="A142" i="7"/>
  <c r="J141" i="7"/>
  <c r="K141" i="7" s="1"/>
  <c r="H141" i="7"/>
  <c r="G141" i="7"/>
  <c r="E141" i="7"/>
  <c r="D141" i="7"/>
  <c r="C141" i="7"/>
  <c r="F141" i="7" s="1"/>
  <c r="B141" i="7"/>
  <c r="I141" i="7" s="1"/>
  <c r="A141" i="7"/>
  <c r="H140" i="7"/>
  <c r="G140" i="7"/>
  <c r="C140" i="7"/>
  <c r="E140" i="7" s="1"/>
  <c r="B140" i="7"/>
  <c r="I140" i="7" s="1"/>
  <c r="J140" i="7" s="1"/>
  <c r="K140" i="7" s="1"/>
  <c r="A140" i="7"/>
  <c r="H139" i="7"/>
  <c r="G139" i="7"/>
  <c r="E139" i="7"/>
  <c r="C139" i="7"/>
  <c r="D139" i="7" s="1"/>
  <c r="B139" i="7"/>
  <c r="I139" i="7" s="1"/>
  <c r="J139" i="7" s="1"/>
  <c r="K139" i="7" s="1"/>
  <c r="A139" i="7"/>
  <c r="H138" i="7"/>
  <c r="G138" i="7"/>
  <c r="E138" i="7"/>
  <c r="D138" i="7"/>
  <c r="C138" i="7"/>
  <c r="F138" i="7" s="1"/>
  <c r="B138" i="7"/>
  <c r="I138" i="7" s="1"/>
  <c r="J138" i="7" s="1"/>
  <c r="K138" i="7" s="1"/>
  <c r="A138" i="7"/>
  <c r="I137" i="7"/>
  <c r="J137" i="7" s="1"/>
  <c r="K137" i="7" s="1"/>
  <c r="H137" i="7"/>
  <c r="G137" i="7"/>
  <c r="C137" i="7"/>
  <c r="E137" i="7" s="1"/>
  <c r="B137" i="7"/>
  <c r="A137" i="7"/>
  <c r="I136" i="7"/>
  <c r="J136" i="7" s="1"/>
  <c r="K136" i="7" s="1"/>
  <c r="H136" i="7"/>
  <c r="G136" i="7"/>
  <c r="F136" i="7"/>
  <c r="C136" i="7"/>
  <c r="D136" i="7" s="1"/>
  <c r="B136" i="7"/>
  <c r="A136" i="7"/>
  <c r="I135" i="7"/>
  <c r="J135" i="7" s="1"/>
  <c r="K135" i="7" s="1"/>
  <c r="H135" i="7"/>
  <c r="G135" i="7"/>
  <c r="F135" i="7"/>
  <c r="E135" i="7"/>
  <c r="D135" i="7"/>
  <c r="C135" i="7"/>
  <c r="B135" i="7"/>
  <c r="A135" i="7"/>
  <c r="J134" i="7"/>
  <c r="K134" i="7" s="1"/>
  <c r="I134" i="7"/>
  <c r="H134" i="7"/>
  <c r="G134" i="7"/>
  <c r="C134" i="7"/>
  <c r="F134" i="7" s="1"/>
  <c r="B134" i="7"/>
  <c r="A134" i="7"/>
  <c r="H133" i="7"/>
  <c r="G133" i="7"/>
  <c r="E133" i="7"/>
  <c r="C133" i="7"/>
  <c r="F133" i="7" s="1"/>
  <c r="B133" i="7"/>
  <c r="I133" i="7" s="1"/>
  <c r="J133" i="7" s="1"/>
  <c r="K133" i="7" s="1"/>
  <c r="A133" i="7"/>
  <c r="H132" i="7"/>
  <c r="G132" i="7"/>
  <c r="C132" i="7"/>
  <c r="F132" i="7" s="1"/>
  <c r="B132" i="7"/>
  <c r="I132" i="7" s="1"/>
  <c r="J132" i="7" s="1"/>
  <c r="K132" i="7" s="1"/>
  <c r="A132" i="7"/>
  <c r="I131" i="7"/>
  <c r="J131" i="7" s="1"/>
  <c r="K131" i="7" s="1"/>
  <c r="H131" i="7"/>
  <c r="G131" i="7"/>
  <c r="F131" i="7"/>
  <c r="E131" i="7"/>
  <c r="D131" i="7"/>
  <c r="C131" i="7"/>
  <c r="B131" i="7"/>
  <c r="A131" i="7"/>
  <c r="I130" i="7"/>
  <c r="J130" i="7" s="1"/>
  <c r="K130" i="7" s="1"/>
  <c r="H130" i="7"/>
  <c r="G130" i="7"/>
  <c r="F130" i="7"/>
  <c r="D130" i="7"/>
  <c r="C130" i="7"/>
  <c r="E130" i="7" s="1"/>
  <c r="B130" i="7"/>
  <c r="A130" i="7"/>
  <c r="J129" i="7"/>
  <c r="K129" i="7" s="1"/>
  <c r="H129" i="7"/>
  <c r="G129" i="7"/>
  <c r="E129" i="7"/>
  <c r="D129" i="7"/>
  <c r="C129" i="7"/>
  <c r="F129" i="7" s="1"/>
  <c r="B129" i="7"/>
  <c r="I129" i="7" s="1"/>
  <c r="A129" i="7"/>
  <c r="H128" i="7"/>
  <c r="G128" i="7"/>
  <c r="C128" i="7"/>
  <c r="E128" i="7" s="1"/>
  <c r="B128" i="7"/>
  <c r="I128" i="7" s="1"/>
  <c r="J128" i="7" s="1"/>
  <c r="K128" i="7" s="1"/>
  <c r="A128" i="7"/>
  <c r="H127" i="7"/>
  <c r="G127" i="7"/>
  <c r="E127" i="7"/>
  <c r="C127" i="7"/>
  <c r="D127" i="7" s="1"/>
  <c r="B127" i="7"/>
  <c r="I127" i="7" s="1"/>
  <c r="J127" i="7" s="1"/>
  <c r="K127" i="7" s="1"/>
  <c r="A127" i="7"/>
  <c r="H126" i="7"/>
  <c r="G126" i="7"/>
  <c r="E126" i="7"/>
  <c r="D126" i="7"/>
  <c r="C126" i="7"/>
  <c r="F126" i="7" s="1"/>
  <c r="B126" i="7"/>
  <c r="I126" i="7" s="1"/>
  <c r="J126" i="7" s="1"/>
  <c r="K126" i="7" s="1"/>
  <c r="A126" i="7"/>
  <c r="I125" i="7"/>
  <c r="J125" i="7" s="1"/>
  <c r="K125" i="7" s="1"/>
  <c r="H125" i="7"/>
  <c r="G125" i="7"/>
  <c r="C125" i="7"/>
  <c r="E125" i="7" s="1"/>
  <c r="B125" i="7"/>
  <c r="A125" i="7"/>
  <c r="I124" i="7"/>
  <c r="J124" i="7" s="1"/>
  <c r="K124" i="7" s="1"/>
  <c r="H124" i="7"/>
  <c r="G124" i="7"/>
  <c r="F124" i="7"/>
  <c r="C124" i="7"/>
  <c r="D124" i="7" s="1"/>
  <c r="B124" i="7"/>
  <c r="A124" i="7"/>
  <c r="I123" i="7"/>
  <c r="J123" i="7" s="1"/>
  <c r="K123" i="7" s="1"/>
  <c r="H123" i="7"/>
  <c r="G123" i="7"/>
  <c r="F123" i="7"/>
  <c r="E123" i="7"/>
  <c r="D123" i="7"/>
  <c r="C123" i="7"/>
  <c r="B123" i="7"/>
  <c r="A123" i="7"/>
  <c r="J122" i="7"/>
  <c r="K122" i="7" s="1"/>
  <c r="I122" i="7"/>
  <c r="H122" i="7"/>
  <c r="G122" i="7"/>
  <c r="C122" i="7"/>
  <c r="F122" i="7" s="1"/>
  <c r="B122" i="7"/>
  <c r="A122" i="7"/>
  <c r="H121" i="7"/>
  <c r="G121" i="7"/>
  <c r="E121" i="7"/>
  <c r="C121" i="7"/>
  <c r="F121" i="7" s="1"/>
  <c r="B121" i="7"/>
  <c r="I121" i="7" s="1"/>
  <c r="J121" i="7" s="1"/>
  <c r="K121" i="7" s="1"/>
  <c r="A121" i="7"/>
  <c r="H120" i="7"/>
  <c r="G120" i="7"/>
  <c r="C120" i="7"/>
  <c r="F120" i="7" s="1"/>
  <c r="B120" i="7"/>
  <c r="I120" i="7" s="1"/>
  <c r="J120" i="7" s="1"/>
  <c r="K120" i="7" s="1"/>
  <c r="A120" i="7"/>
  <c r="I119" i="7"/>
  <c r="J119" i="7" s="1"/>
  <c r="K119" i="7" s="1"/>
  <c r="H119" i="7"/>
  <c r="G119" i="7"/>
  <c r="F119" i="7"/>
  <c r="D119" i="7"/>
  <c r="C119" i="7"/>
  <c r="E119" i="7" s="1"/>
  <c r="B119" i="7"/>
  <c r="A119" i="7"/>
  <c r="I118" i="7"/>
  <c r="J118" i="7" s="1"/>
  <c r="K118" i="7" s="1"/>
  <c r="H118" i="7"/>
  <c r="G118" i="7"/>
  <c r="F118" i="7"/>
  <c r="D118" i="7"/>
  <c r="C118" i="7"/>
  <c r="E118" i="7" s="1"/>
  <c r="B118" i="7"/>
  <c r="A118" i="7"/>
  <c r="J117" i="7"/>
  <c r="K117" i="7" s="1"/>
  <c r="H117" i="7"/>
  <c r="G117" i="7"/>
  <c r="E117" i="7"/>
  <c r="D117" i="7"/>
  <c r="C117" i="7"/>
  <c r="F117" i="7" s="1"/>
  <c r="B117" i="7"/>
  <c r="I117" i="7" s="1"/>
  <c r="A117" i="7"/>
  <c r="H116" i="7"/>
  <c r="G116" i="7"/>
  <c r="C116" i="7"/>
  <c r="E116" i="7" s="1"/>
  <c r="B116" i="7"/>
  <c r="I116" i="7" s="1"/>
  <c r="J116" i="7" s="1"/>
  <c r="K116" i="7" s="1"/>
  <c r="A116" i="7"/>
  <c r="H115" i="7"/>
  <c r="G115" i="7"/>
  <c r="E115" i="7"/>
  <c r="C115" i="7"/>
  <c r="D115" i="7" s="1"/>
  <c r="B115" i="7"/>
  <c r="I115" i="7" s="1"/>
  <c r="J115" i="7" s="1"/>
  <c r="K115" i="7" s="1"/>
  <c r="A115" i="7"/>
  <c r="H114" i="7"/>
  <c r="G114" i="7"/>
  <c r="E114" i="7"/>
  <c r="D114" i="7"/>
  <c r="C114" i="7"/>
  <c r="F114" i="7" s="1"/>
  <c r="B114" i="7"/>
  <c r="I114" i="7" s="1"/>
  <c r="J114" i="7" s="1"/>
  <c r="K114" i="7" s="1"/>
  <c r="A114" i="7"/>
  <c r="I113" i="7"/>
  <c r="J113" i="7" s="1"/>
  <c r="K113" i="7" s="1"/>
  <c r="H113" i="7"/>
  <c r="G113" i="7"/>
  <c r="C113" i="7"/>
  <c r="E113" i="7" s="1"/>
  <c r="B113" i="7"/>
  <c r="A113" i="7"/>
  <c r="I112" i="7"/>
  <c r="J112" i="7" s="1"/>
  <c r="K112" i="7" s="1"/>
  <c r="H112" i="7"/>
  <c r="G112" i="7"/>
  <c r="F112" i="7"/>
  <c r="C112" i="7"/>
  <c r="D112" i="7" s="1"/>
  <c r="B112" i="7"/>
  <c r="A112" i="7"/>
  <c r="I111" i="7"/>
  <c r="J111" i="7" s="1"/>
  <c r="K111" i="7" s="1"/>
  <c r="H111" i="7"/>
  <c r="G111" i="7"/>
  <c r="F111" i="7"/>
  <c r="E111" i="7"/>
  <c r="D111" i="7"/>
  <c r="C111" i="7"/>
  <c r="B111" i="7"/>
  <c r="A111" i="7"/>
  <c r="J110" i="7"/>
  <c r="K110" i="7" s="1"/>
  <c r="I110" i="7"/>
  <c r="H110" i="7"/>
  <c r="G110" i="7"/>
  <c r="C110" i="7"/>
  <c r="F110" i="7" s="1"/>
  <c r="B110" i="7"/>
  <c r="A110" i="7"/>
  <c r="H109" i="7"/>
  <c r="G109" i="7"/>
  <c r="E109" i="7"/>
  <c r="C109" i="7"/>
  <c r="F109" i="7" s="1"/>
  <c r="B109" i="7"/>
  <c r="I109" i="7" s="1"/>
  <c r="J109" i="7" s="1"/>
  <c r="K109" i="7" s="1"/>
  <c r="A109" i="7"/>
  <c r="H108" i="7"/>
  <c r="G108" i="7"/>
  <c r="D108" i="7"/>
  <c r="C108" i="7"/>
  <c r="F108" i="7" s="1"/>
  <c r="B108" i="7"/>
  <c r="I108" i="7" s="1"/>
  <c r="J108" i="7" s="1"/>
  <c r="K108" i="7" s="1"/>
  <c r="A108" i="7"/>
  <c r="H107" i="7"/>
  <c r="G107" i="7"/>
  <c r="C107" i="7"/>
  <c r="F107" i="7" s="1"/>
  <c r="B107" i="7"/>
  <c r="I107" i="7" s="1"/>
  <c r="J107" i="7" s="1"/>
  <c r="K107" i="7" s="1"/>
  <c r="A107" i="7"/>
  <c r="H106" i="7"/>
  <c r="G106" i="7"/>
  <c r="E106" i="7"/>
  <c r="C106" i="7"/>
  <c r="F106" i="7" s="1"/>
  <c r="B106" i="7"/>
  <c r="I106" i="7" s="1"/>
  <c r="J106" i="7" s="1"/>
  <c r="K106" i="7" s="1"/>
  <c r="A106" i="7"/>
  <c r="I105" i="7"/>
  <c r="J105" i="7" s="1"/>
  <c r="K105" i="7" s="1"/>
  <c r="H105" i="7"/>
  <c r="G105" i="7"/>
  <c r="F105" i="7"/>
  <c r="D105" i="7"/>
  <c r="C105" i="7"/>
  <c r="E105" i="7" s="1"/>
  <c r="B105" i="7"/>
  <c r="A105" i="7"/>
  <c r="I104" i="7"/>
  <c r="J104" i="7" s="1"/>
  <c r="K104" i="7" s="1"/>
  <c r="H104" i="7"/>
  <c r="G104" i="7"/>
  <c r="C104" i="7"/>
  <c r="F104" i="7" s="1"/>
  <c r="B104" i="7"/>
  <c r="A104" i="7"/>
  <c r="I103" i="7"/>
  <c r="J103" i="7" s="1"/>
  <c r="K103" i="7" s="1"/>
  <c r="H103" i="7"/>
  <c r="G103" i="7"/>
  <c r="F103" i="7"/>
  <c r="D103" i="7"/>
  <c r="C103" i="7"/>
  <c r="E103" i="7" s="1"/>
  <c r="B103" i="7"/>
  <c r="A103" i="7"/>
  <c r="J102" i="7"/>
  <c r="K102" i="7" s="1"/>
  <c r="I102" i="7"/>
  <c r="H102" i="7"/>
  <c r="G102" i="7"/>
  <c r="F102" i="7"/>
  <c r="E102" i="7"/>
  <c r="C102" i="7"/>
  <c r="D102" i="7" s="1"/>
  <c r="B102" i="7"/>
  <c r="A102" i="7"/>
  <c r="I101" i="7"/>
  <c r="J101" i="7" s="1"/>
  <c r="K101" i="7" s="1"/>
  <c r="H101" i="7"/>
  <c r="G101" i="7"/>
  <c r="F101" i="7"/>
  <c r="E101" i="7"/>
  <c r="D101" i="7"/>
  <c r="C101" i="7"/>
  <c r="B101" i="7"/>
  <c r="A101" i="7"/>
  <c r="I100" i="7"/>
  <c r="J100" i="7" s="1"/>
  <c r="K100" i="7" s="1"/>
  <c r="H100" i="7"/>
  <c r="G100" i="7"/>
  <c r="F100" i="7"/>
  <c r="E100" i="7"/>
  <c r="D100" i="7"/>
  <c r="C100" i="7"/>
  <c r="B100" i="7"/>
  <c r="A100" i="7"/>
  <c r="H99" i="7"/>
  <c r="G99" i="7"/>
  <c r="C99" i="7"/>
  <c r="F99" i="7" s="1"/>
  <c r="B99" i="7"/>
  <c r="I99" i="7" s="1"/>
  <c r="J99" i="7" s="1"/>
  <c r="K99" i="7" s="1"/>
  <c r="A99" i="7"/>
  <c r="H98" i="7"/>
  <c r="G98" i="7"/>
  <c r="F98" i="7"/>
  <c r="C98" i="7"/>
  <c r="E98" i="7" s="1"/>
  <c r="B98" i="7"/>
  <c r="I98" i="7" s="1"/>
  <c r="J98" i="7" s="1"/>
  <c r="K98" i="7" s="1"/>
  <c r="A98" i="7"/>
  <c r="H97" i="7"/>
  <c r="G97" i="7"/>
  <c r="E97" i="7"/>
  <c r="C97" i="7"/>
  <c r="F97" i="7" s="1"/>
  <c r="B97" i="7"/>
  <c r="I97" i="7" s="1"/>
  <c r="J97" i="7" s="1"/>
  <c r="K97" i="7" s="1"/>
  <c r="A97" i="7"/>
  <c r="H96" i="7"/>
  <c r="G96" i="7"/>
  <c r="D96" i="7"/>
  <c r="C96" i="7"/>
  <c r="F96" i="7" s="1"/>
  <c r="B96" i="7"/>
  <c r="I96" i="7" s="1"/>
  <c r="J96" i="7" s="1"/>
  <c r="K96" i="7" s="1"/>
  <c r="A96" i="7"/>
  <c r="H95" i="7"/>
  <c r="G95" i="7"/>
  <c r="C95" i="7"/>
  <c r="F95" i="7" s="1"/>
  <c r="B95" i="7"/>
  <c r="I95" i="7" s="1"/>
  <c r="J95" i="7" s="1"/>
  <c r="K95" i="7" s="1"/>
  <c r="A95" i="7"/>
  <c r="H94" i="7"/>
  <c r="G94" i="7"/>
  <c r="E94" i="7"/>
  <c r="C94" i="7"/>
  <c r="F94" i="7" s="1"/>
  <c r="B94" i="7"/>
  <c r="I94" i="7" s="1"/>
  <c r="J94" i="7" s="1"/>
  <c r="K94" i="7" s="1"/>
  <c r="A94" i="7"/>
  <c r="I93" i="7"/>
  <c r="J93" i="7" s="1"/>
  <c r="K93" i="7" s="1"/>
  <c r="H93" i="7"/>
  <c r="G93" i="7"/>
  <c r="F93" i="7"/>
  <c r="D93" i="7"/>
  <c r="C93" i="7"/>
  <c r="E93" i="7" s="1"/>
  <c r="B93" i="7"/>
  <c r="A93" i="7"/>
  <c r="I92" i="7"/>
  <c r="J92" i="7" s="1"/>
  <c r="K92" i="7" s="1"/>
  <c r="H92" i="7"/>
  <c r="G92" i="7"/>
  <c r="C92" i="7"/>
  <c r="F92" i="7" s="1"/>
  <c r="B92" i="7"/>
  <c r="A92" i="7"/>
  <c r="I91" i="7"/>
  <c r="J91" i="7" s="1"/>
  <c r="K91" i="7" s="1"/>
  <c r="H91" i="7"/>
  <c r="G91" i="7"/>
  <c r="F91" i="7"/>
  <c r="D91" i="7"/>
  <c r="C91" i="7"/>
  <c r="E91" i="7" s="1"/>
  <c r="B91" i="7"/>
  <c r="A91" i="7"/>
  <c r="J90" i="7"/>
  <c r="K90" i="7" s="1"/>
  <c r="I90" i="7"/>
  <c r="H90" i="7"/>
  <c r="G90" i="7"/>
  <c r="F90" i="7"/>
  <c r="E90" i="7"/>
  <c r="C90" i="7"/>
  <c r="D90" i="7" s="1"/>
  <c r="B90" i="7"/>
  <c r="A90" i="7"/>
  <c r="I89" i="7"/>
  <c r="J89" i="7" s="1"/>
  <c r="K89" i="7" s="1"/>
  <c r="H89" i="7"/>
  <c r="G89" i="7"/>
  <c r="F89" i="7"/>
  <c r="E89" i="7"/>
  <c r="D89" i="7"/>
  <c r="C89" i="7"/>
  <c r="B89" i="7"/>
  <c r="A89" i="7"/>
  <c r="I88" i="7"/>
  <c r="J88" i="7" s="1"/>
  <c r="K88" i="7" s="1"/>
  <c r="H88" i="7"/>
  <c r="G88" i="7"/>
  <c r="F88" i="7"/>
  <c r="E88" i="7"/>
  <c r="D88" i="7"/>
  <c r="C88" i="7"/>
  <c r="B88" i="7"/>
  <c r="A88" i="7"/>
  <c r="H87" i="7"/>
  <c r="G87" i="7"/>
  <c r="C87" i="7"/>
  <c r="F87" i="7" s="1"/>
  <c r="B87" i="7"/>
  <c r="I87" i="7" s="1"/>
  <c r="J87" i="7" s="1"/>
  <c r="K87" i="7" s="1"/>
  <c r="A87" i="7"/>
  <c r="H86" i="7"/>
  <c r="G86" i="7"/>
  <c r="F86" i="7"/>
  <c r="C86" i="7"/>
  <c r="E86" i="7" s="1"/>
  <c r="B86" i="7"/>
  <c r="I86" i="7" s="1"/>
  <c r="J86" i="7" s="1"/>
  <c r="K86" i="7" s="1"/>
  <c r="A86" i="7"/>
  <c r="H85" i="7"/>
  <c r="G85" i="7"/>
  <c r="E85" i="7"/>
  <c r="C85" i="7"/>
  <c r="F85" i="7" s="1"/>
  <c r="B85" i="7"/>
  <c r="I85" i="7" s="1"/>
  <c r="J85" i="7" s="1"/>
  <c r="K85" i="7" s="1"/>
  <c r="A85" i="7"/>
  <c r="H84" i="7"/>
  <c r="G84" i="7"/>
  <c r="D84" i="7"/>
  <c r="C84" i="7"/>
  <c r="F84" i="7" s="1"/>
  <c r="B84" i="7"/>
  <c r="I84" i="7" s="1"/>
  <c r="J84" i="7" s="1"/>
  <c r="K84" i="7" s="1"/>
  <c r="A84" i="7"/>
  <c r="H83" i="7"/>
  <c r="G83" i="7"/>
  <c r="C83" i="7"/>
  <c r="F83" i="7" s="1"/>
  <c r="B83" i="7"/>
  <c r="I83" i="7" s="1"/>
  <c r="J83" i="7" s="1"/>
  <c r="K83" i="7" s="1"/>
  <c r="A83" i="7"/>
  <c r="H82" i="7"/>
  <c r="G82" i="7"/>
  <c r="E82" i="7"/>
  <c r="C82" i="7"/>
  <c r="F82" i="7" s="1"/>
  <c r="B82" i="7"/>
  <c r="I82" i="7" s="1"/>
  <c r="J82" i="7" s="1"/>
  <c r="K82" i="7" s="1"/>
  <c r="A82" i="7"/>
  <c r="I81" i="7"/>
  <c r="J81" i="7" s="1"/>
  <c r="K81" i="7" s="1"/>
  <c r="H81" i="7"/>
  <c r="G81" i="7"/>
  <c r="F81" i="7"/>
  <c r="D81" i="7"/>
  <c r="C81" i="7"/>
  <c r="E81" i="7" s="1"/>
  <c r="B81" i="7"/>
  <c r="A81" i="7"/>
  <c r="I80" i="7"/>
  <c r="J80" i="7" s="1"/>
  <c r="K80" i="7" s="1"/>
  <c r="H80" i="7"/>
  <c r="G80" i="7"/>
  <c r="C80" i="7"/>
  <c r="F80" i="7" s="1"/>
  <c r="B80" i="7"/>
  <c r="A80" i="7"/>
  <c r="I79" i="7"/>
  <c r="J79" i="7" s="1"/>
  <c r="K79" i="7" s="1"/>
  <c r="H79" i="7"/>
  <c r="G79" i="7"/>
  <c r="F79" i="7"/>
  <c r="D79" i="7"/>
  <c r="C79" i="7"/>
  <c r="E79" i="7" s="1"/>
  <c r="B79" i="7"/>
  <c r="A79" i="7"/>
  <c r="J78" i="7"/>
  <c r="K78" i="7" s="1"/>
  <c r="I78" i="7"/>
  <c r="H78" i="7"/>
  <c r="G78" i="7"/>
  <c r="F78" i="7"/>
  <c r="E78" i="7"/>
  <c r="C78" i="7"/>
  <c r="D78" i="7" s="1"/>
  <c r="B78" i="7"/>
  <c r="A78" i="7"/>
  <c r="I77" i="7"/>
  <c r="J77" i="7" s="1"/>
  <c r="K77" i="7" s="1"/>
  <c r="H77" i="7"/>
  <c r="G77" i="7"/>
  <c r="F77" i="7"/>
  <c r="E77" i="7"/>
  <c r="D77" i="7"/>
  <c r="C77" i="7"/>
  <c r="B77" i="7"/>
  <c r="A77" i="7"/>
  <c r="I76" i="7"/>
  <c r="J76" i="7" s="1"/>
  <c r="K76" i="7" s="1"/>
  <c r="H76" i="7"/>
  <c r="G76" i="7"/>
  <c r="F76" i="7"/>
  <c r="E76" i="7"/>
  <c r="D76" i="7"/>
  <c r="C76" i="7"/>
  <c r="B76" i="7"/>
  <c r="A76" i="7"/>
  <c r="H75" i="7"/>
  <c r="G75" i="7"/>
  <c r="C75" i="7"/>
  <c r="F75" i="7" s="1"/>
  <c r="B75" i="7"/>
  <c r="I75" i="7" s="1"/>
  <c r="J75" i="7" s="1"/>
  <c r="K75" i="7" s="1"/>
  <c r="A75" i="7"/>
  <c r="H74" i="7"/>
  <c r="G74" i="7"/>
  <c r="F74" i="7"/>
  <c r="C74" i="7"/>
  <c r="E74" i="7" s="1"/>
  <c r="B74" i="7"/>
  <c r="I74" i="7" s="1"/>
  <c r="J74" i="7" s="1"/>
  <c r="K74" i="7" s="1"/>
  <c r="A74" i="7"/>
  <c r="H73" i="7"/>
  <c r="G73" i="7"/>
  <c r="E73" i="7"/>
  <c r="C73" i="7"/>
  <c r="F73" i="7" s="1"/>
  <c r="B73" i="7"/>
  <c r="I73" i="7" s="1"/>
  <c r="J73" i="7" s="1"/>
  <c r="K73" i="7" s="1"/>
  <c r="A73" i="7"/>
  <c r="H72" i="7"/>
  <c r="G72" i="7"/>
  <c r="D72" i="7"/>
  <c r="C72" i="7"/>
  <c r="F72" i="7" s="1"/>
  <c r="B72" i="7"/>
  <c r="I72" i="7" s="1"/>
  <c r="J72" i="7" s="1"/>
  <c r="K72" i="7" s="1"/>
  <c r="A72" i="7"/>
  <c r="H71" i="7"/>
  <c r="G71" i="7"/>
  <c r="C71" i="7"/>
  <c r="F71" i="7" s="1"/>
  <c r="B71" i="7"/>
  <c r="I71" i="7" s="1"/>
  <c r="J71" i="7" s="1"/>
  <c r="K71" i="7" s="1"/>
  <c r="A71" i="7"/>
  <c r="H70" i="7"/>
  <c r="G70" i="7"/>
  <c r="E70" i="7"/>
  <c r="C70" i="7"/>
  <c r="F70" i="7" s="1"/>
  <c r="B70" i="7"/>
  <c r="I70" i="7" s="1"/>
  <c r="J70" i="7" s="1"/>
  <c r="K70" i="7" s="1"/>
  <c r="A70" i="7"/>
  <c r="I69" i="7"/>
  <c r="J69" i="7" s="1"/>
  <c r="K69" i="7" s="1"/>
  <c r="H69" i="7"/>
  <c r="G69" i="7"/>
  <c r="F69" i="7"/>
  <c r="D69" i="7"/>
  <c r="C69" i="7"/>
  <c r="E69" i="7" s="1"/>
  <c r="B69" i="7"/>
  <c r="A69" i="7"/>
  <c r="I68" i="7"/>
  <c r="J68" i="7" s="1"/>
  <c r="K68" i="7" s="1"/>
  <c r="H68" i="7"/>
  <c r="G68" i="7"/>
  <c r="C68" i="7"/>
  <c r="F68" i="7" s="1"/>
  <c r="B68" i="7"/>
  <c r="A68" i="7"/>
  <c r="I67" i="7"/>
  <c r="J67" i="7" s="1"/>
  <c r="K67" i="7" s="1"/>
  <c r="H67" i="7"/>
  <c r="G67" i="7"/>
  <c r="F67" i="7"/>
  <c r="D67" i="7"/>
  <c r="C67" i="7"/>
  <c r="E67" i="7" s="1"/>
  <c r="B67" i="7"/>
  <c r="A67" i="7"/>
  <c r="J66" i="7"/>
  <c r="K66" i="7" s="1"/>
  <c r="I66" i="7"/>
  <c r="H66" i="7"/>
  <c r="G66" i="7"/>
  <c r="F66" i="7"/>
  <c r="E66" i="7"/>
  <c r="C66" i="7"/>
  <c r="D66" i="7" s="1"/>
  <c r="B66" i="7"/>
  <c r="A66" i="7"/>
  <c r="I65" i="7"/>
  <c r="J65" i="7" s="1"/>
  <c r="K65" i="7" s="1"/>
  <c r="H65" i="7"/>
  <c r="G65" i="7"/>
  <c r="F65" i="7"/>
  <c r="E65" i="7"/>
  <c r="D65" i="7"/>
  <c r="C65" i="7"/>
  <c r="B65" i="7"/>
  <c r="A65" i="7"/>
  <c r="I64" i="7"/>
  <c r="J64" i="7" s="1"/>
  <c r="K64" i="7" s="1"/>
  <c r="H64" i="7"/>
  <c r="G64" i="7"/>
  <c r="F64" i="7"/>
  <c r="E64" i="7"/>
  <c r="D64" i="7"/>
  <c r="C64" i="7"/>
  <c r="B64" i="7"/>
  <c r="A64" i="7"/>
  <c r="H63" i="7"/>
  <c r="G63" i="7"/>
  <c r="C63" i="7"/>
  <c r="F63" i="7" s="1"/>
  <c r="B63" i="7"/>
  <c r="I63" i="7" s="1"/>
  <c r="J63" i="7" s="1"/>
  <c r="K63" i="7" s="1"/>
  <c r="A63" i="7"/>
  <c r="H62" i="7"/>
  <c r="G62" i="7"/>
  <c r="F62" i="7"/>
  <c r="C62" i="7"/>
  <c r="E62" i="7" s="1"/>
  <c r="B62" i="7"/>
  <c r="I62" i="7" s="1"/>
  <c r="J62" i="7" s="1"/>
  <c r="K62" i="7" s="1"/>
  <c r="A62" i="7"/>
  <c r="H61" i="7"/>
  <c r="G61" i="7"/>
  <c r="E61" i="7"/>
  <c r="C61" i="7"/>
  <c r="F61" i="7" s="1"/>
  <c r="B61" i="7"/>
  <c r="I61" i="7" s="1"/>
  <c r="J61" i="7" s="1"/>
  <c r="K61" i="7" s="1"/>
  <c r="A61" i="7"/>
  <c r="H60" i="7"/>
  <c r="G60" i="7"/>
  <c r="D60" i="7"/>
  <c r="C60" i="7"/>
  <c r="F60" i="7" s="1"/>
  <c r="B60" i="7"/>
  <c r="I60" i="7" s="1"/>
  <c r="J60" i="7" s="1"/>
  <c r="K60" i="7" s="1"/>
  <c r="A60" i="7"/>
  <c r="H59" i="7"/>
  <c r="G59" i="7"/>
  <c r="C59" i="7"/>
  <c r="F59" i="7" s="1"/>
  <c r="B59" i="7"/>
  <c r="I59" i="7" s="1"/>
  <c r="J59" i="7" s="1"/>
  <c r="K59" i="7" s="1"/>
  <c r="A59" i="7"/>
  <c r="H58" i="7"/>
  <c r="G58" i="7"/>
  <c r="E58" i="7"/>
  <c r="C58" i="7"/>
  <c r="F58" i="7" s="1"/>
  <c r="B58" i="7"/>
  <c r="I58" i="7" s="1"/>
  <c r="J58" i="7" s="1"/>
  <c r="K58" i="7" s="1"/>
  <c r="A58" i="7"/>
  <c r="I57" i="7"/>
  <c r="J57" i="7" s="1"/>
  <c r="K57" i="7" s="1"/>
  <c r="H57" i="7"/>
  <c r="G57" i="7"/>
  <c r="F57" i="7"/>
  <c r="D57" i="7"/>
  <c r="C57" i="7"/>
  <c r="E57" i="7" s="1"/>
  <c r="B57" i="7"/>
  <c r="A57" i="7"/>
  <c r="I56" i="7"/>
  <c r="J56" i="7" s="1"/>
  <c r="K56" i="7" s="1"/>
  <c r="H56" i="7"/>
  <c r="G56" i="7"/>
  <c r="C56" i="7"/>
  <c r="F56" i="7" s="1"/>
  <c r="B56" i="7"/>
  <c r="A56" i="7"/>
  <c r="I55" i="7"/>
  <c r="J55" i="7" s="1"/>
  <c r="K55" i="7" s="1"/>
  <c r="H55" i="7"/>
  <c r="G55" i="7"/>
  <c r="F55" i="7"/>
  <c r="D55" i="7"/>
  <c r="C55" i="7"/>
  <c r="E55" i="7" s="1"/>
  <c r="B55" i="7"/>
  <c r="A55" i="7"/>
  <c r="J54" i="7"/>
  <c r="K54" i="7" s="1"/>
  <c r="I54" i="7"/>
  <c r="H54" i="7"/>
  <c r="G54" i="7"/>
  <c r="F54" i="7"/>
  <c r="E54" i="7"/>
  <c r="C54" i="7"/>
  <c r="D54" i="7" s="1"/>
  <c r="B54" i="7"/>
  <c r="A54" i="7"/>
  <c r="I53" i="7"/>
  <c r="J53" i="7" s="1"/>
  <c r="K53" i="7" s="1"/>
  <c r="H53" i="7"/>
  <c r="G53" i="7"/>
  <c r="F53" i="7"/>
  <c r="E53" i="7"/>
  <c r="D53" i="7"/>
  <c r="C53" i="7"/>
  <c r="B53" i="7"/>
  <c r="A53" i="7"/>
  <c r="I52" i="7"/>
  <c r="J52" i="7" s="1"/>
  <c r="K52" i="7" s="1"/>
  <c r="H52" i="7"/>
  <c r="G52" i="7"/>
  <c r="F52" i="7"/>
  <c r="E52" i="7"/>
  <c r="D52" i="7"/>
  <c r="C52" i="7"/>
  <c r="B52" i="7"/>
  <c r="A52" i="7"/>
  <c r="H51" i="7"/>
  <c r="G51" i="7"/>
  <c r="C51" i="7"/>
  <c r="F51" i="7" s="1"/>
  <c r="B51" i="7"/>
  <c r="I51" i="7" s="1"/>
  <c r="J51" i="7" s="1"/>
  <c r="K51" i="7" s="1"/>
  <c r="A51" i="7"/>
  <c r="H50" i="7"/>
  <c r="G50" i="7"/>
  <c r="F50" i="7"/>
  <c r="C50" i="7"/>
  <c r="E50" i="7" s="1"/>
  <c r="B50" i="7"/>
  <c r="I50" i="7" s="1"/>
  <c r="J50" i="7" s="1"/>
  <c r="K50" i="7" s="1"/>
  <c r="A50" i="7"/>
  <c r="H49" i="7"/>
  <c r="G49" i="7"/>
  <c r="E49" i="7"/>
  <c r="C49" i="7"/>
  <c r="F49" i="7" s="1"/>
  <c r="B49" i="7"/>
  <c r="I49" i="7" s="1"/>
  <c r="J49" i="7" s="1"/>
  <c r="K49" i="7" s="1"/>
  <c r="A49" i="7"/>
  <c r="H48" i="7"/>
  <c r="G48" i="7"/>
  <c r="D48" i="7"/>
  <c r="C48" i="7"/>
  <c r="F48" i="7" s="1"/>
  <c r="B48" i="7"/>
  <c r="I48" i="7" s="1"/>
  <c r="J48" i="7" s="1"/>
  <c r="K48" i="7" s="1"/>
  <c r="A48" i="7"/>
  <c r="H47" i="7"/>
  <c r="G47" i="7"/>
  <c r="C47" i="7"/>
  <c r="F47" i="7" s="1"/>
  <c r="B47" i="7"/>
  <c r="I47" i="7" s="1"/>
  <c r="J47" i="7" s="1"/>
  <c r="K47" i="7" s="1"/>
  <c r="A47" i="7"/>
  <c r="H46" i="7"/>
  <c r="G46" i="7"/>
  <c r="E46" i="7"/>
  <c r="C46" i="7"/>
  <c r="F46" i="7" s="1"/>
  <c r="B46" i="7"/>
  <c r="I46" i="7" s="1"/>
  <c r="J46" i="7" s="1"/>
  <c r="K46" i="7" s="1"/>
  <c r="A46" i="7"/>
  <c r="I45" i="7"/>
  <c r="J45" i="7" s="1"/>
  <c r="K45" i="7" s="1"/>
  <c r="H45" i="7"/>
  <c r="G45" i="7"/>
  <c r="F45" i="7"/>
  <c r="D45" i="7"/>
  <c r="C45" i="7"/>
  <c r="E45" i="7" s="1"/>
  <c r="B45" i="7"/>
  <c r="A45" i="7"/>
  <c r="I44" i="7"/>
  <c r="J44" i="7" s="1"/>
  <c r="K44" i="7" s="1"/>
  <c r="H44" i="7"/>
  <c r="G44" i="7"/>
  <c r="C44" i="7"/>
  <c r="F44" i="7" s="1"/>
  <c r="B44" i="7"/>
  <c r="A44" i="7"/>
  <c r="I43" i="7"/>
  <c r="J43" i="7" s="1"/>
  <c r="K43" i="7" s="1"/>
  <c r="H43" i="7"/>
  <c r="G43" i="7"/>
  <c r="F43" i="7"/>
  <c r="E43" i="7"/>
  <c r="D43" i="7"/>
  <c r="C43" i="7"/>
  <c r="B43" i="7"/>
  <c r="A43" i="7"/>
  <c r="J42" i="7"/>
  <c r="K42" i="7" s="1"/>
  <c r="I42" i="7"/>
  <c r="H42" i="7"/>
  <c r="G42" i="7"/>
  <c r="F42" i="7"/>
  <c r="E42" i="7"/>
  <c r="C42" i="7"/>
  <c r="D42" i="7" s="1"/>
  <c r="B42" i="7"/>
  <c r="A42" i="7"/>
  <c r="I41" i="7"/>
  <c r="J41" i="7" s="1"/>
  <c r="K41" i="7" s="1"/>
  <c r="H41" i="7"/>
  <c r="G41" i="7"/>
  <c r="F41" i="7"/>
  <c r="E41" i="7"/>
  <c r="D41" i="7"/>
  <c r="C41" i="7"/>
  <c r="B41" i="7"/>
  <c r="A41" i="7"/>
  <c r="I40" i="7"/>
  <c r="J40" i="7" s="1"/>
  <c r="K40" i="7" s="1"/>
  <c r="H40" i="7"/>
  <c r="G40" i="7"/>
  <c r="F40" i="7"/>
  <c r="E40" i="7"/>
  <c r="D40" i="7"/>
  <c r="C40" i="7"/>
  <c r="B40" i="7"/>
  <c r="A40" i="7"/>
  <c r="H39" i="7"/>
  <c r="G39" i="7"/>
  <c r="C39" i="7"/>
  <c r="F39" i="7" s="1"/>
  <c r="B39" i="7"/>
  <c r="I39" i="7" s="1"/>
  <c r="J39" i="7" s="1"/>
  <c r="K39" i="7" s="1"/>
  <c r="A39" i="7"/>
  <c r="H38" i="7"/>
  <c r="G38" i="7"/>
  <c r="F38" i="7"/>
  <c r="C38" i="7"/>
  <c r="E38" i="7" s="1"/>
  <c r="B38" i="7"/>
  <c r="I38" i="7" s="1"/>
  <c r="J38" i="7" s="1"/>
  <c r="K38" i="7" s="1"/>
  <c r="A38" i="7"/>
  <c r="H37" i="7"/>
  <c r="G37" i="7"/>
  <c r="E37" i="7"/>
  <c r="C37" i="7"/>
  <c r="F37" i="7" s="1"/>
  <c r="B37" i="7"/>
  <c r="I37" i="7" s="1"/>
  <c r="J37" i="7" s="1"/>
  <c r="K37" i="7" s="1"/>
  <c r="A37" i="7"/>
  <c r="H36" i="7"/>
  <c r="G36" i="7"/>
  <c r="D36" i="7"/>
  <c r="C36" i="7"/>
  <c r="F36" i="7" s="1"/>
  <c r="B36" i="7"/>
  <c r="I36" i="7" s="1"/>
  <c r="J36" i="7" s="1"/>
  <c r="K36" i="7" s="1"/>
  <c r="A36" i="7"/>
  <c r="H35" i="7"/>
  <c r="G35" i="7"/>
  <c r="C35" i="7"/>
  <c r="F35" i="7" s="1"/>
  <c r="B35" i="7"/>
  <c r="I35" i="7" s="1"/>
  <c r="J35" i="7" s="1"/>
  <c r="K35" i="7" s="1"/>
  <c r="A35" i="7"/>
  <c r="H34" i="7"/>
  <c r="G34" i="7"/>
  <c r="E34" i="7"/>
  <c r="C34" i="7"/>
  <c r="F34" i="7" s="1"/>
  <c r="B34" i="7"/>
  <c r="I34" i="7" s="1"/>
  <c r="J34" i="7" s="1"/>
  <c r="K34" i="7" s="1"/>
  <c r="A34" i="7"/>
  <c r="I33" i="7"/>
  <c r="J33" i="7" s="1"/>
  <c r="K33" i="7" s="1"/>
  <c r="H33" i="7"/>
  <c r="G33" i="7"/>
  <c r="F33" i="7"/>
  <c r="D33" i="7"/>
  <c r="C33" i="7"/>
  <c r="E33" i="7" s="1"/>
  <c r="B33" i="7"/>
  <c r="A33" i="7"/>
  <c r="I32" i="7"/>
  <c r="J32" i="7" s="1"/>
  <c r="K32" i="7" s="1"/>
  <c r="H32" i="7"/>
  <c r="G32" i="7"/>
  <c r="C32" i="7"/>
  <c r="F32" i="7" s="1"/>
  <c r="B32" i="7"/>
  <c r="A32" i="7"/>
  <c r="I31" i="7"/>
  <c r="J31" i="7" s="1"/>
  <c r="K31" i="7" s="1"/>
  <c r="H31" i="7"/>
  <c r="G31" i="7"/>
  <c r="F31" i="7"/>
  <c r="E31" i="7"/>
  <c r="D31" i="7"/>
  <c r="C31" i="7"/>
  <c r="B31" i="7"/>
  <c r="A31" i="7"/>
  <c r="J30" i="7"/>
  <c r="K30" i="7" s="1"/>
  <c r="I30" i="7"/>
  <c r="H30" i="7"/>
  <c r="G30" i="7"/>
  <c r="F30" i="7"/>
  <c r="E30" i="7"/>
  <c r="C30" i="7"/>
  <c r="D30" i="7" s="1"/>
  <c r="B30" i="7"/>
  <c r="A30" i="7"/>
  <c r="I29" i="7"/>
  <c r="J29" i="7" s="1"/>
  <c r="K29" i="7" s="1"/>
  <c r="H29" i="7"/>
  <c r="G29" i="7"/>
  <c r="F29" i="7"/>
  <c r="E29" i="7"/>
  <c r="D29" i="7"/>
  <c r="C29" i="7"/>
  <c r="B29" i="7"/>
  <c r="A29" i="7"/>
  <c r="I28" i="7"/>
  <c r="J28" i="7" s="1"/>
  <c r="K28" i="7" s="1"/>
  <c r="H28" i="7"/>
  <c r="G28" i="7"/>
  <c r="F28" i="7"/>
  <c r="E28" i="7"/>
  <c r="D28" i="7"/>
  <c r="C28" i="7"/>
  <c r="B28" i="7"/>
  <c r="A28" i="7"/>
  <c r="H27" i="7"/>
  <c r="G27" i="7"/>
  <c r="C27" i="7"/>
  <c r="F27" i="7" s="1"/>
  <c r="B27" i="7"/>
  <c r="I27" i="7" s="1"/>
  <c r="J27" i="7" s="1"/>
  <c r="K27" i="7" s="1"/>
  <c r="A27" i="7"/>
  <c r="H26" i="7"/>
  <c r="G26" i="7"/>
  <c r="F26" i="7"/>
  <c r="C26" i="7"/>
  <c r="E26" i="7" s="1"/>
  <c r="B26" i="7"/>
  <c r="I26" i="7" s="1"/>
  <c r="J26" i="7" s="1"/>
  <c r="K26" i="7" s="1"/>
  <c r="A26" i="7"/>
  <c r="H25" i="7"/>
  <c r="G25" i="7"/>
  <c r="E25" i="7"/>
  <c r="C25" i="7"/>
  <c r="F25" i="7" s="1"/>
  <c r="B25" i="7"/>
  <c r="I25" i="7" s="1"/>
  <c r="J25" i="7" s="1"/>
  <c r="K25" i="7" s="1"/>
  <c r="A25" i="7"/>
  <c r="H24" i="7"/>
  <c r="G24" i="7"/>
  <c r="D24" i="7"/>
  <c r="C24" i="7"/>
  <c r="F24" i="7" s="1"/>
  <c r="B24" i="7"/>
  <c r="I24" i="7" s="1"/>
  <c r="J24" i="7" s="1"/>
  <c r="K24" i="7" s="1"/>
  <c r="A24" i="7"/>
  <c r="H23" i="7"/>
  <c r="G23" i="7"/>
  <c r="C23" i="7"/>
  <c r="F23" i="7" s="1"/>
  <c r="B23" i="7"/>
  <c r="I23" i="7" s="1"/>
  <c r="J23" i="7" s="1"/>
  <c r="K23" i="7" s="1"/>
  <c r="A23" i="7"/>
  <c r="H22" i="7"/>
  <c r="G22" i="7"/>
  <c r="E22" i="7"/>
  <c r="C22" i="7"/>
  <c r="F22" i="7" s="1"/>
  <c r="B22" i="7"/>
  <c r="I22" i="7" s="1"/>
  <c r="J22" i="7" s="1"/>
  <c r="K22" i="7" s="1"/>
  <c r="A22" i="7"/>
  <c r="I21" i="7"/>
  <c r="J21" i="7" s="1"/>
  <c r="K21" i="7" s="1"/>
  <c r="H21" i="7"/>
  <c r="G21" i="7"/>
  <c r="F21" i="7"/>
  <c r="D21" i="7"/>
  <c r="C21" i="7"/>
  <c r="E21" i="7" s="1"/>
  <c r="B21" i="7"/>
  <c r="A21" i="7"/>
  <c r="I20" i="7"/>
  <c r="J20" i="7" s="1"/>
  <c r="K20" i="7" s="1"/>
  <c r="H20" i="7"/>
  <c r="G20" i="7"/>
  <c r="C20" i="7"/>
  <c r="F20" i="7" s="1"/>
  <c r="B20" i="7"/>
  <c r="A20" i="7"/>
  <c r="I19" i="7"/>
  <c r="J19" i="7" s="1"/>
  <c r="K19" i="7" s="1"/>
  <c r="H19" i="7"/>
  <c r="G19" i="7"/>
  <c r="F19" i="7"/>
  <c r="E19" i="7"/>
  <c r="D19" i="7"/>
  <c r="C19" i="7"/>
  <c r="B19" i="7"/>
  <c r="A19" i="7"/>
  <c r="J18" i="7"/>
  <c r="K18" i="7" s="1"/>
  <c r="I18" i="7"/>
  <c r="H18" i="7"/>
  <c r="G18" i="7"/>
  <c r="F18" i="7"/>
  <c r="E18" i="7"/>
  <c r="C18" i="7"/>
  <c r="D18" i="7" s="1"/>
  <c r="B18" i="7"/>
  <c r="A18" i="7"/>
  <c r="I17" i="7"/>
  <c r="J17" i="7" s="1"/>
  <c r="K17" i="7" s="1"/>
  <c r="H17" i="7"/>
  <c r="G17" i="7"/>
  <c r="F17" i="7"/>
  <c r="E17" i="7"/>
  <c r="D17" i="7"/>
  <c r="C17" i="7"/>
  <c r="B17" i="7"/>
  <c r="A17" i="7"/>
  <c r="I16" i="7"/>
  <c r="J16" i="7" s="1"/>
  <c r="K16" i="7" s="1"/>
  <c r="H16" i="7"/>
  <c r="G16" i="7"/>
  <c r="F16" i="7"/>
  <c r="E16" i="7"/>
  <c r="D16" i="7"/>
  <c r="C16" i="7"/>
  <c r="B16" i="7"/>
  <c r="A16" i="7"/>
  <c r="H15" i="7"/>
  <c r="G15" i="7"/>
  <c r="C15" i="7"/>
  <c r="F15" i="7" s="1"/>
  <c r="B15" i="7"/>
  <c r="I15" i="7" s="1"/>
  <c r="J15" i="7" s="1"/>
  <c r="K15" i="7" s="1"/>
  <c r="A15" i="7"/>
  <c r="H14" i="7"/>
  <c r="G14" i="7"/>
  <c r="F14" i="7"/>
  <c r="C14" i="7"/>
  <c r="E14" i="7" s="1"/>
  <c r="B14" i="7"/>
  <c r="I14" i="7" s="1"/>
  <c r="J14" i="7" s="1"/>
  <c r="K14" i="7" s="1"/>
  <c r="A14" i="7"/>
  <c r="H13" i="7"/>
  <c r="G13" i="7"/>
  <c r="E13" i="7"/>
  <c r="C13" i="7"/>
  <c r="F13" i="7" s="1"/>
  <c r="B13" i="7"/>
  <c r="I13" i="7" s="1"/>
  <c r="J13" i="7" s="1"/>
  <c r="K13" i="7" s="1"/>
  <c r="A13" i="7"/>
  <c r="H12" i="7"/>
  <c r="G12" i="7"/>
  <c r="D12" i="7"/>
  <c r="C12" i="7"/>
  <c r="F12" i="7" s="1"/>
  <c r="B12" i="7"/>
  <c r="I12" i="7" s="1"/>
  <c r="J12" i="7" s="1"/>
  <c r="K12" i="7" s="1"/>
  <c r="A12" i="7"/>
  <c r="H11" i="7"/>
  <c r="G11" i="7"/>
  <c r="C11" i="7"/>
  <c r="F11" i="7" s="1"/>
  <c r="B11" i="7"/>
  <c r="I11" i="7" s="1"/>
  <c r="J11" i="7" s="1"/>
  <c r="K11" i="7" s="1"/>
  <c r="A11" i="7"/>
  <c r="H10" i="7"/>
  <c r="G10" i="7"/>
  <c r="E10" i="7"/>
  <c r="C10" i="7"/>
  <c r="F10" i="7" s="1"/>
  <c r="B10" i="7"/>
  <c r="I10" i="7" s="1"/>
  <c r="J10" i="7" s="1"/>
  <c r="K10" i="7" s="1"/>
  <c r="A10" i="7"/>
  <c r="I9" i="7"/>
  <c r="J9" i="7" s="1"/>
  <c r="K9" i="7" s="1"/>
  <c r="H9" i="7"/>
  <c r="G9" i="7"/>
  <c r="F9" i="7"/>
  <c r="D9" i="7"/>
  <c r="C9" i="7"/>
  <c r="E9" i="7" s="1"/>
  <c r="B9" i="7"/>
  <c r="A9" i="7"/>
  <c r="I8" i="7"/>
  <c r="J8" i="7" s="1"/>
  <c r="K8" i="7" s="1"/>
  <c r="H8" i="7"/>
  <c r="G8" i="7"/>
  <c r="E8" i="7"/>
  <c r="C8" i="7"/>
  <c r="F8" i="7" s="1"/>
  <c r="B8" i="7"/>
  <c r="A8" i="7"/>
  <c r="I7" i="7"/>
  <c r="J7" i="7" s="1"/>
  <c r="K7" i="7" s="1"/>
  <c r="H7" i="7"/>
  <c r="G7" i="7"/>
  <c r="F7" i="7"/>
  <c r="E7" i="7"/>
  <c r="D7" i="7"/>
  <c r="C7" i="7"/>
  <c r="B7" i="7"/>
  <c r="A7" i="7"/>
  <c r="J6" i="7"/>
  <c r="K6" i="7" s="1"/>
  <c r="I6" i="7"/>
  <c r="H6" i="7"/>
  <c r="G6" i="7"/>
  <c r="F6" i="7"/>
  <c r="E6" i="7"/>
  <c r="C6" i="7"/>
  <c r="D6" i="7" s="1"/>
  <c r="B6" i="7"/>
  <c r="A6" i="7"/>
  <c r="I5" i="7"/>
  <c r="J5" i="7" s="1"/>
  <c r="K5" i="7" s="1"/>
  <c r="H5" i="7"/>
  <c r="G5" i="7"/>
  <c r="F5" i="7"/>
  <c r="E5" i="7"/>
  <c r="D5" i="7"/>
  <c r="C5" i="7"/>
  <c r="B5" i="7"/>
  <c r="A5" i="7"/>
  <c r="I4" i="7"/>
  <c r="J4" i="7" s="1"/>
  <c r="K4" i="7" s="1"/>
  <c r="H4" i="7"/>
  <c r="G4" i="7"/>
  <c r="F4" i="7"/>
  <c r="E4" i="7"/>
  <c r="D4" i="7"/>
  <c r="C4" i="7"/>
  <c r="B4" i="7"/>
  <c r="A4" i="7"/>
  <c r="H3" i="7"/>
  <c r="G3" i="7"/>
  <c r="C3" i="7"/>
  <c r="F3" i="7" s="1"/>
  <c r="B3" i="7"/>
  <c r="I3" i="7" s="1"/>
  <c r="J3" i="7" s="1"/>
  <c r="K3" i="7" s="1"/>
  <c r="A3" i="7"/>
  <c r="H2" i="7"/>
  <c r="G2" i="7"/>
  <c r="F2" i="7"/>
  <c r="C2" i="7"/>
  <c r="E2" i="7" s="1"/>
  <c r="B2" i="7"/>
  <c r="I2" i="7" s="1"/>
  <c r="A2" i="7"/>
  <c r="C51" i="6"/>
  <c r="B51" i="6"/>
  <c r="A51" i="6"/>
  <c r="C50" i="6"/>
  <c r="B50" i="6"/>
  <c r="A50" i="6"/>
  <c r="E50" i="6" s="1"/>
  <c r="C49" i="6"/>
  <c r="B49" i="6"/>
  <c r="A49" i="6"/>
  <c r="C48" i="6"/>
  <c r="B48" i="6"/>
  <c r="A48" i="6"/>
  <c r="C47" i="6"/>
  <c r="B47" i="6"/>
  <c r="A47" i="6"/>
  <c r="C46" i="6"/>
  <c r="B46" i="6"/>
  <c r="A46" i="6"/>
  <c r="D46" i="6" s="1"/>
  <c r="C45" i="6"/>
  <c r="B45" i="6"/>
  <c r="A45" i="6"/>
  <c r="C44" i="6"/>
  <c r="B44" i="6"/>
  <c r="A44" i="6"/>
  <c r="C43" i="6"/>
  <c r="B43" i="6"/>
  <c r="A43" i="6"/>
  <c r="C42" i="6"/>
  <c r="B42" i="6"/>
  <c r="A42" i="6"/>
  <c r="C41" i="6"/>
  <c r="B41" i="6"/>
  <c r="A41" i="6"/>
  <c r="C40" i="6"/>
  <c r="B40" i="6"/>
  <c r="A40" i="6"/>
  <c r="C39" i="6"/>
  <c r="B39" i="6"/>
  <c r="A39" i="6"/>
  <c r="C38" i="6"/>
  <c r="B38" i="6"/>
  <c r="A38" i="6"/>
  <c r="E38" i="6" s="1"/>
  <c r="C37" i="6"/>
  <c r="B37" i="6"/>
  <c r="A37" i="6"/>
  <c r="C36" i="6"/>
  <c r="B36" i="6"/>
  <c r="A36" i="6"/>
  <c r="C35" i="6"/>
  <c r="B35" i="6"/>
  <c r="A35" i="6"/>
  <c r="C34" i="6"/>
  <c r="B34" i="6"/>
  <c r="A34" i="6"/>
  <c r="D34" i="6" s="1"/>
  <c r="C33" i="6"/>
  <c r="B33" i="6"/>
  <c r="A33" i="6"/>
  <c r="C32" i="6"/>
  <c r="B32" i="6"/>
  <c r="A32" i="6"/>
  <c r="C31" i="6"/>
  <c r="B31" i="6"/>
  <c r="A31" i="6"/>
  <c r="E31" i="6" s="1"/>
  <c r="C30" i="6"/>
  <c r="B30" i="6"/>
  <c r="A30" i="6"/>
  <c r="C29" i="6"/>
  <c r="B29" i="6"/>
  <c r="A29" i="6"/>
  <c r="C28" i="6"/>
  <c r="B28" i="6"/>
  <c r="A28" i="6"/>
  <c r="E28" i="6" s="1"/>
  <c r="C27" i="6"/>
  <c r="B27" i="6"/>
  <c r="A27" i="6"/>
  <c r="C26" i="6"/>
  <c r="B26" i="6"/>
  <c r="A26" i="6"/>
  <c r="E26" i="6" s="1"/>
  <c r="C25" i="6"/>
  <c r="B25" i="6"/>
  <c r="A25" i="6"/>
  <c r="C24" i="6"/>
  <c r="B24" i="6"/>
  <c r="A24" i="6"/>
  <c r="E24" i="6" s="1"/>
  <c r="C23" i="6"/>
  <c r="B23" i="6"/>
  <c r="A23" i="6"/>
  <c r="C22" i="6"/>
  <c r="B22" i="6"/>
  <c r="A22" i="6"/>
  <c r="D22" i="6" s="1"/>
  <c r="C21" i="6"/>
  <c r="B21" i="6"/>
  <c r="A21" i="6"/>
  <c r="D21" i="6" s="1"/>
  <c r="C20" i="6"/>
  <c r="B20" i="6"/>
  <c r="A20" i="6"/>
  <c r="C19" i="6"/>
  <c r="B19" i="6"/>
  <c r="A19" i="6"/>
  <c r="E19" i="6" s="1"/>
  <c r="C18" i="6"/>
  <c r="B18" i="6"/>
  <c r="A18" i="6"/>
  <c r="C17" i="6"/>
  <c r="B17" i="6"/>
  <c r="A17" i="6"/>
  <c r="E17" i="6" s="1"/>
  <c r="C16" i="6"/>
  <c r="B16" i="6"/>
  <c r="A16" i="6"/>
  <c r="E16" i="6" s="1"/>
  <c r="C15" i="6"/>
  <c r="B15" i="6"/>
  <c r="A15" i="6"/>
  <c r="C14" i="6"/>
  <c r="B14" i="6"/>
  <c r="A14" i="6"/>
  <c r="E14" i="6" s="1"/>
  <c r="C13" i="6"/>
  <c r="B13" i="6"/>
  <c r="A13" i="6"/>
  <c r="C12" i="6"/>
  <c r="B12" i="6"/>
  <c r="A12" i="6"/>
  <c r="E12" i="6" s="1"/>
  <c r="C11" i="6"/>
  <c r="B11" i="6"/>
  <c r="A11" i="6"/>
  <c r="C10" i="6"/>
  <c r="B10" i="6"/>
  <c r="A10" i="6"/>
  <c r="D10" i="6" s="1"/>
  <c r="C9" i="6"/>
  <c r="B9" i="6"/>
  <c r="A9" i="6"/>
  <c r="D9" i="6" s="1"/>
  <c r="C8" i="6"/>
  <c r="B8" i="6"/>
  <c r="A8" i="6"/>
  <c r="C7" i="6"/>
  <c r="B7" i="6"/>
  <c r="A7" i="6"/>
  <c r="E7" i="6" s="1"/>
  <c r="C6" i="6"/>
  <c r="B6" i="6"/>
  <c r="A6" i="6"/>
  <c r="C5" i="6"/>
  <c r="B5" i="6"/>
  <c r="A5" i="6"/>
  <c r="E5" i="6" s="1"/>
  <c r="C4" i="6"/>
  <c r="B4" i="6"/>
  <c r="A4" i="6"/>
  <c r="E4" i="6" s="1"/>
  <c r="C3" i="6"/>
  <c r="B3" i="6"/>
  <c r="A3" i="6"/>
  <c r="C2" i="6"/>
  <c r="B2" i="6"/>
  <c r="A2" i="6"/>
  <c r="E2" i="6" s="1"/>
  <c r="Q1251" i="5"/>
  <c r="N1251" i="5"/>
  <c r="K1251" i="5"/>
  <c r="J1251" i="5"/>
  <c r="G1251" i="5"/>
  <c r="C1251" i="5"/>
  <c r="Q1250" i="5"/>
  <c r="N1250" i="5"/>
  <c r="K1250" i="5"/>
  <c r="J1250" i="5"/>
  <c r="G1250" i="5"/>
  <c r="C1250" i="5"/>
  <c r="Q1249" i="5"/>
  <c r="N1249" i="5"/>
  <c r="K1249" i="5"/>
  <c r="J1249" i="5"/>
  <c r="G1249" i="5"/>
  <c r="C1249" i="5"/>
  <c r="Q1248" i="5"/>
  <c r="N1248" i="5"/>
  <c r="K1248" i="5"/>
  <c r="J1248" i="5"/>
  <c r="G1248" i="5"/>
  <c r="C1248" i="5"/>
  <c r="Q1247" i="5"/>
  <c r="N1247" i="5"/>
  <c r="K1247" i="5"/>
  <c r="J1247" i="5"/>
  <c r="G1247" i="5"/>
  <c r="C1247" i="5"/>
  <c r="Q1246" i="5"/>
  <c r="N1246" i="5"/>
  <c r="K1246" i="5"/>
  <c r="J1246" i="5"/>
  <c r="G1246" i="5"/>
  <c r="C1246" i="5"/>
  <c r="Q1245" i="5"/>
  <c r="N1245" i="5"/>
  <c r="K1245" i="5"/>
  <c r="J1245" i="5"/>
  <c r="G1245" i="5"/>
  <c r="C1245" i="5"/>
  <c r="Q1244" i="5"/>
  <c r="N1244" i="5"/>
  <c r="K1244" i="5"/>
  <c r="J1244" i="5"/>
  <c r="G1244" i="5"/>
  <c r="C1244" i="5"/>
  <c r="Q1243" i="5"/>
  <c r="N1243" i="5"/>
  <c r="K1243" i="5"/>
  <c r="J1243" i="5"/>
  <c r="G1243" i="5"/>
  <c r="C1243" i="5"/>
  <c r="Q1242" i="5"/>
  <c r="N1242" i="5"/>
  <c r="K1242" i="5"/>
  <c r="J1242" i="5"/>
  <c r="G1242" i="5"/>
  <c r="C1242" i="5"/>
  <c r="Q1241" i="5"/>
  <c r="N1241" i="5"/>
  <c r="K1241" i="5"/>
  <c r="J1241" i="5"/>
  <c r="G1241" i="5"/>
  <c r="C1241" i="5"/>
  <c r="Q1240" i="5"/>
  <c r="N1240" i="5"/>
  <c r="K1240" i="5"/>
  <c r="J1240" i="5"/>
  <c r="G1240" i="5"/>
  <c r="C1240" i="5"/>
  <c r="Q1239" i="5"/>
  <c r="N1239" i="5"/>
  <c r="K1239" i="5"/>
  <c r="J1239" i="5"/>
  <c r="G1239" i="5"/>
  <c r="C1239" i="5"/>
  <c r="Q1238" i="5"/>
  <c r="N1238" i="5"/>
  <c r="K1238" i="5"/>
  <c r="J1238" i="5"/>
  <c r="G1238" i="5"/>
  <c r="C1238" i="5"/>
  <c r="Q1237" i="5"/>
  <c r="N1237" i="5"/>
  <c r="K1237" i="5"/>
  <c r="J1237" i="5"/>
  <c r="G1237" i="5"/>
  <c r="C1237" i="5"/>
  <c r="Q1236" i="5"/>
  <c r="N1236" i="5"/>
  <c r="K1236" i="5"/>
  <c r="J1236" i="5"/>
  <c r="G1236" i="5"/>
  <c r="C1236" i="5"/>
  <c r="Q1235" i="5"/>
  <c r="N1235" i="5"/>
  <c r="K1235" i="5"/>
  <c r="J1235" i="5"/>
  <c r="G1235" i="5"/>
  <c r="C1235" i="5"/>
  <c r="Q1234" i="5"/>
  <c r="N1234" i="5"/>
  <c r="K1234" i="5"/>
  <c r="J1234" i="5"/>
  <c r="G1234" i="5"/>
  <c r="C1234" i="5"/>
  <c r="Q1233" i="5"/>
  <c r="N1233" i="5"/>
  <c r="K1233" i="5"/>
  <c r="J1233" i="5"/>
  <c r="G1233" i="5"/>
  <c r="C1233" i="5"/>
  <c r="Q1232" i="5"/>
  <c r="N1232" i="5"/>
  <c r="K1232" i="5"/>
  <c r="J1232" i="5"/>
  <c r="G1232" i="5"/>
  <c r="C1232" i="5"/>
  <c r="Q1231" i="5"/>
  <c r="N1231" i="5"/>
  <c r="K1231" i="5"/>
  <c r="J1231" i="5"/>
  <c r="G1231" i="5"/>
  <c r="C1231" i="5"/>
  <c r="Q1230" i="5"/>
  <c r="N1230" i="5"/>
  <c r="K1230" i="5"/>
  <c r="J1230" i="5"/>
  <c r="G1230" i="5"/>
  <c r="C1230" i="5"/>
  <c r="Q1229" i="5"/>
  <c r="N1229" i="5"/>
  <c r="K1229" i="5"/>
  <c r="J1229" i="5"/>
  <c r="G1229" i="5"/>
  <c r="C1229" i="5"/>
  <c r="Q1228" i="5"/>
  <c r="N1228" i="5"/>
  <c r="K1228" i="5"/>
  <c r="J1228" i="5"/>
  <c r="G1228" i="5"/>
  <c r="C1228" i="5"/>
  <c r="Q1227" i="5"/>
  <c r="N1227" i="5"/>
  <c r="K1227" i="5"/>
  <c r="J1227" i="5"/>
  <c r="G1227" i="5"/>
  <c r="C1227" i="5"/>
  <c r="Q1226" i="5"/>
  <c r="N1226" i="5"/>
  <c r="K1226" i="5"/>
  <c r="J1226" i="5"/>
  <c r="G1226" i="5"/>
  <c r="C1226" i="5"/>
  <c r="Q1225" i="5"/>
  <c r="N1225" i="5"/>
  <c r="K1225" i="5"/>
  <c r="J1225" i="5"/>
  <c r="G1225" i="5"/>
  <c r="C1225" i="5"/>
  <c r="Q1224" i="5"/>
  <c r="N1224" i="5"/>
  <c r="K1224" i="5"/>
  <c r="J1224" i="5"/>
  <c r="G1224" i="5"/>
  <c r="C1224" i="5"/>
  <c r="Q1223" i="5"/>
  <c r="N1223" i="5"/>
  <c r="K1223" i="5"/>
  <c r="J1223" i="5"/>
  <c r="G1223" i="5"/>
  <c r="C1223" i="5"/>
  <c r="Q1222" i="5"/>
  <c r="N1222" i="5"/>
  <c r="K1222" i="5"/>
  <c r="J1222" i="5"/>
  <c r="G1222" i="5"/>
  <c r="C1222" i="5"/>
  <c r="Q1221" i="5"/>
  <c r="N1221" i="5"/>
  <c r="K1221" i="5"/>
  <c r="J1221" i="5"/>
  <c r="G1221" i="5"/>
  <c r="C1221" i="5"/>
  <c r="Q1220" i="5"/>
  <c r="N1220" i="5"/>
  <c r="K1220" i="5"/>
  <c r="J1220" i="5"/>
  <c r="G1220" i="5"/>
  <c r="C1220" i="5"/>
  <c r="Q1219" i="5"/>
  <c r="N1219" i="5"/>
  <c r="K1219" i="5"/>
  <c r="J1219" i="5"/>
  <c r="G1219" i="5"/>
  <c r="C1219" i="5"/>
  <c r="Q1218" i="5"/>
  <c r="N1218" i="5"/>
  <c r="K1218" i="5"/>
  <c r="J1218" i="5"/>
  <c r="G1218" i="5"/>
  <c r="C1218" i="5"/>
  <c r="Q1217" i="5"/>
  <c r="N1217" i="5"/>
  <c r="K1217" i="5"/>
  <c r="J1217" i="5"/>
  <c r="G1217" i="5"/>
  <c r="C1217" i="5"/>
  <c r="Q1216" i="5"/>
  <c r="N1216" i="5"/>
  <c r="K1216" i="5"/>
  <c r="J1216" i="5"/>
  <c r="G1216" i="5"/>
  <c r="C1216" i="5"/>
  <c r="Q1215" i="5"/>
  <c r="N1215" i="5"/>
  <c r="K1215" i="5"/>
  <c r="J1215" i="5"/>
  <c r="G1215" i="5"/>
  <c r="C1215" i="5"/>
  <c r="Q1214" i="5"/>
  <c r="N1214" i="5"/>
  <c r="K1214" i="5"/>
  <c r="J1214" i="5"/>
  <c r="G1214" i="5"/>
  <c r="C1214" i="5"/>
  <c r="Q1213" i="5"/>
  <c r="N1213" i="5"/>
  <c r="K1213" i="5"/>
  <c r="J1213" i="5"/>
  <c r="G1213" i="5"/>
  <c r="C1213" i="5"/>
  <c r="Q1212" i="5"/>
  <c r="N1212" i="5"/>
  <c r="K1212" i="5"/>
  <c r="J1212" i="5"/>
  <c r="G1212" i="5"/>
  <c r="C1212" i="5"/>
  <c r="Q1211" i="5"/>
  <c r="N1211" i="5"/>
  <c r="K1211" i="5"/>
  <c r="J1211" i="5"/>
  <c r="G1211" i="5"/>
  <c r="C1211" i="5"/>
  <c r="Q1210" i="5"/>
  <c r="N1210" i="5"/>
  <c r="K1210" i="5"/>
  <c r="J1210" i="5"/>
  <c r="G1210" i="5"/>
  <c r="C1210" i="5"/>
  <c r="Q1209" i="5"/>
  <c r="N1209" i="5"/>
  <c r="K1209" i="5"/>
  <c r="J1209" i="5"/>
  <c r="G1209" i="5"/>
  <c r="C1209" i="5"/>
  <c r="Q1208" i="5"/>
  <c r="N1208" i="5"/>
  <c r="K1208" i="5"/>
  <c r="J1208" i="5"/>
  <c r="G1208" i="5"/>
  <c r="C1208" i="5"/>
  <c r="Q1207" i="5"/>
  <c r="N1207" i="5"/>
  <c r="K1207" i="5"/>
  <c r="J1207" i="5"/>
  <c r="G1207" i="5"/>
  <c r="C1207" i="5"/>
  <c r="Q1206" i="5"/>
  <c r="N1206" i="5"/>
  <c r="K1206" i="5"/>
  <c r="J1206" i="5"/>
  <c r="G1206" i="5"/>
  <c r="C1206" i="5"/>
  <c r="Q1205" i="5"/>
  <c r="N1205" i="5"/>
  <c r="K1205" i="5"/>
  <c r="J1205" i="5"/>
  <c r="G1205" i="5"/>
  <c r="C1205" i="5"/>
  <c r="Q1204" i="5"/>
  <c r="N1204" i="5"/>
  <c r="K1204" i="5"/>
  <c r="J1204" i="5"/>
  <c r="G1204" i="5"/>
  <c r="C1204" i="5"/>
  <c r="Q1203" i="5"/>
  <c r="N1203" i="5"/>
  <c r="K1203" i="5"/>
  <c r="J1203" i="5"/>
  <c r="G1203" i="5"/>
  <c r="C1203" i="5"/>
  <c r="Q1202" i="5"/>
  <c r="N1202" i="5"/>
  <c r="K1202" i="5"/>
  <c r="J1202" i="5"/>
  <c r="G1202" i="5"/>
  <c r="C1202" i="5"/>
  <c r="Q1201" i="5"/>
  <c r="N1201" i="5"/>
  <c r="K1201" i="5"/>
  <c r="J1201" i="5"/>
  <c r="G1201" i="5"/>
  <c r="C1201" i="5"/>
  <c r="Q1200" i="5"/>
  <c r="N1200" i="5"/>
  <c r="K1200" i="5"/>
  <c r="J1200" i="5"/>
  <c r="G1200" i="5"/>
  <c r="C1200" i="5"/>
  <c r="Q1199" i="5"/>
  <c r="N1199" i="5"/>
  <c r="K1199" i="5"/>
  <c r="J1199" i="5"/>
  <c r="G1199" i="5"/>
  <c r="C1199" i="5"/>
  <c r="Q1198" i="5"/>
  <c r="N1198" i="5"/>
  <c r="K1198" i="5"/>
  <c r="J1198" i="5"/>
  <c r="G1198" i="5"/>
  <c r="C1198" i="5"/>
  <c r="Q1197" i="5"/>
  <c r="N1197" i="5"/>
  <c r="K1197" i="5"/>
  <c r="J1197" i="5"/>
  <c r="G1197" i="5"/>
  <c r="C1197" i="5"/>
  <c r="Q1196" i="5"/>
  <c r="N1196" i="5"/>
  <c r="K1196" i="5"/>
  <c r="J1196" i="5"/>
  <c r="G1196" i="5"/>
  <c r="C1196" i="5"/>
  <c r="Q1195" i="5"/>
  <c r="N1195" i="5"/>
  <c r="K1195" i="5"/>
  <c r="J1195" i="5"/>
  <c r="G1195" i="5"/>
  <c r="C1195" i="5"/>
  <c r="Q1194" i="5"/>
  <c r="N1194" i="5"/>
  <c r="K1194" i="5"/>
  <c r="J1194" i="5"/>
  <c r="G1194" i="5"/>
  <c r="C1194" i="5"/>
  <c r="Q1193" i="5"/>
  <c r="N1193" i="5"/>
  <c r="K1193" i="5"/>
  <c r="J1193" i="5"/>
  <c r="G1193" i="5"/>
  <c r="C1193" i="5"/>
  <c r="Q1192" i="5"/>
  <c r="N1192" i="5"/>
  <c r="K1192" i="5"/>
  <c r="J1192" i="5"/>
  <c r="G1192" i="5"/>
  <c r="C1192" i="5"/>
  <c r="Q1191" i="5"/>
  <c r="N1191" i="5"/>
  <c r="K1191" i="5"/>
  <c r="J1191" i="5"/>
  <c r="G1191" i="5"/>
  <c r="C1191" i="5"/>
  <c r="Q1190" i="5"/>
  <c r="N1190" i="5"/>
  <c r="K1190" i="5"/>
  <c r="J1190" i="5"/>
  <c r="G1190" i="5"/>
  <c r="C1190" i="5"/>
  <c r="Q1189" i="5"/>
  <c r="N1189" i="5"/>
  <c r="K1189" i="5"/>
  <c r="J1189" i="5"/>
  <c r="G1189" i="5"/>
  <c r="C1189" i="5"/>
  <c r="Q1188" i="5"/>
  <c r="N1188" i="5"/>
  <c r="K1188" i="5"/>
  <c r="J1188" i="5"/>
  <c r="G1188" i="5"/>
  <c r="C1188" i="5"/>
  <c r="Q1187" i="5"/>
  <c r="N1187" i="5"/>
  <c r="K1187" i="5"/>
  <c r="J1187" i="5"/>
  <c r="G1187" i="5"/>
  <c r="C1187" i="5"/>
  <c r="Q1186" i="5"/>
  <c r="N1186" i="5"/>
  <c r="K1186" i="5"/>
  <c r="J1186" i="5"/>
  <c r="G1186" i="5"/>
  <c r="C1186" i="5"/>
  <c r="Q1185" i="5"/>
  <c r="N1185" i="5"/>
  <c r="K1185" i="5"/>
  <c r="J1185" i="5"/>
  <c r="G1185" i="5"/>
  <c r="C1185" i="5"/>
  <c r="Q1184" i="5"/>
  <c r="N1184" i="5"/>
  <c r="K1184" i="5"/>
  <c r="J1184" i="5"/>
  <c r="G1184" i="5"/>
  <c r="C1184" i="5"/>
  <c r="Q1183" i="5"/>
  <c r="N1183" i="5"/>
  <c r="K1183" i="5"/>
  <c r="J1183" i="5"/>
  <c r="G1183" i="5"/>
  <c r="C1183" i="5"/>
  <c r="Q1182" i="5"/>
  <c r="N1182" i="5"/>
  <c r="K1182" i="5"/>
  <c r="J1182" i="5"/>
  <c r="G1182" i="5"/>
  <c r="C1182" i="5"/>
  <c r="Q1181" i="5"/>
  <c r="N1181" i="5"/>
  <c r="K1181" i="5"/>
  <c r="J1181" i="5"/>
  <c r="G1181" i="5"/>
  <c r="C1181" i="5"/>
  <c r="Q1180" i="5"/>
  <c r="N1180" i="5"/>
  <c r="K1180" i="5"/>
  <c r="J1180" i="5"/>
  <c r="G1180" i="5"/>
  <c r="C1180" i="5"/>
  <c r="Q1179" i="5"/>
  <c r="N1179" i="5"/>
  <c r="K1179" i="5"/>
  <c r="J1179" i="5"/>
  <c r="G1179" i="5"/>
  <c r="C1179" i="5"/>
  <c r="Q1178" i="5"/>
  <c r="N1178" i="5"/>
  <c r="K1178" i="5"/>
  <c r="J1178" i="5"/>
  <c r="G1178" i="5"/>
  <c r="C1178" i="5"/>
  <c r="Q1177" i="5"/>
  <c r="N1177" i="5"/>
  <c r="K1177" i="5"/>
  <c r="J1177" i="5"/>
  <c r="G1177" i="5"/>
  <c r="C1177" i="5"/>
  <c r="Q1176" i="5"/>
  <c r="N1176" i="5"/>
  <c r="K1176" i="5"/>
  <c r="J1176" i="5"/>
  <c r="G1176" i="5"/>
  <c r="C1176" i="5"/>
  <c r="Q1175" i="5"/>
  <c r="N1175" i="5"/>
  <c r="K1175" i="5"/>
  <c r="J1175" i="5"/>
  <c r="G1175" i="5"/>
  <c r="C1175" i="5"/>
  <c r="Q1174" i="5"/>
  <c r="N1174" i="5"/>
  <c r="K1174" i="5"/>
  <c r="J1174" i="5"/>
  <c r="G1174" i="5"/>
  <c r="C1174" i="5"/>
  <c r="Q1173" i="5"/>
  <c r="N1173" i="5"/>
  <c r="K1173" i="5"/>
  <c r="J1173" i="5"/>
  <c r="G1173" i="5"/>
  <c r="C1173" i="5"/>
  <c r="Q1172" i="5"/>
  <c r="N1172" i="5"/>
  <c r="K1172" i="5"/>
  <c r="J1172" i="5"/>
  <c r="G1172" i="5"/>
  <c r="C1172" i="5"/>
  <c r="Q1171" i="5"/>
  <c r="N1171" i="5"/>
  <c r="K1171" i="5"/>
  <c r="J1171" i="5"/>
  <c r="G1171" i="5"/>
  <c r="C1171" i="5"/>
  <c r="Q1170" i="5"/>
  <c r="N1170" i="5"/>
  <c r="K1170" i="5"/>
  <c r="J1170" i="5"/>
  <c r="G1170" i="5"/>
  <c r="C1170" i="5"/>
  <c r="Q1169" i="5"/>
  <c r="N1169" i="5"/>
  <c r="K1169" i="5"/>
  <c r="J1169" i="5"/>
  <c r="G1169" i="5"/>
  <c r="C1169" i="5"/>
  <c r="Q1168" i="5"/>
  <c r="N1168" i="5"/>
  <c r="K1168" i="5"/>
  <c r="J1168" i="5"/>
  <c r="G1168" i="5"/>
  <c r="C1168" i="5"/>
  <c r="Q1167" i="5"/>
  <c r="N1167" i="5"/>
  <c r="K1167" i="5"/>
  <c r="J1167" i="5"/>
  <c r="G1167" i="5"/>
  <c r="C1167" i="5"/>
  <c r="Q1166" i="5"/>
  <c r="N1166" i="5"/>
  <c r="K1166" i="5"/>
  <c r="J1166" i="5"/>
  <c r="G1166" i="5"/>
  <c r="C1166" i="5"/>
  <c r="Q1165" i="5"/>
  <c r="N1165" i="5"/>
  <c r="K1165" i="5"/>
  <c r="J1165" i="5"/>
  <c r="G1165" i="5"/>
  <c r="C1165" i="5"/>
  <c r="Q1164" i="5"/>
  <c r="N1164" i="5"/>
  <c r="K1164" i="5"/>
  <c r="J1164" i="5"/>
  <c r="G1164" i="5"/>
  <c r="C1164" i="5"/>
  <c r="Q1163" i="5"/>
  <c r="N1163" i="5"/>
  <c r="K1163" i="5"/>
  <c r="J1163" i="5"/>
  <c r="G1163" i="5"/>
  <c r="C1163" i="5"/>
  <c r="Q1162" i="5"/>
  <c r="N1162" i="5"/>
  <c r="K1162" i="5"/>
  <c r="J1162" i="5"/>
  <c r="G1162" i="5"/>
  <c r="C1162" i="5"/>
  <c r="Q1161" i="5"/>
  <c r="N1161" i="5"/>
  <c r="K1161" i="5"/>
  <c r="J1161" i="5"/>
  <c r="G1161" i="5"/>
  <c r="C1161" i="5"/>
  <c r="Q1160" i="5"/>
  <c r="N1160" i="5"/>
  <c r="K1160" i="5"/>
  <c r="J1160" i="5"/>
  <c r="G1160" i="5"/>
  <c r="C1160" i="5"/>
  <c r="Q1159" i="5"/>
  <c r="N1159" i="5"/>
  <c r="K1159" i="5"/>
  <c r="J1159" i="5"/>
  <c r="G1159" i="5"/>
  <c r="C1159" i="5"/>
  <c r="Q1158" i="5"/>
  <c r="N1158" i="5"/>
  <c r="K1158" i="5"/>
  <c r="J1158" i="5"/>
  <c r="G1158" i="5"/>
  <c r="C1158" i="5"/>
  <c r="Q1157" i="5"/>
  <c r="N1157" i="5"/>
  <c r="K1157" i="5"/>
  <c r="J1157" i="5"/>
  <c r="G1157" i="5"/>
  <c r="C1157" i="5"/>
  <c r="Q1156" i="5"/>
  <c r="N1156" i="5"/>
  <c r="K1156" i="5"/>
  <c r="J1156" i="5"/>
  <c r="G1156" i="5"/>
  <c r="C1156" i="5"/>
  <c r="Q1155" i="5"/>
  <c r="N1155" i="5"/>
  <c r="K1155" i="5"/>
  <c r="J1155" i="5"/>
  <c r="G1155" i="5"/>
  <c r="C1155" i="5"/>
  <c r="Q1154" i="5"/>
  <c r="N1154" i="5"/>
  <c r="K1154" i="5"/>
  <c r="J1154" i="5"/>
  <c r="G1154" i="5"/>
  <c r="C1154" i="5"/>
  <c r="Q1153" i="5"/>
  <c r="N1153" i="5"/>
  <c r="K1153" i="5"/>
  <c r="J1153" i="5"/>
  <c r="G1153" i="5"/>
  <c r="C1153" i="5"/>
  <c r="Q1152" i="5"/>
  <c r="N1152" i="5"/>
  <c r="K1152" i="5"/>
  <c r="J1152" i="5"/>
  <c r="G1152" i="5"/>
  <c r="C1152" i="5"/>
  <c r="Q1151" i="5"/>
  <c r="N1151" i="5"/>
  <c r="K1151" i="5"/>
  <c r="J1151" i="5"/>
  <c r="G1151" i="5"/>
  <c r="C1151" i="5"/>
  <c r="Q1150" i="5"/>
  <c r="N1150" i="5"/>
  <c r="K1150" i="5"/>
  <c r="J1150" i="5"/>
  <c r="G1150" i="5"/>
  <c r="C1150" i="5"/>
  <c r="Q1149" i="5"/>
  <c r="N1149" i="5"/>
  <c r="K1149" i="5"/>
  <c r="J1149" i="5"/>
  <c r="G1149" i="5"/>
  <c r="C1149" i="5"/>
  <c r="Q1148" i="5"/>
  <c r="N1148" i="5"/>
  <c r="K1148" i="5"/>
  <c r="J1148" i="5"/>
  <c r="G1148" i="5"/>
  <c r="C1148" i="5"/>
  <c r="Q1147" i="5"/>
  <c r="N1147" i="5"/>
  <c r="K1147" i="5"/>
  <c r="J1147" i="5"/>
  <c r="G1147" i="5"/>
  <c r="C1147" i="5"/>
  <c r="Q1146" i="5"/>
  <c r="N1146" i="5"/>
  <c r="K1146" i="5"/>
  <c r="J1146" i="5"/>
  <c r="G1146" i="5"/>
  <c r="C1146" i="5"/>
  <c r="Q1145" i="5"/>
  <c r="N1145" i="5"/>
  <c r="K1145" i="5"/>
  <c r="J1145" i="5"/>
  <c r="G1145" i="5"/>
  <c r="C1145" i="5"/>
  <c r="Q1144" i="5"/>
  <c r="N1144" i="5"/>
  <c r="K1144" i="5"/>
  <c r="J1144" i="5"/>
  <c r="G1144" i="5"/>
  <c r="C1144" i="5"/>
  <c r="Q1143" i="5"/>
  <c r="N1143" i="5"/>
  <c r="K1143" i="5"/>
  <c r="J1143" i="5"/>
  <c r="G1143" i="5"/>
  <c r="C1143" i="5"/>
  <c r="Q1142" i="5"/>
  <c r="N1142" i="5"/>
  <c r="K1142" i="5"/>
  <c r="J1142" i="5"/>
  <c r="G1142" i="5"/>
  <c r="C1142" i="5"/>
  <c r="Q1141" i="5"/>
  <c r="N1141" i="5"/>
  <c r="K1141" i="5"/>
  <c r="J1141" i="5"/>
  <c r="G1141" i="5"/>
  <c r="C1141" i="5"/>
  <c r="Q1140" i="5"/>
  <c r="N1140" i="5"/>
  <c r="K1140" i="5"/>
  <c r="J1140" i="5"/>
  <c r="G1140" i="5"/>
  <c r="C1140" i="5"/>
  <c r="Q1139" i="5"/>
  <c r="N1139" i="5"/>
  <c r="K1139" i="5"/>
  <c r="J1139" i="5"/>
  <c r="G1139" i="5"/>
  <c r="C1139" i="5"/>
  <c r="Q1138" i="5"/>
  <c r="N1138" i="5"/>
  <c r="K1138" i="5"/>
  <c r="J1138" i="5"/>
  <c r="G1138" i="5"/>
  <c r="C1138" i="5"/>
  <c r="Q1137" i="5"/>
  <c r="N1137" i="5"/>
  <c r="K1137" i="5"/>
  <c r="J1137" i="5"/>
  <c r="G1137" i="5"/>
  <c r="C1137" i="5"/>
  <c r="Q1136" i="5"/>
  <c r="N1136" i="5"/>
  <c r="K1136" i="5"/>
  <c r="J1136" i="5"/>
  <c r="G1136" i="5"/>
  <c r="C1136" i="5"/>
  <c r="Q1135" i="5"/>
  <c r="N1135" i="5"/>
  <c r="K1135" i="5"/>
  <c r="J1135" i="5"/>
  <c r="G1135" i="5"/>
  <c r="C1135" i="5"/>
  <c r="Q1134" i="5"/>
  <c r="N1134" i="5"/>
  <c r="K1134" i="5"/>
  <c r="J1134" i="5"/>
  <c r="G1134" i="5"/>
  <c r="C1134" i="5"/>
  <c r="Q1133" i="5"/>
  <c r="N1133" i="5"/>
  <c r="K1133" i="5"/>
  <c r="J1133" i="5"/>
  <c r="G1133" i="5"/>
  <c r="C1133" i="5"/>
  <c r="Q1132" i="5"/>
  <c r="N1132" i="5"/>
  <c r="K1132" i="5"/>
  <c r="J1132" i="5"/>
  <c r="G1132" i="5"/>
  <c r="C1132" i="5"/>
  <c r="Q1131" i="5"/>
  <c r="N1131" i="5"/>
  <c r="K1131" i="5"/>
  <c r="J1131" i="5"/>
  <c r="G1131" i="5"/>
  <c r="C1131" i="5"/>
  <c r="Q1130" i="5"/>
  <c r="N1130" i="5"/>
  <c r="K1130" i="5"/>
  <c r="J1130" i="5"/>
  <c r="G1130" i="5"/>
  <c r="C1130" i="5"/>
  <c r="Q1129" i="5"/>
  <c r="N1129" i="5"/>
  <c r="K1129" i="5"/>
  <c r="J1129" i="5"/>
  <c r="G1129" i="5"/>
  <c r="C1129" i="5"/>
  <c r="Q1128" i="5"/>
  <c r="N1128" i="5"/>
  <c r="K1128" i="5"/>
  <c r="J1128" i="5"/>
  <c r="G1128" i="5"/>
  <c r="C1128" i="5"/>
  <c r="Q1127" i="5"/>
  <c r="N1127" i="5"/>
  <c r="K1127" i="5"/>
  <c r="J1127" i="5"/>
  <c r="G1127" i="5"/>
  <c r="C1127" i="5"/>
  <c r="Q1126" i="5"/>
  <c r="N1126" i="5"/>
  <c r="K1126" i="5"/>
  <c r="J1126" i="5"/>
  <c r="G1126" i="5"/>
  <c r="C1126" i="5"/>
  <c r="Q1125" i="5"/>
  <c r="N1125" i="5"/>
  <c r="K1125" i="5"/>
  <c r="J1125" i="5"/>
  <c r="G1125" i="5"/>
  <c r="C1125" i="5"/>
  <c r="Q1124" i="5"/>
  <c r="N1124" i="5"/>
  <c r="K1124" i="5"/>
  <c r="J1124" i="5"/>
  <c r="G1124" i="5"/>
  <c r="C1124" i="5"/>
  <c r="Q1123" i="5"/>
  <c r="N1123" i="5"/>
  <c r="K1123" i="5"/>
  <c r="J1123" i="5"/>
  <c r="G1123" i="5"/>
  <c r="C1123" i="5"/>
  <c r="Q1122" i="5"/>
  <c r="N1122" i="5"/>
  <c r="K1122" i="5"/>
  <c r="J1122" i="5"/>
  <c r="G1122" i="5"/>
  <c r="C1122" i="5"/>
  <c r="Q1121" i="5"/>
  <c r="N1121" i="5"/>
  <c r="K1121" i="5"/>
  <c r="J1121" i="5"/>
  <c r="G1121" i="5"/>
  <c r="C1121" i="5"/>
  <c r="Q1120" i="5"/>
  <c r="N1120" i="5"/>
  <c r="K1120" i="5"/>
  <c r="J1120" i="5"/>
  <c r="G1120" i="5"/>
  <c r="C1120" i="5"/>
  <c r="Q1119" i="5"/>
  <c r="N1119" i="5"/>
  <c r="K1119" i="5"/>
  <c r="J1119" i="5"/>
  <c r="G1119" i="5"/>
  <c r="C1119" i="5"/>
  <c r="Q1118" i="5"/>
  <c r="N1118" i="5"/>
  <c r="K1118" i="5"/>
  <c r="J1118" i="5"/>
  <c r="G1118" i="5"/>
  <c r="C1118" i="5"/>
  <c r="Q1117" i="5"/>
  <c r="N1117" i="5"/>
  <c r="K1117" i="5"/>
  <c r="J1117" i="5"/>
  <c r="G1117" i="5"/>
  <c r="C1117" i="5"/>
  <c r="Q1116" i="5"/>
  <c r="N1116" i="5"/>
  <c r="K1116" i="5"/>
  <c r="J1116" i="5"/>
  <c r="G1116" i="5"/>
  <c r="C1116" i="5"/>
  <c r="Q1115" i="5"/>
  <c r="N1115" i="5"/>
  <c r="K1115" i="5"/>
  <c r="J1115" i="5"/>
  <c r="G1115" i="5"/>
  <c r="C1115" i="5"/>
  <c r="Q1114" i="5"/>
  <c r="N1114" i="5"/>
  <c r="K1114" i="5"/>
  <c r="J1114" i="5"/>
  <c r="G1114" i="5"/>
  <c r="C1114" i="5"/>
  <c r="Q1113" i="5"/>
  <c r="N1113" i="5"/>
  <c r="K1113" i="5"/>
  <c r="J1113" i="5"/>
  <c r="G1113" i="5"/>
  <c r="C1113" i="5"/>
  <c r="Q1112" i="5"/>
  <c r="N1112" i="5"/>
  <c r="K1112" i="5"/>
  <c r="J1112" i="5"/>
  <c r="G1112" i="5"/>
  <c r="C1112" i="5"/>
  <c r="Q1111" i="5"/>
  <c r="N1111" i="5"/>
  <c r="K1111" i="5"/>
  <c r="J1111" i="5"/>
  <c r="G1111" i="5"/>
  <c r="C1111" i="5"/>
  <c r="Q1110" i="5"/>
  <c r="N1110" i="5"/>
  <c r="K1110" i="5"/>
  <c r="J1110" i="5"/>
  <c r="G1110" i="5"/>
  <c r="C1110" i="5"/>
  <c r="Q1109" i="5"/>
  <c r="N1109" i="5"/>
  <c r="K1109" i="5"/>
  <c r="J1109" i="5"/>
  <c r="G1109" i="5"/>
  <c r="C1109" i="5"/>
  <c r="Q1108" i="5"/>
  <c r="N1108" i="5"/>
  <c r="K1108" i="5"/>
  <c r="J1108" i="5"/>
  <c r="G1108" i="5"/>
  <c r="C1108" i="5"/>
  <c r="Q1107" i="5"/>
  <c r="N1107" i="5"/>
  <c r="K1107" i="5"/>
  <c r="J1107" i="5"/>
  <c r="G1107" i="5"/>
  <c r="C1107" i="5"/>
  <c r="Q1106" i="5"/>
  <c r="N1106" i="5"/>
  <c r="K1106" i="5"/>
  <c r="J1106" i="5"/>
  <c r="G1106" i="5"/>
  <c r="C1106" i="5"/>
  <c r="Q1105" i="5"/>
  <c r="N1105" i="5"/>
  <c r="K1105" i="5"/>
  <c r="J1105" i="5"/>
  <c r="G1105" i="5"/>
  <c r="C1105" i="5"/>
  <c r="Q1104" i="5"/>
  <c r="N1104" i="5"/>
  <c r="K1104" i="5"/>
  <c r="J1104" i="5"/>
  <c r="G1104" i="5"/>
  <c r="C1104" i="5"/>
  <c r="Q1103" i="5"/>
  <c r="N1103" i="5"/>
  <c r="K1103" i="5"/>
  <c r="J1103" i="5"/>
  <c r="G1103" i="5"/>
  <c r="C1103" i="5"/>
  <c r="Q1102" i="5"/>
  <c r="N1102" i="5"/>
  <c r="K1102" i="5"/>
  <c r="J1102" i="5"/>
  <c r="G1102" i="5"/>
  <c r="C1102" i="5"/>
  <c r="Q1101" i="5"/>
  <c r="N1101" i="5"/>
  <c r="K1101" i="5"/>
  <c r="J1101" i="5"/>
  <c r="G1101" i="5"/>
  <c r="C1101" i="5"/>
  <c r="Q1100" i="5"/>
  <c r="N1100" i="5"/>
  <c r="K1100" i="5"/>
  <c r="J1100" i="5"/>
  <c r="G1100" i="5"/>
  <c r="C1100" i="5"/>
  <c r="Q1099" i="5"/>
  <c r="N1099" i="5"/>
  <c r="K1099" i="5"/>
  <c r="J1099" i="5"/>
  <c r="G1099" i="5"/>
  <c r="C1099" i="5"/>
  <c r="Q1098" i="5"/>
  <c r="N1098" i="5"/>
  <c r="K1098" i="5"/>
  <c r="J1098" i="5"/>
  <c r="G1098" i="5"/>
  <c r="C1098" i="5"/>
  <c r="Q1097" i="5"/>
  <c r="N1097" i="5"/>
  <c r="K1097" i="5"/>
  <c r="J1097" i="5"/>
  <c r="G1097" i="5"/>
  <c r="C1097" i="5"/>
  <c r="Q1096" i="5"/>
  <c r="N1096" i="5"/>
  <c r="K1096" i="5"/>
  <c r="J1096" i="5"/>
  <c r="G1096" i="5"/>
  <c r="C1096" i="5"/>
  <c r="Q1095" i="5"/>
  <c r="N1095" i="5"/>
  <c r="K1095" i="5"/>
  <c r="J1095" i="5"/>
  <c r="G1095" i="5"/>
  <c r="C1095" i="5"/>
  <c r="Q1094" i="5"/>
  <c r="N1094" i="5"/>
  <c r="K1094" i="5"/>
  <c r="J1094" i="5"/>
  <c r="G1094" i="5"/>
  <c r="C1094" i="5"/>
  <c r="Q1093" i="5"/>
  <c r="N1093" i="5"/>
  <c r="K1093" i="5"/>
  <c r="J1093" i="5"/>
  <c r="G1093" i="5"/>
  <c r="C1093" i="5"/>
  <c r="Q1092" i="5"/>
  <c r="N1092" i="5"/>
  <c r="K1092" i="5"/>
  <c r="J1092" i="5"/>
  <c r="G1092" i="5"/>
  <c r="C1092" i="5"/>
  <c r="Q1091" i="5"/>
  <c r="N1091" i="5"/>
  <c r="K1091" i="5"/>
  <c r="J1091" i="5"/>
  <c r="G1091" i="5"/>
  <c r="C1091" i="5"/>
  <c r="Q1090" i="5"/>
  <c r="N1090" i="5"/>
  <c r="K1090" i="5"/>
  <c r="J1090" i="5"/>
  <c r="G1090" i="5"/>
  <c r="C1090" i="5"/>
  <c r="Q1089" i="5"/>
  <c r="N1089" i="5"/>
  <c r="K1089" i="5"/>
  <c r="J1089" i="5"/>
  <c r="G1089" i="5"/>
  <c r="C1089" i="5"/>
  <c r="Q1088" i="5"/>
  <c r="N1088" i="5"/>
  <c r="K1088" i="5"/>
  <c r="J1088" i="5"/>
  <c r="G1088" i="5"/>
  <c r="C1088" i="5"/>
  <c r="Q1087" i="5"/>
  <c r="N1087" i="5"/>
  <c r="K1087" i="5"/>
  <c r="J1087" i="5"/>
  <c r="G1087" i="5"/>
  <c r="C1087" i="5"/>
  <c r="Q1086" i="5"/>
  <c r="N1086" i="5"/>
  <c r="K1086" i="5"/>
  <c r="J1086" i="5"/>
  <c r="G1086" i="5"/>
  <c r="C1086" i="5"/>
  <c r="Q1085" i="5"/>
  <c r="N1085" i="5"/>
  <c r="K1085" i="5"/>
  <c r="J1085" i="5"/>
  <c r="G1085" i="5"/>
  <c r="C1085" i="5"/>
  <c r="Q1084" i="5"/>
  <c r="N1084" i="5"/>
  <c r="K1084" i="5"/>
  <c r="J1084" i="5"/>
  <c r="G1084" i="5"/>
  <c r="C1084" i="5"/>
  <c r="Q1083" i="5"/>
  <c r="N1083" i="5"/>
  <c r="K1083" i="5"/>
  <c r="J1083" i="5"/>
  <c r="G1083" i="5"/>
  <c r="C1083" i="5"/>
  <c r="Q1082" i="5"/>
  <c r="N1082" i="5"/>
  <c r="K1082" i="5"/>
  <c r="J1082" i="5"/>
  <c r="G1082" i="5"/>
  <c r="C1082" i="5"/>
  <c r="Q1081" i="5"/>
  <c r="N1081" i="5"/>
  <c r="K1081" i="5"/>
  <c r="J1081" i="5"/>
  <c r="G1081" i="5"/>
  <c r="C1081" i="5"/>
  <c r="Q1080" i="5"/>
  <c r="N1080" i="5"/>
  <c r="K1080" i="5"/>
  <c r="J1080" i="5"/>
  <c r="G1080" i="5"/>
  <c r="C1080" i="5"/>
  <c r="Q1079" i="5"/>
  <c r="N1079" i="5"/>
  <c r="K1079" i="5"/>
  <c r="J1079" i="5"/>
  <c r="G1079" i="5"/>
  <c r="C1079" i="5"/>
  <c r="Q1078" i="5"/>
  <c r="N1078" i="5"/>
  <c r="K1078" i="5"/>
  <c r="J1078" i="5"/>
  <c r="G1078" i="5"/>
  <c r="C1078" i="5"/>
  <c r="Q1077" i="5"/>
  <c r="N1077" i="5"/>
  <c r="K1077" i="5"/>
  <c r="J1077" i="5"/>
  <c r="G1077" i="5"/>
  <c r="C1077" i="5"/>
  <c r="Q1076" i="5"/>
  <c r="N1076" i="5"/>
  <c r="K1076" i="5"/>
  <c r="J1076" i="5"/>
  <c r="G1076" i="5"/>
  <c r="C1076" i="5"/>
  <c r="Q1075" i="5"/>
  <c r="N1075" i="5"/>
  <c r="K1075" i="5"/>
  <c r="J1075" i="5"/>
  <c r="G1075" i="5"/>
  <c r="C1075" i="5"/>
  <c r="Q1074" i="5"/>
  <c r="N1074" i="5"/>
  <c r="K1074" i="5"/>
  <c r="J1074" i="5"/>
  <c r="G1074" i="5"/>
  <c r="C1074" i="5"/>
  <c r="Q1073" i="5"/>
  <c r="N1073" i="5"/>
  <c r="K1073" i="5"/>
  <c r="J1073" i="5"/>
  <c r="G1073" i="5"/>
  <c r="C1073" i="5"/>
  <c r="Q1072" i="5"/>
  <c r="N1072" i="5"/>
  <c r="K1072" i="5"/>
  <c r="J1072" i="5"/>
  <c r="G1072" i="5"/>
  <c r="C1072" i="5"/>
  <c r="Q1071" i="5"/>
  <c r="N1071" i="5"/>
  <c r="K1071" i="5"/>
  <c r="J1071" i="5"/>
  <c r="G1071" i="5"/>
  <c r="C1071" i="5"/>
  <c r="Q1070" i="5"/>
  <c r="N1070" i="5"/>
  <c r="K1070" i="5"/>
  <c r="J1070" i="5"/>
  <c r="G1070" i="5"/>
  <c r="C1070" i="5"/>
  <c r="Q1069" i="5"/>
  <c r="N1069" i="5"/>
  <c r="K1069" i="5"/>
  <c r="J1069" i="5"/>
  <c r="G1069" i="5"/>
  <c r="C1069" i="5"/>
  <c r="Q1068" i="5"/>
  <c r="N1068" i="5"/>
  <c r="K1068" i="5"/>
  <c r="J1068" i="5"/>
  <c r="G1068" i="5"/>
  <c r="C1068" i="5"/>
  <c r="Q1067" i="5"/>
  <c r="N1067" i="5"/>
  <c r="K1067" i="5"/>
  <c r="J1067" i="5"/>
  <c r="G1067" i="5"/>
  <c r="C1067" i="5"/>
  <c r="Q1066" i="5"/>
  <c r="N1066" i="5"/>
  <c r="K1066" i="5"/>
  <c r="J1066" i="5"/>
  <c r="G1066" i="5"/>
  <c r="C1066" i="5"/>
  <c r="Q1065" i="5"/>
  <c r="N1065" i="5"/>
  <c r="K1065" i="5"/>
  <c r="J1065" i="5"/>
  <c r="G1065" i="5"/>
  <c r="C1065" i="5"/>
  <c r="Q1064" i="5"/>
  <c r="N1064" i="5"/>
  <c r="K1064" i="5"/>
  <c r="J1064" i="5"/>
  <c r="G1064" i="5"/>
  <c r="C1064" i="5"/>
  <c r="Q1063" i="5"/>
  <c r="N1063" i="5"/>
  <c r="K1063" i="5"/>
  <c r="J1063" i="5"/>
  <c r="G1063" i="5"/>
  <c r="C1063" i="5"/>
  <c r="Q1062" i="5"/>
  <c r="N1062" i="5"/>
  <c r="K1062" i="5"/>
  <c r="J1062" i="5"/>
  <c r="G1062" i="5"/>
  <c r="C1062" i="5"/>
  <c r="Q1061" i="5"/>
  <c r="N1061" i="5"/>
  <c r="K1061" i="5"/>
  <c r="J1061" i="5"/>
  <c r="G1061" i="5"/>
  <c r="C1061" i="5"/>
  <c r="Q1060" i="5"/>
  <c r="N1060" i="5"/>
  <c r="K1060" i="5"/>
  <c r="J1060" i="5"/>
  <c r="G1060" i="5"/>
  <c r="C1060" i="5"/>
  <c r="Q1059" i="5"/>
  <c r="N1059" i="5"/>
  <c r="K1059" i="5"/>
  <c r="J1059" i="5"/>
  <c r="G1059" i="5"/>
  <c r="C1059" i="5"/>
  <c r="Q1058" i="5"/>
  <c r="N1058" i="5"/>
  <c r="K1058" i="5"/>
  <c r="J1058" i="5"/>
  <c r="G1058" i="5"/>
  <c r="C1058" i="5"/>
  <c r="Q1057" i="5"/>
  <c r="N1057" i="5"/>
  <c r="K1057" i="5"/>
  <c r="J1057" i="5"/>
  <c r="G1057" i="5"/>
  <c r="C1057" i="5"/>
  <c r="Q1056" i="5"/>
  <c r="N1056" i="5"/>
  <c r="K1056" i="5"/>
  <c r="J1056" i="5"/>
  <c r="G1056" i="5"/>
  <c r="C1056" i="5"/>
  <c r="Q1055" i="5"/>
  <c r="N1055" i="5"/>
  <c r="K1055" i="5"/>
  <c r="J1055" i="5"/>
  <c r="G1055" i="5"/>
  <c r="C1055" i="5"/>
  <c r="Q1054" i="5"/>
  <c r="N1054" i="5"/>
  <c r="K1054" i="5"/>
  <c r="J1054" i="5"/>
  <c r="G1054" i="5"/>
  <c r="C1054" i="5"/>
  <c r="Q1053" i="5"/>
  <c r="N1053" i="5"/>
  <c r="K1053" i="5"/>
  <c r="J1053" i="5"/>
  <c r="G1053" i="5"/>
  <c r="C1053" i="5"/>
  <c r="Q1052" i="5"/>
  <c r="N1052" i="5"/>
  <c r="K1052" i="5"/>
  <c r="J1052" i="5"/>
  <c r="G1052" i="5"/>
  <c r="C1052" i="5"/>
  <c r="Q1051" i="5"/>
  <c r="N1051" i="5"/>
  <c r="K1051" i="5"/>
  <c r="J1051" i="5"/>
  <c r="G1051" i="5"/>
  <c r="C1051" i="5"/>
  <c r="Q1050" i="5"/>
  <c r="N1050" i="5"/>
  <c r="K1050" i="5"/>
  <c r="J1050" i="5"/>
  <c r="G1050" i="5"/>
  <c r="C1050" i="5"/>
  <c r="Q1049" i="5"/>
  <c r="N1049" i="5"/>
  <c r="K1049" i="5"/>
  <c r="J1049" i="5"/>
  <c r="G1049" i="5"/>
  <c r="C1049" i="5"/>
  <c r="Q1048" i="5"/>
  <c r="N1048" i="5"/>
  <c r="K1048" i="5"/>
  <c r="J1048" i="5"/>
  <c r="G1048" i="5"/>
  <c r="C1048" i="5"/>
  <c r="Q1047" i="5"/>
  <c r="N1047" i="5"/>
  <c r="K1047" i="5"/>
  <c r="J1047" i="5"/>
  <c r="G1047" i="5"/>
  <c r="C1047" i="5"/>
  <c r="Q1046" i="5"/>
  <c r="N1046" i="5"/>
  <c r="K1046" i="5"/>
  <c r="J1046" i="5"/>
  <c r="G1046" i="5"/>
  <c r="C1046" i="5"/>
  <c r="Q1045" i="5"/>
  <c r="N1045" i="5"/>
  <c r="K1045" i="5"/>
  <c r="J1045" i="5"/>
  <c r="G1045" i="5"/>
  <c r="C1045" i="5"/>
  <c r="Q1044" i="5"/>
  <c r="N1044" i="5"/>
  <c r="K1044" i="5"/>
  <c r="J1044" i="5"/>
  <c r="G1044" i="5"/>
  <c r="C1044" i="5"/>
  <c r="Q1043" i="5"/>
  <c r="N1043" i="5"/>
  <c r="K1043" i="5"/>
  <c r="J1043" i="5"/>
  <c r="G1043" i="5"/>
  <c r="C1043" i="5"/>
  <c r="Q1042" i="5"/>
  <c r="N1042" i="5"/>
  <c r="K1042" i="5"/>
  <c r="J1042" i="5"/>
  <c r="G1042" i="5"/>
  <c r="C1042" i="5"/>
  <c r="Q1041" i="5"/>
  <c r="N1041" i="5"/>
  <c r="K1041" i="5"/>
  <c r="J1041" i="5"/>
  <c r="G1041" i="5"/>
  <c r="C1041" i="5"/>
  <c r="Q1040" i="5"/>
  <c r="N1040" i="5"/>
  <c r="K1040" i="5"/>
  <c r="J1040" i="5"/>
  <c r="G1040" i="5"/>
  <c r="C1040" i="5"/>
  <c r="Q1039" i="5"/>
  <c r="N1039" i="5"/>
  <c r="K1039" i="5"/>
  <c r="J1039" i="5"/>
  <c r="G1039" i="5"/>
  <c r="C1039" i="5"/>
  <c r="Q1038" i="5"/>
  <c r="N1038" i="5"/>
  <c r="K1038" i="5"/>
  <c r="J1038" i="5"/>
  <c r="G1038" i="5"/>
  <c r="C1038" i="5"/>
  <c r="Q1037" i="5"/>
  <c r="N1037" i="5"/>
  <c r="K1037" i="5"/>
  <c r="J1037" i="5"/>
  <c r="G1037" i="5"/>
  <c r="C1037" i="5"/>
  <c r="Q1036" i="5"/>
  <c r="N1036" i="5"/>
  <c r="K1036" i="5"/>
  <c r="J1036" i="5"/>
  <c r="G1036" i="5"/>
  <c r="C1036" i="5"/>
  <c r="Q1035" i="5"/>
  <c r="N1035" i="5"/>
  <c r="K1035" i="5"/>
  <c r="J1035" i="5"/>
  <c r="G1035" i="5"/>
  <c r="C1035" i="5"/>
  <c r="Q1034" i="5"/>
  <c r="N1034" i="5"/>
  <c r="K1034" i="5"/>
  <c r="J1034" i="5"/>
  <c r="G1034" i="5"/>
  <c r="C1034" i="5"/>
  <c r="Q1033" i="5"/>
  <c r="N1033" i="5"/>
  <c r="K1033" i="5"/>
  <c r="J1033" i="5"/>
  <c r="G1033" i="5"/>
  <c r="C1033" i="5"/>
  <c r="Q1032" i="5"/>
  <c r="N1032" i="5"/>
  <c r="K1032" i="5"/>
  <c r="J1032" i="5"/>
  <c r="G1032" i="5"/>
  <c r="C1032" i="5"/>
  <c r="Q1031" i="5"/>
  <c r="N1031" i="5"/>
  <c r="K1031" i="5"/>
  <c r="J1031" i="5"/>
  <c r="G1031" i="5"/>
  <c r="C1031" i="5"/>
  <c r="Q1030" i="5"/>
  <c r="N1030" i="5"/>
  <c r="K1030" i="5"/>
  <c r="J1030" i="5"/>
  <c r="G1030" i="5"/>
  <c r="C1030" i="5"/>
  <c r="Q1029" i="5"/>
  <c r="N1029" i="5"/>
  <c r="K1029" i="5"/>
  <c r="J1029" i="5"/>
  <c r="G1029" i="5"/>
  <c r="C1029" i="5"/>
  <c r="Q1028" i="5"/>
  <c r="N1028" i="5"/>
  <c r="K1028" i="5"/>
  <c r="J1028" i="5"/>
  <c r="G1028" i="5"/>
  <c r="C1028" i="5"/>
  <c r="Q1027" i="5"/>
  <c r="N1027" i="5"/>
  <c r="K1027" i="5"/>
  <c r="J1027" i="5"/>
  <c r="G1027" i="5"/>
  <c r="C1027" i="5"/>
  <c r="Q1026" i="5"/>
  <c r="N1026" i="5"/>
  <c r="K1026" i="5"/>
  <c r="J1026" i="5"/>
  <c r="G1026" i="5"/>
  <c r="C1026" i="5"/>
  <c r="Q1025" i="5"/>
  <c r="N1025" i="5"/>
  <c r="K1025" i="5"/>
  <c r="J1025" i="5"/>
  <c r="G1025" i="5"/>
  <c r="C1025" i="5"/>
  <c r="Q1024" i="5"/>
  <c r="N1024" i="5"/>
  <c r="K1024" i="5"/>
  <c r="J1024" i="5"/>
  <c r="G1024" i="5"/>
  <c r="C1024" i="5"/>
  <c r="Q1023" i="5"/>
  <c r="N1023" i="5"/>
  <c r="K1023" i="5"/>
  <c r="J1023" i="5"/>
  <c r="G1023" i="5"/>
  <c r="C1023" i="5"/>
  <c r="Q1022" i="5"/>
  <c r="N1022" i="5"/>
  <c r="K1022" i="5"/>
  <c r="J1022" i="5"/>
  <c r="G1022" i="5"/>
  <c r="C1022" i="5"/>
  <c r="Q1021" i="5"/>
  <c r="N1021" i="5"/>
  <c r="K1021" i="5"/>
  <c r="J1021" i="5"/>
  <c r="G1021" i="5"/>
  <c r="C1021" i="5"/>
  <c r="Q1020" i="5"/>
  <c r="N1020" i="5"/>
  <c r="K1020" i="5"/>
  <c r="J1020" i="5"/>
  <c r="G1020" i="5"/>
  <c r="C1020" i="5"/>
  <c r="Q1019" i="5"/>
  <c r="N1019" i="5"/>
  <c r="K1019" i="5"/>
  <c r="J1019" i="5"/>
  <c r="G1019" i="5"/>
  <c r="C1019" i="5"/>
  <c r="Q1018" i="5"/>
  <c r="N1018" i="5"/>
  <c r="K1018" i="5"/>
  <c r="J1018" i="5"/>
  <c r="G1018" i="5"/>
  <c r="C1018" i="5"/>
  <c r="Q1017" i="5"/>
  <c r="N1017" i="5"/>
  <c r="K1017" i="5"/>
  <c r="J1017" i="5"/>
  <c r="G1017" i="5"/>
  <c r="C1017" i="5"/>
  <c r="Q1016" i="5"/>
  <c r="N1016" i="5"/>
  <c r="K1016" i="5"/>
  <c r="J1016" i="5"/>
  <c r="G1016" i="5"/>
  <c r="C1016" i="5"/>
  <c r="Q1015" i="5"/>
  <c r="N1015" i="5"/>
  <c r="K1015" i="5"/>
  <c r="J1015" i="5"/>
  <c r="G1015" i="5"/>
  <c r="C1015" i="5"/>
  <c r="Q1014" i="5"/>
  <c r="N1014" i="5"/>
  <c r="K1014" i="5"/>
  <c r="J1014" i="5"/>
  <c r="G1014" i="5"/>
  <c r="C1014" i="5"/>
  <c r="Q1013" i="5"/>
  <c r="N1013" i="5"/>
  <c r="K1013" i="5"/>
  <c r="J1013" i="5"/>
  <c r="G1013" i="5"/>
  <c r="C1013" i="5"/>
  <c r="Q1012" i="5"/>
  <c r="N1012" i="5"/>
  <c r="K1012" i="5"/>
  <c r="J1012" i="5"/>
  <c r="G1012" i="5"/>
  <c r="C1012" i="5"/>
  <c r="Q1011" i="5"/>
  <c r="N1011" i="5"/>
  <c r="K1011" i="5"/>
  <c r="J1011" i="5"/>
  <c r="G1011" i="5"/>
  <c r="C1011" i="5"/>
  <c r="Q1010" i="5"/>
  <c r="N1010" i="5"/>
  <c r="K1010" i="5"/>
  <c r="J1010" i="5"/>
  <c r="G1010" i="5"/>
  <c r="C1010" i="5"/>
  <c r="Q1009" i="5"/>
  <c r="N1009" i="5"/>
  <c r="K1009" i="5"/>
  <c r="J1009" i="5"/>
  <c r="G1009" i="5"/>
  <c r="C1009" i="5"/>
  <c r="Q1008" i="5"/>
  <c r="N1008" i="5"/>
  <c r="K1008" i="5"/>
  <c r="J1008" i="5"/>
  <c r="G1008" i="5"/>
  <c r="C1008" i="5"/>
  <c r="Q1007" i="5"/>
  <c r="N1007" i="5"/>
  <c r="K1007" i="5"/>
  <c r="J1007" i="5"/>
  <c r="G1007" i="5"/>
  <c r="C1007" i="5"/>
  <c r="Q1006" i="5"/>
  <c r="N1006" i="5"/>
  <c r="K1006" i="5"/>
  <c r="J1006" i="5"/>
  <c r="G1006" i="5"/>
  <c r="C1006" i="5"/>
  <c r="Q1005" i="5"/>
  <c r="N1005" i="5"/>
  <c r="K1005" i="5"/>
  <c r="J1005" i="5"/>
  <c r="G1005" i="5"/>
  <c r="C1005" i="5"/>
  <c r="Q1004" i="5"/>
  <c r="N1004" i="5"/>
  <c r="K1004" i="5"/>
  <c r="J1004" i="5"/>
  <c r="G1004" i="5"/>
  <c r="C1004" i="5"/>
  <c r="Q1003" i="5"/>
  <c r="N1003" i="5"/>
  <c r="K1003" i="5"/>
  <c r="J1003" i="5"/>
  <c r="G1003" i="5"/>
  <c r="C1003" i="5"/>
  <c r="Q1002" i="5"/>
  <c r="N1002" i="5"/>
  <c r="K1002" i="5"/>
  <c r="J1002" i="5"/>
  <c r="G1002" i="5"/>
  <c r="C1002" i="5"/>
  <c r="Q1001" i="5"/>
  <c r="N1001" i="5"/>
  <c r="K1001" i="5"/>
  <c r="J1001" i="5"/>
  <c r="G1001" i="5"/>
  <c r="C1001" i="5"/>
  <c r="Q1000" i="5"/>
  <c r="N1000" i="5"/>
  <c r="K1000" i="5"/>
  <c r="J1000" i="5"/>
  <c r="G1000" i="5"/>
  <c r="C1000" i="5"/>
  <c r="Q999" i="5"/>
  <c r="N999" i="5"/>
  <c r="K999" i="5"/>
  <c r="J999" i="5"/>
  <c r="G999" i="5"/>
  <c r="C999" i="5"/>
  <c r="Q998" i="5"/>
  <c r="N998" i="5"/>
  <c r="K998" i="5"/>
  <c r="J998" i="5"/>
  <c r="G998" i="5"/>
  <c r="C998" i="5"/>
  <c r="Q997" i="5"/>
  <c r="N997" i="5"/>
  <c r="K997" i="5"/>
  <c r="J997" i="5"/>
  <c r="G997" i="5"/>
  <c r="C997" i="5"/>
  <c r="Q996" i="5"/>
  <c r="N996" i="5"/>
  <c r="K996" i="5"/>
  <c r="J996" i="5"/>
  <c r="G996" i="5"/>
  <c r="C996" i="5"/>
  <c r="Q995" i="5"/>
  <c r="N995" i="5"/>
  <c r="K995" i="5"/>
  <c r="J995" i="5"/>
  <c r="G995" i="5"/>
  <c r="C995" i="5"/>
  <c r="Q994" i="5"/>
  <c r="N994" i="5"/>
  <c r="K994" i="5"/>
  <c r="J994" i="5"/>
  <c r="G994" i="5"/>
  <c r="C994" i="5"/>
  <c r="Q993" i="5"/>
  <c r="N993" i="5"/>
  <c r="K993" i="5"/>
  <c r="J993" i="5"/>
  <c r="G993" i="5"/>
  <c r="C993" i="5"/>
  <c r="Q992" i="5"/>
  <c r="N992" i="5"/>
  <c r="K992" i="5"/>
  <c r="J992" i="5"/>
  <c r="G992" i="5"/>
  <c r="C992" i="5"/>
  <c r="Q991" i="5"/>
  <c r="N991" i="5"/>
  <c r="K991" i="5"/>
  <c r="J991" i="5"/>
  <c r="G991" i="5"/>
  <c r="C991" i="5"/>
  <c r="Q990" i="5"/>
  <c r="N990" i="5"/>
  <c r="K990" i="5"/>
  <c r="J990" i="5"/>
  <c r="G990" i="5"/>
  <c r="C990" i="5"/>
  <c r="Q989" i="5"/>
  <c r="N989" i="5"/>
  <c r="K989" i="5"/>
  <c r="J989" i="5"/>
  <c r="G989" i="5"/>
  <c r="C989" i="5"/>
  <c r="Q988" i="5"/>
  <c r="N988" i="5"/>
  <c r="K988" i="5"/>
  <c r="J988" i="5"/>
  <c r="G988" i="5"/>
  <c r="C988" i="5"/>
  <c r="Q987" i="5"/>
  <c r="N987" i="5"/>
  <c r="K987" i="5"/>
  <c r="J987" i="5"/>
  <c r="G987" i="5"/>
  <c r="C987" i="5"/>
  <c r="Q986" i="5"/>
  <c r="N986" i="5"/>
  <c r="K986" i="5"/>
  <c r="J986" i="5"/>
  <c r="G986" i="5"/>
  <c r="C986" i="5"/>
  <c r="Q985" i="5"/>
  <c r="N985" i="5"/>
  <c r="K985" i="5"/>
  <c r="J985" i="5"/>
  <c r="G985" i="5"/>
  <c r="C985" i="5"/>
  <c r="Q984" i="5"/>
  <c r="N984" i="5"/>
  <c r="K984" i="5"/>
  <c r="J984" i="5"/>
  <c r="G984" i="5"/>
  <c r="C984" i="5"/>
  <c r="Q983" i="5"/>
  <c r="N983" i="5"/>
  <c r="K983" i="5"/>
  <c r="J983" i="5"/>
  <c r="G983" i="5"/>
  <c r="C983" i="5"/>
  <c r="Q982" i="5"/>
  <c r="N982" i="5"/>
  <c r="K982" i="5"/>
  <c r="J982" i="5"/>
  <c r="G982" i="5"/>
  <c r="C982" i="5"/>
  <c r="Q981" i="5"/>
  <c r="N981" i="5"/>
  <c r="K981" i="5"/>
  <c r="J981" i="5"/>
  <c r="G981" i="5"/>
  <c r="C981" i="5"/>
  <c r="Q980" i="5"/>
  <c r="N980" i="5"/>
  <c r="K980" i="5"/>
  <c r="J980" i="5"/>
  <c r="G980" i="5"/>
  <c r="C980" i="5"/>
  <c r="Q979" i="5"/>
  <c r="N979" i="5"/>
  <c r="K979" i="5"/>
  <c r="J979" i="5"/>
  <c r="G979" i="5"/>
  <c r="C979" i="5"/>
  <c r="Q978" i="5"/>
  <c r="N978" i="5"/>
  <c r="K978" i="5"/>
  <c r="J978" i="5"/>
  <c r="G978" i="5"/>
  <c r="C978" i="5"/>
  <c r="Q977" i="5"/>
  <c r="N977" i="5"/>
  <c r="K977" i="5"/>
  <c r="J977" i="5"/>
  <c r="G977" i="5"/>
  <c r="C977" i="5"/>
  <c r="Q976" i="5"/>
  <c r="N976" i="5"/>
  <c r="K976" i="5"/>
  <c r="J976" i="5"/>
  <c r="G976" i="5"/>
  <c r="C976" i="5"/>
  <c r="Q975" i="5"/>
  <c r="N975" i="5"/>
  <c r="K975" i="5"/>
  <c r="J975" i="5"/>
  <c r="G975" i="5"/>
  <c r="C975" i="5"/>
  <c r="Q974" i="5"/>
  <c r="N974" i="5"/>
  <c r="K974" i="5"/>
  <c r="J974" i="5"/>
  <c r="G974" i="5"/>
  <c r="C974" i="5"/>
  <c r="Q973" i="5"/>
  <c r="N973" i="5"/>
  <c r="K973" i="5"/>
  <c r="J973" i="5"/>
  <c r="G973" i="5"/>
  <c r="C973" i="5"/>
  <c r="Q972" i="5"/>
  <c r="N972" i="5"/>
  <c r="K972" i="5"/>
  <c r="J972" i="5"/>
  <c r="G972" i="5"/>
  <c r="C972" i="5"/>
  <c r="Q971" i="5"/>
  <c r="N971" i="5"/>
  <c r="K971" i="5"/>
  <c r="J971" i="5"/>
  <c r="G971" i="5"/>
  <c r="C971" i="5"/>
  <c r="Q970" i="5"/>
  <c r="N970" i="5"/>
  <c r="K970" i="5"/>
  <c r="J970" i="5"/>
  <c r="G970" i="5"/>
  <c r="C970" i="5"/>
  <c r="Q969" i="5"/>
  <c r="N969" i="5"/>
  <c r="K969" i="5"/>
  <c r="J969" i="5"/>
  <c r="G969" i="5"/>
  <c r="C969" i="5"/>
  <c r="Q968" i="5"/>
  <c r="N968" i="5"/>
  <c r="K968" i="5"/>
  <c r="J968" i="5"/>
  <c r="G968" i="5"/>
  <c r="C968" i="5"/>
  <c r="Q967" i="5"/>
  <c r="N967" i="5"/>
  <c r="K967" i="5"/>
  <c r="J967" i="5"/>
  <c r="G967" i="5"/>
  <c r="C967" i="5"/>
  <c r="Q966" i="5"/>
  <c r="N966" i="5"/>
  <c r="K966" i="5"/>
  <c r="J966" i="5"/>
  <c r="G966" i="5"/>
  <c r="C966" i="5"/>
  <c r="Q965" i="5"/>
  <c r="N965" i="5"/>
  <c r="K965" i="5"/>
  <c r="J965" i="5"/>
  <c r="G965" i="5"/>
  <c r="C965" i="5"/>
  <c r="Q964" i="5"/>
  <c r="N964" i="5"/>
  <c r="K964" i="5"/>
  <c r="J964" i="5"/>
  <c r="G964" i="5"/>
  <c r="C964" i="5"/>
  <c r="Q963" i="5"/>
  <c r="N963" i="5"/>
  <c r="K963" i="5"/>
  <c r="J963" i="5"/>
  <c r="G963" i="5"/>
  <c r="C963" i="5"/>
  <c r="Q962" i="5"/>
  <c r="N962" i="5"/>
  <c r="K962" i="5"/>
  <c r="J962" i="5"/>
  <c r="G962" i="5"/>
  <c r="C962" i="5"/>
  <c r="Q961" i="5"/>
  <c r="N961" i="5"/>
  <c r="K961" i="5"/>
  <c r="J961" i="5"/>
  <c r="G961" i="5"/>
  <c r="C961" i="5"/>
  <c r="Q960" i="5"/>
  <c r="N960" i="5"/>
  <c r="K960" i="5"/>
  <c r="J960" i="5"/>
  <c r="G960" i="5"/>
  <c r="C960" i="5"/>
  <c r="Q959" i="5"/>
  <c r="N959" i="5"/>
  <c r="K959" i="5"/>
  <c r="J959" i="5"/>
  <c r="G959" i="5"/>
  <c r="C959" i="5"/>
  <c r="Q958" i="5"/>
  <c r="N958" i="5"/>
  <c r="K958" i="5"/>
  <c r="J958" i="5"/>
  <c r="G958" i="5"/>
  <c r="C958" i="5"/>
  <c r="Q957" i="5"/>
  <c r="N957" i="5"/>
  <c r="K957" i="5"/>
  <c r="J957" i="5"/>
  <c r="G957" i="5"/>
  <c r="C957" i="5"/>
  <c r="Q956" i="5"/>
  <c r="N956" i="5"/>
  <c r="K956" i="5"/>
  <c r="J956" i="5"/>
  <c r="G956" i="5"/>
  <c r="C956" i="5"/>
  <c r="Q955" i="5"/>
  <c r="N955" i="5"/>
  <c r="K955" i="5"/>
  <c r="J955" i="5"/>
  <c r="G955" i="5"/>
  <c r="C955" i="5"/>
  <c r="Q954" i="5"/>
  <c r="N954" i="5"/>
  <c r="K954" i="5"/>
  <c r="J954" i="5"/>
  <c r="G954" i="5"/>
  <c r="C954" i="5"/>
  <c r="Q953" i="5"/>
  <c r="N953" i="5"/>
  <c r="K953" i="5"/>
  <c r="J953" i="5"/>
  <c r="G953" i="5"/>
  <c r="C953" i="5"/>
  <c r="Q952" i="5"/>
  <c r="N952" i="5"/>
  <c r="K952" i="5"/>
  <c r="J952" i="5"/>
  <c r="G952" i="5"/>
  <c r="C952" i="5"/>
  <c r="Q951" i="5"/>
  <c r="N951" i="5"/>
  <c r="K951" i="5"/>
  <c r="J951" i="5"/>
  <c r="G951" i="5"/>
  <c r="C951" i="5"/>
  <c r="Q950" i="5"/>
  <c r="N950" i="5"/>
  <c r="K950" i="5"/>
  <c r="J950" i="5"/>
  <c r="G950" i="5"/>
  <c r="C950" i="5"/>
  <c r="Q949" i="5"/>
  <c r="N949" i="5"/>
  <c r="K949" i="5"/>
  <c r="J949" i="5"/>
  <c r="G949" i="5"/>
  <c r="C949" i="5"/>
  <c r="Q948" i="5"/>
  <c r="N948" i="5"/>
  <c r="K948" i="5"/>
  <c r="J948" i="5"/>
  <c r="G948" i="5"/>
  <c r="C948" i="5"/>
  <c r="Q947" i="5"/>
  <c r="N947" i="5"/>
  <c r="K947" i="5"/>
  <c r="J947" i="5"/>
  <c r="G947" i="5"/>
  <c r="C947" i="5"/>
  <c r="Q946" i="5"/>
  <c r="N946" i="5"/>
  <c r="K946" i="5"/>
  <c r="J946" i="5"/>
  <c r="G946" i="5"/>
  <c r="C946" i="5"/>
  <c r="Q945" i="5"/>
  <c r="N945" i="5"/>
  <c r="K945" i="5"/>
  <c r="J945" i="5"/>
  <c r="G945" i="5"/>
  <c r="C945" i="5"/>
  <c r="Q944" i="5"/>
  <c r="N944" i="5"/>
  <c r="K944" i="5"/>
  <c r="J944" i="5"/>
  <c r="G944" i="5"/>
  <c r="C944" i="5"/>
  <c r="Q943" i="5"/>
  <c r="N943" i="5"/>
  <c r="K943" i="5"/>
  <c r="J943" i="5"/>
  <c r="G943" i="5"/>
  <c r="C943" i="5"/>
  <c r="Q942" i="5"/>
  <c r="N942" i="5"/>
  <c r="K942" i="5"/>
  <c r="J942" i="5"/>
  <c r="G942" i="5"/>
  <c r="C942" i="5"/>
  <c r="Q941" i="5"/>
  <c r="N941" i="5"/>
  <c r="K941" i="5"/>
  <c r="J941" i="5"/>
  <c r="G941" i="5"/>
  <c r="C941" i="5"/>
  <c r="Q940" i="5"/>
  <c r="N940" i="5"/>
  <c r="K940" i="5"/>
  <c r="J940" i="5"/>
  <c r="G940" i="5"/>
  <c r="C940" i="5"/>
  <c r="Q939" i="5"/>
  <c r="N939" i="5"/>
  <c r="K939" i="5"/>
  <c r="J939" i="5"/>
  <c r="G939" i="5"/>
  <c r="C939" i="5"/>
  <c r="Q938" i="5"/>
  <c r="N938" i="5"/>
  <c r="K938" i="5"/>
  <c r="J938" i="5"/>
  <c r="G938" i="5"/>
  <c r="C938" i="5"/>
  <c r="Q937" i="5"/>
  <c r="N937" i="5"/>
  <c r="K937" i="5"/>
  <c r="J937" i="5"/>
  <c r="G937" i="5"/>
  <c r="C937" i="5"/>
  <c r="Q936" i="5"/>
  <c r="N936" i="5"/>
  <c r="K936" i="5"/>
  <c r="J936" i="5"/>
  <c r="G936" i="5"/>
  <c r="C936" i="5"/>
  <c r="Q935" i="5"/>
  <c r="N935" i="5"/>
  <c r="K935" i="5"/>
  <c r="J935" i="5"/>
  <c r="G935" i="5"/>
  <c r="C935" i="5"/>
  <c r="Q934" i="5"/>
  <c r="N934" i="5"/>
  <c r="K934" i="5"/>
  <c r="J934" i="5"/>
  <c r="G934" i="5"/>
  <c r="C934" i="5"/>
  <c r="Q933" i="5"/>
  <c r="N933" i="5"/>
  <c r="K933" i="5"/>
  <c r="J933" i="5"/>
  <c r="G933" i="5"/>
  <c r="C933" i="5"/>
  <c r="Q932" i="5"/>
  <c r="N932" i="5"/>
  <c r="K932" i="5"/>
  <c r="J932" i="5"/>
  <c r="G932" i="5"/>
  <c r="C932" i="5"/>
  <c r="Q931" i="5"/>
  <c r="N931" i="5"/>
  <c r="K931" i="5"/>
  <c r="J931" i="5"/>
  <c r="G931" i="5"/>
  <c r="C931" i="5"/>
  <c r="Q930" i="5"/>
  <c r="N930" i="5"/>
  <c r="K930" i="5"/>
  <c r="J930" i="5"/>
  <c r="G930" i="5"/>
  <c r="C930" i="5"/>
  <c r="Q929" i="5"/>
  <c r="N929" i="5"/>
  <c r="K929" i="5"/>
  <c r="J929" i="5"/>
  <c r="G929" i="5"/>
  <c r="C929" i="5"/>
  <c r="Q928" i="5"/>
  <c r="N928" i="5"/>
  <c r="K928" i="5"/>
  <c r="J928" i="5"/>
  <c r="G928" i="5"/>
  <c r="C928" i="5"/>
  <c r="Q927" i="5"/>
  <c r="N927" i="5"/>
  <c r="K927" i="5"/>
  <c r="J927" i="5"/>
  <c r="G927" i="5"/>
  <c r="C927" i="5"/>
  <c r="Q926" i="5"/>
  <c r="N926" i="5"/>
  <c r="K926" i="5"/>
  <c r="J926" i="5"/>
  <c r="G926" i="5"/>
  <c r="C926" i="5"/>
  <c r="Q925" i="5"/>
  <c r="N925" i="5"/>
  <c r="K925" i="5"/>
  <c r="J925" i="5"/>
  <c r="G925" i="5"/>
  <c r="C925" i="5"/>
  <c r="Q924" i="5"/>
  <c r="N924" i="5"/>
  <c r="K924" i="5"/>
  <c r="J924" i="5"/>
  <c r="G924" i="5"/>
  <c r="C924" i="5"/>
  <c r="Q923" i="5"/>
  <c r="N923" i="5"/>
  <c r="K923" i="5"/>
  <c r="J923" i="5"/>
  <c r="G923" i="5"/>
  <c r="C923" i="5"/>
  <c r="Q922" i="5"/>
  <c r="N922" i="5"/>
  <c r="K922" i="5"/>
  <c r="J922" i="5"/>
  <c r="G922" i="5"/>
  <c r="C922" i="5"/>
  <c r="Q921" i="5"/>
  <c r="N921" i="5"/>
  <c r="K921" i="5"/>
  <c r="J921" i="5"/>
  <c r="G921" i="5"/>
  <c r="C921" i="5"/>
  <c r="Q920" i="5"/>
  <c r="N920" i="5"/>
  <c r="K920" i="5"/>
  <c r="J920" i="5"/>
  <c r="G920" i="5"/>
  <c r="C920" i="5"/>
  <c r="Q919" i="5"/>
  <c r="N919" i="5"/>
  <c r="K919" i="5"/>
  <c r="J919" i="5"/>
  <c r="G919" i="5"/>
  <c r="C919" i="5"/>
  <c r="Q918" i="5"/>
  <c r="N918" i="5"/>
  <c r="K918" i="5"/>
  <c r="J918" i="5"/>
  <c r="G918" i="5"/>
  <c r="C918" i="5"/>
  <c r="Q917" i="5"/>
  <c r="N917" i="5"/>
  <c r="K917" i="5"/>
  <c r="J917" i="5"/>
  <c r="G917" i="5"/>
  <c r="C917" i="5"/>
  <c r="Q916" i="5"/>
  <c r="N916" i="5"/>
  <c r="K916" i="5"/>
  <c r="J916" i="5"/>
  <c r="G916" i="5"/>
  <c r="C916" i="5"/>
  <c r="Q915" i="5"/>
  <c r="N915" i="5"/>
  <c r="K915" i="5"/>
  <c r="J915" i="5"/>
  <c r="G915" i="5"/>
  <c r="C915" i="5"/>
  <c r="Q914" i="5"/>
  <c r="N914" i="5"/>
  <c r="K914" i="5"/>
  <c r="J914" i="5"/>
  <c r="G914" i="5"/>
  <c r="C914" i="5"/>
  <c r="Q913" i="5"/>
  <c r="N913" i="5"/>
  <c r="K913" i="5"/>
  <c r="J913" i="5"/>
  <c r="G913" i="5"/>
  <c r="C913" i="5"/>
  <c r="Q912" i="5"/>
  <c r="N912" i="5"/>
  <c r="K912" i="5"/>
  <c r="J912" i="5"/>
  <c r="G912" i="5"/>
  <c r="C912" i="5"/>
  <c r="Q911" i="5"/>
  <c r="N911" i="5"/>
  <c r="K911" i="5"/>
  <c r="J911" i="5"/>
  <c r="G911" i="5"/>
  <c r="C911" i="5"/>
  <c r="Q910" i="5"/>
  <c r="N910" i="5"/>
  <c r="K910" i="5"/>
  <c r="J910" i="5"/>
  <c r="G910" i="5"/>
  <c r="C910" i="5"/>
  <c r="Q909" i="5"/>
  <c r="N909" i="5"/>
  <c r="K909" i="5"/>
  <c r="J909" i="5"/>
  <c r="G909" i="5"/>
  <c r="C909" i="5"/>
  <c r="Q908" i="5"/>
  <c r="N908" i="5"/>
  <c r="K908" i="5"/>
  <c r="J908" i="5"/>
  <c r="G908" i="5"/>
  <c r="C908" i="5"/>
  <c r="Q907" i="5"/>
  <c r="N907" i="5"/>
  <c r="K907" i="5"/>
  <c r="J907" i="5"/>
  <c r="G907" i="5"/>
  <c r="C907" i="5"/>
  <c r="Q906" i="5"/>
  <c r="N906" i="5"/>
  <c r="K906" i="5"/>
  <c r="J906" i="5"/>
  <c r="G906" i="5"/>
  <c r="C906" i="5"/>
  <c r="Q905" i="5"/>
  <c r="N905" i="5"/>
  <c r="K905" i="5"/>
  <c r="J905" i="5"/>
  <c r="G905" i="5"/>
  <c r="C905" i="5"/>
  <c r="Q904" i="5"/>
  <c r="N904" i="5"/>
  <c r="K904" i="5"/>
  <c r="J904" i="5"/>
  <c r="G904" i="5"/>
  <c r="C904" i="5"/>
  <c r="Q903" i="5"/>
  <c r="N903" i="5"/>
  <c r="K903" i="5"/>
  <c r="J903" i="5"/>
  <c r="G903" i="5"/>
  <c r="C903" i="5"/>
  <c r="Q902" i="5"/>
  <c r="N902" i="5"/>
  <c r="K902" i="5"/>
  <c r="J902" i="5"/>
  <c r="G902" i="5"/>
  <c r="C902" i="5"/>
  <c r="Q901" i="5"/>
  <c r="N901" i="5"/>
  <c r="K901" i="5"/>
  <c r="J901" i="5"/>
  <c r="G901" i="5"/>
  <c r="C901" i="5"/>
  <c r="Q900" i="5"/>
  <c r="N900" i="5"/>
  <c r="K900" i="5"/>
  <c r="J900" i="5"/>
  <c r="G900" i="5"/>
  <c r="C900" i="5"/>
  <c r="Q899" i="5"/>
  <c r="N899" i="5"/>
  <c r="K899" i="5"/>
  <c r="J899" i="5"/>
  <c r="G899" i="5"/>
  <c r="C899" i="5"/>
  <c r="Q898" i="5"/>
  <c r="N898" i="5"/>
  <c r="K898" i="5"/>
  <c r="J898" i="5"/>
  <c r="G898" i="5"/>
  <c r="C898" i="5"/>
  <c r="Q897" i="5"/>
  <c r="N897" i="5"/>
  <c r="K897" i="5"/>
  <c r="J897" i="5"/>
  <c r="G897" i="5"/>
  <c r="C897" i="5"/>
  <c r="Q896" i="5"/>
  <c r="N896" i="5"/>
  <c r="K896" i="5"/>
  <c r="J896" i="5"/>
  <c r="G896" i="5"/>
  <c r="C896" i="5"/>
  <c r="Q895" i="5"/>
  <c r="N895" i="5"/>
  <c r="K895" i="5"/>
  <c r="J895" i="5"/>
  <c r="G895" i="5"/>
  <c r="C895" i="5"/>
  <c r="Q894" i="5"/>
  <c r="N894" i="5"/>
  <c r="K894" i="5"/>
  <c r="J894" i="5"/>
  <c r="G894" i="5"/>
  <c r="C894" i="5"/>
  <c r="Q893" i="5"/>
  <c r="N893" i="5"/>
  <c r="K893" i="5"/>
  <c r="J893" i="5"/>
  <c r="G893" i="5"/>
  <c r="C893" i="5"/>
  <c r="Q892" i="5"/>
  <c r="N892" i="5"/>
  <c r="K892" i="5"/>
  <c r="J892" i="5"/>
  <c r="G892" i="5"/>
  <c r="C892" i="5"/>
  <c r="Q891" i="5"/>
  <c r="N891" i="5"/>
  <c r="K891" i="5"/>
  <c r="J891" i="5"/>
  <c r="G891" i="5"/>
  <c r="C891" i="5"/>
  <c r="Q890" i="5"/>
  <c r="N890" i="5"/>
  <c r="K890" i="5"/>
  <c r="J890" i="5"/>
  <c r="G890" i="5"/>
  <c r="C890" i="5"/>
  <c r="Q889" i="5"/>
  <c r="N889" i="5"/>
  <c r="K889" i="5"/>
  <c r="J889" i="5"/>
  <c r="G889" i="5"/>
  <c r="C889" i="5"/>
  <c r="Q888" i="5"/>
  <c r="N888" i="5"/>
  <c r="K888" i="5"/>
  <c r="J888" i="5"/>
  <c r="G888" i="5"/>
  <c r="C888" i="5"/>
  <c r="Q887" i="5"/>
  <c r="N887" i="5"/>
  <c r="K887" i="5"/>
  <c r="J887" i="5"/>
  <c r="G887" i="5"/>
  <c r="C887" i="5"/>
  <c r="Q886" i="5"/>
  <c r="N886" i="5"/>
  <c r="K886" i="5"/>
  <c r="J886" i="5"/>
  <c r="G886" i="5"/>
  <c r="C886" i="5"/>
  <c r="Q885" i="5"/>
  <c r="N885" i="5"/>
  <c r="K885" i="5"/>
  <c r="J885" i="5"/>
  <c r="G885" i="5"/>
  <c r="C885" i="5"/>
  <c r="Q884" i="5"/>
  <c r="N884" i="5"/>
  <c r="K884" i="5"/>
  <c r="J884" i="5"/>
  <c r="G884" i="5"/>
  <c r="C884" i="5"/>
  <c r="Q883" i="5"/>
  <c r="N883" i="5"/>
  <c r="K883" i="5"/>
  <c r="J883" i="5"/>
  <c r="G883" i="5"/>
  <c r="C883" i="5"/>
  <c r="Q882" i="5"/>
  <c r="N882" i="5"/>
  <c r="K882" i="5"/>
  <c r="J882" i="5"/>
  <c r="G882" i="5"/>
  <c r="C882" i="5"/>
  <c r="Q881" i="5"/>
  <c r="N881" i="5"/>
  <c r="K881" i="5"/>
  <c r="J881" i="5"/>
  <c r="G881" i="5"/>
  <c r="C881" i="5"/>
  <c r="Q880" i="5"/>
  <c r="N880" i="5"/>
  <c r="K880" i="5"/>
  <c r="J880" i="5"/>
  <c r="G880" i="5"/>
  <c r="C880" i="5"/>
  <c r="Q879" i="5"/>
  <c r="N879" i="5"/>
  <c r="K879" i="5"/>
  <c r="J879" i="5"/>
  <c r="G879" i="5"/>
  <c r="C879" i="5"/>
  <c r="Q878" i="5"/>
  <c r="N878" i="5"/>
  <c r="K878" i="5"/>
  <c r="J878" i="5"/>
  <c r="G878" i="5"/>
  <c r="C878" i="5"/>
  <c r="Q877" i="5"/>
  <c r="N877" i="5"/>
  <c r="K877" i="5"/>
  <c r="J877" i="5"/>
  <c r="G877" i="5"/>
  <c r="C877" i="5"/>
  <c r="Q876" i="5"/>
  <c r="N876" i="5"/>
  <c r="K876" i="5"/>
  <c r="J876" i="5"/>
  <c r="G876" i="5"/>
  <c r="C876" i="5"/>
  <c r="Q875" i="5"/>
  <c r="N875" i="5"/>
  <c r="K875" i="5"/>
  <c r="J875" i="5"/>
  <c r="G875" i="5"/>
  <c r="C875" i="5"/>
  <c r="Q874" i="5"/>
  <c r="N874" i="5"/>
  <c r="K874" i="5"/>
  <c r="J874" i="5"/>
  <c r="G874" i="5"/>
  <c r="C874" i="5"/>
  <c r="Q873" i="5"/>
  <c r="N873" i="5"/>
  <c r="K873" i="5"/>
  <c r="J873" i="5"/>
  <c r="G873" i="5"/>
  <c r="C873" i="5"/>
  <c r="Q872" i="5"/>
  <c r="N872" i="5"/>
  <c r="K872" i="5"/>
  <c r="J872" i="5"/>
  <c r="G872" i="5"/>
  <c r="C872" i="5"/>
  <c r="Q871" i="5"/>
  <c r="N871" i="5"/>
  <c r="K871" i="5"/>
  <c r="J871" i="5"/>
  <c r="G871" i="5"/>
  <c r="C871" i="5"/>
  <c r="Q870" i="5"/>
  <c r="N870" i="5"/>
  <c r="K870" i="5"/>
  <c r="J870" i="5"/>
  <c r="G870" i="5"/>
  <c r="C870" i="5"/>
  <c r="Q869" i="5"/>
  <c r="N869" i="5"/>
  <c r="K869" i="5"/>
  <c r="J869" i="5"/>
  <c r="G869" i="5"/>
  <c r="C869" i="5"/>
  <c r="Q868" i="5"/>
  <c r="N868" i="5"/>
  <c r="K868" i="5"/>
  <c r="J868" i="5"/>
  <c r="G868" i="5"/>
  <c r="C868" i="5"/>
  <c r="Q867" i="5"/>
  <c r="N867" i="5"/>
  <c r="K867" i="5"/>
  <c r="J867" i="5"/>
  <c r="G867" i="5"/>
  <c r="C867" i="5"/>
  <c r="Q866" i="5"/>
  <c r="N866" i="5"/>
  <c r="K866" i="5"/>
  <c r="J866" i="5"/>
  <c r="G866" i="5"/>
  <c r="C866" i="5"/>
  <c r="Q865" i="5"/>
  <c r="N865" i="5"/>
  <c r="K865" i="5"/>
  <c r="J865" i="5"/>
  <c r="G865" i="5"/>
  <c r="C865" i="5"/>
  <c r="Q864" i="5"/>
  <c r="N864" i="5"/>
  <c r="K864" i="5"/>
  <c r="J864" i="5"/>
  <c r="G864" i="5"/>
  <c r="C864" i="5"/>
  <c r="Q863" i="5"/>
  <c r="N863" i="5"/>
  <c r="K863" i="5"/>
  <c r="J863" i="5"/>
  <c r="G863" i="5"/>
  <c r="C863" i="5"/>
  <c r="Q862" i="5"/>
  <c r="N862" i="5"/>
  <c r="K862" i="5"/>
  <c r="J862" i="5"/>
  <c r="G862" i="5"/>
  <c r="C862" i="5"/>
  <c r="Q861" i="5"/>
  <c r="N861" i="5"/>
  <c r="K861" i="5"/>
  <c r="J861" i="5"/>
  <c r="G861" i="5"/>
  <c r="C861" i="5"/>
  <c r="Q860" i="5"/>
  <c r="N860" i="5"/>
  <c r="K860" i="5"/>
  <c r="J860" i="5"/>
  <c r="G860" i="5"/>
  <c r="C860" i="5"/>
  <c r="Q859" i="5"/>
  <c r="N859" i="5"/>
  <c r="K859" i="5"/>
  <c r="J859" i="5"/>
  <c r="G859" i="5"/>
  <c r="C859" i="5"/>
  <c r="Q858" i="5"/>
  <c r="N858" i="5"/>
  <c r="K858" i="5"/>
  <c r="J858" i="5"/>
  <c r="G858" i="5"/>
  <c r="C858" i="5"/>
  <c r="Q857" i="5"/>
  <c r="N857" i="5"/>
  <c r="K857" i="5"/>
  <c r="J857" i="5"/>
  <c r="G857" i="5"/>
  <c r="C857" i="5"/>
  <c r="Q856" i="5"/>
  <c r="N856" i="5"/>
  <c r="K856" i="5"/>
  <c r="J856" i="5"/>
  <c r="G856" i="5"/>
  <c r="C856" i="5"/>
  <c r="Q855" i="5"/>
  <c r="N855" i="5"/>
  <c r="K855" i="5"/>
  <c r="J855" i="5"/>
  <c r="G855" i="5"/>
  <c r="C855" i="5"/>
  <c r="Q854" i="5"/>
  <c r="N854" i="5"/>
  <c r="K854" i="5"/>
  <c r="J854" i="5"/>
  <c r="G854" i="5"/>
  <c r="C854" i="5"/>
  <c r="Q853" i="5"/>
  <c r="N853" i="5"/>
  <c r="K853" i="5"/>
  <c r="J853" i="5"/>
  <c r="G853" i="5"/>
  <c r="C853" i="5"/>
  <c r="Q852" i="5"/>
  <c r="N852" i="5"/>
  <c r="K852" i="5"/>
  <c r="J852" i="5"/>
  <c r="G852" i="5"/>
  <c r="C852" i="5"/>
  <c r="Q851" i="5"/>
  <c r="N851" i="5"/>
  <c r="K851" i="5"/>
  <c r="J851" i="5"/>
  <c r="G851" i="5"/>
  <c r="C851" i="5"/>
  <c r="Q850" i="5"/>
  <c r="N850" i="5"/>
  <c r="K850" i="5"/>
  <c r="J850" i="5"/>
  <c r="G850" i="5"/>
  <c r="C850" i="5"/>
  <c r="Q849" i="5"/>
  <c r="N849" i="5"/>
  <c r="K849" i="5"/>
  <c r="J849" i="5"/>
  <c r="G849" i="5"/>
  <c r="C849" i="5"/>
  <c r="Q848" i="5"/>
  <c r="N848" i="5"/>
  <c r="K848" i="5"/>
  <c r="J848" i="5"/>
  <c r="G848" i="5"/>
  <c r="C848" i="5"/>
  <c r="Q847" i="5"/>
  <c r="N847" i="5"/>
  <c r="K847" i="5"/>
  <c r="J847" i="5"/>
  <c r="G847" i="5"/>
  <c r="C847" i="5"/>
  <c r="Q846" i="5"/>
  <c r="N846" i="5"/>
  <c r="K846" i="5"/>
  <c r="J846" i="5"/>
  <c r="G846" i="5"/>
  <c r="C846" i="5"/>
  <c r="Q845" i="5"/>
  <c r="N845" i="5"/>
  <c r="K845" i="5"/>
  <c r="J845" i="5"/>
  <c r="G845" i="5"/>
  <c r="C845" i="5"/>
  <c r="Q844" i="5"/>
  <c r="N844" i="5"/>
  <c r="K844" i="5"/>
  <c r="J844" i="5"/>
  <c r="G844" i="5"/>
  <c r="C844" i="5"/>
  <c r="Q843" i="5"/>
  <c r="N843" i="5"/>
  <c r="K843" i="5"/>
  <c r="J843" i="5"/>
  <c r="G843" i="5"/>
  <c r="C843" i="5"/>
  <c r="Q842" i="5"/>
  <c r="N842" i="5"/>
  <c r="K842" i="5"/>
  <c r="J842" i="5"/>
  <c r="G842" i="5"/>
  <c r="C842" i="5"/>
  <c r="Q841" i="5"/>
  <c r="N841" i="5"/>
  <c r="K841" i="5"/>
  <c r="J841" i="5"/>
  <c r="G841" i="5"/>
  <c r="C841" i="5"/>
  <c r="Q840" i="5"/>
  <c r="N840" i="5"/>
  <c r="K840" i="5"/>
  <c r="J840" i="5"/>
  <c r="G840" i="5"/>
  <c r="C840" i="5"/>
  <c r="Q839" i="5"/>
  <c r="N839" i="5"/>
  <c r="K839" i="5"/>
  <c r="J839" i="5"/>
  <c r="G839" i="5"/>
  <c r="C839" i="5"/>
  <c r="Q838" i="5"/>
  <c r="N838" i="5"/>
  <c r="K838" i="5"/>
  <c r="J838" i="5"/>
  <c r="G838" i="5"/>
  <c r="C838" i="5"/>
  <c r="Q837" i="5"/>
  <c r="N837" i="5"/>
  <c r="K837" i="5"/>
  <c r="J837" i="5"/>
  <c r="G837" i="5"/>
  <c r="C837" i="5"/>
  <c r="Q836" i="5"/>
  <c r="N836" i="5"/>
  <c r="K836" i="5"/>
  <c r="J836" i="5"/>
  <c r="G836" i="5"/>
  <c r="C836" i="5"/>
  <c r="Q835" i="5"/>
  <c r="N835" i="5"/>
  <c r="K835" i="5"/>
  <c r="J835" i="5"/>
  <c r="G835" i="5"/>
  <c r="C835" i="5"/>
  <c r="Q834" i="5"/>
  <c r="N834" i="5"/>
  <c r="K834" i="5"/>
  <c r="J834" i="5"/>
  <c r="G834" i="5"/>
  <c r="C834" i="5"/>
  <c r="Q833" i="5"/>
  <c r="N833" i="5"/>
  <c r="K833" i="5"/>
  <c r="J833" i="5"/>
  <c r="G833" i="5"/>
  <c r="C833" i="5"/>
  <c r="Q832" i="5"/>
  <c r="N832" i="5"/>
  <c r="K832" i="5"/>
  <c r="J832" i="5"/>
  <c r="G832" i="5"/>
  <c r="C832" i="5"/>
  <c r="Q831" i="5"/>
  <c r="N831" i="5"/>
  <c r="K831" i="5"/>
  <c r="J831" i="5"/>
  <c r="G831" i="5"/>
  <c r="C831" i="5"/>
  <c r="Q830" i="5"/>
  <c r="N830" i="5"/>
  <c r="K830" i="5"/>
  <c r="J830" i="5"/>
  <c r="G830" i="5"/>
  <c r="C830" i="5"/>
  <c r="Q829" i="5"/>
  <c r="N829" i="5"/>
  <c r="K829" i="5"/>
  <c r="J829" i="5"/>
  <c r="G829" i="5"/>
  <c r="C829" i="5"/>
  <c r="Q828" i="5"/>
  <c r="N828" i="5"/>
  <c r="K828" i="5"/>
  <c r="J828" i="5"/>
  <c r="G828" i="5"/>
  <c r="C828" i="5"/>
  <c r="Q827" i="5"/>
  <c r="N827" i="5"/>
  <c r="K827" i="5"/>
  <c r="J827" i="5"/>
  <c r="G827" i="5"/>
  <c r="C827" i="5"/>
  <c r="Q826" i="5"/>
  <c r="N826" i="5"/>
  <c r="K826" i="5"/>
  <c r="J826" i="5"/>
  <c r="G826" i="5"/>
  <c r="C826" i="5"/>
  <c r="Q825" i="5"/>
  <c r="N825" i="5"/>
  <c r="K825" i="5"/>
  <c r="J825" i="5"/>
  <c r="G825" i="5"/>
  <c r="C825" i="5"/>
  <c r="Q824" i="5"/>
  <c r="N824" i="5"/>
  <c r="K824" i="5"/>
  <c r="J824" i="5"/>
  <c r="G824" i="5"/>
  <c r="C824" i="5"/>
  <c r="Q823" i="5"/>
  <c r="N823" i="5"/>
  <c r="K823" i="5"/>
  <c r="J823" i="5"/>
  <c r="G823" i="5"/>
  <c r="C823" i="5"/>
  <c r="Q822" i="5"/>
  <c r="N822" i="5"/>
  <c r="K822" i="5"/>
  <c r="J822" i="5"/>
  <c r="G822" i="5"/>
  <c r="C822" i="5"/>
  <c r="Q821" i="5"/>
  <c r="N821" i="5"/>
  <c r="K821" i="5"/>
  <c r="J821" i="5"/>
  <c r="G821" i="5"/>
  <c r="C821" i="5"/>
  <c r="Q820" i="5"/>
  <c r="N820" i="5"/>
  <c r="K820" i="5"/>
  <c r="J820" i="5"/>
  <c r="G820" i="5"/>
  <c r="C820" i="5"/>
  <c r="Q819" i="5"/>
  <c r="N819" i="5"/>
  <c r="K819" i="5"/>
  <c r="J819" i="5"/>
  <c r="G819" i="5"/>
  <c r="C819" i="5"/>
  <c r="Q818" i="5"/>
  <c r="N818" i="5"/>
  <c r="K818" i="5"/>
  <c r="J818" i="5"/>
  <c r="G818" i="5"/>
  <c r="C818" i="5"/>
  <c r="Q817" i="5"/>
  <c r="N817" i="5"/>
  <c r="K817" i="5"/>
  <c r="J817" i="5"/>
  <c r="G817" i="5"/>
  <c r="C817" i="5"/>
  <c r="Q816" i="5"/>
  <c r="N816" i="5"/>
  <c r="K816" i="5"/>
  <c r="J816" i="5"/>
  <c r="G816" i="5"/>
  <c r="C816" i="5"/>
  <c r="Q815" i="5"/>
  <c r="N815" i="5"/>
  <c r="K815" i="5"/>
  <c r="J815" i="5"/>
  <c r="G815" i="5"/>
  <c r="C815" i="5"/>
  <c r="Q814" i="5"/>
  <c r="N814" i="5"/>
  <c r="K814" i="5"/>
  <c r="J814" i="5"/>
  <c r="G814" i="5"/>
  <c r="C814" i="5"/>
  <c r="Q813" i="5"/>
  <c r="N813" i="5"/>
  <c r="K813" i="5"/>
  <c r="J813" i="5"/>
  <c r="G813" i="5"/>
  <c r="C813" i="5"/>
  <c r="Q812" i="5"/>
  <c r="N812" i="5"/>
  <c r="K812" i="5"/>
  <c r="J812" i="5"/>
  <c r="G812" i="5"/>
  <c r="C812" i="5"/>
  <c r="Q811" i="5"/>
  <c r="N811" i="5"/>
  <c r="K811" i="5"/>
  <c r="J811" i="5"/>
  <c r="G811" i="5"/>
  <c r="C811" i="5"/>
  <c r="Q810" i="5"/>
  <c r="N810" i="5"/>
  <c r="K810" i="5"/>
  <c r="J810" i="5"/>
  <c r="G810" i="5"/>
  <c r="C810" i="5"/>
  <c r="Q809" i="5"/>
  <c r="N809" i="5"/>
  <c r="K809" i="5"/>
  <c r="J809" i="5"/>
  <c r="G809" i="5"/>
  <c r="C809" i="5"/>
  <c r="Q808" i="5"/>
  <c r="N808" i="5"/>
  <c r="K808" i="5"/>
  <c r="J808" i="5"/>
  <c r="G808" i="5"/>
  <c r="C808" i="5"/>
  <c r="Q807" i="5"/>
  <c r="N807" i="5"/>
  <c r="K807" i="5"/>
  <c r="J807" i="5"/>
  <c r="G807" i="5"/>
  <c r="C807" i="5"/>
  <c r="Q806" i="5"/>
  <c r="N806" i="5"/>
  <c r="K806" i="5"/>
  <c r="J806" i="5"/>
  <c r="G806" i="5"/>
  <c r="C806" i="5"/>
  <c r="Q805" i="5"/>
  <c r="N805" i="5"/>
  <c r="K805" i="5"/>
  <c r="J805" i="5"/>
  <c r="G805" i="5"/>
  <c r="C805" i="5"/>
  <c r="Q804" i="5"/>
  <c r="N804" i="5"/>
  <c r="K804" i="5"/>
  <c r="J804" i="5"/>
  <c r="G804" i="5"/>
  <c r="C804" i="5"/>
  <c r="Q803" i="5"/>
  <c r="N803" i="5"/>
  <c r="K803" i="5"/>
  <c r="J803" i="5"/>
  <c r="G803" i="5"/>
  <c r="C803" i="5"/>
  <c r="Q802" i="5"/>
  <c r="N802" i="5"/>
  <c r="K802" i="5"/>
  <c r="J802" i="5"/>
  <c r="G802" i="5"/>
  <c r="C802" i="5"/>
  <c r="Q801" i="5"/>
  <c r="N801" i="5"/>
  <c r="K801" i="5"/>
  <c r="J801" i="5"/>
  <c r="G801" i="5"/>
  <c r="C801" i="5"/>
  <c r="Q800" i="5"/>
  <c r="N800" i="5"/>
  <c r="K800" i="5"/>
  <c r="J800" i="5"/>
  <c r="G800" i="5"/>
  <c r="C800" i="5"/>
  <c r="Q799" i="5"/>
  <c r="N799" i="5"/>
  <c r="K799" i="5"/>
  <c r="J799" i="5"/>
  <c r="G799" i="5"/>
  <c r="C799" i="5"/>
  <c r="Q798" i="5"/>
  <c r="N798" i="5"/>
  <c r="K798" i="5"/>
  <c r="J798" i="5"/>
  <c r="G798" i="5"/>
  <c r="C798" i="5"/>
  <c r="Q797" i="5"/>
  <c r="N797" i="5"/>
  <c r="K797" i="5"/>
  <c r="J797" i="5"/>
  <c r="G797" i="5"/>
  <c r="C797" i="5"/>
  <c r="Q796" i="5"/>
  <c r="N796" i="5"/>
  <c r="K796" i="5"/>
  <c r="J796" i="5"/>
  <c r="G796" i="5"/>
  <c r="C796" i="5"/>
  <c r="Q795" i="5"/>
  <c r="N795" i="5"/>
  <c r="K795" i="5"/>
  <c r="J795" i="5"/>
  <c r="G795" i="5"/>
  <c r="C795" i="5"/>
  <c r="Q794" i="5"/>
  <c r="N794" i="5"/>
  <c r="K794" i="5"/>
  <c r="J794" i="5"/>
  <c r="G794" i="5"/>
  <c r="C794" i="5"/>
  <c r="Q793" i="5"/>
  <c r="N793" i="5"/>
  <c r="K793" i="5"/>
  <c r="J793" i="5"/>
  <c r="G793" i="5"/>
  <c r="C793" i="5"/>
  <c r="Q792" i="5"/>
  <c r="N792" i="5"/>
  <c r="K792" i="5"/>
  <c r="J792" i="5"/>
  <c r="G792" i="5"/>
  <c r="C792" i="5"/>
  <c r="Q791" i="5"/>
  <c r="N791" i="5"/>
  <c r="K791" i="5"/>
  <c r="J791" i="5"/>
  <c r="G791" i="5"/>
  <c r="C791" i="5"/>
  <c r="Q790" i="5"/>
  <c r="N790" i="5"/>
  <c r="K790" i="5"/>
  <c r="J790" i="5"/>
  <c r="G790" i="5"/>
  <c r="C790" i="5"/>
  <c r="Q789" i="5"/>
  <c r="N789" i="5"/>
  <c r="K789" i="5"/>
  <c r="J789" i="5"/>
  <c r="G789" i="5"/>
  <c r="C789" i="5"/>
  <c r="Q788" i="5"/>
  <c r="N788" i="5"/>
  <c r="K788" i="5"/>
  <c r="J788" i="5"/>
  <c r="G788" i="5"/>
  <c r="C788" i="5"/>
  <c r="Q787" i="5"/>
  <c r="N787" i="5"/>
  <c r="K787" i="5"/>
  <c r="J787" i="5"/>
  <c r="G787" i="5"/>
  <c r="C787" i="5"/>
  <c r="Q786" i="5"/>
  <c r="N786" i="5"/>
  <c r="K786" i="5"/>
  <c r="J786" i="5"/>
  <c r="G786" i="5"/>
  <c r="C786" i="5"/>
  <c r="Q785" i="5"/>
  <c r="N785" i="5"/>
  <c r="K785" i="5"/>
  <c r="J785" i="5"/>
  <c r="G785" i="5"/>
  <c r="C785" i="5"/>
  <c r="Q784" i="5"/>
  <c r="N784" i="5"/>
  <c r="K784" i="5"/>
  <c r="J784" i="5"/>
  <c r="G784" i="5"/>
  <c r="C784" i="5"/>
  <c r="Q783" i="5"/>
  <c r="N783" i="5"/>
  <c r="K783" i="5"/>
  <c r="J783" i="5"/>
  <c r="G783" i="5"/>
  <c r="C783" i="5"/>
  <c r="Q782" i="5"/>
  <c r="N782" i="5"/>
  <c r="K782" i="5"/>
  <c r="J782" i="5"/>
  <c r="G782" i="5"/>
  <c r="C782" i="5"/>
  <c r="Q781" i="5"/>
  <c r="N781" i="5"/>
  <c r="K781" i="5"/>
  <c r="J781" i="5"/>
  <c r="G781" i="5"/>
  <c r="C781" i="5"/>
  <c r="Q780" i="5"/>
  <c r="N780" i="5"/>
  <c r="K780" i="5"/>
  <c r="J780" i="5"/>
  <c r="G780" i="5"/>
  <c r="C780" i="5"/>
  <c r="Q779" i="5"/>
  <c r="N779" i="5"/>
  <c r="K779" i="5"/>
  <c r="J779" i="5"/>
  <c r="G779" i="5"/>
  <c r="C779" i="5"/>
  <c r="Q778" i="5"/>
  <c r="N778" i="5"/>
  <c r="K778" i="5"/>
  <c r="J778" i="5"/>
  <c r="G778" i="5"/>
  <c r="C778" i="5"/>
  <c r="Q777" i="5"/>
  <c r="N777" i="5"/>
  <c r="K777" i="5"/>
  <c r="J777" i="5"/>
  <c r="G777" i="5"/>
  <c r="C777" i="5"/>
  <c r="Q776" i="5"/>
  <c r="N776" i="5"/>
  <c r="K776" i="5"/>
  <c r="J776" i="5"/>
  <c r="G776" i="5"/>
  <c r="C776" i="5"/>
  <c r="Q775" i="5"/>
  <c r="N775" i="5"/>
  <c r="K775" i="5"/>
  <c r="J775" i="5"/>
  <c r="G775" i="5"/>
  <c r="C775" i="5"/>
  <c r="Q774" i="5"/>
  <c r="N774" i="5"/>
  <c r="K774" i="5"/>
  <c r="J774" i="5"/>
  <c r="G774" i="5"/>
  <c r="C774" i="5"/>
  <c r="Q773" i="5"/>
  <c r="N773" i="5"/>
  <c r="K773" i="5"/>
  <c r="J773" i="5"/>
  <c r="G773" i="5"/>
  <c r="C773" i="5"/>
  <c r="Q772" i="5"/>
  <c r="N772" i="5"/>
  <c r="K772" i="5"/>
  <c r="J772" i="5"/>
  <c r="G772" i="5"/>
  <c r="C772" i="5"/>
  <c r="Q771" i="5"/>
  <c r="N771" i="5"/>
  <c r="K771" i="5"/>
  <c r="J771" i="5"/>
  <c r="G771" i="5"/>
  <c r="C771" i="5"/>
  <c r="Q770" i="5"/>
  <c r="N770" i="5"/>
  <c r="K770" i="5"/>
  <c r="J770" i="5"/>
  <c r="G770" i="5"/>
  <c r="C770" i="5"/>
  <c r="Q769" i="5"/>
  <c r="N769" i="5"/>
  <c r="K769" i="5"/>
  <c r="J769" i="5"/>
  <c r="G769" i="5"/>
  <c r="C769" i="5"/>
  <c r="Q768" i="5"/>
  <c r="N768" i="5"/>
  <c r="K768" i="5"/>
  <c r="J768" i="5"/>
  <c r="G768" i="5"/>
  <c r="C768" i="5"/>
  <c r="Q767" i="5"/>
  <c r="N767" i="5"/>
  <c r="K767" i="5"/>
  <c r="J767" i="5"/>
  <c r="G767" i="5"/>
  <c r="C767" i="5"/>
  <c r="Q766" i="5"/>
  <c r="N766" i="5"/>
  <c r="K766" i="5"/>
  <c r="J766" i="5"/>
  <c r="G766" i="5"/>
  <c r="C766" i="5"/>
  <c r="Q765" i="5"/>
  <c r="N765" i="5"/>
  <c r="K765" i="5"/>
  <c r="J765" i="5"/>
  <c r="G765" i="5"/>
  <c r="C765" i="5"/>
  <c r="Q764" i="5"/>
  <c r="N764" i="5"/>
  <c r="K764" i="5"/>
  <c r="J764" i="5"/>
  <c r="G764" i="5"/>
  <c r="C764" i="5"/>
  <c r="Q763" i="5"/>
  <c r="N763" i="5"/>
  <c r="K763" i="5"/>
  <c r="J763" i="5"/>
  <c r="G763" i="5"/>
  <c r="C763" i="5"/>
  <c r="Q762" i="5"/>
  <c r="N762" i="5"/>
  <c r="K762" i="5"/>
  <c r="J762" i="5"/>
  <c r="G762" i="5"/>
  <c r="C762" i="5"/>
  <c r="Q761" i="5"/>
  <c r="N761" i="5"/>
  <c r="K761" i="5"/>
  <c r="J761" i="5"/>
  <c r="G761" i="5"/>
  <c r="C761" i="5"/>
  <c r="Q760" i="5"/>
  <c r="N760" i="5"/>
  <c r="K760" i="5"/>
  <c r="J760" i="5"/>
  <c r="G760" i="5"/>
  <c r="C760" i="5"/>
  <c r="Q759" i="5"/>
  <c r="N759" i="5"/>
  <c r="K759" i="5"/>
  <c r="J759" i="5"/>
  <c r="G759" i="5"/>
  <c r="C759" i="5"/>
  <c r="Q758" i="5"/>
  <c r="N758" i="5"/>
  <c r="K758" i="5"/>
  <c r="J758" i="5"/>
  <c r="G758" i="5"/>
  <c r="C758" i="5"/>
  <c r="Q757" i="5"/>
  <c r="N757" i="5"/>
  <c r="K757" i="5"/>
  <c r="J757" i="5"/>
  <c r="G757" i="5"/>
  <c r="C757" i="5"/>
  <c r="Q756" i="5"/>
  <c r="N756" i="5"/>
  <c r="K756" i="5"/>
  <c r="J756" i="5"/>
  <c r="G756" i="5"/>
  <c r="C756" i="5"/>
  <c r="Q755" i="5"/>
  <c r="N755" i="5"/>
  <c r="K755" i="5"/>
  <c r="J755" i="5"/>
  <c r="G755" i="5"/>
  <c r="C755" i="5"/>
  <c r="Q754" i="5"/>
  <c r="N754" i="5"/>
  <c r="K754" i="5"/>
  <c r="J754" i="5"/>
  <c r="G754" i="5"/>
  <c r="C754" i="5"/>
  <c r="Q753" i="5"/>
  <c r="N753" i="5"/>
  <c r="K753" i="5"/>
  <c r="J753" i="5"/>
  <c r="G753" i="5"/>
  <c r="C753" i="5"/>
  <c r="Q752" i="5"/>
  <c r="N752" i="5"/>
  <c r="K752" i="5"/>
  <c r="J752" i="5"/>
  <c r="G752" i="5"/>
  <c r="C752" i="5"/>
  <c r="Q751" i="5"/>
  <c r="N751" i="5"/>
  <c r="K751" i="5"/>
  <c r="J751" i="5"/>
  <c r="G751" i="5"/>
  <c r="C751" i="5"/>
  <c r="Q750" i="5"/>
  <c r="N750" i="5"/>
  <c r="K750" i="5"/>
  <c r="J750" i="5"/>
  <c r="G750" i="5"/>
  <c r="C750" i="5"/>
  <c r="Q749" i="5"/>
  <c r="N749" i="5"/>
  <c r="K749" i="5"/>
  <c r="J749" i="5"/>
  <c r="G749" i="5"/>
  <c r="C749" i="5"/>
  <c r="Q748" i="5"/>
  <c r="N748" i="5"/>
  <c r="K748" i="5"/>
  <c r="J748" i="5"/>
  <c r="G748" i="5"/>
  <c r="C748" i="5"/>
  <c r="Q747" i="5"/>
  <c r="N747" i="5"/>
  <c r="K747" i="5"/>
  <c r="J747" i="5"/>
  <c r="G747" i="5"/>
  <c r="C747" i="5"/>
  <c r="Q746" i="5"/>
  <c r="N746" i="5"/>
  <c r="K746" i="5"/>
  <c r="J746" i="5"/>
  <c r="G746" i="5"/>
  <c r="C746" i="5"/>
  <c r="Q745" i="5"/>
  <c r="N745" i="5"/>
  <c r="K745" i="5"/>
  <c r="J745" i="5"/>
  <c r="G745" i="5"/>
  <c r="C745" i="5"/>
  <c r="Q744" i="5"/>
  <c r="N744" i="5"/>
  <c r="K744" i="5"/>
  <c r="J744" i="5"/>
  <c r="G744" i="5"/>
  <c r="C744" i="5"/>
  <c r="Q743" i="5"/>
  <c r="N743" i="5"/>
  <c r="K743" i="5"/>
  <c r="J743" i="5"/>
  <c r="G743" i="5"/>
  <c r="C743" i="5"/>
  <c r="Q742" i="5"/>
  <c r="N742" i="5"/>
  <c r="K742" i="5"/>
  <c r="J742" i="5"/>
  <c r="G742" i="5"/>
  <c r="C742" i="5"/>
  <c r="Q741" i="5"/>
  <c r="N741" i="5"/>
  <c r="K741" i="5"/>
  <c r="J741" i="5"/>
  <c r="G741" i="5"/>
  <c r="C741" i="5"/>
  <c r="Q740" i="5"/>
  <c r="N740" i="5"/>
  <c r="K740" i="5"/>
  <c r="J740" i="5"/>
  <c r="G740" i="5"/>
  <c r="C740" i="5"/>
  <c r="Q739" i="5"/>
  <c r="N739" i="5"/>
  <c r="K739" i="5"/>
  <c r="J739" i="5"/>
  <c r="G739" i="5"/>
  <c r="C739" i="5"/>
  <c r="Q738" i="5"/>
  <c r="N738" i="5"/>
  <c r="K738" i="5"/>
  <c r="J738" i="5"/>
  <c r="G738" i="5"/>
  <c r="C738" i="5"/>
  <c r="Q737" i="5"/>
  <c r="N737" i="5"/>
  <c r="K737" i="5"/>
  <c r="J737" i="5"/>
  <c r="G737" i="5"/>
  <c r="C737" i="5"/>
  <c r="Q736" i="5"/>
  <c r="N736" i="5"/>
  <c r="K736" i="5"/>
  <c r="J736" i="5"/>
  <c r="G736" i="5"/>
  <c r="C736" i="5"/>
  <c r="Q735" i="5"/>
  <c r="N735" i="5"/>
  <c r="K735" i="5"/>
  <c r="J735" i="5"/>
  <c r="G735" i="5"/>
  <c r="C735" i="5"/>
  <c r="Q734" i="5"/>
  <c r="N734" i="5"/>
  <c r="K734" i="5"/>
  <c r="J734" i="5"/>
  <c r="G734" i="5"/>
  <c r="C734" i="5"/>
  <c r="Q733" i="5"/>
  <c r="N733" i="5"/>
  <c r="K733" i="5"/>
  <c r="J733" i="5"/>
  <c r="G733" i="5"/>
  <c r="C733" i="5"/>
  <c r="Q732" i="5"/>
  <c r="N732" i="5"/>
  <c r="K732" i="5"/>
  <c r="J732" i="5"/>
  <c r="G732" i="5"/>
  <c r="C732" i="5"/>
  <c r="Q731" i="5"/>
  <c r="N731" i="5"/>
  <c r="K731" i="5"/>
  <c r="J731" i="5"/>
  <c r="G731" i="5"/>
  <c r="C731" i="5"/>
  <c r="Q730" i="5"/>
  <c r="N730" i="5"/>
  <c r="K730" i="5"/>
  <c r="J730" i="5"/>
  <c r="G730" i="5"/>
  <c r="C730" i="5"/>
  <c r="Q729" i="5"/>
  <c r="N729" i="5"/>
  <c r="K729" i="5"/>
  <c r="J729" i="5"/>
  <c r="G729" i="5"/>
  <c r="C729" i="5"/>
  <c r="Q728" i="5"/>
  <c r="N728" i="5"/>
  <c r="K728" i="5"/>
  <c r="J728" i="5"/>
  <c r="G728" i="5"/>
  <c r="C728" i="5"/>
  <c r="Q727" i="5"/>
  <c r="N727" i="5"/>
  <c r="K727" i="5"/>
  <c r="J727" i="5"/>
  <c r="G727" i="5"/>
  <c r="C727" i="5"/>
  <c r="Q726" i="5"/>
  <c r="N726" i="5"/>
  <c r="K726" i="5"/>
  <c r="J726" i="5"/>
  <c r="G726" i="5"/>
  <c r="C726" i="5"/>
  <c r="Q725" i="5"/>
  <c r="N725" i="5"/>
  <c r="K725" i="5"/>
  <c r="J725" i="5"/>
  <c r="G725" i="5"/>
  <c r="C725" i="5"/>
  <c r="Q724" i="5"/>
  <c r="N724" i="5"/>
  <c r="K724" i="5"/>
  <c r="J724" i="5"/>
  <c r="G724" i="5"/>
  <c r="C724" i="5"/>
  <c r="Q723" i="5"/>
  <c r="N723" i="5"/>
  <c r="K723" i="5"/>
  <c r="J723" i="5"/>
  <c r="G723" i="5"/>
  <c r="C723" i="5"/>
  <c r="Q722" i="5"/>
  <c r="N722" i="5"/>
  <c r="K722" i="5"/>
  <c r="J722" i="5"/>
  <c r="G722" i="5"/>
  <c r="C722" i="5"/>
  <c r="Q721" i="5"/>
  <c r="N721" i="5"/>
  <c r="K721" i="5"/>
  <c r="J721" i="5"/>
  <c r="G721" i="5"/>
  <c r="C721" i="5"/>
  <c r="Q720" i="5"/>
  <c r="N720" i="5"/>
  <c r="K720" i="5"/>
  <c r="J720" i="5"/>
  <c r="G720" i="5"/>
  <c r="C720" i="5"/>
  <c r="Q719" i="5"/>
  <c r="N719" i="5"/>
  <c r="K719" i="5"/>
  <c r="J719" i="5"/>
  <c r="G719" i="5"/>
  <c r="C719" i="5"/>
  <c r="Q718" i="5"/>
  <c r="N718" i="5"/>
  <c r="K718" i="5"/>
  <c r="J718" i="5"/>
  <c r="G718" i="5"/>
  <c r="C718" i="5"/>
  <c r="Q717" i="5"/>
  <c r="N717" i="5"/>
  <c r="K717" i="5"/>
  <c r="J717" i="5"/>
  <c r="G717" i="5"/>
  <c r="C717" i="5"/>
  <c r="Q716" i="5"/>
  <c r="N716" i="5"/>
  <c r="K716" i="5"/>
  <c r="J716" i="5"/>
  <c r="G716" i="5"/>
  <c r="C716" i="5"/>
  <c r="Q715" i="5"/>
  <c r="N715" i="5"/>
  <c r="K715" i="5"/>
  <c r="J715" i="5"/>
  <c r="G715" i="5"/>
  <c r="C715" i="5"/>
  <c r="Q714" i="5"/>
  <c r="N714" i="5"/>
  <c r="K714" i="5"/>
  <c r="J714" i="5"/>
  <c r="G714" i="5"/>
  <c r="C714" i="5"/>
  <c r="Q713" i="5"/>
  <c r="N713" i="5"/>
  <c r="K713" i="5"/>
  <c r="J713" i="5"/>
  <c r="G713" i="5"/>
  <c r="C713" i="5"/>
  <c r="Q712" i="5"/>
  <c r="N712" i="5"/>
  <c r="K712" i="5"/>
  <c r="J712" i="5"/>
  <c r="G712" i="5"/>
  <c r="C712" i="5"/>
  <c r="Q711" i="5"/>
  <c r="N711" i="5"/>
  <c r="K711" i="5"/>
  <c r="J711" i="5"/>
  <c r="G711" i="5"/>
  <c r="C711" i="5"/>
  <c r="Q710" i="5"/>
  <c r="N710" i="5"/>
  <c r="K710" i="5"/>
  <c r="J710" i="5"/>
  <c r="G710" i="5"/>
  <c r="C710" i="5"/>
  <c r="Q709" i="5"/>
  <c r="N709" i="5"/>
  <c r="K709" i="5"/>
  <c r="J709" i="5"/>
  <c r="G709" i="5"/>
  <c r="C709" i="5"/>
  <c r="Q708" i="5"/>
  <c r="N708" i="5"/>
  <c r="K708" i="5"/>
  <c r="J708" i="5"/>
  <c r="G708" i="5"/>
  <c r="C708" i="5"/>
  <c r="Q707" i="5"/>
  <c r="N707" i="5"/>
  <c r="K707" i="5"/>
  <c r="J707" i="5"/>
  <c r="G707" i="5"/>
  <c r="C707" i="5"/>
  <c r="Q706" i="5"/>
  <c r="N706" i="5"/>
  <c r="K706" i="5"/>
  <c r="J706" i="5"/>
  <c r="G706" i="5"/>
  <c r="C706" i="5"/>
  <c r="Q705" i="5"/>
  <c r="N705" i="5"/>
  <c r="K705" i="5"/>
  <c r="J705" i="5"/>
  <c r="G705" i="5"/>
  <c r="C705" i="5"/>
  <c r="Q704" i="5"/>
  <c r="N704" i="5"/>
  <c r="K704" i="5"/>
  <c r="J704" i="5"/>
  <c r="G704" i="5"/>
  <c r="C704" i="5"/>
  <c r="Q703" i="5"/>
  <c r="N703" i="5"/>
  <c r="K703" i="5"/>
  <c r="J703" i="5"/>
  <c r="G703" i="5"/>
  <c r="C703" i="5"/>
  <c r="Q702" i="5"/>
  <c r="N702" i="5"/>
  <c r="K702" i="5"/>
  <c r="J702" i="5"/>
  <c r="G702" i="5"/>
  <c r="C702" i="5"/>
  <c r="Q701" i="5"/>
  <c r="N701" i="5"/>
  <c r="K701" i="5"/>
  <c r="J701" i="5"/>
  <c r="G701" i="5"/>
  <c r="C701" i="5"/>
  <c r="Q700" i="5"/>
  <c r="N700" i="5"/>
  <c r="K700" i="5"/>
  <c r="J700" i="5"/>
  <c r="G700" i="5"/>
  <c r="C700" i="5"/>
  <c r="Q699" i="5"/>
  <c r="N699" i="5"/>
  <c r="K699" i="5"/>
  <c r="J699" i="5"/>
  <c r="G699" i="5"/>
  <c r="C699" i="5"/>
  <c r="Q698" i="5"/>
  <c r="N698" i="5"/>
  <c r="K698" i="5"/>
  <c r="J698" i="5"/>
  <c r="G698" i="5"/>
  <c r="C698" i="5"/>
  <c r="Q697" i="5"/>
  <c r="N697" i="5"/>
  <c r="K697" i="5"/>
  <c r="J697" i="5"/>
  <c r="G697" i="5"/>
  <c r="C697" i="5"/>
  <c r="Q696" i="5"/>
  <c r="N696" i="5"/>
  <c r="K696" i="5"/>
  <c r="J696" i="5"/>
  <c r="G696" i="5"/>
  <c r="C696" i="5"/>
  <c r="Q695" i="5"/>
  <c r="N695" i="5"/>
  <c r="K695" i="5"/>
  <c r="J695" i="5"/>
  <c r="G695" i="5"/>
  <c r="C695" i="5"/>
  <c r="Q694" i="5"/>
  <c r="N694" i="5"/>
  <c r="K694" i="5"/>
  <c r="J694" i="5"/>
  <c r="G694" i="5"/>
  <c r="C694" i="5"/>
  <c r="Q693" i="5"/>
  <c r="N693" i="5"/>
  <c r="K693" i="5"/>
  <c r="J693" i="5"/>
  <c r="G693" i="5"/>
  <c r="C693" i="5"/>
  <c r="Q692" i="5"/>
  <c r="N692" i="5"/>
  <c r="K692" i="5"/>
  <c r="J692" i="5"/>
  <c r="G692" i="5"/>
  <c r="C692" i="5"/>
  <c r="Q691" i="5"/>
  <c r="N691" i="5"/>
  <c r="K691" i="5"/>
  <c r="J691" i="5"/>
  <c r="G691" i="5"/>
  <c r="C691" i="5"/>
  <c r="Q690" i="5"/>
  <c r="N690" i="5"/>
  <c r="K690" i="5"/>
  <c r="J690" i="5"/>
  <c r="G690" i="5"/>
  <c r="C690" i="5"/>
  <c r="Q689" i="5"/>
  <c r="N689" i="5"/>
  <c r="K689" i="5"/>
  <c r="J689" i="5"/>
  <c r="G689" i="5"/>
  <c r="C689" i="5"/>
  <c r="Q688" i="5"/>
  <c r="N688" i="5"/>
  <c r="K688" i="5"/>
  <c r="J688" i="5"/>
  <c r="G688" i="5"/>
  <c r="C688" i="5"/>
  <c r="Q687" i="5"/>
  <c r="N687" i="5"/>
  <c r="K687" i="5"/>
  <c r="J687" i="5"/>
  <c r="G687" i="5"/>
  <c r="C687" i="5"/>
  <c r="Q686" i="5"/>
  <c r="N686" i="5"/>
  <c r="K686" i="5"/>
  <c r="J686" i="5"/>
  <c r="G686" i="5"/>
  <c r="C686" i="5"/>
  <c r="Q685" i="5"/>
  <c r="N685" i="5"/>
  <c r="K685" i="5"/>
  <c r="J685" i="5"/>
  <c r="G685" i="5"/>
  <c r="C685" i="5"/>
  <c r="Q684" i="5"/>
  <c r="N684" i="5"/>
  <c r="K684" i="5"/>
  <c r="J684" i="5"/>
  <c r="G684" i="5"/>
  <c r="C684" i="5"/>
  <c r="Q683" i="5"/>
  <c r="N683" i="5"/>
  <c r="K683" i="5"/>
  <c r="J683" i="5"/>
  <c r="G683" i="5"/>
  <c r="C683" i="5"/>
  <c r="Q682" i="5"/>
  <c r="N682" i="5"/>
  <c r="K682" i="5"/>
  <c r="J682" i="5"/>
  <c r="G682" i="5"/>
  <c r="C682" i="5"/>
  <c r="Q681" i="5"/>
  <c r="N681" i="5"/>
  <c r="K681" i="5"/>
  <c r="J681" i="5"/>
  <c r="G681" i="5"/>
  <c r="C681" i="5"/>
  <c r="Q680" i="5"/>
  <c r="N680" i="5"/>
  <c r="K680" i="5"/>
  <c r="J680" i="5"/>
  <c r="G680" i="5"/>
  <c r="C680" i="5"/>
  <c r="Q679" i="5"/>
  <c r="N679" i="5"/>
  <c r="K679" i="5"/>
  <c r="J679" i="5"/>
  <c r="G679" i="5"/>
  <c r="C679" i="5"/>
  <c r="Q678" i="5"/>
  <c r="N678" i="5"/>
  <c r="K678" i="5"/>
  <c r="J678" i="5"/>
  <c r="G678" i="5"/>
  <c r="C678" i="5"/>
  <c r="Q677" i="5"/>
  <c r="N677" i="5"/>
  <c r="K677" i="5"/>
  <c r="J677" i="5"/>
  <c r="G677" i="5"/>
  <c r="C677" i="5"/>
  <c r="Q676" i="5"/>
  <c r="N676" i="5"/>
  <c r="K676" i="5"/>
  <c r="J676" i="5"/>
  <c r="G676" i="5"/>
  <c r="C676" i="5"/>
  <c r="Q675" i="5"/>
  <c r="N675" i="5"/>
  <c r="K675" i="5"/>
  <c r="J675" i="5"/>
  <c r="G675" i="5"/>
  <c r="C675" i="5"/>
  <c r="Q674" i="5"/>
  <c r="N674" i="5"/>
  <c r="K674" i="5"/>
  <c r="J674" i="5"/>
  <c r="G674" i="5"/>
  <c r="C674" i="5"/>
  <c r="Q673" i="5"/>
  <c r="N673" i="5"/>
  <c r="K673" i="5"/>
  <c r="J673" i="5"/>
  <c r="G673" i="5"/>
  <c r="C673" i="5"/>
  <c r="Q672" i="5"/>
  <c r="N672" i="5"/>
  <c r="K672" i="5"/>
  <c r="J672" i="5"/>
  <c r="G672" i="5"/>
  <c r="C672" i="5"/>
  <c r="Q671" i="5"/>
  <c r="N671" i="5"/>
  <c r="K671" i="5"/>
  <c r="J671" i="5"/>
  <c r="G671" i="5"/>
  <c r="C671" i="5"/>
  <c r="Q670" i="5"/>
  <c r="N670" i="5"/>
  <c r="K670" i="5"/>
  <c r="J670" i="5"/>
  <c r="G670" i="5"/>
  <c r="C670" i="5"/>
  <c r="Q669" i="5"/>
  <c r="N669" i="5"/>
  <c r="K669" i="5"/>
  <c r="J669" i="5"/>
  <c r="G669" i="5"/>
  <c r="C669" i="5"/>
  <c r="Q668" i="5"/>
  <c r="N668" i="5"/>
  <c r="K668" i="5"/>
  <c r="J668" i="5"/>
  <c r="G668" i="5"/>
  <c r="C668" i="5"/>
  <c r="Q667" i="5"/>
  <c r="N667" i="5"/>
  <c r="K667" i="5"/>
  <c r="J667" i="5"/>
  <c r="G667" i="5"/>
  <c r="C667" i="5"/>
  <c r="Q666" i="5"/>
  <c r="N666" i="5"/>
  <c r="K666" i="5"/>
  <c r="J666" i="5"/>
  <c r="G666" i="5"/>
  <c r="C666" i="5"/>
  <c r="Q665" i="5"/>
  <c r="N665" i="5"/>
  <c r="K665" i="5"/>
  <c r="J665" i="5"/>
  <c r="G665" i="5"/>
  <c r="C665" i="5"/>
  <c r="Q664" i="5"/>
  <c r="N664" i="5"/>
  <c r="K664" i="5"/>
  <c r="J664" i="5"/>
  <c r="G664" i="5"/>
  <c r="C664" i="5"/>
  <c r="Q663" i="5"/>
  <c r="N663" i="5"/>
  <c r="K663" i="5"/>
  <c r="J663" i="5"/>
  <c r="G663" i="5"/>
  <c r="C663" i="5"/>
  <c r="Q662" i="5"/>
  <c r="N662" i="5"/>
  <c r="K662" i="5"/>
  <c r="J662" i="5"/>
  <c r="G662" i="5"/>
  <c r="C662" i="5"/>
  <c r="Q661" i="5"/>
  <c r="N661" i="5"/>
  <c r="K661" i="5"/>
  <c r="J661" i="5"/>
  <c r="G661" i="5"/>
  <c r="C661" i="5"/>
  <c r="Q660" i="5"/>
  <c r="N660" i="5"/>
  <c r="K660" i="5"/>
  <c r="J660" i="5"/>
  <c r="G660" i="5"/>
  <c r="C660" i="5"/>
  <c r="Q659" i="5"/>
  <c r="N659" i="5"/>
  <c r="K659" i="5"/>
  <c r="J659" i="5"/>
  <c r="G659" i="5"/>
  <c r="C659" i="5"/>
  <c r="Q658" i="5"/>
  <c r="N658" i="5"/>
  <c r="K658" i="5"/>
  <c r="J658" i="5"/>
  <c r="G658" i="5"/>
  <c r="C658" i="5"/>
  <c r="Q657" i="5"/>
  <c r="N657" i="5"/>
  <c r="K657" i="5"/>
  <c r="J657" i="5"/>
  <c r="G657" i="5"/>
  <c r="C657" i="5"/>
  <c r="Q656" i="5"/>
  <c r="N656" i="5"/>
  <c r="K656" i="5"/>
  <c r="J656" i="5"/>
  <c r="G656" i="5"/>
  <c r="C656" i="5"/>
  <c r="Q655" i="5"/>
  <c r="N655" i="5"/>
  <c r="K655" i="5"/>
  <c r="J655" i="5"/>
  <c r="G655" i="5"/>
  <c r="C655" i="5"/>
  <c r="Q654" i="5"/>
  <c r="N654" i="5"/>
  <c r="K654" i="5"/>
  <c r="J654" i="5"/>
  <c r="G654" i="5"/>
  <c r="C654" i="5"/>
  <c r="Q653" i="5"/>
  <c r="N653" i="5"/>
  <c r="K653" i="5"/>
  <c r="J653" i="5"/>
  <c r="G653" i="5"/>
  <c r="C653" i="5"/>
  <c r="Q652" i="5"/>
  <c r="N652" i="5"/>
  <c r="K652" i="5"/>
  <c r="J652" i="5"/>
  <c r="G652" i="5"/>
  <c r="C652" i="5"/>
  <c r="Q651" i="5"/>
  <c r="N651" i="5"/>
  <c r="K651" i="5"/>
  <c r="J651" i="5"/>
  <c r="G651" i="5"/>
  <c r="C651" i="5"/>
  <c r="Q650" i="5"/>
  <c r="N650" i="5"/>
  <c r="K650" i="5"/>
  <c r="J650" i="5"/>
  <c r="G650" i="5"/>
  <c r="C650" i="5"/>
  <c r="Q649" i="5"/>
  <c r="N649" i="5"/>
  <c r="K649" i="5"/>
  <c r="J649" i="5"/>
  <c r="G649" i="5"/>
  <c r="C649" i="5"/>
  <c r="Q648" i="5"/>
  <c r="N648" i="5"/>
  <c r="K648" i="5"/>
  <c r="J648" i="5"/>
  <c r="G648" i="5"/>
  <c r="C648" i="5"/>
  <c r="Q647" i="5"/>
  <c r="N647" i="5"/>
  <c r="K647" i="5"/>
  <c r="J647" i="5"/>
  <c r="G647" i="5"/>
  <c r="C647" i="5"/>
  <c r="Q646" i="5"/>
  <c r="N646" i="5"/>
  <c r="K646" i="5"/>
  <c r="J646" i="5"/>
  <c r="G646" i="5"/>
  <c r="C646" i="5"/>
  <c r="Q645" i="5"/>
  <c r="N645" i="5"/>
  <c r="K645" i="5"/>
  <c r="J645" i="5"/>
  <c r="G645" i="5"/>
  <c r="C645" i="5"/>
  <c r="Q644" i="5"/>
  <c r="N644" i="5"/>
  <c r="K644" i="5"/>
  <c r="J644" i="5"/>
  <c r="G644" i="5"/>
  <c r="C644" i="5"/>
  <c r="Q643" i="5"/>
  <c r="N643" i="5"/>
  <c r="K643" i="5"/>
  <c r="J643" i="5"/>
  <c r="G643" i="5"/>
  <c r="C643" i="5"/>
  <c r="Q642" i="5"/>
  <c r="N642" i="5"/>
  <c r="K642" i="5"/>
  <c r="J642" i="5"/>
  <c r="G642" i="5"/>
  <c r="C642" i="5"/>
  <c r="Q641" i="5"/>
  <c r="N641" i="5"/>
  <c r="K641" i="5"/>
  <c r="J641" i="5"/>
  <c r="G641" i="5"/>
  <c r="C641" i="5"/>
  <c r="Q640" i="5"/>
  <c r="N640" i="5"/>
  <c r="K640" i="5"/>
  <c r="J640" i="5"/>
  <c r="G640" i="5"/>
  <c r="C640" i="5"/>
  <c r="Q639" i="5"/>
  <c r="N639" i="5"/>
  <c r="K639" i="5"/>
  <c r="J639" i="5"/>
  <c r="G639" i="5"/>
  <c r="C639" i="5"/>
  <c r="Q638" i="5"/>
  <c r="N638" i="5"/>
  <c r="K638" i="5"/>
  <c r="J638" i="5"/>
  <c r="G638" i="5"/>
  <c r="C638" i="5"/>
  <c r="Q637" i="5"/>
  <c r="N637" i="5"/>
  <c r="K637" i="5"/>
  <c r="J637" i="5"/>
  <c r="G637" i="5"/>
  <c r="C637" i="5"/>
  <c r="Q636" i="5"/>
  <c r="N636" i="5"/>
  <c r="K636" i="5"/>
  <c r="J636" i="5"/>
  <c r="G636" i="5"/>
  <c r="C636" i="5"/>
  <c r="Q635" i="5"/>
  <c r="N635" i="5"/>
  <c r="K635" i="5"/>
  <c r="J635" i="5"/>
  <c r="G635" i="5"/>
  <c r="C635" i="5"/>
  <c r="Q634" i="5"/>
  <c r="N634" i="5"/>
  <c r="K634" i="5"/>
  <c r="J634" i="5"/>
  <c r="G634" i="5"/>
  <c r="C634" i="5"/>
  <c r="Q633" i="5"/>
  <c r="N633" i="5"/>
  <c r="K633" i="5"/>
  <c r="J633" i="5"/>
  <c r="G633" i="5"/>
  <c r="C633" i="5"/>
  <c r="Q632" i="5"/>
  <c r="N632" i="5"/>
  <c r="K632" i="5"/>
  <c r="J632" i="5"/>
  <c r="G632" i="5"/>
  <c r="C632" i="5"/>
  <c r="Q631" i="5"/>
  <c r="N631" i="5"/>
  <c r="K631" i="5"/>
  <c r="J631" i="5"/>
  <c r="G631" i="5"/>
  <c r="C631" i="5"/>
  <c r="Q630" i="5"/>
  <c r="N630" i="5"/>
  <c r="K630" i="5"/>
  <c r="J630" i="5"/>
  <c r="G630" i="5"/>
  <c r="C630" i="5"/>
  <c r="Q629" i="5"/>
  <c r="N629" i="5"/>
  <c r="K629" i="5"/>
  <c r="J629" i="5"/>
  <c r="G629" i="5"/>
  <c r="C629" i="5"/>
  <c r="Q628" i="5"/>
  <c r="N628" i="5"/>
  <c r="K628" i="5"/>
  <c r="J628" i="5"/>
  <c r="G628" i="5"/>
  <c r="C628" i="5"/>
  <c r="Q627" i="5"/>
  <c r="N627" i="5"/>
  <c r="K627" i="5"/>
  <c r="J627" i="5"/>
  <c r="G627" i="5"/>
  <c r="C627" i="5"/>
  <c r="Q626" i="5"/>
  <c r="N626" i="5"/>
  <c r="K626" i="5"/>
  <c r="J626" i="5"/>
  <c r="G626" i="5"/>
  <c r="C626" i="5"/>
  <c r="Q625" i="5"/>
  <c r="N625" i="5"/>
  <c r="K625" i="5"/>
  <c r="J625" i="5"/>
  <c r="G625" i="5"/>
  <c r="C625" i="5"/>
  <c r="Q624" i="5"/>
  <c r="N624" i="5"/>
  <c r="K624" i="5"/>
  <c r="J624" i="5"/>
  <c r="G624" i="5"/>
  <c r="C624" i="5"/>
  <c r="Q623" i="5"/>
  <c r="N623" i="5"/>
  <c r="K623" i="5"/>
  <c r="J623" i="5"/>
  <c r="G623" i="5"/>
  <c r="C623" i="5"/>
  <c r="Q622" i="5"/>
  <c r="N622" i="5"/>
  <c r="K622" i="5"/>
  <c r="J622" i="5"/>
  <c r="G622" i="5"/>
  <c r="C622" i="5"/>
  <c r="Q621" i="5"/>
  <c r="N621" i="5"/>
  <c r="K621" i="5"/>
  <c r="J621" i="5"/>
  <c r="G621" i="5"/>
  <c r="C621" i="5"/>
  <c r="Q620" i="5"/>
  <c r="N620" i="5"/>
  <c r="K620" i="5"/>
  <c r="J620" i="5"/>
  <c r="G620" i="5"/>
  <c r="C620" i="5"/>
  <c r="Q619" i="5"/>
  <c r="N619" i="5"/>
  <c r="K619" i="5"/>
  <c r="J619" i="5"/>
  <c r="G619" i="5"/>
  <c r="C619" i="5"/>
  <c r="Q618" i="5"/>
  <c r="N618" i="5"/>
  <c r="K618" i="5"/>
  <c r="J618" i="5"/>
  <c r="G618" i="5"/>
  <c r="C618" i="5"/>
  <c r="Q617" i="5"/>
  <c r="N617" i="5"/>
  <c r="K617" i="5"/>
  <c r="J617" i="5"/>
  <c r="G617" i="5"/>
  <c r="C617" i="5"/>
  <c r="Q616" i="5"/>
  <c r="N616" i="5"/>
  <c r="K616" i="5"/>
  <c r="J616" i="5"/>
  <c r="G616" i="5"/>
  <c r="C616" i="5"/>
  <c r="Q615" i="5"/>
  <c r="N615" i="5"/>
  <c r="K615" i="5"/>
  <c r="J615" i="5"/>
  <c r="G615" i="5"/>
  <c r="C615" i="5"/>
  <c r="Q614" i="5"/>
  <c r="N614" i="5"/>
  <c r="K614" i="5"/>
  <c r="J614" i="5"/>
  <c r="G614" i="5"/>
  <c r="C614" i="5"/>
  <c r="Q613" i="5"/>
  <c r="N613" i="5"/>
  <c r="K613" i="5"/>
  <c r="J613" i="5"/>
  <c r="G613" i="5"/>
  <c r="C613" i="5"/>
  <c r="Q612" i="5"/>
  <c r="N612" i="5"/>
  <c r="K612" i="5"/>
  <c r="J612" i="5"/>
  <c r="G612" i="5"/>
  <c r="C612" i="5"/>
  <c r="Q611" i="5"/>
  <c r="N611" i="5"/>
  <c r="K611" i="5"/>
  <c r="J611" i="5"/>
  <c r="G611" i="5"/>
  <c r="C611" i="5"/>
  <c r="Q610" i="5"/>
  <c r="N610" i="5"/>
  <c r="K610" i="5"/>
  <c r="J610" i="5"/>
  <c r="G610" i="5"/>
  <c r="C610" i="5"/>
  <c r="Q609" i="5"/>
  <c r="N609" i="5"/>
  <c r="K609" i="5"/>
  <c r="J609" i="5"/>
  <c r="G609" i="5"/>
  <c r="C609" i="5"/>
  <c r="Q608" i="5"/>
  <c r="N608" i="5"/>
  <c r="K608" i="5"/>
  <c r="J608" i="5"/>
  <c r="G608" i="5"/>
  <c r="C608" i="5"/>
  <c r="Q607" i="5"/>
  <c r="N607" i="5"/>
  <c r="K607" i="5"/>
  <c r="J607" i="5"/>
  <c r="G607" i="5"/>
  <c r="C607" i="5"/>
  <c r="Q606" i="5"/>
  <c r="N606" i="5"/>
  <c r="K606" i="5"/>
  <c r="J606" i="5"/>
  <c r="G606" i="5"/>
  <c r="C606" i="5"/>
  <c r="Q605" i="5"/>
  <c r="N605" i="5"/>
  <c r="K605" i="5"/>
  <c r="J605" i="5"/>
  <c r="G605" i="5"/>
  <c r="C605" i="5"/>
  <c r="Q604" i="5"/>
  <c r="N604" i="5"/>
  <c r="K604" i="5"/>
  <c r="J604" i="5"/>
  <c r="G604" i="5"/>
  <c r="C604" i="5"/>
  <c r="Q603" i="5"/>
  <c r="N603" i="5"/>
  <c r="K603" i="5"/>
  <c r="J603" i="5"/>
  <c r="G603" i="5"/>
  <c r="C603" i="5"/>
  <c r="Q602" i="5"/>
  <c r="N602" i="5"/>
  <c r="K602" i="5"/>
  <c r="J602" i="5"/>
  <c r="G602" i="5"/>
  <c r="C602" i="5"/>
  <c r="Q601" i="5"/>
  <c r="N601" i="5"/>
  <c r="K601" i="5"/>
  <c r="J601" i="5"/>
  <c r="G601" i="5"/>
  <c r="C601" i="5"/>
  <c r="Q600" i="5"/>
  <c r="N600" i="5"/>
  <c r="K600" i="5"/>
  <c r="J600" i="5"/>
  <c r="G600" i="5"/>
  <c r="C600" i="5"/>
  <c r="Q599" i="5"/>
  <c r="N599" i="5"/>
  <c r="K599" i="5"/>
  <c r="J599" i="5"/>
  <c r="G599" i="5"/>
  <c r="C599" i="5"/>
  <c r="Q598" i="5"/>
  <c r="N598" i="5"/>
  <c r="K598" i="5"/>
  <c r="J598" i="5"/>
  <c r="G598" i="5"/>
  <c r="C598" i="5"/>
  <c r="Q597" i="5"/>
  <c r="N597" i="5"/>
  <c r="K597" i="5"/>
  <c r="J597" i="5"/>
  <c r="G597" i="5"/>
  <c r="C597" i="5"/>
  <c r="Q596" i="5"/>
  <c r="N596" i="5"/>
  <c r="K596" i="5"/>
  <c r="J596" i="5"/>
  <c r="G596" i="5"/>
  <c r="C596" i="5"/>
  <c r="Q595" i="5"/>
  <c r="N595" i="5"/>
  <c r="K595" i="5"/>
  <c r="J595" i="5"/>
  <c r="G595" i="5"/>
  <c r="C595" i="5"/>
  <c r="Q594" i="5"/>
  <c r="N594" i="5"/>
  <c r="K594" i="5"/>
  <c r="J594" i="5"/>
  <c r="G594" i="5"/>
  <c r="C594" i="5"/>
  <c r="Q593" i="5"/>
  <c r="N593" i="5"/>
  <c r="K593" i="5"/>
  <c r="J593" i="5"/>
  <c r="G593" i="5"/>
  <c r="C593" i="5"/>
  <c r="Q592" i="5"/>
  <c r="N592" i="5"/>
  <c r="K592" i="5"/>
  <c r="J592" i="5"/>
  <c r="G592" i="5"/>
  <c r="C592" i="5"/>
  <c r="Q591" i="5"/>
  <c r="N591" i="5"/>
  <c r="K591" i="5"/>
  <c r="J591" i="5"/>
  <c r="G591" i="5"/>
  <c r="C591" i="5"/>
  <c r="Q590" i="5"/>
  <c r="N590" i="5"/>
  <c r="K590" i="5"/>
  <c r="J590" i="5"/>
  <c r="G590" i="5"/>
  <c r="C590" i="5"/>
  <c r="Q589" i="5"/>
  <c r="N589" i="5"/>
  <c r="K589" i="5"/>
  <c r="J589" i="5"/>
  <c r="G589" i="5"/>
  <c r="C589" i="5"/>
  <c r="Q588" i="5"/>
  <c r="N588" i="5"/>
  <c r="K588" i="5"/>
  <c r="J588" i="5"/>
  <c r="G588" i="5"/>
  <c r="C588" i="5"/>
  <c r="Q587" i="5"/>
  <c r="N587" i="5"/>
  <c r="K587" i="5"/>
  <c r="J587" i="5"/>
  <c r="G587" i="5"/>
  <c r="C587" i="5"/>
  <c r="Q586" i="5"/>
  <c r="N586" i="5"/>
  <c r="K586" i="5"/>
  <c r="J586" i="5"/>
  <c r="G586" i="5"/>
  <c r="C586" i="5"/>
  <c r="Q585" i="5"/>
  <c r="N585" i="5"/>
  <c r="K585" i="5"/>
  <c r="J585" i="5"/>
  <c r="G585" i="5"/>
  <c r="C585" i="5"/>
  <c r="Q584" i="5"/>
  <c r="N584" i="5"/>
  <c r="K584" i="5"/>
  <c r="J584" i="5"/>
  <c r="G584" i="5"/>
  <c r="C584" i="5"/>
  <c r="Q583" i="5"/>
  <c r="N583" i="5"/>
  <c r="K583" i="5"/>
  <c r="J583" i="5"/>
  <c r="G583" i="5"/>
  <c r="C583" i="5"/>
  <c r="Q582" i="5"/>
  <c r="N582" i="5"/>
  <c r="K582" i="5"/>
  <c r="J582" i="5"/>
  <c r="G582" i="5"/>
  <c r="C582" i="5"/>
  <c r="Q581" i="5"/>
  <c r="N581" i="5"/>
  <c r="K581" i="5"/>
  <c r="J581" i="5"/>
  <c r="G581" i="5"/>
  <c r="C581" i="5"/>
  <c r="Q580" i="5"/>
  <c r="N580" i="5"/>
  <c r="K580" i="5"/>
  <c r="J580" i="5"/>
  <c r="G580" i="5"/>
  <c r="C580" i="5"/>
  <c r="Q579" i="5"/>
  <c r="N579" i="5"/>
  <c r="K579" i="5"/>
  <c r="J579" i="5"/>
  <c r="G579" i="5"/>
  <c r="C579" i="5"/>
  <c r="Q578" i="5"/>
  <c r="N578" i="5"/>
  <c r="K578" i="5"/>
  <c r="J578" i="5"/>
  <c r="G578" i="5"/>
  <c r="C578" i="5"/>
  <c r="Q577" i="5"/>
  <c r="N577" i="5"/>
  <c r="K577" i="5"/>
  <c r="J577" i="5"/>
  <c r="G577" i="5"/>
  <c r="C577" i="5"/>
  <c r="Q576" i="5"/>
  <c r="N576" i="5"/>
  <c r="K576" i="5"/>
  <c r="J576" i="5"/>
  <c r="G576" i="5"/>
  <c r="C576" i="5"/>
  <c r="Q575" i="5"/>
  <c r="N575" i="5"/>
  <c r="K575" i="5"/>
  <c r="J575" i="5"/>
  <c r="G575" i="5"/>
  <c r="C575" i="5"/>
  <c r="Q574" i="5"/>
  <c r="N574" i="5"/>
  <c r="K574" i="5"/>
  <c r="J574" i="5"/>
  <c r="G574" i="5"/>
  <c r="C574" i="5"/>
  <c r="Q573" i="5"/>
  <c r="N573" i="5"/>
  <c r="K573" i="5"/>
  <c r="J573" i="5"/>
  <c r="G573" i="5"/>
  <c r="C573" i="5"/>
  <c r="Q572" i="5"/>
  <c r="N572" i="5"/>
  <c r="K572" i="5"/>
  <c r="J572" i="5"/>
  <c r="G572" i="5"/>
  <c r="C572" i="5"/>
  <c r="Q571" i="5"/>
  <c r="N571" i="5"/>
  <c r="K571" i="5"/>
  <c r="J571" i="5"/>
  <c r="G571" i="5"/>
  <c r="C571" i="5"/>
  <c r="Q570" i="5"/>
  <c r="N570" i="5"/>
  <c r="K570" i="5"/>
  <c r="J570" i="5"/>
  <c r="G570" i="5"/>
  <c r="C570" i="5"/>
  <c r="Q569" i="5"/>
  <c r="N569" i="5"/>
  <c r="K569" i="5"/>
  <c r="J569" i="5"/>
  <c r="G569" i="5"/>
  <c r="C569" i="5"/>
  <c r="Q568" i="5"/>
  <c r="N568" i="5"/>
  <c r="K568" i="5"/>
  <c r="J568" i="5"/>
  <c r="G568" i="5"/>
  <c r="C568" i="5"/>
  <c r="Q567" i="5"/>
  <c r="N567" i="5"/>
  <c r="K567" i="5"/>
  <c r="J567" i="5"/>
  <c r="G567" i="5"/>
  <c r="C567" i="5"/>
  <c r="Q566" i="5"/>
  <c r="N566" i="5"/>
  <c r="K566" i="5"/>
  <c r="J566" i="5"/>
  <c r="G566" i="5"/>
  <c r="C566" i="5"/>
  <c r="Q565" i="5"/>
  <c r="N565" i="5"/>
  <c r="K565" i="5"/>
  <c r="J565" i="5"/>
  <c r="G565" i="5"/>
  <c r="C565" i="5"/>
  <c r="Q564" i="5"/>
  <c r="N564" i="5"/>
  <c r="K564" i="5"/>
  <c r="J564" i="5"/>
  <c r="G564" i="5"/>
  <c r="C564" i="5"/>
  <c r="Q563" i="5"/>
  <c r="N563" i="5"/>
  <c r="K563" i="5"/>
  <c r="J563" i="5"/>
  <c r="G563" i="5"/>
  <c r="C563" i="5"/>
  <c r="Q562" i="5"/>
  <c r="N562" i="5"/>
  <c r="K562" i="5"/>
  <c r="J562" i="5"/>
  <c r="G562" i="5"/>
  <c r="C562" i="5"/>
  <c r="Q561" i="5"/>
  <c r="N561" i="5"/>
  <c r="K561" i="5"/>
  <c r="J561" i="5"/>
  <c r="G561" i="5"/>
  <c r="C561" i="5"/>
  <c r="Q560" i="5"/>
  <c r="N560" i="5"/>
  <c r="K560" i="5"/>
  <c r="J560" i="5"/>
  <c r="G560" i="5"/>
  <c r="C560" i="5"/>
  <c r="Q559" i="5"/>
  <c r="N559" i="5"/>
  <c r="K559" i="5"/>
  <c r="J559" i="5"/>
  <c r="G559" i="5"/>
  <c r="C559" i="5"/>
  <c r="Q558" i="5"/>
  <c r="N558" i="5"/>
  <c r="K558" i="5"/>
  <c r="J558" i="5"/>
  <c r="G558" i="5"/>
  <c r="C558" i="5"/>
  <c r="Q557" i="5"/>
  <c r="N557" i="5"/>
  <c r="K557" i="5"/>
  <c r="J557" i="5"/>
  <c r="G557" i="5"/>
  <c r="C557" i="5"/>
  <c r="Q556" i="5"/>
  <c r="N556" i="5"/>
  <c r="K556" i="5"/>
  <c r="J556" i="5"/>
  <c r="G556" i="5"/>
  <c r="C556" i="5"/>
  <c r="Q555" i="5"/>
  <c r="N555" i="5"/>
  <c r="K555" i="5"/>
  <c r="J555" i="5"/>
  <c r="G555" i="5"/>
  <c r="C555" i="5"/>
  <c r="Q554" i="5"/>
  <c r="N554" i="5"/>
  <c r="K554" i="5"/>
  <c r="J554" i="5"/>
  <c r="G554" i="5"/>
  <c r="C554" i="5"/>
  <c r="Q553" i="5"/>
  <c r="N553" i="5"/>
  <c r="K553" i="5"/>
  <c r="J553" i="5"/>
  <c r="G553" i="5"/>
  <c r="C553" i="5"/>
  <c r="Q552" i="5"/>
  <c r="N552" i="5"/>
  <c r="K552" i="5"/>
  <c r="J552" i="5"/>
  <c r="G552" i="5"/>
  <c r="C552" i="5"/>
  <c r="Q551" i="5"/>
  <c r="N551" i="5"/>
  <c r="K551" i="5"/>
  <c r="J551" i="5"/>
  <c r="G551" i="5"/>
  <c r="C551" i="5"/>
  <c r="Q550" i="5"/>
  <c r="N550" i="5"/>
  <c r="K550" i="5"/>
  <c r="J550" i="5"/>
  <c r="G550" i="5"/>
  <c r="C550" i="5"/>
  <c r="Q549" i="5"/>
  <c r="N549" i="5"/>
  <c r="K549" i="5"/>
  <c r="J549" i="5"/>
  <c r="G549" i="5"/>
  <c r="C549" i="5"/>
  <c r="Q548" i="5"/>
  <c r="N548" i="5"/>
  <c r="K548" i="5"/>
  <c r="J548" i="5"/>
  <c r="G548" i="5"/>
  <c r="C548" i="5"/>
  <c r="Q547" i="5"/>
  <c r="N547" i="5"/>
  <c r="K547" i="5"/>
  <c r="J547" i="5"/>
  <c r="G547" i="5"/>
  <c r="C547" i="5"/>
  <c r="Q546" i="5"/>
  <c r="N546" i="5"/>
  <c r="K546" i="5"/>
  <c r="J546" i="5"/>
  <c r="G546" i="5"/>
  <c r="C546" i="5"/>
  <c r="Q545" i="5"/>
  <c r="N545" i="5"/>
  <c r="K545" i="5"/>
  <c r="J545" i="5"/>
  <c r="G545" i="5"/>
  <c r="C545" i="5"/>
  <c r="Q544" i="5"/>
  <c r="N544" i="5"/>
  <c r="K544" i="5"/>
  <c r="J544" i="5"/>
  <c r="G544" i="5"/>
  <c r="C544" i="5"/>
  <c r="Q543" i="5"/>
  <c r="N543" i="5"/>
  <c r="K543" i="5"/>
  <c r="J543" i="5"/>
  <c r="G543" i="5"/>
  <c r="C543" i="5"/>
  <c r="Q542" i="5"/>
  <c r="N542" i="5"/>
  <c r="K542" i="5"/>
  <c r="J542" i="5"/>
  <c r="G542" i="5"/>
  <c r="C542" i="5"/>
  <c r="Q541" i="5"/>
  <c r="N541" i="5"/>
  <c r="K541" i="5"/>
  <c r="J541" i="5"/>
  <c r="G541" i="5"/>
  <c r="C541" i="5"/>
  <c r="Q540" i="5"/>
  <c r="N540" i="5"/>
  <c r="K540" i="5"/>
  <c r="J540" i="5"/>
  <c r="G540" i="5"/>
  <c r="C540" i="5"/>
  <c r="Q539" i="5"/>
  <c r="N539" i="5"/>
  <c r="K539" i="5"/>
  <c r="J539" i="5"/>
  <c r="G539" i="5"/>
  <c r="C539" i="5"/>
  <c r="Q538" i="5"/>
  <c r="N538" i="5"/>
  <c r="K538" i="5"/>
  <c r="J538" i="5"/>
  <c r="G538" i="5"/>
  <c r="C538" i="5"/>
  <c r="Q537" i="5"/>
  <c r="N537" i="5"/>
  <c r="K537" i="5"/>
  <c r="J537" i="5"/>
  <c r="G537" i="5"/>
  <c r="C537" i="5"/>
  <c r="Q536" i="5"/>
  <c r="N536" i="5"/>
  <c r="K536" i="5"/>
  <c r="J536" i="5"/>
  <c r="G536" i="5"/>
  <c r="C536" i="5"/>
  <c r="Q535" i="5"/>
  <c r="N535" i="5"/>
  <c r="K535" i="5"/>
  <c r="J535" i="5"/>
  <c r="G535" i="5"/>
  <c r="C535" i="5"/>
  <c r="Q534" i="5"/>
  <c r="N534" i="5"/>
  <c r="K534" i="5"/>
  <c r="J534" i="5"/>
  <c r="G534" i="5"/>
  <c r="C534" i="5"/>
  <c r="Q533" i="5"/>
  <c r="N533" i="5"/>
  <c r="K533" i="5"/>
  <c r="J533" i="5"/>
  <c r="G533" i="5"/>
  <c r="C533" i="5"/>
  <c r="Q532" i="5"/>
  <c r="N532" i="5"/>
  <c r="K532" i="5"/>
  <c r="J532" i="5"/>
  <c r="G532" i="5"/>
  <c r="C532" i="5"/>
  <c r="Q531" i="5"/>
  <c r="N531" i="5"/>
  <c r="K531" i="5"/>
  <c r="J531" i="5"/>
  <c r="G531" i="5"/>
  <c r="C531" i="5"/>
  <c r="Q530" i="5"/>
  <c r="N530" i="5"/>
  <c r="K530" i="5"/>
  <c r="J530" i="5"/>
  <c r="G530" i="5"/>
  <c r="C530" i="5"/>
  <c r="Q529" i="5"/>
  <c r="N529" i="5"/>
  <c r="K529" i="5"/>
  <c r="J529" i="5"/>
  <c r="G529" i="5"/>
  <c r="C529" i="5"/>
  <c r="Q528" i="5"/>
  <c r="N528" i="5"/>
  <c r="K528" i="5"/>
  <c r="J528" i="5"/>
  <c r="G528" i="5"/>
  <c r="C528" i="5"/>
  <c r="Q527" i="5"/>
  <c r="N527" i="5"/>
  <c r="K527" i="5"/>
  <c r="J527" i="5"/>
  <c r="G527" i="5"/>
  <c r="C527" i="5"/>
  <c r="Q526" i="5"/>
  <c r="N526" i="5"/>
  <c r="K526" i="5"/>
  <c r="J526" i="5"/>
  <c r="G526" i="5"/>
  <c r="C526" i="5"/>
  <c r="Q525" i="5"/>
  <c r="N525" i="5"/>
  <c r="K525" i="5"/>
  <c r="J525" i="5"/>
  <c r="G525" i="5"/>
  <c r="C525" i="5"/>
  <c r="Q524" i="5"/>
  <c r="N524" i="5"/>
  <c r="K524" i="5"/>
  <c r="J524" i="5"/>
  <c r="G524" i="5"/>
  <c r="C524" i="5"/>
  <c r="Q523" i="5"/>
  <c r="N523" i="5"/>
  <c r="K523" i="5"/>
  <c r="J523" i="5"/>
  <c r="G523" i="5"/>
  <c r="C523" i="5"/>
  <c r="Q522" i="5"/>
  <c r="N522" i="5"/>
  <c r="K522" i="5"/>
  <c r="J522" i="5"/>
  <c r="G522" i="5"/>
  <c r="C522" i="5"/>
  <c r="Q521" i="5"/>
  <c r="N521" i="5"/>
  <c r="K521" i="5"/>
  <c r="J521" i="5"/>
  <c r="G521" i="5"/>
  <c r="C521" i="5"/>
  <c r="Q520" i="5"/>
  <c r="N520" i="5"/>
  <c r="K520" i="5"/>
  <c r="J520" i="5"/>
  <c r="G520" i="5"/>
  <c r="C520" i="5"/>
  <c r="Q519" i="5"/>
  <c r="N519" i="5"/>
  <c r="K519" i="5"/>
  <c r="J519" i="5"/>
  <c r="G519" i="5"/>
  <c r="C519" i="5"/>
  <c r="Q518" i="5"/>
  <c r="N518" i="5"/>
  <c r="K518" i="5"/>
  <c r="J518" i="5"/>
  <c r="G518" i="5"/>
  <c r="C518" i="5"/>
  <c r="Q517" i="5"/>
  <c r="N517" i="5"/>
  <c r="K517" i="5"/>
  <c r="J517" i="5"/>
  <c r="G517" i="5"/>
  <c r="C517" i="5"/>
  <c r="Q516" i="5"/>
  <c r="N516" i="5"/>
  <c r="K516" i="5"/>
  <c r="J516" i="5"/>
  <c r="G516" i="5"/>
  <c r="C516" i="5"/>
  <c r="Q515" i="5"/>
  <c r="N515" i="5"/>
  <c r="K515" i="5"/>
  <c r="J515" i="5"/>
  <c r="G515" i="5"/>
  <c r="C515" i="5"/>
  <c r="Q514" i="5"/>
  <c r="N514" i="5"/>
  <c r="K514" i="5"/>
  <c r="J514" i="5"/>
  <c r="G514" i="5"/>
  <c r="C514" i="5"/>
  <c r="Q513" i="5"/>
  <c r="N513" i="5"/>
  <c r="K513" i="5"/>
  <c r="J513" i="5"/>
  <c r="G513" i="5"/>
  <c r="C513" i="5"/>
  <c r="Q512" i="5"/>
  <c r="N512" i="5"/>
  <c r="K512" i="5"/>
  <c r="J512" i="5"/>
  <c r="G512" i="5"/>
  <c r="C512" i="5"/>
  <c r="Q511" i="5"/>
  <c r="N511" i="5"/>
  <c r="K511" i="5"/>
  <c r="J511" i="5"/>
  <c r="G511" i="5"/>
  <c r="C511" i="5"/>
  <c r="Q510" i="5"/>
  <c r="N510" i="5"/>
  <c r="K510" i="5"/>
  <c r="J510" i="5"/>
  <c r="G510" i="5"/>
  <c r="C510" i="5"/>
  <c r="Q509" i="5"/>
  <c r="N509" i="5"/>
  <c r="K509" i="5"/>
  <c r="J509" i="5"/>
  <c r="G509" i="5"/>
  <c r="C509" i="5"/>
  <c r="Q508" i="5"/>
  <c r="N508" i="5"/>
  <c r="K508" i="5"/>
  <c r="J508" i="5"/>
  <c r="G508" i="5"/>
  <c r="C508" i="5"/>
  <c r="Q507" i="5"/>
  <c r="N507" i="5"/>
  <c r="K507" i="5"/>
  <c r="J507" i="5"/>
  <c r="G507" i="5"/>
  <c r="C507" i="5"/>
  <c r="Q506" i="5"/>
  <c r="N506" i="5"/>
  <c r="K506" i="5"/>
  <c r="J506" i="5"/>
  <c r="G506" i="5"/>
  <c r="C506" i="5"/>
  <c r="Q505" i="5"/>
  <c r="N505" i="5"/>
  <c r="K505" i="5"/>
  <c r="J505" i="5"/>
  <c r="G505" i="5"/>
  <c r="C505" i="5"/>
  <c r="Q504" i="5"/>
  <c r="N504" i="5"/>
  <c r="K504" i="5"/>
  <c r="J504" i="5"/>
  <c r="G504" i="5"/>
  <c r="C504" i="5"/>
  <c r="Q503" i="5"/>
  <c r="N503" i="5"/>
  <c r="K503" i="5"/>
  <c r="J503" i="5"/>
  <c r="G503" i="5"/>
  <c r="C503" i="5"/>
  <c r="Q502" i="5"/>
  <c r="N502" i="5"/>
  <c r="K502" i="5"/>
  <c r="J502" i="5"/>
  <c r="G502" i="5"/>
  <c r="C502" i="5"/>
  <c r="Q501" i="5"/>
  <c r="N501" i="5"/>
  <c r="K501" i="5"/>
  <c r="J501" i="5"/>
  <c r="G501" i="5"/>
  <c r="C501" i="5"/>
  <c r="Q500" i="5"/>
  <c r="N500" i="5"/>
  <c r="K500" i="5"/>
  <c r="J500" i="5"/>
  <c r="G500" i="5"/>
  <c r="C500" i="5"/>
  <c r="Q499" i="5"/>
  <c r="N499" i="5"/>
  <c r="K499" i="5"/>
  <c r="J499" i="5"/>
  <c r="G499" i="5"/>
  <c r="C499" i="5"/>
  <c r="Q498" i="5"/>
  <c r="N498" i="5"/>
  <c r="K498" i="5"/>
  <c r="J498" i="5"/>
  <c r="G498" i="5"/>
  <c r="C498" i="5"/>
  <c r="Q497" i="5"/>
  <c r="N497" i="5"/>
  <c r="K497" i="5"/>
  <c r="J497" i="5"/>
  <c r="G497" i="5"/>
  <c r="C497" i="5"/>
  <c r="Q496" i="5"/>
  <c r="N496" i="5"/>
  <c r="K496" i="5"/>
  <c r="J496" i="5"/>
  <c r="G496" i="5"/>
  <c r="C496" i="5"/>
  <c r="Q495" i="5"/>
  <c r="N495" i="5"/>
  <c r="K495" i="5"/>
  <c r="J495" i="5"/>
  <c r="G495" i="5"/>
  <c r="C495" i="5"/>
  <c r="Q494" i="5"/>
  <c r="N494" i="5"/>
  <c r="K494" i="5"/>
  <c r="J494" i="5"/>
  <c r="G494" i="5"/>
  <c r="C494" i="5"/>
  <c r="Q493" i="5"/>
  <c r="N493" i="5"/>
  <c r="K493" i="5"/>
  <c r="J493" i="5"/>
  <c r="G493" i="5"/>
  <c r="C493" i="5"/>
  <c r="Q492" i="5"/>
  <c r="N492" i="5"/>
  <c r="K492" i="5"/>
  <c r="J492" i="5"/>
  <c r="G492" i="5"/>
  <c r="C492" i="5"/>
  <c r="Q491" i="5"/>
  <c r="N491" i="5"/>
  <c r="K491" i="5"/>
  <c r="J491" i="5"/>
  <c r="G491" i="5"/>
  <c r="C491" i="5"/>
  <c r="Q490" i="5"/>
  <c r="N490" i="5"/>
  <c r="K490" i="5"/>
  <c r="J490" i="5"/>
  <c r="G490" i="5"/>
  <c r="C490" i="5"/>
  <c r="Q489" i="5"/>
  <c r="N489" i="5"/>
  <c r="K489" i="5"/>
  <c r="J489" i="5"/>
  <c r="G489" i="5"/>
  <c r="C489" i="5"/>
  <c r="Q488" i="5"/>
  <c r="N488" i="5"/>
  <c r="K488" i="5"/>
  <c r="J488" i="5"/>
  <c r="G488" i="5"/>
  <c r="C488" i="5"/>
  <c r="Q487" i="5"/>
  <c r="N487" i="5"/>
  <c r="K487" i="5"/>
  <c r="J487" i="5"/>
  <c r="G487" i="5"/>
  <c r="C487" i="5"/>
  <c r="Q486" i="5"/>
  <c r="N486" i="5"/>
  <c r="K486" i="5"/>
  <c r="J486" i="5"/>
  <c r="G486" i="5"/>
  <c r="C486" i="5"/>
  <c r="Q485" i="5"/>
  <c r="N485" i="5"/>
  <c r="K485" i="5"/>
  <c r="J485" i="5"/>
  <c r="G485" i="5"/>
  <c r="C485" i="5"/>
  <c r="Q484" i="5"/>
  <c r="N484" i="5"/>
  <c r="K484" i="5"/>
  <c r="J484" i="5"/>
  <c r="G484" i="5"/>
  <c r="C484" i="5"/>
  <c r="Q483" i="5"/>
  <c r="N483" i="5"/>
  <c r="K483" i="5"/>
  <c r="J483" i="5"/>
  <c r="G483" i="5"/>
  <c r="C483" i="5"/>
  <c r="Q482" i="5"/>
  <c r="N482" i="5"/>
  <c r="K482" i="5"/>
  <c r="J482" i="5"/>
  <c r="G482" i="5"/>
  <c r="C482" i="5"/>
  <c r="Q481" i="5"/>
  <c r="N481" i="5"/>
  <c r="K481" i="5"/>
  <c r="J481" i="5"/>
  <c r="G481" i="5"/>
  <c r="C481" i="5"/>
  <c r="Q480" i="5"/>
  <c r="N480" i="5"/>
  <c r="K480" i="5"/>
  <c r="J480" i="5"/>
  <c r="G480" i="5"/>
  <c r="C480" i="5"/>
  <c r="Q479" i="5"/>
  <c r="N479" i="5"/>
  <c r="K479" i="5"/>
  <c r="J479" i="5"/>
  <c r="G479" i="5"/>
  <c r="C479" i="5"/>
  <c r="Q478" i="5"/>
  <c r="N478" i="5"/>
  <c r="K478" i="5"/>
  <c r="J478" i="5"/>
  <c r="G478" i="5"/>
  <c r="C478" i="5"/>
  <c r="Q477" i="5"/>
  <c r="N477" i="5"/>
  <c r="K477" i="5"/>
  <c r="J477" i="5"/>
  <c r="G477" i="5"/>
  <c r="C477" i="5"/>
  <c r="Q476" i="5"/>
  <c r="N476" i="5"/>
  <c r="K476" i="5"/>
  <c r="J476" i="5"/>
  <c r="G476" i="5"/>
  <c r="C476" i="5"/>
  <c r="Q475" i="5"/>
  <c r="N475" i="5"/>
  <c r="K475" i="5"/>
  <c r="J475" i="5"/>
  <c r="G475" i="5"/>
  <c r="C475" i="5"/>
  <c r="Q474" i="5"/>
  <c r="N474" i="5"/>
  <c r="K474" i="5"/>
  <c r="J474" i="5"/>
  <c r="G474" i="5"/>
  <c r="C474" i="5"/>
  <c r="Q473" i="5"/>
  <c r="N473" i="5"/>
  <c r="K473" i="5"/>
  <c r="J473" i="5"/>
  <c r="G473" i="5"/>
  <c r="C473" i="5"/>
  <c r="Q472" i="5"/>
  <c r="N472" i="5"/>
  <c r="K472" i="5"/>
  <c r="J472" i="5"/>
  <c r="G472" i="5"/>
  <c r="C472" i="5"/>
  <c r="Q471" i="5"/>
  <c r="N471" i="5"/>
  <c r="K471" i="5"/>
  <c r="J471" i="5"/>
  <c r="G471" i="5"/>
  <c r="C471" i="5"/>
  <c r="Q470" i="5"/>
  <c r="N470" i="5"/>
  <c r="K470" i="5"/>
  <c r="J470" i="5"/>
  <c r="G470" i="5"/>
  <c r="C470" i="5"/>
  <c r="Q469" i="5"/>
  <c r="N469" i="5"/>
  <c r="K469" i="5"/>
  <c r="J469" i="5"/>
  <c r="G469" i="5"/>
  <c r="C469" i="5"/>
  <c r="Q468" i="5"/>
  <c r="N468" i="5"/>
  <c r="K468" i="5"/>
  <c r="J468" i="5"/>
  <c r="G468" i="5"/>
  <c r="C468" i="5"/>
  <c r="Q467" i="5"/>
  <c r="N467" i="5"/>
  <c r="K467" i="5"/>
  <c r="J467" i="5"/>
  <c r="G467" i="5"/>
  <c r="C467" i="5"/>
  <c r="Q466" i="5"/>
  <c r="N466" i="5"/>
  <c r="K466" i="5"/>
  <c r="J466" i="5"/>
  <c r="G466" i="5"/>
  <c r="C466" i="5"/>
  <c r="Q465" i="5"/>
  <c r="N465" i="5"/>
  <c r="K465" i="5"/>
  <c r="J465" i="5"/>
  <c r="G465" i="5"/>
  <c r="C465" i="5"/>
  <c r="Q464" i="5"/>
  <c r="N464" i="5"/>
  <c r="K464" i="5"/>
  <c r="J464" i="5"/>
  <c r="G464" i="5"/>
  <c r="C464" i="5"/>
  <c r="Q463" i="5"/>
  <c r="N463" i="5"/>
  <c r="K463" i="5"/>
  <c r="J463" i="5"/>
  <c r="G463" i="5"/>
  <c r="C463" i="5"/>
  <c r="Q462" i="5"/>
  <c r="N462" i="5"/>
  <c r="K462" i="5"/>
  <c r="J462" i="5"/>
  <c r="G462" i="5"/>
  <c r="C462" i="5"/>
  <c r="Q461" i="5"/>
  <c r="N461" i="5"/>
  <c r="K461" i="5"/>
  <c r="J461" i="5"/>
  <c r="G461" i="5"/>
  <c r="C461" i="5"/>
  <c r="Q460" i="5"/>
  <c r="N460" i="5"/>
  <c r="K460" i="5"/>
  <c r="J460" i="5"/>
  <c r="G460" i="5"/>
  <c r="C460" i="5"/>
  <c r="Q459" i="5"/>
  <c r="N459" i="5"/>
  <c r="K459" i="5"/>
  <c r="J459" i="5"/>
  <c r="G459" i="5"/>
  <c r="C459" i="5"/>
  <c r="Q458" i="5"/>
  <c r="N458" i="5"/>
  <c r="K458" i="5"/>
  <c r="J458" i="5"/>
  <c r="G458" i="5"/>
  <c r="C458" i="5"/>
  <c r="Q457" i="5"/>
  <c r="N457" i="5"/>
  <c r="K457" i="5"/>
  <c r="J457" i="5"/>
  <c r="G457" i="5"/>
  <c r="C457" i="5"/>
  <c r="Q456" i="5"/>
  <c r="N456" i="5"/>
  <c r="K456" i="5"/>
  <c r="J456" i="5"/>
  <c r="G456" i="5"/>
  <c r="C456" i="5"/>
  <c r="Q455" i="5"/>
  <c r="N455" i="5"/>
  <c r="K455" i="5"/>
  <c r="J455" i="5"/>
  <c r="G455" i="5"/>
  <c r="C455" i="5"/>
  <c r="Q454" i="5"/>
  <c r="N454" i="5"/>
  <c r="K454" i="5"/>
  <c r="J454" i="5"/>
  <c r="G454" i="5"/>
  <c r="C454" i="5"/>
  <c r="Q453" i="5"/>
  <c r="N453" i="5"/>
  <c r="K453" i="5"/>
  <c r="J453" i="5"/>
  <c r="G453" i="5"/>
  <c r="C453" i="5"/>
  <c r="Q452" i="5"/>
  <c r="N452" i="5"/>
  <c r="K452" i="5"/>
  <c r="J452" i="5"/>
  <c r="G452" i="5"/>
  <c r="C452" i="5"/>
  <c r="Q451" i="5"/>
  <c r="N451" i="5"/>
  <c r="K451" i="5"/>
  <c r="J451" i="5"/>
  <c r="G451" i="5"/>
  <c r="C451" i="5"/>
  <c r="Q450" i="5"/>
  <c r="N450" i="5"/>
  <c r="K450" i="5"/>
  <c r="J450" i="5"/>
  <c r="G450" i="5"/>
  <c r="C450" i="5"/>
  <c r="Q449" i="5"/>
  <c r="N449" i="5"/>
  <c r="K449" i="5"/>
  <c r="J449" i="5"/>
  <c r="G449" i="5"/>
  <c r="C449" i="5"/>
  <c r="Q448" i="5"/>
  <c r="N448" i="5"/>
  <c r="K448" i="5"/>
  <c r="J448" i="5"/>
  <c r="G448" i="5"/>
  <c r="C448" i="5"/>
  <c r="Q447" i="5"/>
  <c r="N447" i="5"/>
  <c r="K447" i="5"/>
  <c r="J447" i="5"/>
  <c r="G447" i="5"/>
  <c r="C447" i="5"/>
  <c r="Q446" i="5"/>
  <c r="N446" i="5"/>
  <c r="K446" i="5"/>
  <c r="J446" i="5"/>
  <c r="G446" i="5"/>
  <c r="C446" i="5"/>
  <c r="Q445" i="5"/>
  <c r="N445" i="5"/>
  <c r="K445" i="5"/>
  <c r="J445" i="5"/>
  <c r="G445" i="5"/>
  <c r="C445" i="5"/>
  <c r="Q444" i="5"/>
  <c r="N444" i="5"/>
  <c r="K444" i="5"/>
  <c r="J444" i="5"/>
  <c r="G444" i="5"/>
  <c r="C444" i="5"/>
  <c r="Q443" i="5"/>
  <c r="N443" i="5"/>
  <c r="K443" i="5"/>
  <c r="J443" i="5"/>
  <c r="G443" i="5"/>
  <c r="C443" i="5"/>
  <c r="Q442" i="5"/>
  <c r="N442" i="5"/>
  <c r="K442" i="5"/>
  <c r="J442" i="5"/>
  <c r="G442" i="5"/>
  <c r="C442" i="5"/>
  <c r="Q441" i="5"/>
  <c r="N441" i="5"/>
  <c r="K441" i="5"/>
  <c r="J441" i="5"/>
  <c r="G441" i="5"/>
  <c r="C441" i="5"/>
  <c r="Q440" i="5"/>
  <c r="N440" i="5"/>
  <c r="K440" i="5"/>
  <c r="J440" i="5"/>
  <c r="G440" i="5"/>
  <c r="C440" i="5"/>
  <c r="Q439" i="5"/>
  <c r="N439" i="5"/>
  <c r="K439" i="5"/>
  <c r="J439" i="5"/>
  <c r="G439" i="5"/>
  <c r="C439" i="5"/>
  <c r="Q438" i="5"/>
  <c r="N438" i="5"/>
  <c r="K438" i="5"/>
  <c r="J438" i="5"/>
  <c r="G438" i="5"/>
  <c r="C438" i="5"/>
  <c r="Q437" i="5"/>
  <c r="N437" i="5"/>
  <c r="K437" i="5"/>
  <c r="J437" i="5"/>
  <c r="G437" i="5"/>
  <c r="C437" i="5"/>
  <c r="Q436" i="5"/>
  <c r="N436" i="5"/>
  <c r="K436" i="5"/>
  <c r="J436" i="5"/>
  <c r="G436" i="5"/>
  <c r="C436" i="5"/>
  <c r="Q435" i="5"/>
  <c r="N435" i="5"/>
  <c r="K435" i="5"/>
  <c r="J435" i="5"/>
  <c r="G435" i="5"/>
  <c r="C435" i="5"/>
  <c r="Q434" i="5"/>
  <c r="N434" i="5"/>
  <c r="K434" i="5"/>
  <c r="J434" i="5"/>
  <c r="G434" i="5"/>
  <c r="C434" i="5"/>
  <c r="Q433" i="5"/>
  <c r="N433" i="5"/>
  <c r="K433" i="5"/>
  <c r="J433" i="5"/>
  <c r="G433" i="5"/>
  <c r="C433" i="5"/>
  <c r="Q432" i="5"/>
  <c r="N432" i="5"/>
  <c r="K432" i="5"/>
  <c r="J432" i="5"/>
  <c r="G432" i="5"/>
  <c r="C432" i="5"/>
  <c r="Q431" i="5"/>
  <c r="N431" i="5"/>
  <c r="K431" i="5"/>
  <c r="J431" i="5"/>
  <c r="G431" i="5"/>
  <c r="C431" i="5"/>
  <c r="Q430" i="5"/>
  <c r="N430" i="5"/>
  <c r="K430" i="5"/>
  <c r="J430" i="5"/>
  <c r="G430" i="5"/>
  <c r="C430" i="5"/>
  <c r="Q429" i="5"/>
  <c r="N429" i="5"/>
  <c r="K429" i="5"/>
  <c r="J429" i="5"/>
  <c r="G429" i="5"/>
  <c r="C429" i="5"/>
  <c r="Q428" i="5"/>
  <c r="N428" i="5"/>
  <c r="K428" i="5"/>
  <c r="J428" i="5"/>
  <c r="G428" i="5"/>
  <c r="C428" i="5"/>
  <c r="Q427" i="5"/>
  <c r="N427" i="5"/>
  <c r="K427" i="5"/>
  <c r="J427" i="5"/>
  <c r="G427" i="5"/>
  <c r="C427" i="5"/>
  <c r="Q426" i="5"/>
  <c r="N426" i="5"/>
  <c r="K426" i="5"/>
  <c r="J426" i="5"/>
  <c r="G426" i="5"/>
  <c r="C426" i="5"/>
  <c r="Q425" i="5"/>
  <c r="N425" i="5"/>
  <c r="K425" i="5"/>
  <c r="J425" i="5"/>
  <c r="G425" i="5"/>
  <c r="C425" i="5"/>
  <c r="Q424" i="5"/>
  <c r="N424" i="5"/>
  <c r="K424" i="5"/>
  <c r="J424" i="5"/>
  <c r="G424" i="5"/>
  <c r="C424" i="5"/>
  <c r="Q423" i="5"/>
  <c r="N423" i="5"/>
  <c r="K423" i="5"/>
  <c r="J423" i="5"/>
  <c r="G423" i="5"/>
  <c r="C423" i="5"/>
  <c r="Q422" i="5"/>
  <c r="N422" i="5"/>
  <c r="K422" i="5"/>
  <c r="J422" i="5"/>
  <c r="G422" i="5"/>
  <c r="C422" i="5"/>
  <c r="Q421" i="5"/>
  <c r="N421" i="5"/>
  <c r="K421" i="5"/>
  <c r="J421" i="5"/>
  <c r="G421" i="5"/>
  <c r="C421" i="5"/>
  <c r="Q420" i="5"/>
  <c r="N420" i="5"/>
  <c r="K420" i="5"/>
  <c r="J420" i="5"/>
  <c r="G420" i="5"/>
  <c r="C420" i="5"/>
  <c r="Q419" i="5"/>
  <c r="N419" i="5"/>
  <c r="K419" i="5"/>
  <c r="J419" i="5"/>
  <c r="G419" i="5"/>
  <c r="C419" i="5"/>
  <c r="Q418" i="5"/>
  <c r="N418" i="5"/>
  <c r="K418" i="5"/>
  <c r="J418" i="5"/>
  <c r="G418" i="5"/>
  <c r="C418" i="5"/>
  <c r="Q417" i="5"/>
  <c r="N417" i="5"/>
  <c r="K417" i="5"/>
  <c r="J417" i="5"/>
  <c r="G417" i="5"/>
  <c r="C417" i="5"/>
  <c r="Q416" i="5"/>
  <c r="N416" i="5"/>
  <c r="K416" i="5"/>
  <c r="J416" i="5"/>
  <c r="G416" i="5"/>
  <c r="C416" i="5"/>
  <c r="Q415" i="5"/>
  <c r="N415" i="5"/>
  <c r="K415" i="5"/>
  <c r="J415" i="5"/>
  <c r="G415" i="5"/>
  <c r="C415" i="5"/>
  <c r="Q414" i="5"/>
  <c r="N414" i="5"/>
  <c r="K414" i="5"/>
  <c r="J414" i="5"/>
  <c r="G414" i="5"/>
  <c r="C414" i="5"/>
  <c r="Q413" i="5"/>
  <c r="N413" i="5"/>
  <c r="K413" i="5"/>
  <c r="J413" i="5"/>
  <c r="G413" i="5"/>
  <c r="C413" i="5"/>
  <c r="Q412" i="5"/>
  <c r="N412" i="5"/>
  <c r="K412" i="5"/>
  <c r="J412" i="5"/>
  <c r="G412" i="5"/>
  <c r="C412" i="5"/>
  <c r="Q411" i="5"/>
  <c r="N411" i="5"/>
  <c r="K411" i="5"/>
  <c r="J411" i="5"/>
  <c r="G411" i="5"/>
  <c r="C411" i="5"/>
  <c r="Q410" i="5"/>
  <c r="N410" i="5"/>
  <c r="K410" i="5"/>
  <c r="J410" i="5"/>
  <c r="G410" i="5"/>
  <c r="C410" i="5"/>
  <c r="Q409" i="5"/>
  <c r="N409" i="5"/>
  <c r="K409" i="5"/>
  <c r="J409" i="5"/>
  <c r="G409" i="5"/>
  <c r="C409" i="5"/>
  <c r="Q408" i="5"/>
  <c r="N408" i="5"/>
  <c r="K408" i="5"/>
  <c r="J408" i="5"/>
  <c r="G408" i="5"/>
  <c r="C408" i="5"/>
  <c r="Q407" i="5"/>
  <c r="N407" i="5"/>
  <c r="K407" i="5"/>
  <c r="J407" i="5"/>
  <c r="G407" i="5"/>
  <c r="C407" i="5"/>
  <c r="Q406" i="5"/>
  <c r="N406" i="5"/>
  <c r="K406" i="5"/>
  <c r="J406" i="5"/>
  <c r="G406" i="5"/>
  <c r="C406" i="5"/>
  <c r="Q405" i="5"/>
  <c r="N405" i="5"/>
  <c r="K405" i="5"/>
  <c r="J405" i="5"/>
  <c r="G405" i="5"/>
  <c r="C405" i="5"/>
  <c r="Q404" i="5"/>
  <c r="N404" i="5"/>
  <c r="K404" i="5"/>
  <c r="J404" i="5"/>
  <c r="G404" i="5"/>
  <c r="C404" i="5"/>
  <c r="Q403" i="5"/>
  <c r="N403" i="5"/>
  <c r="K403" i="5"/>
  <c r="J403" i="5"/>
  <c r="G403" i="5"/>
  <c r="C403" i="5"/>
  <c r="Q402" i="5"/>
  <c r="N402" i="5"/>
  <c r="K402" i="5"/>
  <c r="J402" i="5"/>
  <c r="G402" i="5"/>
  <c r="C402" i="5"/>
  <c r="Q401" i="5"/>
  <c r="N401" i="5"/>
  <c r="K401" i="5"/>
  <c r="J401" i="5"/>
  <c r="G401" i="5"/>
  <c r="C401" i="5"/>
  <c r="Q400" i="5"/>
  <c r="N400" i="5"/>
  <c r="K400" i="5"/>
  <c r="J400" i="5"/>
  <c r="G400" i="5"/>
  <c r="C400" i="5"/>
  <c r="Q399" i="5"/>
  <c r="N399" i="5"/>
  <c r="K399" i="5"/>
  <c r="J399" i="5"/>
  <c r="G399" i="5"/>
  <c r="C399" i="5"/>
  <c r="Q398" i="5"/>
  <c r="N398" i="5"/>
  <c r="K398" i="5"/>
  <c r="J398" i="5"/>
  <c r="G398" i="5"/>
  <c r="C398" i="5"/>
  <c r="Q397" i="5"/>
  <c r="N397" i="5"/>
  <c r="K397" i="5"/>
  <c r="J397" i="5"/>
  <c r="G397" i="5"/>
  <c r="C397" i="5"/>
  <c r="Q396" i="5"/>
  <c r="N396" i="5"/>
  <c r="K396" i="5"/>
  <c r="J396" i="5"/>
  <c r="G396" i="5"/>
  <c r="C396" i="5"/>
  <c r="Q395" i="5"/>
  <c r="N395" i="5"/>
  <c r="K395" i="5"/>
  <c r="J395" i="5"/>
  <c r="G395" i="5"/>
  <c r="C395" i="5"/>
  <c r="Q394" i="5"/>
  <c r="N394" i="5"/>
  <c r="K394" i="5"/>
  <c r="J394" i="5"/>
  <c r="G394" i="5"/>
  <c r="C394" i="5"/>
  <c r="Q393" i="5"/>
  <c r="N393" i="5"/>
  <c r="K393" i="5"/>
  <c r="J393" i="5"/>
  <c r="G393" i="5"/>
  <c r="C393" i="5"/>
  <c r="Q392" i="5"/>
  <c r="N392" i="5"/>
  <c r="K392" i="5"/>
  <c r="J392" i="5"/>
  <c r="G392" i="5"/>
  <c r="C392" i="5"/>
  <c r="Q391" i="5"/>
  <c r="N391" i="5"/>
  <c r="K391" i="5"/>
  <c r="J391" i="5"/>
  <c r="G391" i="5"/>
  <c r="C391" i="5"/>
  <c r="Q390" i="5"/>
  <c r="N390" i="5"/>
  <c r="K390" i="5"/>
  <c r="J390" i="5"/>
  <c r="G390" i="5"/>
  <c r="C390" i="5"/>
  <c r="Q389" i="5"/>
  <c r="N389" i="5"/>
  <c r="K389" i="5"/>
  <c r="J389" i="5"/>
  <c r="G389" i="5"/>
  <c r="C389" i="5"/>
  <c r="Q388" i="5"/>
  <c r="N388" i="5"/>
  <c r="K388" i="5"/>
  <c r="J388" i="5"/>
  <c r="G388" i="5"/>
  <c r="C388" i="5"/>
  <c r="Q387" i="5"/>
  <c r="N387" i="5"/>
  <c r="K387" i="5"/>
  <c r="J387" i="5"/>
  <c r="G387" i="5"/>
  <c r="C387" i="5"/>
  <c r="Q386" i="5"/>
  <c r="N386" i="5"/>
  <c r="K386" i="5"/>
  <c r="J386" i="5"/>
  <c r="G386" i="5"/>
  <c r="C386" i="5"/>
  <c r="Q385" i="5"/>
  <c r="N385" i="5"/>
  <c r="K385" i="5"/>
  <c r="J385" i="5"/>
  <c r="G385" i="5"/>
  <c r="C385" i="5"/>
  <c r="Q384" i="5"/>
  <c r="N384" i="5"/>
  <c r="K384" i="5"/>
  <c r="J384" i="5"/>
  <c r="G384" i="5"/>
  <c r="C384" i="5"/>
  <c r="Q383" i="5"/>
  <c r="N383" i="5"/>
  <c r="K383" i="5"/>
  <c r="J383" i="5"/>
  <c r="G383" i="5"/>
  <c r="C383" i="5"/>
  <c r="Q382" i="5"/>
  <c r="N382" i="5"/>
  <c r="K382" i="5"/>
  <c r="J382" i="5"/>
  <c r="G382" i="5"/>
  <c r="C382" i="5"/>
  <c r="Q381" i="5"/>
  <c r="N381" i="5"/>
  <c r="K381" i="5"/>
  <c r="J381" i="5"/>
  <c r="G381" i="5"/>
  <c r="C381" i="5"/>
  <c r="Q380" i="5"/>
  <c r="N380" i="5"/>
  <c r="K380" i="5"/>
  <c r="J380" i="5"/>
  <c r="G380" i="5"/>
  <c r="C380" i="5"/>
  <c r="Q379" i="5"/>
  <c r="N379" i="5"/>
  <c r="K379" i="5"/>
  <c r="J379" i="5"/>
  <c r="G379" i="5"/>
  <c r="C379" i="5"/>
  <c r="Q378" i="5"/>
  <c r="N378" i="5"/>
  <c r="K378" i="5"/>
  <c r="J378" i="5"/>
  <c r="G378" i="5"/>
  <c r="C378" i="5"/>
  <c r="Q377" i="5"/>
  <c r="N377" i="5"/>
  <c r="K377" i="5"/>
  <c r="J377" i="5"/>
  <c r="G377" i="5"/>
  <c r="C377" i="5"/>
  <c r="Q376" i="5"/>
  <c r="N376" i="5"/>
  <c r="K376" i="5"/>
  <c r="J376" i="5"/>
  <c r="G376" i="5"/>
  <c r="C376" i="5"/>
  <c r="Q375" i="5"/>
  <c r="N375" i="5"/>
  <c r="K375" i="5"/>
  <c r="J375" i="5"/>
  <c r="G375" i="5"/>
  <c r="C375" i="5"/>
  <c r="Q374" i="5"/>
  <c r="N374" i="5"/>
  <c r="K374" i="5"/>
  <c r="J374" i="5"/>
  <c r="G374" i="5"/>
  <c r="C374" i="5"/>
  <c r="Q373" i="5"/>
  <c r="N373" i="5"/>
  <c r="K373" i="5"/>
  <c r="J373" i="5"/>
  <c r="G373" i="5"/>
  <c r="C373" i="5"/>
  <c r="Q372" i="5"/>
  <c r="N372" i="5"/>
  <c r="K372" i="5"/>
  <c r="J372" i="5"/>
  <c r="G372" i="5"/>
  <c r="C372" i="5"/>
  <c r="Q371" i="5"/>
  <c r="N371" i="5"/>
  <c r="K371" i="5"/>
  <c r="J371" i="5"/>
  <c r="G371" i="5"/>
  <c r="C371" i="5"/>
  <c r="Q370" i="5"/>
  <c r="N370" i="5"/>
  <c r="K370" i="5"/>
  <c r="J370" i="5"/>
  <c r="G370" i="5"/>
  <c r="C370" i="5"/>
  <c r="Q369" i="5"/>
  <c r="N369" i="5"/>
  <c r="K369" i="5"/>
  <c r="J369" i="5"/>
  <c r="G369" i="5"/>
  <c r="C369" i="5"/>
  <c r="Q368" i="5"/>
  <c r="N368" i="5"/>
  <c r="K368" i="5"/>
  <c r="J368" i="5"/>
  <c r="G368" i="5"/>
  <c r="C368" i="5"/>
  <c r="Q367" i="5"/>
  <c r="N367" i="5"/>
  <c r="K367" i="5"/>
  <c r="J367" i="5"/>
  <c r="G367" i="5"/>
  <c r="C367" i="5"/>
  <c r="Q366" i="5"/>
  <c r="N366" i="5"/>
  <c r="K366" i="5"/>
  <c r="J366" i="5"/>
  <c r="G366" i="5"/>
  <c r="C366" i="5"/>
  <c r="Q365" i="5"/>
  <c r="N365" i="5"/>
  <c r="K365" i="5"/>
  <c r="J365" i="5"/>
  <c r="G365" i="5"/>
  <c r="C365" i="5"/>
  <c r="Q364" i="5"/>
  <c r="N364" i="5"/>
  <c r="K364" i="5"/>
  <c r="J364" i="5"/>
  <c r="G364" i="5"/>
  <c r="C364" i="5"/>
  <c r="Q363" i="5"/>
  <c r="N363" i="5"/>
  <c r="K363" i="5"/>
  <c r="J363" i="5"/>
  <c r="G363" i="5"/>
  <c r="C363" i="5"/>
  <c r="Q362" i="5"/>
  <c r="N362" i="5"/>
  <c r="K362" i="5"/>
  <c r="J362" i="5"/>
  <c r="G362" i="5"/>
  <c r="C362" i="5"/>
  <c r="Q361" i="5"/>
  <c r="N361" i="5"/>
  <c r="K361" i="5"/>
  <c r="J361" i="5"/>
  <c r="G361" i="5"/>
  <c r="C361" i="5"/>
  <c r="Q360" i="5"/>
  <c r="N360" i="5"/>
  <c r="K360" i="5"/>
  <c r="J360" i="5"/>
  <c r="G360" i="5"/>
  <c r="C360" i="5"/>
  <c r="Q359" i="5"/>
  <c r="N359" i="5"/>
  <c r="K359" i="5"/>
  <c r="J359" i="5"/>
  <c r="G359" i="5"/>
  <c r="C359" i="5"/>
  <c r="Q358" i="5"/>
  <c r="N358" i="5"/>
  <c r="K358" i="5"/>
  <c r="J358" i="5"/>
  <c r="G358" i="5"/>
  <c r="C358" i="5"/>
  <c r="Q357" i="5"/>
  <c r="N357" i="5"/>
  <c r="K357" i="5"/>
  <c r="J357" i="5"/>
  <c r="G357" i="5"/>
  <c r="C357" i="5"/>
  <c r="Q356" i="5"/>
  <c r="N356" i="5"/>
  <c r="K356" i="5"/>
  <c r="J356" i="5"/>
  <c r="G356" i="5"/>
  <c r="C356" i="5"/>
  <c r="Q355" i="5"/>
  <c r="N355" i="5"/>
  <c r="K355" i="5"/>
  <c r="J355" i="5"/>
  <c r="G355" i="5"/>
  <c r="C355" i="5"/>
  <c r="Q354" i="5"/>
  <c r="N354" i="5"/>
  <c r="K354" i="5"/>
  <c r="J354" i="5"/>
  <c r="G354" i="5"/>
  <c r="C354" i="5"/>
  <c r="Q353" i="5"/>
  <c r="N353" i="5"/>
  <c r="K353" i="5"/>
  <c r="J353" i="5"/>
  <c r="G353" i="5"/>
  <c r="C353" i="5"/>
  <c r="Q352" i="5"/>
  <c r="N352" i="5"/>
  <c r="K352" i="5"/>
  <c r="J352" i="5"/>
  <c r="G352" i="5"/>
  <c r="C352" i="5"/>
  <c r="Q351" i="5"/>
  <c r="N351" i="5"/>
  <c r="K351" i="5"/>
  <c r="J351" i="5"/>
  <c r="G351" i="5"/>
  <c r="C351" i="5"/>
  <c r="Q350" i="5"/>
  <c r="N350" i="5"/>
  <c r="K350" i="5"/>
  <c r="J350" i="5"/>
  <c r="G350" i="5"/>
  <c r="C350" i="5"/>
  <c r="Q349" i="5"/>
  <c r="N349" i="5"/>
  <c r="K349" i="5"/>
  <c r="J349" i="5"/>
  <c r="G349" i="5"/>
  <c r="C349" i="5"/>
  <c r="Q348" i="5"/>
  <c r="N348" i="5"/>
  <c r="K348" i="5"/>
  <c r="J348" i="5"/>
  <c r="G348" i="5"/>
  <c r="C348" i="5"/>
  <c r="Q347" i="5"/>
  <c r="N347" i="5"/>
  <c r="K347" i="5"/>
  <c r="J347" i="5"/>
  <c r="G347" i="5"/>
  <c r="C347" i="5"/>
  <c r="Q346" i="5"/>
  <c r="N346" i="5"/>
  <c r="K346" i="5"/>
  <c r="J346" i="5"/>
  <c r="G346" i="5"/>
  <c r="C346" i="5"/>
  <c r="Q345" i="5"/>
  <c r="N345" i="5"/>
  <c r="K345" i="5"/>
  <c r="J345" i="5"/>
  <c r="G345" i="5"/>
  <c r="C345" i="5"/>
  <c r="Q344" i="5"/>
  <c r="N344" i="5"/>
  <c r="K344" i="5"/>
  <c r="J344" i="5"/>
  <c r="G344" i="5"/>
  <c r="C344" i="5"/>
  <c r="Q343" i="5"/>
  <c r="N343" i="5"/>
  <c r="K343" i="5"/>
  <c r="J343" i="5"/>
  <c r="G343" i="5"/>
  <c r="C343" i="5"/>
  <c r="Q342" i="5"/>
  <c r="N342" i="5"/>
  <c r="K342" i="5"/>
  <c r="J342" i="5"/>
  <c r="G342" i="5"/>
  <c r="C342" i="5"/>
  <c r="Q341" i="5"/>
  <c r="N341" i="5"/>
  <c r="K341" i="5"/>
  <c r="J341" i="5"/>
  <c r="G341" i="5"/>
  <c r="C341" i="5"/>
  <c r="Q340" i="5"/>
  <c r="N340" i="5"/>
  <c r="K340" i="5"/>
  <c r="J340" i="5"/>
  <c r="G340" i="5"/>
  <c r="C340" i="5"/>
  <c r="Q339" i="5"/>
  <c r="N339" i="5"/>
  <c r="K339" i="5"/>
  <c r="J339" i="5"/>
  <c r="G339" i="5"/>
  <c r="C339" i="5"/>
  <c r="Q338" i="5"/>
  <c r="N338" i="5"/>
  <c r="K338" i="5"/>
  <c r="J338" i="5"/>
  <c r="G338" i="5"/>
  <c r="C338" i="5"/>
  <c r="Q337" i="5"/>
  <c r="N337" i="5"/>
  <c r="K337" i="5"/>
  <c r="J337" i="5"/>
  <c r="G337" i="5"/>
  <c r="C337" i="5"/>
  <c r="Q336" i="5"/>
  <c r="N336" i="5"/>
  <c r="K336" i="5"/>
  <c r="J336" i="5"/>
  <c r="G336" i="5"/>
  <c r="C336" i="5"/>
  <c r="Q335" i="5"/>
  <c r="N335" i="5"/>
  <c r="K335" i="5"/>
  <c r="J335" i="5"/>
  <c r="G335" i="5"/>
  <c r="C335" i="5"/>
  <c r="Q334" i="5"/>
  <c r="N334" i="5"/>
  <c r="K334" i="5"/>
  <c r="J334" i="5"/>
  <c r="G334" i="5"/>
  <c r="C334" i="5"/>
  <c r="Q333" i="5"/>
  <c r="N333" i="5"/>
  <c r="K333" i="5"/>
  <c r="J333" i="5"/>
  <c r="G333" i="5"/>
  <c r="C333" i="5"/>
  <c r="Q332" i="5"/>
  <c r="N332" i="5"/>
  <c r="K332" i="5"/>
  <c r="J332" i="5"/>
  <c r="G332" i="5"/>
  <c r="C332" i="5"/>
  <c r="Q331" i="5"/>
  <c r="N331" i="5"/>
  <c r="K331" i="5"/>
  <c r="J331" i="5"/>
  <c r="G331" i="5"/>
  <c r="C331" i="5"/>
  <c r="Q330" i="5"/>
  <c r="N330" i="5"/>
  <c r="K330" i="5"/>
  <c r="J330" i="5"/>
  <c r="G330" i="5"/>
  <c r="C330" i="5"/>
  <c r="Q329" i="5"/>
  <c r="N329" i="5"/>
  <c r="K329" i="5"/>
  <c r="J329" i="5"/>
  <c r="G329" i="5"/>
  <c r="C329" i="5"/>
  <c r="Q328" i="5"/>
  <c r="N328" i="5"/>
  <c r="K328" i="5"/>
  <c r="J328" i="5"/>
  <c r="G328" i="5"/>
  <c r="C328" i="5"/>
  <c r="Q327" i="5"/>
  <c r="N327" i="5"/>
  <c r="K327" i="5"/>
  <c r="J327" i="5"/>
  <c r="G327" i="5"/>
  <c r="C327" i="5"/>
  <c r="Q326" i="5"/>
  <c r="N326" i="5"/>
  <c r="K326" i="5"/>
  <c r="J326" i="5"/>
  <c r="G326" i="5"/>
  <c r="C326" i="5"/>
  <c r="Q325" i="5"/>
  <c r="N325" i="5"/>
  <c r="K325" i="5"/>
  <c r="J325" i="5"/>
  <c r="G325" i="5"/>
  <c r="C325" i="5"/>
  <c r="Q324" i="5"/>
  <c r="N324" i="5"/>
  <c r="K324" i="5"/>
  <c r="J324" i="5"/>
  <c r="G324" i="5"/>
  <c r="C324" i="5"/>
  <c r="Q323" i="5"/>
  <c r="N323" i="5"/>
  <c r="K323" i="5"/>
  <c r="J323" i="5"/>
  <c r="G323" i="5"/>
  <c r="C323" i="5"/>
  <c r="Q322" i="5"/>
  <c r="N322" i="5"/>
  <c r="K322" i="5"/>
  <c r="J322" i="5"/>
  <c r="G322" i="5"/>
  <c r="C322" i="5"/>
  <c r="Q321" i="5"/>
  <c r="N321" i="5"/>
  <c r="K321" i="5"/>
  <c r="J321" i="5"/>
  <c r="G321" i="5"/>
  <c r="C321" i="5"/>
  <c r="Q320" i="5"/>
  <c r="N320" i="5"/>
  <c r="K320" i="5"/>
  <c r="J320" i="5"/>
  <c r="G320" i="5"/>
  <c r="C320" i="5"/>
  <c r="Q319" i="5"/>
  <c r="N319" i="5"/>
  <c r="K319" i="5"/>
  <c r="J319" i="5"/>
  <c r="G319" i="5"/>
  <c r="C319" i="5"/>
  <c r="Q318" i="5"/>
  <c r="N318" i="5"/>
  <c r="K318" i="5"/>
  <c r="J318" i="5"/>
  <c r="G318" i="5"/>
  <c r="C318" i="5"/>
  <c r="Q317" i="5"/>
  <c r="N317" i="5"/>
  <c r="K317" i="5"/>
  <c r="J317" i="5"/>
  <c r="G317" i="5"/>
  <c r="C317" i="5"/>
  <c r="Q316" i="5"/>
  <c r="N316" i="5"/>
  <c r="K316" i="5"/>
  <c r="J316" i="5"/>
  <c r="G316" i="5"/>
  <c r="C316" i="5"/>
  <c r="Q315" i="5"/>
  <c r="N315" i="5"/>
  <c r="K315" i="5"/>
  <c r="J315" i="5"/>
  <c r="G315" i="5"/>
  <c r="C315" i="5"/>
  <c r="Q314" i="5"/>
  <c r="N314" i="5"/>
  <c r="K314" i="5"/>
  <c r="J314" i="5"/>
  <c r="G314" i="5"/>
  <c r="C314" i="5"/>
  <c r="Q313" i="5"/>
  <c r="N313" i="5"/>
  <c r="K313" i="5"/>
  <c r="J313" i="5"/>
  <c r="G313" i="5"/>
  <c r="C313" i="5"/>
  <c r="Q312" i="5"/>
  <c r="N312" i="5"/>
  <c r="K312" i="5"/>
  <c r="J312" i="5"/>
  <c r="G312" i="5"/>
  <c r="C312" i="5"/>
  <c r="Q311" i="5"/>
  <c r="N311" i="5"/>
  <c r="K311" i="5"/>
  <c r="J311" i="5"/>
  <c r="G311" i="5"/>
  <c r="C311" i="5"/>
  <c r="Q310" i="5"/>
  <c r="N310" i="5"/>
  <c r="K310" i="5"/>
  <c r="J310" i="5"/>
  <c r="G310" i="5"/>
  <c r="C310" i="5"/>
  <c r="Q309" i="5"/>
  <c r="N309" i="5"/>
  <c r="K309" i="5"/>
  <c r="J309" i="5"/>
  <c r="G309" i="5"/>
  <c r="C309" i="5"/>
  <c r="Q308" i="5"/>
  <c r="N308" i="5"/>
  <c r="K308" i="5"/>
  <c r="J308" i="5"/>
  <c r="G308" i="5"/>
  <c r="C308" i="5"/>
  <c r="Q307" i="5"/>
  <c r="N307" i="5"/>
  <c r="K307" i="5"/>
  <c r="J307" i="5"/>
  <c r="G307" i="5"/>
  <c r="C307" i="5"/>
  <c r="Q306" i="5"/>
  <c r="N306" i="5"/>
  <c r="K306" i="5"/>
  <c r="J306" i="5"/>
  <c r="G306" i="5"/>
  <c r="C306" i="5"/>
  <c r="Q305" i="5"/>
  <c r="N305" i="5"/>
  <c r="K305" i="5"/>
  <c r="J305" i="5"/>
  <c r="G305" i="5"/>
  <c r="C305" i="5"/>
  <c r="Q304" i="5"/>
  <c r="N304" i="5"/>
  <c r="K304" i="5"/>
  <c r="J304" i="5"/>
  <c r="G304" i="5"/>
  <c r="C304" i="5"/>
  <c r="Q303" i="5"/>
  <c r="N303" i="5"/>
  <c r="K303" i="5"/>
  <c r="J303" i="5"/>
  <c r="G303" i="5"/>
  <c r="C303" i="5"/>
  <c r="Q302" i="5"/>
  <c r="N302" i="5"/>
  <c r="K302" i="5"/>
  <c r="J302" i="5"/>
  <c r="G302" i="5"/>
  <c r="C302" i="5"/>
  <c r="Q301" i="5"/>
  <c r="N301" i="5"/>
  <c r="K301" i="5"/>
  <c r="J301" i="5"/>
  <c r="G301" i="5"/>
  <c r="C301" i="5"/>
  <c r="Q300" i="5"/>
  <c r="N300" i="5"/>
  <c r="K300" i="5"/>
  <c r="J300" i="5"/>
  <c r="G300" i="5"/>
  <c r="C300" i="5"/>
  <c r="Q299" i="5"/>
  <c r="N299" i="5"/>
  <c r="K299" i="5"/>
  <c r="J299" i="5"/>
  <c r="G299" i="5"/>
  <c r="C299" i="5"/>
  <c r="Q298" i="5"/>
  <c r="N298" i="5"/>
  <c r="K298" i="5"/>
  <c r="J298" i="5"/>
  <c r="G298" i="5"/>
  <c r="C298" i="5"/>
  <c r="Q297" i="5"/>
  <c r="N297" i="5"/>
  <c r="K297" i="5"/>
  <c r="J297" i="5"/>
  <c r="G297" i="5"/>
  <c r="C297" i="5"/>
  <c r="Q296" i="5"/>
  <c r="N296" i="5"/>
  <c r="K296" i="5"/>
  <c r="J296" i="5"/>
  <c r="G296" i="5"/>
  <c r="C296" i="5"/>
  <c r="Q295" i="5"/>
  <c r="N295" i="5"/>
  <c r="K295" i="5"/>
  <c r="J295" i="5"/>
  <c r="G295" i="5"/>
  <c r="C295" i="5"/>
  <c r="Q294" i="5"/>
  <c r="N294" i="5"/>
  <c r="K294" i="5"/>
  <c r="J294" i="5"/>
  <c r="G294" i="5"/>
  <c r="C294" i="5"/>
  <c r="Q293" i="5"/>
  <c r="N293" i="5"/>
  <c r="K293" i="5"/>
  <c r="J293" i="5"/>
  <c r="G293" i="5"/>
  <c r="C293" i="5"/>
  <c r="Q292" i="5"/>
  <c r="N292" i="5"/>
  <c r="K292" i="5"/>
  <c r="J292" i="5"/>
  <c r="G292" i="5"/>
  <c r="C292" i="5"/>
  <c r="Q291" i="5"/>
  <c r="N291" i="5"/>
  <c r="K291" i="5"/>
  <c r="J291" i="5"/>
  <c r="G291" i="5"/>
  <c r="C291" i="5"/>
  <c r="Q290" i="5"/>
  <c r="N290" i="5"/>
  <c r="K290" i="5"/>
  <c r="J290" i="5"/>
  <c r="G290" i="5"/>
  <c r="C290" i="5"/>
  <c r="Q289" i="5"/>
  <c r="N289" i="5"/>
  <c r="K289" i="5"/>
  <c r="J289" i="5"/>
  <c r="G289" i="5"/>
  <c r="C289" i="5"/>
  <c r="Q288" i="5"/>
  <c r="N288" i="5"/>
  <c r="K288" i="5"/>
  <c r="J288" i="5"/>
  <c r="G288" i="5"/>
  <c r="C288" i="5"/>
  <c r="Q287" i="5"/>
  <c r="N287" i="5"/>
  <c r="K287" i="5"/>
  <c r="J287" i="5"/>
  <c r="G287" i="5"/>
  <c r="C287" i="5"/>
  <c r="Q286" i="5"/>
  <c r="N286" i="5"/>
  <c r="K286" i="5"/>
  <c r="J286" i="5"/>
  <c r="G286" i="5"/>
  <c r="C286" i="5"/>
  <c r="Q285" i="5"/>
  <c r="N285" i="5"/>
  <c r="K285" i="5"/>
  <c r="J285" i="5"/>
  <c r="G285" i="5"/>
  <c r="C285" i="5"/>
  <c r="Q284" i="5"/>
  <c r="N284" i="5"/>
  <c r="K284" i="5"/>
  <c r="J284" i="5"/>
  <c r="G284" i="5"/>
  <c r="C284" i="5"/>
  <c r="Q283" i="5"/>
  <c r="N283" i="5"/>
  <c r="K283" i="5"/>
  <c r="J283" i="5"/>
  <c r="G283" i="5"/>
  <c r="C283" i="5"/>
  <c r="Q282" i="5"/>
  <c r="N282" i="5"/>
  <c r="K282" i="5"/>
  <c r="J282" i="5"/>
  <c r="G282" i="5"/>
  <c r="C282" i="5"/>
  <c r="Q281" i="5"/>
  <c r="N281" i="5"/>
  <c r="K281" i="5"/>
  <c r="J281" i="5"/>
  <c r="G281" i="5"/>
  <c r="C281" i="5"/>
  <c r="Q280" i="5"/>
  <c r="N280" i="5"/>
  <c r="K280" i="5"/>
  <c r="J280" i="5"/>
  <c r="G280" i="5"/>
  <c r="C280" i="5"/>
  <c r="Q279" i="5"/>
  <c r="N279" i="5"/>
  <c r="K279" i="5"/>
  <c r="J279" i="5"/>
  <c r="G279" i="5"/>
  <c r="C279" i="5"/>
  <c r="Q278" i="5"/>
  <c r="N278" i="5"/>
  <c r="K278" i="5"/>
  <c r="J278" i="5"/>
  <c r="G278" i="5"/>
  <c r="C278" i="5"/>
  <c r="Q277" i="5"/>
  <c r="N277" i="5"/>
  <c r="K277" i="5"/>
  <c r="J277" i="5"/>
  <c r="G277" i="5"/>
  <c r="C277" i="5"/>
  <c r="Q276" i="5"/>
  <c r="N276" i="5"/>
  <c r="K276" i="5"/>
  <c r="J276" i="5"/>
  <c r="G276" i="5"/>
  <c r="C276" i="5"/>
  <c r="Q275" i="5"/>
  <c r="N275" i="5"/>
  <c r="K275" i="5"/>
  <c r="J275" i="5"/>
  <c r="G275" i="5"/>
  <c r="C275" i="5"/>
  <c r="Q274" i="5"/>
  <c r="N274" i="5"/>
  <c r="K274" i="5"/>
  <c r="J274" i="5"/>
  <c r="G274" i="5"/>
  <c r="C274" i="5"/>
  <c r="Q273" i="5"/>
  <c r="N273" i="5"/>
  <c r="K273" i="5"/>
  <c r="J273" i="5"/>
  <c r="G273" i="5"/>
  <c r="C273" i="5"/>
  <c r="Q272" i="5"/>
  <c r="N272" i="5"/>
  <c r="K272" i="5"/>
  <c r="J272" i="5"/>
  <c r="G272" i="5"/>
  <c r="C272" i="5"/>
  <c r="Q271" i="5"/>
  <c r="N271" i="5"/>
  <c r="K271" i="5"/>
  <c r="J271" i="5"/>
  <c r="G271" i="5"/>
  <c r="C271" i="5"/>
  <c r="Q270" i="5"/>
  <c r="N270" i="5"/>
  <c r="K270" i="5"/>
  <c r="J270" i="5"/>
  <c r="G270" i="5"/>
  <c r="C270" i="5"/>
  <c r="Q269" i="5"/>
  <c r="N269" i="5"/>
  <c r="K269" i="5"/>
  <c r="J269" i="5"/>
  <c r="G269" i="5"/>
  <c r="C269" i="5"/>
  <c r="Q268" i="5"/>
  <c r="N268" i="5"/>
  <c r="K268" i="5"/>
  <c r="J268" i="5"/>
  <c r="G268" i="5"/>
  <c r="C268" i="5"/>
  <c r="Q267" i="5"/>
  <c r="N267" i="5"/>
  <c r="K267" i="5"/>
  <c r="J267" i="5"/>
  <c r="G267" i="5"/>
  <c r="C267" i="5"/>
  <c r="Q266" i="5"/>
  <c r="N266" i="5"/>
  <c r="K266" i="5"/>
  <c r="J266" i="5"/>
  <c r="G266" i="5"/>
  <c r="C266" i="5"/>
  <c r="Q265" i="5"/>
  <c r="N265" i="5"/>
  <c r="K265" i="5"/>
  <c r="J265" i="5"/>
  <c r="G265" i="5"/>
  <c r="C265" i="5"/>
  <c r="Q264" i="5"/>
  <c r="N264" i="5"/>
  <c r="K264" i="5"/>
  <c r="J264" i="5"/>
  <c r="G264" i="5"/>
  <c r="C264" i="5"/>
  <c r="Q263" i="5"/>
  <c r="N263" i="5"/>
  <c r="K263" i="5"/>
  <c r="J263" i="5"/>
  <c r="G263" i="5"/>
  <c r="C263" i="5"/>
  <c r="Q262" i="5"/>
  <c r="N262" i="5"/>
  <c r="K262" i="5"/>
  <c r="J262" i="5"/>
  <c r="G262" i="5"/>
  <c r="C262" i="5"/>
  <c r="Q261" i="5"/>
  <c r="N261" i="5"/>
  <c r="K261" i="5"/>
  <c r="J261" i="5"/>
  <c r="G261" i="5"/>
  <c r="C261" i="5"/>
  <c r="Q260" i="5"/>
  <c r="N260" i="5"/>
  <c r="K260" i="5"/>
  <c r="J260" i="5"/>
  <c r="G260" i="5"/>
  <c r="C260" i="5"/>
  <c r="Q259" i="5"/>
  <c r="N259" i="5"/>
  <c r="K259" i="5"/>
  <c r="J259" i="5"/>
  <c r="G259" i="5"/>
  <c r="C259" i="5"/>
  <c r="Q258" i="5"/>
  <c r="N258" i="5"/>
  <c r="K258" i="5"/>
  <c r="J258" i="5"/>
  <c r="G258" i="5"/>
  <c r="C258" i="5"/>
  <c r="Q257" i="5"/>
  <c r="N257" i="5"/>
  <c r="K257" i="5"/>
  <c r="J257" i="5"/>
  <c r="G257" i="5"/>
  <c r="C257" i="5"/>
  <c r="Q256" i="5"/>
  <c r="N256" i="5"/>
  <c r="K256" i="5"/>
  <c r="J256" i="5"/>
  <c r="G256" i="5"/>
  <c r="C256" i="5"/>
  <c r="Q255" i="5"/>
  <c r="N255" i="5"/>
  <c r="K255" i="5"/>
  <c r="J255" i="5"/>
  <c r="G255" i="5"/>
  <c r="C255" i="5"/>
  <c r="Q254" i="5"/>
  <c r="N254" i="5"/>
  <c r="K254" i="5"/>
  <c r="J254" i="5"/>
  <c r="G254" i="5"/>
  <c r="C254" i="5"/>
  <c r="Q253" i="5"/>
  <c r="N253" i="5"/>
  <c r="K253" i="5"/>
  <c r="J253" i="5"/>
  <c r="G253" i="5"/>
  <c r="C253" i="5"/>
  <c r="Q252" i="5"/>
  <c r="N252" i="5"/>
  <c r="K252" i="5"/>
  <c r="J252" i="5"/>
  <c r="G252" i="5"/>
  <c r="C252" i="5"/>
  <c r="Q251" i="5"/>
  <c r="N251" i="5"/>
  <c r="K251" i="5"/>
  <c r="J251" i="5"/>
  <c r="G251" i="5"/>
  <c r="C251" i="5"/>
  <c r="Q250" i="5"/>
  <c r="N250" i="5"/>
  <c r="K250" i="5"/>
  <c r="J250" i="5"/>
  <c r="G250" i="5"/>
  <c r="C250" i="5"/>
  <c r="Q249" i="5"/>
  <c r="N249" i="5"/>
  <c r="K249" i="5"/>
  <c r="J249" i="5"/>
  <c r="G249" i="5"/>
  <c r="C249" i="5"/>
  <c r="Q248" i="5"/>
  <c r="N248" i="5"/>
  <c r="K248" i="5"/>
  <c r="J248" i="5"/>
  <c r="G248" i="5"/>
  <c r="C248" i="5"/>
  <c r="Q247" i="5"/>
  <c r="N247" i="5"/>
  <c r="K247" i="5"/>
  <c r="J247" i="5"/>
  <c r="G247" i="5"/>
  <c r="C247" i="5"/>
  <c r="Q246" i="5"/>
  <c r="N246" i="5"/>
  <c r="K246" i="5"/>
  <c r="J246" i="5"/>
  <c r="G246" i="5"/>
  <c r="C246" i="5"/>
  <c r="Q245" i="5"/>
  <c r="N245" i="5"/>
  <c r="K245" i="5"/>
  <c r="J245" i="5"/>
  <c r="G245" i="5"/>
  <c r="C245" i="5"/>
  <c r="Q244" i="5"/>
  <c r="N244" i="5"/>
  <c r="K244" i="5"/>
  <c r="J244" i="5"/>
  <c r="G244" i="5"/>
  <c r="C244" i="5"/>
  <c r="Q243" i="5"/>
  <c r="N243" i="5"/>
  <c r="K243" i="5"/>
  <c r="J243" i="5"/>
  <c r="G243" i="5"/>
  <c r="C243" i="5"/>
  <c r="Q242" i="5"/>
  <c r="N242" i="5"/>
  <c r="K242" i="5"/>
  <c r="J242" i="5"/>
  <c r="G242" i="5"/>
  <c r="C242" i="5"/>
  <c r="Q241" i="5"/>
  <c r="N241" i="5"/>
  <c r="K241" i="5"/>
  <c r="J241" i="5"/>
  <c r="G241" i="5"/>
  <c r="C241" i="5"/>
  <c r="Q240" i="5"/>
  <c r="N240" i="5"/>
  <c r="K240" i="5"/>
  <c r="J240" i="5"/>
  <c r="G240" i="5"/>
  <c r="C240" i="5"/>
  <c r="Q239" i="5"/>
  <c r="N239" i="5"/>
  <c r="K239" i="5"/>
  <c r="J239" i="5"/>
  <c r="G239" i="5"/>
  <c r="C239" i="5"/>
  <c r="Q238" i="5"/>
  <c r="N238" i="5"/>
  <c r="K238" i="5"/>
  <c r="J238" i="5"/>
  <c r="G238" i="5"/>
  <c r="C238" i="5"/>
  <c r="Q237" i="5"/>
  <c r="N237" i="5"/>
  <c r="K237" i="5"/>
  <c r="J237" i="5"/>
  <c r="G237" i="5"/>
  <c r="C237" i="5"/>
  <c r="Q236" i="5"/>
  <c r="N236" i="5"/>
  <c r="K236" i="5"/>
  <c r="J236" i="5"/>
  <c r="G236" i="5"/>
  <c r="C236" i="5"/>
  <c r="Q235" i="5"/>
  <c r="N235" i="5"/>
  <c r="K235" i="5"/>
  <c r="J235" i="5"/>
  <c r="G235" i="5"/>
  <c r="C235" i="5"/>
  <c r="Q234" i="5"/>
  <c r="N234" i="5"/>
  <c r="K234" i="5"/>
  <c r="J234" i="5"/>
  <c r="G234" i="5"/>
  <c r="C234" i="5"/>
  <c r="Q233" i="5"/>
  <c r="N233" i="5"/>
  <c r="K233" i="5"/>
  <c r="J233" i="5"/>
  <c r="G233" i="5"/>
  <c r="C233" i="5"/>
  <c r="Q232" i="5"/>
  <c r="N232" i="5"/>
  <c r="K232" i="5"/>
  <c r="J232" i="5"/>
  <c r="G232" i="5"/>
  <c r="C232" i="5"/>
  <c r="Q231" i="5"/>
  <c r="N231" i="5"/>
  <c r="K231" i="5"/>
  <c r="J231" i="5"/>
  <c r="G231" i="5"/>
  <c r="C231" i="5"/>
  <c r="Q230" i="5"/>
  <c r="N230" i="5"/>
  <c r="K230" i="5"/>
  <c r="J230" i="5"/>
  <c r="G230" i="5"/>
  <c r="C230" i="5"/>
  <c r="Q229" i="5"/>
  <c r="N229" i="5"/>
  <c r="K229" i="5"/>
  <c r="J229" i="5"/>
  <c r="G229" i="5"/>
  <c r="C229" i="5"/>
  <c r="Q228" i="5"/>
  <c r="N228" i="5"/>
  <c r="K228" i="5"/>
  <c r="J228" i="5"/>
  <c r="G228" i="5"/>
  <c r="C228" i="5"/>
  <c r="Q227" i="5"/>
  <c r="N227" i="5"/>
  <c r="K227" i="5"/>
  <c r="J227" i="5"/>
  <c r="G227" i="5"/>
  <c r="C227" i="5"/>
  <c r="Q226" i="5"/>
  <c r="N226" i="5"/>
  <c r="K226" i="5"/>
  <c r="J226" i="5"/>
  <c r="G226" i="5"/>
  <c r="C226" i="5"/>
  <c r="Q225" i="5"/>
  <c r="N225" i="5"/>
  <c r="K225" i="5"/>
  <c r="J225" i="5"/>
  <c r="G225" i="5"/>
  <c r="C225" i="5"/>
  <c r="Q224" i="5"/>
  <c r="N224" i="5"/>
  <c r="K224" i="5"/>
  <c r="J224" i="5"/>
  <c r="G224" i="5"/>
  <c r="C224" i="5"/>
  <c r="Q223" i="5"/>
  <c r="N223" i="5"/>
  <c r="K223" i="5"/>
  <c r="J223" i="5"/>
  <c r="G223" i="5"/>
  <c r="C223" i="5"/>
  <c r="Q222" i="5"/>
  <c r="N222" i="5"/>
  <c r="K222" i="5"/>
  <c r="J222" i="5"/>
  <c r="G222" i="5"/>
  <c r="C222" i="5"/>
  <c r="Q221" i="5"/>
  <c r="N221" i="5"/>
  <c r="K221" i="5"/>
  <c r="J221" i="5"/>
  <c r="G221" i="5"/>
  <c r="C221" i="5"/>
  <c r="Q220" i="5"/>
  <c r="N220" i="5"/>
  <c r="K220" i="5"/>
  <c r="J220" i="5"/>
  <c r="G220" i="5"/>
  <c r="C220" i="5"/>
  <c r="Q219" i="5"/>
  <c r="N219" i="5"/>
  <c r="K219" i="5"/>
  <c r="J219" i="5"/>
  <c r="G219" i="5"/>
  <c r="C219" i="5"/>
  <c r="Q218" i="5"/>
  <c r="N218" i="5"/>
  <c r="K218" i="5"/>
  <c r="J218" i="5"/>
  <c r="G218" i="5"/>
  <c r="C218" i="5"/>
  <c r="Q217" i="5"/>
  <c r="N217" i="5"/>
  <c r="K217" i="5"/>
  <c r="J217" i="5"/>
  <c r="G217" i="5"/>
  <c r="C217" i="5"/>
  <c r="Q216" i="5"/>
  <c r="N216" i="5"/>
  <c r="K216" i="5"/>
  <c r="J216" i="5"/>
  <c r="G216" i="5"/>
  <c r="C216" i="5"/>
  <c r="Q215" i="5"/>
  <c r="N215" i="5"/>
  <c r="K215" i="5"/>
  <c r="J215" i="5"/>
  <c r="G215" i="5"/>
  <c r="C215" i="5"/>
  <c r="Q214" i="5"/>
  <c r="N214" i="5"/>
  <c r="K214" i="5"/>
  <c r="J214" i="5"/>
  <c r="G214" i="5"/>
  <c r="C214" i="5"/>
  <c r="Q213" i="5"/>
  <c r="N213" i="5"/>
  <c r="K213" i="5"/>
  <c r="J213" i="5"/>
  <c r="G213" i="5"/>
  <c r="C213" i="5"/>
  <c r="Q212" i="5"/>
  <c r="N212" i="5"/>
  <c r="K212" i="5"/>
  <c r="J212" i="5"/>
  <c r="G212" i="5"/>
  <c r="C212" i="5"/>
  <c r="Q211" i="5"/>
  <c r="N211" i="5"/>
  <c r="K211" i="5"/>
  <c r="J211" i="5"/>
  <c r="G211" i="5"/>
  <c r="C211" i="5"/>
  <c r="Q210" i="5"/>
  <c r="N210" i="5"/>
  <c r="K210" i="5"/>
  <c r="J210" i="5"/>
  <c r="G210" i="5"/>
  <c r="C210" i="5"/>
  <c r="Q209" i="5"/>
  <c r="N209" i="5"/>
  <c r="K209" i="5"/>
  <c r="J209" i="5"/>
  <c r="G209" i="5"/>
  <c r="C209" i="5"/>
  <c r="Q208" i="5"/>
  <c r="N208" i="5"/>
  <c r="K208" i="5"/>
  <c r="J208" i="5"/>
  <c r="G208" i="5"/>
  <c r="C208" i="5"/>
  <c r="Q207" i="5"/>
  <c r="N207" i="5"/>
  <c r="K207" i="5"/>
  <c r="J207" i="5"/>
  <c r="G207" i="5"/>
  <c r="C207" i="5"/>
  <c r="Q206" i="5"/>
  <c r="N206" i="5"/>
  <c r="K206" i="5"/>
  <c r="J206" i="5"/>
  <c r="G206" i="5"/>
  <c r="C206" i="5"/>
  <c r="Q205" i="5"/>
  <c r="N205" i="5"/>
  <c r="K205" i="5"/>
  <c r="J205" i="5"/>
  <c r="G205" i="5"/>
  <c r="C205" i="5"/>
  <c r="Q204" i="5"/>
  <c r="N204" i="5"/>
  <c r="K204" i="5"/>
  <c r="J204" i="5"/>
  <c r="G204" i="5"/>
  <c r="C204" i="5"/>
  <c r="Q203" i="5"/>
  <c r="N203" i="5"/>
  <c r="K203" i="5"/>
  <c r="J203" i="5"/>
  <c r="G203" i="5"/>
  <c r="C203" i="5"/>
  <c r="Q202" i="5"/>
  <c r="N202" i="5"/>
  <c r="K202" i="5"/>
  <c r="J202" i="5"/>
  <c r="G202" i="5"/>
  <c r="C202" i="5"/>
  <c r="Q201" i="5"/>
  <c r="N201" i="5"/>
  <c r="K201" i="5"/>
  <c r="J201" i="5"/>
  <c r="G201" i="5"/>
  <c r="C201" i="5"/>
  <c r="Q200" i="5"/>
  <c r="N200" i="5"/>
  <c r="K200" i="5"/>
  <c r="J200" i="5"/>
  <c r="G200" i="5"/>
  <c r="C200" i="5"/>
  <c r="Q199" i="5"/>
  <c r="N199" i="5"/>
  <c r="K199" i="5"/>
  <c r="J199" i="5"/>
  <c r="G199" i="5"/>
  <c r="C199" i="5"/>
  <c r="Q198" i="5"/>
  <c r="N198" i="5"/>
  <c r="K198" i="5"/>
  <c r="J198" i="5"/>
  <c r="G198" i="5"/>
  <c r="C198" i="5"/>
  <c r="Q197" i="5"/>
  <c r="N197" i="5"/>
  <c r="K197" i="5"/>
  <c r="J197" i="5"/>
  <c r="G197" i="5"/>
  <c r="C197" i="5"/>
  <c r="Q196" i="5"/>
  <c r="N196" i="5"/>
  <c r="K196" i="5"/>
  <c r="J196" i="5"/>
  <c r="G196" i="5"/>
  <c r="C196" i="5"/>
  <c r="Q195" i="5"/>
  <c r="N195" i="5"/>
  <c r="K195" i="5"/>
  <c r="J195" i="5"/>
  <c r="G195" i="5"/>
  <c r="C195" i="5"/>
  <c r="Q194" i="5"/>
  <c r="N194" i="5"/>
  <c r="K194" i="5"/>
  <c r="J194" i="5"/>
  <c r="G194" i="5"/>
  <c r="C194" i="5"/>
  <c r="Q193" i="5"/>
  <c r="N193" i="5"/>
  <c r="K193" i="5"/>
  <c r="J193" i="5"/>
  <c r="G193" i="5"/>
  <c r="C193" i="5"/>
  <c r="Q192" i="5"/>
  <c r="N192" i="5"/>
  <c r="K192" i="5"/>
  <c r="J192" i="5"/>
  <c r="G192" i="5"/>
  <c r="C192" i="5"/>
  <c r="Q191" i="5"/>
  <c r="N191" i="5"/>
  <c r="K191" i="5"/>
  <c r="J191" i="5"/>
  <c r="G191" i="5"/>
  <c r="C191" i="5"/>
  <c r="Q190" i="5"/>
  <c r="N190" i="5"/>
  <c r="K190" i="5"/>
  <c r="J190" i="5"/>
  <c r="G190" i="5"/>
  <c r="C190" i="5"/>
  <c r="Q189" i="5"/>
  <c r="N189" i="5"/>
  <c r="K189" i="5"/>
  <c r="J189" i="5"/>
  <c r="G189" i="5"/>
  <c r="C189" i="5"/>
  <c r="Q188" i="5"/>
  <c r="N188" i="5"/>
  <c r="K188" i="5"/>
  <c r="J188" i="5"/>
  <c r="G188" i="5"/>
  <c r="C188" i="5"/>
  <c r="Q187" i="5"/>
  <c r="N187" i="5"/>
  <c r="K187" i="5"/>
  <c r="J187" i="5"/>
  <c r="G187" i="5"/>
  <c r="C187" i="5"/>
  <c r="Q186" i="5"/>
  <c r="N186" i="5"/>
  <c r="K186" i="5"/>
  <c r="J186" i="5"/>
  <c r="G186" i="5"/>
  <c r="C186" i="5"/>
  <c r="Q185" i="5"/>
  <c r="N185" i="5"/>
  <c r="K185" i="5"/>
  <c r="J185" i="5"/>
  <c r="G185" i="5"/>
  <c r="C185" i="5"/>
  <c r="Q184" i="5"/>
  <c r="N184" i="5"/>
  <c r="K184" i="5"/>
  <c r="J184" i="5"/>
  <c r="G184" i="5"/>
  <c r="C184" i="5"/>
  <c r="Q183" i="5"/>
  <c r="N183" i="5"/>
  <c r="K183" i="5"/>
  <c r="J183" i="5"/>
  <c r="G183" i="5"/>
  <c r="C183" i="5"/>
  <c r="Q182" i="5"/>
  <c r="N182" i="5"/>
  <c r="K182" i="5"/>
  <c r="J182" i="5"/>
  <c r="G182" i="5"/>
  <c r="C182" i="5"/>
  <c r="Q181" i="5"/>
  <c r="N181" i="5"/>
  <c r="K181" i="5"/>
  <c r="J181" i="5"/>
  <c r="G181" i="5"/>
  <c r="C181" i="5"/>
  <c r="Q180" i="5"/>
  <c r="N180" i="5"/>
  <c r="K180" i="5"/>
  <c r="J180" i="5"/>
  <c r="G180" i="5"/>
  <c r="C180" i="5"/>
  <c r="Q179" i="5"/>
  <c r="N179" i="5"/>
  <c r="K179" i="5"/>
  <c r="J179" i="5"/>
  <c r="G179" i="5"/>
  <c r="C179" i="5"/>
  <c r="Q178" i="5"/>
  <c r="N178" i="5"/>
  <c r="K178" i="5"/>
  <c r="J178" i="5"/>
  <c r="G178" i="5"/>
  <c r="C178" i="5"/>
  <c r="Q177" i="5"/>
  <c r="N177" i="5"/>
  <c r="K177" i="5"/>
  <c r="J177" i="5"/>
  <c r="G177" i="5"/>
  <c r="C177" i="5"/>
  <c r="Q176" i="5"/>
  <c r="N176" i="5"/>
  <c r="K176" i="5"/>
  <c r="J176" i="5"/>
  <c r="G176" i="5"/>
  <c r="C176" i="5"/>
  <c r="Q175" i="5"/>
  <c r="N175" i="5"/>
  <c r="K175" i="5"/>
  <c r="J175" i="5"/>
  <c r="G175" i="5"/>
  <c r="C175" i="5"/>
  <c r="Q174" i="5"/>
  <c r="N174" i="5"/>
  <c r="K174" i="5"/>
  <c r="J174" i="5"/>
  <c r="G174" i="5"/>
  <c r="C174" i="5"/>
  <c r="Q173" i="5"/>
  <c r="N173" i="5"/>
  <c r="K173" i="5"/>
  <c r="J173" i="5"/>
  <c r="G173" i="5"/>
  <c r="C173" i="5"/>
  <c r="Q172" i="5"/>
  <c r="N172" i="5"/>
  <c r="K172" i="5"/>
  <c r="J172" i="5"/>
  <c r="G172" i="5"/>
  <c r="C172" i="5"/>
  <c r="Q171" i="5"/>
  <c r="N171" i="5"/>
  <c r="K171" i="5"/>
  <c r="J171" i="5"/>
  <c r="G171" i="5"/>
  <c r="C171" i="5"/>
  <c r="Q170" i="5"/>
  <c r="N170" i="5"/>
  <c r="K170" i="5"/>
  <c r="J170" i="5"/>
  <c r="G170" i="5"/>
  <c r="C170" i="5"/>
  <c r="Q169" i="5"/>
  <c r="N169" i="5"/>
  <c r="K169" i="5"/>
  <c r="J169" i="5"/>
  <c r="G169" i="5"/>
  <c r="C169" i="5"/>
  <c r="Q168" i="5"/>
  <c r="N168" i="5"/>
  <c r="K168" i="5"/>
  <c r="J168" i="5"/>
  <c r="G168" i="5"/>
  <c r="C168" i="5"/>
  <c r="Q167" i="5"/>
  <c r="N167" i="5"/>
  <c r="K167" i="5"/>
  <c r="J167" i="5"/>
  <c r="G167" i="5"/>
  <c r="C167" i="5"/>
  <c r="Q166" i="5"/>
  <c r="N166" i="5"/>
  <c r="K166" i="5"/>
  <c r="J166" i="5"/>
  <c r="G166" i="5"/>
  <c r="C166" i="5"/>
  <c r="Q165" i="5"/>
  <c r="N165" i="5"/>
  <c r="K165" i="5"/>
  <c r="J165" i="5"/>
  <c r="G165" i="5"/>
  <c r="C165" i="5"/>
  <c r="Q164" i="5"/>
  <c r="N164" i="5"/>
  <c r="K164" i="5"/>
  <c r="J164" i="5"/>
  <c r="G164" i="5"/>
  <c r="C164" i="5"/>
  <c r="Q163" i="5"/>
  <c r="N163" i="5"/>
  <c r="K163" i="5"/>
  <c r="J163" i="5"/>
  <c r="G163" i="5"/>
  <c r="C163" i="5"/>
  <c r="Q162" i="5"/>
  <c r="N162" i="5"/>
  <c r="K162" i="5"/>
  <c r="J162" i="5"/>
  <c r="G162" i="5"/>
  <c r="C162" i="5"/>
  <c r="Q161" i="5"/>
  <c r="N161" i="5"/>
  <c r="K161" i="5"/>
  <c r="J161" i="5"/>
  <c r="G161" i="5"/>
  <c r="C161" i="5"/>
  <c r="Q160" i="5"/>
  <c r="N160" i="5"/>
  <c r="K160" i="5"/>
  <c r="J160" i="5"/>
  <c r="G160" i="5"/>
  <c r="C160" i="5"/>
  <c r="Q159" i="5"/>
  <c r="N159" i="5"/>
  <c r="K159" i="5"/>
  <c r="J159" i="5"/>
  <c r="G159" i="5"/>
  <c r="C159" i="5"/>
  <c r="Q158" i="5"/>
  <c r="N158" i="5"/>
  <c r="K158" i="5"/>
  <c r="J158" i="5"/>
  <c r="G158" i="5"/>
  <c r="C158" i="5"/>
  <c r="Q157" i="5"/>
  <c r="N157" i="5"/>
  <c r="K157" i="5"/>
  <c r="J157" i="5"/>
  <c r="G157" i="5"/>
  <c r="C157" i="5"/>
  <c r="Q156" i="5"/>
  <c r="N156" i="5"/>
  <c r="K156" i="5"/>
  <c r="J156" i="5"/>
  <c r="G156" i="5"/>
  <c r="C156" i="5"/>
  <c r="Q155" i="5"/>
  <c r="N155" i="5"/>
  <c r="K155" i="5"/>
  <c r="J155" i="5"/>
  <c r="G155" i="5"/>
  <c r="C155" i="5"/>
  <c r="Q154" i="5"/>
  <c r="N154" i="5"/>
  <c r="K154" i="5"/>
  <c r="J154" i="5"/>
  <c r="G154" i="5"/>
  <c r="C154" i="5"/>
  <c r="Q153" i="5"/>
  <c r="N153" i="5"/>
  <c r="K153" i="5"/>
  <c r="J153" i="5"/>
  <c r="G153" i="5"/>
  <c r="C153" i="5"/>
  <c r="Q152" i="5"/>
  <c r="N152" i="5"/>
  <c r="K152" i="5"/>
  <c r="J152" i="5"/>
  <c r="G152" i="5"/>
  <c r="C152" i="5"/>
  <c r="Q151" i="5"/>
  <c r="N151" i="5"/>
  <c r="K151" i="5"/>
  <c r="J151" i="5"/>
  <c r="G151" i="5"/>
  <c r="C151" i="5"/>
  <c r="Q150" i="5"/>
  <c r="N150" i="5"/>
  <c r="K150" i="5"/>
  <c r="J150" i="5"/>
  <c r="G150" i="5"/>
  <c r="C150" i="5"/>
  <c r="Q149" i="5"/>
  <c r="N149" i="5"/>
  <c r="K149" i="5"/>
  <c r="J149" i="5"/>
  <c r="G149" i="5"/>
  <c r="C149" i="5"/>
  <c r="Q148" i="5"/>
  <c r="N148" i="5"/>
  <c r="K148" i="5"/>
  <c r="J148" i="5"/>
  <c r="G148" i="5"/>
  <c r="C148" i="5"/>
  <c r="Q147" i="5"/>
  <c r="N147" i="5"/>
  <c r="K147" i="5"/>
  <c r="J147" i="5"/>
  <c r="G147" i="5"/>
  <c r="C147" i="5"/>
  <c r="Q146" i="5"/>
  <c r="N146" i="5"/>
  <c r="K146" i="5"/>
  <c r="J146" i="5"/>
  <c r="G146" i="5"/>
  <c r="C146" i="5"/>
  <c r="Q145" i="5"/>
  <c r="N145" i="5"/>
  <c r="K145" i="5"/>
  <c r="J145" i="5"/>
  <c r="G145" i="5"/>
  <c r="C145" i="5"/>
  <c r="Q144" i="5"/>
  <c r="N144" i="5"/>
  <c r="K144" i="5"/>
  <c r="J144" i="5"/>
  <c r="G144" i="5"/>
  <c r="C144" i="5"/>
  <c r="Q143" i="5"/>
  <c r="N143" i="5"/>
  <c r="K143" i="5"/>
  <c r="J143" i="5"/>
  <c r="G143" i="5"/>
  <c r="C143" i="5"/>
  <c r="Q142" i="5"/>
  <c r="N142" i="5"/>
  <c r="K142" i="5"/>
  <c r="J142" i="5"/>
  <c r="G142" i="5"/>
  <c r="C142" i="5"/>
  <c r="Q141" i="5"/>
  <c r="N141" i="5"/>
  <c r="K141" i="5"/>
  <c r="J141" i="5"/>
  <c r="G141" i="5"/>
  <c r="C141" i="5"/>
  <c r="Q140" i="5"/>
  <c r="N140" i="5"/>
  <c r="K140" i="5"/>
  <c r="J140" i="5"/>
  <c r="G140" i="5"/>
  <c r="C140" i="5"/>
  <c r="Q139" i="5"/>
  <c r="N139" i="5"/>
  <c r="K139" i="5"/>
  <c r="J139" i="5"/>
  <c r="G139" i="5"/>
  <c r="C139" i="5"/>
  <c r="Q138" i="5"/>
  <c r="N138" i="5"/>
  <c r="K138" i="5"/>
  <c r="J138" i="5"/>
  <c r="G138" i="5"/>
  <c r="C138" i="5"/>
  <c r="Q137" i="5"/>
  <c r="N137" i="5"/>
  <c r="K137" i="5"/>
  <c r="J137" i="5"/>
  <c r="G137" i="5"/>
  <c r="C137" i="5"/>
  <c r="Q136" i="5"/>
  <c r="N136" i="5"/>
  <c r="K136" i="5"/>
  <c r="J136" i="5"/>
  <c r="G136" i="5"/>
  <c r="C136" i="5"/>
  <c r="Q135" i="5"/>
  <c r="N135" i="5"/>
  <c r="K135" i="5"/>
  <c r="J135" i="5"/>
  <c r="G135" i="5"/>
  <c r="C135" i="5"/>
  <c r="Q134" i="5"/>
  <c r="N134" i="5"/>
  <c r="K134" i="5"/>
  <c r="J134" i="5"/>
  <c r="G134" i="5"/>
  <c r="C134" i="5"/>
  <c r="Q133" i="5"/>
  <c r="N133" i="5"/>
  <c r="K133" i="5"/>
  <c r="J133" i="5"/>
  <c r="G133" i="5"/>
  <c r="C133" i="5"/>
  <c r="Q132" i="5"/>
  <c r="N132" i="5"/>
  <c r="K132" i="5"/>
  <c r="J132" i="5"/>
  <c r="G132" i="5"/>
  <c r="C132" i="5"/>
  <c r="Q131" i="5"/>
  <c r="N131" i="5"/>
  <c r="K131" i="5"/>
  <c r="J131" i="5"/>
  <c r="G131" i="5"/>
  <c r="C131" i="5"/>
  <c r="Q130" i="5"/>
  <c r="N130" i="5"/>
  <c r="K130" i="5"/>
  <c r="J130" i="5"/>
  <c r="G130" i="5"/>
  <c r="C130" i="5"/>
  <c r="Q129" i="5"/>
  <c r="N129" i="5"/>
  <c r="K129" i="5"/>
  <c r="J129" i="5"/>
  <c r="G129" i="5"/>
  <c r="C129" i="5"/>
  <c r="Q128" i="5"/>
  <c r="N128" i="5"/>
  <c r="K128" i="5"/>
  <c r="J128" i="5"/>
  <c r="G128" i="5"/>
  <c r="C128" i="5"/>
  <c r="Q127" i="5"/>
  <c r="N127" i="5"/>
  <c r="K127" i="5"/>
  <c r="J127" i="5"/>
  <c r="G127" i="5"/>
  <c r="C127" i="5"/>
  <c r="Q126" i="5"/>
  <c r="N126" i="5"/>
  <c r="K126" i="5"/>
  <c r="J126" i="5"/>
  <c r="G126" i="5"/>
  <c r="C126" i="5"/>
  <c r="Q125" i="5"/>
  <c r="N125" i="5"/>
  <c r="K125" i="5"/>
  <c r="J125" i="5"/>
  <c r="G125" i="5"/>
  <c r="C125" i="5"/>
  <c r="Q124" i="5"/>
  <c r="N124" i="5"/>
  <c r="K124" i="5"/>
  <c r="J124" i="5"/>
  <c r="G124" i="5"/>
  <c r="C124" i="5"/>
  <c r="Q123" i="5"/>
  <c r="N123" i="5"/>
  <c r="K123" i="5"/>
  <c r="J123" i="5"/>
  <c r="G123" i="5"/>
  <c r="C123" i="5"/>
  <c r="Q122" i="5"/>
  <c r="N122" i="5"/>
  <c r="K122" i="5"/>
  <c r="J122" i="5"/>
  <c r="G122" i="5"/>
  <c r="C122" i="5"/>
  <c r="Q121" i="5"/>
  <c r="N121" i="5"/>
  <c r="K121" i="5"/>
  <c r="J121" i="5"/>
  <c r="G121" i="5"/>
  <c r="C121" i="5"/>
  <c r="Q120" i="5"/>
  <c r="N120" i="5"/>
  <c r="K120" i="5"/>
  <c r="J120" i="5"/>
  <c r="G120" i="5"/>
  <c r="C120" i="5"/>
  <c r="Q119" i="5"/>
  <c r="N119" i="5"/>
  <c r="K119" i="5"/>
  <c r="J119" i="5"/>
  <c r="G119" i="5"/>
  <c r="C119" i="5"/>
  <c r="Q118" i="5"/>
  <c r="N118" i="5"/>
  <c r="K118" i="5"/>
  <c r="J118" i="5"/>
  <c r="G118" i="5"/>
  <c r="C118" i="5"/>
  <c r="Q117" i="5"/>
  <c r="N117" i="5"/>
  <c r="K117" i="5"/>
  <c r="J117" i="5"/>
  <c r="G117" i="5"/>
  <c r="C117" i="5"/>
  <c r="Q116" i="5"/>
  <c r="N116" i="5"/>
  <c r="K116" i="5"/>
  <c r="J116" i="5"/>
  <c r="G116" i="5"/>
  <c r="C116" i="5"/>
  <c r="Q115" i="5"/>
  <c r="N115" i="5"/>
  <c r="K115" i="5"/>
  <c r="J115" i="5"/>
  <c r="G115" i="5"/>
  <c r="C115" i="5"/>
  <c r="Q114" i="5"/>
  <c r="N114" i="5"/>
  <c r="K114" i="5"/>
  <c r="J114" i="5"/>
  <c r="G114" i="5"/>
  <c r="C114" i="5"/>
  <c r="Q113" i="5"/>
  <c r="N113" i="5"/>
  <c r="K113" i="5"/>
  <c r="J113" i="5"/>
  <c r="G113" i="5"/>
  <c r="C113" i="5"/>
  <c r="Q112" i="5"/>
  <c r="N112" i="5"/>
  <c r="K112" i="5"/>
  <c r="J112" i="5"/>
  <c r="G112" i="5"/>
  <c r="C112" i="5"/>
  <c r="Q111" i="5"/>
  <c r="N111" i="5"/>
  <c r="K111" i="5"/>
  <c r="J111" i="5"/>
  <c r="G111" i="5"/>
  <c r="C111" i="5"/>
  <c r="Q110" i="5"/>
  <c r="N110" i="5"/>
  <c r="K110" i="5"/>
  <c r="J110" i="5"/>
  <c r="G110" i="5"/>
  <c r="C110" i="5"/>
  <c r="Q109" i="5"/>
  <c r="N109" i="5"/>
  <c r="K109" i="5"/>
  <c r="J109" i="5"/>
  <c r="G109" i="5"/>
  <c r="C109" i="5"/>
  <c r="Q108" i="5"/>
  <c r="N108" i="5"/>
  <c r="K108" i="5"/>
  <c r="J108" i="5"/>
  <c r="G108" i="5"/>
  <c r="C108" i="5"/>
  <c r="Q107" i="5"/>
  <c r="N107" i="5"/>
  <c r="K107" i="5"/>
  <c r="J107" i="5"/>
  <c r="G107" i="5"/>
  <c r="C107" i="5"/>
  <c r="Q106" i="5"/>
  <c r="N106" i="5"/>
  <c r="K106" i="5"/>
  <c r="J106" i="5"/>
  <c r="G106" i="5"/>
  <c r="C106" i="5"/>
  <c r="Q105" i="5"/>
  <c r="N105" i="5"/>
  <c r="K105" i="5"/>
  <c r="J105" i="5"/>
  <c r="G105" i="5"/>
  <c r="C105" i="5"/>
  <c r="Q104" i="5"/>
  <c r="N104" i="5"/>
  <c r="K104" i="5"/>
  <c r="J104" i="5"/>
  <c r="G104" i="5"/>
  <c r="C104" i="5"/>
  <c r="Q103" i="5"/>
  <c r="N103" i="5"/>
  <c r="K103" i="5"/>
  <c r="J103" i="5"/>
  <c r="G103" i="5"/>
  <c r="C103" i="5"/>
  <c r="Q102" i="5"/>
  <c r="N102" i="5"/>
  <c r="K102" i="5"/>
  <c r="J102" i="5"/>
  <c r="G102" i="5"/>
  <c r="C102" i="5"/>
  <c r="Q101" i="5"/>
  <c r="N101" i="5"/>
  <c r="K101" i="5"/>
  <c r="J101" i="5"/>
  <c r="G101" i="5"/>
  <c r="C101" i="5"/>
  <c r="Q100" i="5"/>
  <c r="N100" i="5"/>
  <c r="K100" i="5"/>
  <c r="J100" i="5"/>
  <c r="G100" i="5"/>
  <c r="C100" i="5"/>
  <c r="Q99" i="5"/>
  <c r="N99" i="5"/>
  <c r="K99" i="5"/>
  <c r="J99" i="5"/>
  <c r="G99" i="5"/>
  <c r="C99" i="5"/>
  <c r="Q98" i="5"/>
  <c r="N98" i="5"/>
  <c r="K98" i="5"/>
  <c r="J98" i="5"/>
  <c r="G98" i="5"/>
  <c r="C98" i="5"/>
  <c r="Q97" i="5"/>
  <c r="N97" i="5"/>
  <c r="K97" i="5"/>
  <c r="J97" i="5"/>
  <c r="G97" i="5"/>
  <c r="C97" i="5"/>
  <c r="Q96" i="5"/>
  <c r="N96" i="5"/>
  <c r="K96" i="5"/>
  <c r="J96" i="5"/>
  <c r="G96" i="5"/>
  <c r="C96" i="5"/>
  <c r="Q95" i="5"/>
  <c r="N95" i="5"/>
  <c r="K95" i="5"/>
  <c r="J95" i="5"/>
  <c r="G95" i="5"/>
  <c r="C95" i="5"/>
  <c r="Q94" i="5"/>
  <c r="N94" i="5"/>
  <c r="K94" i="5"/>
  <c r="J94" i="5"/>
  <c r="G94" i="5"/>
  <c r="C94" i="5"/>
  <c r="Q93" i="5"/>
  <c r="N93" i="5"/>
  <c r="K93" i="5"/>
  <c r="J93" i="5"/>
  <c r="G93" i="5"/>
  <c r="C93" i="5"/>
  <c r="Q92" i="5"/>
  <c r="N92" i="5"/>
  <c r="K92" i="5"/>
  <c r="J92" i="5"/>
  <c r="G92" i="5"/>
  <c r="C92" i="5"/>
  <c r="Q91" i="5"/>
  <c r="N91" i="5"/>
  <c r="K91" i="5"/>
  <c r="J91" i="5"/>
  <c r="G91" i="5"/>
  <c r="C91" i="5"/>
  <c r="Q90" i="5"/>
  <c r="N90" i="5"/>
  <c r="K90" i="5"/>
  <c r="J90" i="5"/>
  <c r="G90" i="5"/>
  <c r="C90" i="5"/>
  <c r="Q89" i="5"/>
  <c r="N89" i="5"/>
  <c r="K89" i="5"/>
  <c r="J89" i="5"/>
  <c r="G89" i="5"/>
  <c r="C89" i="5"/>
  <c r="Q88" i="5"/>
  <c r="N88" i="5"/>
  <c r="K88" i="5"/>
  <c r="J88" i="5"/>
  <c r="G88" i="5"/>
  <c r="C88" i="5"/>
  <c r="Q87" i="5"/>
  <c r="N87" i="5"/>
  <c r="K87" i="5"/>
  <c r="J87" i="5"/>
  <c r="G87" i="5"/>
  <c r="C87" i="5"/>
  <c r="Q86" i="5"/>
  <c r="N86" i="5"/>
  <c r="K86" i="5"/>
  <c r="J86" i="5"/>
  <c r="G86" i="5"/>
  <c r="C86" i="5"/>
  <c r="Q85" i="5"/>
  <c r="N85" i="5"/>
  <c r="K85" i="5"/>
  <c r="J85" i="5"/>
  <c r="G85" i="5"/>
  <c r="C85" i="5"/>
  <c r="Q84" i="5"/>
  <c r="N84" i="5"/>
  <c r="K84" i="5"/>
  <c r="J84" i="5"/>
  <c r="G84" i="5"/>
  <c r="C84" i="5"/>
  <c r="Q83" i="5"/>
  <c r="N83" i="5"/>
  <c r="K83" i="5"/>
  <c r="J83" i="5"/>
  <c r="G83" i="5"/>
  <c r="C83" i="5"/>
  <c r="Q82" i="5"/>
  <c r="N82" i="5"/>
  <c r="K82" i="5"/>
  <c r="J82" i="5"/>
  <c r="G82" i="5"/>
  <c r="C82" i="5"/>
  <c r="Q81" i="5"/>
  <c r="N81" i="5"/>
  <c r="K81" i="5"/>
  <c r="J81" i="5"/>
  <c r="G81" i="5"/>
  <c r="C81" i="5"/>
  <c r="Q80" i="5"/>
  <c r="N80" i="5"/>
  <c r="K80" i="5"/>
  <c r="J80" i="5"/>
  <c r="G80" i="5"/>
  <c r="C80" i="5"/>
  <c r="Q79" i="5"/>
  <c r="N79" i="5"/>
  <c r="K79" i="5"/>
  <c r="J79" i="5"/>
  <c r="G79" i="5"/>
  <c r="C79" i="5"/>
  <c r="Q78" i="5"/>
  <c r="N78" i="5"/>
  <c r="K78" i="5"/>
  <c r="J78" i="5"/>
  <c r="G78" i="5"/>
  <c r="C78" i="5"/>
  <c r="Q77" i="5"/>
  <c r="N77" i="5"/>
  <c r="K77" i="5"/>
  <c r="J77" i="5"/>
  <c r="G77" i="5"/>
  <c r="C77" i="5"/>
  <c r="Q76" i="5"/>
  <c r="N76" i="5"/>
  <c r="K76" i="5"/>
  <c r="J76" i="5"/>
  <c r="G76" i="5"/>
  <c r="C76" i="5"/>
  <c r="Q75" i="5"/>
  <c r="N75" i="5"/>
  <c r="K75" i="5"/>
  <c r="J75" i="5"/>
  <c r="G75" i="5"/>
  <c r="C75" i="5"/>
  <c r="Q74" i="5"/>
  <c r="N74" i="5"/>
  <c r="K74" i="5"/>
  <c r="J74" i="5"/>
  <c r="G74" i="5"/>
  <c r="C74" i="5"/>
  <c r="Q73" i="5"/>
  <c r="N73" i="5"/>
  <c r="K73" i="5"/>
  <c r="J73" i="5"/>
  <c r="G73" i="5"/>
  <c r="C73" i="5"/>
  <c r="Q72" i="5"/>
  <c r="N72" i="5"/>
  <c r="K72" i="5"/>
  <c r="J72" i="5"/>
  <c r="G72" i="5"/>
  <c r="C72" i="5"/>
  <c r="Q71" i="5"/>
  <c r="N71" i="5"/>
  <c r="K71" i="5"/>
  <c r="J71" i="5"/>
  <c r="G71" i="5"/>
  <c r="C71" i="5"/>
  <c r="Q70" i="5"/>
  <c r="N70" i="5"/>
  <c r="K70" i="5"/>
  <c r="J70" i="5"/>
  <c r="G70" i="5"/>
  <c r="C70" i="5"/>
  <c r="Q69" i="5"/>
  <c r="N69" i="5"/>
  <c r="K69" i="5"/>
  <c r="J69" i="5"/>
  <c r="G69" i="5"/>
  <c r="C69" i="5"/>
  <c r="Q68" i="5"/>
  <c r="N68" i="5"/>
  <c r="K68" i="5"/>
  <c r="J68" i="5"/>
  <c r="G68" i="5"/>
  <c r="C68" i="5"/>
  <c r="Q67" i="5"/>
  <c r="N67" i="5"/>
  <c r="K67" i="5"/>
  <c r="J67" i="5"/>
  <c r="G67" i="5"/>
  <c r="C67" i="5"/>
  <c r="Q66" i="5"/>
  <c r="N66" i="5"/>
  <c r="K66" i="5"/>
  <c r="J66" i="5"/>
  <c r="G66" i="5"/>
  <c r="C66" i="5"/>
  <c r="Q65" i="5"/>
  <c r="N65" i="5"/>
  <c r="K65" i="5"/>
  <c r="J65" i="5"/>
  <c r="G65" i="5"/>
  <c r="C65" i="5"/>
  <c r="Q64" i="5"/>
  <c r="N64" i="5"/>
  <c r="K64" i="5"/>
  <c r="J64" i="5"/>
  <c r="G64" i="5"/>
  <c r="C64" i="5"/>
  <c r="Q63" i="5"/>
  <c r="N63" i="5"/>
  <c r="K63" i="5"/>
  <c r="J63" i="5"/>
  <c r="G63" i="5"/>
  <c r="C63" i="5"/>
  <c r="Q62" i="5"/>
  <c r="N62" i="5"/>
  <c r="K62" i="5"/>
  <c r="J62" i="5"/>
  <c r="G62" i="5"/>
  <c r="C62" i="5"/>
  <c r="Q61" i="5"/>
  <c r="N61" i="5"/>
  <c r="K61" i="5"/>
  <c r="J61" i="5"/>
  <c r="G61" i="5"/>
  <c r="C61" i="5"/>
  <c r="Q60" i="5"/>
  <c r="N60" i="5"/>
  <c r="K60" i="5"/>
  <c r="J60" i="5"/>
  <c r="G60" i="5"/>
  <c r="C60" i="5"/>
  <c r="Q59" i="5"/>
  <c r="N59" i="5"/>
  <c r="K59" i="5"/>
  <c r="J59" i="5"/>
  <c r="G59" i="5"/>
  <c r="C59" i="5"/>
  <c r="Q58" i="5"/>
  <c r="N58" i="5"/>
  <c r="K58" i="5"/>
  <c r="J58" i="5"/>
  <c r="G58" i="5"/>
  <c r="C58" i="5"/>
  <c r="Q57" i="5"/>
  <c r="N57" i="5"/>
  <c r="K57" i="5"/>
  <c r="J57" i="5"/>
  <c r="G57" i="5"/>
  <c r="C57" i="5"/>
  <c r="Q56" i="5"/>
  <c r="N56" i="5"/>
  <c r="K56" i="5"/>
  <c r="J56" i="5"/>
  <c r="G56" i="5"/>
  <c r="C56" i="5"/>
  <c r="Q55" i="5"/>
  <c r="N55" i="5"/>
  <c r="K55" i="5"/>
  <c r="J55" i="5"/>
  <c r="G55" i="5"/>
  <c r="C55" i="5"/>
  <c r="Q54" i="5"/>
  <c r="N54" i="5"/>
  <c r="K54" i="5"/>
  <c r="J54" i="5"/>
  <c r="G54" i="5"/>
  <c r="C54" i="5"/>
  <c r="Q53" i="5"/>
  <c r="N53" i="5"/>
  <c r="K53" i="5"/>
  <c r="J53" i="5"/>
  <c r="G53" i="5"/>
  <c r="C53" i="5"/>
  <c r="Q52" i="5"/>
  <c r="N52" i="5"/>
  <c r="K52" i="5"/>
  <c r="J52" i="5"/>
  <c r="G52" i="5"/>
  <c r="C52" i="5"/>
  <c r="Q51" i="5"/>
  <c r="N51" i="5"/>
  <c r="K51" i="5"/>
  <c r="J51" i="5"/>
  <c r="G51" i="5"/>
  <c r="C51" i="5"/>
  <c r="Q50" i="5"/>
  <c r="N50" i="5"/>
  <c r="K50" i="5"/>
  <c r="J50" i="5"/>
  <c r="G50" i="5"/>
  <c r="C50" i="5"/>
  <c r="Q49" i="5"/>
  <c r="N49" i="5"/>
  <c r="K49" i="5"/>
  <c r="J49" i="5"/>
  <c r="G49" i="5"/>
  <c r="C49" i="5"/>
  <c r="Q48" i="5"/>
  <c r="N48" i="5"/>
  <c r="K48" i="5"/>
  <c r="J48" i="5"/>
  <c r="G48" i="5"/>
  <c r="C48" i="5"/>
  <c r="Q47" i="5"/>
  <c r="N47" i="5"/>
  <c r="K47" i="5"/>
  <c r="J47" i="5"/>
  <c r="G47" i="5"/>
  <c r="C47" i="5"/>
  <c r="Q46" i="5"/>
  <c r="N46" i="5"/>
  <c r="K46" i="5"/>
  <c r="J46" i="5"/>
  <c r="G46" i="5"/>
  <c r="C46" i="5"/>
  <c r="Q45" i="5"/>
  <c r="N45" i="5"/>
  <c r="K45" i="5"/>
  <c r="J45" i="5"/>
  <c r="G45" i="5"/>
  <c r="C45" i="5"/>
  <c r="Q44" i="5"/>
  <c r="N44" i="5"/>
  <c r="K44" i="5"/>
  <c r="J44" i="5"/>
  <c r="G44" i="5"/>
  <c r="C44" i="5"/>
  <c r="Q43" i="5"/>
  <c r="N43" i="5"/>
  <c r="K43" i="5"/>
  <c r="J43" i="5"/>
  <c r="G43" i="5"/>
  <c r="C43" i="5"/>
  <c r="Q42" i="5"/>
  <c r="N42" i="5"/>
  <c r="K42" i="5"/>
  <c r="J42" i="5"/>
  <c r="G42" i="5"/>
  <c r="C42" i="5"/>
  <c r="Q41" i="5"/>
  <c r="N41" i="5"/>
  <c r="K41" i="5"/>
  <c r="J41" i="5"/>
  <c r="G41" i="5"/>
  <c r="C41" i="5"/>
  <c r="Q40" i="5"/>
  <c r="N40" i="5"/>
  <c r="K40" i="5"/>
  <c r="J40" i="5"/>
  <c r="G40" i="5"/>
  <c r="C40" i="5"/>
  <c r="Q39" i="5"/>
  <c r="N39" i="5"/>
  <c r="K39" i="5"/>
  <c r="J39" i="5"/>
  <c r="G39" i="5"/>
  <c r="C39" i="5"/>
  <c r="Q38" i="5"/>
  <c r="N38" i="5"/>
  <c r="K38" i="5"/>
  <c r="J38" i="5"/>
  <c r="G38" i="5"/>
  <c r="C38" i="5"/>
  <c r="Q37" i="5"/>
  <c r="N37" i="5"/>
  <c r="K37" i="5"/>
  <c r="J37" i="5"/>
  <c r="G37" i="5"/>
  <c r="C37" i="5"/>
  <c r="Q36" i="5"/>
  <c r="N36" i="5"/>
  <c r="K36" i="5"/>
  <c r="J36" i="5"/>
  <c r="G36" i="5"/>
  <c r="C36" i="5"/>
  <c r="Q35" i="5"/>
  <c r="N35" i="5"/>
  <c r="K35" i="5"/>
  <c r="J35" i="5"/>
  <c r="G35" i="5"/>
  <c r="C35" i="5"/>
  <c r="Q34" i="5"/>
  <c r="N34" i="5"/>
  <c r="K34" i="5"/>
  <c r="J34" i="5"/>
  <c r="G34" i="5"/>
  <c r="C34" i="5"/>
  <c r="Q33" i="5"/>
  <c r="N33" i="5"/>
  <c r="K33" i="5"/>
  <c r="J33" i="5"/>
  <c r="G33" i="5"/>
  <c r="C33" i="5"/>
  <c r="Q32" i="5"/>
  <c r="N32" i="5"/>
  <c r="K32" i="5"/>
  <c r="J32" i="5"/>
  <c r="G32" i="5"/>
  <c r="C32" i="5"/>
  <c r="Q31" i="5"/>
  <c r="N31" i="5"/>
  <c r="K31" i="5"/>
  <c r="J31" i="5"/>
  <c r="G31" i="5"/>
  <c r="C31" i="5"/>
  <c r="Q30" i="5"/>
  <c r="N30" i="5"/>
  <c r="K30" i="5"/>
  <c r="J30" i="5"/>
  <c r="G30" i="5"/>
  <c r="C30" i="5"/>
  <c r="Q29" i="5"/>
  <c r="N29" i="5"/>
  <c r="K29" i="5"/>
  <c r="J29" i="5"/>
  <c r="G29" i="5"/>
  <c r="C29" i="5"/>
  <c r="Q28" i="5"/>
  <c r="N28" i="5"/>
  <c r="K28" i="5"/>
  <c r="J28" i="5"/>
  <c r="G28" i="5"/>
  <c r="C28" i="5"/>
  <c r="Q27" i="5"/>
  <c r="N27" i="5"/>
  <c r="K27" i="5"/>
  <c r="J27" i="5"/>
  <c r="G27" i="5"/>
  <c r="C27" i="5"/>
  <c r="Q26" i="5"/>
  <c r="N26" i="5"/>
  <c r="K26" i="5"/>
  <c r="J26" i="5"/>
  <c r="G26" i="5"/>
  <c r="C26" i="5"/>
  <c r="Q25" i="5"/>
  <c r="N25" i="5"/>
  <c r="K25" i="5"/>
  <c r="J25" i="5"/>
  <c r="G25" i="5"/>
  <c r="C25" i="5"/>
  <c r="Q24" i="5"/>
  <c r="N24" i="5"/>
  <c r="K24" i="5"/>
  <c r="J24" i="5"/>
  <c r="G24" i="5"/>
  <c r="C24" i="5"/>
  <c r="Q23" i="5"/>
  <c r="N23" i="5"/>
  <c r="K23" i="5"/>
  <c r="J23" i="5"/>
  <c r="G23" i="5"/>
  <c r="C23" i="5"/>
  <c r="Q22" i="5"/>
  <c r="N22" i="5"/>
  <c r="K22" i="5"/>
  <c r="J22" i="5"/>
  <c r="G22" i="5"/>
  <c r="C22" i="5"/>
  <c r="Q21" i="5"/>
  <c r="N21" i="5"/>
  <c r="K21" i="5"/>
  <c r="J21" i="5"/>
  <c r="G21" i="5"/>
  <c r="C21" i="5"/>
  <c r="Q20" i="5"/>
  <c r="N20" i="5"/>
  <c r="K20" i="5"/>
  <c r="J20" i="5"/>
  <c r="G20" i="5"/>
  <c r="C20" i="5"/>
  <c r="Q19" i="5"/>
  <c r="N19" i="5"/>
  <c r="K19" i="5"/>
  <c r="J19" i="5"/>
  <c r="G19" i="5"/>
  <c r="C19" i="5"/>
  <c r="Q18" i="5"/>
  <c r="N18" i="5"/>
  <c r="K18" i="5"/>
  <c r="J18" i="5"/>
  <c r="G18" i="5"/>
  <c r="C18" i="5"/>
  <c r="Q17" i="5"/>
  <c r="N17" i="5"/>
  <c r="K17" i="5"/>
  <c r="J17" i="5"/>
  <c r="G17" i="5"/>
  <c r="C17" i="5"/>
  <c r="Q16" i="5"/>
  <c r="N16" i="5"/>
  <c r="K16" i="5"/>
  <c r="J16" i="5"/>
  <c r="G16" i="5"/>
  <c r="C16" i="5"/>
  <c r="Q15" i="5"/>
  <c r="N15" i="5"/>
  <c r="K15" i="5"/>
  <c r="J15" i="5"/>
  <c r="G15" i="5"/>
  <c r="C15" i="5"/>
  <c r="Q14" i="5"/>
  <c r="N14" i="5"/>
  <c r="K14" i="5"/>
  <c r="J14" i="5"/>
  <c r="G14" i="5"/>
  <c r="C14" i="5"/>
  <c r="Q13" i="5"/>
  <c r="N13" i="5"/>
  <c r="K13" i="5"/>
  <c r="J13" i="5"/>
  <c r="G13" i="5"/>
  <c r="C13" i="5"/>
  <c r="Q12" i="5"/>
  <c r="N12" i="5"/>
  <c r="K12" i="5"/>
  <c r="J12" i="5"/>
  <c r="G12" i="5"/>
  <c r="C12" i="5"/>
  <c r="Q11" i="5"/>
  <c r="N11" i="5"/>
  <c r="K11" i="5"/>
  <c r="J11" i="5"/>
  <c r="G11" i="5"/>
  <c r="C11" i="5"/>
  <c r="Q10" i="5"/>
  <c r="N10" i="5"/>
  <c r="K10" i="5"/>
  <c r="J10" i="5"/>
  <c r="G10" i="5"/>
  <c r="C10" i="5"/>
  <c r="Q9" i="5"/>
  <c r="N9" i="5"/>
  <c r="K9" i="5"/>
  <c r="J9" i="5"/>
  <c r="G9" i="5"/>
  <c r="C9" i="5"/>
  <c r="Q8" i="5"/>
  <c r="N8" i="5"/>
  <c r="K8" i="5"/>
  <c r="J8" i="5"/>
  <c r="G8" i="5"/>
  <c r="C8" i="5"/>
  <c r="Q7" i="5"/>
  <c r="N7" i="5"/>
  <c r="K7" i="5"/>
  <c r="J7" i="5"/>
  <c r="G7" i="5"/>
  <c r="C7" i="5"/>
  <c r="Q6" i="5"/>
  <c r="N6" i="5"/>
  <c r="K6" i="5"/>
  <c r="J6" i="5"/>
  <c r="G6" i="5"/>
  <c r="C6" i="5"/>
  <c r="Q5" i="5"/>
  <c r="N5" i="5"/>
  <c r="K5" i="5"/>
  <c r="J5" i="5"/>
  <c r="G5" i="5"/>
  <c r="C5" i="5"/>
  <c r="Q4" i="5"/>
  <c r="N4" i="5"/>
  <c r="K4" i="5"/>
  <c r="J4" i="5"/>
  <c r="G4" i="5"/>
  <c r="Q3" i="5"/>
  <c r="N3" i="5"/>
  <c r="K3" i="5"/>
  <c r="J3" i="5"/>
  <c r="G3" i="5"/>
  <c r="C3" i="5"/>
  <c r="Q2" i="5"/>
  <c r="N2" i="5"/>
  <c r="K2" i="5"/>
  <c r="J2" i="5"/>
  <c r="G2" i="5"/>
  <c r="C2" i="5"/>
  <c r="N51" i="4"/>
  <c r="O51" i="4" s="1"/>
  <c r="L51" i="4"/>
  <c r="M51" i="4" s="1"/>
  <c r="H51" i="4"/>
  <c r="C51" i="4"/>
  <c r="B51" i="4"/>
  <c r="A51" i="4"/>
  <c r="N50" i="4"/>
  <c r="O50" i="4" s="1"/>
  <c r="L50" i="4"/>
  <c r="M50" i="4" s="1"/>
  <c r="H50" i="4"/>
  <c r="C50" i="4"/>
  <c r="B50" i="4"/>
  <c r="A50" i="4"/>
  <c r="I50" i="4" s="1"/>
  <c r="N49" i="4"/>
  <c r="O49" i="4" s="1"/>
  <c r="L49" i="4"/>
  <c r="M49" i="4" s="1"/>
  <c r="I49" i="4"/>
  <c r="H49" i="4"/>
  <c r="C49" i="4"/>
  <c r="B49" i="4"/>
  <c r="A49" i="4"/>
  <c r="L48" i="4"/>
  <c r="M48" i="4" s="1"/>
  <c r="H48" i="4"/>
  <c r="C48" i="4"/>
  <c r="B48" i="4"/>
  <c r="A48" i="4"/>
  <c r="N47" i="4"/>
  <c r="O47" i="4" s="1"/>
  <c r="L47" i="4"/>
  <c r="M47" i="4" s="1"/>
  <c r="H47" i="4"/>
  <c r="C47" i="4"/>
  <c r="B47" i="4"/>
  <c r="A47" i="4"/>
  <c r="I47" i="4" s="1"/>
  <c r="N46" i="4"/>
  <c r="O46" i="4" s="1"/>
  <c r="L46" i="4"/>
  <c r="M46" i="4" s="1"/>
  <c r="I46" i="4"/>
  <c r="H46" i="4"/>
  <c r="C46" i="4"/>
  <c r="B46" i="4"/>
  <c r="A46" i="4"/>
  <c r="L45" i="4"/>
  <c r="M45" i="4" s="1"/>
  <c r="H45" i="4"/>
  <c r="C45" i="4"/>
  <c r="B45" i="4"/>
  <c r="A45" i="4"/>
  <c r="N44" i="4"/>
  <c r="O44" i="4" s="1"/>
  <c r="L44" i="4"/>
  <c r="M44" i="4" s="1"/>
  <c r="H44" i="4"/>
  <c r="C44" i="4"/>
  <c r="B44" i="4"/>
  <c r="A44" i="4"/>
  <c r="I44" i="4" s="1"/>
  <c r="N43" i="4"/>
  <c r="O43" i="4" s="1"/>
  <c r="L43" i="4"/>
  <c r="M43" i="4" s="1"/>
  <c r="I43" i="4"/>
  <c r="H43" i="4"/>
  <c r="C43" i="4"/>
  <c r="B43" i="4"/>
  <c r="A43" i="4"/>
  <c r="L42" i="4"/>
  <c r="M42" i="4" s="1"/>
  <c r="H42" i="4"/>
  <c r="C42" i="4"/>
  <c r="B42" i="4"/>
  <c r="A42" i="4"/>
  <c r="N41" i="4"/>
  <c r="O41" i="4" s="1"/>
  <c r="L41" i="4"/>
  <c r="M41" i="4" s="1"/>
  <c r="H41" i="4"/>
  <c r="C41" i="4"/>
  <c r="B41" i="4"/>
  <c r="A41" i="4"/>
  <c r="I41" i="4" s="1"/>
  <c r="N40" i="4"/>
  <c r="O40" i="4" s="1"/>
  <c r="L40" i="4"/>
  <c r="M40" i="4" s="1"/>
  <c r="I40" i="4"/>
  <c r="H40" i="4"/>
  <c r="C40" i="4"/>
  <c r="B40" i="4"/>
  <c r="A40" i="4"/>
  <c r="L39" i="4"/>
  <c r="M39" i="4" s="1"/>
  <c r="H39" i="4"/>
  <c r="C39" i="4"/>
  <c r="B39" i="4"/>
  <c r="A39" i="4"/>
  <c r="N38" i="4"/>
  <c r="O38" i="4" s="1"/>
  <c r="L38" i="4"/>
  <c r="M38" i="4" s="1"/>
  <c r="H38" i="4"/>
  <c r="C38" i="4"/>
  <c r="B38" i="4"/>
  <c r="A38" i="4"/>
  <c r="I38" i="4" s="1"/>
  <c r="N37" i="4"/>
  <c r="O37" i="4" s="1"/>
  <c r="L37" i="4"/>
  <c r="M37" i="4" s="1"/>
  <c r="I37" i="4"/>
  <c r="H37" i="4"/>
  <c r="C37" i="4"/>
  <c r="B37" i="4"/>
  <c r="A37" i="4"/>
  <c r="L36" i="4"/>
  <c r="M36" i="4" s="1"/>
  <c r="I36" i="4"/>
  <c r="H36" i="4"/>
  <c r="C36" i="4"/>
  <c r="B36" i="4"/>
  <c r="A36" i="4"/>
  <c r="L35" i="4"/>
  <c r="M35" i="4" s="1"/>
  <c r="H35" i="4"/>
  <c r="C35" i="4"/>
  <c r="B35" i="4"/>
  <c r="A35" i="4"/>
  <c r="I35" i="4" s="1"/>
  <c r="N34" i="4"/>
  <c r="O34" i="4" s="1"/>
  <c r="L34" i="4"/>
  <c r="M34" i="4" s="1"/>
  <c r="I34" i="4"/>
  <c r="H34" i="4"/>
  <c r="C34" i="4"/>
  <c r="B34" i="4"/>
  <c r="A34" i="4"/>
  <c r="L33" i="4"/>
  <c r="M33" i="4" s="1"/>
  <c r="I33" i="4"/>
  <c r="H33" i="4"/>
  <c r="C33" i="4"/>
  <c r="B33" i="4"/>
  <c r="A33" i="4"/>
  <c r="L32" i="4"/>
  <c r="M32" i="4" s="1"/>
  <c r="H32" i="4"/>
  <c r="C32" i="4"/>
  <c r="B32" i="4"/>
  <c r="A32" i="4"/>
  <c r="I32" i="4" s="1"/>
  <c r="N31" i="4"/>
  <c r="O31" i="4" s="1"/>
  <c r="L31" i="4"/>
  <c r="M31" i="4" s="1"/>
  <c r="I31" i="4"/>
  <c r="H31" i="4"/>
  <c r="C31" i="4"/>
  <c r="B31" i="4"/>
  <c r="A31" i="4"/>
  <c r="L30" i="4"/>
  <c r="M30" i="4" s="1"/>
  <c r="I30" i="4"/>
  <c r="H30" i="4"/>
  <c r="C30" i="4"/>
  <c r="B30" i="4"/>
  <c r="A30" i="4"/>
  <c r="L29" i="4"/>
  <c r="M29" i="4" s="1"/>
  <c r="H29" i="4"/>
  <c r="C29" i="4"/>
  <c r="B29" i="4"/>
  <c r="A29" i="4"/>
  <c r="I29" i="4" s="1"/>
  <c r="N28" i="4"/>
  <c r="O28" i="4" s="1"/>
  <c r="L28" i="4"/>
  <c r="M28" i="4" s="1"/>
  <c r="I28" i="4"/>
  <c r="H28" i="4"/>
  <c r="C28" i="4"/>
  <c r="B28" i="4"/>
  <c r="A28" i="4"/>
  <c r="L27" i="4"/>
  <c r="M27" i="4" s="1"/>
  <c r="I27" i="4"/>
  <c r="H27" i="4"/>
  <c r="C27" i="4"/>
  <c r="B27" i="4"/>
  <c r="A27" i="4"/>
  <c r="L26" i="4"/>
  <c r="M26" i="4" s="1"/>
  <c r="H26" i="4"/>
  <c r="C26" i="4"/>
  <c r="B26" i="4"/>
  <c r="A26" i="4"/>
  <c r="I26" i="4" s="1"/>
  <c r="N25" i="4"/>
  <c r="O25" i="4" s="1"/>
  <c r="L25" i="4"/>
  <c r="M25" i="4" s="1"/>
  <c r="I25" i="4"/>
  <c r="H25" i="4"/>
  <c r="C25" i="4"/>
  <c r="B25" i="4"/>
  <c r="A25" i="4"/>
  <c r="L24" i="4"/>
  <c r="M24" i="4" s="1"/>
  <c r="I24" i="4"/>
  <c r="H24" i="4"/>
  <c r="C24" i="4"/>
  <c r="B24" i="4"/>
  <c r="A24" i="4"/>
  <c r="L23" i="4"/>
  <c r="M23" i="4" s="1"/>
  <c r="H23" i="4"/>
  <c r="C23" i="4"/>
  <c r="B23" i="4"/>
  <c r="A23" i="4"/>
  <c r="I23" i="4" s="1"/>
  <c r="N22" i="4"/>
  <c r="O22" i="4" s="1"/>
  <c r="L22" i="4"/>
  <c r="M22" i="4" s="1"/>
  <c r="I22" i="4"/>
  <c r="H22" i="4"/>
  <c r="C22" i="4"/>
  <c r="B22" i="4"/>
  <c r="A22" i="4"/>
  <c r="L21" i="4"/>
  <c r="M21" i="4" s="1"/>
  <c r="I21" i="4"/>
  <c r="H21" i="4"/>
  <c r="C21" i="4"/>
  <c r="B21" i="4"/>
  <c r="A21" i="4"/>
  <c r="L20" i="4"/>
  <c r="M20" i="4" s="1"/>
  <c r="H20" i="4"/>
  <c r="C20" i="4"/>
  <c r="B20" i="4"/>
  <c r="A20" i="4"/>
  <c r="I20" i="4" s="1"/>
  <c r="N19" i="4"/>
  <c r="O19" i="4" s="1"/>
  <c r="L19" i="4"/>
  <c r="M19" i="4" s="1"/>
  <c r="I19" i="4"/>
  <c r="H19" i="4"/>
  <c r="C19" i="4"/>
  <c r="B19" i="4"/>
  <c r="A19" i="4"/>
  <c r="L18" i="4"/>
  <c r="M18" i="4" s="1"/>
  <c r="I18" i="4"/>
  <c r="H18" i="4"/>
  <c r="C18" i="4"/>
  <c r="B18" i="4"/>
  <c r="A18" i="4"/>
  <c r="L17" i="4"/>
  <c r="M17" i="4" s="1"/>
  <c r="H17" i="4"/>
  <c r="C17" i="4"/>
  <c r="B17" i="4"/>
  <c r="A17" i="4"/>
  <c r="I17" i="4" s="1"/>
  <c r="N16" i="4"/>
  <c r="O16" i="4" s="1"/>
  <c r="L16" i="4"/>
  <c r="M16" i="4" s="1"/>
  <c r="I16" i="4"/>
  <c r="H16" i="4"/>
  <c r="C16" i="4"/>
  <c r="B16" i="4"/>
  <c r="A16" i="4"/>
  <c r="L15" i="4"/>
  <c r="M15" i="4" s="1"/>
  <c r="I15" i="4"/>
  <c r="H15" i="4"/>
  <c r="C15" i="4"/>
  <c r="B15" i="4"/>
  <c r="A15" i="4"/>
  <c r="L14" i="4"/>
  <c r="M14" i="4" s="1"/>
  <c r="H14" i="4"/>
  <c r="C14" i="4"/>
  <c r="B14" i="4"/>
  <c r="A14" i="4"/>
  <c r="I14" i="4" s="1"/>
  <c r="N13" i="4"/>
  <c r="O13" i="4" s="1"/>
  <c r="L13" i="4"/>
  <c r="M13" i="4" s="1"/>
  <c r="I13" i="4"/>
  <c r="H13" i="4"/>
  <c r="C13" i="4"/>
  <c r="B13" i="4"/>
  <c r="A13" i="4"/>
  <c r="L12" i="4"/>
  <c r="M12" i="4" s="1"/>
  <c r="I12" i="4"/>
  <c r="H12" i="4"/>
  <c r="C12" i="4"/>
  <c r="B12" i="4"/>
  <c r="A12" i="4"/>
  <c r="L11" i="4"/>
  <c r="M11" i="4" s="1"/>
  <c r="H11" i="4"/>
  <c r="C11" i="4"/>
  <c r="B11" i="4"/>
  <c r="A11" i="4"/>
  <c r="I11" i="4" s="1"/>
  <c r="N10" i="4"/>
  <c r="O10" i="4" s="1"/>
  <c r="L10" i="4"/>
  <c r="M10" i="4" s="1"/>
  <c r="I10" i="4"/>
  <c r="H10" i="4"/>
  <c r="C10" i="4"/>
  <c r="B10" i="4"/>
  <c r="A10" i="4"/>
  <c r="L9" i="4"/>
  <c r="M9" i="4" s="1"/>
  <c r="I9" i="4"/>
  <c r="H9" i="4"/>
  <c r="C9" i="4"/>
  <c r="B9" i="4"/>
  <c r="A9" i="4"/>
  <c r="L8" i="4"/>
  <c r="M8" i="4" s="1"/>
  <c r="H8" i="4"/>
  <c r="C8" i="4"/>
  <c r="B8" i="4"/>
  <c r="A8" i="4"/>
  <c r="I8" i="4" s="1"/>
  <c r="N7" i="4"/>
  <c r="O7" i="4" s="1"/>
  <c r="L7" i="4"/>
  <c r="M7" i="4" s="1"/>
  <c r="I7" i="4"/>
  <c r="H7" i="4"/>
  <c r="C7" i="4"/>
  <c r="B7" i="4"/>
  <c r="A7" i="4"/>
  <c r="L6" i="4"/>
  <c r="M6" i="4" s="1"/>
  <c r="I6" i="4"/>
  <c r="H6" i="4"/>
  <c r="C6" i="4"/>
  <c r="B6" i="4"/>
  <c r="A6" i="4"/>
  <c r="L5" i="4"/>
  <c r="M5" i="4" s="1"/>
  <c r="H5" i="4"/>
  <c r="C5" i="4"/>
  <c r="B5" i="4"/>
  <c r="A5" i="4"/>
  <c r="I5" i="4" s="1"/>
  <c r="N4" i="4"/>
  <c r="O4" i="4" s="1"/>
  <c r="L4" i="4"/>
  <c r="M4" i="4" s="1"/>
  <c r="I4" i="4"/>
  <c r="H4" i="4"/>
  <c r="C4" i="4"/>
  <c r="B4" i="4"/>
  <c r="A4" i="4"/>
  <c r="L3" i="4"/>
  <c r="M3" i="4" s="1"/>
  <c r="I3" i="4"/>
  <c r="H3" i="4"/>
  <c r="C3" i="4"/>
  <c r="B3" i="4"/>
  <c r="A3" i="4"/>
  <c r="L2" i="4"/>
  <c r="H2" i="4"/>
  <c r="C2" i="4"/>
  <c r="B2" i="4"/>
  <c r="A2" i="4"/>
  <c r="I2" i="4" s="1"/>
  <c r="A137" i="1"/>
  <c r="A135" i="1"/>
  <c r="A133" i="1"/>
  <c r="A131" i="1"/>
  <c r="A129" i="1"/>
  <c r="A123" i="1"/>
  <c r="B122" i="1"/>
  <c r="A122" i="1"/>
  <c r="B121" i="1"/>
  <c r="A121" i="1"/>
  <c r="A120" i="1"/>
  <c r="A119" i="1"/>
  <c r="A118" i="1"/>
  <c r="A117" i="1"/>
  <c r="A116" i="1"/>
  <c r="A115" i="1"/>
  <c r="A114"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G18" i="2" l="1"/>
  <c r="K4" i="4"/>
  <c r="K6" i="4"/>
  <c r="K10" i="4"/>
  <c r="K12" i="4"/>
  <c r="K16" i="4"/>
  <c r="K18" i="4"/>
  <c r="K22" i="4"/>
  <c r="K24" i="4"/>
  <c r="K28" i="4"/>
  <c r="K30" i="4"/>
  <c r="K34" i="4"/>
  <c r="K36" i="4"/>
  <c r="K40" i="4"/>
  <c r="K46" i="4"/>
  <c r="E6" i="2"/>
  <c r="K3" i="4"/>
  <c r="K7" i="4"/>
  <c r="K9" i="4"/>
  <c r="K13" i="4"/>
  <c r="K15" i="4"/>
  <c r="K19" i="4"/>
  <c r="K21" i="4"/>
  <c r="K25" i="4"/>
  <c r="K27" i="4"/>
  <c r="K31" i="4"/>
  <c r="K33" i="4"/>
  <c r="K37" i="4"/>
  <c r="K43" i="4"/>
  <c r="K49" i="4"/>
  <c r="K5" i="4"/>
  <c r="K11" i="4"/>
  <c r="K23" i="4"/>
  <c r="K29" i="4"/>
  <c r="K35" i="4"/>
  <c r="K41" i="4"/>
  <c r="K47" i="4"/>
  <c r="K17" i="4"/>
  <c r="K8" i="4"/>
  <c r="K14" i="4"/>
  <c r="K20" i="4"/>
  <c r="K26" i="4"/>
  <c r="K32" i="4"/>
  <c r="K38" i="4"/>
  <c r="K44" i="4"/>
  <c r="K50" i="4"/>
  <c r="J5" i="4"/>
  <c r="J11" i="4"/>
  <c r="J17" i="4"/>
  <c r="J23" i="4"/>
  <c r="J29" i="4"/>
  <c r="J35" i="4"/>
  <c r="J41" i="4"/>
  <c r="J47" i="4"/>
  <c r="J50" i="4"/>
  <c r="A128" i="1"/>
  <c r="A134" i="1"/>
  <c r="G20" i="2"/>
  <c r="J2" i="4"/>
  <c r="J8" i="4"/>
  <c r="J14" i="4"/>
  <c r="J20" i="4"/>
  <c r="J26" i="4"/>
  <c r="J32" i="4"/>
  <c r="J38" i="4"/>
  <c r="J44" i="4"/>
  <c r="K2" i="4"/>
  <c r="M2" i="4"/>
  <c r="I39" i="4"/>
  <c r="K39" i="4" s="1"/>
  <c r="I42" i="4"/>
  <c r="K42" i="4" s="1"/>
  <c r="I45" i="4"/>
  <c r="K45" i="4" s="1"/>
  <c r="I48" i="4"/>
  <c r="K48" i="4" s="1"/>
  <c r="I51" i="4"/>
  <c r="J51" i="4" s="1"/>
  <c r="J45" i="4"/>
  <c r="A130" i="1"/>
  <c r="A136" i="1"/>
  <c r="E10" i="2"/>
  <c r="N2" i="4"/>
  <c r="J3" i="4"/>
  <c r="N5" i="4"/>
  <c r="O5" i="4" s="1"/>
  <c r="J6" i="4"/>
  <c r="N8" i="4"/>
  <c r="O8" i="4" s="1"/>
  <c r="J9" i="4"/>
  <c r="N11" i="4"/>
  <c r="O11" i="4" s="1"/>
  <c r="J12" i="4"/>
  <c r="N14" i="4"/>
  <c r="O14" i="4" s="1"/>
  <c r="J15" i="4"/>
  <c r="N17" i="4"/>
  <c r="O17" i="4" s="1"/>
  <c r="J18" i="4"/>
  <c r="N20" i="4"/>
  <c r="O20" i="4" s="1"/>
  <c r="J21" i="4"/>
  <c r="N23" i="4"/>
  <c r="O23" i="4" s="1"/>
  <c r="J24" i="4"/>
  <c r="N26" i="4"/>
  <c r="O26" i="4" s="1"/>
  <c r="J27" i="4"/>
  <c r="N29" i="4"/>
  <c r="O29" i="4" s="1"/>
  <c r="J30" i="4"/>
  <c r="N32" i="4"/>
  <c r="O32" i="4" s="1"/>
  <c r="J33" i="4"/>
  <c r="N35" i="4"/>
  <c r="O35" i="4" s="1"/>
  <c r="J36" i="4"/>
  <c r="J42" i="4"/>
  <c r="A132" i="1"/>
  <c r="N3" i="4"/>
  <c r="O3" i="4" s="1"/>
  <c r="J4" i="4"/>
  <c r="N6" i="4"/>
  <c r="O6" i="4" s="1"/>
  <c r="J7" i="4"/>
  <c r="G19" i="2"/>
  <c r="N9" i="4"/>
  <c r="O9" i="4" s="1"/>
  <c r="J10" i="4"/>
  <c r="N12" i="4"/>
  <c r="O12" i="4" s="1"/>
  <c r="J13" i="4"/>
  <c r="N15" i="4"/>
  <c r="O15" i="4" s="1"/>
  <c r="J16" i="4"/>
  <c r="N18" i="4"/>
  <c r="O18" i="4" s="1"/>
  <c r="J19" i="4"/>
  <c r="N21" i="4"/>
  <c r="O21" i="4" s="1"/>
  <c r="J22" i="4"/>
  <c r="N24" i="4"/>
  <c r="O24" i="4" s="1"/>
  <c r="J25" i="4"/>
  <c r="N27" i="4"/>
  <c r="O27" i="4" s="1"/>
  <c r="J28" i="4"/>
  <c r="N30" i="4"/>
  <c r="O30" i="4" s="1"/>
  <c r="J31" i="4"/>
  <c r="N33" i="4"/>
  <c r="O33" i="4" s="1"/>
  <c r="J34" i="4"/>
  <c r="N36" i="4"/>
  <c r="O36" i="4" s="1"/>
  <c r="J37" i="4"/>
  <c r="N39" i="4"/>
  <c r="O39" i="4" s="1"/>
  <c r="J40" i="4"/>
  <c r="N42" i="4"/>
  <c r="O42" i="4" s="1"/>
  <c r="J43" i="4"/>
  <c r="N45" i="4"/>
  <c r="O45" i="4" s="1"/>
  <c r="J46" i="4"/>
  <c r="N48" i="4"/>
  <c r="O48" i="4" s="1"/>
  <c r="J49" i="4"/>
  <c r="G17" i="2"/>
  <c r="J6" i="1"/>
  <c r="E29" i="6"/>
  <c r="D33" i="6"/>
  <c r="E41" i="6"/>
  <c r="D45" i="6"/>
  <c r="E43" i="6"/>
  <c r="E36" i="6"/>
  <c r="E40" i="6"/>
  <c r="D44" i="6"/>
  <c r="E48" i="6"/>
  <c r="D49" i="6"/>
  <c r="E44" i="6"/>
  <c r="D37" i="6"/>
  <c r="E32" i="6"/>
  <c r="D25" i="6"/>
  <c r="E20" i="6"/>
  <c r="D13" i="6"/>
  <c r="E8" i="6"/>
  <c r="E51" i="6"/>
  <c r="E39" i="6"/>
  <c r="D32" i="6"/>
  <c r="E27" i="6"/>
  <c r="D20" i="6"/>
  <c r="E15" i="6"/>
  <c r="D8" i="6"/>
  <c r="B120" i="1" s="1"/>
  <c r="E3" i="6"/>
  <c r="D51" i="6"/>
  <c r="E46" i="6"/>
  <c r="D39" i="6"/>
  <c r="E34" i="6"/>
  <c r="D27" i="6"/>
  <c r="E22" i="6"/>
  <c r="D15" i="6"/>
  <c r="E10" i="6"/>
  <c r="D3" i="6"/>
  <c r="B115" i="1" s="1"/>
  <c r="J2" i="7"/>
  <c r="K2" i="7" s="1"/>
  <c r="R1012" i="5"/>
  <c r="D50" i="6"/>
  <c r="E45" i="6"/>
  <c r="D38" i="6"/>
  <c r="E33" i="6"/>
  <c r="D26" i="6"/>
  <c r="E21" i="6"/>
  <c r="D14" i="6"/>
  <c r="E9" i="6"/>
  <c r="D2" i="6"/>
  <c r="B114" i="1" s="1"/>
  <c r="E47" i="6"/>
  <c r="D40" i="6"/>
  <c r="E35" i="6"/>
  <c r="D28" i="6"/>
  <c r="E23" i="6"/>
  <c r="D16" i="6"/>
  <c r="E11" i="6"/>
  <c r="D47" i="6"/>
  <c r="E42" i="6"/>
  <c r="D35" i="6"/>
  <c r="E30" i="6"/>
  <c r="D23" i="6"/>
  <c r="E18" i="6"/>
  <c r="D11" i="6"/>
  <c r="B123" i="1" s="1"/>
  <c r="E6" i="6"/>
  <c r="E49" i="6"/>
  <c r="D42" i="6"/>
  <c r="E37" i="6"/>
  <c r="D30" i="6"/>
  <c r="E25" i="6"/>
  <c r="D18" i="6"/>
  <c r="E13" i="6"/>
  <c r="D6" i="6"/>
  <c r="B118" i="1" s="1"/>
  <c r="R1043" i="5"/>
  <c r="E209" i="7"/>
  <c r="D209" i="7"/>
  <c r="F293" i="7"/>
  <c r="E293" i="7"/>
  <c r="D293" i="7"/>
  <c r="F299" i="7"/>
  <c r="E299" i="7"/>
  <c r="F365" i="7"/>
  <c r="E365" i="7"/>
  <c r="D365" i="7"/>
  <c r="F437" i="7"/>
  <c r="E437" i="7"/>
  <c r="D437" i="7"/>
  <c r="F514" i="7"/>
  <c r="E514" i="7"/>
  <c r="D514" i="7"/>
  <c r="F570" i="7"/>
  <c r="D570" i="7"/>
  <c r="E570" i="7"/>
  <c r="D3" i="7"/>
  <c r="D15" i="7"/>
  <c r="D27" i="7"/>
  <c r="D39" i="7"/>
  <c r="D283" i="8" s="1"/>
  <c r="D51" i="7"/>
  <c r="D63" i="7"/>
  <c r="D75" i="7"/>
  <c r="D87" i="7"/>
  <c r="D99" i="7"/>
  <c r="D110" i="7"/>
  <c r="D122" i="7"/>
  <c r="D134" i="7"/>
  <c r="D192" i="7"/>
  <c r="F209" i="7"/>
  <c r="E221" i="7"/>
  <c r="D221" i="7"/>
  <c r="E238" i="7"/>
  <c r="D241" i="7"/>
  <c r="F274" i="7"/>
  <c r="D274" i="7"/>
  <c r="D299" i="7"/>
  <c r="F334" i="7"/>
  <c r="E334" i="7"/>
  <c r="D334" i="7"/>
  <c r="E385" i="7"/>
  <c r="F454" i="7"/>
  <c r="E454" i="7"/>
  <c r="D454" i="7"/>
  <c r="D4" i="6"/>
  <c r="B116" i="1" s="1"/>
  <c r="D2" i="7"/>
  <c r="D32" i="8" s="1"/>
  <c r="E3" i="7"/>
  <c r="D14" i="7"/>
  <c r="E15" i="7"/>
  <c r="D26" i="7"/>
  <c r="E27" i="7"/>
  <c r="D38" i="7"/>
  <c r="D261" i="8" s="1"/>
  <c r="E39" i="7"/>
  <c r="D50" i="7"/>
  <c r="E51" i="7"/>
  <c r="D62" i="7"/>
  <c r="E63" i="7"/>
  <c r="D74" i="7"/>
  <c r="E75" i="7"/>
  <c r="D86" i="7"/>
  <c r="E87" i="7"/>
  <c r="D98" i="7"/>
  <c r="E99" i="7"/>
  <c r="E110" i="7"/>
  <c r="D116" i="7"/>
  <c r="E122" i="7"/>
  <c r="D128" i="7"/>
  <c r="D469" i="8" s="1"/>
  <c r="E134" i="7"/>
  <c r="D140" i="7"/>
  <c r="D145" i="7"/>
  <c r="D155" i="7"/>
  <c r="E160" i="7"/>
  <c r="D169" i="7"/>
  <c r="D179" i="7"/>
  <c r="E184" i="7"/>
  <c r="D188" i="7"/>
  <c r="E192" i="7"/>
  <c r="D204" i="7"/>
  <c r="F221" i="7"/>
  <c r="E233" i="7"/>
  <c r="D233" i="7"/>
  <c r="F238" i="7"/>
  <c r="E241" i="7"/>
  <c r="E250" i="7"/>
  <c r="D253" i="7"/>
  <c r="E274" i="7"/>
  <c r="D289" i="7"/>
  <c r="F305" i="7"/>
  <c r="E305" i="7"/>
  <c r="D305" i="7"/>
  <c r="F311" i="7"/>
  <c r="E311" i="7"/>
  <c r="D336" i="7"/>
  <c r="D361" i="7"/>
  <c r="E373" i="7"/>
  <c r="F385" i="7"/>
  <c r="F406" i="7"/>
  <c r="E406" i="7"/>
  <c r="D406" i="7"/>
  <c r="D13" i="7"/>
  <c r="D25" i="7"/>
  <c r="D117" i="8" s="1"/>
  <c r="D37" i="7"/>
  <c r="D49" i="7"/>
  <c r="D61" i="7"/>
  <c r="D313" i="8" s="1"/>
  <c r="D73" i="7"/>
  <c r="D85" i="7"/>
  <c r="D97" i="7"/>
  <c r="D109" i="7"/>
  <c r="F116" i="7"/>
  <c r="D121" i="7"/>
  <c r="F128" i="7"/>
  <c r="D133" i="7"/>
  <c r="F140" i="7"/>
  <c r="F155" i="7"/>
  <c r="F160" i="7"/>
  <c r="F179" i="7"/>
  <c r="F184" i="7"/>
  <c r="F188" i="7"/>
  <c r="D200" i="7"/>
  <c r="E204" i="7"/>
  <c r="D216" i="7"/>
  <c r="F233" i="7"/>
  <c r="E245" i="7"/>
  <c r="D245" i="7"/>
  <c r="F250" i="7"/>
  <c r="E262" i="7"/>
  <c r="D265" i="7"/>
  <c r="D311" i="7"/>
  <c r="E336" i="7"/>
  <c r="F346" i="7"/>
  <c r="E346" i="7"/>
  <c r="D346" i="7"/>
  <c r="F373" i="7"/>
  <c r="F394" i="7"/>
  <c r="E394" i="7"/>
  <c r="D394" i="7"/>
  <c r="F478" i="7"/>
  <c r="E478" i="7"/>
  <c r="D478" i="7"/>
  <c r="F187" i="7"/>
  <c r="D187" i="7"/>
  <c r="D597" i="8" s="1"/>
  <c r="E257" i="7"/>
  <c r="D257" i="7"/>
  <c r="F317" i="7"/>
  <c r="E317" i="7"/>
  <c r="D317" i="7"/>
  <c r="F323" i="7"/>
  <c r="E323" i="7"/>
  <c r="F382" i="7"/>
  <c r="E382" i="7"/>
  <c r="D382" i="7"/>
  <c r="F425" i="7"/>
  <c r="E425" i="7"/>
  <c r="D425" i="7"/>
  <c r="F442" i="7"/>
  <c r="E442" i="7"/>
  <c r="D442" i="7"/>
  <c r="D7" i="6"/>
  <c r="B119" i="1" s="1"/>
  <c r="D19" i="6"/>
  <c r="D31" i="6"/>
  <c r="D43" i="6"/>
  <c r="D11" i="7"/>
  <c r="E12" i="7"/>
  <c r="D23" i="7"/>
  <c r="E24" i="7"/>
  <c r="D35" i="7"/>
  <c r="D228" i="8" s="1"/>
  <c r="E36" i="7"/>
  <c r="D47" i="7"/>
  <c r="E48" i="7"/>
  <c r="D59" i="7"/>
  <c r="E60" i="7"/>
  <c r="D71" i="7"/>
  <c r="E72" i="7"/>
  <c r="D83" i="7"/>
  <c r="E84" i="7"/>
  <c r="D95" i="7"/>
  <c r="E96" i="7"/>
  <c r="D107" i="7"/>
  <c r="E108" i="7"/>
  <c r="F115" i="7"/>
  <c r="D120" i="7"/>
  <c r="D453" i="8" s="1"/>
  <c r="F127" i="7"/>
  <c r="D132" i="7"/>
  <c r="D549" i="8" s="1"/>
  <c r="F139" i="7"/>
  <c r="D144" i="7"/>
  <c r="D557" i="8" s="1"/>
  <c r="D149" i="7"/>
  <c r="D565" i="8" s="1"/>
  <c r="E154" i="7"/>
  <c r="F164" i="7"/>
  <c r="D168" i="7"/>
  <c r="D173" i="7"/>
  <c r="E178" i="7"/>
  <c r="E187" i="7"/>
  <c r="D191" i="7"/>
  <c r="F199" i="7"/>
  <c r="D199" i="7"/>
  <c r="D650" i="8" s="1"/>
  <c r="D224" i="7"/>
  <c r="D240" i="7"/>
  <c r="F257" i="7"/>
  <c r="F269" i="7"/>
  <c r="E269" i="7"/>
  <c r="D269" i="7"/>
  <c r="F286" i="7"/>
  <c r="E286" i="7"/>
  <c r="D286" i="7"/>
  <c r="E301" i="7"/>
  <c r="D323" i="7"/>
  <c r="F358" i="7"/>
  <c r="E358" i="7"/>
  <c r="D358" i="7"/>
  <c r="F370" i="7"/>
  <c r="E370" i="7"/>
  <c r="D370" i="7"/>
  <c r="F502" i="7"/>
  <c r="E502" i="7"/>
  <c r="D502" i="7"/>
  <c r="D12" i="6"/>
  <c r="D24" i="6"/>
  <c r="D36" i="6"/>
  <c r="D48" i="6"/>
  <c r="D10" i="7"/>
  <c r="E11" i="7"/>
  <c r="D22" i="7"/>
  <c r="E23" i="7"/>
  <c r="D34" i="7"/>
  <c r="E35" i="7"/>
  <c r="D46" i="7"/>
  <c r="E47" i="7"/>
  <c r="D58" i="7"/>
  <c r="E59" i="7"/>
  <c r="D70" i="7"/>
  <c r="E71" i="7"/>
  <c r="D82" i="7"/>
  <c r="E83" i="7"/>
  <c r="D94" i="7"/>
  <c r="E95" i="7"/>
  <c r="D106" i="7"/>
  <c r="E107" i="7"/>
  <c r="E120" i="7"/>
  <c r="E132" i="7"/>
  <c r="E144" i="7"/>
  <c r="F149" i="7"/>
  <c r="F154" i="7"/>
  <c r="D158" i="7"/>
  <c r="E163" i="7"/>
  <c r="E168" i="7"/>
  <c r="F173" i="7"/>
  <c r="F178" i="7"/>
  <c r="D182" i="7"/>
  <c r="F191" i="7"/>
  <c r="E199" i="7"/>
  <c r="D203" i="7"/>
  <c r="D72" i="8" s="1"/>
  <c r="F211" i="7"/>
  <c r="D211" i="7"/>
  <c r="F224" i="7"/>
  <c r="D236" i="7"/>
  <c r="E240" i="7"/>
  <c r="D252" i="7"/>
  <c r="D288" i="7"/>
  <c r="D313" i="7"/>
  <c r="F329" i="7"/>
  <c r="E329" i="7"/>
  <c r="D329" i="7"/>
  <c r="F335" i="7"/>
  <c r="E335" i="7"/>
  <c r="D360" i="7"/>
  <c r="D5" i="6"/>
  <c r="B117" i="1" s="1"/>
  <c r="D17" i="6"/>
  <c r="D29" i="6"/>
  <c r="D41" i="6"/>
  <c r="E158" i="7"/>
  <c r="F163" i="7"/>
  <c r="E182" i="7"/>
  <c r="F203" i="7"/>
  <c r="F223" i="7"/>
  <c r="D223" i="7"/>
  <c r="F236" i="7"/>
  <c r="E252" i="7"/>
  <c r="E288" i="7"/>
  <c r="F298" i="7"/>
  <c r="E298" i="7"/>
  <c r="D298" i="7"/>
  <c r="E313" i="7"/>
  <c r="E360" i="7"/>
  <c r="F407" i="7"/>
  <c r="E407" i="7"/>
  <c r="F413" i="7"/>
  <c r="E413" i="7"/>
  <c r="D413" i="7"/>
  <c r="F430" i="7"/>
  <c r="E430" i="7"/>
  <c r="D430" i="7"/>
  <c r="D8" i="7"/>
  <c r="D20" i="7"/>
  <c r="D105" i="8" s="1"/>
  <c r="D32" i="7"/>
  <c r="D189" i="8" s="1"/>
  <c r="D44" i="7"/>
  <c r="D56" i="7"/>
  <c r="D68" i="7"/>
  <c r="D80" i="7"/>
  <c r="D92" i="7"/>
  <c r="D366" i="8" s="1"/>
  <c r="D104" i="7"/>
  <c r="D416" i="8" s="1"/>
  <c r="D113" i="7"/>
  <c r="D125" i="7"/>
  <c r="D137" i="7"/>
  <c r="E148" i="7"/>
  <c r="D558" i="8" s="1"/>
  <c r="D157" i="7"/>
  <c r="D167" i="7"/>
  <c r="E172" i="7"/>
  <c r="D181" i="7"/>
  <c r="D206" i="7"/>
  <c r="E223" i="7"/>
  <c r="D227" i="7"/>
  <c r="F235" i="7"/>
  <c r="D235" i="7"/>
  <c r="D260" i="7"/>
  <c r="D272" i="7"/>
  <c r="D275" i="7"/>
  <c r="D300" i="7"/>
  <c r="D325" i="7"/>
  <c r="F341" i="7"/>
  <c r="E341" i="7"/>
  <c r="D341" i="7"/>
  <c r="F347" i="7"/>
  <c r="E347" i="7"/>
  <c r="F395" i="7"/>
  <c r="E395" i="7"/>
  <c r="F466" i="7"/>
  <c r="E466" i="7"/>
  <c r="D466" i="7"/>
  <c r="E20" i="7"/>
  <c r="E32" i="7"/>
  <c r="E44" i="7"/>
  <c r="E56" i="7"/>
  <c r="E68" i="7"/>
  <c r="E80" i="7"/>
  <c r="E92" i="7"/>
  <c r="E104" i="7"/>
  <c r="F113" i="7"/>
  <c r="F125" i="7"/>
  <c r="F137" i="7"/>
  <c r="F148" i="7"/>
  <c r="E157" i="7"/>
  <c r="F167" i="7"/>
  <c r="F172" i="7"/>
  <c r="E181" i="7"/>
  <c r="E206" i="7"/>
  <c r="F227" i="7"/>
  <c r="F247" i="7"/>
  <c r="D247" i="7"/>
  <c r="F260" i="7"/>
  <c r="F272" i="7"/>
  <c r="F275" i="7"/>
  <c r="E300" i="7"/>
  <c r="F310" i="7"/>
  <c r="E310" i="7"/>
  <c r="D310" i="7"/>
  <c r="E325" i="7"/>
  <c r="D347" i="7"/>
  <c r="F383" i="7"/>
  <c r="E383" i="7"/>
  <c r="D395" i="7"/>
  <c r="F401" i="7"/>
  <c r="E401" i="7"/>
  <c r="D401" i="7"/>
  <c r="F449" i="7"/>
  <c r="E449" i="7"/>
  <c r="D449" i="7"/>
  <c r="E112" i="7"/>
  <c r="E124" i="7"/>
  <c r="E136" i="7"/>
  <c r="D152" i="7"/>
  <c r="D176" i="7"/>
  <c r="E185" i="7"/>
  <c r="D185" i="7"/>
  <c r="F190" i="7"/>
  <c r="E202" i="7"/>
  <c r="D53" i="8" s="1"/>
  <c r="D205" i="7"/>
  <c r="F239" i="7"/>
  <c r="E247" i="7"/>
  <c r="D251" i="7"/>
  <c r="F259" i="7"/>
  <c r="D259" i="7"/>
  <c r="F271" i="7"/>
  <c r="D271" i="7"/>
  <c r="F281" i="7"/>
  <c r="E281" i="7"/>
  <c r="D281" i="7"/>
  <c r="F287" i="7"/>
  <c r="E287" i="7"/>
  <c r="D312" i="7"/>
  <c r="F353" i="7"/>
  <c r="E353" i="7"/>
  <c r="D353" i="7"/>
  <c r="F359" i="7"/>
  <c r="E359" i="7"/>
  <c r="F371" i="7"/>
  <c r="E371" i="7"/>
  <c r="D383" i="7"/>
  <c r="F389" i="7"/>
  <c r="E389" i="7"/>
  <c r="D389" i="7"/>
  <c r="F490" i="7"/>
  <c r="E490" i="7"/>
  <c r="D490" i="7"/>
  <c r="E197" i="7"/>
  <c r="D197" i="7"/>
  <c r="F202" i="7"/>
  <c r="F251" i="7"/>
  <c r="F322" i="7"/>
  <c r="E322" i="7"/>
  <c r="D322" i="7"/>
  <c r="F377" i="7"/>
  <c r="E377" i="7"/>
  <c r="D377" i="7"/>
  <c r="F418" i="7"/>
  <c r="E418" i="7"/>
  <c r="D418" i="7"/>
  <c r="F562" i="7"/>
  <c r="E562" i="7"/>
  <c r="D562" i="7"/>
  <c r="E731" i="7"/>
  <c r="D731" i="7"/>
  <c r="F618" i="7"/>
  <c r="D618" i="7"/>
  <c r="F693" i="7"/>
  <c r="E693" i="7"/>
  <c r="F718" i="7"/>
  <c r="D718" i="7"/>
  <c r="E419" i="7"/>
  <c r="E431" i="7"/>
  <c r="E443" i="7"/>
  <c r="E455" i="7"/>
  <c r="E467" i="7"/>
  <c r="E479" i="7"/>
  <c r="E491" i="7"/>
  <c r="E503" i="7"/>
  <c r="E515" i="7"/>
  <c r="F521" i="7"/>
  <c r="E521" i="7"/>
  <c r="F537" i="7"/>
  <c r="E540" i="7"/>
  <c r="F544" i="7"/>
  <c r="E544" i="7"/>
  <c r="D544" i="7"/>
  <c r="F548" i="7"/>
  <c r="D548" i="7"/>
  <c r="E551" i="7"/>
  <c r="F585" i="7"/>
  <c r="E588" i="7"/>
  <c r="F592" i="7"/>
  <c r="E592" i="7"/>
  <c r="D592" i="7"/>
  <c r="F596" i="7"/>
  <c r="D596" i="7"/>
  <c r="E599" i="7"/>
  <c r="D610" i="7"/>
  <c r="E618" i="7"/>
  <c r="F633" i="7"/>
  <c r="E636" i="7"/>
  <c r="F640" i="7"/>
  <c r="E640" i="7"/>
  <c r="D640" i="7"/>
  <c r="F644" i="7"/>
  <c r="D644" i="7"/>
  <c r="E647" i="7"/>
  <c r="D658" i="7"/>
  <c r="E671" i="7"/>
  <c r="F678" i="7"/>
  <c r="E678" i="7"/>
  <c r="D678" i="7"/>
  <c r="D681" i="7"/>
  <c r="D693" i="7"/>
  <c r="F707" i="7"/>
  <c r="F716" i="7"/>
  <c r="E716" i="7"/>
  <c r="D716" i="7"/>
  <c r="E718" i="7"/>
  <c r="E610" i="7"/>
  <c r="E658" i="7"/>
  <c r="F681" i="7"/>
  <c r="D284" i="7"/>
  <c r="D296" i="7"/>
  <c r="D308" i="7"/>
  <c r="D320" i="7"/>
  <c r="D332" i="7"/>
  <c r="D344" i="7"/>
  <c r="D356" i="7"/>
  <c r="D368" i="7"/>
  <c r="D380" i="7"/>
  <c r="D392" i="7"/>
  <c r="D404" i="7"/>
  <c r="D416" i="7"/>
  <c r="D428" i="7"/>
  <c r="D440" i="7"/>
  <c r="D452" i="7"/>
  <c r="D464" i="7"/>
  <c r="D476" i="7"/>
  <c r="D488" i="7"/>
  <c r="D500" i="7"/>
  <c r="D512" i="7"/>
  <c r="D525" i="7"/>
  <c r="D528" i="7"/>
  <c r="D539" i="7"/>
  <c r="F558" i="7"/>
  <c r="D558" i="7"/>
  <c r="D573" i="7"/>
  <c r="D576" i="7"/>
  <c r="D587" i="7"/>
  <c r="F606" i="7"/>
  <c r="D606" i="7"/>
  <c r="D621" i="7"/>
  <c r="D624" i="7"/>
  <c r="D635" i="7"/>
  <c r="F654" i="7"/>
  <c r="D654" i="7"/>
  <c r="F668" i="7"/>
  <c r="D668" i="7"/>
  <c r="D683" i="7"/>
  <c r="E695" i="7"/>
  <c r="E743" i="7"/>
  <c r="D743" i="7"/>
  <c r="D283" i="7"/>
  <c r="D295" i="7"/>
  <c r="D307" i="7"/>
  <c r="D319" i="7"/>
  <c r="D331" i="7"/>
  <c r="D343" i="7"/>
  <c r="D355" i="7"/>
  <c r="D367" i="7"/>
  <c r="D379" i="7"/>
  <c r="D391" i="7"/>
  <c r="D403" i="7"/>
  <c r="D415" i="7"/>
  <c r="D427" i="7"/>
  <c r="F520" i="7"/>
  <c r="E520" i="7"/>
  <c r="F525" i="7"/>
  <c r="F532" i="7"/>
  <c r="E532" i="7"/>
  <c r="D532" i="7"/>
  <c r="F536" i="7"/>
  <c r="D536" i="7"/>
  <c r="D550" i="7"/>
  <c r="E558" i="7"/>
  <c r="F573" i="7"/>
  <c r="F580" i="7"/>
  <c r="E580" i="7"/>
  <c r="D580" i="7"/>
  <c r="F584" i="7"/>
  <c r="D584" i="7"/>
  <c r="D598" i="7"/>
  <c r="F621" i="7"/>
  <c r="F628" i="7"/>
  <c r="E628" i="7"/>
  <c r="D628" i="7"/>
  <c r="F632" i="7"/>
  <c r="D632" i="7"/>
  <c r="F743" i="7"/>
  <c r="F706" i="7"/>
  <c r="D706" i="7"/>
  <c r="D461" i="7"/>
  <c r="D473" i="7"/>
  <c r="D485" i="7"/>
  <c r="D497" i="7"/>
  <c r="D509" i="7"/>
  <c r="D527" i="7"/>
  <c r="F546" i="7"/>
  <c r="D546" i="7"/>
  <c r="D561" i="7"/>
  <c r="D564" i="7"/>
  <c r="D575" i="7"/>
  <c r="F594" i="7"/>
  <c r="D594" i="7"/>
  <c r="D609" i="7"/>
  <c r="D612" i="7"/>
  <c r="D623" i="7"/>
  <c r="F642" i="7"/>
  <c r="D642" i="7"/>
  <c r="D657" i="7"/>
  <c r="F680" i="7"/>
  <c r="D680" i="7"/>
  <c r="F704" i="7"/>
  <c r="E704" i="7"/>
  <c r="D704" i="7"/>
  <c r="E706" i="7"/>
  <c r="F728" i="7"/>
  <c r="E728" i="7"/>
  <c r="D728" i="7"/>
  <c r="D412" i="7"/>
  <c r="D424" i="7"/>
  <c r="D436" i="7"/>
  <c r="D448" i="7"/>
  <c r="D460" i="7"/>
  <c r="E461" i="7"/>
  <c r="D472" i="7"/>
  <c r="E473" i="7"/>
  <c r="D484" i="7"/>
  <c r="E485" i="7"/>
  <c r="D496" i="7"/>
  <c r="E497" i="7"/>
  <c r="D508" i="7"/>
  <c r="E509" i="7"/>
  <c r="E524" i="7"/>
  <c r="E527" i="7"/>
  <c r="D538" i="7"/>
  <c r="E546" i="7"/>
  <c r="F561" i="7"/>
  <c r="E564" i="7"/>
  <c r="F568" i="7"/>
  <c r="E568" i="7"/>
  <c r="D568" i="7"/>
  <c r="F572" i="7"/>
  <c r="D572" i="7"/>
  <c r="E575" i="7"/>
  <c r="D586" i="7"/>
  <c r="E594" i="7"/>
  <c r="F609" i="7"/>
  <c r="E612" i="7"/>
  <c r="F616" i="7"/>
  <c r="E616" i="7"/>
  <c r="D616" i="7"/>
  <c r="F620" i="7"/>
  <c r="D620" i="7"/>
  <c r="E623" i="7"/>
  <c r="D634" i="7"/>
  <c r="E642" i="7"/>
  <c r="F657" i="7"/>
  <c r="E680" i="7"/>
  <c r="F692" i="7"/>
  <c r="E692" i="7"/>
  <c r="D692" i="7"/>
  <c r="D694" i="7"/>
  <c r="F755" i="7"/>
  <c r="E755" i="7"/>
  <c r="D755" i="7"/>
  <c r="F524" i="7"/>
  <c r="E538" i="7"/>
  <c r="E586" i="7"/>
  <c r="F534" i="7"/>
  <c r="D534" i="7"/>
  <c r="F582" i="7"/>
  <c r="D582" i="7"/>
  <c r="F630" i="7"/>
  <c r="D630" i="7"/>
  <c r="D645" i="7"/>
  <c r="F666" i="7"/>
  <c r="E666" i="7"/>
  <c r="D666" i="7"/>
  <c r="D526" i="7"/>
  <c r="E534" i="7"/>
  <c r="F556" i="7"/>
  <c r="E556" i="7"/>
  <c r="D556" i="7"/>
  <c r="F560" i="7"/>
  <c r="D560" i="7"/>
  <c r="F604" i="7"/>
  <c r="E604" i="7"/>
  <c r="D604" i="7"/>
  <c r="F608" i="7"/>
  <c r="D608" i="7"/>
  <c r="F652" i="7"/>
  <c r="E652" i="7"/>
  <c r="D652" i="7"/>
  <c r="F656" i="7"/>
  <c r="D656" i="7"/>
  <c r="F740" i="7"/>
  <c r="E740" i="7"/>
  <c r="D740" i="7"/>
  <c r="D857" i="7"/>
  <c r="F857" i="7"/>
  <c r="D861" i="7"/>
  <c r="D905" i="7"/>
  <c r="F905" i="7"/>
  <c r="F919" i="7"/>
  <c r="D919" i="7"/>
  <c r="F922" i="7"/>
  <c r="D929" i="7"/>
  <c r="F929" i="7"/>
  <c r="F975" i="7"/>
  <c r="E975" i="7"/>
  <c r="D975" i="7"/>
  <c r="F987" i="7"/>
  <c r="E987" i="7"/>
  <c r="D987" i="7"/>
  <c r="F799" i="7"/>
  <c r="D799" i="7"/>
  <c r="D1013" i="7"/>
  <c r="F1013" i="7"/>
  <c r="D767" i="7"/>
  <c r="E799" i="7"/>
  <c r="D813" i="7"/>
  <c r="D818" i="7"/>
  <c r="D838" i="7"/>
  <c r="D848" i="7"/>
  <c r="D869" i="7"/>
  <c r="F869" i="7"/>
  <c r="D873" i="7"/>
  <c r="D885" i="7"/>
  <c r="E889" i="7"/>
  <c r="D889" i="7"/>
  <c r="D921" i="7"/>
  <c r="E1013" i="7"/>
  <c r="D730" i="7"/>
  <c r="D742" i="7"/>
  <c r="D754" i="7"/>
  <c r="D766" i="7"/>
  <c r="E767" i="7"/>
  <c r="D776" i="7"/>
  <c r="D782" i="7"/>
  <c r="D788" i="7"/>
  <c r="E793" i="7"/>
  <c r="D803" i="7"/>
  <c r="E813" i="7"/>
  <c r="F818" i="7"/>
  <c r="F823" i="7"/>
  <c r="D823" i="7"/>
  <c r="E833" i="7"/>
  <c r="E838" i="7"/>
  <c r="F848" i="7"/>
  <c r="E873" i="7"/>
  <c r="E885" i="7"/>
  <c r="D893" i="7"/>
  <c r="F893" i="7"/>
  <c r="E921" i="7"/>
  <c r="F951" i="7"/>
  <c r="E951" i="7"/>
  <c r="D951" i="7"/>
  <c r="F955" i="7"/>
  <c r="D955" i="7"/>
  <c r="D965" i="7"/>
  <c r="F965" i="7"/>
  <c r="D1001" i="7"/>
  <c r="F1001" i="7"/>
  <c r="F1062" i="7"/>
  <c r="E1062" i="7"/>
  <c r="D1062" i="7"/>
  <c r="F855" i="7"/>
  <c r="D855" i="7"/>
  <c r="D881" i="7"/>
  <c r="F881" i="7"/>
  <c r="E893" i="7"/>
  <c r="E1001" i="7"/>
  <c r="F1035" i="7"/>
  <c r="E1035" i="7"/>
  <c r="D1035" i="7"/>
  <c r="E705" i="7"/>
  <c r="E717" i="7"/>
  <c r="E729" i="7"/>
  <c r="E741" i="7"/>
  <c r="D752" i="7"/>
  <c r="E753" i="7"/>
  <c r="D764" i="7"/>
  <c r="E765" i="7"/>
  <c r="D802" i="7"/>
  <c r="E807" i="7"/>
  <c r="D812" i="7"/>
  <c r="E817" i="7"/>
  <c r="D827" i="7"/>
  <c r="E837" i="7"/>
  <c r="F842" i="7"/>
  <c r="F847" i="7"/>
  <c r="D847" i="7"/>
  <c r="E851" i="7"/>
  <c r="E855" i="7"/>
  <c r="F860" i="7"/>
  <c r="E881" i="7"/>
  <c r="D896" i="7"/>
  <c r="F903" i="7"/>
  <c r="E903" i="7"/>
  <c r="D903" i="7"/>
  <c r="E910" i="7"/>
  <c r="F927" i="7"/>
  <c r="E927" i="7"/>
  <c r="D927" i="7"/>
  <c r="F931" i="7"/>
  <c r="D931" i="7"/>
  <c r="D941" i="7"/>
  <c r="F941" i="7"/>
  <c r="D944" i="7"/>
  <c r="D957" i="7"/>
  <c r="D977" i="7"/>
  <c r="F977" i="7"/>
  <c r="D989" i="7"/>
  <c r="F989" i="7"/>
  <c r="E752" i="7"/>
  <c r="E764" i="7"/>
  <c r="E802" i="7"/>
  <c r="F812" i="7"/>
  <c r="F817" i="7"/>
  <c r="E827" i="7"/>
  <c r="F867" i="7"/>
  <c r="D867" i="7"/>
  <c r="F896" i="7"/>
  <c r="F907" i="7"/>
  <c r="D907" i="7"/>
  <c r="D917" i="7"/>
  <c r="F917" i="7"/>
  <c r="F944" i="7"/>
  <c r="E957" i="7"/>
  <c r="D690" i="7"/>
  <c r="D702" i="7"/>
  <c r="D714" i="7"/>
  <c r="D726" i="7"/>
  <c r="D738" i="7"/>
  <c r="D750" i="7"/>
  <c r="D762" i="7"/>
  <c r="D801" i="7"/>
  <c r="D806" i="7"/>
  <c r="D826" i="7"/>
  <c r="D836" i="7"/>
  <c r="E841" i="7"/>
  <c r="D850" i="7"/>
  <c r="F859" i="7"/>
  <c r="D859" i="7"/>
  <c r="E867" i="7"/>
  <c r="F891" i="7"/>
  <c r="D891" i="7"/>
  <c r="E907" i="7"/>
  <c r="E917" i="7"/>
  <c r="D920" i="7"/>
  <c r="D933" i="7"/>
  <c r="F1003" i="7"/>
  <c r="D1003" i="7"/>
  <c r="F1023" i="7"/>
  <c r="E1023" i="7"/>
  <c r="D1023" i="7"/>
  <c r="E690" i="7"/>
  <c r="E702" i="7"/>
  <c r="E714" i="7"/>
  <c r="E726" i="7"/>
  <c r="E738" i="7"/>
  <c r="E750" i="7"/>
  <c r="E762" i="7"/>
  <c r="E801" i="7"/>
  <c r="F806" i="7"/>
  <c r="F811" i="7"/>
  <c r="D811" i="7"/>
  <c r="E826" i="7"/>
  <c r="F836" i="7"/>
  <c r="F841" i="7"/>
  <c r="E850" i="7"/>
  <c r="F879" i="7"/>
  <c r="D879" i="7"/>
  <c r="F920" i="7"/>
  <c r="E933" i="7"/>
  <c r="D946" i="7"/>
  <c r="F963" i="7"/>
  <c r="E963" i="7"/>
  <c r="D963" i="7"/>
  <c r="F967" i="7"/>
  <c r="D967" i="7"/>
  <c r="F979" i="7"/>
  <c r="D979" i="7"/>
  <c r="F991" i="7"/>
  <c r="D991" i="7"/>
  <c r="D1037" i="7"/>
  <c r="F1037" i="7"/>
  <c r="E533" i="7"/>
  <c r="E545" i="7"/>
  <c r="E557" i="7"/>
  <c r="E569" i="7"/>
  <c r="E581" i="7"/>
  <c r="E593" i="7"/>
  <c r="E605" i="7"/>
  <c r="E617" i="7"/>
  <c r="E629" i="7"/>
  <c r="E641" i="7"/>
  <c r="E653" i="7"/>
  <c r="D664" i="7"/>
  <c r="E665" i="7"/>
  <c r="D676" i="7"/>
  <c r="E677" i="7"/>
  <c r="D688" i="7"/>
  <c r="E689" i="7"/>
  <c r="D700" i="7"/>
  <c r="E701" i="7"/>
  <c r="D712" i="7"/>
  <c r="E713" i="7"/>
  <c r="D724" i="7"/>
  <c r="E725" i="7"/>
  <c r="D736" i="7"/>
  <c r="E737" i="7"/>
  <c r="D748" i="7"/>
  <c r="E749" i="7"/>
  <c r="D760" i="7"/>
  <c r="E761" i="7"/>
  <c r="D772" i="7"/>
  <c r="E773" i="7"/>
  <c r="D779" i="7"/>
  <c r="D785" i="7"/>
  <c r="E791" i="7"/>
  <c r="D795" i="7"/>
  <c r="E811" i="7"/>
  <c r="F821" i="7"/>
  <c r="D825" i="7"/>
  <c r="D830" i="7"/>
  <c r="D862" i="7"/>
  <c r="F871" i="7"/>
  <c r="D871" i="7"/>
  <c r="E875" i="7"/>
  <c r="E879" i="7"/>
  <c r="F895" i="7"/>
  <c r="D895" i="7"/>
  <c r="D898" i="7"/>
  <c r="F1011" i="7"/>
  <c r="E1011" i="7"/>
  <c r="D1011" i="7"/>
  <c r="E664" i="7"/>
  <c r="E676" i="7"/>
  <c r="E688" i="7"/>
  <c r="E700" i="7"/>
  <c r="E712" i="7"/>
  <c r="E724" i="7"/>
  <c r="E736" i="7"/>
  <c r="E748" i="7"/>
  <c r="E760" i="7"/>
  <c r="E772" i="7"/>
  <c r="E779" i="7"/>
  <c r="E785" i="7"/>
  <c r="E795" i="7"/>
  <c r="D800" i="7"/>
  <c r="E805" i="7"/>
  <c r="E825" i="7"/>
  <c r="F830" i="7"/>
  <c r="F835" i="7"/>
  <c r="D835" i="7"/>
  <c r="D511" i="8" s="1"/>
  <c r="E845" i="7"/>
  <c r="D849" i="7"/>
  <c r="E862" i="7"/>
  <c r="E871" i="7"/>
  <c r="F883" i="7"/>
  <c r="D883" i="7"/>
  <c r="E895" i="7"/>
  <c r="E898" i="7"/>
  <c r="D922" i="7"/>
  <c r="F939" i="7"/>
  <c r="E939" i="7"/>
  <c r="D939" i="7"/>
  <c r="F943" i="7"/>
  <c r="D943" i="7"/>
  <c r="D953" i="7"/>
  <c r="F953" i="7"/>
  <c r="D956" i="7"/>
  <c r="F845" i="7"/>
  <c r="E849" i="7"/>
  <c r="F915" i="7"/>
  <c r="E915" i="7"/>
  <c r="D915" i="7"/>
  <c r="E943" i="7"/>
  <c r="E953" i="7"/>
  <c r="F956" i="7"/>
  <c r="F999" i="7"/>
  <c r="E999" i="7"/>
  <c r="D999" i="7"/>
  <c r="D1025" i="7"/>
  <c r="F1025" i="7"/>
  <c r="F1104" i="7"/>
  <c r="E1104" i="7"/>
  <c r="F1128" i="7"/>
  <c r="E1128" i="7"/>
  <c r="F1158" i="7"/>
  <c r="D1158" i="7"/>
  <c r="F1175" i="7"/>
  <c r="E1175" i="7"/>
  <c r="D1175" i="7"/>
  <c r="F1189" i="7"/>
  <c r="E1189" i="7"/>
  <c r="E1192" i="7"/>
  <c r="D1192" i="7"/>
  <c r="F1194" i="7"/>
  <c r="D1194" i="7"/>
  <c r="F1376" i="7"/>
  <c r="D1376" i="7"/>
  <c r="E1376" i="7"/>
  <c r="E1441" i="7"/>
  <c r="F1441" i="7"/>
  <c r="D1441" i="7"/>
  <c r="F1063" i="7"/>
  <c r="F1067" i="7"/>
  <c r="E1067" i="7"/>
  <c r="D1067" i="7"/>
  <c r="D1087" i="7"/>
  <c r="D1096" i="7"/>
  <c r="D1104" i="7"/>
  <c r="F1116" i="7"/>
  <c r="E1116" i="7"/>
  <c r="D1128" i="7"/>
  <c r="E1132" i="7"/>
  <c r="D1132" i="7"/>
  <c r="F1139" i="7"/>
  <c r="E1139" i="7"/>
  <c r="D1139" i="7"/>
  <c r="E1158" i="7"/>
  <c r="D1165" i="7"/>
  <c r="E1168" i="7"/>
  <c r="D1168" i="7"/>
  <c r="D1189" i="7"/>
  <c r="F1192" i="7"/>
  <c r="E1194" i="7"/>
  <c r="F1260" i="7"/>
  <c r="E1260" i="7"/>
  <c r="D1260" i="7"/>
  <c r="F1304" i="7"/>
  <c r="E1304" i="7"/>
  <c r="D1304" i="7"/>
  <c r="E1405" i="7"/>
  <c r="F1405" i="7"/>
  <c r="D1405" i="7"/>
  <c r="D1034" i="7"/>
  <c r="F1043" i="7"/>
  <c r="D1043" i="7"/>
  <c r="F1079" i="7"/>
  <c r="E1079" i="7"/>
  <c r="D1079" i="7"/>
  <c r="E1087" i="7"/>
  <c r="F1096" i="7"/>
  <c r="D1108" i="7"/>
  <c r="F1145" i="7"/>
  <c r="E1145" i="7"/>
  <c r="F1152" i="7"/>
  <c r="E1152" i="7"/>
  <c r="E1165" i="7"/>
  <c r="F1168" i="7"/>
  <c r="F1170" i="7"/>
  <c r="D1170" i="7"/>
  <c r="F1200" i="7"/>
  <c r="E1200" i="7"/>
  <c r="D1200" i="7"/>
  <c r="F1473" i="7"/>
  <c r="E1473" i="7"/>
  <c r="D1473" i="7"/>
  <c r="D901" i="7"/>
  <c r="D913" i="7"/>
  <c r="E914" i="7"/>
  <c r="D925" i="7"/>
  <c r="E926" i="7"/>
  <c r="D937" i="7"/>
  <c r="E938" i="7"/>
  <c r="D949" i="7"/>
  <c r="E950" i="7"/>
  <c r="D961" i="7"/>
  <c r="E962" i="7"/>
  <c r="D973" i="7"/>
  <c r="E974" i="7"/>
  <c r="D985" i="7"/>
  <c r="E986" i="7"/>
  <c r="D997" i="7"/>
  <c r="E998" i="7"/>
  <c r="D1009" i="7"/>
  <c r="E1010" i="7"/>
  <c r="D1021" i="7"/>
  <c r="E1022" i="7"/>
  <c r="D1033" i="7"/>
  <c r="E1034" i="7"/>
  <c r="E1043" i="7"/>
  <c r="D1048" i="7"/>
  <c r="E1053" i="7"/>
  <c r="E1071" i="7"/>
  <c r="E1074" i="7"/>
  <c r="D1086" i="7"/>
  <c r="F1091" i="7"/>
  <c r="E1091" i="7"/>
  <c r="D1091" i="7"/>
  <c r="E1099" i="7"/>
  <c r="F1108" i="7"/>
  <c r="D1111" i="7"/>
  <c r="D1120" i="7"/>
  <c r="D1134" i="7"/>
  <c r="D1145" i="7"/>
  <c r="D1152" i="7"/>
  <c r="E1170" i="7"/>
  <c r="D1177" i="7"/>
  <c r="E1180" i="7"/>
  <c r="D1180" i="7"/>
  <c r="F1182" i="7"/>
  <c r="D1182" i="7"/>
  <c r="F1225" i="7"/>
  <c r="E1225" i="7"/>
  <c r="E1228" i="7"/>
  <c r="D1228" i="7"/>
  <c r="F1230" i="7"/>
  <c r="D1230" i="7"/>
  <c r="F1249" i="7"/>
  <c r="E1249" i="7"/>
  <c r="D1372" i="7"/>
  <c r="F1372" i="7"/>
  <c r="D1380" i="7"/>
  <c r="F1380" i="7"/>
  <c r="E1380" i="7"/>
  <c r="D1422" i="7"/>
  <c r="F1422" i="7"/>
  <c r="E1422" i="7"/>
  <c r="F1048" i="7"/>
  <c r="F1053" i="7"/>
  <c r="F1071" i="7"/>
  <c r="F1103" i="7"/>
  <c r="E1103" i="7"/>
  <c r="D1103" i="7"/>
  <c r="F1120" i="7"/>
  <c r="E1134" i="7"/>
  <c r="F1164" i="7"/>
  <c r="E1164" i="7"/>
  <c r="E1177" i="7"/>
  <c r="F1180" i="7"/>
  <c r="E1182" i="7"/>
  <c r="D1225" i="7"/>
  <c r="F1228" i="7"/>
  <c r="E1230" i="7"/>
  <c r="F1236" i="7"/>
  <c r="E1236" i="7"/>
  <c r="D1236" i="7"/>
  <c r="D1249" i="7"/>
  <c r="F1272" i="7"/>
  <c r="E1272" i="7"/>
  <c r="D1272" i="7"/>
  <c r="F1364" i="7"/>
  <c r="D1364" i="7"/>
  <c r="E1372" i="7"/>
  <c r="F1115" i="7"/>
  <c r="E1115" i="7"/>
  <c r="D1115" i="7"/>
  <c r="F1127" i="7"/>
  <c r="E1127" i="7"/>
  <c r="D1127" i="7"/>
  <c r="F1188" i="7"/>
  <c r="E1188" i="7"/>
  <c r="D1188" i="7"/>
  <c r="F1284" i="7"/>
  <c r="E1284" i="7"/>
  <c r="D1284" i="7"/>
  <c r="E1364" i="7"/>
  <c r="E1047" i="7"/>
  <c r="D1056" i="7"/>
  <c r="D1073" i="7"/>
  <c r="E1107" i="7"/>
  <c r="D1122" i="7"/>
  <c r="D1141" i="7"/>
  <c r="F1176" i="7"/>
  <c r="E1176" i="7"/>
  <c r="F1213" i="7"/>
  <c r="E1213" i="7"/>
  <c r="E1216" i="7"/>
  <c r="D1216" i="7"/>
  <c r="F1218" i="7"/>
  <c r="D1218" i="7"/>
  <c r="F1261" i="7"/>
  <c r="E1261" i="7"/>
  <c r="F1296" i="7"/>
  <c r="E1296" i="7"/>
  <c r="D1296" i="7"/>
  <c r="E1073" i="7"/>
  <c r="F1107" i="7"/>
  <c r="F1133" i="7"/>
  <c r="E1133" i="7"/>
  <c r="D1213" i="7"/>
  <c r="F1216" i="7"/>
  <c r="E1218" i="7"/>
  <c r="D1261" i="7"/>
  <c r="F1312" i="7"/>
  <c r="E1312" i="7"/>
  <c r="D1312" i="7"/>
  <c r="D1452" i="7"/>
  <c r="F1452" i="7"/>
  <c r="E1452" i="7"/>
  <c r="F1055" i="7"/>
  <c r="D1055" i="7"/>
  <c r="F1140" i="7"/>
  <c r="E1140" i="7"/>
  <c r="E1144" i="7"/>
  <c r="D1144" i="7"/>
  <c r="F1151" i="7"/>
  <c r="E1151" i="7"/>
  <c r="D1151" i="7"/>
  <c r="F1224" i="7"/>
  <c r="E1224" i="7"/>
  <c r="D1224" i="7"/>
  <c r="F1320" i="7"/>
  <c r="E1320" i="7"/>
  <c r="D1320" i="7"/>
  <c r="D1015" i="7"/>
  <c r="D1027" i="7"/>
  <c r="D1039" i="7"/>
  <c r="E1055" i="7"/>
  <c r="D1060" i="7"/>
  <c r="F1068" i="7"/>
  <c r="E1068" i="7"/>
  <c r="E1081" i="7"/>
  <c r="D1093" i="7"/>
  <c r="E1097" i="7"/>
  <c r="D1109" i="7"/>
  <c r="D1140" i="7"/>
  <c r="F1144" i="7"/>
  <c r="F1201" i="7"/>
  <c r="E1201" i="7"/>
  <c r="E1204" i="7"/>
  <c r="D1204" i="7"/>
  <c r="F1206" i="7"/>
  <c r="D1206" i="7"/>
  <c r="F1273" i="7"/>
  <c r="E1273" i="7"/>
  <c r="D1384" i="7"/>
  <c r="F1384" i="7"/>
  <c r="E1384" i="7"/>
  <c r="F1080" i="7"/>
  <c r="E1080" i="7"/>
  <c r="F1163" i="7"/>
  <c r="E1163" i="7"/>
  <c r="D1163" i="7"/>
  <c r="F1248" i="7"/>
  <c r="E1248" i="7"/>
  <c r="D1248" i="7"/>
  <c r="F1285" i="7"/>
  <c r="E1285" i="7"/>
  <c r="D1049" i="7"/>
  <c r="D1072" i="7"/>
  <c r="D1080" i="7"/>
  <c r="F1092" i="7"/>
  <c r="E1092" i="7"/>
  <c r="D1117" i="7"/>
  <c r="D1153" i="7"/>
  <c r="E1156" i="7"/>
  <c r="D1156" i="7"/>
  <c r="F1212" i="7"/>
  <c r="E1212" i="7"/>
  <c r="D1212" i="7"/>
  <c r="F1237" i="7"/>
  <c r="E1237" i="7"/>
  <c r="E1240" i="7"/>
  <c r="D1240" i="7"/>
  <c r="D1285" i="7"/>
  <c r="D1368" i="7"/>
  <c r="F1368" i="7"/>
  <c r="E1401" i="7"/>
  <c r="F1401" i="7"/>
  <c r="D1401" i="7"/>
  <c r="F1478" i="7"/>
  <c r="E1478" i="7"/>
  <c r="D1478" i="7"/>
  <c r="D1434" i="7"/>
  <c r="F1434" i="7"/>
  <c r="E1489" i="7"/>
  <c r="D1489" i="7"/>
  <c r="F1510" i="7"/>
  <c r="E1510" i="7"/>
  <c r="D1510" i="7"/>
  <c r="F1388" i="7"/>
  <c r="D1388" i="7"/>
  <c r="D1413" i="7"/>
  <c r="D1417" i="7"/>
  <c r="E1434" i="7"/>
  <c r="F1437" i="7"/>
  <c r="E1437" i="7"/>
  <c r="E1444" i="7"/>
  <c r="F1448" i="7"/>
  <c r="E1448" i="7"/>
  <c r="D1448" i="7"/>
  <c r="F1461" i="7"/>
  <c r="E1461" i="7"/>
  <c r="D1461" i="7"/>
  <c r="F1466" i="7"/>
  <c r="E1466" i="7"/>
  <c r="F1489" i="7"/>
  <c r="D1187" i="7"/>
  <c r="D1199" i="7"/>
  <c r="D1211" i="7"/>
  <c r="D1223" i="7"/>
  <c r="D1235" i="7"/>
  <c r="D1247" i="7"/>
  <c r="D1259" i="7"/>
  <c r="D1271" i="7"/>
  <c r="D1283" i="7"/>
  <c r="D1295" i="7"/>
  <c r="D1311" i="7"/>
  <c r="D1334" i="7"/>
  <c r="E1388" i="7"/>
  <c r="E1392" i="7"/>
  <c r="E1396" i="7"/>
  <c r="F1400" i="7"/>
  <c r="D1400" i="7"/>
  <c r="F1413" i="7"/>
  <c r="F1417" i="7"/>
  <c r="D1425" i="7"/>
  <c r="D1429" i="7"/>
  <c r="D1437" i="7"/>
  <c r="F1444" i="7"/>
  <c r="D1466" i="7"/>
  <c r="F1486" i="7"/>
  <c r="E1486" i="7"/>
  <c r="D1486" i="7"/>
  <c r="E1187" i="7"/>
  <c r="E1199" i="7"/>
  <c r="E1211" i="7"/>
  <c r="E1223" i="7"/>
  <c r="E1235" i="7"/>
  <c r="E1247" i="7"/>
  <c r="E1259" i="7"/>
  <c r="E1271" i="7"/>
  <c r="E1283" i="7"/>
  <c r="E1295" i="7"/>
  <c r="E1311" i="7"/>
  <c r="E1334" i="7"/>
  <c r="F1392" i="7"/>
  <c r="F1396" i="7"/>
  <c r="F1412" i="7"/>
  <c r="D1412" i="7"/>
  <c r="F1425" i="7"/>
  <c r="F1429" i="7"/>
  <c r="D1233" i="7"/>
  <c r="D1245" i="7"/>
  <c r="D1257" i="7"/>
  <c r="D1269" i="7"/>
  <c r="D1281" i="7"/>
  <c r="D1293" i="7"/>
  <c r="F1303" i="7"/>
  <c r="D1318" i="7"/>
  <c r="F1326" i="7"/>
  <c r="E1330" i="7"/>
  <c r="D1338" i="7"/>
  <c r="F1338" i="7"/>
  <c r="D1342" i="7"/>
  <c r="E1346" i="7"/>
  <c r="D1358" i="7"/>
  <c r="F1404" i="7"/>
  <c r="F1408" i="7"/>
  <c r="E1412" i="7"/>
  <c r="E1416" i="7"/>
  <c r="E1420" i="7"/>
  <c r="F1424" i="7"/>
  <c r="D1424" i="7"/>
  <c r="E1440" i="7"/>
  <c r="E1342" i="7"/>
  <c r="D1350" i="7"/>
  <c r="F1350" i="7"/>
  <c r="E1358" i="7"/>
  <c r="F1416" i="7"/>
  <c r="F1420" i="7"/>
  <c r="F1436" i="7"/>
  <c r="E1436" i="7"/>
  <c r="D1436" i="7"/>
  <c r="F1440" i="7"/>
  <c r="E1477" i="7"/>
  <c r="D1477" i="7"/>
  <c r="D757" i="8" s="1"/>
  <c r="E1501" i="7"/>
  <c r="D1501" i="7"/>
  <c r="F1519" i="7"/>
  <c r="E1519" i="7"/>
  <c r="D1519" i="7"/>
  <c r="D1362" i="7"/>
  <c r="F1362" i="7"/>
  <c r="F1474" i="7"/>
  <c r="E1474" i="7"/>
  <c r="F1490" i="7"/>
  <c r="E1490" i="7"/>
  <c r="D1242" i="7"/>
  <c r="D1254" i="7"/>
  <c r="D1266" i="7"/>
  <c r="D1278" i="7"/>
  <c r="D1290" i="7"/>
  <c r="D1300" i="7"/>
  <c r="D1308" i="7"/>
  <c r="D1316" i="7"/>
  <c r="D1341" i="7"/>
  <c r="D1345" i="7"/>
  <c r="E1362" i="7"/>
  <c r="D1374" i="7"/>
  <c r="F1374" i="7"/>
  <c r="D1378" i="7"/>
  <c r="D1394" i="7"/>
  <c r="D1442" i="7"/>
  <c r="E1465" i="7"/>
  <c r="D1465" i="7"/>
  <c r="D1474" i="7"/>
  <c r="D1490" i="7"/>
  <c r="E1242" i="7"/>
  <c r="E1254" i="7"/>
  <c r="E1266" i="7"/>
  <c r="E1278" i="7"/>
  <c r="E1290" i="7"/>
  <c r="E1300" i="7"/>
  <c r="E1308" i="7"/>
  <c r="E1316" i="7"/>
  <c r="F1328" i="7"/>
  <c r="D1328" i="7"/>
  <c r="F1341" i="7"/>
  <c r="F1345" i="7"/>
  <c r="E1378" i="7"/>
  <c r="D1386" i="7"/>
  <c r="F1386" i="7"/>
  <c r="E1394" i="7"/>
  <c r="E1442" i="7"/>
  <c r="F1462" i="7"/>
  <c r="E1462" i="7"/>
  <c r="F1498" i="7"/>
  <c r="E1498" i="7"/>
  <c r="D1498" i="7"/>
  <c r="E1157" i="7"/>
  <c r="E1169" i="7"/>
  <c r="E1181" i="7"/>
  <c r="E1193" i="7"/>
  <c r="E1205" i="7"/>
  <c r="E1217" i="7"/>
  <c r="E1229" i="7"/>
  <c r="E1241" i="7"/>
  <c r="D1252" i="7"/>
  <c r="E1253" i="7"/>
  <c r="D1264" i="7"/>
  <c r="E1265" i="7"/>
  <c r="D1276" i="7"/>
  <c r="E1277" i="7"/>
  <c r="D1288" i="7"/>
  <c r="E1289" i="7"/>
  <c r="D1298" i="7"/>
  <c r="E1299" i="7"/>
  <c r="D1307" i="7"/>
  <c r="D1315" i="7"/>
  <c r="D1322" i="7"/>
  <c r="E1323" i="7"/>
  <c r="E1328" i="7"/>
  <c r="E1332" i="7"/>
  <c r="E1336" i="7"/>
  <c r="F1340" i="7"/>
  <c r="D1340" i="7"/>
  <c r="F1357" i="7"/>
  <c r="D1365" i="7"/>
  <c r="D1369" i="7"/>
  <c r="E1386" i="7"/>
  <c r="E1390" i="7"/>
  <c r="D1398" i="7"/>
  <c r="F1398" i="7"/>
  <c r="D1402" i="7"/>
  <c r="E1406" i="7"/>
  <c r="D1418" i="7"/>
  <c r="F1449" i="7"/>
  <c r="E1449" i="7"/>
  <c r="F1453" i="7"/>
  <c r="F1456" i="7"/>
  <c r="D1462" i="7"/>
  <c r="D694" i="8" s="1"/>
  <c r="F1315" i="7"/>
  <c r="F1332" i="7"/>
  <c r="F1336" i="7"/>
  <c r="E1340" i="7"/>
  <c r="E1344" i="7"/>
  <c r="E1348" i="7"/>
  <c r="F1352" i="7"/>
  <c r="D1352" i="7"/>
  <c r="F1365" i="7"/>
  <c r="F1369" i="7"/>
  <c r="D1377" i="7"/>
  <c r="E1402" i="7"/>
  <c r="D1410" i="7"/>
  <c r="F1410" i="7"/>
  <c r="D1414" i="7"/>
  <c r="E1418" i="7"/>
  <c r="E1482" i="7"/>
  <c r="E1494" i="7"/>
  <c r="E1506" i="7"/>
  <c r="E1517" i="7"/>
  <c r="E1529" i="7"/>
  <c r="E1541" i="7"/>
  <c r="E1553" i="7"/>
  <c r="F1558" i="7"/>
  <c r="E1603" i="7"/>
  <c r="E1628" i="7"/>
  <c r="E1637" i="7"/>
  <c r="F1658" i="7"/>
  <c r="E1658" i="7"/>
  <c r="D1658" i="7"/>
  <c r="F1673" i="7"/>
  <c r="F1702" i="7"/>
  <c r="F1731" i="7"/>
  <c r="E1861" i="7"/>
  <c r="D1861" i="7"/>
  <c r="F1861" i="7"/>
  <c r="F1446" i="7"/>
  <c r="F1458" i="7"/>
  <c r="F1470" i="7"/>
  <c r="F1482" i="7"/>
  <c r="F1494" i="7"/>
  <c r="F1506" i="7"/>
  <c r="D1516" i="7"/>
  <c r="F1517" i="7"/>
  <c r="D1528" i="7"/>
  <c r="F1529" i="7"/>
  <c r="D1540" i="7"/>
  <c r="F1541" i="7"/>
  <c r="D1552" i="7"/>
  <c r="F1553" i="7"/>
  <c r="F1586" i="7"/>
  <c r="E1586" i="7"/>
  <c r="D1586" i="7"/>
  <c r="F1603" i="7"/>
  <c r="F1611" i="7"/>
  <c r="E1611" i="7"/>
  <c r="F1628" i="7"/>
  <c r="F1637" i="7"/>
  <c r="D1698" i="7"/>
  <c r="F1793" i="7"/>
  <c r="E1793" i="7"/>
  <c r="D1793" i="7"/>
  <c r="F1562" i="7"/>
  <c r="D1562" i="7"/>
  <c r="D1572" i="7"/>
  <c r="F1572" i="7"/>
  <c r="F1683" i="7"/>
  <c r="E1683" i="7"/>
  <c r="F1757" i="7"/>
  <c r="D1765" i="7"/>
  <c r="E1765" i="7"/>
  <c r="E1837" i="7"/>
  <c r="D1837" i="7"/>
  <c r="F1837" i="7"/>
  <c r="F1598" i="7"/>
  <c r="E1598" i="7"/>
  <c r="D1598" i="7"/>
  <c r="F1623" i="7"/>
  <c r="E1623" i="7"/>
  <c r="F1694" i="7"/>
  <c r="E1694" i="7"/>
  <c r="D1694" i="7"/>
  <c r="F1711" i="7"/>
  <c r="D1711" i="7"/>
  <c r="F1727" i="7"/>
  <c r="E1727" i="7"/>
  <c r="D1727" i="7"/>
  <c r="F1739" i="7"/>
  <c r="E1739" i="7"/>
  <c r="F1852" i="7"/>
  <c r="E1852" i="7"/>
  <c r="D1852" i="7"/>
  <c r="E1502" i="7"/>
  <c r="D1513" i="7"/>
  <c r="E1514" i="7"/>
  <c r="D1520" i="7"/>
  <c r="D852" i="8" s="1"/>
  <c r="F1527" i="7"/>
  <c r="D1532" i="7"/>
  <c r="F1539" i="7"/>
  <c r="D1544" i="7"/>
  <c r="F1551" i="7"/>
  <c r="E1556" i="7"/>
  <c r="E1566" i="7"/>
  <c r="D1576" i="7"/>
  <c r="E1580" i="7"/>
  <c r="E1589" i="7"/>
  <c r="D1614" i="7"/>
  <c r="E1618" i="7"/>
  <c r="D1623" i="7"/>
  <c r="E1627" i="7"/>
  <c r="D1648" i="7"/>
  <c r="E1652" i="7"/>
  <c r="E1675" i="7"/>
  <c r="D1686" i="7"/>
  <c r="D1700" i="7"/>
  <c r="E1711" i="7"/>
  <c r="E1714" i="7"/>
  <c r="F1718" i="7"/>
  <c r="E1718" i="7"/>
  <c r="D1718" i="7"/>
  <c r="D1739" i="7"/>
  <c r="D1745" i="7"/>
  <c r="F1751" i="7"/>
  <c r="D1751" i="7"/>
  <c r="F1805" i="7"/>
  <c r="E1805" i="7"/>
  <c r="D1805" i="7"/>
  <c r="F1526" i="7"/>
  <c r="D1526" i="7"/>
  <c r="D871" i="8" s="1"/>
  <c r="F1538" i="7"/>
  <c r="D1538" i="7"/>
  <c r="F1550" i="7"/>
  <c r="D1550" i="7"/>
  <c r="E1576" i="7"/>
  <c r="F1610" i="7"/>
  <c r="E1610" i="7"/>
  <c r="D1610" i="7"/>
  <c r="F1618" i="7"/>
  <c r="F1635" i="7"/>
  <c r="E1635" i="7"/>
  <c r="E1648" i="7"/>
  <c r="F1671" i="7"/>
  <c r="E1671" i="7"/>
  <c r="E1678" i="7"/>
  <c r="F1686" i="7"/>
  <c r="E1697" i="7"/>
  <c r="E1700" i="7"/>
  <c r="F1714" i="7"/>
  <c r="F1745" i="7"/>
  <c r="E1751" i="7"/>
  <c r="F1682" i="7"/>
  <c r="E1682" i="7"/>
  <c r="D1682" i="7"/>
  <c r="F1707" i="7"/>
  <c r="E1707" i="7"/>
  <c r="F1769" i="7"/>
  <c r="E1769" i="7"/>
  <c r="D1769" i="7"/>
  <c r="D1777" i="7"/>
  <c r="E1777" i="7"/>
  <c r="D1531" i="7"/>
  <c r="D1543" i="7"/>
  <c r="D1560" i="7"/>
  <c r="F1560" i="7"/>
  <c r="D1575" i="7"/>
  <c r="D1579" i="7"/>
  <c r="D1604" i="7"/>
  <c r="D1613" i="7"/>
  <c r="F1622" i="7"/>
  <c r="E1622" i="7"/>
  <c r="D1622" i="7"/>
  <c r="F1647" i="7"/>
  <c r="E1647" i="7"/>
  <c r="D1651" i="7"/>
  <c r="D1674" i="7"/>
  <c r="D1707" i="7"/>
  <c r="E1732" i="7"/>
  <c r="F1777" i="7"/>
  <c r="D1485" i="7"/>
  <c r="D1497" i="7"/>
  <c r="D1509" i="7"/>
  <c r="E1531" i="7"/>
  <c r="E1543" i="7"/>
  <c r="E1560" i="7"/>
  <c r="F1575" i="7"/>
  <c r="E1579" i="7"/>
  <c r="D1600" i="7"/>
  <c r="E1604" i="7"/>
  <c r="E1613" i="7"/>
  <c r="D1638" i="7"/>
  <c r="E1642" i="7"/>
  <c r="D1647" i="7"/>
  <c r="E1651" i="7"/>
  <c r="F1659" i="7"/>
  <c r="E1659" i="7"/>
  <c r="E1666" i="7"/>
  <c r="F1674" i="7"/>
  <c r="E1685" i="7"/>
  <c r="E1688" i="7"/>
  <c r="F1732" i="7"/>
  <c r="F1735" i="7"/>
  <c r="E1735" i="7"/>
  <c r="D1735" i="7"/>
  <c r="D1753" i="7"/>
  <c r="E1753" i="7"/>
  <c r="D1460" i="7"/>
  <c r="D670" i="8" s="1"/>
  <c r="D1472" i="7"/>
  <c r="D733" i="8" s="1"/>
  <c r="D1484" i="7"/>
  <c r="E1485" i="7"/>
  <c r="D1496" i="7"/>
  <c r="E1497" i="7"/>
  <c r="D1508" i="7"/>
  <c r="D817" i="8" s="1"/>
  <c r="E1509" i="7"/>
  <c r="D1518" i="7"/>
  <c r="D1530" i="7"/>
  <c r="D890" i="8" s="1"/>
  <c r="D1542" i="7"/>
  <c r="D1564" i="7"/>
  <c r="F1574" i="7"/>
  <c r="D1574" i="7"/>
  <c r="F1587" i="7"/>
  <c r="E1587" i="7"/>
  <c r="D1591" i="7"/>
  <c r="E1600" i="7"/>
  <c r="D1616" i="7"/>
  <c r="D1625" i="7"/>
  <c r="F1634" i="7"/>
  <c r="E1634" i="7"/>
  <c r="D1634" i="7"/>
  <c r="F1642" i="7"/>
  <c r="D1659" i="7"/>
  <c r="F1666" i="7"/>
  <c r="F1670" i="7"/>
  <c r="E1670" i="7"/>
  <c r="D1670" i="7"/>
  <c r="F1685" i="7"/>
  <c r="D1699" i="7"/>
  <c r="F1729" i="7"/>
  <c r="F1817" i="7"/>
  <c r="E1817" i="7"/>
  <c r="D1817" i="7"/>
  <c r="F1889" i="7"/>
  <c r="E1889" i="7"/>
  <c r="D1889" i="7"/>
  <c r="E1460" i="7"/>
  <c r="E1472" i="7"/>
  <c r="E1750" i="7"/>
  <c r="F1750" i="7"/>
  <c r="D1750" i="7"/>
  <c r="F1781" i="7"/>
  <c r="E1781" i="7"/>
  <c r="D1781" i="7"/>
  <c r="F1524" i="7"/>
  <c r="F1536" i="7"/>
  <c r="F1548" i="7"/>
  <c r="E1558" i="7"/>
  <c r="F1582" i="7"/>
  <c r="F1599" i="7"/>
  <c r="E1599" i="7"/>
  <c r="E1612" i="7"/>
  <c r="F1646" i="7"/>
  <c r="E1646" i="7"/>
  <c r="D1646" i="7"/>
  <c r="F1654" i="7"/>
  <c r="F1662" i="7"/>
  <c r="E1673" i="7"/>
  <c r="F1695" i="7"/>
  <c r="E1695" i="7"/>
  <c r="E1702" i="7"/>
  <c r="F1706" i="7"/>
  <c r="E1706" i="7"/>
  <c r="D1706" i="7"/>
  <c r="F1712" i="7"/>
  <c r="F1719" i="7"/>
  <c r="E1719" i="7"/>
  <c r="F1722" i="7"/>
  <c r="D1722" i="7"/>
  <c r="D1725" i="7"/>
  <c r="E1725" i="7"/>
  <c r="D1731" i="7"/>
  <c r="F1584" i="7"/>
  <c r="F1596" i="7"/>
  <c r="F1608" i="7"/>
  <c r="F1620" i="7"/>
  <c r="F1632" i="7"/>
  <c r="F1644" i="7"/>
  <c r="F1656" i="7"/>
  <c r="F1668" i="7"/>
  <c r="F1680" i="7"/>
  <c r="F1692" i="7"/>
  <c r="F1704" i="7"/>
  <c r="F1716" i="7"/>
  <c r="F1733" i="7"/>
  <c r="E1789" i="7"/>
  <c r="E1801" i="7"/>
  <c r="E1813" i="7"/>
  <c r="E1845" i="7"/>
  <c r="D1845" i="7"/>
  <c r="F1876" i="7"/>
  <c r="F1910" i="7"/>
  <c r="E1910" i="7"/>
  <c r="F1913" i="7"/>
  <c r="E2061" i="7"/>
  <c r="F2061" i="7"/>
  <c r="D2061" i="7"/>
  <c r="F1922" i="7"/>
  <c r="E1922" i="7"/>
  <c r="D1912" i="7"/>
  <c r="D1922" i="7"/>
  <c r="F1957" i="7"/>
  <c r="E1957" i="7"/>
  <c r="D1957" i="7"/>
  <c r="D1959" i="7"/>
  <c r="F2098" i="7"/>
  <c r="E2098" i="7"/>
  <c r="D2098" i="7"/>
  <c r="D1763" i="7"/>
  <c r="D1775" i="7"/>
  <c r="D1787" i="7"/>
  <c r="D1799" i="7"/>
  <c r="D1811" i="7"/>
  <c r="D1823" i="7"/>
  <c r="D1827" i="7"/>
  <c r="E1849" i="7"/>
  <c r="D1849" i="7"/>
  <c r="D1875" i="7"/>
  <c r="F1886" i="7"/>
  <c r="E1886" i="7"/>
  <c r="F1897" i="7"/>
  <c r="E1897" i="7"/>
  <c r="D1897" i="7"/>
  <c r="E1912" i="7"/>
  <c r="E1959" i="7"/>
  <c r="E1983" i="7"/>
  <c r="D1983" i="7"/>
  <c r="F1983" i="7"/>
  <c r="E1763" i="7"/>
  <c r="E1775" i="7"/>
  <c r="E1787" i="7"/>
  <c r="E1799" i="7"/>
  <c r="E1811" i="7"/>
  <c r="E1823" i="7"/>
  <c r="E1827" i="7"/>
  <c r="E1875" i="7"/>
  <c r="F1882" i="7"/>
  <c r="E1882" i="7"/>
  <c r="D1882" i="7"/>
  <c r="F1945" i="7"/>
  <c r="E1945" i="7"/>
  <c r="D1945" i="7"/>
  <c r="D1947" i="7"/>
  <c r="F1738" i="7"/>
  <c r="D1762" i="7"/>
  <c r="D1774" i="7"/>
  <c r="D1786" i="7"/>
  <c r="D1798" i="7"/>
  <c r="D1810" i="7"/>
  <c r="D1822" i="7"/>
  <c r="D1839" i="7"/>
  <c r="D1888" i="7"/>
  <c r="E1947" i="7"/>
  <c r="F1762" i="7"/>
  <c r="F1774" i="7"/>
  <c r="F1786" i="7"/>
  <c r="F1798" i="7"/>
  <c r="F1810" i="7"/>
  <c r="F1822" i="7"/>
  <c r="E1839" i="7"/>
  <c r="F1870" i="7"/>
  <c r="E1870" i="7"/>
  <c r="D1870" i="7"/>
  <c r="E1888" i="7"/>
  <c r="F1909" i="7"/>
  <c r="E1909" i="7"/>
  <c r="D1909" i="7"/>
  <c r="F1933" i="7"/>
  <c r="E1933" i="7"/>
  <c r="D1933" i="7"/>
  <c r="D1935" i="7"/>
  <c r="F1826" i="7"/>
  <c r="E1826" i="7"/>
  <c r="F1834" i="7"/>
  <c r="E1834" i="7"/>
  <c r="F1874" i="7"/>
  <c r="E1874" i="7"/>
  <c r="D1901" i="7"/>
  <c r="D1911" i="7"/>
  <c r="F1921" i="7"/>
  <c r="E1921" i="7"/>
  <c r="D1921" i="7"/>
  <c r="F1958" i="7"/>
  <c r="E1958" i="7"/>
  <c r="E1743" i="7"/>
  <c r="F1749" i="7"/>
  <c r="E1755" i="7"/>
  <c r="F1761" i="7"/>
  <c r="E1767" i="7"/>
  <c r="F1773" i="7"/>
  <c r="E1779" i="7"/>
  <c r="F1785" i="7"/>
  <c r="E1791" i="7"/>
  <c r="F1797" i="7"/>
  <c r="E1803" i="7"/>
  <c r="F1809" i="7"/>
  <c r="E1815" i="7"/>
  <c r="F1821" i="7"/>
  <c r="D1826" i="7"/>
  <c r="E1830" i="7"/>
  <c r="D1834" i="7"/>
  <c r="E1851" i="7"/>
  <c r="D1854" i="7"/>
  <c r="F1858" i="7"/>
  <c r="E1858" i="7"/>
  <c r="D1858" i="7"/>
  <c r="D1874" i="7"/>
  <c r="E1877" i="7"/>
  <c r="E1885" i="7"/>
  <c r="D1885" i="7"/>
  <c r="E1901" i="7"/>
  <c r="E1911" i="7"/>
  <c r="D1923" i="7"/>
  <c r="D1958" i="7"/>
  <c r="F1838" i="7"/>
  <c r="E1838" i="7"/>
  <c r="F1846" i="7"/>
  <c r="E1846" i="7"/>
  <c r="E1854" i="7"/>
  <c r="F1862" i="7"/>
  <c r="E1862" i="7"/>
  <c r="F1898" i="7"/>
  <c r="E1898" i="7"/>
  <c r="E1923" i="7"/>
  <c r="F1946" i="7"/>
  <c r="E1946" i="7"/>
  <c r="D1971" i="7"/>
  <c r="F1971" i="7"/>
  <c r="D1726" i="7"/>
  <c r="D1742" i="7"/>
  <c r="D1754" i="7"/>
  <c r="D1766" i="7"/>
  <c r="D1778" i="7"/>
  <c r="D1790" i="7"/>
  <c r="D1802" i="7"/>
  <c r="D1814" i="7"/>
  <c r="E1833" i="7"/>
  <c r="D1833" i="7"/>
  <c r="D1838" i="7"/>
  <c r="D1846" i="7"/>
  <c r="D1862" i="7"/>
  <c r="D1887" i="7"/>
  <c r="D1898" i="7"/>
  <c r="D1946" i="7"/>
  <c r="F1969" i="7"/>
  <c r="E1969" i="7"/>
  <c r="D1969" i="7"/>
  <c r="E1971" i="7"/>
  <c r="F2020" i="7"/>
  <c r="E2020" i="7"/>
  <c r="D2020" i="7"/>
  <c r="D2070" i="7"/>
  <c r="D986" i="8" s="1"/>
  <c r="F2070" i="7"/>
  <c r="E2070" i="7"/>
  <c r="D2078" i="7"/>
  <c r="F2078" i="7"/>
  <c r="E2078" i="7"/>
  <c r="E1825" i="7"/>
  <c r="D1825" i="7"/>
  <c r="F1850" i="7"/>
  <c r="E1850" i="7"/>
  <c r="E1873" i="7"/>
  <c r="D1873" i="7"/>
  <c r="F1934" i="7"/>
  <c r="E1934" i="7"/>
  <c r="F2012" i="7"/>
  <c r="D2012" i="7"/>
  <c r="E2012" i="7"/>
  <c r="E1970" i="7"/>
  <c r="D1981" i="7"/>
  <c r="E1982" i="7"/>
  <c r="F1998" i="7"/>
  <c r="E2002" i="7"/>
  <c r="F2007" i="7"/>
  <c r="F2016" i="7"/>
  <c r="E2028" i="7"/>
  <c r="E2032" i="7"/>
  <c r="D2044" i="7"/>
  <c r="F2048" i="7"/>
  <c r="D2048" i="7"/>
  <c r="F2073" i="7"/>
  <c r="F2082" i="7"/>
  <c r="D2085" i="7"/>
  <c r="E2094" i="7"/>
  <c r="E2110" i="7"/>
  <c r="D2114" i="7"/>
  <c r="F2114" i="7"/>
  <c r="D2122" i="7"/>
  <c r="F2139" i="7"/>
  <c r="D2151" i="7"/>
  <c r="F2166" i="7"/>
  <c r="E2176" i="7"/>
  <c r="D2198" i="7"/>
  <c r="F2198" i="7"/>
  <c r="F2217" i="7"/>
  <c r="E2217" i="7"/>
  <c r="D2217" i="7"/>
  <c r="E1981" i="7"/>
  <c r="F2028" i="7"/>
  <c r="E2044" i="7"/>
  <c r="F2060" i="7"/>
  <c r="D2060" i="7"/>
  <c r="F2085" i="7"/>
  <c r="F2094" i="7"/>
  <c r="E2122" i="7"/>
  <c r="D2126" i="7"/>
  <c r="D1150" i="8" s="1"/>
  <c r="F2126" i="7"/>
  <c r="F2151" i="7"/>
  <c r="D2162" i="7"/>
  <c r="F2162" i="7"/>
  <c r="F2072" i="7"/>
  <c r="D2072" i="7"/>
  <c r="D1021" i="8" s="1"/>
  <c r="D2138" i="7"/>
  <c r="D1163" i="8" s="1"/>
  <c r="F2138" i="7"/>
  <c r="E2172" i="7"/>
  <c r="D2172" i="7"/>
  <c r="D1894" i="7"/>
  <c r="E1895" i="7"/>
  <c r="D1906" i="7"/>
  <c r="E1907" i="7"/>
  <c r="D1918" i="7"/>
  <c r="E1919" i="7"/>
  <c r="D1930" i="7"/>
  <c r="E1931" i="7"/>
  <c r="D1942" i="7"/>
  <c r="E1943" i="7"/>
  <c r="D1954" i="7"/>
  <c r="E1955" i="7"/>
  <c r="D1966" i="7"/>
  <c r="E1967" i="7"/>
  <c r="D1978" i="7"/>
  <c r="E1979" i="7"/>
  <c r="D1991" i="7"/>
  <c r="E1996" i="7"/>
  <c r="F2001" i="7"/>
  <c r="F2006" i="7"/>
  <c r="D2014" i="7"/>
  <c r="F2031" i="7"/>
  <c r="D2043" i="7"/>
  <c r="F2052" i="7"/>
  <c r="E2064" i="7"/>
  <c r="D971" i="8" s="1"/>
  <c r="E2068" i="7"/>
  <c r="E2072" i="7"/>
  <c r="D2080" i="7"/>
  <c r="F2084" i="7"/>
  <c r="D2084" i="7"/>
  <c r="D1074" i="8" s="1"/>
  <c r="F2109" i="7"/>
  <c r="F2118" i="7"/>
  <c r="D2121" i="7"/>
  <c r="E2130" i="7"/>
  <c r="E2138" i="7"/>
  <c r="D2150" i="7"/>
  <c r="D1186" i="8" s="1"/>
  <c r="F2150" i="7"/>
  <c r="F2172" i="7"/>
  <c r="D2175" i="7"/>
  <c r="E2181" i="7"/>
  <c r="D2181" i="7"/>
  <c r="D1857" i="7"/>
  <c r="D1869" i="7"/>
  <c r="D1881" i="7"/>
  <c r="E1894" i="7"/>
  <c r="E1906" i="7"/>
  <c r="E1918" i="7"/>
  <c r="E1930" i="7"/>
  <c r="E1942" i="7"/>
  <c r="E1954" i="7"/>
  <c r="E1966" i="7"/>
  <c r="E1978" i="7"/>
  <c r="E1991" i="7"/>
  <c r="E2014" i="7"/>
  <c r="D2018" i="7"/>
  <c r="F2018" i="7"/>
  <c r="D2026" i="7"/>
  <c r="D934" i="8" s="1"/>
  <c r="F2043" i="7"/>
  <c r="D2055" i="7"/>
  <c r="F2064" i="7"/>
  <c r="E2076" i="7"/>
  <c r="E2080" i="7"/>
  <c r="E2084" i="7"/>
  <c r="D2092" i="7"/>
  <c r="F2096" i="7"/>
  <c r="D2096" i="7"/>
  <c r="F2121" i="7"/>
  <c r="F2130" i="7"/>
  <c r="D2133" i="7"/>
  <c r="E2142" i="7"/>
  <c r="E2150" i="7"/>
  <c r="E2154" i="7"/>
  <c r="D1198" i="8" s="1"/>
  <c r="D2157" i="7"/>
  <c r="F2175" i="7"/>
  <c r="E2178" i="7"/>
  <c r="D2178" i="7"/>
  <c r="F2181" i="7"/>
  <c r="F2000" i="7"/>
  <c r="D2000" i="7"/>
  <c r="D2030" i="7"/>
  <c r="F2030" i="7"/>
  <c r="F2108" i="7"/>
  <c r="D2108" i="7"/>
  <c r="E2205" i="7"/>
  <c r="D2205" i="7"/>
  <c r="E2000" i="7"/>
  <c r="D2013" i="7"/>
  <c r="E2022" i="7"/>
  <c r="E2030" i="7"/>
  <c r="D2042" i="7"/>
  <c r="F2042" i="7"/>
  <c r="D2050" i="7"/>
  <c r="D2079" i="7"/>
  <c r="E2100" i="7"/>
  <c r="E2108" i="7"/>
  <c r="D2116" i="7"/>
  <c r="F2120" i="7"/>
  <c r="D2120" i="7"/>
  <c r="E2184" i="7"/>
  <c r="D2184" i="7"/>
  <c r="D2187" i="7"/>
  <c r="E2193" i="7"/>
  <c r="D2193" i="7"/>
  <c r="F2205" i="7"/>
  <c r="F2229" i="7"/>
  <c r="E2229" i="7"/>
  <c r="D2229" i="7"/>
  <c r="F2013" i="7"/>
  <c r="F2022" i="7"/>
  <c r="E2050" i="7"/>
  <c r="D2054" i="7"/>
  <c r="F2054" i="7"/>
  <c r="F2079" i="7"/>
  <c r="F2100" i="7"/>
  <c r="E2116" i="7"/>
  <c r="F2132" i="7"/>
  <c r="D2132" i="7"/>
  <c r="F2156" i="7"/>
  <c r="D2156" i="7"/>
  <c r="D2174" i="7"/>
  <c r="F2174" i="7"/>
  <c r="F2187" i="7"/>
  <c r="E2190" i="7"/>
  <c r="D2190" i="7"/>
  <c r="D1984" i="7"/>
  <c r="D1989" i="7"/>
  <c r="E1994" i="7"/>
  <c r="D2066" i="7"/>
  <c r="D946" i="8" s="1"/>
  <c r="F2066" i="7"/>
  <c r="F2144" i="7"/>
  <c r="D2144" i="7"/>
  <c r="E2156" i="7"/>
  <c r="E2160" i="7"/>
  <c r="D2160" i="7"/>
  <c r="E2174" i="7"/>
  <c r="F2190" i="7"/>
  <c r="E2196" i="7"/>
  <c r="D2196" i="7"/>
  <c r="F2202" i="7"/>
  <c r="E2202" i="7"/>
  <c r="D2202" i="7"/>
  <c r="F2024" i="7"/>
  <c r="D2024" i="7"/>
  <c r="D2090" i="7"/>
  <c r="D1117" i="8" s="1"/>
  <c r="F2090" i="7"/>
  <c r="D2127" i="7"/>
  <c r="E2148" i="7"/>
  <c r="E2169" i="7"/>
  <c r="D2169" i="7"/>
  <c r="D2186" i="7"/>
  <c r="F2186" i="7"/>
  <c r="E2210" i="7"/>
  <c r="D2210" i="7"/>
  <c r="F2210" i="7"/>
  <c r="F1988" i="7"/>
  <c r="D1988" i="7"/>
  <c r="F2036" i="7"/>
  <c r="D2036" i="7"/>
  <c r="D2102" i="7"/>
  <c r="F2102" i="7"/>
  <c r="F2127" i="7"/>
  <c r="F2148" i="7"/>
  <c r="D2208" i="7"/>
  <c r="D2220" i="7"/>
  <c r="F2222" i="7"/>
  <c r="D2232" i="7"/>
  <c r="F2234" i="7"/>
  <c r="D2244" i="7"/>
  <c r="F2246" i="7"/>
  <c r="E2267" i="7"/>
  <c r="D2273" i="7"/>
  <c r="D2277" i="7"/>
  <c r="E2294" i="7"/>
  <c r="D2294" i="7"/>
  <c r="E2318" i="7"/>
  <c r="D2318" i="7"/>
  <c r="D2325" i="7"/>
  <c r="D2335" i="7"/>
  <c r="F2338" i="7"/>
  <c r="E2338" i="7"/>
  <c r="E2352" i="7"/>
  <c r="E2361" i="7"/>
  <c r="D2361" i="7"/>
  <c r="F2364" i="7"/>
  <c r="E2364" i="7"/>
  <c r="F2376" i="7"/>
  <c r="E2376" i="7"/>
  <c r="F2412" i="7"/>
  <c r="E2412" i="7"/>
  <c r="F2423" i="7"/>
  <c r="E2423" i="7"/>
  <c r="D2423" i="7"/>
  <c r="D2474" i="7"/>
  <c r="F2474" i="7"/>
  <c r="E2474" i="7"/>
  <c r="F2484" i="7"/>
  <c r="E2484" i="7"/>
  <c r="F2267" i="7"/>
  <c r="E2277" i="7"/>
  <c r="E2306" i="7"/>
  <c r="D2306" i="7"/>
  <c r="E2325" i="7"/>
  <c r="E2335" i="7"/>
  <c r="D2342" i="7"/>
  <c r="F2342" i="7"/>
  <c r="E2342" i="7"/>
  <c r="F2352" i="7"/>
  <c r="F2358" i="7"/>
  <c r="E2358" i="7"/>
  <c r="E2373" i="7"/>
  <c r="D2373" i="7"/>
  <c r="D2390" i="7"/>
  <c r="F2390" i="7"/>
  <c r="E2390" i="7"/>
  <c r="E2409" i="7"/>
  <c r="D2409" i="7"/>
  <c r="F2448" i="7"/>
  <c r="E2448" i="7"/>
  <c r="D2448" i="7"/>
  <c r="D2520" i="7"/>
  <c r="F2520" i="7"/>
  <c r="E2520" i="7"/>
  <c r="E2355" i="7"/>
  <c r="F2355" i="7"/>
  <c r="E2468" i="7"/>
  <c r="F2468" i="7"/>
  <c r="D2468" i="7"/>
  <c r="D2241" i="7"/>
  <c r="D2252" i="7"/>
  <c r="D2259" i="7"/>
  <c r="D2297" i="7"/>
  <c r="D2313" i="7"/>
  <c r="D2355" i="7"/>
  <c r="E2370" i="7"/>
  <c r="F2370" i="7"/>
  <c r="D2370" i="7"/>
  <c r="E2406" i="7"/>
  <c r="F2406" i="7"/>
  <c r="D2406" i="7"/>
  <c r="E2456" i="7"/>
  <c r="F2456" i="7"/>
  <c r="D2456" i="7"/>
  <c r="D2465" i="7"/>
  <c r="F2465" i="7"/>
  <c r="E2465" i="7"/>
  <c r="D2168" i="7"/>
  <c r="D2180" i="7"/>
  <c r="D2192" i="7"/>
  <c r="D2204" i="7"/>
  <c r="D2216" i="7"/>
  <c r="D2228" i="7"/>
  <c r="D2240" i="7"/>
  <c r="E2241" i="7"/>
  <c r="E2252" i="7"/>
  <c r="E2259" i="7"/>
  <c r="D2264" i="7"/>
  <c r="D2271" i="7"/>
  <c r="D2276" i="7"/>
  <c r="E2297" i="7"/>
  <c r="D2309" i="7"/>
  <c r="E2313" i="7"/>
  <c r="F2324" i="7"/>
  <c r="E2324" i="7"/>
  <c r="F2334" i="7"/>
  <c r="E2334" i="7"/>
  <c r="F2347" i="7"/>
  <c r="E2347" i="7"/>
  <c r="D2350" i="7"/>
  <c r="F2400" i="7"/>
  <c r="E2400" i="7"/>
  <c r="E2436" i="7"/>
  <c r="D2436" i="7"/>
  <c r="E2331" i="7"/>
  <c r="F2331" i="7"/>
  <c r="F2344" i="7"/>
  <c r="D2344" i="7"/>
  <c r="E2350" i="7"/>
  <c r="D2378" i="7"/>
  <c r="F2378" i="7"/>
  <c r="E2378" i="7"/>
  <c r="E2397" i="7"/>
  <c r="D2397" i="7"/>
  <c r="D2414" i="7"/>
  <c r="F2414" i="7"/>
  <c r="E2414" i="7"/>
  <c r="E2475" i="7"/>
  <c r="F2475" i="7"/>
  <c r="D2475" i="7"/>
  <c r="D2214" i="7"/>
  <c r="D2226" i="7"/>
  <c r="D2238" i="7"/>
  <c r="D2250" i="7"/>
  <c r="F2258" i="7"/>
  <c r="D2263" i="7"/>
  <c r="D2270" i="7"/>
  <c r="E2284" i="7"/>
  <c r="F2288" i="7"/>
  <c r="D2296" i="7"/>
  <c r="D2300" i="7"/>
  <c r="D2320" i="7"/>
  <c r="D2331" i="7"/>
  <c r="E2344" i="7"/>
  <c r="E2357" i="7"/>
  <c r="D2357" i="7"/>
  <c r="D2366" i="7"/>
  <c r="E2366" i="7"/>
  <c r="F2397" i="7"/>
  <c r="F2433" i="7"/>
  <c r="E2433" i="7"/>
  <c r="D2433" i="7"/>
  <c r="D2450" i="7"/>
  <c r="F2450" i="7"/>
  <c r="E2450" i="7"/>
  <c r="F2581" i="7"/>
  <c r="E2581" i="7"/>
  <c r="D2581" i="7"/>
  <c r="E2214" i="7"/>
  <c r="E2226" i="7"/>
  <c r="E2238" i="7"/>
  <c r="E2250" i="7"/>
  <c r="F2257" i="7"/>
  <c r="D2257" i="7"/>
  <c r="E2263" i="7"/>
  <c r="F2270" i="7"/>
  <c r="F2283" i="7"/>
  <c r="E2283" i="7"/>
  <c r="E2296" i="7"/>
  <c r="F2300" i="7"/>
  <c r="E2320" i="7"/>
  <c r="E2394" i="7"/>
  <c r="F2394" i="7"/>
  <c r="D2394" i="7"/>
  <c r="F2467" i="7"/>
  <c r="D2467" i="7"/>
  <c r="F2480" i="7"/>
  <c r="E2480" i="7"/>
  <c r="F2269" i="7"/>
  <c r="D2269" i="7"/>
  <c r="F2295" i="7"/>
  <c r="E2295" i="7"/>
  <c r="F2319" i="7"/>
  <c r="E2319" i="7"/>
  <c r="E2346" i="7"/>
  <c r="D2346" i="7"/>
  <c r="F2388" i="7"/>
  <c r="E2388" i="7"/>
  <c r="E2467" i="7"/>
  <c r="D2480" i="7"/>
  <c r="F2307" i="7"/>
  <c r="E2307" i="7"/>
  <c r="E2323" i="7"/>
  <c r="D2323" i="7"/>
  <c r="E2330" i="7"/>
  <c r="D2330" i="7"/>
  <c r="E2333" i="7"/>
  <c r="D2333" i="7"/>
  <c r="E2349" i="7"/>
  <c r="D2349" i="7"/>
  <c r="E2385" i="7"/>
  <c r="D2385" i="7"/>
  <c r="D2402" i="7"/>
  <c r="F2402" i="7"/>
  <c r="E2402" i="7"/>
  <c r="F2421" i="7"/>
  <c r="E2421" i="7"/>
  <c r="D2421" i="7"/>
  <c r="D2222" i="7"/>
  <c r="D2234" i="7"/>
  <c r="D2246" i="7"/>
  <c r="E2262" i="7"/>
  <c r="F2287" i="7"/>
  <c r="F2291" i="7"/>
  <c r="E2299" i="7"/>
  <c r="E2303" i="7"/>
  <c r="D2307" i="7"/>
  <c r="F2323" i="7"/>
  <c r="F2330" i="7"/>
  <c r="F2333" i="7"/>
  <c r="F2336" i="7"/>
  <c r="D2339" i="7"/>
  <c r="F2349" i="7"/>
  <c r="E2359" i="7"/>
  <c r="E2362" i="7"/>
  <c r="D2371" i="7"/>
  <c r="D2374" i="7"/>
  <c r="F2385" i="7"/>
  <c r="D2429" i="7"/>
  <c r="F2429" i="7"/>
  <c r="F2446" i="7"/>
  <c r="E2446" i="7"/>
  <c r="F2471" i="7"/>
  <c r="E2471" i="7"/>
  <c r="E2282" i="7"/>
  <c r="D2282" i="7"/>
  <c r="F2299" i="7"/>
  <c r="F2303" i="7"/>
  <c r="E2382" i="7"/>
  <c r="F2382" i="7"/>
  <c r="D2382" i="7"/>
  <c r="E2418" i="7"/>
  <c r="F2418" i="7"/>
  <c r="D2418" i="7"/>
  <c r="E2451" i="7"/>
  <c r="F2451" i="7"/>
  <c r="D2451" i="7"/>
  <c r="E2463" i="7"/>
  <c r="F2463" i="7"/>
  <c r="D2463" i="7"/>
  <c r="E2523" i="7"/>
  <c r="D2523" i="7"/>
  <c r="E2535" i="7"/>
  <c r="D2535" i="7"/>
  <c r="F2624" i="7"/>
  <c r="E2624" i="7"/>
  <c r="D2624" i="7"/>
  <c r="F2648" i="7"/>
  <c r="E2648" i="7"/>
  <c r="D2648" i="7"/>
  <c r="D2281" i="7"/>
  <c r="D2293" i="7"/>
  <c r="D2305" i="7"/>
  <c r="D2317" i="7"/>
  <c r="D2329" i="7"/>
  <c r="D2337" i="7"/>
  <c r="D2345" i="7"/>
  <c r="E2354" i="7"/>
  <c r="D2367" i="7"/>
  <c r="D2379" i="7"/>
  <c r="D2391" i="7"/>
  <c r="D2403" i="7"/>
  <c r="D2415" i="7"/>
  <c r="E2426" i="7"/>
  <c r="F2431" i="7"/>
  <c r="D2431" i="7"/>
  <c r="E2441" i="7"/>
  <c r="D2470" i="7"/>
  <c r="F2492" i="7"/>
  <c r="E2492" i="7"/>
  <c r="D2505" i="7"/>
  <c r="F2523" i="7"/>
  <c r="F2535" i="7"/>
  <c r="E2547" i="7"/>
  <c r="D2547" i="7"/>
  <c r="F2672" i="7"/>
  <c r="E2672" i="7"/>
  <c r="D2672" i="7"/>
  <c r="F2516" i="7"/>
  <c r="E2516" i="7"/>
  <c r="F2583" i="7"/>
  <c r="E2583" i="7"/>
  <c r="D2583" i="7"/>
  <c r="E2591" i="7"/>
  <c r="D2591" i="7"/>
  <c r="E2594" i="7"/>
  <c r="D2594" i="7"/>
  <c r="F2594" i="7"/>
  <c r="E2618" i="7"/>
  <c r="D2618" i="7"/>
  <c r="F2618" i="7"/>
  <c r="E2445" i="7"/>
  <c r="F2455" i="7"/>
  <c r="D2455" i="7"/>
  <c r="F2479" i="7"/>
  <c r="E2479" i="7"/>
  <c r="D2479" i="7"/>
  <c r="D2487" i="7"/>
  <c r="E2508" i="7"/>
  <c r="D2516" i="7"/>
  <c r="F2532" i="7"/>
  <c r="E2532" i="7"/>
  <c r="D2532" i="7"/>
  <c r="F2569" i="7"/>
  <c r="E2569" i="7"/>
  <c r="F2591" i="7"/>
  <c r="F2487" i="7"/>
  <c r="F2508" i="7"/>
  <c r="F2544" i="7"/>
  <c r="E2544" i="7"/>
  <c r="D2544" i="7"/>
  <c r="F2588" i="7"/>
  <c r="E2588" i="7"/>
  <c r="D2588" i="7"/>
  <c r="F2651" i="7"/>
  <c r="E2651" i="7"/>
  <c r="D2651" i="7"/>
  <c r="F2504" i="7"/>
  <c r="E2504" i="7"/>
  <c r="E2511" i="7"/>
  <c r="D2511" i="7"/>
  <c r="F2612" i="7"/>
  <c r="E2612" i="7"/>
  <c r="D2612" i="7"/>
  <c r="F2625" i="7"/>
  <c r="E2625" i="7"/>
  <c r="D2625" i="7"/>
  <c r="F2644" i="7"/>
  <c r="E2644" i="7"/>
  <c r="D2644" i="7"/>
  <c r="F2649" i="7"/>
  <c r="E2649" i="7"/>
  <c r="D2649" i="7"/>
  <c r="F2834" i="7"/>
  <c r="E2834" i="7"/>
  <c r="D2834" i="7"/>
  <c r="F2491" i="7"/>
  <c r="E2491" i="7"/>
  <c r="D2491" i="7"/>
  <c r="E2571" i="7"/>
  <c r="D2571" i="7"/>
  <c r="F2668" i="7"/>
  <c r="E2668" i="7"/>
  <c r="D2668" i="7"/>
  <c r="D2735" i="7"/>
  <c r="F2735" i="7"/>
  <c r="E2735" i="7"/>
  <c r="E2458" i="7"/>
  <c r="D2481" i="7"/>
  <c r="F2486" i="7"/>
  <c r="D2494" i="7"/>
  <c r="F2499" i="7"/>
  <c r="E2518" i="7"/>
  <c r="F2557" i="7"/>
  <c r="E2557" i="7"/>
  <c r="F2571" i="7"/>
  <c r="F2627" i="7"/>
  <c r="E2627" i="7"/>
  <c r="D2627" i="7"/>
  <c r="F2697" i="7"/>
  <c r="E2697" i="7"/>
  <c r="D2697" i="7"/>
  <c r="F2443" i="7"/>
  <c r="D2443" i="7"/>
  <c r="E2481" i="7"/>
  <c r="E2494" i="7"/>
  <c r="F2515" i="7"/>
  <c r="E2515" i="7"/>
  <c r="D2515" i="7"/>
  <c r="E2603" i="7"/>
  <c r="D2603" i="7"/>
  <c r="E2606" i="7"/>
  <c r="D2606" i="7"/>
  <c r="F2606" i="7"/>
  <c r="F2675" i="7"/>
  <c r="E2675" i="7"/>
  <c r="D2675" i="7"/>
  <c r="F2716" i="7"/>
  <c r="E2716" i="7"/>
  <c r="D2716" i="7"/>
  <c r="E2786" i="7"/>
  <c r="D2786" i="7"/>
  <c r="F2786" i="7"/>
  <c r="F2503" i="7"/>
  <c r="E2503" i="7"/>
  <c r="D2503" i="7"/>
  <c r="E2559" i="7"/>
  <c r="D2559" i="7"/>
  <c r="F2600" i="7"/>
  <c r="E2600" i="7"/>
  <c r="D2600" i="7"/>
  <c r="F2555" i="7"/>
  <c r="F2567" i="7"/>
  <c r="F2579" i="7"/>
  <c r="F2584" i="7"/>
  <c r="F2631" i="7"/>
  <c r="E2631" i="7"/>
  <c r="D2631" i="7"/>
  <c r="F2679" i="7"/>
  <c r="E2679" i="7"/>
  <c r="D2679" i="7"/>
  <c r="F2732" i="7"/>
  <c r="E2732" i="7"/>
  <c r="E2747" i="7"/>
  <c r="D2747" i="7"/>
  <c r="E2759" i="7"/>
  <c r="D2759" i="7"/>
  <c r="E2771" i="7"/>
  <c r="D2771" i="7"/>
  <c r="F2811" i="7"/>
  <c r="E2811" i="7"/>
  <c r="F2836" i="7"/>
  <c r="E2836" i="7"/>
  <c r="D2522" i="7"/>
  <c r="D2529" i="7"/>
  <c r="D2541" i="7"/>
  <c r="D2553" i="7"/>
  <c r="D2565" i="7"/>
  <c r="D2577" i="7"/>
  <c r="F2595" i="7"/>
  <c r="E2595" i="7"/>
  <c r="F2607" i="7"/>
  <c r="E2607" i="7"/>
  <c r="F2619" i="7"/>
  <c r="E2619" i="7"/>
  <c r="E2635" i="7"/>
  <c r="D2635" i="7"/>
  <c r="E2683" i="7"/>
  <c r="D2683" i="7"/>
  <c r="D2732" i="7"/>
  <c r="F2744" i="7"/>
  <c r="E2744" i="7"/>
  <c r="F2747" i="7"/>
  <c r="F2756" i="7"/>
  <c r="E2756" i="7"/>
  <c r="F2759" i="7"/>
  <c r="F2768" i="7"/>
  <c r="E2768" i="7"/>
  <c r="F2771" i="7"/>
  <c r="F2800" i="7"/>
  <c r="E2800" i="7"/>
  <c r="D2800" i="7"/>
  <c r="D2811" i="7"/>
  <c r="E2858" i="7"/>
  <c r="F2858" i="7"/>
  <c r="D2858" i="7"/>
  <c r="F2656" i="7"/>
  <c r="E2656" i="7"/>
  <c r="F2660" i="7"/>
  <c r="E2660" i="7"/>
  <c r="F2704" i="7"/>
  <c r="E2704" i="7"/>
  <c r="F2708" i="7"/>
  <c r="E2708" i="7"/>
  <c r="E2719" i="7"/>
  <c r="D2719" i="7"/>
  <c r="F2864" i="7"/>
  <c r="D2864" i="7"/>
  <c r="E2864" i="7"/>
  <c r="F2894" i="7"/>
  <c r="E2894" i="7"/>
  <c r="F3282" i="7"/>
  <c r="D3282" i="7"/>
  <c r="E3282" i="7"/>
  <c r="D3289" i="7"/>
  <c r="F3289" i="7"/>
  <c r="E3289" i="7"/>
  <c r="F2528" i="7"/>
  <c r="E2528" i="7"/>
  <c r="F2540" i="7"/>
  <c r="E2540" i="7"/>
  <c r="F2552" i="7"/>
  <c r="E2552" i="7"/>
  <c r="F2564" i="7"/>
  <c r="E2564" i="7"/>
  <c r="F2576" i="7"/>
  <c r="E2576" i="7"/>
  <c r="D2615" i="7"/>
  <c r="D2637" i="7"/>
  <c r="D2656" i="7"/>
  <c r="D2660" i="7"/>
  <c r="D2663" i="7"/>
  <c r="F2667" i="7"/>
  <c r="E2667" i="7"/>
  <c r="D2667" i="7"/>
  <c r="D2685" i="7"/>
  <c r="D2704" i="7"/>
  <c r="D2708" i="7"/>
  <c r="D2711" i="7"/>
  <c r="F2715" i="7"/>
  <c r="E2715" i="7"/>
  <c r="D2715" i="7"/>
  <c r="F2719" i="7"/>
  <c r="F2728" i="7"/>
  <c r="E2728" i="7"/>
  <c r="D2728" i="7"/>
  <c r="F2874" i="7"/>
  <c r="D2874" i="7"/>
  <c r="E2874" i="7"/>
  <c r="D2894" i="7"/>
  <c r="F2906" i="7"/>
  <c r="E2906" i="7"/>
  <c r="D2906" i="7"/>
  <c r="E2587" i="7"/>
  <c r="D2587" i="7"/>
  <c r="E2599" i="7"/>
  <c r="D2599" i="7"/>
  <c r="E2611" i="7"/>
  <c r="D2611" i="7"/>
  <c r="E2623" i="7"/>
  <c r="D2623" i="7"/>
  <c r="E2637" i="7"/>
  <c r="E2671" i="7"/>
  <c r="D2671" i="7"/>
  <c r="F2802" i="7"/>
  <c r="E2802" i="7"/>
  <c r="F2822" i="7"/>
  <c r="E2822" i="7"/>
  <c r="D2822" i="7"/>
  <c r="D2830" i="7"/>
  <c r="F2830" i="7"/>
  <c r="E2830" i="7"/>
  <c r="F2852" i="7"/>
  <c r="D2852" i="7"/>
  <c r="F2962" i="7"/>
  <c r="E2962" i="7"/>
  <c r="D2962" i="7"/>
  <c r="F2984" i="7"/>
  <c r="D2984" i="7"/>
  <c r="E2984" i="7"/>
  <c r="F2692" i="7"/>
  <c r="E2692" i="7"/>
  <c r="F2696" i="7"/>
  <c r="E2696" i="7"/>
  <c r="E2731" i="7"/>
  <c r="D2731" i="7"/>
  <c r="F2740" i="7"/>
  <c r="E2740" i="7"/>
  <c r="D2740" i="7"/>
  <c r="F2752" i="7"/>
  <c r="E2752" i="7"/>
  <c r="D2752" i="7"/>
  <c r="F2764" i="7"/>
  <c r="E2764" i="7"/>
  <c r="D2764" i="7"/>
  <c r="F2776" i="7"/>
  <c r="E2776" i="7"/>
  <c r="D2776" i="7"/>
  <c r="F2808" i="7"/>
  <c r="E2808" i="7"/>
  <c r="D2808" i="7"/>
  <c r="F2824" i="7"/>
  <c r="E2824" i="7"/>
  <c r="F2926" i="7"/>
  <c r="E2926" i="7"/>
  <c r="D2926" i="7"/>
  <c r="F2978" i="7"/>
  <c r="E2978" i="7"/>
  <c r="D2978" i="7"/>
  <c r="E2527" i="7"/>
  <c r="D2527" i="7"/>
  <c r="E2539" i="7"/>
  <c r="D2539" i="7"/>
  <c r="E2551" i="7"/>
  <c r="D2551" i="7"/>
  <c r="E2563" i="7"/>
  <c r="D2563" i="7"/>
  <c r="E2575" i="7"/>
  <c r="D2575" i="7"/>
  <c r="F2655" i="7"/>
  <c r="E2655" i="7"/>
  <c r="D2655" i="7"/>
  <c r="E2662" i="7"/>
  <c r="D2673" i="7"/>
  <c r="D2692" i="7"/>
  <c r="D2696" i="7"/>
  <c r="D2699" i="7"/>
  <c r="F2703" i="7"/>
  <c r="E2703" i="7"/>
  <c r="D2703" i="7"/>
  <c r="E2710" i="7"/>
  <c r="F2731" i="7"/>
  <c r="E2743" i="7"/>
  <c r="D2743" i="7"/>
  <c r="E2755" i="7"/>
  <c r="D2755" i="7"/>
  <c r="E2767" i="7"/>
  <c r="D2767" i="7"/>
  <c r="F2787" i="7"/>
  <c r="E2787" i="7"/>
  <c r="E2810" i="7"/>
  <c r="D2810" i="7"/>
  <c r="D2824" i="7"/>
  <c r="E2659" i="7"/>
  <c r="D2659" i="7"/>
  <c r="E2673" i="7"/>
  <c r="E2699" i="7"/>
  <c r="E2707" i="7"/>
  <c r="D2707" i="7"/>
  <c r="D2556" i="7"/>
  <c r="D2568" i="7"/>
  <c r="D2580" i="7"/>
  <c r="E2589" i="7"/>
  <c r="E2601" i="7"/>
  <c r="E2613" i="7"/>
  <c r="F2632" i="7"/>
  <c r="E2632" i="7"/>
  <c r="F2636" i="7"/>
  <c r="E2636" i="7"/>
  <c r="D2650" i="7"/>
  <c r="F2659" i="7"/>
  <c r="F2680" i="7"/>
  <c r="E2680" i="7"/>
  <c r="F2684" i="7"/>
  <c r="E2684" i="7"/>
  <c r="D2698" i="7"/>
  <c r="F2707" i="7"/>
  <c r="E2733" i="7"/>
  <c r="F2778" i="7"/>
  <c r="E2778" i="7"/>
  <c r="F2847" i="7"/>
  <c r="E2847" i="7"/>
  <c r="E2556" i="7"/>
  <c r="E2568" i="7"/>
  <c r="E2580" i="7"/>
  <c r="F2643" i="7"/>
  <c r="E2643" i="7"/>
  <c r="D2643" i="7"/>
  <c r="E2650" i="7"/>
  <c r="F2691" i="7"/>
  <c r="E2691" i="7"/>
  <c r="D2691" i="7"/>
  <c r="E2698" i="7"/>
  <c r="F2720" i="7"/>
  <c r="E2720" i="7"/>
  <c r="F2784" i="7"/>
  <c r="E2784" i="7"/>
  <c r="D2784" i="7"/>
  <c r="D2818" i="7"/>
  <c r="F2818" i="7"/>
  <c r="E2818" i="7"/>
  <c r="E2647" i="7"/>
  <c r="D2647" i="7"/>
  <c r="E2695" i="7"/>
  <c r="D2695" i="7"/>
  <c r="D2720" i="7"/>
  <c r="F2792" i="7"/>
  <c r="E2792" i="7"/>
  <c r="D2792" i="7"/>
  <c r="E2795" i="7"/>
  <c r="F2795" i="7"/>
  <c r="D2842" i="7"/>
  <c r="F2842" i="7"/>
  <c r="E2842" i="7"/>
  <c r="F2820" i="7"/>
  <c r="D2820" i="7"/>
  <c r="F2832" i="7"/>
  <c r="D2832" i="7"/>
  <c r="F2844" i="7"/>
  <c r="D2844" i="7"/>
  <c r="E2949" i="7"/>
  <c r="F2949" i="7"/>
  <c r="D2949" i="7"/>
  <c r="E3038" i="7"/>
  <c r="F3038" i="7"/>
  <c r="D3038" i="7"/>
  <c r="D3052" i="7"/>
  <c r="F3052" i="7"/>
  <c r="E3052" i="7"/>
  <c r="F2782" i="7"/>
  <c r="F2798" i="7"/>
  <c r="F2806" i="7"/>
  <c r="E2820" i="7"/>
  <c r="F2826" i="7"/>
  <c r="E2832" i="7"/>
  <c r="F2838" i="7"/>
  <c r="E2844" i="7"/>
  <c r="E2853" i="7"/>
  <c r="D2865" i="7"/>
  <c r="F2868" i="7"/>
  <c r="D2868" i="7"/>
  <c r="D2879" i="7"/>
  <c r="E2882" i="7"/>
  <c r="E2892" i="7"/>
  <c r="D2904" i="7"/>
  <c r="F2910" i="7"/>
  <c r="D2910" i="7"/>
  <c r="F2974" i="7"/>
  <c r="E2974" i="7"/>
  <c r="F2996" i="7"/>
  <c r="D2996" i="7"/>
  <c r="E2996" i="7"/>
  <c r="F3025" i="7"/>
  <c r="E3025" i="7"/>
  <c r="F2865" i="7"/>
  <c r="E2879" i="7"/>
  <c r="F2882" i="7"/>
  <c r="E2889" i="7"/>
  <c r="F2889" i="7"/>
  <c r="F2892" i="7"/>
  <c r="F2904" i="7"/>
  <c r="D2974" i="7"/>
  <c r="F2990" i="7"/>
  <c r="E2990" i="7"/>
  <c r="D2990" i="7"/>
  <c r="F3014" i="7"/>
  <c r="E3014" i="7"/>
  <c r="D3014" i="7"/>
  <c r="F3046" i="7"/>
  <c r="D3046" i="7"/>
  <c r="E3046" i="7"/>
  <c r="D2932" i="7"/>
  <c r="E2932" i="7"/>
  <c r="F3006" i="7"/>
  <c r="D3006" i="7"/>
  <c r="E3006" i="7"/>
  <c r="E3009" i="7"/>
  <c r="F3009" i="7"/>
  <c r="F2881" i="7"/>
  <c r="E2881" i="7"/>
  <c r="F2898" i="7"/>
  <c r="D2898" i="7"/>
  <c r="E2898" i="7"/>
  <c r="F2912" i="7"/>
  <c r="D2912" i="7"/>
  <c r="F2932" i="7"/>
  <c r="F3000" i="7"/>
  <c r="E3000" i="7"/>
  <c r="D3000" i="7"/>
  <c r="E2794" i="7"/>
  <c r="E2851" i="7"/>
  <c r="D2851" i="7"/>
  <c r="E2855" i="7"/>
  <c r="D2881" i="7"/>
  <c r="F2891" i="7"/>
  <c r="E2891" i="7"/>
  <c r="D2891" i="7"/>
  <c r="F2903" i="7"/>
  <c r="D2903" i="7"/>
  <c r="E2912" i="7"/>
  <c r="E2917" i="7"/>
  <c r="D2929" i="7"/>
  <c r="D3037" i="7"/>
  <c r="F3037" i="7"/>
  <c r="E3037" i="7"/>
  <c r="F2866" i="7"/>
  <c r="D2866" i="7"/>
  <c r="F2888" i="7"/>
  <c r="D2888" i="7"/>
  <c r="E2888" i="7"/>
  <c r="F2900" i="7"/>
  <c r="D2900" i="7"/>
  <c r="D2908" i="7"/>
  <c r="E2908" i="7"/>
  <c r="F2914" i="7"/>
  <c r="D2914" i="7"/>
  <c r="F3093" i="7"/>
  <c r="E3093" i="7"/>
  <c r="D3093" i="7"/>
  <c r="D2727" i="7"/>
  <c r="D2739" i="7"/>
  <c r="D2751" i="7"/>
  <c r="D2763" i="7"/>
  <c r="D2775" i="7"/>
  <c r="D2791" i="7"/>
  <c r="D2845" i="7"/>
  <c r="F2850" i="7"/>
  <c r="D2850" i="7"/>
  <c r="F2862" i="7"/>
  <c r="D2862" i="7"/>
  <c r="E2866" i="7"/>
  <c r="D2869" i="7"/>
  <c r="D2877" i="7"/>
  <c r="F2893" i="7"/>
  <c r="D2893" i="7"/>
  <c r="E2900" i="7"/>
  <c r="F2908" i="7"/>
  <c r="E2914" i="7"/>
  <c r="E2961" i="7"/>
  <c r="F2961" i="7"/>
  <c r="D2961" i="7"/>
  <c r="E2727" i="7"/>
  <c r="E2739" i="7"/>
  <c r="E2751" i="7"/>
  <c r="E2763" i="7"/>
  <c r="E2775" i="7"/>
  <c r="D2896" i="7"/>
  <c r="F2896" i="7"/>
  <c r="E2896" i="7"/>
  <c r="F2916" i="7"/>
  <c r="E2916" i="7"/>
  <c r="F2939" i="7"/>
  <c r="E2939" i="7"/>
  <c r="D2944" i="7"/>
  <c r="F2944" i="7"/>
  <c r="D2916" i="7"/>
  <c r="F2922" i="7"/>
  <c r="D2922" i="7"/>
  <c r="F2988" i="7"/>
  <c r="E2988" i="7"/>
  <c r="D2988" i="7"/>
  <c r="F2994" i="7"/>
  <c r="D2994" i="7"/>
  <c r="E2994" i="7"/>
  <c r="F2936" i="7"/>
  <c r="D2936" i="7"/>
  <c r="E2941" i="7"/>
  <c r="F2946" i="7"/>
  <c r="D2946" i="7"/>
  <c r="E2951" i="7"/>
  <c r="F2956" i="7"/>
  <c r="F3023" i="7"/>
  <c r="F3042" i="7"/>
  <c r="D3042" i="7"/>
  <c r="F3061" i="7"/>
  <c r="F3068" i="7"/>
  <c r="D3068" i="7"/>
  <c r="F3085" i="7"/>
  <c r="F3122" i="7"/>
  <c r="E3122" i="7"/>
  <c r="D3122" i="7"/>
  <c r="F2876" i="7"/>
  <c r="D2876" i="7"/>
  <c r="F2886" i="7"/>
  <c r="D2886" i="7"/>
  <c r="D2901" i="7"/>
  <c r="D2930" i="7"/>
  <c r="E2936" i="7"/>
  <c r="D2940" i="7"/>
  <c r="E2946" i="7"/>
  <c r="D2965" i="7"/>
  <c r="D2975" i="7"/>
  <c r="E2980" i="7"/>
  <c r="D3010" i="7"/>
  <c r="F3018" i="7"/>
  <c r="D3018" i="7"/>
  <c r="D3026" i="7"/>
  <c r="F3034" i="7"/>
  <c r="D3034" i="7"/>
  <c r="E3042" i="7"/>
  <c r="E3068" i="7"/>
  <c r="D3071" i="7"/>
  <c r="D3074" i="7"/>
  <c r="F3078" i="7"/>
  <c r="E3078" i="7"/>
  <c r="D3078" i="7"/>
  <c r="D3091" i="7"/>
  <c r="E3091" i="7"/>
  <c r="F3097" i="7"/>
  <c r="D3097" i="7"/>
  <c r="F3155" i="7"/>
  <c r="E3155" i="7"/>
  <c r="D3155" i="7"/>
  <c r="E3196" i="7"/>
  <c r="D3196" i="7"/>
  <c r="F3196" i="7"/>
  <c r="F2901" i="7"/>
  <c r="E2920" i="7"/>
  <c r="D2950" i="7"/>
  <c r="F2960" i="7"/>
  <c r="D2960" i="7"/>
  <c r="F2970" i="7"/>
  <c r="D2970" i="7"/>
  <c r="F2980" i="7"/>
  <c r="D2985" i="7"/>
  <c r="E3010" i="7"/>
  <c r="F3022" i="7"/>
  <c r="D3022" i="7"/>
  <c r="F3030" i="7"/>
  <c r="D3030" i="7"/>
  <c r="F3071" i="7"/>
  <c r="F3074" i="7"/>
  <c r="F3087" i="7"/>
  <c r="E3087" i="7"/>
  <c r="D3087" i="7"/>
  <c r="F3091" i="7"/>
  <c r="E3097" i="7"/>
  <c r="F3100" i="7"/>
  <c r="E3124" i="7"/>
  <c r="D3124" i="7"/>
  <c r="F3163" i="7"/>
  <c r="E3163" i="7"/>
  <c r="D3163" i="7"/>
  <c r="F3056" i="7"/>
  <c r="D3056" i="7"/>
  <c r="F2924" i="7"/>
  <c r="D2924" i="7"/>
  <c r="F2934" i="7"/>
  <c r="D2934" i="7"/>
  <c r="E3056" i="7"/>
  <c r="F3070" i="7"/>
  <c r="D3070" i="7"/>
  <c r="E3073" i="7"/>
  <c r="F3008" i="7"/>
  <c r="D3008" i="7"/>
  <c r="F3044" i="7"/>
  <c r="D3044" i="7"/>
  <c r="F3080" i="7"/>
  <c r="D3080" i="7"/>
  <c r="F3096" i="7"/>
  <c r="E3096" i="7"/>
  <c r="D3096" i="7"/>
  <c r="F3167" i="7"/>
  <c r="E3167" i="7"/>
  <c r="D3167" i="7"/>
  <c r="D2938" i="7"/>
  <c r="F2948" i="7"/>
  <c r="D2948" i="7"/>
  <c r="F2958" i="7"/>
  <c r="D2958" i="7"/>
  <c r="F2968" i="7"/>
  <c r="D2973" i="7"/>
  <c r="E2998" i="7"/>
  <c r="D3002" i="7"/>
  <c r="E3008" i="7"/>
  <c r="E3012" i="7"/>
  <c r="E3016" i="7"/>
  <c r="D3024" i="7"/>
  <c r="F3040" i="7"/>
  <c r="E3044" i="7"/>
  <c r="D3062" i="7"/>
  <c r="F3066" i="7"/>
  <c r="E3066" i="7"/>
  <c r="D3066" i="7"/>
  <c r="E3080" i="7"/>
  <c r="D3083" i="7"/>
  <c r="F3089" i="7"/>
  <c r="D3089" i="7"/>
  <c r="D3115" i="7"/>
  <c r="F3115" i="7"/>
  <c r="E3115" i="7"/>
  <c r="D3139" i="7"/>
  <c r="F3139" i="7"/>
  <c r="E3139" i="7"/>
  <c r="D3154" i="7"/>
  <c r="F3154" i="7"/>
  <c r="E3154" i="7"/>
  <c r="F3245" i="7"/>
  <c r="E3245" i="7"/>
  <c r="D3245" i="7"/>
  <c r="F3020" i="7"/>
  <c r="D3020" i="7"/>
  <c r="F3032" i="7"/>
  <c r="D3032" i="7"/>
  <c r="F3144" i="7"/>
  <c r="E3144" i="7"/>
  <c r="D3144" i="7"/>
  <c r="E2878" i="7"/>
  <c r="F2913" i="7"/>
  <c r="F2972" i="7"/>
  <c r="D2972" i="7"/>
  <c r="F2982" i="7"/>
  <c r="D2982" i="7"/>
  <c r="F2992" i="7"/>
  <c r="D2997" i="7"/>
  <c r="E3020" i="7"/>
  <c r="F3028" i="7"/>
  <c r="E3032" i="7"/>
  <c r="F3047" i="7"/>
  <c r="F3058" i="7"/>
  <c r="D3058" i="7"/>
  <c r="F3098" i="7"/>
  <c r="D3098" i="7"/>
  <c r="F3120" i="7"/>
  <c r="E3120" i="7"/>
  <c r="D3120" i="7"/>
  <c r="F2997" i="7"/>
  <c r="F3054" i="7"/>
  <c r="D3054" i="7"/>
  <c r="E3104" i="7"/>
  <c r="F3104" i="7"/>
  <c r="D3104" i="7"/>
  <c r="F3111" i="7"/>
  <c r="E3111" i="7"/>
  <c r="D3111" i="7"/>
  <c r="E3128" i="7"/>
  <c r="F3128" i="7"/>
  <c r="D3128" i="7"/>
  <c r="F3082" i="7"/>
  <c r="D3082" i="7"/>
  <c r="F3106" i="7"/>
  <c r="E3106" i="7"/>
  <c r="D3106" i="7"/>
  <c r="F3130" i="7"/>
  <c r="E3130" i="7"/>
  <c r="D3130" i="7"/>
  <c r="F3135" i="7"/>
  <c r="E3135" i="7"/>
  <c r="D3135" i="7"/>
  <c r="E3239" i="7"/>
  <c r="F3239" i="7"/>
  <c r="D3239" i="7"/>
  <c r="E3107" i="7"/>
  <c r="E3131" i="7"/>
  <c r="E3151" i="7"/>
  <c r="F3165" i="7"/>
  <c r="E3179" i="7"/>
  <c r="E3187" i="7"/>
  <c r="E3217" i="7"/>
  <c r="D3190" i="7"/>
  <c r="F3190" i="7"/>
  <c r="D3202" i="7"/>
  <c r="E3202" i="7"/>
  <c r="F3217" i="7"/>
  <c r="D3337" i="7"/>
  <c r="F3337" i="7"/>
  <c r="E3337" i="7"/>
  <c r="D3105" i="7"/>
  <c r="D3113" i="7"/>
  <c r="D3121" i="7"/>
  <c r="D3129" i="7"/>
  <c r="D3137" i="7"/>
  <c r="D3145" i="7"/>
  <c r="D3150" i="7"/>
  <c r="D3164" i="7"/>
  <c r="F3169" i="7"/>
  <c r="D3174" i="7"/>
  <c r="D3178" i="7"/>
  <c r="E3190" i="7"/>
  <c r="D3193" i="7"/>
  <c r="E3193" i="7"/>
  <c r="F3202" i="7"/>
  <c r="F3211" i="7"/>
  <c r="E3220" i="7"/>
  <c r="D3220" i="7"/>
  <c r="F3220" i="7"/>
  <c r="F3149" i="7"/>
  <c r="E3149" i="7"/>
  <c r="F3198" i="7"/>
  <c r="E3198" i="7"/>
  <c r="E3247" i="7"/>
  <c r="D3247" i="7"/>
  <c r="F3173" i="7"/>
  <c r="E3173" i="7"/>
  <c r="F3210" i="7"/>
  <c r="E3210" i="7"/>
  <c r="D3210" i="7"/>
  <c r="E3271" i="7"/>
  <c r="F3271" i="7"/>
  <c r="D3271" i="7"/>
  <c r="E3103" i="7"/>
  <c r="E3127" i="7"/>
  <c r="D3142" i="7"/>
  <c r="D3173" i="7"/>
  <c r="F3185" i="7"/>
  <c r="E3185" i="7"/>
  <c r="E3215" i="7"/>
  <c r="D3215" i="7"/>
  <c r="E3236" i="7"/>
  <c r="F3258" i="7"/>
  <c r="D3258" i="7"/>
  <c r="E3258" i="7"/>
  <c r="F3308" i="7"/>
  <c r="D3308" i="7"/>
  <c r="E3308" i="7"/>
  <c r="E3148" i="7"/>
  <c r="D3148" i="7"/>
  <c r="D3181" i="7"/>
  <c r="F3181" i="7"/>
  <c r="F3215" i="7"/>
  <c r="F3221" i="7"/>
  <c r="E3221" i="7"/>
  <c r="F3233" i="7"/>
  <c r="E3233" i="7"/>
  <c r="F3236" i="7"/>
  <c r="E3419" i="7"/>
  <c r="F3419" i="7"/>
  <c r="D3419" i="7"/>
  <c r="E3172" i="7"/>
  <c r="D3172" i="7"/>
  <c r="F3212" i="7"/>
  <c r="D3212" i="7"/>
  <c r="D3241" i="7"/>
  <c r="E3241" i="7"/>
  <c r="E3244" i="7"/>
  <c r="D3244" i="7"/>
  <c r="E3268" i="7"/>
  <c r="D3268" i="7"/>
  <c r="F3268" i="7"/>
  <c r="E3109" i="7"/>
  <c r="E3117" i="7"/>
  <c r="E3141" i="7"/>
  <c r="D3152" i="7"/>
  <c r="F3157" i="7"/>
  <c r="E3162" i="7"/>
  <c r="F3172" i="7"/>
  <c r="D3176" i="7"/>
  <c r="F3191" i="7"/>
  <c r="D3200" i="7"/>
  <c r="E3212" i="7"/>
  <c r="F3235" i="7"/>
  <c r="E3235" i="7"/>
  <c r="F3241" i="7"/>
  <c r="F3244" i="7"/>
  <c r="F3161" i="7"/>
  <c r="E3161" i="7"/>
  <c r="F3176" i="7"/>
  <c r="E3184" i="7"/>
  <c r="D3184" i="7"/>
  <c r="F3197" i="7"/>
  <c r="E3197" i="7"/>
  <c r="D3197" i="7"/>
  <c r="F3200" i="7"/>
  <c r="D3238" i="7"/>
  <c r="F3238" i="7"/>
  <c r="E3238" i="7"/>
  <c r="F3246" i="7"/>
  <c r="E3246" i="7"/>
  <c r="D3246" i="7"/>
  <c r="D3229" i="7"/>
  <c r="F3229" i="7"/>
  <c r="E3251" i="7"/>
  <c r="F3251" i="7"/>
  <c r="D3251" i="7"/>
  <c r="F3320" i="7"/>
  <c r="E3320" i="7"/>
  <c r="D3320" i="7"/>
  <c r="F3346" i="7"/>
  <c r="D3346" i="7"/>
  <c r="F3396" i="7"/>
  <c r="E3396" i="7"/>
  <c r="D3396" i="7"/>
  <c r="D3440" i="7"/>
  <c r="F3440" i="7"/>
  <c r="E3440" i="7"/>
  <c r="E3208" i="7"/>
  <c r="D3208" i="7"/>
  <c r="E3292" i="7"/>
  <c r="D3292" i="7"/>
  <c r="F3334" i="7"/>
  <c r="D3334" i="7"/>
  <c r="R1150" i="5" s="1"/>
  <c r="E3401" i="7"/>
  <c r="F3401" i="7"/>
  <c r="D3401" i="7"/>
  <c r="F3444" i="7"/>
  <c r="E3444" i="7"/>
  <c r="D3444" i="7"/>
  <c r="F3298" i="7"/>
  <c r="D3298" i="7"/>
  <c r="F3385" i="7"/>
  <c r="E3385" i="7"/>
  <c r="D3385" i="7"/>
  <c r="F3414" i="7"/>
  <c r="E3414" i="7"/>
  <c r="D3414" i="7"/>
  <c r="D3424" i="7"/>
  <c r="F3424" i="7"/>
  <c r="E3424" i="7"/>
  <c r="E3449" i="7"/>
  <c r="F3449" i="7"/>
  <c r="D3449" i="7"/>
  <c r="F3539" i="7"/>
  <c r="E3539" i="7"/>
  <c r="D3539" i="7"/>
  <c r="F3203" i="7"/>
  <c r="E3232" i="7"/>
  <c r="D3232" i="7"/>
  <c r="F3253" i="7"/>
  <c r="E3260" i="7"/>
  <c r="D3263" i="7"/>
  <c r="E3274" i="7"/>
  <c r="E3298" i="7"/>
  <c r="F3322" i="7"/>
  <c r="D3322" i="7"/>
  <c r="D1335" i="8" s="1"/>
  <c r="E3325" i="7"/>
  <c r="D3371" i="7"/>
  <c r="E3479" i="7"/>
  <c r="D3479" i="7"/>
  <c r="F3479" i="7"/>
  <c r="E3256" i="7"/>
  <c r="D3256" i="7"/>
  <c r="F3263" i="7"/>
  <c r="F3270" i="7"/>
  <c r="D3270" i="7"/>
  <c r="F3274" i="7"/>
  <c r="F3310" i="7"/>
  <c r="D3310" i="7"/>
  <c r="F3325" i="7"/>
  <c r="F3371" i="7"/>
  <c r="F3382" i="7"/>
  <c r="D3382" i="7"/>
  <c r="D3416" i="7"/>
  <c r="F3416" i="7"/>
  <c r="E3416" i="7"/>
  <c r="F3294" i="7"/>
  <c r="D3294" i="7"/>
  <c r="F3368" i="7"/>
  <c r="E3368" i="7"/>
  <c r="D3368" i="7"/>
  <c r="E3395" i="7"/>
  <c r="F3395" i="7"/>
  <c r="D3395" i="7"/>
  <c r="F3551" i="7"/>
  <c r="E3551" i="7"/>
  <c r="D3551" i="7"/>
  <c r="F3259" i="7"/>
  <c r="E3277" i="7"/>
  <c r="D3284" i="7"/>
  <c r="D3287" i="7"/>
  <c r="E3294" i="7"/>
  <c r="F3313" i="7"/>
  <c r="D3347" i="7"/>
  <c r="F3356" i="7"/>
  <c r="E3356" i="7"/>
  <c r="D3356" i="7"/>
  <c r="F3420" i="7"/>
  <c r="E3420" i="7"/>
  <c r="D3420" i="7"/>
  <c r="F3277" i="7"/>
  <c r="E3284" i="7"/>
  <c r="F3287" i="7"/>
  <c r="F3347" i="7"/>
  <c r="D3400" i="7"/>
  <c r="F3400" i="7"/>
  <c r="E3400" i="7"/>
  <c r="R1099" i="5" s="1"/>
  <c r="E3443" i="7"/>
  <c r="F3443" i="7"/>
  <c r="D3443" i="7"/>
  <c r="D1479" i="8" s="1"/>
  <c r="E3280" i="7"/>
  <c r="D3280" i="7"/>
  <c r="F3306" i="7"/>
  <c r="E3306" i="7"/>
  <c r="D3306" i="7"/>
  <c r="D3335" i="7"/>
  <c r="F3344" i="7"/>
  <c r="E3344" i="7"/>
  <c r="D3344" i="7"/>
  <c r="F3370" i="7"/>
  <c r="D3370" i="7"/>
  <c r="E3425" i="7"/>
  <c r="F3425" i="7"/>
  <c r="D3425" i="7"/>
  <c r="D3448" i="7"/>
  <c r="F3448" i="7"/>
  <c r="E3448" i="7"/>
  <c r="E3485" i="7"/>
  <c r="D3485" i="7"/>
  <c r="F3485" i="7"/>
  <c r="E3160" i="7"/>
  <c r="D3160" i="7"/>
  <c r="F3209" i="7"/>
  <c r="E3209" i="7"/>
  <c r="F3226" i="7"/>
  <c r="E3234" i="7"/>
  <c r="F3280" i="7"/>
  <c r="D3283" i="7"/>
  <c r="F3335" i="7"/>
  <c r="F3358" i="7"/>
  <c r="D3358" i="7"/>
  <c r="D1427" i="8" s="1"/>
  <c r="E3361" i="7"/>
  <c r="E3370" i="7"/>
  <c r="R1243" i="5" s="1"/>
  <c r="F3438" i="7"/>
  <c r="E3438" i="7"/>
  <c r="D3438" i="7"/>
  <c r="F3283" i="7"/>
  <c r="F3286" i="7"/>
  <c r="D3286" i="7"/>
  <c r="F3296" i="7"/>
  <c r="D3296" i="7"/>
  <c r="F3332" i="7"/>
  <c r="E3332" i="7"/>
  <c r="D3332" i="7"/>
  <c r="D1382" i="8" s="1"/>
  <c r="F3527" i="7"/>
  <c r="E3527" i="7"/>
  <c r="D3527" i="7"/>
  <c r="F3406" i="7"/>
  <c r="D3406" i="7"/>
  <c r="F3430" i="7"/>
  <c r="D3430" i="7"/>
  <c r="F3454" i="7"/>
  <c r="D3454" i="7"/>
  <c r="F3468" i="7"/>
  <c r="E3468" i="7"/>
  <c r="F3482" i="7"/>
  <c r="F3504" i="7"/>
  <c r="E3504" i="7"/>
  <c r="F3571" i="7"/>
  <c r="E3571" i="7"/>
  <c r="D3571" i="7"/>
  <c r="D3386" i="7"/>
  <c r="E3406" i="7"/>
  <c r="E3430" i="7"/>
  <c r="E3454" i="7"/>
  <c r="E3461" i="7"/>
  <c r="D3461" i="7"/>
  <c r="D3468" i="7"/>
  <c r="E3488" i="7"/>
  <c r="D3488" i="7"/>
  <c r="D3494" i="7"/>
  <c r="D3504" i="7"/>
  <c r="D3529" i="7"/>
  <c r="D3541" i="7"/>
  <c r="F3559" i="7"/>
  <c r="E3559" i="7"/>
  <c r="E3659" i="7"/>
  <c r="D3659" i="7"/>
  <c r="F3659" i="7"/>
  <c r="E3491" i="7"/>
  <c r="D3491" i="7"/>
  <c r="E3497" i="7"/>
  <c r="D3497" i="7"/>
  <c r="E3578" i="7"/>
  <c r="D3578" i="7"/>
  <c r="F3474" i="7"/>
  <c r="E3474" i="7"/>
  <c r="F3491" i="7"/>
  <c r="F3497" i="7"/>
  <c r="F3516" i="7"/>
  <c r="E3516" i="7"/>
  <c r="F3564" i="7"/>
  <c r="D3564" i="7"/>
  <c r="F3578" i="7"/>
  <c r="D3589" i="7"/>
  <c r="F3595" i="7"/>
  <c r="E3595" i="7"/>
  <c r="D3595" i="7"/>
  <c r="F3623" i="7"/>
  <c r="E3623" i="7"/>
  <c r="D3623" i="7"/>
  <c r="D3433" i="7"/>
  <c r="F3456" i="7"/>
  <c r="E3456" i="7"/>
  <c r="E3464" i="7"/>
  <c r="R1053" i="5" s="1"/>
  <c r="D3474" i="7"/>
  <c r="E3500" i="7"/>
  <c r="D3500" i="7"/>
  <c r="D3506" i="7"/>
  <c r="E3564" i="7"/>
  <c r="F3589" i="7"/>
  <c r="D3318" i="7"/>
  <c r="D3330" i="7"/>
  <c r="D3342" i="7"/>
  <c r="D3354" i="7"/>
  <c r="D1411" i="8" s="1"/>
  <c r="D3366" i="7"/>
  <c r="D1497" i="8" s="1"/>
  <c r="E3380" i="7"/>
  <c r="D3384" i="7"/>
  <c r="D3389" i="7"/>
  <c r="D3456" i="7"/>
  <c r="F3464" i="7"/>
  <c r="E3467" i="7"/>
  <c r="D3467" i="7"/>
  <c r="D3493" i="7"/>
  <c r="F3500" i="7"/>
  <c r="E3503" i="7"/>
  <c r="D3503" i="7"/>
  <c r="E3506" i="7"/>
  <c r="E3509" i="7"/>
  <c r="D3509" i="7"/>
  <c r="F3528" i="7"/>
  <c r="E3528" i="7"/>
  <c r="F3540" i="7"/>
  <c r="E3540" i="7"/>
  <c r="E3318" i="7"/>
  <c r="E3330" i="7"/>
  <c r="E3342" i="7"/>
  <c r="E3354" i="7"/>
  <c r="E3366" i="7"/>
  <c r="F3380" i="7"/>
  <c r="E3384" i="7"/>
  <c r="F3389" i="7"/>
  <c r="F3394" i="7"/>
  <c r="D3394" i="7"/>
  <c r="F3418" i="7"/>
  <c r="D3418" i="7"/>
  <c r="F3442" i="7"/>
  <c r="D3442" i="7"/>
  <c r="F3480" i="7"/>
  <c r="E3480" i="7"/>
  <c r="F3608" i="7"/>
  <c r="D3608" i="7"/>
  <c r="E3257" i="7"/>
  <c r="E3269" i="7"/>
  <c r="E3281" i="7"/>
  <c r="E3293" i="7"/>
  <c r="D3304" i="7"/>
  <c r="R1089" i="5" s="1"/>
  <c r="E3305" i="7"/>
  <c r="D3316" i="7"/>
  <c r="E3317" i="7"/>
  <c r="D3328" i="7"/>
  <c r="E3329" i="7"/>
  <c r="D3340" i="7"/>
  <c r="E3341" i="7"/>
  <c r="D3352" i="7"/>
  <c r="E3353" i="7"/>
  <c r="D1417" i="8" s="1"/>
  <c r="D3364" i="7"/>
  <c r="D3374" i="7"/>
  <c r="E3394" i="7"/>
  <c r="F3404" i="7"/>
  <c r="E3408" i="7"/>
  <c r="F3413" i="7"/>
  <c r="E3418" i="7"/>
  <c r="F3428" i="7"/>
  <c r="E3432" i="7"/>
  <c r="F3437" i="7"/>
  <c r="E3442" i="7"/>
  <c r="R1197" i="5" s="1"/>
  <c r="F3452" i="7"/>
  <c r="E3470" i="7"/>
  <c r="D3480" i="7"/>
  <c r="E3512" i="7"/>
  <c r="D3512" i="7"/>
  <c r="D3518" i="7"/>
  <c r="E3552" i="7"/>
  <c r="E3558" i="7"/>
  <c r="D3558" i="7"/>
  <c r="F3558" i="7"/>
  <c r="E3608" i="7"/>
  <c r="F3671" i="7"/>
  <c r="E3671" i="7"/>
  <c r="D3671" i="7"/>
  <c r="D3183" i="7"/>
  <c r="D3195" i="7"/>
  <c r="D3207" i="7"/>
  <c r="D3219" i="7"/>
  <c r="D3231" i="7"/>
  <c r="D3243" i="7"/>
  <c r="D3255" i="7"/>
  <c r="D3267" i="7"/>
  <c r="D3279" i="7"/>
  <c r="D3291" i="7"/>
  <c r="D3303" i="7"/>
  <c r="D1283" i="8" s="1"/>
  <c r="D3315" i="7"/>
  <c r="D3327" i="7"/>
  <c r="D3339" i="7"/>
  <c r="D3351" i="7"/>
  <c r="D3363" i="7"/>
  <c r="D3378" i="7"/>
  <c r="D3383" i="7"/>
  <c r="E3388" i="7"/>
  <c r="D3398" i="7"/>
  <c r="D3422" i="7"/>
  <c r="D3446" i="7"/>
  <c r="E3455" i="7"/>
  <c r="D3455" i="7"/>
  <c r="F3462" i="7"/>
  <c r="E3462" i="7"/>
  <c r="E3473" i="7"/>
  <c r="D3473" i="7"/>
  <c r="D3505" i="7"/>
  <c r="F3512" i="7"/>
  <c r="E3515" i="7"/>
  <c r="D3515" i="7"/>
  <c r="E3521" i="7"/>
  <c r="D3521" i="7"/>
  <c r="E3533" i="7"/>
  <c r="D3533" i="7"/>
  <c r="E3545" i="7"/>
  <c r="D3545" i="7"/>
  <c r="F3560" i="7"/>
  <c r="E3560" i="7"/>
  <c r="D3560" i="7"/>
  <c r="F3588" i="7"/>
  <c r="E3588" i="7"/>
  <c r="D3588" i="7"/>
  <c r="F3596" i="7"/>
  <c r="E3596" i="7"/>
  <c r="F3633" i="7"/>
  <c r="E3633" i="7"/>
  <c r="D3633" i="7"/>
  <c r="E3650" i="7"/>
  <c r="D3650" i="7"/>
  <c r="F3650" i="7"/>
  <c r="F3492" i="7"/>
  <c r="E3492" i="7"/>
  <c r="F3601" i="7"/>
  <c r="D3601" i="7"/>
  <c r="E3638" i="7"/>
  <c r="D3638" i="7"/>
  <c r="F3638" i="7"/>
  <c r="E3402" i="7"/>
  <c r="F3407" i="7"/>
  <c r="F3412" i="7"/>
  <c r="F3431" i="7"/>
  <c r="F3436" i="7"/>
  <c r="E3476" i="7"/>
  <c r="D3476" i="7"/>
  <c r="D3492" i="7"/>
  <c r="E3524" i="7"/>
  <c r="D3524" i="7"/>
  <c r="E3585" i="7"/>
  <c r="D3585" i="7"/>
  <c r="F3583" i="7"/>
  <c r="E3583" i="7"/>
  <c r="F3619" i="7"/>
  <c r="E3619" i="7"/>
  <c r="E3624" i="7"/>
  <c r="F3646" i="7"/>
  <c r="E3646" i="7"/>
  <c r="F3681" i="7"/>
  <c r="E3681" i="7"/>
  <c r="D3681" i="7"/>
  <c r="D3703" i="7"/>
  <c r="F3703" i="7"/>
  <c r="E3570" i="7"/>
  <c r="D3570" i="7"/>
  <c r="E3576" i="7"/>
  <c r="F3607" i="7"/>
  <c r="E3607" i="7"/>
  <c r="E3656" i="7"/>
  <c r="D3656" i="7"/>
  <c r="D3466" i="7"/>
  <c r="D3478" i="7"/>
  <c r="D3490" i="7"/>
  <c r="D3502" i="7"/>
  <c r="R1170" i="5" s="1"/>
  <c r="D3514" i="7"/>
  <c r="D3526" i="7"/>
  <c r="D3538" i="7"/>
  <c r="D3550" i="7"/>
  <c r="D3563" i="7"/>
  <c r="F3570" i="7"/>
  <c r="E3582" i="7"/>
  <c r="D3582" i="7"/>
  <c r="D3600" i="7"/>
  <c r="D3607" i="7"/>
  <c r="D3612" i="7"/>
  <c r="E3618" i="7"/>
  <c r="D3618" i="7"/>
  <c r="F3656" i="7"/>
  <c r="E3662" i="7"/>
  <c r="D3662" i="7"/>
  <c r="E3594" i="7"/>
  <c r="D3594" i="7"/>
  <c r="E3665" i="7"/>
  <c r="F3665" i="7"/>
  <c r="D3668" i="7"/>
  <c r="F3668" i="7"/>
  <c r="D3536" i="7"/>
  <c r="D3548" i="7"/>
  <c r="D3562" i="7"/>
  <c r="D3587" i="7"/>
  <c r="F3594" i="7"/>
  <c r="E3606" i="7"/>
  <c r="D3606" i="7"/>
  <c r="D3632" i="7"/>
  <c r="D3665" i="7"/>
  <c r="E3668" i="7"/>
  <c r="E3632" i="7"/>
  <c r="F3652" i="7"/>
  <c r="D3652" i="7"/>
  <c r="E3486" i="7"/>
  <c r="E3498" i="7"/>
  <c r="E3510" i="7"/>
  <c r="E3522" i="7"/>
  <c r="E3534" i="7"/>
  <c r="E3546" i="7"/>
  <c r="E3554" i="7"/>
  <c r="E3566" i="7"/>
  <c r="E3573" i="7"/>
  <c r="E3579" i="7"/>
  <c r="E3586" i="7"/>
  <c r="D3591" i="7"/>
  <c r="D3598" i="7"/>
  <c r="R1028" i="5" s="1"/>
  <c r="D3610" i="7"/>
  <c r="D3615" i="7"/>
  <c r="F3631" i="7"/>
  <c r="E3631" i="7"/>
  <c r="E3636" i="7"/>
  <c r="D3640" i="7"/>
  <c r="F3640" i="7"/>
  <c r="E3640" i="7"/>
  <c r="D3647" i="7"/>
  <c r="F3655" i="7"/>
  <c r="D3572" i="7"/>
  <c r="F3615" i="7"/>
  <c r="F3654" i="7"/>
  <c r="E3654" i="7"/>
  <c r="E3669" i="7"/>
  <c r="D3669" i="7"/>
  <c r="E3630" i="7"/>
  <c r="D3630" i="7"/>
  <c r="D3654" i="7"/>
  <c r="F3669" i="7"/>
  <c r="F3692" i="7"/>
  <c r="D3692" i="7"/>
  <c r="F3798" i="7"/>
  <c r="E3798" i="7"/>
  <c r="D3798" i="7"/>
  <c r="F3712" i="7"/>
  <c r="D3712" i="7"/>
  <c r="F3726" i="7"/>
  <c r="D3726" i="7"/>
  <c r="F3730" i="7"/>
  <c r="E3734" i="7"/>
  <c r="D3734" i="7"/>
  <c r="D3742" i="7"/>
  <c r="F3754" i="7"/>
  <c r="E3758" i="7"/>
  <c r="D3758" i="7"/>
  <c r="F3758" i="7"/>
  <c r="F3762" i="7"/>
  <c r="D3762" i="7"/>
  <c r="F3800" i="7"/>
  <c r="E3800" i="7"/>
  <c r="D3800" i="7"/>
  <c r="D3882" i="7"/>
  <c r="F3882" i="7"/>
  <c r="E3882" i="7"/>
  <c r="D3716" i="7"/>
  <c r="F3738" i="7"/>
  <c r="D3738" i="7"/>
  <c r="E3746" i="7"/>
  <c r="D3746" i="7"/>
  <c r="F3746" i="7"/>
  <c r="F3750" i="7"/>
  <c r="D3750" i="7"/>
  <c r="F3822" i="7"/>
  <c r="E3822" i="7"/>
  <c r="D3822" i="7"/>
  <c r="F3861" i="7"/>
  <c r="E3861" i="7"/>
  <c r="D3861" i="7"/>
  <c r="F3676" i="7"/>
  <c r="D3676" i="7"/>
  <c r="E3686" i="7"/>
  <c r="D3686" i="7"/>
  <c r="D3691" i="7"/>
  <c r="D3701" i="7"/>
  <c r="E3716" i="7"/>
  <c r="E3738" i="7"/>
  <c r="D3741" i="7"/>
  <c r="E3750" i="7"/>
  <c r="D3764" i="7"/>
  <c r="F3772" i="7"/>
  <c r="E3772" i="7"/>
  <c r="D3772" i="7"/>
  <c r="F3775" i="7"/>
  <c r="D3789" i="7"/>
  <c r="F3855" i="7"/>
  <c r="E3855" i="7"/>
  <c r="D3855" i="7"/>
  <c r="E3691" i="7"/>
  <c r="F3701" i="7"/>
  <c r="E3764" i="7"/>
  <c r="E3786" i="7"/>
  <c r="F3789" i="7"/>
  <c r="F3795" i="7"/>
  <c r="E3795" i="7"/>
  <c r="D3795" i="7"/>
  <c r="F3879" i="7"/>
  <c r="E3879" i="7"/>
  <c r="D3879" i="7"/>
  <c r="F3700" i="7"/>
  <c r="D3700" i="7"/>
  <c r="E3710" i="7"/>
  <c r="D3710" i="7"/>
  <c r="F3724" i="7"/>
  <c r="D3724" i="7"/>
  <c r="E3780" i="7"/>
  <c r="D3780" i="7"/>
  <c r="F3797" i="7"/>
  <c r="E3797" i="7"/>
  <c r="D3797" i="7"/>
  <c r="F3801" i="7"/>
  <c r="E3801" i="7"/>
  <c r="D3801" i="7"/>
  <c r="F3760" i="7"/>
  <c r="D3760" i="7"/>
  <c r="F3774" i="7"/>
  <c r="D3774" i="7"/>
  <c r="F3780" i="7"/>
  <c r="F3825" i="7"/>
  <c r="E3825" i="7"/>
  <c r="D3825" i="7"/>
  <c r="E3690" i="7"/>
  <c r="D3704" i="7"/>
  <c r="F3736" i="7"/>
  <c r="D3736" i="7"/>
  <c r="D3740" i="7"/>
  <c r="E3760" i="7"/>
  <c r="E3774" i="7"/>
  <c r="F3664" i="7"/>
  <c r="D3664" i="7"/>
  <c r="E3674" i="7"/>
  <c r="D3674" i="7"/>
  <c r="E3740" i="7"/>
  <c r="F3748" i="7"/>
  <c r="D3748" i="7"/>
  <c r="F3788" i="7"/>
  <c r="E3788" i="7"/>
  <c r="D3788" i="7"/>
  <c r="F3819" i="7"/>
  <c r="E3819" i="7"/>
  <c r="D3819" i="7"/>
  <c r="E3748" i="7"/>
  <c r="D3776" i="7"/>
  <c r="F3785" i="7"/>
  <c r="E3785" i="7"/>
  <c r="F3688" i="7"/>
  <c r="D3688" i="7"/>
  <c r="E3698" i="7"/>
  <c r="D3698" i="7"/>
  <c r="D3713" i="7"/>
  <c r="E3722" i="7"/>
  <c r="D3722" i="7"/>
  <c r="F3727" i="7"/>
  <c r="D3751" i="7"/>
  <c r="E3776" i="7"/>
  <c r="D3779" i="7"/>
  <c r="F3779" i="7"/>
  <c r="E3779" i="7"/>
  <c r="F3858" i="7"/>
  <c r="E3858" i="7"/>
  <c r="D3858" i="7"/>
  <c r="F3770" i="7"/>
  <c r="F3823" i="7"/>
  <c r="F3831" i="7"/>
  <c r="E3831" i="7"/>
  <c r="D3831" i="7"/>
  <c r="F3843" i="7"/>
  <c r="E3843" i="7"/>
  <c r="D3843" i="7"/>
  <c r="F3859" i="7"/>
  <c r="E3897" i="7"/>
  <c r="F3897" i="7"/>
  <c r="D3897" i="7"/>
  <c r="F3807" i="7"/>
  <c r="E3807" i="7"/>
  <c r="D3807" i="7"/>
  <c r="F3867" i="7"/>
  <c r="E3867" i="7"/>
  <c r="D3867" i="7"/>
  <c r="E3926" i="7"/>
  <c r="F3926" i="7"/>
  <c r="D3926" i="7"/>
  <c r="E4024" i="7"/>
  <c r="F4024" i="7"/>
  <c r="D4024" i="7"/>
  <c r="D3870" i="7"/>
  <c r="D3873" i="7"/>
  <c r="E3894" i="7"/>
  <c r="E3870" i="7"/>
  <c r="E3873" i="7"/>
  <c r="D3884" i="7"/>
  <c r="F3894" i="7"/>
  <c r="E3902" i="7"/>
  <c r="F3902" i="7"/>
  <c r="D3902" i="7"/>
  <c r="F3915" i="7"/>
  <c r="E3915" i="7"/>
  <c r="D3915" i="7"/>
  <c r="E3993" i="7"/>
  <c r="F3993" i="7"/>
  <c r="D3993" i="7"/>
  <c r="D4014" i="7"/>
  <c r="F4014" i="7"/>
  <c r="E4014" i="7"/>
  <c r="D3821" i="7"/>
  <c r="D3824" i="7"/>
  <c r="E3833" i="7"/>
  <c r="E3845" i="7"/>
  <c r="D3857" i="7"/>
  <c r="D3860" i="7"/>
  <c r="F3896" i="7"/>
  <c r="E3896" i="7"/>
  <c r="D3896" i="7"/>
  <c r="F3927" i="7"/>
  <c r="E3927" i="7"/>
  <c r="D3927" i="7"/>
  <c r="F3784" i="7"/>
  <c r="E3784" i="7"/>
  <c r="F3832" i="7"/>
  <c r="E3832" i="7"/>
  <c r="F3844" i="7"/>
  <c r="E3844" i="7"/>
  <c r="E3890" i="7"/>
  <c r="F3890" i="7"/>
  <c r="D3890" i="7"/>
  <c r="D3792" i="7"/>
  <c r="E3792" i="7"/>
  <c r="F3820" i="7"/>
  <c r="E3820" i="7"/>
  <c r="F3856" i="7"/>
  <c r="E3856" i="7"/>
  <c r="F3880" i="7"/>
  <c r="E3880" i="7"/>
  <c r="F3903" i="7"/>
  <c r="D3903" i="7"/>
  <c r="D3990" i="7"/>
  <c r="F3990" i="7"/>
  <c r="E3990" i="7"/>
  <c r="D3770" i="7"/>
  <c r="F3792" i="7"/>
  <c r="F3808" i="7"/>
  <c r="E3808" i="7"/>
  <c r="D3820" i="7"/>
  <c r="D3823" i="7"/>
  <c r="E3835" i="7"/>
  <c r="E3847" i="7"/>
  <c r="D3856" i="7"/>
  <c r="D3859" i="7"/>
  <c r="F3868" i="7"/>
  <c r="E3868" i="7"/>
  <c r="D3880" i="7"/>
  <c r="F3883" i="7"/>
  <c r="F3892" i="7"/>
  <c r="E3892" i="7"/>
  <c r="E3903" i="7"/>
  <c r="E3916" i="7"/>
  <c r="D3916" i="7"/>
  <c r="F3951" i="7"/>
  <c r="E3951" i="7"/>
  <c r="D3951" i="7"/>
  <c r="E3783" i="7"/>
  <c r="D3783" i="7"/>
  <c r="F3796" i="7"/>
  <c r="E3796" i="7"/>
  <c r="E3921" i="7"/>
  <c r="F3921" i="7"/>
  <c r="D3921" i="7"/>
  <c r="E3804" i="7"/>
  <c r="E3816" i="7"/>
  <c r="E3828" i="7"/>
  <c r="E3840" i="7"/>
  <c r="E3852" i="7"/>
  <c r="E3864" i="7"/>
  <c r="E3876" i="7"/>
  <c r="E3888" i="7"/>
  <c r="F3895" i="7"/>
  <c r="E3904" i="7"/>
  <c r="F3909" i="7"/>
  <c r="F3914" i="7"/>
  <c r="E3928" i="7"/>
  <c r="F3933" i="7"/>
  <c r="F3938" i="7"/>
  <c r="E3952" i="7"/>
  <c r="F3957" i="7"/>
  <c r="F3998" i="7"/>
  <c r="E3998" i="7"/>
  <c r="F3908" i="7"/>
  <c r="D3908" i="7"/>
  <c r="F3932" i="7"/>
  <c r="D3932" i="7"/>
  <c r="F3956" i="7"/>
  <c r="D3956" i="7"/>
  <c r="E3961" i="7"/>
  <c r="D3961" i="7"/>
  <c r="E4021" i="7"/>
  <c r="D4021" i="7"/>
  <c r="E3913" i="7"/>
  <c r="E3918" i="7"/>
  <c r="D3922" i="7"/>
  <c r="E3932" i="7"/>
  <c r="E3937" i="7"/>
  <c r="E3942" i="7"/>
  <c r="D3946" i="7"/>
  <c r="E3956" i="7"/>
  <c r="F3961" i="7"/>
  <c r="D3964" i="7"/>
  <c r="F3968" i="7"/>
  <c r="D3968" i="7"/>
  <c r="E3973" i="7"/>
  <c r="D3973" i="7"/>
  <c r="E4002" i="7"/>
  <c r="D4005" i="7"/>
  <c r="F4021" i="7"/>
  <c r="E3964" i="7"/>
  <c r="F3980" i="7"/>
  <c r="D3980" i="7"/>
  <c r="E3985" i="7"/>
  <c r="D3985" i="7"/>
  <c r="F4002" i="7"/>
  <c r="F4005" i="7"/>
  <c r="F4036" i="7"/>
  <c r="E4036" i="7"/>
  <c r="R1187" i="5" s="1"/>
  <c r="D3940" i="7"/>
  <c r="D3945" i="7"/>
  <c r="D3950" i="7"/>
  <c r="E3980" i="7"/>
  <c r="F3985" i="7"/>
  <c r="D3988" i="7"/>
  <c r="F3992" i="7"/>
  <c r="D3992" i="7"/>
  <c r="E3997" i="7"/>
  <c r="D3997" i="7"/>
  <c r="F4016" i="7"/>
  <c r="D4016" i="7"/>
  <c r="D4023" i="7"/>
  <c r="F4023" i="7"/>
  <c r="D4036" i="7"/>
  <c r="D4040" i="7"/>
  <c r="F4040" i="7"/>
  <c r="E4040" i="7"/>
  <c r="E3940" i="7"/>
  <c r="F3945" i="7"/>
  <c r="F3950" i="7"/>
  <c r="E3988" i="7"/>
  <c r="E3992" i="7"/>
  <c r="F3997" i="7"/>
  <c r="D4000" i="7"/>
  <c r="F4004" i="7"/>
  <c r="D4004" i="7"/>
  <c r="E4009" i="7"/>
  <c r="D4009" i="7"/>
  <c r="E3911" i="7"/>
  <c r="F3920" i="7"/>
  <c r="D3920" i="7"/>
  <c r="E3935" i="7"/>
  <c r="D3939" i="7"/>
  <c r="F3944" i="7"/>
  <c r="D3944" i="7"/>
  <c r="E3959" i="7"/>
  <c r="E3975" i="7"/>
  <c r="D3987" i="7"/>
  <c r="D4032" i="7"/>
  <c r="F4032" i="7"/>
  <c r="E4032" i="7"/>
  <c r="F4044" i="7"/>
  <c r="E4044" i="7"/>
  <c r="D4044" i="7"/>
  <c r="F4047" i="7"/>
  <c r="E4047" i="7"/>
  <c r="D4047" i="7"/>
  <c r="E3939" i="7"/>
  <c r="F3962" i="7"/>
  <c r="E3962" i="7"/>
  <c r="E3987" i="7"/>
  <c r="D4011" i="7"/>
  <c r="F4011" i="7"/>
  <c r="F3974" i="7"/>
  <c r="E3974" i="7"/>
  <c r="E4011" i="7"/>
  <c r="D4018" i="7"/>
  <c r="E4026" i="7"/>
  <c r="D3895" i="7"/>
  <c r="D3909" i="7"/>
  <c r="D3914" i="7"/>
  <c r="D3933" i="7"/>
  <c r="D3938" i="7"/>
  <c r="D3957" i="7"/>
  <c r="E3970" i="7"/>
  <c r="D3974" i="7"/>
  <c r="D3982" i="7"/>
  <c r="F3986" i="7"/>
  <c r="E3986" i="7"/>
  <c r="E4018" i="7"/>
  <c r="F4026" i="7"/>
  <c r="D4031" i="7"/>
  <c r="D4050" i="7"/>
  <c r="E4010" i="7"/>
  <c r="E4022" i="7"/>
  <c r="E4031" i="7"/>
  <c r="E4046" i="7"/>
  <c r="D4046" i="7"/>
  <c r="D4043" i="7"/>
  <c r="F4035" i="7"/>
  <c r="E4048" i="7"/>
  <c r="J48" i="4" l="1"/>
  <c r="G6" i="1"/>
  <c r="J39" i="4"/>
  <c r="D6" i="2"/>
  <c r="K51" i="4"/>
  <c r="R1009" i="5"/>
  <c r="R1003" i="5"/>
  <c r="R1006" i="5"/>
  <c r="R1015" i="5"/>
  <c r="R1021" i="5"/>
  <c r="R1018" i="5"/>
  <c r="R1004" i="5"/>
  <c r="R1016" i="5"/>
  <c r="R1027" i="5"/>
  <c r="R983" i="5"/>
  <c r="R979" i="5"/>
  <c r="R995" i="5"/>
  <c r="R991" i="5"/>
  <c r="R984" i="5"/>
  <c r="R985" i="5"/>
  <c r="R980" i="5"/>
  <c r="R992" i="5"/>
  <c r="R997" i="5"/>
  <c r="R978" i="5"/>
  <c r="R990" i="5"/>
  <c r="R982" i="5"/>
  <c r="R994" i="5"/>
  <c r="R651" i="5"/>
  <c r="R639" i="5"/>
  <c r="R640" i="5"/>
  <c r="R641" i="5"/>
  <c r="R642" i="5"/>
  <c r="R643" i="5"/>
  <c r="R644" i="5"/>
  <c r="R645" i="5"/>
  <c r="R646" i="5"/>
  <c r="R647" i="5"/>
  <c r="R648" i="5"/>
  <c r="R649" i="5"/>
  <c r="R650" i="5"/>
  <c r="R627" i="5"/>
  <c r="R628" i="5"/>
  <c r="R629" i="5"/>
  <c r="R630" i="5"/>
  <c r="R631" i="5"/>
  <c r="R632" i="5"/>
  <c r="R633" i="5"/>
  <c r="R634" i="5"/>
  <c r="R635" i="5"/>
  <c r="R636" i="5"/>
  <c r="R637" i="5"/>
  <c r="R638" i="5"/>
  <c r="R292" i="5"/>
  <c r="R280" i="5"/>
  <c r="R293" i="5"/>
  <c r="R281" i="5"/>
  <c r="R294" i="5"/>
  <c r="R282" i="5"/>
  <c r="R295" i="5"/>
  <c r="R296" i="5"/>
  <c r="R284" i="5"/>
  <c r="R297" i="5"/>
  <c r="R285" i="5"/>
  <c r="R299" i="5"/>
  <c r="R287" i="5"/>
  <c r="R300" i="5"/>
  <c r="R288" i="5"/>
  <c r="R301" i="5"/>
  <c r="R289" i="5"/>
  <c r="R277" i="5"/>
  <c r="R278" i="5"/>
  <c r="R290" i="5"/>
  <c r="R279" i="5"/>
  <c r="R298" i="5"/>
  <c r="R291" i="5"/>
  <c r="R283" i="5"/>
  <c r="R286" i="5"/>
  <c r="R116" i="5"/>
  <c r="R104" i="5"/>
  <c r="R117" i="5"/>
  <c r="R105" i="5"/>
  <c r="R118" i="5"/>
  <c r="R106" i="5"/>
  <c r="R119" i="5"/>
  <c r="R107" i="5"/>
  <c r="R120" i="5"/>
  <c r="R108" i="5"/>
  <c r="R121" i="5"/>
  <c r="R109" i="5"/>
  <c r="R122" i="5"/>
  <c r="R110" i="5"/>
  <c r="R123" i="5"/>
  <c r="R111" i="5"/>
  <c r="R124" i="5"/>
  <c r="R112" i="5"/>
  <c r="R125" i="5"/>
  <c r="R113" i="5"/>
  <c r="R126" i="5"/>
  <c r="R114" i="5"/>
  <c r="R102" i="5"/>
  <c r="R115" i="5"/>
  <c r="R103" i="5"/>
  <c r="R1091" i="5"/>
  <c r="R1235" i="5"/>
  <c r="R1054" i="5"/>
  <c r="R1198" i="5"/>
  <c r="R1101" i="5"/>
  <c r="R1245" i="5"/>
  <c r="R1076" i="5"/>
  <c r="R1220" i="5"/>
  <c r="R1147" i="5"/>
  <c r="R1074" i="5"/>
  <c r="R1218" i="5"/>
  <c r="R1061" i="5"/>
  <c r="R1205" i="5"/>
  <c r="R1060" i="5"/>
  <c r="R1204" i="5"/>
  <c r="R1035" i="5"/>
  <c r="R1179" i="5"/>
  <c r="R986" i="5"/>
  <c r="R1130" i="5"/>
  <c r="R1081" i="5"/>
  <c r="R1225" i="5"/>
  <c r="R1008" i="5"/>
  <c r="R1152" i="5"/>
  <c r="D19" i="8"/>
  <c r="D21" i="8"/>
  <c r="D166" i="8"/>
  <c r="D127" i="8"/>
  <c r="D133" i="8"/>
  <c r="D106" i="8"/>
  <c r="D116" i="8"/>
  <c r="D260" i="8"/>
  <c r="D404" i="8"/>
  <c r="D548" i="8"/>
  <c r="D738" i="8"/>
  <c r="D1156" i="8"/>
  <c r="D165" i="8"/>
  <c r="D309" i="8"/>
  <c r="D598" i="8"/>
  <c r="D847" i="8"/>
  <c r="D190" i="8"/>
  <c r="D334" i="8"/>
  <c r="D478" i="8"/>
  <c r="D629" i="8"/>
  <c r="D907" i="8"/>
  <c r="D47" i="8"/>
  <c r="D191" i="8"/>
  <c r="D335" i="8"/>
  <c r="D479" i="8"/>
  <c r="D630" i="8"/>
  <c r="D909" i="8"/>
  <c r="D48" i="8"/>
  <c r="D192" i="8"/>
  <c r="D336" i="8"/>
  <c r="D480" i="8"/>
  <c r="D631" i="8"/>
  <c r="D915" i="8"/>
  <c r="D253" i="8"/>
  <c r="D397" i="8"/>
  <c r="D541" i="8"/>
  <c r="D726" i="8"/>
  <c r="D1119" i="8"/>
  <c r="D98" i="8"/>
  <c r="D242" i="8"/>
  <c r="D386" i="8"/>
  <c r="D530" i="8"/>
  <c r="D707" i="8"/>
  <c r="D1062" i="8"/>
  <c r="D87" i="8"/>
  <c r="D231" i="8"/>
  <c r="D375" i="8"/>
  <c r="D519" i="8"/>
  <c r="D689" i="8"/>
  <c r="D1027" i="8"/>
  <c r="D220" i="8"/>
  <c r="D364" i="8"/>
  <c r="D508" i="8"/>
  <c r="D673" i="8"/>
  <c r="D999" i="8"/>
  <c r="D77" i="8"/>
  <c r="D221" i="8"/>
  <c r="D365" i="8"/>
  <c r="D509" i="8"/>
  <c r="D675" i="8"/>
  <c r="D1000" i="8"/>
  <c r="D198" i="8"/>
  <c r="D342" i="8"/>
  <c r="D486" i="8"/>
  <c r="D640" i="8"/>
  <c r="D930" i="8"/>
  <c r="D223" i="8"/>
  <c r="D367" i="8"/>
  <c r="D677" i="8"/>
  <c r="D1003" i="8"/>
  <c r="D857" i="8"/>
  <c r="D1001" i="8"/>
  <c r="D1145" i="8"/>
  <c r="D1289" i="8"/>
  <c r="D1433" i="8"/>
  <c r="D1146" i="8"/>
  <c r="D1290" i="8"/>
  <c r="D1434" i="8"/>
  <c r="D1135" i="8"/>
  <c r="D1279" i="8"/>
  <c r="D1423" i="8"/>
  <c r="D668" i="8"/>
  <c r="D812" i="8"/>
  <c r="D956" i="8"/>
  <c r="D1100" i="8"/>
  <c r="D1244" i="8"/>
  <c r="D1388" i="8"/>
  <c r="D933" i="8"/>
  <c r="D1077" i="8"/>
  <c r="D1221" i="8"/>
  <c r="D1365" i="8"/>
  <c r="D1509" i="8"/>
  <c r="D778" i="8"/>
  <c r="D922" i="8"/>
  <c r="D1066" i="8"/>
  <c r="D1210" i="8"/>
  <c r="D1354" i="8"/>
  <c r="D1498" i="8"/>
  <c r="D863" i="8"/>
  <c r="D1007" i="8"/>
  <c r="D1151" i="8"/>
  <c r="D1295" i="8"/>
  <c r="D1439" i="8"/>
  <c r="D660" i="8"/>
  <c r="D804" i="8"/>
  <c r="D948" i="8"/>
  <c r="D1092" i="8"/>
  <c r="D1236" i="8"/>
  <c r="D1380" i="8"/>
  <c r="D709" i="8"/>
  <c r="D853" i="8"/>
  <c r="D997" i="8"/>
  <c r="D1141" i="8"/>
  <c r="D1285" i="8"/>
  <c r="D1429" i="8"/>
  <c r="D674" i="8"/>
  <c r="D818" i="8"/>
  <c r="D962" i="8"/>
  <c r="D1106" i="8"/>
  <c r="D1250" i="8"/>
  <c r="D1394" i="8"/>
  <c r="D1203" i="8"/>
  <c r="D1347" i="8"/>
  <c r="D1491" i="8"/>
  <c r="R399" i="5"/>
  <c r="R387" i="5"/>
  <c r="R400" i="5"/>
  <c r="R388" i="5"/>
  <c r="R401" i="5"/>
  <c r="R389" i="5"/>
  <c r="R377" i="5"/>
  <c r="R390" i="5"/>
  <c r="R378" i="5"/>
  <c r="R391" i="5"/>
  <c r="R379" i="5"/>
  <c r="R392" i="5"/>
  <c r="R380" i="5"/>
  <c r="R393" i="5"/>
  <c r="R381" i="5"/>
  <c r="R395" i="5"/>
  <c r="R383" i="5"/>
  <c r="R396" i="5"/>
  <c r="R384" i="5"/>
  <c r="R397" i="5"/>
  <c r="R385" i="5"/>
  <c r="R386" i="5"/>
  <c r="R398" i="5"/>
  <c r="R382" i="5"/>
  <c r="R394" i="5"/>
  <c r="R351" i="5"/>
  <c r="R339" i="5"/>
  <c r="R327" i="5"/>
  <c r="R340" i="5"/>
  <c r="R328" i="5"/>
  <c r="R341" i="5"/>
  <c r="R329" i="5"/>
  <c r="R342" i="5"/>
  <c r="R330" i="5"/>
  <c r="R343" i="5"/>
  <c r="R331" i="5"/>
  <c r="R344" i="5"/>
  <c r="R332" i="5"/>
  <c r="R345" i="5"/>
  <c r="R333" i="5"/>
  <c r="R347" i="5"/>
  <c r="R335" i="5"/>
  <c r="R348" i="5"/>
  <c r="R336" i="5"/>
  <c r="R349" i="5"/>
  <c r="R337" i="5"/>
  <c r="R346" i="5"/>
  <c r="R338" i="5"/>
  <c r="R350" i="5"/>
  <c r="R334" i="5"/>
  <c r="R1103" i="5"/>
  <c r="R1247" i="5"/>
  <c r="R1066" i="5"/>
  <c r="R1210" i="5"/>
  <c r="R969" i="5"/>
  <c r="R1113" i="5"/>
  <c r="R1088" i="5"/>
  <c r="R1232" i="5"/>
  <c r="R1159" i="5"/>
  <c r="R1086" i="5"/>
  <c r="R1230" i="5"/>
  <c r="R1073" i="5"/>
  <c r="R1217" i="5"/>
  <c r="R1072" i="5"/>
  <c r="R1216" i="5"/>
  <c r="R1047" i="5"/>
  <c r="R1191" i="5"/>
  <c r="R998" i="5"/>
  <c r="R1142" i="5"/>
  <c r="R1093" i="5"/>
  <c r="R1237" i="5"/>
  <c r="R1020" i="5"/>
  <c r="R1164" i="5"/>
  <c r="D40" i="8"/>
  <c r="D43" i="8"/>
  <c r="D25" i="8"/>
  <c r="D181" i="8"/>
  <c r="D205" i="8"/>
  <c r="D142" i="8"/>
  <c r="D128" i="8"/>
  <c r="D272" i="8"/>
  <c r="D560" i="8"/>
  <c r="D762" i="8"/>
  <c r="D1288" i="8"/>
  <c r="D177" i="8"/>
  <c r="D321" i="8"/>
  <c r="D465" i="8"/>
  <c r="D611" i="8"/>
  <c r="D879" i="8"/>
  <c r="D202" i="8"/>
  <c r="D346" i="8"/>
  <c r="D490" i="8"/>
  <c r="D645" i="8"/>
  <c r="D942" i="8"/>
  <c r="D59" i="8"/>
  <c r="D203" i="8"/>
  <c r="D347" i="8"/>
  <c r="D491" i="8"/>
  <c r="D647" i="8"/>
  <c r="D943" i="8"/>
  <c r="D60" i="8"/>
  <c r="D204" i="8"/>
  <c r="D348" i="8"/>
  <c r="D492" i="8"/>
  <c r="D649" i="8"/>
  <c r="D951" i="8"/>
  <c r="D265" i="8"/>
  <c r="D409" i="8"/>
  <c r="D553" i="8"/>
  <c r="D749" i="8"/>
  <c r="D1204" i="8"/>
  <c r="D110" i="8"/>
  <c r="D254" i="8"/>
  <c r="D398" i="8"/>
  <c r="D542" i="8"/>
  <c r="D727" i="8"/>
  <c r="D1120" i="8"/>
  <c r="D99" i="8"/>
  <c r="D243" i="8"/>
  <c r="D387" i="8"/>
  <c r="D531" i="8"/>
  <c r="D711" i="8"/>
  <c r="D1063" i="8"/>
  <c r="D232" i="8"/>
  <c r="D376" i="8"/>
  <c r="D520" i="8"/>
  <c r="D690" i="8"/>
  <c r="D1035" i="8"/>
  <c r="D89" i="8"/>
  <c r="D233" i="8"/>
  <c r="D377" i="8"/>
  <c r="D521" i="8"/>
  <c r="D691" i="8"/>
  <c r="D1036" i="8"/>
  <c r="D210" i="8"/>
  <c r="D354" i="8"/>
  <c r="D498" i="8"/>
  <c r="D657" i="8"/>
  <c r="D966" i="8"/>
  <c r="D235" i="8"/>
  <c r="D379" i="8"/>
  <c r="D523" i="8"/>
  <c r="D695" i="8"/>
  <c r="D1039" i="8"/>
  <c r="D869" i="8"/>
  <c r="D1013" i="8"/>
  <c r="D1157" i="8"/>
  <c r="D1301" i="8"/>
  <c r="D1445" i="8"/>
  <c r="D1158" i="8"/>
  <c r="D1302" i="8"/>
  <c r="D1446" i="8"/>
  <c r="D1147" i="8"/>
  <c r="D1291" i="8"/>
  <c r="D1435" i="8"/>
  <c r="D680" i="8"/>
  <c r="D824" i="8"/>
  <c r="D968" i="8"/>
  <c r="D1112" i="8"/>
  <c r="D1256" i="8"/>
  <c r="D1400" i="8"/>
  <c r="D945" i="8"/>
  <c r="D1089" i="8"/>
  <c r="D1233" i="8"/>
  <c r="D1377" i="8"/>
  <c r="D646" i="8"/>
  <c r="D790" i="8"/>
  <c r="D1078" i="8"/>
  <c r="D1222" i="8"/>
  <c r="D1366" i="8"/>
  <c r="D1510" i="8"/>
  <c r="D875" i="8"/>
  <c r="D1019" i="8"/>
  <c r="D1307" i="8"/>
  <c r="D1451" i="8"/>
  <c r="D672" i="8"/>
  <c r="D816" i="8"/>
  <c r="D960" i="8"/>
  <c r="D1104" i="8"/>
  <c r="D1248" i="8"/>
  <c r="D1392" i="8"/>
  <c r="D721" i="8"/>
  <c r="D865" i="8"/>
  <c r="D1009" i="8"/>
  <c r="D1153" i="8"/>
  <c r="D1297" i="8"/>
  <c r="D1441" i="8"/>
  <c r="D686" i="8"/>
  <c r="D830" i="8"/>
  <c r="D974" i="8"/>
  <c r="D1118" i="8"/>
  <c r="D1262" i="8"/>
  <c r="D1406" i="8"/>
  <c r="D1215" i="8"/>
  <c r="D1359" i="8"/>
  <c r="D1503" i="8"/>
  <c r="R771" i="5"/>
  <c r="R759" i="5"/>
  <c r="R772" i="5"/>
  <c r="R760" i="5"/>
  <c r="R773" i="5"/>
  <c r="R761" i="5"/>
  <c r="R774" i="5"/>
  <c r="R762" i="5"/>
  <c r="R775" i="5"/>
  <c r="R763" i="5"/>
  <c r="R776" i="5"/>
  <c r="R764" i="5"/>
  <c r="R752" i="5"/>
  <c r="R765" i="5"/>
  <c r="R753" i="5"/>
  <c r="R766" i="5"/>
  <c r="R754" i="5"/>
  <c r="R767" i="5"/>
  <c r="R755" i="5"/>
  <c r="R768" i="5"/>
  <c r="R756" i="5"/>
  <c r="R769" i="5"/>
  <c r="R757" i="5"/>
  <c r="R758" i="5"/>
  <c r="R770" i="5"/>
  <c r="R927" i="5"/>
  <c r="R943" i="5"/>
  <c r="R928" i="5"/>
  <c r="R929" i="5"/>
  <c r="R944" i="5"/>
  <c r="R930" i="5"/>
  <c r="R945" i="5"/>
  <c r="R940" i="5"/>
  <c r="R931" i="5"/>
  <c r="R946" i="5"/>
  <c r="R932" i="5"/>
  <c r="R947" i="5"/>
  <c r="R933" i="5"/>
  <c r="R948" i="5"/>
  <c r="R941" i="5"/>
  <c r="R934" i="5"/>
  <c r="R949" i="5"/>
  <c r="R935" i="5"/>
  <c r="R936" i="5"/>
  <c r="R942" i="5"/>
  <c r="R937" i="5"/>
  <c r="R315" i="5"/>
  <c r="R303" i="5"/>
  <c r="R316" i="5"/>
  <c r="R304" i="5"/>
  <c r="R317" i="5"/>
  <c r="R305" i="5"/>
  <c r="R318" i="5"/>
  <c r="R306" i="5"/>
  <c r="R319" i="5"/>
  <c r="R307" i="5"/>
  <c r="R320" i="5"/>
  <c r="R308" i="5"/>
  <c r="R321" i="5"/>
  <c r="R309" i="5"/>
  <c r="R323" i="5"/>
  <c r="R311" i="5"/>
  <c r="R324" i="5"/>
  <c r="R312" i="5"/>
  <c r="R325" i="5"/>
  <c r="R313" i="5"/>
  <c r="R302" i="5"/>
  <c r="R314" i="5"/>
  <c r="R326" i="5"/>
  <c r="R310" i="5"/>
  <c r="R322" i="5"/>
  <c r="R1115" i="5"/>
  <c r="R1078" i="5"/>
  <c r="R1222" i="5"/>
  <c r="R981" i="5"/>
  <c r="R1125" i="5"/>
  <c r="R1100" i="5"/>
  <c r="R1244" i="5"/>
  <c r="R1171" i="5"/>
  <c r="R1098" i="5"/>
  <c r="R1242" i="5"/>
  <c r="R1085" i="5"/>
  <c r="R1229" i="5"/>
  <c r="R1084" i="5"/>
  <c r="R1228" i="5"/>
  <c r="R1059" i="5"/>
  <c r="R1203" i="5"/>
  <c r="R1010" i="5"/>
  <c r="R1154" i="5"/>
  <c r="R1105" i="5"/>
  <c r="R1249" i="5"/>
  <c r="R1032" i="5"/>
  <c r="R1176" i="5"/>
  <c r="D61" i="8"/>
  <c r="D66" i="8"/>
  <c r="D45" i="8"/>
  <c r="D8" i="8"/>
  <c r="D10" i="8"/>
  <c r="D109" i="8"/>
  <c r="D140" i="8"/>
  <c r="D284" i="8"/>
  <c r="D428" i="8"/>
  <c r="D572" i="8"/>
  <c r="D787" i="8"/>
  <c r="D1432" i="8"/>
  <c r="D333" i="8"/>
  <c r="D477" i="8"/>
  <c r="D628" i="8"/>
  <c r="D906" i="8"/>
  <c r="D214" i="8"/>
  <c r="D358" i="8"/>
  <c r="D502" i="8"/>
  <c r="D664" i="8"/>
  <c r="D978" i="8"/>
  <c r="D71" i="8"/>
  <c r="D215" i="8"/>
  <c r="D359" i="8"/>
  <c r="D503" i="8"/>
  <c r="D665" i="8"/>
  <c r="D979" i="8"/>
  <c r="D216" i="8"/>
  <c r="D360" i="8"/>
  <c r="D504" i="8"/>
  <c r="D666" i="8"/>
  <c r="D987" i="8"/>
  <c r="D277" i="8"/>
  <c r="D421" i="8"/>
  <c r="D773" i="8"/>
  <c r="D1348" i="8"/>
  <c r="D122" i="8"/>
  <c r="D266" i="8"/>
  <c r="D410" i="8"/>
  <c r="D554" i="8"/>
  <c r="D750" i="8"/>
  <c r="D1216" i="8"/>
  <c r="D111" i="8"/>
  <c r="D255" i="8"/>
  <c r="D399" i="8"/>
  <c r="D543" i="8"/>
  <c r="D729" i="8"/>
  <c r="D1131" i="8"/>
  <c r="D244" i="8"/>
  <c r="D388" i="8"/>
  <c r="D532" i="8"/>
  <c r="D712" i="8"/>
  <c r="D1071" i="8"/>
  <c r="D101" i="8"/>
  <c r="D245" i="8"/>
  <c r="D389" i="8"/>
  <c r="D533" i="8"/>
  <c r="D713" i="8"/>
  <c r="D1072" i="8"/>
  <c r="D222" i="8"/>
  <c r="D510" i="8"/>
  <c r="D676" i="8"/>
  <c r="D1002" i="8"/>
  <c r="D247" i="8"/>
  <c r="D391" i="8"/>
  <c r="D535" i="8"/>
  <c r="D715" i="8"/>
  <c r="D1083" i="8"/>
  <c r="D881" i="8"/>
  <c r="D1025" i="8"/>
  <c r="D1169" i="8"/>
  <c r="D1313" i="8"/>
  <c r="D1457" i="8"/>
  <c r="D1170" i="8"/>
  <c r="D1314" i="8"/>
  <c r="D1458" i="8"/>
  <c r="D1159" i="8"/>
  <c r="D1303" i="8"/>
  <c r="D1447" i="8"/>
  <c r="D692" i="8"/>
  <c r="D836" i="8"/>
  <c r="D980" i="8"/>
  <c r="D1124" i="8"/>
  <c r="D1268" i="8"/>
  <c r="D1412" i="8"/>
  <c r="D957" i="8"/>
  <c r="D1101" i="8"/>
  <c r="D1245" i="8"/>
  <c r="D1389" i="8"/>
  <c r="D658" i="8"/>
  <c r="D802" i="8"/>
  <c r="D1090" i="8"/>
  <c r="D1234" i="8"/>
  <c r="D1378" i="8"/>
  <c r="D743" i="8"/>
  <c r="D887" i="8"/>
  <c r="D1031" i="8"/>
  <c r="D1175" i="8"/>
  <c r="D1319" i="8"/>
  <c r="D1463" i="8"/>
  <c r="D684" i="8"/>
  <c r="D828" i="8"/>
  <c r="D972" i="8"/>
  <c r="D1116" i="8"/>
  <c r="D1260" i="8"/>
  <c r="D1404" i="8"/>
  <c r="D877" i="8"/>
  <c r="D1165" i="8"/>
  <c r="D1309" i="8"/>
  <c r="D1453" i="8"/>
  <c r="D698" i="8"/>
  <c r="D842" i="8"/>
  <c r="D1130" i="8"/>
  <c r="D1274" i="8"/>
  <c r="D1418" i="8"/>
  <c r="D1227" i="8"/>
  <c r="D1371" i="8"/>
  <c r="R471" i="5"/>
  <c r="R459" i="5"/>
  <c r="R472" i="5"/>
  <c r="R460" i="5"/>
  <c r="R473" i="5"/>
  <c r="R461" i="5"/>
  <c r="R474" i="5"/>
  <c r="R462" i="5"/>
  <c r="R475" i="5"/>
  <c r="R463" i="5"/>
  <c r="R476" i="5"/>
  <c r="R464" i="5"/>
  <c r="R452" i="5"/>
  <c r="R465" i="5"/>
  <c r="R453" i="5"/>
  <c r="R466" i="5"/>
  <c r="R454" i="5"/>
  <c r="R467" i="5"/>
  <c r="R455" i="5"/>
  <c r="R468" i="5"/>
  <c r="R456" i="5"/>
  <c r="R469" i="5"/>
  <c r="R457" i="5"/>
  <c r="R470" i="5"/>
  <c r="R458" i="5"/>
  <c r="R1013" i="5"/>
  <c r="R783" i="5"/>
  <c r="R784" i="5"/>
  <c r="R785" i="5"/>
  <c r="R786" i="5"/>
  <c r="R787" i="5"/>
  <c r="R788" i="5"/>
  <c r="R801" i="5"/>
  <c r="R777" i="5"/>
  <c r="R778" i="5"/>
  <c r="R779" i="5"/>
  <c r="R780" i="5"/>
  <c r="R781" i="5"/>
  <c r="R782" i="5"/>
  <c r="R843" i="5"/>
  <c r="R831" i="5"/>
  <c r="R844" i="5"/>
  <c r="R832" i="5"/>
  <c r="R845" i="5"/>
  <c r="R833" i="5"/>
  <c r="R846" i="5"/>
  <c r="R834" i="5"/>
  <c r="R847" i="5"/>
  <c r="R835" i="5"/>
  <c r="R848" i="5"/>
  <c r="R836" i="5"/>
  <c r="R849" i="5"/>
  <c r="R837" i="5"/>
  <c r="R850" i="5"/>
  <c r="R838" i="5"/>
  <c r="R851" i="5"/>
  <c r="R839" i="5"/>
  <c r="R827" i="5"/>
  <c r="R840" i="5"/>
  <c r="R828" i="5"/>
  <c r="R841" i="5"/>
  <c r="R829" i="5"/>
  <c r="R842" i="5"/>
  <c r="R830" i="5"/>
  <c r="R819" i="5"/>
  <c r="R807" i="5"/>
  <c r="R820" i="5"/>
  <c r="R808" i="5"/>
  <c r="R821" i="5"/>
  <c r="R809" i="5"/>
  <c r="R822" i="5"/>
  <c r="R810" i="5"/>
  <c r="R823" i="5"/>
  <c r="R811" i="5"/>
  <c r="R824" i="5"/>
  <c r="R812" i="5"/>
  <c r="R825" i="5"/>
  <c r="R813" i="5"/>
  <c r="R826" i="5"/>
  <c r="R814" i="5"/>
  <c r="R802" i="5"/>
  <c r="R815" i="5"/>
  <c r="R803" i="5"/>
  <c r="R816" i="5"/>
  <c r="R804" i="5"/>
  <c r="R817" i="5"/>
  <c r="R805" i="5"/>
  <c r="R806" i="5"/>
  <c r="R818" i="5"/>
  <c r="R591" i="5"/>
  <c r="R579" i="5"/>
  <c r="R592" i="5"/>
  <c r="R580" i="5"/>
  <c r="R593" i="5"/>
  <c r="R581" i="5"/>
  <c r="R594" i="5"/>
  <c r="R582" i="5"/>
  <c r="R595" i="5"/>
  <c r="R583" i="5"/>
  <c r="R596" i="5"/>
  <c r="R584" i="5"/>
  <c r="R597" i="5"/>
  <c r="R585" i="5"/>
  <c r="R598" i="5"/>
  <c r="R586" i="5"/>
  <c r="R599" i="5"/>
  <c r="R587" i="5"/>
  <c r="R600" i="5"/>
  <c r="R588" i="5"/>
  <c r="R601" i="5"/>
  <c r="R589" i="5"/>
  <c r="R577" i="5"/>
  <c r="R578" i="5"/>
  <c r="R590" i="5"/>
  <c r="R269" i="5"/>
  <c r="R270" i="5"/>
  <c r="R258" i="5"/>
  <c r="R272" i="5"/>
  <c r="R273" i="5"/>
  <c r="R261" i="5"/>
  <c r="R275" i="5"/>
  <c r="R263" i="5"/>
  <c r="R276" i="5"/>
  <c r="R264" i="5"/>
  <c r="R252" i="5"/>
  <c r="R265" i="5"/>
  <c r="R253" i="5"/>
  <c r="R254" i="5"/>
  <c r="R266" i="5"/>
  <c r="R259" i="5"/>
  <c r="R255" i="5"/>
  <c r="R267" i="5"/>
  <c r="R260" i="5"/>
  <c r="R274" i="5"/>
  <c r="R271" i="5"/>
  <c r="R256" i="5"/>
  <c r="R268" i="5"/>
  <c r="R262" i="5"/>
  <c r="R257" i="5"/>
  <c r="R44" i="5"/>
  <c r="R45" i="5"/>
  <c r="R46" i="5"/>
  <c r="R47" i="5"/>
  <c r="R48" i="5"/>
  <c r="R49" i="5"/>
  <c r="R50" i="5"/>
  <c r="R51" i="5"/>
  <c r="R39" i="5"/>
  <c r="R40" i="5"/>
  <c r="R41" i="5"/>
  <c r="R42" i="5"/>
  <c r="R43" i="5"/>
  <c r="R1127" i="5"/>
  <c r="R1090" i="5"/>
  <c r="R1234" i="5"/>
  <c r="R993" i="5"/>
  <c r="R1137" i="5"/>
  <c r="R1112" i="5"/>
  <c r="R1039" i="5"/>
  <c r="R1183" i="5"/>
  <c r="R1110" i="5"/>
  <c r="R953" i="5"/>
  <c r="R1097" i="5"/>
  <c r="R1241" i="5"/>
  <c r="R1096" i="5"/>
  <c r="R1240" i="5"/>
  <c r="R1071" i="5"/>
  <c r="R1215" i="5"/>
  <c r="R1022" i="5"/>
  <c r="R1166" i="5"/>
  <c r="R1117" i="5"/>
  <c r="R1044" i="5"/>
  <c r="R1188" i="5"/>
  <c r="D85" i="8"/>
  <c r="D90" i="8"/>
  <c r="D68" i="8"/>
  <c r="D30" i="8"/>
  <c r="D145" i="8"/>
  <c r="D152" i="8"/>
  <c r="D296" i="8"/>
  <c r="D440" i="8"/>
  <c r="D584" i="8"/>
  <c r="D819" i="8"/>
  <c r="D57" i="8"/>
  <c r="D201" i="8"/>
  <c r="D345" i="8"/>
  <c r="D489" i="8"/>
  <c r="D643" i="8"/>
  <c r="D940" i="8"/>
  <c r="D226" i="8"/>
  <c r="D370" i="8"/>
  <c r="D514" i="8"/>
  <c r="D681" i="8"/>
  <c r="D1014" i="8"/>
  <c r="D83" i="8"/>
  <c r="D227" i="8"/>
  <c r="D371" i="8"/>
  <c r="D515" i="8"/>
  <c r="D683" i="8"/>
  <c r="D1015" i="8"/>
  <c r="D84" i="8"/>
  <c r="D372" i="8"/>
  <c r="D516" i="8"/>
  <c r="D685" i="8"/>
  <c r="D1023" i="8"/>
  <c r="D289" i="8"/>
  <c r="D433" i="8"/>
  <c r="D577" i="8"/>
  <c r="D799" i="8"/>
  <c r="D1492" i="8"/>
  <c r="D134" i="8"/>
  <c r="D278" i="8"/>
  <c r="D422" i="8"/>
  <c r="D566" i="8"/>
  <c r="D774" i="8"/>
  <c r="D1360" i="8"/>
  <c r="D123" i="8"/>
  <c r="D267" i="8"/>
  <c r="D411" i="8"/>
  <c r="D555" i="8"/>
  <c r="D751" i="8"/>
  <c r="D1228" i="8"/>
  <c r="D256" i="8"/>
  <c r="D400" i="8"/>
  <c r="D544" i="8"/>
  <c r="D731" i="8"/>
  <c r="D1132" i="8"/>
  <c r="D113" i="8"/>
  <c r="D257" i="8"/>
  <c r="D401" i="8"/>
  <c r="D545" i="8"/>
  <c r="D735" i="8"/>
  <c r="D1143" i="8"/>
  <c r="D234" i="8"/>
  <c r="D378" i="8"/>
  <c r="D522" i="8"/>
  <c r="D693" i="8"/>
  <c r="D1038" i="8"/>
  <c r="D259" i="8"/>
  <c r="D403" i="8"/>
  <c r="D547" i="8"/>
  <c r="D737" i="8"/>
  <c r="D1155" i="8"/>
  <c r="D893" i="8"/>
  <c r="D1037" i="8"/>
  <c r="D1181" i="8"/>
  <c r="D1325" i="8"/>
  <c r="D1469" i="8"/>
  <c r="D1182" i="8"/>
  <c r="D1326" i="8"/>
  <c r="D1470" i="8"/>
  <c r="D1171" i="8"/>
  <c r="D1315" i="8"/>
  <c r="D1459" i="8"/>
  <c r="D704" i="8"/>
  <c r="D848" i="8"/>
  <c r="D992" i="8"/>
  <c r="D1136" i="8"/>
  <c r="D1280" i="8"/>
  <c r="D1424" i="8"/>
  <c r="D969" i="8"/>
  <c r="D1113" i="8"/>
  <c r="D1257" i="8"/>
  <c r="D1401" i="8"/>
  <c r="D814" i="8"/>
  <c r="D958" i="8"/>
  <c r="D1102" i="8"/>
  <c r="D1246" i="8"/>
  <c r="D1390" i="8"/>
  <c r="D755" i="8"/>
  <c r="D899" i="8"/>
  <c r="D1043" i="8"/>
  <c r="D1187" i="8"/>
  <c r="D1331" i="8"/>
  <c r="D1475" i="8"/>
  <c r="D696" i="8"/>
  <c r="D840" i="8"/>
  <c r="D984" i="8"/>
  <c r="D1128" i="8"/>
  <c r="D1272" i="8"/>
  <c r="D1416" i="8"/>
  <c r="D745" i="8"/>
  <c r="D889" i="8"/>
  <c r="D1033" i="8"/>
  <c r="D1177" i="8"/>
  <c r="D1321" i="8"/>
  <c r="D1465" i="8"/>
  <c r="D710" i="8"/>
  <c r="D854" i="8"/>
  <c r="D998" i="8"/>
  <c r="D1142" i="8"/>
  <c r="D1286" i="8"/>
  <c r="D1430" i="8"/>
  <c r="D1239" i="8"/>
  <c r="D1383" i="8"/>
  <c r="R543" i="5"/>
  <c r="R531" i="5"/>
  <c r="R544" i="5"/>
  <c r="R532" i="5"/>
  <c r="R545" i="5"/>
  <c r="R533" i="5"/>
  <c r="R546" i="5"/>
  <c r="R534" i="5"/>
  <c r="R547" i="5"/>
  <c r="R535" i="5"/>
  <c r="R548" i="5"/>
  <c r="R536" i="5"/>
  <c r="R549" i="5"/>
  <c r="R537" i="5"/>
  <c r="R550" i="5"/>
  <c r="R538" i="5"/>
  <c r="R551" i="5"/>
  <c r="R539" i="5"/>
  <c r="R527" i="5"/>
  <c r="R540" i="5"/>
  <c r="R528" i="5"/>
  <c r="R541" i="5"/>
  <c r="R529" i="5"/>
  <c r="R542" i="5"/>
  <c r="R530" i="5"/>
  <c r="R176" i="5"/>
  <c r="R164" i="5"/>
  <c r="R152" i="5"/>
  <c r="R165" i="5"/>
  <c r="R153" i="5"/>
  <c r="R166" i="5"/>
  <c r="R154" i="5"/>
  <c r="R167" i="5"/>
  <c r="R155" i="5"/>
  <c r="R168" i="5"/>
  <c r="R156" i="5"/>
  <c r="R169" i="5"/>
  <c r="R157" i="5"/>
  <c r="R170" i="5"/>
  <c r="R158" i="5"/>
  <c r="R171" i="5"/>
  <c r="R159" i="5"/>
  <c r="R172" i="5"/>
  <c r="R160" i="5"/>
  <c r="R173" i="5"/>
  <c r="R161" i="5"/>
  <c r="R174" i="5"/>
  <c r="R162" i="5"/>
  <c r="R175" i="5"/>
  <c r="R163" i="5"/>
  <c r="R20" i="5"/>
  <c r="R8" i="5"/>
  <c r="D107" i="1"/>
  <c r="D101" i="1"/>
  <c r="D95" i="1"/>
  <c r="D89" i="1"/>
  <c r="D83" i="1"/>
  <c r="D77" i="1"/>
  <c r="R21" i="5"/>
  <c r="R9" i="5"/>
  <c r="R22" i="5"/>
  <c r="R10" i="5"/>
  <c r="D106" i="1"/>
  <c r="D100" i="1"/>
  <c r="D94" i="1"/>
  <c r="D88" i="1"/>
  <c r="D82" i="1"/>
  <c r="D76" i="1"/>
  <c r="D99" i="1"/>
  <c r="D87" i="1"/>
  <c r="D81" i="1"/>
  <c r="D75" i="1"/>
  <c r="R23" i="5"/>
  <c r="R11" i="5"/>
  <c r="R24" i="5"/>
  <c r="R12" i="5"/>
  <c r="D105" i="1"/>
  <c r="D93" i="1"/>
  <c r="R25" i="5"/>
  <c r="R13" i="5"/>
  <c r="R26" i="5"/>
  <c r="R14" i="5"/>
  <c r="R2" i="5"/>
  <c r="D104" i="1"/>
  <c r="D98" i="1"/>
  <c r="D92" i="1"/>
  <c r="D86" i="1"/>
  <c r="D80" i="1"/>
  <c r="D74" i="1"/>
  <c r="D109" i="1"/>
  <c r="R15" i="5"/>
  <c r="R3" i="5"/>
  <c r="D97" i="1"/>
  <c r="D91" i="1"/>
  <c r="D79" i="1"/>
  <c r="R16" i="5"/>
  <c r="R4" i="5"/>
  <c r="D103" i="1"/>
  <c r="D85" i="1"/>
  <c r="D73" i="1"/>
  <c r="R17" i="5"/>
  <c r="R5" i="5"/>
  <c r="R18" i="5"/>
  <c r="R6" i="5"/>
  <c r="D108" i="1"/>
  <c r="D102" i="1"/>
  <c r="D96" i="1"/>
  <c r="D90" i="1"/>
  <c r="D84" i="1"/>
  <c r="D78" i="1"/>
  <c r="D72" i="1"/>
  <c r="R19" i="5"/>
  <c r="R7" i="5"/>
  <c r="R1139" i="5"/>
  <c r="R1102" i="5"/>
  <c r="R1246" i="5"/>
  <c r="R1005" i="5"/>
  <c r="R1149" i="5"/>
  <c r="R1124" i="5"/>
  <c r="R1051" i="5"/>
  <c r="R1195" i="5"/>
  <c r="R1122" i="5"/>
  <c r="R965" i="5"/>
  <c r="R1109" i="5"/>
  <c r="R964" i="5"/>
  <c r="R1108" i="5"/>
  <c r="R939" i="5"/>
  <c r="R1083" i="5"/>
  <c r="R1227" i="5"/>
  <c r="R1034" i="5"/>
  <c r="R1178" i="5"/>
  <c r="R1129" i="5"/>
  <c r="R1056" i="5"/>
  <c r="R1200" i="5"/>
  <c r="D114" i="8"/>
  <c r="D118" i="8"/>
  <c r="D94" i="8"/>
  <c r="D49" i="8"/>
  <c r="D54" i="8"/>
  <c r="D18" i="8"/>
  <c r="D164" i="8"/>
  <c r="D308" i="8"/>
  <c r="D452" i="8"/>
  <c r="D846" i="8"/>
  <c r="D69" i="8"/>
  <c r="D213" i="8"/>
  <c r="D357" i="8"/>
  <c r="D501" i="8"/>
  <c r="D663" i="8"/>
  <c r="D976" i="8"/>
  <c r="D238" i="8"/>
  <c r="D382" i="8"/>
  <c r="D526" i="8"/>
  <c r="D701" i="8"/>
  <c r="D1050" i="8"/>
  <c r="D95" i="8"/>
  <c r="D239" i="8"/>
  <c r="D383" i="8"/>
  <c r="D527" i="8"/>
  <c r="D702" i="8"/>
  <c r="D1051" i="8"/>
  <c r="D96" i="8"/>
  <c r="D240" i="8"/>
  <c r="D384" i="8"/>
  <c r="D528" i="8"/>
  <c r="D703" i="8"/>
  <c r="D1059" i="8"/>
  <c r="D301" i="8"/>
  <c r="D445" i="8"/>
  <c r="D590" i="8"/>
  <c r="D831" i="8"/>
  <c r="D2" i="8"/>
  <c r="D146" i="8"/>
  <c r="D290" i="8"/>
  <c r="D434" i="8"/>
  <c r="D578" i="8"/>
  <c r="D801" i="8"/>
  <c r="D1504" i="8"/>
  <c r="D135" i="8"/>
  <c r="D279" i="8"/>
  <c r="D423" i="8"/>
  <c r="D567" i="8"/>
  <c r="D775" i="8"/>
  <c r="D1372" i="8"/>
  <c r="D268" i="8"/>
  <c r="D412" i="8"/>
  <c r="D556" i="8"/>
  <c r="D753" i="8"/>
  <c r="D1240" i="8"/>
  <c r="D125" i="8"/>
  <c r="D269" i="8"/>
  <c r="D413" i="8"/>
  <c r="D759" i="8"/>
  <c r="D1252" i="8"/>
  <c r="D246" i="8"/>
  <c r="D390" i="8"/>
  <c r="D534" i="8"/>
  <c r="D714" i="8"/>
  <c r="D271" i="8"/>
  <c r="D415" i="8"/>
  <c r="D559" i="8"/>
  <c r="C20" i="9" s="1"/>
  <c r="D761" i="8"/>
  <c r="D1276" i="8"/>
  <c r="D905" i="8"/>
  <c r="D1049" i="8"/>
  <c r="D1193" i="8"/>
  <c r="D1337" i="8"/>
  <c r="D1481" i="8"/>
  <c r="D1194" i="8"/>
  <c r="D1338" i="8"/>
  <c r="D1482" i="8"/>
  <c r="D1183" i="8"/>
  <c r="D1327" i="8"/>
  <c r="D1471" i="8"/>
  <c r="D716" i="8"/>
  <c r="D860" i="8"/>
  <c r="D1004" i="8"/>
  <c r="D1148" i="8"/>
  <c r="D1292" i="8"/>
  <c r="D1436" i="8"/>
  <c r="D981" i="8"/>
  <c r="D1125" i="8"/>
  <c r="D1269" i="8"/>
  <c r="D1413" i="8"/>
  <c r="D682" i="8"/>
  <c r="D826" i="8"/>
  <c r="D970" i="8"/>
  <c r="D1114" i="8"/>
  <c r="D1258" i="8"/>
  <c r="D1402" i="8"/>
  <c r="D767" i="8"/>
  <c r="D911" i="8"/>
  <c r="D1055" i="8"/>
  <c r="D1199" i="8"/>
  <c r="D1343" i="8"/>
  <c r="D1487" i="8"/>
  <c r="D708" i="8"/>
  <c r="D996" i="8"/>
  <c r="D1140" i="8"/>
  <c r="D1284" i="8"/>
  <c r="D1428" i="8"/>
  <c r="D901" i="8"/>
  <c r="D1045" i="8"/>
  <c r="D1189" i="8"/>
  <c r="D1333" i="8"/>
  <c r="D1477" i="8"/>
  <c r="D722" i="8"/>
  <c r="D866" i="8"/>
  <c r="D1010" i="8"/>
  <c r="D1154" i="8"/>
  <c r="D1298" i="8"/>
  <c r="D1442" i="8"/>
  <c r="D1251" i="8"/>
  <c r="D1395" i="8"/>
  <c r="R140" i="5"/>
  <c r="R128" i="5"/>
  <c r="R141" i="5"/>
  <c r="R129" i="5"/>
  <c r="R142" i="5"/>
  <c r="R130" i="5"/>
  <c r="R143" i="5"/>
  <c r="R131" i="5"/>
  <c r="R144" i="5"/>
  <c r="R132" i="5"/>
  <c r="R145" i="5"/>
  <c r="R133" i="5"/>
  <c r="R146" i="5"/>
  <c r="R134" i="5"/>
  <c r="R147" i="5"/>
  <c r="R135" i="5"/>
  <c r="R148" i="5"/>
  <c r="R136" i="5"/>
  <c r="R149" i="5"/>
  <c r="R137" i="5"/>
  <c r="R150" i="5"/>
  <c r="R138" i="5"/>
  <c r="R151" i="5"/>
  <c r="R139" i="5"/>
  <c r="R127" i="5"/>
  <c r="R1026" i="5"/>
  <c r="R867" i="5"/>
  <c r="R855" i="5"/>
  <c r="R868" i="5"/>
  <c r="R856" i="5"/>
  <c r="R869" i="5"/>
  <c r="R857" i="5"/>
  <c r="R870" i="5"/>
  <c r="R858" i="5"/>
  <c r="R871" i="5"/>
  <c r="R859" i="5"/>
  <c r="R872" i="5"/>
  <c r="R860" i="5"/>
  <c r="R873" i="5"/>
  <c r="R861" i="5"/>
  <c r="R874" i="5"/>
  <c r="R862" i="5"/>
  <c r="R875" i="5"/>
  <c r="R863" i="5"/>
  <c r="R876" i="5"/>
  <c r="R864" i="5"/>
  <c r="R852" i="5"/>
  <c r="R865" i="5"/>
  <c r="R853" i="5"/>
  <c r="R866" i="5"/>
  <c r="R854" i="5"/>
  <c r="R615" i="5"/>
  <c r="R603" i="5"/>
  <c r="R616" i="5"/>
  <c r="R604" i="5"/>
  <c r="R617" i="5"/>
  <c r="R605" i="5"/>
  <c r="R618" i="5"/>
  <c r="R606" i="5"/>
  <c r="R619" i="5"/>
  <c r="R607" i="5"/>
  <c r="R620" i="5"/>
  <c r="R608" i="5"/>
  <c r="R621" i="5"/>
  <c r="R609" i="5"/>
  <c r="R622" i="5"/>
  <c r="R610" i="5"/>
  <c r="R623" i="5"/>
  <c r="R611" i="5"/>
  <c r="R624" i="5"/>
  <c r="R612" i="5"/>
  <c r="R625" i="5"/>
  <c r="R613" i="5"/>
  <c r="R614" i="5"/>
  <c r="R602" i="5"/>
  <c r="R626" i="5"/>
  <c r="R495" i="5"/>
  <c r="R483" i="5"/>
  <c r="R496" i="5"/>
  <c r="R484" i="5"/>
  <c r="R497" i="5"/>
  <c r="R485" i="5"/>
  <c r="R498" i="5"/>
  <c r="R486" i="5"/>
  <c r="R499" i="5"/>
  <c r="R487" i="5"/>
  <c r="R500" i="5"/>
  <c r="R488" i="5"/>
  <c r="R501" i="5"/>
  <c r="R489" i="5"/>
  <c r="R477" i="5"/>
  <c r="R490" i="5"/>
  <c r="R478" i="5"/>
  <c r="R491" i="5"/>
  <c r="R479" i="5"/>
  <c r="R492" i="5"/>
  <c r="R480" i="5"/>
  <c r="R493" i="5"/>
  <c r="R481" i="5"/>
  <c r="R494" i="5"/>
  <c r="R482" i="5"/>
  <c r="R1007" i="5"/>
  <c r="R1151" i="5"/>
  <c r="R1114" i="5"/>
  <c r="R1017" i="5"/>
  <c r="R1161" i="5"/>
  <c r="R1136" i="5"/>
  <c r="R1063" i="5"/>
  <c r="R1207" i="5"/>
  <c r="R1134" i="5"/>
  <c r="R977" i="5"/>
  <c r="R1121" i="5"/>
  <c r="R976" i="5"/>
  <c r="R1120" i="5"/>
  <c r="R951" i="5"/>
  <c r="R1095" i="5"/>
  <c r="R1239" i="5"/>
  <c r="R1046" i="5"/>
  <c r="R1190" i="5"/>
  <c r="R1141" i="5"/>
  <c r="R1068" i="5"/>
  <c r="R1212" i="5"/>
  <c r="D6" i="8"/>
  <c r="D154" i="8"/>
  <c r="D163" i="8"/>
  <c r="D124" i="8"/>
  <c r="D73" i="8"/>
  <c r="D78" i="8"/>
  <c r="D37" i="8"/>
  <c r="D176" i="8"/>
  <c r="D320" i="8"/>
  <c r="D464" i="8"/>
  <c r="D610" i="8"/>
  <c r="D873" i="8"/>
  <c r="D81" i="8"/>
  <c r="D225" i="8"/>
  <c r="D369" i="8"/>
  <c r="D513" i="8"/>
  <c r="D679" i="8"/>
  <c r="D1012" i="8"/>
  <c r="D250" i="8"/>
  <c r="D394" i="8"/>
  <c r="D538" i="8"/>
  <c r="D723" i="8"/>
  <c r="D1096" i="8"/>
  <c r="D107" i="8"/>
  <c r="D251" i="8"/>
  <c r="D395" i="8"/>
  <c r="D539" i="8"/>
  <c r="D724" i="8"/>
  <c r="D1107" i="8"/>
  <c r="D108" i="8"/>
  <c r="D252" i="8"/>
  <c r="D396" i="8"/>
  <c r="D540" i="8"/>
  <c r="D725" i="8"/>
  <c r="D1108" i="8"/>
  <c r="D457" i="8"/>
  <c r="D603" i="8"/>
  <c r="D858" i="8"/>
  <c r="D14" i="8"/>
  <c r="D158" i="8"/>
  <c r="D302" i="8"/>
  <c r="D446" i="8"/>
  <c r="D591" i="8"/>
  <c r="D832" i="8"/>
  <c r="D3" i="8"/>
  <c r="D147" i="8"/>
  <c r="D291" i="8"/>
  <c r="D435" i="8"/>
  <c r="D579" i="8"/>
  <c r="D807" i="8"/>
  <c r="D136" i="8"/>
  <c r="D280" i="8"/>
  <c r="D424" i="8"/>
  <c r="D568" i="8"/>
  <c r="D777" i="8"/>
  <c r="D1384" i="8"/>
  <c r="D137" i="8"/>
  <c r="D281" i="8"/>
  <c r="D425" i="8"/>
  <c r="D569" i="8"/>
  <c r="D783" i="8"/>
  <c r="D1396" i="8"/>
  <c r="D258" i="8"/>
  <c r="D402" i="8"/>
  <c r="D546" i="8"/>
  <c r="D736" i="8"/>
  <c r="D1144" i="8"/>
  <c r="D427" i="8"/>
  <c r="D571" i="8"/>
  <c r="D786" i="8"/>
  <c r="D1420" i="8"/>
  <c r="D917" i="8"/>
  <c r="D1061" i="8"/>
  <c r="D1205" i="8"/>
  <c r="D1349" i="8"/>
  <c r="D1493" i="8"/>
  <c r="D1206" i="8"/>
  <c r="D1350" i="8"/>
  <c r="D1494" i="8"/>
  <c r="D1195" i="8"/>
  <c r="D1339" i="8"/>
  <c r="D1483" i="8"/>
  <c r="D728" i="8"/>
  <c r="D872" i="8"/>
  <c r="D1016" i="8"/>
  <c r="D1160" i="8"/>
  <c r="D1304" i="8"/>
  <c r="D1448" i="8"/>
  <c r="D993" i="8"/>
  <c r="D1137" i="8"/>
  <c r="D1281" i="8"/>
  <c r="D1425" i="8"/>
  <c r="D838" i="8"/>
  <c r="D982" i="8"/>
  <c r="D1126" i="8"/>
  <c r="D1270" i="8"/>
  <c r="D1414" i="8"/>
  <c r="D779" i="8"/>
  <c r="D923" i="8"/>
  <c r="D1067" i="8"/>
  <c r="D1211" i="8"/>
  <c r="D1355" i="8"/>
  <c r="D1499" i="8"/>
  <c r="D720" i="8"/>
  <c r="D864" i="8"/>
  <c r="D1008" i="8"/>
  <c r="D1152" i="8"/>
  <c r="D1296" i="8"/>
  <c r="D1440" i="8"/>
  <c r="D769" i="8"/>
  <c r="D913" i="8"/>
  <c r="D1057" i="8"/>
  <c r="D1201" i="8"/>
  <c r="D1345" i="8"/>
  <c r="D1489" i="8"/>
  <c r="D734" i="8"/>
  <c r="D878" i="8"/>
  <c r="D1022" i="8"/>
  <c r="C35" i="9" s="1"/>
  <c r="D1166" i="8"/>
  <c r="D1310" i="8"/>
  <c r="D1454" i="8"/>
  <c r="D1263" i="8"/>
  <c r="D1407" i="8"/>
  <c r="R1172" i="5"/>
  <c r="R699" i="5"/>
  <c r="R687" i="5"/>
  <c r="R700" i="5"/>
  <c r="R688" i="5"/>
  <c r="R701" i="5"/>
  <c r="R689" i="5"/>
  <c r="R677" i="5"/>
  <c r="R690" i="5"/>
  <c r="R678" i="5"/>
  <c r="R691" i="5"/>
  <c r="R679" i="5"/>
  <c r="R692" i="5"/>
  <c r="R680" i="5"/>
  <c r="R693" i="5"/>
  <c r="R681" i="5"/>
  <c r="R694" i="5"/>
  <c r="R682" i="5"/>
  <c r="R695" i="5"/>
  <c r="R683" i="5"/>
  <c r="R696" i="5"/>
  <c r="R684" i="5"/>
  <c r="R697" i="5"/>
  <c r="R685" i="5"/>
  <c r="R698" i="5"/>
  <c r="R686" i="5"/>
  <c r="R567" i="5"/>
  <c r="R555" i="5"/>
  <c r="R568" i="5"/>
  <c r="R556" i="5"/>
  <c r="R569" i="5"/>
  <c r="R557" i="5"/>
  <c r="R570" i="5"/>
  <c r="R558" i="5"/>
  <c r="R571" i="5"/>
  <c r="R559" i="5"/>
  <c r="R572" i="5"/>
  <c r="R560" i="5"/>
  <c r="R573" i="5"/>
  <c r="R561" i="5"/>
  <c r="R574" i="5"/>
  <c r="R562" i="5"/>
  <c r="R575" i="5"/>
  <c r="R563" i="5"/>
  <c r="R576" i="5"/>
  <c r="R564" i="5"/>
  <c r="R552" i="5"/>
  <c r="R565" i="5"/>
  <c r="R553" i="5"/>
  <c r="R554" i="5"/>
  <c r="R566" i="5"/>
  <c r="R246" i="5"/>
  <c r="R234" i="5"/>
  <c r="R249" i="5"/>
  <c r="R237" i="5"/>
  <c r="R251" i="5"/>
  <c r="R239" i="5"/>
  <c r="R227" i="5"/>
  <c r="R240" i="5"/>
  <c r="R228" i="5"/>
  <c r="R247" i="5"/>
  <c r="R235" i="5"/>
  <c r="R243" i="5"/>
  <c r="R230" i="5"/>
  <c r="R248" i="5"/>
  <c r="R236" i="5"/>
  <c r="R231" i="5"/>
  <c r="R244" i="5"/>
  <c r="R241" i="5"/>
  <c r="R250" i="5"/>
  <c r="R238" i="5"/>
  <c r="R232" i="5"/>
  <c r="R245" i="5"/>
  <c r="R242" i="5"/>
  <c r="R233" i="5"/>
  <c r="R229" i="5"/>
  <c r="R222" i="5"/>
  <c r="R210" i="5"/>
  <c r="R225" i="5"/>
  <c r="R215" i="5"/>
  <c r="R203" i="5"/>
  <c r="R216" i="5"/>
  <c r="R204" i="5"/>
  <c r="R209" i="5"/>
  <c r="R226" i="5"/>
  <c r="R220" i="5"/>
  <c r="R205" i="5"/>
  <c r="R221" i="5"/>
  <c r="R211" i="5"/>
  <c r="R217" i="5"/>
  <c r="R206" i="5"/>
  <c r="R212" i="5"/>
  <c r="R223" i="5"/>
  <c r="R202" i="5"/>
  <c r="R218" i="5"/>
  <c r="R213" i="5"/>
  <c r="R207" i="5"/>
  <c r="R224" i="5"/>
  <c r="R214" i="5"/>
  <c r="R219" i="5"/>
  <c r="R208" i="5"/>
  <c r="R1019" i="5"/>
  <c r="R1163" i="5"/>
  <c r="R1126" i="5"/>
  <c r="R1029" i="5"/>
  <c r="R1173" i="5"/>
  <c r="R1148" i="5"/>
  <c r="R1075" i="5"/>
  <c r="R1219" i="5"/>
  <c r="R1002" i="5"/>
  <c r="R1146" i="5"/>
  <c r="R989" i="5"/>
  <c r="R1133" i="5"/>
  <c r="R988" i="5"/>
  <c r="R1132" i="5"/>
  <c r="R963" i="5"/>
  <c r="R1107" i="5"/>
  <c r="R1251" i="5"/>
  <c r="R1058" i="5"/>
  <c r="R1202" i="5"/>
  <c r="R1153" i="5"/>
  <c r="R1080" i="5"/>
  <c r="R1224" i="5"/>
  <c r="D9" i="8"/>
  <c r="D20" i="8"/>
  <c r="D4" i="8"/>
  <c r="D169" i="8"/>
  <c r="D100" i="8"/>
  <c r="D103" i="8"/>
  <c r="D58" i="8"/>
  <c r="D188" i="8"/>
  <c r="D332" i="8"/>
  <c r="D476" i="8"/>
  <c r="D627" i="8"/>
  <c r="D904" i="8"/>
  <c r="D93" i="8"/>
  <c r="D237" i="8"/>
  <c r="D381" i="8"/>
  <c r="D525" i="8"/>
  <c r="D700" i="8"/>
  <c r="D1048" i="8"/>
  <c r="D262" i="8"/>
  <c r="D406" i="8"/>
  <c r="D550" i="8"/>
  <c r="D741" i="8"/>
  <c r="D1168" i="8"/>
  <c r="D119" i="8"/>
  <c r="D263" i="8"/>
  <c r="D407" i="8"/>
  <c r="D551" i="8"/>
  <c r="D747" i="8"/>
  <c r="D1180" i="8"/>
  <c r="D120" i="8"/>
  <c r="D264" i="8"/>
  <c r="D408" i="8"/>
  <c r="D552" i="8"/>
  <c r="D748" i="8"/>
  <c r="D1192" i="8"/>
  <c r="D325" i="8"/>
  <c r="D617" i="8"/>
  <c r="D885" i="8"/>
  <c r="D26" i="8"/>
  <c r="D170" i="8"/>
  <c r="D314" i="8"/>
  <c r="D458" i="8"/>
  <c r="D604" i="8"/>
  <c r="D859" i="8"/>
  <c r="D15" i="8"/>
  <c r="D159" i="8"/>
  <c r="D303" i="8"/>
  <c r="D447" i="8"/>
  <c r="D592" i="8"/>
  <c r="D834" i="8"/>
  <c r="D148" i="8"/>
  <c r="D292" i="8"/>
  <c r="D436" i="8"/>
  <c r="D580" i="8"/>
  <c r="D808" i="8"/>
  <c r="D5" i="8"/>
  <c r="D149" i="8"/>
  <c r="D293" i="8"/>
  <c r="D437" i="8"/>
  <c r="D581" i="8"/>
  <c r="D810" i="8"/>
  <c r="D126" i="8"/>
  <c r="D270" i="8"/>
  <c r="D414" i="8"/>
  <c r="D760" i="8"/>
  <c r="D1264" i="8"/>
  <c r="D295" i="8"/>
  <c r="D439" i="8"/>
  <c r="D583" i="8"/>
  <c r="D813" i="8"/>
  <c r="D785" i="8"/>
  <c r="D929" i="8"/>
  <c r="D1073" i="8"/>
  <c r="D1217" i="8"/>
  <c r="D1361" i="8"/>
  <c r="D1505" i="8"/>
  <c r="D1218" i="8"/>
  <c r="D1362" i="8"/>
  <c r="D1506" i="8"/>
  <c r="D1207" i="8"/>
  <c r="D1351" i="8"/>
  <c r="D1495" i="8"/>
  <c r="D740" i="8"/>
  <c r="D884" i="8"/>
  <c r="D1028" i="8"/>
  <c r="D1172" i="8"/>
  <c r="D1316" i="8"/>
  <c r="D1460" i="8"/>
  <c r="D1005" i="8"/>
  <c r="D1149" i="8"/>
  <c r="D1293" i="8"/>
  <c r="D1437" i="8"/>
  <c r="D706" i="8"/>
  <c r="D850" i="8"/>
  <c r="D994" i="8"/>
  <c r="D1138" i="8"/>
  <c r="D1282" i="8"/>
  <c r="D1426" i="8"/>
  <c r="D791" i="8"/>
  <c r="D935" i="8"/>
  <c r="D1079" i="8"/>
  <c r="D1223" i="8"/>
  <c r="D1367" i="8"/>
  <c r="D588" i="8"/>
  <c r="D732" i="8"/>
  <c r="D876" i="8"/>
  <c r="D1020" i="8"/>
  <c r="D1164" i="8"/>
  <c r="D1308" i="8"/>
  <c r="D1452" i="8"/>
  <c r="D781" i="8"/>
  <c r="D925" i="8"/>
  <c r="D1069" i="8"/>
  <c r="D1213" i="8"/>
  <c r="D1357" i="8"/>
  <c r="D1501" i="8"/>
  <c r="D746" i="8"/>
  <c r="D1034" i="8"/>
  <c r="D1178" i="8"/>
  <c r="D1322" i="8"/>
  <c r="D1466" i="8"/>
  <c r="D1275" i="8"/>
  <c r="D1419" i="8"/>
  <c r="R747" i="5"/>
  <c r="R735" i="5"/>
  <c r="R748" i="5"/>
  <c r="R736" i="5"/>
  <c r="R749" i="5"/>
  <c r="R737" i="5"/>
  <c r="R750" i="5"/>
  <c r="R738" i="5"/>
  <c r="R751" i="5"/>
  <c r="R739" i="5"/>
  <c r="R727" i="5"/>
  <c r="R740" i="5"/>
  <c r="R728" i="5"/>
  <c r="R741" i="5"/>
  <c r="R729" i="5"/>
  <c r="R742" i="5"/>
  <c r="R730" i="5"/>
  <c r="R743" i="5"/>
  <c r="R731" i="5"/>
  <c r="R744" i="5"/>
  <c r="R732" i="5"/>
  <c r="R745" i="5"/>
  <c r="R733" i="5"/>
  <c r="R746" i="5"/>
  <c r="R734" i="5"/>
  <c r="R375" i="5"/>
  <c r="R363" i="5"/>
  <c r="R376" i="5"/>
  <c r="R364" i="5"/>
  <c r="R352" i="5"/>
  <c r="R365" i="5"/>
  <c r="R353" i="5"/>
  <c r="R366" i="5"/>
  <c r="R354" i="5"/>
  <c r="R367" i="5"/>
  <c r="R355" i="5"/>
  <c r="R368" i="5"/>
  <c r="R356" i="5"/>
  <c r="R369" i="5"/>
  <c r="R357" i="5"/>
  <c r="R371" i="5"/>
  <c r="R359" i="5"/>
  <c r="R372" i="5"/>
  <c r="R360" i="5"/>
  <c r="R373" i="5"/>
  <c r="R361" i="5"/>
  <c r="R374" i="5"/>
  <c r="R358" i="5"/>
  <c r="R370" i="5"/>
  <c r="R362" i="5"/>
  <c r="R1031" i="5"/>
  <c r="R1175" i="5"/>
  <c r="R1138" i="5"/>
  <c r="R1041" i="5"/>
  <c r="R1185" i="5"/>
  <c r="R1160" i="5"/>
  <c r="R1087" i="5"/>
  <c r="R1231" i="5"/>
  <c r="R1014" i="5"/>
  <c r="R1158" i="5"/>
  <c r="R1001" i="5"/>
  <c r="R1145" i="5"/>
  <c r="R1000" i="5"/>
  <c r="R1144" i="5"/>
  <c r="R975" i="5"/>
  <c r="R1119" i="5"/>
  <c r="R1070" i="5"/>
  <c r="R1214" i="5"/>
  <c r="R1165" i="5"/>
  <c r="R1092" i="5"/>
  <c r="R1236" i="5"/>
  <c r="D16" i="8"/>
  <c r="D42" i="8"/>
  <c r="D22" i="8"/>
  <c r="D7" i="8"/>
  <c r="D130" i="8"/>
  <c r="D139" i="8"/>
  <c r="D82" i="8"/>
  <c r="D200" i="8"/>
  <c r="D344" i="8"/>
  <c r="D488" i="8"/>
  <c r="D642" i="8"/>
  <c r="D939" i="8"/>
  <c r="D249" i="8"/>
  <c r="D393" i="8"/>
  <c r="D537" i="8"/>
  <c r="D719" i="8"/>
  <c r="D1095" i="8"/>
  <c r="D274" i="8"/>
  <c r="D418" i="8"/>
  <c r="D562" i="8"/>
  <c r="D765" i="8"/>
  <c r="D1312" i="8"/>
  <c r="D131" i="8"/>
  <c r="D275" i="8"/>
  <c r="D419" i="8"/>
  <c r="D563" i="8"/>
  <c r="D771" i="8"/>
  <c r="D1324" i="8"/>
  <c r="D132" i="8"/>
  <c r="D276" i="8"/>
  <c r="D420" i="8"/>
  <c r="D564" i="8"/>
  <c r="D772" i="8"/>
  <c r="D1336" i="8"/>
  <c r="D337" i="8"/>
  <c r="D481" i="8"/>
  <c r="D633" i="8"/>
  <c r="D916" i="8"/>
  <c r="D38" i="8"/>
  <c r="D182" i="8"/>
  <c r="D326" i="8"/>
  <c r="D470" i="8"/>
  <c r="D618" i="8"/>
  <c r="D891" i="8"/>
  <c r="D27" i="8"/>
  <c r="D171" i="8"/>
  <c r="D315" i="8"/>
  <c r="D459" i="8"/>
  <c r="D605" i="8"/>
  <c r="D861" i="8"/>
  <c r="D160" i="8"/>
  <c r="D304" i="8"/>
  <c r="D448" i="8"/>
  <c r="D593" i="8"/>
  <c r="D835" i="8"/>
  <c r="D17" i="8"/>
  <c r="D161" i="8"/>
  <c r="D305" i="8"/>
  <c r="D449" i="8"/>
  <c r="D594" i="8"/>
  <c r="D837" i="8"/>
  <c r="D138" i="8"/>
  <c r="D282" i="8"/>
  <c r="D426" i="8"/>
  <c r="D570" i="8"/>
  <c r="D784" i="8"/>
  <c r="D1408" i="8"/>
  <c r="D307" i="8"/>
  <c r="D451" i="8"/>
  <c r="D596" i="8"/>
  <c r="D844" i="8"/>
  <c r="D797" i="8"/>
  <c r="D941" i="8"/>
  <c r="D1085" i="8"/>
  <c r="D1229" i="8"/>
  <c r="D1373" i="8"/>
  <c r="D1086" i="8"/>
  <c r="D1230" i="8"/>
  <c r="D1374" i="8"/>
  <c r="D1075" i="8"/>
  <c r="D1219" i="8"/>
  <c r="D1363" i="8"/>
  <c r="D1507" i="8"/>
  <c r="D752" i="8"/>
  <c r="D896" i="8"/>
  <c r="D1040" i="8"/>
  <c r="D1184" i="8"/>
  <c r="D1328" i="8"/>
  <c r="D1472" i="8"/>
  <c r="D1017" i="8"/>
  <c r="D1161" i="8"/>
  <c r="D1305" i="8"/>
  <c r="D1449" i="8"/>
  <c r="D718" i="8"/>
  <c r="D862" i="8"/>
  <c r="D1006" i="8"/>
  <c r="D1294" i="8"/>
  <c r="C45" i="9" s="1"/>
  <c r="D1438" i="8"/>
  <c r="D803" i="8"/>
  <c r="D947" i="8"/>
  <c r="C33" i="9" s="1"/>
  <c r="D1091" i="8"/>
  <c r="D1235" i="8"/>
  <c r="D1379" i="8"/>
  <c r="D600" i="8"/>
  <c r="D744" i="8"/>
  <c r="D888" i="8"/>
  <c r="D1032" i="8"/>
  <c r="D1176" i="8"/>
  <c r="D1320" i="8"/>
  <c r="D1464" i="8"/>
  <c r="D793" i="8"/>
  <c r="D937" i="8"/>
  <c r="D1081" i="8"/>
  <c r="D1225" i="8"/>
  <c r="D1369" i="8"/>
  <c r="D614" i="8"/>
  <c r="D758" i="8"/>
  <c r="D902" i="8"/>
  <c r="D1046" i="8"/>
  <c r="D1190" i="8"/>
  <c r="D1334" i="8"/>
  <c r="D1478" i="8"/>
  <c r="D1287" i="8"/>
  <c r="D1431" i="8"/>
  <c r="R1156" i="5"/>
  <c r="R987" i="5"/>
  <c r="R1131" i="5"/>
  <c r="R938" i="5"/>
  <c r="R1082" i="5"/>
  <c r="R1226" i="5"/>
  <c r="R1033" i="5"/>
  <c r="R1177" i="5"/>
  <c r="R1104" i="5"/>
  <c r="R1248" i="5"/>
  <c r="D31" i="8"/>
  <c r="D64" i="8"/>
  <c r="D44" i="8"/>
  <c r="D28" i="8"/>
  <c r="D193" i="8"/>
  <c r="D13" i="8"/>
  <c r="D112" i="8"/>
  <c r="D212" i="8"/>
  <c r="D356" i="8"/>
  <c r="D500" i="8"/>
  <c r="D661" i="8"/>
  <c r="D975" i="8"/>
  <c r="D405" i="8"/>
  <c r="D739" i="8"/>
  <c r="D1167" i="8"/>
  <c r="D286" i="8"/>
  <c r="D430" i="8"/>
  <c r="D574" i="8"/>
  <c r="D795" i="8"/>
  <c r="D1456" i="8"/>
  <c r="D143" i="8"/>
  <c r="D287" i="8"/>
  <c r="D431" i="8"/>
  <c r="D575" i="8"/>
  <c r="D796" i="8"/>
  <c r="D1468" i="8"/>
  <c r="D144" i="8"/>
  <c r="D288" i="8"/>
  <c r="D432" i="8"/>
  <c r="D576" i="8"/>
  <c r="D798" i="8"/>
  <c r="D1480" i="8"/>
  <c r="D349" i="8"/>
  <c r="D493" i="8"/>
  <c r="D651" i="8"/>
  <c r="D952" i="8"/>
  <c r="D50" i="8"/>
  <c r="D194" i="8"/>
  <c r="D338" i="8"/>
  <c r="D482" i="8"/>
  <c r="D634" i="8"/>
  <c r="D918" i="8"/>
  <c r="D39" i="8"/>
  <c r="D183" i="8"/>
  <c r="D327" i="8"/>
  <c r="D471" i="8"/>
  <c r="D619" i="8"/>
  <c r="D892" i="8"/>
  <c r="D172" i="8"/>
  <c r="D316" i="8"/>
  <c r="D460" i="8"/>
  <c r="D606" i="8"/>
  <c r="D867" i="8"/>
  <c r="D29" i="8"/>
  <c r="D173" i="8"/>
  <c r="D317" i="8"/>
  <c r="D461" i="8"/>
  <c r="D607" i="8"/>
  <c r="D868" i="8"/>
  <c r="D150" i="8"/>
  <c r="D294" i="8"/>
  <c r="D438" i="8"/>
  <c r="D582" i="8"/>
  <c r="D811" i="8"/>
  <c r="D175" i="8"/>
  <c r="D319" i="8"/>
  <c r="D463" i="8"/>
  <c r="D609" i="8"/>
  <c r="D809" i="8"/>
  <c r="D953" i="8"/>
  <c r="D1097" i="8"/>
  <c r="D1241" i="8"/>
  <c r="D1385" i="8"/>
  <c r="D1098" i="8"/>
  <c r="D1242" i="8"/>
  <c r="D1386" i="8"/>
  <c r="D1087" i="8"/>
  <c r="D1231" i="8"/>
  <c r="D1375" i="8"/>
  <c r="D620" i="8"/>
  <c r="D764" i="8"/>
  <c r="D908" i="8"/>
  <c r="D1052" i="8"/>
  <c r="D1196" i="8"/>
  <c r="D1340" i="8"/>
  <c r="D1484" i="8"/>
  <c r="D1029" i="8"/>
  <c r="D1173" i="8"/>
  <c r="D1317" i="8"/>
  <c r="D1461" i="8"/>
  <c r="D730" i="8"/>
  <c r="D874" i="8"/>
  <c r="D1018" i="8"/>
  <c r="D1162" i="8"/>
  <c r="D1306" i="8"/>
  <c r="D1450" i="8"/>
  <c r="D815" i="8"/>
  <c r="D959" i="8"/>
  <c r="D1103" i="8"/>
  <c r="D1247" i="8"/>
  <c r="D1391" i="8"/>
  <c r="D612" i="8"/>
  <c r="D756" i="8"/>
  <c r="D900" i="8"/>
  <c r="D1044" i="8"/>
  <c r="D1188" i="8"/>
  <c r="D1332" i="8"/>
  <c r="D1476" i="8"/>
  <c r="D805" i="8"/>
  <c r="D949" i="8"/>
  <c r="D1093" i="8"/>
  <c r="D1237" i="8"/>
  <c r="D1381" i="8"/>
  <c r="D626" i="8"/>
  <c r="D770" i="8"/>
  <c r="D914" i="8"/>
  <c r="D1058" i="8"/>
  <c r="D1202" i="8"/>
  <c r="D1346" i="8"/>
  <c r="D1490" i="8"/>
  <c r="D1299" i="8"/>
  <c r="D1443" i="8"/>
  <c r="M6" i="1"/>
  <c r="O2" i="4"/>
  <c r="F6" i="2"/>
  <c r="R1157" i="5"/>
  <c r="R915" i="5"/>
  <c r="R903" i="5"/>
  <c r="R916" i="5"/>
  <c r="R904" i="5"/>
  <c r="R917" i="5"/>
  <c r="R905" i="5"/>
  <c r="R918" i="5"/>
  <c r="R906" i="5"/>
  <c r="R919" i="5"/>
  <c r="R907" i="5"/>
  <c r="R920" i="5"/>
  <c r="R908" i="5"/>
  <c r="R921" i="5"/>
  <c r="R909" i="5"/>
  <c r="R922" i="5"/>
  <c r="R910" i="5"/>
  <c r="R923" i="5"/>
  <c r="R911" i="5"/>
  <c r="R924" i="5"/>
  <c r="R912" i="5"/>
  <c r="R925" i="5"/>
  <c r="R913" i="5"/>
  <c r="R902" i="5"/>
  <c r="R926" i="5"/>
  <c r="R914" i="5"/>
  <c r="R723" i="5"/>
  <c r="R711" i="5"/>
  <c r="R724" i="5"/>
  <c r="R712" i="5"/>
  <c r="R725" i="5"/>
  <c r="R713" i="5"/>
  <c r="R726" i="5"/>
  <c r="R714" i="5"/>
  <c r="R702" i="5"/>
  <c r="R715" i="5"/>
  <c r="R703" i="5"/>
  <c r="R716" i="5"/>
  <c r="R704" i="5"/>
  <c r="R717" i="5"/>
  <c r="R705" i="5"/>
  <c r="R718" i="5"/>
  <c r="R706" i="5"/>
  <c r="R719" i="5"/>
  <c r="R707" i="5"/>
  <c r="R720" i="5"/>
  <c r="R708" i="5"/>
  <c r="R721" i="5"/>
  <c r="R709" i="5"/>
  <c r="R722" i="5"/>
  <c r="R710" i="5"/>
  <c r="R68" i="5"/>
  <c r="R56" i="5"/>
  <c r="R69" i="5"/>
  <c r="R57" i="5"/>
  <c r="R70" i="5"/>
  <c r="R58" i="5"/>
  <c r="R71" i="5"/>
  <c r="R59" i="5"/>
  <c r="R72" i="5"/>
  <c r="R60" i="5"/>
  <c r="R73" i="5"/>
  <c r="R61" i="5"/>
  <c r="R74" i="5"/>
  <c r="R62" i="5"/>
  <c r="R75" i="5"/>
  <c r="R63" i="5"/>
  <c r="R76" i="5"/>
  <c r="R64" i="5"/>
  <c r="R52" i="5"/>
  <c r="R65" i="5"/>
  <c r="R53" i="5"/>
  <c r="R66" i="5"/>
  <c r="R54" i="5"/>
  <c r="R67" i="5"/>
  <c r="R55" i="5"/>
  <c r="R447" i="5"/>
  <c r="R435" i="5"/>
  <c r="R448" i="5"/>
  <c r="R436" i="5"/>
  <c r="R449" i="5"/>
  <c r="R437" i="5"/>
  <c r="R450" i="5"/>
  <c r="R438" i="5"/>
  <c r="R451" i="5"/>
  <c r="R439" i="5"/>
  <c r="R427" i="5"/>
  <c r="R440" i="5"/>
  <c r="R428" i="5"/>
  <c r="R441" i="5"/>
  <c r="R429" i="5"/>
  <c r="R442" i="5"/>
  <c r="R430" i="5"/>
  <c r="R443" i="5"/>
  <c r="R431" i="5"/>
  <c r="R444" i="5"/>
  <c r="R432" i="5"/>
  <c r="R445" i="5"/>
  <c r="R433" i="5"/>
  <c r="R434" i="5"/>
  <c r="R446" i="5"/>
  <c r="R92" i="5"/>
  <c r="R80" i="5"/>
  <c r="R93" i="5"/>
  <c r="R81" i="5"/>
  <c r="R94" i="5"/>
  <c r="R82" i="5"/>
  <c r="R95" i="5"/>
  <c r="R83" i="5"/>
  <c r="R96" i="5"/>
  <c r="R84" i="5"/>
  <c r="R97" i="5"/>
  <c r="R85" i="5"/>
  <c r="R98" i="5"/>
  <c r="R86" i="5"/>
  <c r="R99" i="5"/>
  <c r="R87" i="5"/>
  <c r="R100" i="5"/>
  <c r="R88" i="5"/>
  <c r="R101" i="5"/>
  <c r="R89" i="5"/>
  <c r="R77" i="5"/>
  <c r="R90" i="5"/>
  <c r="R78" i="5"/>
  <c r="R91" i="5"/>
  <c r="R79" i="5"/>
  <c r="R1055" i="5"/>
  <c r="R1199" i="5"/>
  <c r="R1162" i="5"/>
  <c r="R1065" i="5"/>
  <c r="R1209" i="5"/>
  <c r="R1040" i="5"/>
  <c r="R1184" i="5"/>
  <c r="R1111" i="5"/>
  <c r="R1038" i="5"/>
  <c r="R1182" i="5"/>
  <c r="R1025" i="5"/>
  <c r="R1169" i="5"/>
  <c r="R1024" i="5"/>
  <c r="R1168" i="5"/>
  <c r="R999" i="5"/>
  <c r="R1143" i="5"/>
  <c r="R950" i="5"/>
  <c r="R1094" i="5"/>
  <c r="R1238" i="5"/>
  <c r="R1045" i="5"/>
  <c r="R1189" i="5"/>
  <c r="R1116" i="5"/>
  <c r="D34" i="8"/>
  <c r="D88" i="8"/>
  <c r="D67" i="8"/>
  <c r="D46" i="8"/>
  <c r="D52" i="8"/>
  <c r="D33" i="8"/>
  <c r="D151" i="8"/>
  <c r="D224" i="8"/>
  <c r="D368" i="8"/>
  <c r="D512" i="8"/>
  <c r="D678" i="8"/>
  <c r="D1011" i="8"/>
  <c r="D129" i="8"/>
  <c r="D273" i="8"/>
  <c r="D417" i="8"/>
  <c r="C14" i="9" s="1"/>
  <c r="D561" i="8"/>
  <c r="D763" i="8"/>
  <c r="D1300" i="8"/>
  <c r="D298" i="8"/>
  <c r="D442" i="8"/>
  <c r="D586" i="8"/>
  <c r="D822" i="8"/>
  <c r="D11" i="8"/>
  <c r="D155" i="8"/>
  <c r="D299" i="8"/>
  <c r="D443" i="8"/>
  <c r="D587" i="8"/>
  <c r="D823" i="8"/>
  <c r="D12" i="8"/>
  <c r="D156" i="8"/>
  <c r="D300" i="8"/>
  <c r="D444" i="8"/>
  <c r="D589" i="8"/>
  <c r="D825" i="8"/>
  <c r="D217" i="8"/>
  <c r="D361" i="8"/>
  <c r="D505" i="8"/>
  <c r="D667" i="8"/>
  <c r="D988" i="8"/>
  <c r="D62" i="8"/>
  <c r="D206" i="8"/>
  <c r="D350" i="8"/>
  <c r="D494" i="8"/>
  <c r="D652" i="8"/>
  <c r="D954" i="8"/>
  <c r="D51" i="8"/>
  <c r="D195" i="8"/>
  <c r="D339" i="8"/>
  <c r="D483" i="8"/>
  <c r="D635" i="8"/>
  <c r="D919" i="8"/>
  <c r="D184" i="8"/>
  <c r="D328" i="8"/>
  <c r="D472" i="8"/>
  <c r="D621" i="8"/>
  <c r="D894" i="8"/>
  <c r="D41" i="8"/>
  <c r="D185" i="8"/>
  <c r="D329" i="8"/>
  <c r="D473" i="8"/>
  <c r="D622" i="8"/>
  <c r="D895" i="8"/>
  <c r="D162" i="8"/>
  <c r="D306" i="8"/>
  <c r="D450" i="8"/>
  <c r="D595" i="8"/>
  <c r="D843" i="8"/>
  <c r="D187" i="8"/>
  <c r="D331" i="8"/>
  <c r="D475" i="8"/>
  <c r="D625" i="8"/>
  <c r="D903" i="8"/>
  <c r="D821" i="8"/>
  <c r="D965" i="8"/>
  <c r="D1109" i="8"/>
  <c r="D1253" i="8"/>
  <c r="D1397" i="8"/>
  <c r="D1110" i="8"/>
  <c r="D1254" i="8"/>
  <c r="D1398" i="8"/>
  <c r="D1099" i="8"/>
  <c r="D1243" i="8"/>
  <c r="D1387" i="8"/>
  <c r="D632" i="8"/>
  <c r="D776" i="8"/>
  <c r="D920" i="8"/>
  <c r="D1064" i="8"/>
  <c r="D1208" i="8"/>
  <c r="D1352" i="8"/>
  <c r="D1496" i="8"/>
  <c r="D1041" i="8"/>
  <c r="D1185" i="8"/>
  <c r="D1329" i="8"/>
  <c r="D1473" i="8"/>
  <c r="D742" i="8"/>
  <c r="D886" i="8"/>
  <c r="D1030" i="8"/>
  <c r="D1174" i="8"/>
  <c r="D1318" i="8"/>
  <c r="D1462" i="8"/>
  <c r="D827" i="8"/>
  <c r="D1115" i="8"/>
  <c r="D1259" i="8"/>
  <c r="D1403" i="8"/>
  <c r="D624" i="8"/>
  <c r="D768" i="8"/>
  <c r="D912" i="8"/>
  <c r="D1056" i="8"/>
  <c r="D1200" i="8"/>
  <c r="D1344" i="8"/>
  <c r="D1488" i="8"/>
  <c r="D961" i="8"/>
  <c r="D1105" i="8"/>
  <c r="D1249" i="8"/>
  <c r="D1393" i="8"/>
  <c r="D638" i="8"/>
  <c r="D782" i="8"/>
  <c r="D926" i="8"/>
  <c r="D1070" i="8"/>
  <c r="D1214" i="8"/>
  <c r="D1358" i="8"/>
  <c r="D1502" i="8"/>
  <c r="D1311" i="8"/>
  <c r="D1455" i="8"/>
  <c r="R795" i="5"/>
  <c r="R796" i="5"/>
  <c r="R797" i="5"/>
  <c r="R798" i="5"/>
  <c r="R799" i="5"/>
  <c r="R800" i="5"/>
  <c r="R789" i="5"/>
  <c r="R790" i="5"/>
  <c r="R791" i="5"/>
  <c r="R792" i="5"/>
  <c r="R793" i="5"/>
  <c r="R794" i="5"/>
  <c r="R675" i="5"/>
  <c r="R663" i="5"/>
  <c r="R676" i="5"/>
  <c r="R664" i="5"/>
  <c r="R652" i="5"/>
  <c r="R665" i="5"/>
  <c r="R653" i="5"/>
  <c r="R666" i="5"/>
  <c r="R654" i="5"/>
  <c r="R667" i="5"/>
  <c r="R655" i="5"/>
  <c r="R668" i="5"/>
  <c r="R656" i="5"/>
  <c r="R669" i="5"/>
  <c r="R657" i="5"/>
  <c r="R670" i="5"/>
  <c r="R658" i="5"/>
  <c r="R671" i="5"/>
  <c r="R659" i="5"/>
  <c r="R672" i="5"/>
  <c r="R660" i="5"/>
  <c r="R673" i="5"/>
  <c r="R661" i="5"/>
  <c r="R662" i="5"/>
  <c r="R674" i="5"/>
  <c r="R198" i="5"/>
  <c r="R186" i="5"/>
  <c r="R192" i="5"/>
  <c r="R199" i="5"/>
  <c r="R193" i="5"/>
  <c r="R177" i="5"/>
  <c r="R200" i="5"/>
  <c r="R187" i="5"/>
  <c r="R194" i="5"/>
  <c r="R178" i="5"/>
  <c r="R201" i="5"/>
  <c r="R188" i="5"/>
  <c r="R195" i="5"/>
  <c r="R179" i="5"/>
  <c r="R189" i="5"/>
  <c r="R180" i="5"/>
  <c r="R196" i="5"/>
  <c r="R181" i="5"/>
  <c r="R190" i="5"/>
  <c r="R182" i="5"/>
  <c r="R197" i="5"/>
  <c r="R183" i="5"/>
  <c r="R191" i="5"/>
  <c r="R184" i="5"/>
  <c r="R185" i="5"/>
  <c r="R1067" i="5"/>
  <c r="R1211" i="5"/>
  <c r="R1030" i="5"/>
  <c r="R1174" i="5"/>
  <c r="R1077" i="5"/>
  <c r="R1221" i="5"/>
  <c r="R1052" i="5"/>
  <c r="R1196" i="5"/>
  <c r="R1123" i="5"/>
  <c r="R1050" i="5"/>
  <c r="R1194" i="5"/>
  <c r="R1037" i="5"/>
  <c r="R1181" i="5"/>
  <c r="R1036" i="5"/>
  <c r="R1180" i="5"/>
  <c r="R1011" i="5"/>
  <c r="R1155" i="5"/>
  <c r="R962" i="5"/>
  <c r="R1106" i="5"/>
  <c r="R1250" i="5"/>
  <c r="R1057" i="5"/>
  <c r="R1201" i="5"/>
  <c r="R1128" i="5"/>
  <c r="D56" i="8"/>
  <c r="D115" i="8"/>
  <c r="D91" i="8"/>
  <c r="D70" i="8"/>
  <c r="D76" i="8"/>
  <c r="D55" i="8"/>
  <c r="D92" i="8"/>
  <c r="D236" i="8"/>
  <c r="D380" i="8"/>
  <c r="D524" i="8"/>
  <c r="D699" i="8"/>
  <c r="D1047" i="8"/>
  <c r="D141" i="8"/>
  <c r="D285" i="8"/>
  <c r="D429" i="8"/>
  <c r="D573" i="8"/>
  <c r="D789" i="8"/>
  <c r="D1444" i="8"/>
  <c r="D310" i="8"/>
  <c r="D454" i="8"/>
  <c r="D599" i="8"/>
  <c r="D849" i="8"/>
  <c r="D23" i="8"/>
  <c r="D167" i="8"/>
  <c r="D311" i="8"/>
  <c r="D455" i="8"/>
  <c r="D601" i="8"/>
  <c r="D855" i="8"/>
  <c r="D24" i="8"/>
  <c r="D168" i="8"/>
  <c r="D312" i="8"/>
  <c r="D456" i="8"/>
  <c r="D602" i="8"/>
  <c r="D856" i="8"/>
  <c r="D229" i="8"/>
  <c r="D373" i="8"/>
  <c r="D517" i="8"/>
  <c r="D687" i="8"/>
  <c r="D1024" i="8"/>
  <c r="D74" i="8"/>
  <c r="D218" i="8"/>
  <c r="D362" i="8"/>
  <c r="D506" i="8"/>
  <c r="D669" i="8"/>
  <c r="D990" i="8"/>
  <c r="D63" i="8"/>
  <c r="D207" i="8"/>
  <c r="D351" i="8"/>
  <c r="D495" i="8"/>
  <c r="D653" i="8"/>
  <c r="D955" i="8"/>
  <c r="D196" i="8"/>
  <c r="D340" i="8"/>
  <c r="D484" i="8"/>
  <c r="D637" i="8"/>
  <c r="D927" i="8"/>
  <c r="D197" i="8"/>
  <c r="D341" i="8"/>
  <c r="D485" i="8"/>
  <c r="D639" i="8"/>
  <c r="D928" i="8"/>
  <c r="D174" i="8"/>
  <c r="D318" i="8"/>
  <c r="D462" i="8"/>
  <c r="D608" i="8"/>
  <c r="D870" i="8"/>
  <c r="D199" i="8"/>
  <c r="D343" i="8"/>
  <c r="D487" i="8"/>
  <c r="D641" i="8"/>
  <c r="D931" i="8"/>
  <c r="D833" i="8"/>
  <c r="D977" i="8"/>
  <c r="D1121" i="8"/>
  <c r="D1265" i="8"/>
  <c r="D1409" i="8"/>
  <c r="D1122" i="8"/>
  <c r="D1266" i="8"/>
  <c r="D1410" i="8"/>
  <c r="D1111" i="8"/>
  <c r="D1255" i="8"/>
  <c r="D1399" i="8"/>
  <c r="D644" i="8"/>
  <c r="D788" i="8"/>
  <c r="D932" i="8"/>
  <c r="D1076" i="8"/>
  <c r="D1220" i="8"/>
  <c r="D1364" i="8"/>
  <c r="D1508" i="8"/>
  <c r="D1053" i="8"/>
  <c r="D1197" i="8"/>
  <c r="D1341" i="8"/>
  <c r="D1485" i="8"/>
  <c r="D754" i="8"/>
  <c r="D898" i="8"/>
  <c r="D1042" i="8"/>
  <c r="D1330" i="8"/>
  <c r="D1474" i="8"/>
  <c r="D839" i="8"/>
  <c r="D983" i="8"/>
  <c r="D1127" i="8"/>
  <c r="D1271" i="8"/>
  <c r="D1415" i="8"/>
  <c r="D636" i="8"/>
  <c r="D780" i="8"/>
  <c r="D924" i="8"/>
  <c r="D1068" i="8"/>
  <c r="D1212" i="8"/>
  <c r="D1356" i="8"/>
  <c r="D1500" i="8"/>
  <c r="D829" i="8"/>
  <c r="D973" i="8"/>
  <c r="D1261" i="8"/>
  <c r="D1405" i="8"/>
  <c r="D794" i="8"/>
  <c r="D938" i="8"/>
  <c r="D1082" i="8"/>
  <c r="D1226" i="8"/>
  <c r="D1370" i="8"/>
  <c r="D1179" i="8"/>
  <c r="D1323" i="8"/>
  <c r="D1467" i="8"/>
  <c r="R891" i="5"/>
  <c r="R879" i="5"/>
  <c r="R892" i="5"/>
  <c r="R880" i="5"/>
  <c r="R893" i="5"/>
  <c r="R881" i="5"/>
  <c r="R894" i="5"/>
  <c r="R882" i="5"/>
  <c r="R895" i="5"/>
  <c r="R883" i="5"/>
  <c r="R896" i="5"/>
  <c r="R884" i="5"/>
  <c r="R897" i="5"/>
  <c r="R885" i="5"/>
  <c r="R898" i="5"/>
  <c r="R886" i="5"/>
  <c r="R899" i="5"/>
  <c r="R887" i="5"/>
  <c r="R900" i="5"/>
  <c r="R888" i="5"/>
  <c r="R901" i="5"/>
  <c r="R889" i="5"/>
  <c r="R877" i="5"/>
  <c r="R890" i="5"/>
  <c r="R878" i="5"/>
  <c r="R960" i="5"/>
  <c r="R972" i="5"/>
  <c r="R955" i="5"/>
  <c r="R961" i="5"/>
  <c r="R952" i="5"/>
  <c r="R973" i="5"/>
  <c r="R968" i="5"/>
  <c r="R956" i="5"/>
  <c r="R966" i="5"/>
  <c r="R957" i="5"/>
  <c r="R958" i="5"/>
  <c r="R970" i="5"/>
  <c r="R954" i="5"/>
  <c r="R959" i="5"/>
  <c r="R971" i="5"/>
  <c r="R967" i="5"/>
  <c r="R32" i="5"/>
  <c r="R33" i="5"/>
  <c r="R34" i="5"/>
  <c r="R35" i="5"/>
  <c r="R36" i="5"/>
  <c r="R37" i="5"/>
  <c r="R38" i="5"/>
  <c r="R27" i="5"/>
  <c r="R28" i="5"/>
  <c r="R29" i="5"/>
  <c r="R30" i="5"/>
  <c r="R31" i="5"/>
  <c r="R519" i="5"/>
  <c r="R507" i="5"/>
  <c r="R520" i="5"/>
  <c r="R508" i="5"/>
  <c r="R521" i="5"/>
  <c r="R509" i="5"/>
  <c r="R522" i="5"/>
  <c r="R510" i="5"/>
  <c r="R523" i="5"/>
  <c r="R511" i="5"/>
  <c r="R524" i="5"/>
  <c r="R512" i="5"/>
  <c r="R525" i="5"/>
  <c r="R513" i="5"/>
  <c r="R526" i="5"/>
  <c r="R514" i="5"/>
  <c r="R502" i="5"/>
  <c r="R515" i="5"/>
  <c r="R503" i="5"/>
  <c r="R516" i="5"/>
  <c r="R504" i="5"/>
  <c r="R517" i="5"/>
  <c r="R505" i="5"/>
  <c r="R518" i="5"/>
  <c r="R506" i="5"/>
  <c r="R423" i="5"/>
  <c r="R411" i="5"/>
  <c r="R424" i="5"/>
  <c r="R412" i="5"/>
  <c r="R425" i="5"/>
  <c r="R413" i="5"/>
  <c r="R426" i="5"/>
  <c r="R414" i="5"/>
  <c r="R402" i="5"/>
  <c r="R415" i="5"/>
  <c r="R403" i="5"/>
  <c r="R416" i="5"/>
  <c r="R404" i="5"/>
  <c r="R417" i="5"/>
  <c r="R405" i="5"/>
  <c r="R419" i="5"/>
  <c r="R407" i="5"/>
  <c r="R420" i="5"/>
  <c r="R408" i="5"/>
  <c r="R421" i="5"/>
  <c r="R409" i="5"/>
  <c r="R418" i="5"/>
  <c r="R410" i="5"/>
  <c r="R422" i="5"/>
  <c r="R406" i="5"/>
  <c r="R1079" i="5"/>
  <c r="R1223" i="5"/>
  <c r="R1042" i="5"/>
  <c r="R1186" i="5"/>
  <c r="R1233" i="5"/>
  <c r="R1064" i="5"/>
  <c r="R1208" i="5"/>
  <c r="R1135" i="5"/>
  <c r="R1062" i="5"/>
  <c r="R1206" i="5"/>
  <c r="R1049" i="5"/>
  <c r="R1193" i="5"/>
  <c r="R1048" i="5"/>
  <c r="R1192" i="5"/>
  <c r="R1023" i="5"/>
  <c r="R1167" i="5"/>
  <c r="R974" i="5"/>
  <c r="R1118" i="5"/>
  <c r="R1069" i="5"/>
  <c r="R1213" i="5"/>
  <c r="R996" i="5"/>
  <c r="R1140" i="5"/>
  <c r="D80" i="8"/>
  <c r="D157" i="8"/>
  <c r="D121" i="8"/>
  <c r="D97" i="8"/>
  <c r="D102" i="8"/>
  <c r="D79" i="8"/>
  <c r="D104" i="8"/>
  <c r="D248" i="8"/>
  <c r="D392" i="8"/>
  <c r="D536" i="8"/>
  <c r="C18" i="9" s="1"/>
  <c r="D717" i="8"/>
  <c r="D1084" i="8"/>
  <c r="D153" i="8"/>
  <c r="D297" i="8"/>
  <c r="D441" i="8"/>
  <c r="D585" i="8"/>
  <c r="D820" i="8"/>
  <c r="D178" i="8"/>
  <c r="D322" i="8"/>
  <c r="D466" i="8"/>
  <c r="D613" i="8"/>
  <c r="D880" i="8"/>
  <c r="D35" i="8"/>
  <c r="D179" i="8"/>
  <c r="D323" i="8"/>
  <c r="D467" i="8"/>
  <c r="D615" i="8"/>
  <c r="D882" i="8"/>
  <c r="D36" i="8"/>
  <c r="D180" i="8"/>
  <c r="D324" i="8"/>
  <c r="D468" i="8"/>
  <c r="D616" i="8"/>
  <c r="D883" i="8"/>
  <c r="D241" i="8"/>
  <c r="D385" i="8"/>
  <c r="D529" i="8"/>
  <c r="D705" i="8"/>
  <c r="D1060" i="8"/>
  <c r="D86" i="8"/>
  <c r="D230" i="8"/>
  <c r="C9" i="9" s="1"/>
  <c r="D374" i="8"/>
  <c r="D518" i="8"/>
  <c r="D688" i="8"/>
  <c r="D1026" i="8"/>
  <c r="D75" i="8"/>
  <c r="D219" i="8"/>
  <c r="D363" i="8"/>
  <c r="D507" i="8"/>
  <c r="D671" i="8"/>
  <c r="D991" i="8"/>
  <c r="D208" i="8"/>
  <c r="D352" i="8"/>
  <c r="D496" i="8"/>
  <c r="D654" i="8"/>
  <c r="D963" i="8"/>
  <c r="D65" i="8"/>
  <c r="D209" i="8"/>
  <c r="D353" i="8"/>
  <c r="D497" i="8"/>
  <c r="D655" i="8"/>
  <c r="D964" i="8"/>
  <c r="D186" i="8"/>
  <c r="D330" i="8"/>
  <c r="D474" i="8"/>
  <c r="D623" i="8"/>
  <c r="D897" i="8"/>
  <c r="D211" i="8"/>
  <c r="D355" i="8"/>
  <c r="D499" i="8"/>
  <c r="D659" i="8"/>
  <c r="D967" i="8"/>
  <c r="D845" i="8"/>
  <c r="D989" i="8"/>
  <c r="D1133" i="8"/>
  <c r="D1277" i="8"/>
  <c r="D1421" i="8"/>
  <c r="D1134" i="8"/>
  <c r="D1278" i="8"/>
  <c r="D1422" i="8"/>
  <c r="D1123" i="8"/>
  <c r="D1267" i="8"/>
  <c r="D656" i="8"/>
  <c r="D800" i="8"/>
  <c r="D944" i="8"/>
  <c r="D1088" i="8"/>
  <c r="D1232" i="8"/>
  <c r="D1376" i="8"/>
  <c r="D921" i="8"/>
  <c r="D1065" i="8"/>
  <c r="D1209" i="8"/>
  <c r="D1353" i="8"/>
  <c r="D766" i="8"/>
  <c r="D910" i="8"/>
  <c r="D1054" i="8"/>
  <c r="D1342" i="8"/>
  <c r="D1486" i="8"/>
  <c r="D851" i="8"/>
  <c r="D995" i="8"/>
  <c r="D1139" i="8"/>
  <c r="D648" i="8"/>
  <c r="D792" i="8"/>
  <c r="D936" i="8"/>
  <c r="D1080" i="8"/>
  <c r="D1224" i="8"/>
  <c r="D1368" i="8"/>
  <c r="D697" i="8"/>
  <c r="D841" i="8"/>
  <c r="D985" i="8"/>
  <c r="D1129" i="8"/>
  <c r="D1273" i="8"/>
  <c r="D662" i="8"/>
  <c r="D806" i="8"/>
  <c r="D950" i="8"/>
  <c r="D1094" i="8"/>
  <c r="D1238" i="8"/>
  <c r="D1191" i="8"/>
  <c r="T796" i="5" l="1"/>
  <c r="T784" i="5"/>
  <c r="T797" i="5"/>
  <c r="T785" i="5"/>
  <c r="T798" i="5"/>
  <c r="T786" i="5"/>
  <c r="T799" i="5"/>
  <c r="T787" i="5"/>
  <c r="T800" i="5"/>
  <c r="T788" i="5"/>
  <c r="T801" i="5"/>
  <c r="V801" i="5" s="1"/>
  <c r="T789" i="5"/>
  <c r="V789" i="5" s="1"/>
  <c r="T777" i="5"/>
  <c r="T790" i="5"/>
  <c r="U790" i="5" s="1"/>
  <c r="W790" i="5" s="1"/>
  <c r="T778" i="5"/>
  <c r="T791" i="5"/>
  <c r="U791" i="5" s="1"/>
  <c r="W791" i="5" s="1"/>
  <c r="T779" i="5"/>
  <c r="T792" i="5"/>
  <c r="V792" i="5" s="1"/>
  <c r="T780" i="5"/>
  <c r="T793" i="5"/>
  <c r="T781" i="5"/>
  <c r="T794" i="5"/>
  <c r="T782" i="5"/>
  <c r="V782" i="5" s="1"/>
  <c r="T795" i="5"/>
  <c r="V795" i="5" s="1"/>
  <c r="T783" i="5"/>
  <c r="T316" i="5"/>
  <c r="T304" i="5"/>
  <c r="T317" i="5"/>
  <c r="V317" i="5" s="1"/>
  <c r="T305" i="5"/>
  <c r="T318" i="5"/>
  <c r="T306" i="5"/>
  <c r="T319" i="5"/>
  <c r="T307" i="5"/>
  <c r="T320" i="5"/>
  <c r="T308" i="5"/>
  <c r="U308" i="5" s="1"/>
  <c r="W308" i="5" s="1"/>
  <c r="T321" i="5"/>
  <c r="V321" i="5" s="1"/>
  <c r="T309" i="5"/>
  <c r="T322" i="5"/>
  <c r="T310" i="5"/>
  <c r="T324" i="5"/>
  <c r="T312" i="5"/>
  <c r="V312" i="5" s="1"/>
  <c r="T325" i="5"/>
  <c r="T313" i="5"/>
  <c r="T326" i="5"/>
  <c r="T314" i="5"/>
  <c r="T302" i="5"/>
  <c r="T311" i="5"/>
  <c r="V311" i="5" s="1"/>
  <c r="T323" i="5"/>
  <c r="V323" i="5" s="1"/>
  <c r="T303" i="5"/>
  <c r="T315" i="5"/>
  <c r="T844" i="5"/>
  <c r="T832" i="5"/>
  <c r="T845" i="5"/>
  <c r="T833" i="5"/>
  <c r="T846" i="5"/>
  <c r="T834" i="5"/>
  <c r="T847" i="5"/>
  <c r="T835" i="5"/>
  <c r="T848" i="5"/>
  <c r="V848" i="5" s="1"/>
  <c r="T836" i="5"/>
  <c r="T849" i="5"/>
  <c r="T837" i="5"/>
  <c r="T850" i="5"/>
  <c r="T838" i="5"/>
  <c r="U838" i="5" s="1"/>
  <c r="W838" i="5" s="1"/>
  <c r="T851" i="5"/>
  <c r="T839" i="5"/>
  <c r="T827" i="5"/>
  <c r="T840" i="5"/>
  <c r="T828" i="5"/>
  <c r="T841" i="5"/>
  <c r="T829" i="5"/>
  <c r="V829" i="5" s="1"/>
  <c r="T842" i="5"/>
  <c r="V842" i="5" s="1"/>
  <c r="T830" i="5"/>
  <c r="T843" i="5"/>
  <c r="T831" i="5"/>
  <c r="T472" i="5"/>
  <c r="T460" i="5"/>
  <c r="T473" i="5"/>
  <c r="T461" i="5"/>
  <c r="T474" i="5"/>
  <c r="T462" i="5"/>
  <c r="U462" i="5" s="1"/>
  <c r="W462" i="5" s="1"/>
  <c r="T475" i="5"/>
  <c r="V475" i="5" s="1"/>
  <c r="T463" i="5"/>
  <c r="V463" i="5" s="1"/>
  <c r="T476" i="5"/>
  <c r="V476" i="5" s="1"/>
  <c r="T464" i="5"/>
  <c r="T452" i="5"/>
  <c r="T465" i="5"/>
  <c r="T453" i="5"/>
  <c r="T466" i="5"/>
  <c r="T454" i="5"/>
  <c r="T467" i="5"/>
  <c r="T455" i="5"/>
  <c r="T468" i="5"/>
  <c r="V468" i="5" s="1"/>
  <c r="T456" i="5"/>
  <c r="U456" i="5" s="1"/>
  <c r="W456" i="5" s="1"/>
  <c r="T469" i="5"/>
  <c r="V469" i="5" s="1"/>
  <c r="T457" i="5"/>
  <c r="T470" i="5"/>
  <c r="T458" i="5"/>
  <c r="T471" i="5"/>
  <c r="T459" i="5"/>
  <c r="C8" i="9"/>
  <c r="U792" i="5"/>
  <c r="W792" i="5" s="1"/>
  <c r="C3" i="9"/>
  <c r="C40" i="9"/>
  <c r="D3" i="4"/>
  <c r="D25" i="4"/>
  <c r="V827" i="5"/>
  <c r="U827" i="5"/>
  <c r="W827" i="5" s="1"/>
  <c r="D12" i="4"/>
  <c r="V846" i="5"/>
  <c r="U846" i="5"/>
  <c r="W846" i="5" s="1"/>
  <c r="V777" i="5"/>
  <c r="U777" i="5"/>
  <c r="W777" i="5" s="1"/>
  <c r="D28" i="4"/>
  <c r="C5" i="9"/>
  <c r="U312" i="5"/>
  <c r="W312" i="5" s="1"/>
  <c r="U305" i="5"/>
  <c r="W305" i="5" s="1"/>
  <c r="V305" i="5"/>
  <c r="U1091" i="5"/>
  <c r="W1091" i="5" s="1"/>
  <c r="D10" i="4"/>
  <c r="C23" i="9"/>
  <c r="D4" i="4"/>
  <c r="C27" i="9"/>
  <c r="C32" i="9"/>
  <c r="D16" i="4"/>
  <c r="C7" i="9"/>
  <c r="C16" i="9"/>
  <c r="D51" i="4"/>
  <c r="D46" i="4"/>
  <c r="V839" i="5"/>
  <c r="U839" i="5"/>
  <c r="W839" i="5" s="1"/>
  <c r="U833" i="5"/>
  <c r="W833" i="5" s="1"/>
  <c r="V833" i="5"/>
  <c r="V456" i="5"/>
  <c r="V324" i="5"/>
  <c r="U324" i="5"/>
  <c r="W324" i="5" s="1"/>
  <c r="U317" i="5"/>
  <c r="W317" i="5" s="1"/>
  <c r="C50" i="9"/>
  <c r="C24" i="9"/>
  <c r="D21" i="4"/>
  <c r="V403" i="5"/>
  <c r="V790" i="5"/>
  <c r="C36" i="9"/>
  <c r="C6" i="9"/>
  <c r="T1093" i="5"/>
  <c r="T1081" i="5"/>
  <c r="T1094" i="5"/>
  <c r="U1094" i="5" s="1"/>
  <c r="W1094" i="5" s="1"/>
  <c r="T1082" i="5"/>
  <c r="U1082" i="5" s="1"/>
  <c r="W1082" i="5" s="1"/>
  <c r="T1095" i="5"/>
  <c r="V1095" i="5" s="1"/>
  <c r="T1083" i="5"/>
  <c r="T1096" i="5"/>
  <c r="V1096" i="5" s="1"/>
  <c r="T1084" i="5"/>
  <c r="V1084" i="5" s="1"/>
  <c r="T1097" i="5"/>
  <c r="U1097" i="5" s="1"/>
  <c r="W1097" i="5" s="1"/>
  <c r="T1085" i="5"/>
  <c r="T1098" i="5"/>
  <c r="T1086" i="5"/>
  <c r="T1099" i="5"/>
  <c r="T1087" i="5"/>
  <c r="V1087" i="5" s="1"/>
  <c r="T1100" i="5"/>
  <c r="T1088" i="5"/>
  <c r="T1101" i="5"/>
  <c r="U1101" i="5" s="1"/>
  <c r="W1101" i="5" s="1"/>
  <c r="T1089" i="5"/>
  <c r="T1077" i="5"/>
  <c r="U1077" i="5" s="1"/>
  <c r="W1077" i="5" s="1"/>
  <c r="T1090" i="5"/>
  <c r="V1090" i="5" s="1"/>
  <c r="T1078" i="5"/>
  <c r="U1078" i="5" s="1"/>
  <c r="W1078" i="5" s="1"/>
  <c r="T1091" i="5"/>
  <c r="V1091" i="5" s="1"/>
  <c r="T1079" i="5"/>
  <c r="T1092" i="5"/>
  <c r="V1092" i="5" s="1"/>
  <c r="T1080" i="5"/>
  <c r="C22" i="9"/>
  <c r="D48" i="4"/>
  <c r="V851" i="5"/>
  <c r="U851" i="5"/>
  <c r="W851" i="5" s="1"/>
  <c r="U845" i="5"/>
  <c r="W845" i="5" s="1"/>
  <c r="V845" i="5"/>
  <c r="V788" i="5"/>
  <c r="U788" i="5"/>
  <c r="W788" i="5" s="1"/>
  <c r="V462" i="5"/>
  <c r="V304" i="5"/>
  <c r="U304" i="5"/>
  <c r="W304" i="5" s="1"/>
  <c r="D11" i="4"/>
  <c r="D50" i="4"/>
  <c r="D24" i="4"/>
  <c r="U418" i="5"/>
  <c r="W418" i="5" s="1"/>
  <c r="V1077" i="5"/>
  <c r="D8" i="4"/>
  <c r="D36" i="4"/>
  <c r="D7" i="4"/>
  <c r="D30" i="4"/>
  <c r="C49" i="9"/>
  <c r="C44" i="9"/>
  <c r="C13" i="9"/>
  <c r="V1097" i="5"/>
  <c r="V838" i="5"/>
  <c r="V832" i="5"/>
  <c r="U832" i="5"/>
  <c r="W832" i="5" s="1"/>
  <c r="V787" i="5"/>
  <c r="U787" i="5"/>
  <c r="W787" i="5" s="1"/>
  <c r="V455" i="5"/>
  <c r="U455" i="5"/>
  <c r="W455" i="5" s="1"/>
  <c r="V474" i="5"/>
  <c r="U474" i="5"/>
  <c r="W474" i="5" s="1"/>
  <c r="V1078" i="5"/>
  <c r="V316" i="5"/>
  <c r="U316" i="5"/>
  <c r="W316" i="5" s="1"/>
  <c r="D34" i="4"/>
  <c r="D17" i="4"/>
  <c r="T424" i="5"/>
  <c r="V424" i="5" s="1"/>
  <c r="T412" i="5"/>
  <c r="V412" i="5" s="1"/>
  <c r="T425" i="5"/>
  <c r="U425" i="5" s="1"/>
  <c r="W425" i="5" s="1"/>
  <c r="T413" i="5"/>
  <c r="T426" i="5"/>
  <c r="V426" i="5" s="1"/>
  <c r="T414" i="5"/>
  <c r="V414" i="5" s="1"/>
  <c r="T402" i="5"/>
  <c r="T415" i="5"/>
  <c r="U415" i="5" s="1"/>
  <c r="W415" i="5" s="1"/>
  <c r="T403" i="5"/>
  <c r="U403" i="5" s="1"/>
  <c r="W403" i="5" s="1"/>
  <c r="T416" i="5"/>
  <c r="V416" i="5" s="1"/>
  <c r="T404" i="5"/>
  <c r="V404" i="5" s="1"/>
  <c r="T417" i="5"/>
  <c r="V417" i="5" s="1"/>
  <c r="T405" i="5"/>
  <c r="V405" i="5" s="1"/>
  <c r="T418" i="5"/>
  <c r="V418" i="5" s="1"/>
  <c r="T406" i="5"/>
  <c r="V406" i="5" s="1"/>
  <c r="T420" i="5"/>
  <c r="T408" i="5"/>
  <c r="T421" i="5"/>
  <c r="T409" i="5"/>
  <c r="V409" i="5" s="1"/>
  <c r="T422" i="5"/>
  <c r="V422" i="5" s="1"/>
  <c r="T410" i="5"/>
  <c r="T423" i="5"/>
  <c r="V423" i="5" s="1"/>
  <c r="T407" i="5"/>
  <c r="T419" i="5"/>
  <c r="U419" i="5" s="1"/>
  <c r="W419" i="5" s="1"/>
  <c r="T411" i="5"/>
  <c r="U411" i="5" s="1"/>
  <c r="W411" i="5" s="1"/>
  <c r="D9" i="4"/>
  <c r="V800" i="5"/>
  <c r="U800" i="5"/>
  <c r="W800" i="5" s="1"/>
  <c r="C43" i="9"/>
  <c r="D26" i="4"/>
  <c r="V1082" i="5"/>
  <c r="U1092" i="5"/>
  <c r="W1092" i="5" s="1"/>
  <c r="C28" i="9"/>
  <c r="D38" i="4"/>
  <c r="V850" i="5"/>
  <c r="U850" i="5"/>
  <c r="W850" i="5" s="1"/>
  <c r="V844" i="5"/>
  <c r="U844" i="5"/>
  <c r="W844" i="5" s="1"/>
  <c r="V786" i="5"/>
  <c r="U786" i="5"/>
  <c r="W786" i="5" s="1"/>
  <c r="V467" i="5"/>
  <c r="U467" i="5"/>
  <c r="W467" i="5" s="1"/>
  <c r="U461" i="5"/>
  <c r="W461" i="5" s="1"/>
  <c r="V461" i="5"/>
  <c r="V309" i="5"/>
  <c r="U309" i="5"/>
  <c r="W309" i="5" s="1"/>
  <c r="V303" i="5"/>
  <c r="U303" i="5"/>
  <c r="W303" i="5" s="1"/>
  <c r="D29" i="4"/>
  <c r="V410" i="5"/>
  <c r="U410" i="5"/>
  <c r="W410" i="5" s="1"/>
  <c r="U421" i="5"/>
  <c r="W421" i="5" s="1"/>
  <c r="V421" i="5"/>
  <c r="U414" i="5"/>
  <c r="W414" i="5" s="1"/>
  <c r="C4" i="9"/>
  <c r="C30" i="9"/>
  <c r="D22" i="4"/>
  <c r="V799" i="5"/>
  <c r="U799" i="5"/>
  <c r="W799" i="5" s="1"/>
  <c r="C25" i="9"/>
  <c r="U1087" i="5"/>
  <c r="W1087" i="5" s="1"/>
  <c r="U1095" i="5"/>
  <c r="W1095" i="5" s="1"/>
  <c r="D43" i="4"/>
  <c r="V837" i="5"/>
  <c r="U837" i="5"/>
  <c r="W837" i="5" s="1"/>
  <c r="V831" i="5"/>
  <c r="U831" i="5"/>
  <c r="W831" i="5" s="1"/>
  <c r="U785" i="5"/>
  <c r="W785" i="5" s="1"/>
  <c r="V785" i="5"/>
  <c r="V454" i="5"/>
  <c r="U454" i="5"/>
  <c r="W454" i="5" s="1"/>
  <c r="U473" i="5"/>
  <c r="W473" i="5" s="1"/>
  <c r="V473" i="5"/>
  <c r="V322" i="5"/>
  <c r="U322" i="5"/>
  <c r="W322" i="5" s="1"/>
  <c r="V315" i="5"/>
  <c r="U315" i="5"/>
  <c r="W315" i="5" s="1"/>
  <c r="V1081" i="5"/>
  <c r="U1081" i="5"/>
  <c r="W1081" i="5" s="1"/>
  <c r="D33" i="4"/>
  <c r="V408" i="5"/>
  <c r="U408" i="5"/>
  <c r="W408" i="5" s="1"/>
  <c r="U426" i="5"/>
  <c r="W426" i="5" s="1"/>
  <c r="D42" i="4"/>
  <c r="V798" i="5"/>
  <c r="U798" i="5"/>
  <c r="W798" i="5" s="1"/>
  <c r="V1094" i="5"/>
  <c r="D31" i="4"/>
  <c r="V1080" i="5"/>
  <c r="U1080" i="5"/>
  <c r="W1080" i="5" s="1"/>
  <c r="D2" i="4"/>
  <c r="D37" i="4"/>
  <c r="D5" i="4"/>
  <c r="D6" i="4"/>
  <c r="V830" i="5"/>
  <c r="U830" i="5"/>
  <c r="W830" i="5" s="1"/>
  <c r="V849" i="5"/>
  <c r="U849" i="5"/>
  <c r="W849" i="5" s="1"/>
  <c r="V843" i="5"/>
  <c r="U843" i="5"/>
  <c r="W843" i="5" s="1"/>
  <c r="V784" i="5"/>
  <c r="U784" i="5"/>
  <c r="W784" i="5" s="1"/>
  <c r="V466" i="5"/>
  <c r="U466" i="5"/>
  <c r="W466" i="5" s="1"/>
  <c r="V460" i="5"/>
  <c r="U460" i="5"/>
  <c r="W460" i="5" s="1"/>
  <c r="V1085" i="5"/>
  <c r="U1085" i="5"/>
  <c r="W1085" i="5" s="1"/>
  <c r="V310" i="5"/>
  <c r="U310" i="5"/>
  <c r="W310" i="5" s="1"/>
  <c r="V420" i="5"/>
  <c r="U420" i="5"/>
  <c r="W420" i="5" s="1"/>
  <c r="U413" i="5"/>
  <c r="W413" i="5" s="1"/>
  <c r="V413" i="5"/>
  <c r="U797" i="5"/>
  <c r="W797" i="5" s="1"/>
  <c r="V797" i="5"/>
  <c r="D14" i="4"/>
  <c r="V1083" i="5"/>
  <c r="U1083" i="5"/>
  <c r="W1083" i="5" s="1"/>
  <c r="V836" i="5"/>
  <c r="U836" i="5"/>
  <c r="W836" i="5" s="1"/>
  <c r="V783" i="5"/>
  <c r="U783" i="5"/>
  <c r="W783" i="5" s="1"/>
  <c r="V453" i="5"/>
  <c r="U453" i="5"/>
  <c r="W453" i="5" s="1"/>
  <c r="V472" i="5"/>
  <c r="U472" i="5"/>
  <c r="W472" i="5" s="1"/>
  <c r="C46" i="9"/>
  <c r="V326" i="5"/>
  <c r="U326" i="5"/>
  <c r="W326" i="5" s="1"/>
  <c r="V320" i="5"/>
  <c r="U320" i="5"/>
  <c r="W320" i="5" s="1"/>
  <c r="C19" i="9"/>
  <c r="V407" i="5"/>
  <c r="U407" i="5"/>
  <c r="W407" i="5" s="1"/>
  <c r="D44" i="4"/>
  <c r="U195" i="5"/>
  <c r="W195" i="5" s="1"/>
  <c r="V796" i="5"/>
  <c r="U796" i="5"/>
  <c r="W796" i="5" s="1"/>
  <c r="C21" i="9"/>
  <c r="D45" i="4"/>
  <c r="C39" i="9"/>
  <c r="D39" i="4"/>
  <c r="C47" i="9"/>
  <c r="D32" i="4"/>
  <c r="C15" i="9"/>
  <c r="D49" i="4"/>
  <c r="D13" i="4"/>
  <c r="C34" i="9"/>
  <c r="C10" i="9"/>
  <c r="V781" i="5"/>
  <c r="U781" i="5"/>
  <c r="W781" i="5" s="1"/>
  <c r="V465" i="5"/>
  <c r="U465" i="5"/>
  <c r="W465" i="5" s="1"/>
  <c r="V459" i="5"/>
  <c r="U459" i="5"/>
  <c r="W459" i="5" s="1"/>
  <c r="V1098" i="5"/>
  <c r="U1098" i="5"/>
  <c r="W1098" i="5" s="1"/>
  <c r="V314" i="5"/>
  <c r="U314" i="5"/>
  <c r="W314" i="5" s="1"/>
  <c r="V307" i="5"/>
  <c r="U307" i="5"/>
  <c r="W307" i="5" s="1"/>
  <c r="V1086" i="5"/>
  <c r="U1086" i="5"/>
  <c r="W1086" i="5" s="1"/>
  <c r="U184" i="5"/>
  <c r="W184" i="5" s="1"/>
  <c r="U795" i="5"/>
  <c r="W795" i="5" s="1"/>
  <c r="C26" i="9"/>
  <c r="D20" i="4"/>
  <c r="V841" i="5"/>
  <c r="U841" i="5"/>
  <c r="W841" i="5" s="1"/>
  <c r="V835" i="5"/>
  <c r="U835" i="5"/>
  <c r="W835" i="5" s="1"/>
  <c r="V780" i="5"/>
  <c r="U780" i="5"/>
  <c r="W780" i="5" s="1"/>
  <c r="V458" i="5"/>
  <c r="U458" i="5"/>
  <c r="W458" i="5" s="1"/>
  <c r="V452" i="5"/>
  <c r="U452" i="5"/>
  <c r="W452" i="5" s="1"/>
  <c r="D19" i="4"/>
  <c r="V471" i="5"/>
  <c r="U471" i="5"/>
  <c r="W471" i="5" s="1"/>
  <c r="V302" i="5"/>
  <c r="U302" i="5"/>
  <c r="W302" i="5" s="1"/>
  <c r="D15" i="4"/>
  <c r="V319" i="5"/>
  <c r="U319" i="5"/>
  <c r="W319" i="5" s="1"/>
  <c r="D35" i="4"/>
  <c r="T199" i="5"/>
  <c r="V199" i="5" s="1"/>
  <c r="T187" i="5"/>
  <c r="V187" i="5" s="1"/>
  <c r="T193" i="5"/>
  <c r="V193" i="5" s="1"/>
  <c r="T186" i="5"/>
  <c r="V186" i="5" s="1"/>
  <c r="T177" i="5"/>
  <c r="V177" i="5" s="1"/>
  <c r="T200" i="5"/>
  <c r="U200" i="5" s="1"/>
  <c r="W200" i="5" s="1"/>
  <c r="T194" i="5"/>
  <c r="U194" i="5" s="1"/>
  <c r="W194" i="5" s="1"/>
  <c r="T178" i="5"/>
  <c r="T201" i="5"/>
  <c r="V201" i="5" s="1"/>
  <c r="T188" i="5"/>
  <c r="U188" i="5" s="1"/>
  <c r="W188" i="5" s="1"/>
  <c r="T195" i="5"/>
  <c r="V195" i="5" s="1"/>
  <c r="T179" i="5"/>
  <c r="V179" i="5" s="1"/>
  <c r="T189" i="5"/>
  <c r="V189" i="5" s="1"/>
  <c r="T180" i="5"/>
  <c r="U180" i="5" s="1"/>
  <c r="W180" i="5" s="1"/>
  <c r="T196" i="5"/>
  <c r="V196" i="5" s="1"/>
  <c r="T181" i="5"/>
  <c r="V181" i="5" s="1"/>
  <c r="T190" i="5"/>
  <c r="V190" i="5" s="1"/>
  <c r="T182" i="5"/>
  <c r="V182" i="5" s="1"/>
  <c r="T197" i="5"/>
  <c r="V197" i="5" s="1"/>
  <c r="T183" i="5"/>
  <c r="T191" i="5"/>
  <c r="V191" i="5" s="1"/>
  <c r="T184" i="5"/>
  <c r="V184" i="5" s="1"/>
  <c r="T198" i="5"/>
  <c r="U198" i="5" s="1"/>
  <c r="W198" i="5" s="1"/>
  <c r="T185" i="5"/>
  <c r="V185" i="5" s="1"/>
  <c r="T192" i="5"/>
  <c r="V192" i="5" s="1"/>
  <c r="U405" i="5"/>
  <c r="W405" i="5" s="1"/>
  <c r="U424" i="5"/>
  <c r="W424" i="5" s="1"/>
  <c r="U191" i="5"/>
  <c r="W191" i="5" s="1"/>
  <c r="V794" i="5"/>
  <c r="U794" i="5"/>
  <c r="W794" i="5" s="1"/>
  <c r="C37" i="9"/>
  <c r="D40" i="4"/>
  <c r="D47" i="4"/>
  <c r="D18" i="4"/>
  <c r="D23" i="4"/>
  <c r="V828" i="5"/>
  <c r="U828" i="5"/>
  <c r="W828" i="5" s="1"/>
  <c r="V847" i="5"/>
  <c r="U847" i="5"/>
  <c r="W847" i="5" s="1"/>
  <c r="V779" i="5"/>
  <c r="U779" i="5"/>
  <c r="W779" i="5" s="1"/>
  <c r="V470" i="5"/>
  <c r="U470" i="5"/>
  <c r="W470" i="5" s="1"/>
  <c r="V464" i="5"/>
  <c r="U464" i="5"/>
  <c r="W464" i="5" s="1"/>
  <c r="C42" i="9"/>
  <c r="U313" i="5"/>
  <c r="W313" i="5" s="1"/>
  <c r="V313" i="5"/>
  <c r="V306" i="5"/>
  <c r="U306" i="5"/>
  <c r="W306" i="5" s="1"/>
  <c r="V1093" i="5"/>
  <c r="U1093" i="5"/>
  <c r="W1093" i="5" s="1"/>
  <c r="C29" i="9"/>
  <c r="D41" i="4"/>
  <c r="V1079" i="5"/>
  <c r="U1079" i="5"/>
  <c r="W1079" i="5" s="1"/>
  <c r="U417" i="5"/>
  <c r="W417" i="5" s="1"/>
  <c r="V411" i="5"/>
  <c r="C12" i="9"/>
  <c r="V183" i="5"/>
  <c r="U183" i="5"/>
  <c r="W183" i="5" s="1"/>
  <c r="V178" i="5"/>
  <c r="U178" i="5"/>
  <c r="W178" i="5" s="1"/>
  <c r="V793" i="5"/>
  <c r="U793" i="5"/>
  <c r="W793" i="5" s="1"/>
  <c r="C51" i="9"/>
  <c r="C41" i="9"/>
  <c r="C11" i="9"/>
  <c r="C31" i="9"/>
  <c r="C2" i="9"/>
  <c r="C17" i="9"/>
  <c r="D27" i="4"/>
  <c r="C38" i="9"/>
  <c r="V840" i="5"/>
  <c r="U840" i="5"/>
  <c r="W840" i="5" s="1"/>
  <c r="V834" i="5"/>
  <c r="U834" i="5"/>
  <c r="W834" i="5" s="1"/>
  <c r="V778" i="5"/>
  <c r="U778" i="5"/>
  <c r="W778" i="5" s="1"/>
  <c r="V457" i="5"/>
  <c r="U457" i="5"/>
  <c r="W457" i="5" s="1"/>
  <c r="U476" i="5"/>
  <c r="W476" i="5" s="1"/>
  <c r="V1100" i="5"/>
  <c r="U1100" i="5"/>
  <c r="W1100" i="5" s="1"/>
  <c r="U325" i="5"/>
  <c r="W325" i="5" s="1"/>
  <c r="V325" i="5"/>
  <c r="V318" i="5"/>
  <c r="U318" i="5"/>
  <c r="W318" i="5" s="1"/>
  <c r="V1088" i="5"/>
  <c r="U1088" i="5"/>
  <c r="W1088" i="5" s="1"/>
  <c r="C48" i="9"/>
  <c r="U842" i="5" l="1"/>
  <c r="W842" i="5" s="1"/>
  <c r="U789" i="5"/>
  <c r="W789" i="5" s="1"/>
  <c r="V1101" i="5"/>
  <c r="U321" i="5"/>
  <c r="W321" i="5" s="1"/>
  <c r="U475" i="5"/>
  <c r="W475" i="5" s="1"/>
  <c r="U193" i="5"/>
  <c r="W193" i="5" s="1"/>
  <c r="U468" i="5"/>
  <c r="W468" i="5" s="1"/>
  <c r="U323" i="5"/>
  <c r="W323" i="5" s="1"/>
  <c r="E9" i="4"/>
  <c r="V425" i="5"/>
  <c r="U186" i="5"/>
  <c r="W186" i="5" s="1"/>
  <c r="V419" i="5"/>
  <c r="T247" i="5"/>
  <c r="T235" i="5"/>
  <c r="T250" i="5"/>
  <c r="T238" i="5"/>
  <c r="T240" i="5"/>
  <c r="T228" i="5"/>
  <c r="T241" i="5"/>
  <c r="T229" i="5"/>
  <c r="T242" i="5"/>
  <c r="T251" i="5"/>
  <c r="T246" i="5"/>
  <c r="T239" i="5"/>
  <c r="T234" i="5"/>
  <c r="T243" i="5"/>
  <c r="T230" i="5"/>
  <c r="T248" i="5"/>
  <c r="T236" i="5"/>
  <c r="T227" i="5"/>
  <c r="T231" i="5"/>
  <c r="T249" i="5"/>
  <c r="T244" i="5"/>
  <c r="T237" i="5"/>
  <c r="T232" i="5"/>
  <c r="T245" i="5"/>
  <c r="T233" i="5"/>
  <c r="T951" i="5"/>
  <c r="T939" i="5"/>
  <c r="T940" i="5"/>
  <c r="T943" i="5"/>
  <c r="T928" i="5"/>
  <c r="T929" i="5"/>
  <c r="T944" i="5"/>
  <c r="T930" i="5"/>
  <c r="T945" i="5"/>
  <c r="T931" i="5"/>
  <c r="T946" i="5"/>
  <c r="T932" i="5"/>
  <c r="T947" i="5"/>
  <c r="T933" i="5"/>
  <c r="T948" i="5"/>
  <c r="T941" i="5"/>
  <c r="T934" i="5"/>
  <c r="T949" i="5"/>
  <c r="T935" i="5"/>
  <c r="T936" i="5"/>
  <c r="T950" i="5"/>
  <c r="T942" i="5"/>
  <c r="T937" i="5"/>
  <c r="T927" i="5"/>
  <c r="T938" i="5"/>
  <c r="V198" i="5"/>
  <c r="V308" i="5"/>
  <c r="V180" i="5"/>
  <c r="V402" i="5"/>
  <c r="T293" i="5"/>
  <c r="T281" i="5"/>
  <c r="T294" i="5"/>
  <c r="T282" i="5"/>
  <c r="T295" i="5"/>
  <c r="T283" i="5"/>
  <c r="T296" i="5"/>
  <c r="T297" i="5"/>
  <c r="T285" i="5"/>
  <c r="T298" i="5"/>
  <c r="T286" i="5"/>
  <c r="T300" i="5"/>
  <c r="T288" i="5"/>
  <c r="T301" i="5"/>
  <c r="T289" i="5"/>
  <c r="T277" i="5"/>
  <c r="T290" i="5"/>
  <c r="T278" i="5"/>
  <c r="T292" i="5"/>
  <c r="T284" i="5"/>
  <c r="T287" i="5"/>
  <c r="T279" i="5"/>
  <c r="T291" i="5"/>
  <c r="T280" i="5"/>
  <c r="T299" i="5"/>
  <c r="V415" i="5"/>
  <c r="T868" i="5"/>
  <c r="T856" i="5"/>
  <c r="T869" i="5"/>
  <c r="T857" i="5"/>
  <c r="T870" i="5"/>
  <c r="T858" i="5"/>
  <c r="T871" i="5"/>
  <c r="T859" i="5"/>
  <c r="T872" i="5"/>
  <c r="T860" i="5"/>
  <c r="T873" i="5"/>
  <c r="T861" i="5"/>
  <c r="T874" i="5"/>
  <c r="T862" i="5"/>
  <c r="T875" i="5"/>
  <c r="T863" i="5"/>
  <c r="T876" i="5"/>
  <c r="T864" i="5"/>
  <c r="T852" i="5"/>
  <c r="T865" i="5"/>
  <c r="T853" i="5"/>
  <c r="T866" i="5"/>
  <c r="T854" i="5"/>
  <c r="T855" i="5"/>
  <c r="T867" i="5"/>
  <c r="V791" i="5"/>
  <c r="T400" i="5"/>
  <c r="T388" i="5"/>
  <c r="T401" i="5"/>
  <c r="T389" i="5"/>
  <c r="T377" i="5"/>
  <c r="T390" i="5"/>
  <c r="T378" i="5"/>
  <c r="T391" i="5"/>
  <c r="T379" i="5"/>
  <c r="T392" i="5"/>
  <c r="T380" i="5"/>
  <c r="T393" i="5"/>
  <c r="T381" i="5"/>
  <c r="T394" i="5"/>
  <c r="T382" i="5"/>
  <c r="T396" i="5"/>
  <c r="T384" i="5"/>
  <c r="T397" i="5"/>
  <c r="T385" i="5"/>
  <c r="T398" i="5"/>
  <c r="T386" i="5"/>
  <c r="T383" i="5"/>
  <c r="T395" i="5"/>
  <c r="T387" i="5"/>
  <c r="T399" i="5"/>
  <c r="T1249" i="5"/>
  <c r="T1237" i="5"/>
  <c r="T1250" i="5"/>
  <c r="T1238" i="5"/>
  <c r="T1251" i="5"/>
  <c r="T1239" i="5"/>
  <c r="T1227" i="5"/>
  <c r="T1240" i="5"/>
  <c r="T1228" i="5"/>
  <c r="T1241" i="5"/>
  <c r="T1229" i="5"/>
  <c r="T1242" i="5"/>
  <c r="T1230" i="5"/>
  <c r="T1243" i="5"/>
  <c r="T1231" i="5"/>
  <c r="T1244" i="5"/>
  <c r="T1232" i="5"/>
  <c r="T1245" i="5"/>
  <c r="T1233" i="5"/>
  <c r="T1246" i="5"/>
  <c r="T1234" i="5"/>
  <c r="T1247" i="5"/>
  <c r="T1235" i="5"/>
  <c r="T1248" i="5"/>
  <c r="T1236" i="5"/>
  <c r="E36" i="4"/>
  <c r="G36" i="4" s="1"/>
  <c r="P36" i="4" s="1"/>
  <c r="U196" i="5"/>
  <c r="W196" i="5" s="1"/>
  <c r="U409" i="5"/>
  <c r="W409" i="5" s="1"/>
  <c r="U181" i="5"/>
  <c r="W181" i="5" s="1"/>
  <c r="E8" i="4"/>
  <c r="T544" i="5"/>
  <c r="T532" i="5"/>
  <c r="T545" i="5"/>
  <c r="T533" i="5"/>
  <c r="T546" i="5"/>
  <c r="T534" i="5"/>
  <c r="T547" i="5"/>
  <c r="T535" i="5"/>
  <c r="T548" i="5"/>
  <c r="T536" i="5"/>
  <c r="T549" i="5"/>
  <c r="T537" i="5"/>
  <c r="T550" i="5"/>
  <c r="T538" i="5"/>
  <c r="T551" i="5"/>
  <c r="T539" i="5"/>
  <c r="T527" i="5"/>
  <c r="T540" i="5"/>
  <c r="T528" i="5"/>
  <c r="T541" i="5"/>
  <c r="T529" i="5"/>
  <c r="T542" i="5"/>
  <c r="T530" i="5"/>
  <c r="T531" i="5"/>
  <c r="T543" i="5"/>
  <c r="U412" i="5"/>
  <c r="W412" i="5" s="1"/>
  <c r="E15" i="4"/>
  <c r="F15" i="4" s="1"/>
  <c r="B65" i="1"/>
  <c r="C18" i="2"/>
  <c r="U185" i="5"/>
  <c r="W185" i="5" s="1"/>
  <c r="U179" i="5"/>
  <c r="W179" i="5" s="1"/>
  <c r="V1089" i="5"/>
  <c r="U1089" i="5"/>
  <c r="W1089" i="5" s="1"/>
  <c r="T165" i="5"/>
  <c r="T153" i="5"/>
  <c r="T166" i="5"/>
  <c r="T154" i="5"/>
  <c r="T167" i="5"/>
  <c r="T155" i="5"/>
  <c r="T168" i="5"/>
  <c r="T156" i="5"/>
  <c r="T169" i="5"/>
  <c r="T157" i="5"/>
  <c r="T170" i="5"/>
  <c r="T158" i="5"/>
  <c r="T171" i="5"/>
  <c r="T159" i="5"/>
  <c r="T172" i="5"/>
  <c r="T160" i="5"/>
  <c r="T173" i="5"/>
  <c r="T161" i="5"/>
  <c r="T174" i="5"/>
  <c r="T162" i="5"/>
  <c r="T175" i="5"/>
  <c r="T163" i="5"/>
  <c r="T176" i="5"/>
  <c r="T164" i="5"/>
  <c r="T152" i="5"/>
  <c r="T1069" i="5"/>
  <c r="T1057" i="5"/>
  <c r="T1070" i="5"/>
  <c r="T1058" i="5"/>
  <c r="T1071" i="5"/>
  <c r="T1059" i="5"/>
  <c r="T1072" i="5"/>
  <c r="T1060" i="5"/>
  <c r="T1073" i="5"/>
  <c r="T1061" i="5"/>
  <c r="T1074" i="5"/>
  <c r="T1062" i="5"/>
  <c r="T1075" i="5"/>
  <c r="T1063" i="5"/>
  <c r="T1076" i="5"/>
  <c r="T1064" i="5"/>
  <c r="T1052" i="5"/>
  <c r="T1065" i="5"/>
  <c r="T1053" i="5"/>
  <c r="T1066" i="5"/>
  <c r="T1054" i="5"/>
  <c r="T1067" i="5"/>
  <c r="T1055" i="5"/>
  <c r="T1068" i="5"/>
  <c r="T1056" i="5"/>
  <c r="T21" i="5"/>
  <c r="T9" i="5"/>
  <c r="T22" i="5"/>
  <c r="T10" i="5"/>
  <c r="T23" i="5"/>
  <c r="T11" i="5"/>
  <c r="T24" i="5"/>
  <c r="T12" i="5"/>
  <c r="T25" i="5"/>
  <c r="T13" i="5"/>
  <c r="T26" i="5"/>
  <c r="T14" i="5"/>
  <c r="T2" i="5"/>
  <c r="T15" i="5"/>
  <c r="T3" i="5"/>
  <c r="T16" i="5"/>
  <c r="T4" i="5"/>
  <c r="T17" i="5"/>
  <c r="T5" i="5"/>
  <c r="T18" i="5"/>
  <c r="T6" i="5"/>
  <c r="T19" i="5"/>
  <c r="T7" i="5"/>
  <c r="T20" i="5"/>
  <c r="T8" i="5"/>
  <c r="T340" i="5"/>
  <c r="T328" i="5"/>
  <c r="T341" i="5"/>
  <c r="T329" i="5"/>
  <c r="T342" i="5"/>
  <c r="T330" i="5"/>
  <c r="T343" i="5"/>
  <c r="T331" i="5"/>
  <c r="T344" i="5"/>
  <c r="T332" i="5"/>
  <c r="T345" i="5"/>
  <c r="T333" i="5"/>
  <c r="T346" i="5"/>
  <c r="T334" i="5"/>
  <c r="T348" i="5"/>
  <c r="T336" i="5"/>
  <c r="T349" i="5"/>
  <c r="T337" i="5"/>
  <c r="T350" i="5"/>
  <c r="T338" i="5"/>
  <c r="T351" i="5"/>
  <c r="T335" i="5"/>
  <c r="T347" i="5"/>
  <c r="T327" i="5"/>
  <c r="T339" i="5"/>
  <c r="T496" i="5"/>
  <c r="T484" i="5"/>
  <c r="T497" i="5"/>
  <c r="T485" i="5"/>
  <c r="T498" i="5"/>
  <c r="T486" i="5"/>
  <c r="T499" i="5"/>
  <c r="T487" i="5"/>
  <c r="T500" i="5"/>
  <c r="T488" i="5"/>
  <c r="T501" i="5"/>
  <c r="T489" i="5"/>
  <c r="T477" i="5"/>
  <c r="T490" i="5"/>
  <c r="T478" i="5"/>
  <c r="T491" i="5"/>
  <c r="T479" i="5"/>
  <c r="T492" i="5"/>
  <c r="T480" i="5"/>
  <c r="T493" i="5"/>
  <c r="T481" i="5"/>
  <c r="T494" i="5"/>
  <c r="T482" i="5"/>
  <c r="T483" i="5"/>
  <c r="T495" i="5"/>
  <c r="V200" i="5"/>
  <c r="T448" i="5"/>
  <c r="T436" i="5"/>
  <c r="T449" i="5"/>
  <c r="T437" i="5"/>
  <c r="T450" i="5"/>
  <c r="T438" i="5"/>
  <c r="T451" i="5"/>
  <c r="T439" i="5"/>
  <c r="T427" i="5"/>
  <c r="T440" i="5"/>
  <c r="T428" i="5"/>
  <c r="T441" i="5"/>
  <c r="T429" i="5"/>
  <c r="T442" i="5"/>
  <c r="T430" i="5"/>
  <c r="T443" i="5"/>
  <c r="T431" i="5"/>
  <c r="T444" i="5"/>
  <c r="T432" i="5"/>
  <c r="T445" i="5"/>
  <c r="T433" i="5"/>
  <c r="T446" i="5"/>
  <c r="T434" i="5"/>
  <c r="T447" i="5"/>
  <c r="T435" i="5"/>
  <c r="U782" i="5"/>
  <c r="W782" i="5" s="1"/>
  <c r="C17" i="2"/>
  <c r="B64" i="1"/>
  <c r="G8" i="4"/>
  <c r="F8" i="4"/>
  <c r="U801" i="5"/>
  <c r="W801" i="5" s="1"/>
  <c r="U1096" i="5"/>
  <c r="W1096" i="5" s="1"/>
  <c r="T93" i="5"/>
  <c r="T81" i="5"/>
  <c r="T94" i="5"/>
  <c r="T82" i="5"/>
  <c r="T95" i="5"/>
  <c r="T83" i="5"/>
  <c r="T96" i="5"/>
  <c r="T84" i="5"/>
  <c r="T97" i="5"/>
  <c r="T85" i="5"/>
  <c r="T98" i="5"/>
  <c r="T86" i="5"/>
  <c r="T99" i="5"/>
  <c r="T87" i="5"/>
  <c r="T100" i="5"/>
  <c r="T88" i="5"/>
  <c r="T101" i="5"/>
  <c r="T89" i="5"/>
  <c r="T77" i="5"/>
  <c r="T90" i="5"/>
  <c r="T78" i="5"/>
  <c r="T91" i="5"/>
  <c r="T79" i="5"/>
  <c r="T92" i="5"/>
  <c r="T80" i="5"/>
  <c r="U423" i="5"/>
  <c r="W423" i="5" s="1"/>
  <c r="U190" i="5"/>
  <c r="W190" i="5" s="1"/>
  <c r="T997" i="5"/>
  <c r="T999" i="5"/>
  <c r="T987" i="5"/>
  <c r="T1000" i="5"/>
  <c r="T988" i="5"/>
  <c r="T1001" i="5"/>
  <c r="T989" i="5"/>
  <c r="T977" i="5"/>
  <c r="T990" i="5"/>
  <c r="T978" i="5"/>
  <c r="T994" i="5"/>
  <c r="T982" i="5"/>
  <c r="T996" i="5"/>
  <c r="T995" i="5"/>
  <c r="T991" i="5"/>
  <c r="T984" i="5"/>
  <c r="T985" i="5"/>
  <c r="T980" i="5"/>
  <c r="T992" i="5"/>
  <c r="T986" i="5"/>
  <c r="T981" i="5"/>
  <c r="T993" i="5"/>
  <c r="T983" i="5"/>
  <c r="T998" i="5"/>
  <c r="T979" i="5"/>
  <c r="T270" i="5"/>
  <c r="T271" i="5"/>
  <c r="T259" i="5"/>
  <c r="T273" i="5"/>
  <c r="T274" i="5"/>
  <c r="T262" i="5"/>
  <c r="T276" i="5"/>
  <c r="T264" i="5"/>
  <c r="T252" i="5"/>
  <c r="T265" i="5"/>
  <c r="T253" i="5"/>
  <c r="T266" i="5"/>
  <c r="T254" i="5"/>
  <c r="T269" i="5"/>
  <c r="T263" i="5"/>
  <c r="T258" i="5"/>
  <c r="T255" i="5"/>
  <c r="T267" i="5"/>
  <c r="T260" i="5"/>
  <c r="T261" i="5"/>
  <c r="T256" i="5"/>
  <c r="T268" i="5"/>
  <c r="T272" i="5"/>
  <c r="T275" i="5"/>
  <c r="T257" i="5"/>
  <c r="T700" i="5"/>
  <c r="T688" i="5"/>
  <c r="T701" i="5"/>
  <c r="T689" i="5"/>
  <c r="T677" i="5"/>
  <c r="T690" i="5"/>
  <c r="T678" i="5"/>
  <c r="T691" i="5"/>
  <c r="T679" i="5"/>
  <c r="T692" i="5"/>
  <c r="T680" i="5"/>
  <c r="T693" i="5"/>
  <c r="T681" i="5"/>
  <c r="T694" i="5"/>
  <c r="T682" i="5"/>
  <c r="T695" i="5"/>
  <c r="T683" i="5"/>
  <c r="T696" i="5"/>
  <c r="T684" i="5"/>
  <c r="T697" i="5"/>
  <c r="T685" i="5"/>
  <c r="T698" i="5"/>
  <c r="T686" i="5"/>
  <c r="T699" i="5"/>
  <c r="T687" i="5"/>
  <c r="T724" i="5"/>
  <c r="T712" i="5"/>
  <c r="T725" i="5"/>
  <c r="T713" i="5"/>
  <c r="T726" i="5"/>
  <c r="T714" i="5"/>
  <c r="T702" i="5"/>
  <c r="T715" i="5"/>
  <c r="T703" i="5"/>
  <c r="T716" i="5"/>
  <c r="T704" i="5"/>
  <c r="T717" i="5"/>
  <c r="T705" i="5"/>
  <c r="T718" i="5"/>
  <c r="T706" i="5"/>
  <c r="T719" i="5"/>
  <c r="T707" i="5"/>
  <c r="T720" i="5"/>
  <c r="T708" i="5"/>
  <c r="T721" i="5"/>
  <c r="T709" i="5"/>
  <c r="T722" i="5"/>
  <c r="T710" i="5"/>
  <c r="T711" i="5"/>
  <c r="T723" i="5"/>
  <c r="T1045" i="5"/>
  <c r="T1033" i="5"/>
  <c r="T1046" i="5"/>
  <c r="T1034" i="5"/>
  <c r="T1047" i="5"/>
  <c r="T1035" i="5"/>
  <c r="T1048" i="5"/>
  <c r="T1036" i="5"/>
  <c r="T1049" i="5"/>
  <c r="T1037" i="5"/>
  <c r="T1050" i="5"/>
  <c r="T1038" i="5"/>
  <c r="T1051" i="5"/>
  <c r="T1039" i="5"/>
  <c r="T1027" i="5"/>
  <c r="T1040" i="5"/>
  <c r="T1041" i="5"/>
  <c r="T1029" i="5"/>
  <c r="T1042" i="5"/>
  <c r="T1030" i="5"/>
  <c r="T1043" i="5"/>
  <c r="T1031" i="5"/>
  <c r="T1044" i="5"/>
  <c r="T1032" i="5"/>
  <c r="T1028" i="5"/>
  <c r="T141" i="5"/>
  <c r="T129" i="5"/>
  <c r="T142" i="5"/>
  <c r="T130" i="5"/>
  <c r="T143" i="5"/>
  <c r="T131" i="5"/>
  <c r="T144" i="5"/>
  <c r="T132" i="5"/>
  <c r="T145" i="5"/>
  <c r="T133" i="5"/>
  <c r="T146" i="5"/>
  <c r="T134" i="5"/>
  <c r="T147" i="5"/>
  <c r="T135" i="5"/>
  <c r="T148" i="5"/>
  <c r="T136" i="5"/>
  <c r="T149" i="5"/>
  <c r="T137" i="5"/>
  <c r="T150" i="5"/>
  <c r="T138" i="5"/>
  <c r="T151" i="5"/>
  <c r="T139" i="5"/>
  <c r="T127" i="5"/>
  <c r="T140" i="5"/>
  <c r="T128" i="5"/>
  <c r="U187" i="5"/>
  <c r="W187" i="5" s="1"/>
  <c r="U463" i="5"/>
  <c r="W463" i="5" s="1"/>
  <c r="E12" i="4"/>
  <c r="G12" i="4" s="1"/>
  <c r="P12" i="4" s="1"/>
  <c r="T748" i="5"/>
  <c r="T736" i="5"/>
  <c r="T749" i="5"/>
  <c r="T737" i="5"/>
  <c r="T750" i="5"/>
  <c r="T738" i="5"/>
  <c r="T751" i="5"/>
  <c r="T739" i="5"/>
  <c r="T727" i="5"/>
  <c r="T740" i="5"/>
  <c r="T728" i="5"/>
  <c r="T741" i="5"/>
  <c r="T729" i="5"/>
  <c r="T742" i="5"/>
  <c r="T730" i="5"/>
  <c r="T743" i="5"/>
  <c r="T731" i="5"/>
  <c r="T744" i="5"/>
  <c r="T732" i="5"/>
  <c r="T745" i="5"/>
  <c r="T733" i="5"/>
  <c r="T746" i="5"/>
  <c r="T734" i="5"/>
  <c r="T735" i="5"/>
  <c r="T747" i="5"/>
  <c r="T223" i="5"/>
  <c r="T211" i="5"/>
  <c r="T226" i="5"/>
  <c r="T216" i="5"/>
  <c r="T204" i="5"/>
  <c r="T217" i="5"/>
  <c r="T205" i="5"/>
  <c r="T220" i="5"/>
  <c r="T210" i="5"/>
  <c r="T221" i="5"/>
  <c r="T206" i="5"/>
  <c r="T222" i="5"/>
  <c r="T212" i="5"/>
  <c r="T202" i="5"/>
  <c r="T218" i="5"/>
  <c r="T213" i="5"/>
  <c r="T207" i="5"/>
  <c r="T224" i="5"/>
  <c r="T214" i="5"/>
  <c r="T203" i="5"/>
  <c r="T219" i="5"/>
  <c r="T208" i="5"/>
  <c r="T225" i="5"/>
  <c r="T215" i="5"/>
  <c r="T209" i="5"/>
  <c r="B67" i="1"/>
  <c r="C20" i="2"/>
  <c r="B6" i="2"/>
  <c r="A6" i="1"/>
  <c r="T69" i="5"/>
  <c r="T57" i="5"/>
  <c r="T70" i="5"/>
  <c r="T58" i="5"/>
  <c r="T71" i="5"/>
  <c r="T59" i="5"/>
  <c r="T72" i="5"/>
  <c r="T60" i="5"/>
  <c r="T73" i="5"/>
  <c r="T61" i="5"/>
  <c r="T74" i="5"/>
  <c r="T62" i="5"/>
  <c r="T75" i="5"/>
  <c r="T63" i="5"/>
  <c r="T76" i="5"/>
  <c r="T64" i="5"/>
  <c r="T52" i="5"/>
  <c r="T65" i="5"/>
  <c r="T53" i="5"/>
  <c r="T66" i="5"/>
  <c r="T54" i="5"/>
  <c r="T67" i="5"/>
  <c r="T55" i="5"/>
  <c r="T68" i="5"/>
  <c r="T56" i="5"/>
  <c r="T568" i="5"/>
  <c r="T556" i="5"/>
  <c r="T569" i="5"/>
  <c r="T557" i="5"/>
  <c r="T570" i="5"/>
  <c r="T558" i="5"/>
  <c r="T571" i="5"/>
  <c r="T559" i="5"/>
  <c r="T572" i="5"/>
  <c r="T560" i="5"/>
  <c r="T573" i="5"/>
  <c r="T561" i="5"/>
  <c r="T574" i="5"/>
  <c r="T562" i="5"/>
  <c r="T575" i="5"/>
  <c r="T563" i="5"/>
  <c r="T576" i="5"/>
  <c r="T564" i="5"/>
  <c r="T552" i="5"/>
  <c r="T565" i="5"/>
  <c r="T553" i="5"/>
  <c r="T566" i="5"/>
  <c r="T554" i="5"/>
  <c r="T567" i="5"/>
  <c r="T555" i="5"/>
  <c r="U416" i="5"/>
  <c r="W416" i="5" s="1"/>
  <c r="U404" i="5"/>
  <c r="W404" i="5" s="1"/>
  <c r="T892" i="5"/>
  <c r="T880" i="5"/>
  <c r="T893" i="5"/>
  <c r="T881" i="5"/>
  <c r="T894" i="5"/>
  <c r="T882" i="5"/>
  <c r="T895" i="5"/>
  <c r="T883" i="5"/>
  <c r="T896" i="5"/>
  <c r="T884" i="5"/>
  <c r="T897" i="5"/>
  <c r="T885" i="5"/>
  <c r="T898" i="5"/>
  <c r="T886" i="5"/>
  <c r="T899" i="5"/>
  <c r="T887" i="5"/>
  <c r="T900" i="5"/>
  <c r="T888" i="5"/>
  <c r="T901" i="5"/>
  <c r="T889" i="5"/>
  <c r="T877" i="5"/>
  <c r="T890" i="5"/>
  <c r="T878" i="5"/>
  <c r="T879" i="5"/>
  <c r="T891" i="5"/>
  <c r="T520" i="5"/>
  <c r="T508" i="5"/>
  <c r="T521" i="5"/>
  <c r="T509" i="5"/>
  <c r="T522" i="5"/>
  <c r="T510" i="5"/>
  <c r="T523" i="5"/>
  <c r="T511" i="5"/>
  <c r="T524" i="5"/>
  <c r="T512" i="5"/>
  <c r="T525" i="5"/>
  <c r="T513" i="5"/>
  <c r="T526" i="5"/>
  <c r="T514" i="5"/>
  <c r="T502" i="5"/>
  <c r="T515" i="5"/>
  <c r="T503" i="5"/>
  <c r="T516" i="5"/>
  <c r="T504" i="5"/>
  <c r="T517" i="5"/>
  <c r="T505" i="5"/>
  <c r="T518" i="5"/>
  <c r="T506" i="5"/>
  <c r="T507" i="5"/>
  <c r="T519" i="5"/>
  <c r="T1225" i="5"/>
  <c r="T1213" i="5"/>
  <c r="T1226" i="5"/>
  <c r="T1214" i="5"/>
  <c r="T1202" i="5"/>
  <c r="T1215" i="5"/>
  <c r="T1203" i="5"/>
  <c r="T1216" i="5"/>
  <c r="T1204" i="5"/>
  <c r="T1217" i="5"/>
  <c r="T1205" i="5"/>
  <c r="T1218" i="5"/>
  <c r="T1206" i="5"/>
  <c r="T1219" i="5"/>
  <c r="T1207" i="5"/>
  <c r="T1220" i="5"/>
  <c r="T1208" i="5"/>
  <c r="T1221" i="5"/>
  <c r="T1209" i="5"/>
  <c r="T1222" i="5"/>
  <c r="T1210" i="5"/>
  <c r="T1223" i="5"/>
  <c r="T1211" i="5"/>
  <c r="T1224" i="5"/>
  <c r="T1212" i="5"/>
  <c r="U182" i="5"/>
  <c r="W182" i="5" s="1"/>
  <c r="C19" i="2"/>
  <c r="B66" i="1"/>
  <c r="U469" i="5"/>
  <c r="W469" i="5" s="1"/>
  <c r="U1090" i="5"/>
  <c r="W1090" i="5" s="1"/>
  <c r="V194" i="5"/>
  <c r="T916" i="5"/>
  <c r="T904" i="5"/>
  <c r="T917" i="5"/>
  <c r="T905" i="5"/>
  <c r="T918" i="5"/>
  <c r="T906" i="5"/>
  <c r="T919" i="5"/>
  <c r="T907" i="5"/>
  <c r="T920" i="5"/>
  <c r="T908" i="5"/>
  <c r="T921" i="5"/>
  <c r="T909" i="5"/>
  <c r="T922" i="5"/>
  <c r="T910" i="5"/>
  <c r="T923" i="5"/>
  <c r="T911" i="5"/>
  <c r="T924" i="5"/>
  <c r="T912" i="5"/>
  <c r="T925" i="5"/>
  <c r="T913" i="5"/>
  <c r="T926" i="5"/>
  <c r="T914" i="5"/>
  <c r="T902" i="5"/>
  <c r="T915" i="5"/>
  <c r="T903" i="5"/>
  <c r="T820" i="5"/>
  <c r="T808" i="5"/>
  <c r="T821" i="5"/>
  <c r="T809" i="5"/>
  <c r="T822" i="5"/>
  <c r="T810" i="5"/>
  <c r="T823" i="5"/>
  <c r="T811" i="5"/>
  <c r="T824" i="5"/>
  <c r="T812" i="5"/>
  <c r="T825" i="5"/>
  <c r="T813" i="5"/>
  <c r="T826" i="5"/>
  <c r="T814" i="5"/>
  <c r="T802" i="5"/>
  <c r="T815" i="5"/>
  <c r="T803" i="5"/>
  <c r="T816" i="5"/>
  <c r="T804" i="5"/>
  <c r="T817" i="5"/>
  <c r="T805" i="5"/>
  <c r="T818" i="5"/>
  <c r="T806" i="5"/>
  <c r="T819" i="5"/>
  <c r="T807" i="5"/>
  <c r="U201" i="5"/>
  <c r="W201" i="5" s="1"/>
  <c r="V188" i="5"/>
  <c r="U848" i="5"/>
  <c r="W848" i="5" s="1"/>
  <c r="U192" i="5"/>
  <c r="W192" i="5" s="1"/>
  <c r="U1084" i="5"/>
  <c r="W1084" i="5" s="1"/>
  <c r="V1099" i="5"/>
  <c r="U1099" i="5"/>
  <c r="W1099" i="5" s="1"/>
  <c r="T376" i="5"/>
  <c r="T364" i="5"/>
  <c r="T352" i="5"/>
  <c r="T365" i="5"/>
  <c r="T353" i="5"/>
  <c r="T366" i="5"/>
  <c r="T354" i="5"/>
  <c r="T367" i="5"/>
  <c r="T355" i="5"/>
  <c r="T368" i="5"/>
  <c r="T356" i="5"/>
  <c r="T369" i="5"/>
  <c r="T357" i="5"/>
  <c r="T370" i="5"/>
  <c r="T358" i="5"/>
  <c r="T372" i="5"/>
  <c r="T360" i="5"/>
  <c r="T373" i="5"/>
  <c r="T361" i="5"/>
  <c r="T374" i="5"/>
  <c r="T362" i="5"/>
  <c r="T363" i="5"/>
  <c r="T375" i="5"/>
  <c r="T359" i="5"/>
  <c r="T371" i="5"/>
  <c r="U422" i="5"/>
  <c r="W422" i="5" s="1"/>
  <c r="U406" i="5"/>
  <c r="W406" i="5" s="1"/>
  <c r="T1117" i="5"/>
  <c r="T1105" i="5"/>
  <c r="T1118" i="5"/>
  <c r="T1106" i="5"/>
  <c r="T1119" i="5"/>
  <c r="T1107" i="5"/>
  <c r="T1120" i="5"/>
  <c r="T1108" i="5"/>
  <c r="T1121" i="5"/>
  <c r="T1109" i="5"/>
  <c r="T1122" i="5"/>
  <c r="T1110" i="5"/>
  <c r="T1123" i="5"/>
  <c r="T1111" i="5"/>
  <c r="T1124" i="5"/>
  <c r="T1112" i="5"/>
  <c r="T1125" i="5"/>
  <c r="T1113" i="5"/>
  <c r="T1126" i="5"/>
  <c r="T1114" i="5"/>
  <c r="T1102" i="5"/>
  <c r="T1115" i="5"/>
  <c r="T1103" i="5"/>
  <c r="T1116" i="5"/>
  <c r="T1104" i="5"/>
  <c r="T592" i="5"/>
  <c r="T580" i="5"/>
  <c r="T593" i="5"/>
  <c r="T581" i="5"/>
  <c r="T594" i="5"/>
  <c r="T582" i="5"/>
  <c r="T595" i="5"/>
  <c r="T583" i="5"/>
  <c r="T596" i="5"/>
  <c r="T584" i="5"/>
  <c r="T597" i="5"/>
  <c r="T585" i="5"/>
  <c r="T598" i="5"/>
  <c r="T586" i="5"/>
  <c r="T599" i="5"/>
  <c r="T587" i="5"/>
  <c r="T600" i="5"/>
  <c r="T588" i="5"/>
  <c r="T601" i="5"/>
  <c r="T589" i="5"/>
  <c r="T577" i="5"/>
  <c r="T590" i="5"/>
  <c r="T578" i="5"/>
  <c r="T591" i="5"/>
  <c r="T579" i="5"/>
  <c r="U199" i="5"/>
  <c r="W199" i="5" s="1"/>
  <c r="T772" i="5"/>
  <c r="T760" i="5"/>
  <c r="T773" i="5"/>
  <c r="T761" i="5"/>
  <c r="T774" i="5"/>
  <c r="T762" i="5"/>
  <c r="T775" i="5"/>
  <c r="T763" i="5"/>
  <c r="T776" i="5"/>
  <c r="T764" i="5"/>
  <c r="T752" i="5"/>
  <c r="T765" i="5"/>
  <c r="T753" i="5"/>
  <c r="T766" i="5"/>
  <c r="T754" i="5"/>
  <c r="T767" i="5"/>
  <c r="T755" i="5"/>
  <c r="T768" i="5"/>
  <c r="T756" i="5"/>
  <c r="T769" i="5"/>
  <c r="T757" i="5"/>
  <c r="T770" i="5"/>
  <c r="T758" i="5"/>
  <c r="T771" i="5"/>
  <c r="T759" i="5"/>
  <c r="T975" i="5"/>
  <c r="T963" i="5"/>
  <c r="T976" i="5"/>
  <c r="T964" i="5"/>
  <c r="T952" i="5"/>
  <c r="T965" i="5"/>
  <c r="T966" i="5"/>
  <c r="T954" i="5"/>
  <c r="T970" i="5"/>
  <c r="T958" i="5"/>
  <c r="T972" i="5"/>
  <c r="T955" i="5"/>
  <c r="T961" i="5"/>
  <c r="T973" i="5"/>
  <c r="T968" i="5"/>
  <c r="T956" i="5"/>
  <c r="T962" i="5"/>
  <c r="T974" i="5"/>
  <c r="T957" i="5"/>
  <c r="T953" i="5"/>
  <c r="T969" i="5"/>
  <c r="T959" i="5"/>
  <c r="T971" i="5"/>
  <c r="T967" i="5"/>
  <c r="T960" i="5"/>
  <c r="U197" i="5"/>
  <c r="W197" i="5" s="1"/>
  <c r="T1165" i="5"/>
  <c r="T1153" i="5"/>
  <c r="T1166" i="5"/>
  <c r="T1154" i="5"/>
  <c r="T1167" i="5"/>
  <c r="T1155" i="5"/>
  <c r="T1168" i="5"/>
  <c r="T1156" i="5"/>
  <c r="T1169" i="5"/>
  <c r="T1157" i="5"/>
  <c r="T1170" i="5"/>
  <c r="T1158" i="5"/>
  <c r="T1171" i="5"/>
  <c r="T1159" i="5"/>
  <c r="T1172" i="5"/>
  <c r="T1160" i="5"/>
  <c r="T1173" i="5"/>
  <c r="T1161" i="5"/>
  <c r="T1174" i="5"/>
  <c r="T1162" i="5"/>
  <c r="T1175" i="5"/>
  <c r="T1163" i="5"/>
  <c r="T1176" i="5"/>
  <c r="T1164" i="5"/>
  <c r="T1152" i="5"/>
  <c r="T1141" i="5"/>
  <c r="T1129" i="5"/>
  <c r="T1142" i="5"/>
  <c r="T1130" i="5"/>
  <c r="T1143" i="5"/>
  <c r="T1131" i="5"/>
  <c r="T1144" i="5"/>
  <c r="T1132" i="5"/>
  <c r="T1145" i="5"/>
  <c r="T1133" i="5"/>
  <c r="T1146" i="5"/>
  <c r="T1134" i="5"/>
  <c r="T1147" i="5"/>
  <c r="T1135" i="5"/>
  <c r="T1148" i="5"/>
  <c r="T1136" i="5"/>
  <c r="T1149" i="5"/>
  <c r="T1137" i="5"/>
  <c r="T1150" i="5"/>
  <c r="T1138" i="5"/>
  <c r="T1151" i="5"/>
  <c r="T1139" i="5"/>
  <c r="T1127" i="5"/>
  <c r="T1140" i="5"/>
  <c r="T1128" i="5"/>
  <c r="U189" i="5"/>
  <c r="W189" i="5" s="1"/>
  <c r="G9" i="4"/>
  <c r="F9" i="4"/>
  <c r="T1201" i="5"/>
  <c r="T1189" i="5"/>
  <c r="T1177" i="5"/>
  <c r="T1190" i="5"/>
  <c r="T1178" i="5"/>
  <c r="T1191" i="5"/>
  <c r="T1179" i="5"/>
  <c r="T1192" i="5"/>
  <c r="T1180" i="5"/>
  <c r="T1193" i="5"/>
  <c r="T1181" i="5"/>
  <c r="T1194" i="5"/>
  <c r="T1182" i="5"/>
  <c r="T1195" i="5"/>
  <c r="T1183" i="5"/>
  <c r="T1196" i="5"/>
  <c r="T1184" i="5"/>
  <c r="T1197" i="5"/>
  <c r="T1185" i="5"/>
  <c r="T1198" i="5"/>
  <c r="T1186" i="5"/>
  <c r="T1199" i="5"/>
  <c r="T1187" i="5"/>
  <c r="T1200" i="5"/>
  <c r="T1188" i="5"/>
  <c r="U311" i="5"/>
  <c r="W311" i="5" s="1"/>
  <c r="T640" i="5"/>
  <c r="T628" i="5"/>
  <c r="T641" i="5"/>
  <c r="T629" i="5"/>
  <c r="T642" i="5"/>
  <c r="T630" i="5"/>
  <c r="T643" i="5"/>
  <c r="T631" i="5"/>
  <c r="T644" i="5"/>
  <c r="T632" i="5"/>
  <c r="T645" i="5"/>
  <c r="T633" i="5"/>
  <c r="T646" i="5"/>
  <c r="T634" i="5"/>
  <c r="T647" i="5"/>
  <c r="T635" i="5"/>
  <c r="T648" i="5"/>
  <c r="T636" i="5"/>
  <c r="T649" i="5"/>
  <c r="T637" i="5"/>
  <c r="T650" i="5"/>
  <c r="T638" i="5"/>
  <c r="T627" i="5"/>
  <c r="T651" i="5"/>
  <c r="T639" i="5"/>
  <c r="T45" i="5"/>
  <c r="T33" i="5"/>
  <c r="T46" i="5"/>
  <c r="T34" i="5"/>
  <c r="T47" i="5"/>
  <c r="T35" i="5"/>
  <c r="T48" i="5"/>
  <c r="T36" i="5"/>
  <c r="T49" i="5"/>
  <c r="T37" i="5"/>
  <c r="T50" i="5"/>
  <c r="T38" i="5"/>
  <c r="T51" i="5"/>
  <c r="T39" i="5"/>
  <c r="T27" i="5"/>
  <c r="T40" i="5"/>
  <c r="T28" i="5"/>
  <c r="T41" i="5"/>
  <c r="T29" i="5"/>
  <c r="T42" i="5"/>
  <c r="T30" i="5"/>
  <c r="T43" i="5"/>
  <c r="T31" i="5"/>
  <c r="T44" i="5"/>
  <c r="T32" i="5"/>
  <c r="E19" i="4"/>
  <c r="G19" i="4" s="1"/>
  <c r="P19" i="4" s="1"/>
  <c r="T1021" i="5"/>
  <c r="T1009" i="5"/>
  <c r="T1023" i="5"/>
  <c r="T1011" i="5"/>
  <c r="T1024" i="5"/>
  <c r="T1012" i="5"/>
  <c r="T1025" i="5"/>
  <c r="T1013" i="5"/>
  <c r="T1026" i="5"/>
  <c r="T1014" i="5"/>
  <c r="T1002" i="5"/>
  <c r="T1015" i="5"/>
  <c r="T1003" i="5"/>
  <c r="T1018" i="5"/>
  <c r="T1006" i="5"/>
  <c r="T1019" i="5"/>
  <c r="T1020" i="5"/>
  <c r="T1008" i="5"/>
  <c r="T1017" i="5"/>
  <c r="T1010" i="5"/>
  <c r="T1007" i="5"/>
  <c r="T1004" i="5"/>
  <c r="T1016" i="5"/>
  <c r="T1005" i="5"/>
  <c r="T1022" i="5"/>
  <c r="U829" i="5"/>
  <c r="W829" i="5" s="1"/>
  <c r="T616" i="5"/>
  <c r="T604" i="5"/>
  <c r="T617" i="5"/>
  <c r="T605" i="5"/>
  <c r="T618" i="5"/>
  <c r="T606" i="5"/>
  <c r="T619" i="5"/>
  <c r="T607" i="5"/>
  <c r="T620" i="5"/>
  <c r="T608" i="5"/>
  <c r="T621" i="5"/>
  <c r="T609" i="5"/>
  <c r="T622" i="5"/>
  <c r="T610" i="5"/>
  <c r="T623" i="5"/>
  <c r="T611" i="5"/>
  <c r="T624" i="5"/>
  <c r="T612" i="5"/>
  <c r="T625" i="5"/>
  <c r="T613" i="5"/>
  <c r="T626" i="5"/>
  <c r="T614" i="5"/>
  <c r="T602" i="5"/>
  <c r="T615" i="5"/>
  <c r="T603" i="5"/>
  <c r="T676" i="5"/>
  <c r="T664" i="5"/>
  <c r="T652" i="5"/>
  <c r="T665" i="5"/>
  <c r="T653" i="5"/>
  <c r="T666" i="5"/>
  <c r="T654" i="5"/>
  <c r="T667" i="5"/>
  <c r="T655" i="5"/>
  <c r="T668" i="5"/>
  <c r="T656" i="5"/>
  <c r="T669" i="5"/>
  <c r="T657" i="5"/>
  <c r="T670" i="5"/>
  <c r="T658" i="5"/>
  <c r="T671" i="5"/>
  <c r="T659" i="5"/>
  <c r="T672" i="5"/>
  <c r="T660" i="5"/>
  <c r="T673" i="5"/>
  <c r="T661" i="5"/>
  <c r="T674" i="5"/>
  <c r="T662" i="5"/>
  <c r="T675" i="5"/>
  <c r="T663" i="5"/>
  <c r="U402" i="5"/>
  <c r="W402" i="5" s="1"/>
  <c r="U177" i="5"/>
  <c r="W177" i="5" s="1"/>
  <c r="T117" i="5"/>
  <c r="T105" i="5"/>
  <c r="T118" i="5"/>
  <c r="T106" i="5"/>
  <c r="T119" i="5"/>
  <c r="T107" i="5"/>
  <c r="T120" i="5"/>
  <c r="T108" i="5"/>
  <c r="T121" i="5"/>
  <c r="T109" i="5"/>
  <c r="T122" i="5"/>
  <c r="T110" i="5"/>
  <c r="T123" i="5"/>
  <c r="T111" i="5"/>
  <c r="T124" i="5"/>
  <c r="T112" i="5"/>
  <c r="T125" i="5"/>
  <c r="T113" i="5"/>
  <c r="T126" i="5"/>
  <c r="T114" i="5"/>
  <c r="T102" i="5"/>
  <c r="T115" i="5"/>
  <c r="T103" i="5"/>
  <c r="T116" i="5"/>
  <c r="T104" i="5"/>
  <c r="E28" i="4"/>
  <c r="G28" i="4" s="1"/>
  <c r="P28" i="4" s="1"/>
  <c r="G15" i="4" l="1"/>
  <c r="V104" i="5"/>
  <c r="U104" i="5"/>
  <c r="W104" i="5" s="1"/>
  <c r="V117" i="5"/>
  <c r="U117" i="5"/>
  <c r="W117" i="5" s="1"/>
  <c r="V666" i="5"/>
  <c r="U666" i="5"/>
  <c r="W666" i="5" s="1"/>
  <c r="V622" i="5"/>
  <c r="U622" i="5"/>
  <c r="W622" i="5" s="1"/>
  <c r="U1017" i="5"/>
  <c r="W1017" i="5" s="1"/>
  <c r="V1017" i="5"/>
  <c r="V30" i="5"/>
  <c r="U30" i="5"/>
  <c r="W30" i="5" s="1"/>
  <c r="V638" i="5"/>
  <c r="U638" i="5"/>
  <c r="W638" i="5" s="1"/>
  <c r="V1189" i="5"/>
  <c r="U1189" i="5"/>
  <c r="W1189" i="5" s="1"/>
  <c r="V1132" i="5"/>
  <c r="U1132" i="5"/>
  <c r="W1132" i="5" s="1"/>
  <c r="V1170" i="5"/>
  <c r="U1170" i="5"/>
  <c r="W1170" i="5" s="1"/>
  <c r="U961" i="5"/>
  <c r="W961" i="5" s="1"/>
  <c r="V961" i="5"/>
  <c r="V768" i="5"/>
  <c r="U768" i="5"/>
  <c r="W768" i="5" s="1"/>
  <c r="V589" i="5"/>
  <c r="U589" i="5"/>
  <c r="W589" i="5" s="1"/>
  <c r="V583" i="5"/>
  <c r="U583" i="5"/>
  <c r="W583" i="5" s="1"/>
  <c r="V1121" i="5"/>
  <c r="U1121" i="5"/>
  <c r="W1121" i="5" s="1"/>
  <c r="V370" i="5"/>
  <c r="U370" i="5"/>
  <c r="W370" i="5" s="1"/>
  <c r="V364" i="5"/>
  <c r="U364" i="5"/>
  <c r="W364" i="5" s="1"/>
  <c r="V815" i="5"/>
  <c r="U815" i="5"/>
  <c r="W815" i="5" s="1"/>
  <c r="U809" i="5"/>
  <c r="W809" i="5" s="1"/>
  <c r="V809" i="5"/>
  <c r="V924" i="5"/>
  <c r="U924" i="5"/>
  <c r="W924" i="5" s="1"/>
  <c r="V918" i="5"/>
  <c r="U918" i="5"/>
  <c r="W918" i="5" s="1"/>
  <c r="V1220" i="5"/>
  <c r="U1220" i="5"/>
  <c r="W1220" i="5" s="1"/>
  <c r="U1214" i="5"/>
  <c r="W1214" i="5" s="1"/>
  <c r="V1214" i="5"/>
  <c r="V503" i="5"/>
  <c r="U503" i="5"/>
  <c r="W503" i="5" s="1"/>
  <c r="V522" i="5"/>
  <c r="U522" i="5"/>
  <c r="W522" i="5" s="1"/>
  <c r="U890" i="5"/>
  <c r="W890" i="5" s="1"/>
  <c r="V890" i="5"/>
  <c r="V884" i="5"/>
  <c r="U884" i="5"/>
  <c r="W884" i="5" s="1"/>
  <c r="V575" i="5"/>
  <c r="U575" i="5"/>
  <c r="W575" i="5" s="1"/>
  <c r="U569" i="5"/>
  <c r="W569" i="5" s="1"/>
  <c r="V569" i="5"/>
  <c r="V65" i="5"/>
  <c r="U65" i="5"/>
  <c r="W65" i="5" s="1"/>
  <c r="V59" i="5"/>
  <c r="U59" i="5"/>
  <c r="W59" i="5" s="1"/>
  <c r="V218" i="5"/>
  <c r="U218" i="5"/>
  <c r="W218" i="5" s="1"/>
  <c r="U226" i="5"/>
  <c r="W226" i="5" s="1"/>
  <c r="V226" i="5"/>
  <c r="V745" i="5"/>
  <c r="U745" i="5"/>
  <c r="W745" i="5" s="1"/>
  <c r="V739" i="5"/>
  <c r="U739" i="5"/>
  <c r="W739" i="5" s="1"/>
  <c r="V140" i="5"/>
  <c r="U140" i="5"/>
  <c r="W140" i="5" s="1"/>
  <c r="V134" i="5"/>
  <c r="U134" i="5"/>
  <c r="W134" i="5" s="1"/>
  <c r="V1041" i="5"/>
  <c r="U1041" i="5"/>
  <c r="W1041" i="5" s="1"/>
  <c r="V1047" i="5"/>
  <c r="U1047" i="5"/>
  <c r="W1047" i="5" s="1"/>
  <c r="V720" i="5"/>
  <c r="U720" i="5"/>
  <c r="W720" i="5" s="1"/>
  <c r="V714" i="5"/>
  <c r="U714" i="5"/>
  <c r="W714" i="5" s="1"/>
  <c r="V686" i="5"/>
  <c r="U686" i="5"/>
  <c r="W686" i="5" s="1"/>
  <c r="V680" i="5"/>
  <c r="U680" i="5"/>
  <c r="W680" i="5" s="1"/>
  <c r="V275" i="5"/>
  <c r="U275" i="5"/>
  <c r="W275" i="5" s="1"/>
  <c r="V266" i="5"/>
  <c r="U266" i="5"/>
  <c r="W266" i="5" s="1"/>
  <c r="V979" i="5"/>
  <c r="U979" i="5"/>
  <c r="W979" i="5" s="1"/>
  <c r="V996" i="5"/>
  <c r="U996" i="5"/>
  <c r="W996" i="5" s="1"/>
  <c r="U997" i="5"/>
  <c r="W997" i="5" s="1"/>
  <c r="V997" i="5"/>
  <c r="U88" i="5"/>
  <c r="W88" i="5" s="1"/>
  <c r="V88" i="5"/>
  <c r="V82" i="5"/>
  <c r="U82" i="5"/>
  <c r="W82" i="5" s="1"/>
  <c r="V443" i="5"/>
  <c r="U443" i="5"/>
  <c r="W443" i="5" s="1"/>
  <c r="U437" i="5"/>
  <c r="W437" i="5" s="1"/>
  <c r="V437" i="5"/>
  <c r="V492" i="5"/>
  <c r="U492" i="5"/>
  <c r="W492" i="5" s="1"/>
  <c r="V486" i="5"/>
  <c r="U486" i="5"/>
  <c r="W486" i="5" s="1"/>
  <c r="V351" i="5"/>
  <c r="U351" i="5"/>
  <c r="W351" i="5" s="1"/>
  <c r="V344" i="5"/>
  <c r="U344" i="5"/>
  <c r="W344" i="5" s="1"/>
  <c r="V19" i="5"/>
  <c r="U19" i="5"/>
  <c r="W19" i="5" s="1"/>
  <c r="V13" i="5"/>
  <c r="U13" i="5"/>
  <c r="W13" i="5" s="1"/>
  <c r="V1055" i="5"/>
  <c r="U1055" i="5"/>
  <c r="W1055" i="5" s="1"/>
  <c r="U1074" i="5"/>
  <c r="W1074" i="5" s="1"/>
  <c r="V1074" i="5"/>
  <c r="V164" i="5"/>
  <c r="U164" i="5"/>
  <c r="W164" i="5" s="1"/>
  <c r="V158" i="5"/>
  <c r="U158" i="5"/>
  <c r="W158" i="5" s="1"/>
  <c r="V529" i="5"/>
  <c r="U529" i="5"/>
  <c r="W529" i="5" s="1"/>
  <c r="V548" i="5"/>
  <c r="U548" i="5"/>
  <c r="W548" i="5" s="1"/>
  <c r="V1234" i="5"/>
  <c r="U1234" i="5"/>
  <c r="W1234" i="5" s="1"/>
  <c r="V1228" i="5"/>
  <c r="U1228" i="5"/>
  <c r="W1228" i="5" s="1"/>
  <c r="V387" i="5"/>
  <c r="U387" i="5"/>
  <c r="W387" i="5" s="1"/>
  <c r="V393" i="5"/>
  <c r="U393" i="5"/>
  <c r="W393" i="5" s="1"/>
  <c r="V863" i="5"/>
  <c r="U863" i="5"/>
  <c r="W863" i="5" s="1"/>
  <c r="U857" i="5"/>
  <c r="W857" i="5" s="1"/>
  <c r="V857" i="5"/>
  <c r="V284" i="5"/>
  <c r="U284" i="5"/>
  <c r="W284" i="5" s="1"/>
  <c r="V297" i="5"/>
  <c r="U297" i="5"/>
  <c r="W297" i="5" s="1"/>
  <c r="V935" i="5"/>
  <c r="U935" i="5"/>
  <c r="W935" i="5" s="1"/>
  <c r="V944" i="5"/>
  <c r="U944" i="5"/>
  <c r="W944" i="5" s="1"/>
  <c r="V245" i="5"/>
  <c r="U245" i="5"/>
  <c r="W245" i="5" s="1"/>
  <c r="U239" i="5"/>
  <c r="W239" i="5" s="1"/>
  <c r="V239" i="5"/>
  <c r="E23" i="4"/>
  <c r="V602" i="5"/>
  <c r="U602" i="5"/>
  <c r="W602" i="5" s="1"/>
  <c r="V1194" i="5"/>
  <c r="U1194" i="5"/>
  <c r="W1194" i="5" s="1"/>
  <c r="V673" i="5"/>
  <c r="U673" i="5"/>
  <c r="W673" i="5" s="1"/>
  <c r="U111" i="5"/>
  <c r="W111" i="5" s="1"/>
  <c r="V111" i="5"/>
  <c r="V123" i="5"/>
  <c r="U123" i="5"/>
  <c r="W123" i="5" s="1"/>
  <c r="V672" i="5"/>
  <c r="U672" i="5"/>
  <c r="W672" i="5" s="1"/>
  <c r="U603" i="5"/>
  <c r="W603" i="5" s="1"/>
  <c r="V603" i="5"/>
  <c r="V616" i="5"/>
  <c r="U616" i="5"/>
  <c r="W616" i="5" s="1"/>
  <c r="V1025" i="5"/>
  <c r="U1025" i="5"/>
  <c r="W1025" i="5" s="1"/>
  <c r="V49" i="5"/>
  <c r="U49" i="5"/>
  <c r="W49" i="5" s="1"/>
  <c r="U632" i="5"/>
  <c r="W632" i="5" s="1"/>
  <c r="V632" i="5"/>
  <c r="V1195" i="5"/>
  <c r="U1195" i="5"/>
  <c r="W1195" i="5" s="1"/>
  <c r="V1138" i="5"/>
  <c r="U1138" i="5"/>
  <c r="W1138" i="5" s="1"/>
  <c r="V1176" i="5"/>
  <c r="U1176" i="5"/>
  <c r="W1176" i="5" s="1"/>
  <c r="U960" i="5"/>
  <c r="W960" i="5" s="1"/>
  <c r="V960" i="5"/>
  <c r="V975" i="5"/>
  <c r="U975" i="5"/>
  <c r="W975" i="5" s="1"/>
  <c r="V762" i="5"/>
  <c r="U762" i="5"/>
  <c r="W762" i="5" s="1"/>
  <c r="E49" i="4"/>
  <c r="V1102" i="5"/>
  <c r="U1102" i="5"/>
  <c r="W1102" i="5" s="1"/>
  <c r="V116" i="5"/>
  <c r="U116" i="5"/>
  <c r="W116" i="5" s="1"/>
  <c r="V110" i="5"/>
  <c r="U110" i="5"/>
  <c r="W110" i="5" s="1"/>
  <c r="V659" i="5"/>
  <c r="U659" i="5"/>
  <c r="W659" i="5" s="1"/>
  <c r="U653" i="5"/>
  <c r="W653" i="5" s="1"/>
  <c r="V653" i="5"/>
  <c r="V615" i="5"/>
  <c r="U615" i="5"/>
  <c r="W615" i="5" s="1"/>
  <c r="V609" i="5"/>
  <c r="U609" i="5"/>
  <c r="W609" i="5" s="1"/>
  <c r="F19" i="4"/>
  <c r="U1008" i="5"/>
  <c r="W1008" i="5" s="1"/>
  <c r="V1008" i="5"/>
  <c r="U1012" i="5"/>
  <c r="W1012" i="5" s="1"/>
  <c r="V1012" i="5"/>
  <c r="V42" i="5"/>
  <c r="U42" i="5"/>
  <c r="W42" i="5" s="1"/>
  <c r="V36" i="5"/>
  <c r="U36" i="5"/>
  <c r="W36" i="5" s="1"/>
  <c r="V650" i="5"/>
  <c r="U650" i="5"/>
  <c r="W650" i="5" s="1"/>
  <c r="U644" i="5"/>
  <c r="W644" i="5" s="1"/>
  <c r="V644" i="5"/>
  <c r="U1188" i="5"/>
  <c r="W1188" i="5" s="1"/>
  <c r="V1188" i="5"/>
  <c r="V1182" i="5"/>
  <c r="U1182" i="5"/>
  <c r="W1182" i="5" s="1"/>
  <c r="V1201" i="5"/>
  <c r="U1201" i="5"/>
  <c r="W1201" i="5" s="1"/>
  <c r="V1150" i="5"/>
  <c r="U1150" i="5"/>
  <c r="W1150" i="5" s="1"/>
  <c r="U1144" i="5"/>
  <c r="W1144" i="5" s="1"/>
  <c r="V1144" i="5"/>
  <c r="U1163" i="5"/>
  <c r="W1163" i="5" s="1"/>
  <c r="V1163" i="5"/>
  <c r="V1157" i="5"/>
  <c r="U1157" i="5"/>
  <c r="W1157" i="5" s="1"/>
  <c r="V967" i="5"/>
  <c r="U967" i="5"/>
  <c r="W967" i="5" s="1"/>
  <c r="V955" i="5"/>
  <c r="U955" i="5"/>
  <c r="W955" i="5" s="1"/>
  <c r="F28" i="4"/>
  <c r="V755" i="5"/>
  <c r="U755" i="5"/>
  <c r="W755" i="5" s="1"/>
  <c r="V774" i="5"/>
  <c r="U774" i="5"/>
  <c r="W774" i="5" s="1"/>
  <c r="V601" i="5"/>
  <c r="U601" i="5"/>
  <c r="W601" i="5" s="1"/>
  <c r="V595" i="5"/>
  <c r="U595" i="5"/>
  <c r="W595" i="5" s="1"/>
  <c r="V1114" i="5"/>
  <c r="U1114" i="5"/>
  <c r="W1114" i="5" s="1"/>
  <c r="V1108" i="5"/>
  <c r="U1108" i="5"/>
  <c r="W1108" i="5" s="1"/>
  <c r="V371" i="5"/>
  <c r="U371" i="5"/>
  <c r="W371" i="5" s="1"/>
  <c r="V357" i="5"/>
  <c r="U357" i="5"/>
  <c r="W357" i="5" s="1"/>
  <c r="V376" i="5"/>
  <c r="U376" i="5"/>
  <c r="W376" i="5" s="1"/>
  <c r="E46" i="4"/>
  <c r="U802" i="5"/>
  <c r="W802" i="5" s="1"/>
  <c r="V802" i="5"/>
  <c r="U821" i="5"/>
  <c r="W821" i="5" s="1"/>
  <c r="V821" i="5"/>
  <c r="V911" i="5"/>
  <c r="U911" i="5"/>
  <c r="W911" i="5" s="1"/>
  <c r="V905" i="5"/>
  <c r="U905" i="5"/>
  <c r="W905" i="5" s="1"/>
  <c r="V1207" i="5"/>
  <c r="U1207" i="5"/>
  <c r="W1207" i="5" s="1"/>
  <c r="U1226" i="5"/>
  <c r="W1226" i="5" s="1"/>
  <c r="V1226" i="5"/>
  <c r="V515" i="5"/>
  <c r="U515" i="5"/>
  <c r="W515" i="5" s="1"/>
  <c r="U509" i="5"/>
  <c r="W509" i="5" s="1"/>
  <c r="V509" i="5"/>
  <c r="E44" i="4"/>
  <c r="V877" i="5"/>
  <c r="U877" i="5"/>
  <c r="W877" i="5" s="1"/>
  <c r="V896" i="5"/>
  <c r="U896" i="5"/>
  <c r="W896" i="5" s="1"/>
  <c r="V562" i="5"/>
  <c r="U562" i="5"/>
  <c r="W562" i="5" s="1"/>
  <c r="V556" i="5"/>
  <c r="U556" i="5"/>
  <c r="W556" i="5" s="1"/>
  <c r="E45" i="4"/>
  <c r="U52" i="5"/>
  <c r="W52" i="5" s="1"/>
  <c r="V52" i="5"/>
  <c r="U71" i="5"/>
  <c r="W71" i="5" s="1"/>
  <c r="V71" i="5"/>
  <c r="E40" i="4"/>
  <c r="V202" i="5"/>
  <c r="U202" i="5"/>
  <c r="W202" i="5" s="1"/>
  <c r="V211" i="5"/>
  <c r="U211" i="5"/>
  <c r="W211" i="5" s="1"/>
  <c r="U732" i="5"/>
  <c r="W732" i="5" s="1"/>
  <c r="V732" i="5"/>
  <c r="V751" i="5"/>
  <c r="U751" i="5"/>
  <c r="W751" i="5" s="1"/>
  <c r="E25" i="4"/>
  <c r="V127" i="5"/>
  <c r="U127" i="5"/>
  <c r="W127" i="5" s="1"/>
  <c r="V146" i="5"/>
  <c r="U146" i="5"/>
  <c r="W146" i="5" s="1"/>
  <c r="V1040" i="5"/>
  <c r="U1040" i="5"/>
  <c r="W1040" i="5" s="1"/>
  <c r="V1034" i="5"/>
  <c r="U1034" i="5"/>
  <c r="W1034" i="5" s="1"/>
  <c r="V707" i="5"/>
  <c r="U707" i="5"/>
  <c r="W707" i="5" s="1"/>
  <c r="V726" i="5"/>
  <c r="U726" i="5"/>
  <c r="W726" i="5" s="1"/>
  <c r="V698" i="5"/>
  <c r="U698" i="5"/>
  <c r="W698" i="5" s="1"/>
  <c r="V692" i="5"/>
  <c r="U692" i="5"/>
  <c r="W692" i="5" s="1"/>
  <c r="U272" i="5"/>
  <c r="W272" i="5" s="1"/>
  <c r="V272" i="5"/>
  <c r="U253" i="5"/>
  <c r="W253" i="5" s="1"/>
  <c r="V253" i="5"/>
  <c r="U998" i="5"/>
  <c r="W998" i="5" s="1"/>
  <c r="V998" i="5"/>
  <c r="V982" i="5"/>
  <c r="U982" i="5"/>
  <c r="W982" i="5" s="1"/>
  <c r="V100" i="5"/>
  <c r="U100" i="5"/>
  <c r="W100" i="5" s="1"/>
  <c r="U94" i="5"/>
  <c r="W94" i="5" s="1"/>
  <c r="V94" i="5"/>
  <c r="V430" i="5"/>
  <c r="U430" i="5"/>
  <c r="W430" i="5" s="1"/>
  <c r="U449" i="5"/>
  <c r="W449" i="5" s="1"/>
  <c r="V449" i="5"/>
  <c r="V479" i="5"/>
  <c r="U479" i="5"/>
  <c r="W479" i="5" s="1"/>
  <c r="V498" i="5"/>
  <c r="U498" i="5"/>
  <c r="W498" i="5" s="1"/>
  <c r="V338" i="5"/>
  <c r="U338" i="5"/>
  <c r="W338" i="5" s="1"/>
  <c r="V331" i="5"/>
  <c r="U331" i="5"/>
  <c r="W331" i="5" s="1"/>
  <c r="V6" i="5"/>
  <c r="U6" i="5"/>
  <c r="W6" i="5" s="1"/>
  <c r="V25" i="5"/>
  <c r="U25" i="5"/>
  <c r="W25" i="5" s="1"/>
  <c r="V1067" i="5"/>
  <c r="U1067" i="5"/>
  <c r="W1067" i="5" s="1"/>
  <c r="V1061" i="5"/>
  <c r="U1061" i="5"/>
  <c r="W1061" i="5" s="1"/>
  <c r="V176" i="5"/>
  <c r="U176" i="5"/>
  <c r="W176" i="5" s="1"/>
  <c r="V170" i="5"/>
  <c r="U170" i="5"/>
  <c r="W170" i="5" s="1"/>
  <c r="V541" i="5"/>
  <c r="U541" i="5"/>
  <c r="W541" i="5" s="1"/>
  <c r="U535" i="5"/>
  <c r="W535" i="5" s="1"/>
  <c r="V535" i="5"/>
  <c r="V1246" i="5"/>
  <c r="U1246" i="5"/>
  <c r="W1246" i="5" s="1"/>
  <c r="V1240" i="5"/>
  <c r="U1240" i="5"/>
  <c r="W1240" i="5" s="1"/>
  <c r="V395" i="5"/>
  <c r="U395" i="5"/>
  <c r="W395" i="5" s="1"/>
  <c r="V380" i="5"/>
  <c r="U380" i="5"/>
  <c r="W380" i="5" s="1"/>
  <c r="V875" i="5"/>
  <c r="U875" i="5"/>
  <c r="W875" i="5" s="1"/>
  <c r="U869" i="5"/>
  <c r="W869" i="5" s="1"/>
  <c r="V869" i="5"/>
  <c r="V292" i="5"/>
  <c r="U292" i="5"/>
  <c r="W292" i="5" s="1"/>
  <c r="V296" i="5"/>
  <c r="U296" i="5"/>
  <c r="W296" i="5" s="1"/>
  <c r="V949" i="5"/>
  <c r="U949" i="5"/>
  <c r="W949" i="5" s="1"/>
  <c r="U929" i="5"/>
  <c r="W929" i="5" s="1"/>
  <c r="V929" i="5"/>
  <c r="U232" i="5"/>
  <c r="W232" i="5" s="1"/>
  <c r="V232" i="5"/>
  <c r="U246" i="5"/>
  <c r="W246" i="5" s="1"/>
  <c r="V246" i="5"/>
  <c r="U103" i="5"/>
  <c r="W103" i="5" s="1"/>
  <c r="V103" i="5"/>
  <c r="V637" i="5"/>
  <c r="U637" i="5"/>
  <c r="W637" i="5" s="1"/>
  <c r="U1169" i="5"/>
  <c r="W1169" i="5" s="1"/>
  <c r="V1169" i="5"/>
  <c r="V588" i="5"/>
  <c r="U588" i="5"/>
  <c r="W588" i="5" s="1"/>
  <c r="V369" i="5"/>
  <c r="U369" i="5"/>
  <c r="W369" i="5" s="1"/>
  <c r="U521" i="5"/>
  <c r="W521" i="5" s="1"/>
  <c r="V521" i="5"/>
  <c r="V574" i="5"/>
  <c r="U574" i="5"/>
  <c r="W574" i="5" s="1"/>
  <c r="U209" i="5"/>
  <c r="W209" i="5" s="1"/>
  <c r="V209" i="5"/>
  <c r="U1046" i="5"/>
  <c r="W1046" i="5" s="1"/>
  <c r="V1046" i="5"/>
  <c r="V343" i="5"/>
  <c r="U343" i="5"/>
  <c r="W343" i="5" s="1"/>
  <c r="V18" i="5"/>
  <c r="U18" i="5"/>
  <c r="W18" i="5" s="1"/>
  <c r="V12" i="5"/>
  <c r="U12" i="5"/>
  <c r="W12" i="5" s="1"/>
  <c r="V1054" i="5"/>
  <c r="U1054" i="5"/>
  <c r="W1054" i="5" s="1"/>
  <c r="U1073" i="5"/>
  <c r="W1073" i="5" s="1"/>
  <c r="V1073" i="5"/>
  <c r="V163" i="5"/>
  <c r="U163" i="5"/>
  <c r="W163" i="5" s="1"/>
  <c r="V157" i="5"/>
  <c r="U157" i="5"/>
  <c r="W157" i="5" s="1"/>
  <c r="V528" i="5"/>
  <c r="U528" i="5"/>
  <c r="W528" i="5" s="1"/>
  <c r="V547" i="5"/>
  <c r="U547" i="5"/>
  <c r="W547" i="5" s="1"/>
  <c r="U1233" i="5"/>
  <c r="W1233" i="5" s="1"/>
  <c r="V1233" i="5"/>
  <c r="E5" i="4"/>
  <c r="V1227" i="5"/>
  <c r="U1227" i="5"/>
  <c r="W1227" i="5" s="1"/>
  <c r="V383" i="5"/>
  <c r="U383" i="5"/>
  <c r="W383" i="5" s="1"/>
  <c r="V392" i="5"/>
  <c r="U392" i="5"/>
  <c r="W392" i="5" s="1"/>
  <c r="V862" i="5"/>
  <c r="U862" i="5"/>
  <c r="W862" i="5" s="1"/>
  <c r="V856" i="5"/>
  <c r="U856" i="5"/>
  <c r="W856" i="5" s="1"/>
  <c r="V278" i="5"/>
  <c r="U278" i="5"/>
  <c r="W278" i="5" s="1"/>
  <c r="V283" i="5"/>
  <c r="U283" i="5"/>
  <c r="W283" i="5" s="1"/>
  <c r="V934" i="5"/>
  <c r="U934" i="5"/>
  <c r="W934" i="5" s="1"/>
  <c r="V928" i="5"/>
  <c r="U928" i="5"/>
  <c r="W928" i="5" s="1"/>
  <c r="V237" i="5"/>
  <c r="U237" i="5"/>
  <c r="W237" i="5" s="1"/>
  <c r="U251" i="5"/>
  <c r="W251" i="5" s="1"/>
  <c r="V251" i="5"/>
  <c r="V1020" i="5"/>
  <c r="U1020" i="5"/>
  <c r="W1020" i="5" s="1"/>
  <c r="U1131" i="5"/>
  <c r="W1131" i="5" s="1"/>
  <c r="V1131" i="5"/>
  <c r="U761" i="5"/>
  <c r="W761" i="5" s="1"/>
  <c r="V761" i="5"/>
  <c r="V359" i="5"/>
  <c r="U359" i="5"/>
  <c r="W359" i="5" s="1"/>
  <c r="V814" i="5"/>
  <c r="U814" i="5"/>
  <c r="W814" i="5" s="1"/>
  <c r="V1219" i="5"/>
  <c r="U1219" i="5"/>
  <c r="W1219" i="5" s="1"/>
  <c r="V889" i="5"/>
  <c r="U889" i="5"/>
  <c r="W889" i="5" s="1"/>
  <c r="V568" i="5"/>
  <c r="U568" i="5"/>
  <c r="W568" i="5" s="1"/>
  <c r="U212" i="5"/>
  <c r="W212" i="5" s="1"/>
  <c r="V212" i="5"/>
  <c r="U738" i="5"/>
  <c r="W738" i="5" s="1"/>
  <c r="V738" i="5"/>
  <c r="V133" i="5"/>
  <c r="U133" i="5"/>
  <c r="W133" i="5" s="1"/>
  <c r="V719" i="5"/>
  <c r="U719" i="5"/>
  <c r="W719" i="5" s="1"/>
  <c r="V685" i="5"/>
  <c r="U685" i="5"/>
  <c r="W685" i="5" s="1"/>
  <c r="V268" i="5"/>
  <c r="U268" i="5"/>
  <c r="W268" i="5" s="1"/>
  <c r="U265" i="5"/>
  <c r="W265" i="5" s="1"/>
  <c r="V265" i="5"/>
  <c r="U994" i="5"/>
  <c r="W994" i="5" s="1"/>
  <c r="V994" i="5"/>
  <c r="V87" i="5"/>
  <c r="U87" i="5"/>
  <c r="W87" i="5" s="1"/>
  <c r="V442" i="5"/>
  <c r="U442" i="5"/>
  <c r="W442" i="5" s="1"/>
  <c r="V436" i="5"/>
  <c r="U436" i="5"/>
  <c r="W436" i="5" s="1"/>
  <c r="V491" i="5"/>
  <c r="U491" i="5"/>
  <c r="W491" i="5" s="1"/>
  <c r="U485" i="5"/>
  <c r="W485" i="5" s="1"/>
  <c r="V485" i="5"/>
  <c r="V350" i="5"/>
  <c r="U350" i="5"/>
  <c r="W350" i="5" s="1"/>
  <c r="V115" i="5"/>
  <c r="U115" i="5"/>
  <c r="W115" i="5" s="1"/>
  <c r="V109" i="5"/>
  <c r="U109" i="5"/>
  <c r="W109" i="5" s="1"/>
  <c r="V658" i="5"/>
  <c r="U658" i="5"/>
  <c r="W658" i="5" s="1"/>
  <c r="E22" i="4"/>
  <c r="V652" i="5"/>
  <c r="U652" i="5"/>
  <c r="W652" i="5" s="1"/>
  <c r="V614" i="5"/>
  <c r="U614" i="5"/>
  <c r="W614" i="5" s="1"/>
  <c r="V608" i="5"/>
  <c r="U608" i="5"/>
  <c r="W608" i="5" s="1"/>
  <c r="U1019" i="5"/>
  <c r="W1019" i="5" s="1"/>
  <c r="V1019" i="5"/>
  <c r="V1011" i="5"/>
  <c r="U1011" i="5"/>
  <c r="W1011" i="5" s="1"/>
  <c r="V41" i="5"/>
  <c r="U41" i="5"/>
  <c r="W41" i="5" s="1"/>
  <c r="V35" i="5"/>
  <c r="U35" i="5"/>
  <c r="W35" i="5" s="1"/>
  <c r="V649" i="5"/>
  <c r="U649" i="5"/>
  <c r="W649" i="5" s="1"/>
  <c r="U643" i="5"/>
  <c r="W643" i="5" s="1"/>
  <c r="V643" i="5"/>
  <c r="V1187" i="5"/>
  <c r="U1187" i="5"/>
  <c r="W1187" i="5" s="1"/>
  <c r="V1181" i="5"/>
  <c r="U1181" i="5"/>
  <c r="W1181" i="5" s="1"/>
  <c r="B135" i="1"/>
  <c r="P9" i="4"/>
  <c r="U1149" i="5"/>
  <c r="W1149" i="5" s="1"/>
  <c r="V1149" i="5"/>
  <c r="V1143" i="5"/>
  <c r="U1143" i="5"/>
  <c r="W1143" i="5" s="1"/>
  <c r="V1162" i="5"/>
  <c r="U1162" i="5"/>
  <c r="W1162" i="5" s="1"/>
  <c r="V1156" i="5"/>
  <c r="U1156" i="5"/>
  <c r="W1156" i="5" s="1"/>
  <c r="U959" i="5"/>
  <c r="W959" i="5" s="1"/>
  <c r="V959" i="5"/>
  <c r="U958" i="5"/>
  <c r="W958" i="5" s="1"/>
  <c r="V958" i="5"/>
  <c r="U754" i="5"/>
  <c r="W754" i="5" s="1"/>
  <c r="V754" i="5"/>
  <c r="V773" i="5"/>
  <c r="U773" i="5"/>
  <c r="W773" i="5" s="1"/>
  <c r="V600" i="5"/>
  <c r="U600" i="5"/>
  <c r="W600" i="5" s="1"/>
  <c r="U594" i="5"/>
  <c r="W594" i="5" s="1"/>
  <c r="V594" i="5"/>
  <c r="V1113" i="5"/>
  <c r="U1113" i="5"/>
  <c r="W1113" i="5" s="1"/>
  <c r="V1107" i="5"/>
  <c r="U1107" i="5"/>
  <c r="W1107" i="5" s="1"/>
  <c r="V375" i="5"/>
  <c r="U375" i="5"/>
  <c r="W375" i="5" s="1"/>
  <c r="V356" i="5"/>
  <c r="U356" i="5"/>
  <c r="W356" i="5" s="1"/>
  <c r="V807" i="5"/>
  <c r="U807" i="5"/>
  <c r="W807" i="5" s="1"/>
  <c r="V826" i="5"/>
  <c r="U826" i="5"/>
  <c r="W826" i="5" s="1"/>
  <c r="V820" i="5"/>
  <c r="U820" i="5"/>
  <c r="W820" i="5" s="1"/>
  <c r="V910" i="5"/>
  <c r="U910" i="5"/>
  <c r="W910" i="5" s="1"/>
  <c r="V904" i="5"/>
  <c r="U904" i="5"/>
  <c r="W904" i="5" s="1"/>
  <c r="U1212" i="5"/>
  <c r="W1212" i="5" s="1"/>
  <c r="V1212" i="5"/>
  <c r="V1206" i="5"/>
  <c r="U1206" i="5"/>
  <c r="W1206" i="5" s="1"/>
  <c r="V1225" i="5"/>
  <c r="U1225" i="5"/>
  <c r="W1225" i="5" s="1"/>
  <c r="V514" i="5"/>
  <c r="U514" i="5"/>
  <c r="W514" i="5" s="1"/>
  <c r="V508" i="5"/>
  <c r="U508" i="5"/>
  <c r="W508" i="5" s="1"/>
  <c r="V901" i="5"/>
  <c r="U901" i="5"/>
  <c r="W901" i="5" s="1"/>
  <c r="V895" i="5"/>
  <c r="U895" i="5"/>
  <c r="W895" i="5" s="1"/>
  <c r="V567" i="5"/>
  <c r="U567" i="5"/>
  <c r="W567" i="5" s="1"/>
  <c r="V561" i="5"/>
  <c r="U561" i="5"/>
  <c r="W561" i="5" s="1"/>
  <c r="V76" i="5"/>
  <c r="U76" i="5"/>
  <c r="W76" i="5" s="1"/>
  <c r="U70" i="5"/>
  <c r="W70" i="5" s="1"/>
  <c r="V70" i="5"/>
  <c r="U215" i="5"/>
  <c r="W215" i="5" s="1"/>
  <c r="V215" i="5"/>
  <c r="V222" i="5"/>
  <c r="U222" i="5"/>
  <c r="W222" i="5" s="1"/>
  <c r="V731" i="5"/>
  <c r="U731" i="5"/>
  <c r="W731" i="5" s="1"/>
  <c r="V750" i="5"/>
  <c r="U750" i="5"/>
  <c r="W750" i="5" s="1"/>
  <c r="V151" i="5"/>
  <c r="U151" i="5"/>
  <c r="W151" i="5" s="1"/>
  <c r="V145" i="5"/>
  <c r="U145" i="5"/>
  <c r="W145" i="5" s="1"/>
  <c r="V1039" i="5"/>
  <c r="U1039" i="5"/>
  <c r="W1039" i="5" s="1"/>
  <c r="V1033" i="5"/>
  <c r="U1033" i="5"/>
  <c r="W1033" i="5" s="1"/>
  <c r="V706" i="5"/>
  <c r="U706" i="5"/>
  <c r="W706" i="5" s="1"/>
  <c r="V725" i="5"/>
  <c r="U725" i="5"/>
  <c r="W725" i="5" s="1"/>
  <c r="V697" i="5"/>
  <c r="U697" i="5"/>
  <c r="W697" i="5" s="1"/>
  <c r="V691" i="5"/>
  <c r="U691" i="5"/>
  <c r="W691" i="5" s="1"/>
  <c r="V256" i="5"/>
  <c r="U256" i="5"/>
  <c r="W256" i="5" s="1"/>
  <c r="E43" i="4"/>
  <c r="V252" i="5"/>
  <c r="U252" i="5"/>
  <c r="W252" i="5" s="1"/>
  <c r="U993" i="5"/>
  <c r="W993" i="5" s="1"/>
  <c r="V993" i="5"/>
  <c r="V978" i="5"/>
  <c r="U978" i="5"/>
  <c r="W978" i="5" s="1"/>
  <c r="U80" i="5"/>
  <c r="W80" i="5" s="1"/>
  <c r="V80" i="5"/>
  <c r="V99" i="5"/>
  <c r="U99" i="5"/>
  <c r="W99" i="5" s="1"/>
  <c r="V93" i="5"/>
  <c r="U93" i="5"/>
  <c r="W93" i="5" s="1"/>
  <c r="V435" i="5"/>
  <c r="U435" i="5"/>
  <c r="W435" i="5" s="1"/>
  <c r="V429" i="5"/>
  <c r="U429" i="5"/>
  <c r="W429" i="5" s="1"/>
  <c r="U448" i="5"/>
  <c r="W448" i="5" s="1"/>
  <c r="V448" i="5"/>
  <c r="V478" i="5"/>
  <c r="U478" i="5"/>
  <c r="W478" i="5" s="1"/>
  <c r="U497" i="5"/>
  <c r="W497" i="5" s="1"/>
  <c r="V497" i="5"/>
  <c r="U337" i="5"/>
  <c r="W337" i="5" s="1"/>
  <c r="V337" i="5"/>
  <c r="V330" i="5"/>
  <c r="U330" i="5"/>
  <c r="W330" i="5" s="1"/>
  <c r="V5" i="5"/>
  <c r="U5" i="5"/>
  <c r="W5" i="5" s="1"/>
  <c r="V24" i="5"/>
  <c r="U24" i="5"/>
  <c r="W24" i="5" s="1"/>
  <c r="U1066" i="5"/>
  <c r="W1066" i="5" s="1"/>
  <c r="V1066" i="5"/>
  <c r="V1060" i="5"/>
  <c r="U1060" i="5"/>
  <c r="W1060" i="5" s="1"/>
  <c r="V175" i="5"/>
  <c r="U175" i="5"/>
  <c r="W175" i="5" s="1"/>
  <c r="V169" i="5"/>
  <c r="U169" i="5"/>
  <c r="W169" i="5" s="1"/>
  <c r="V540" i="5"/>
  <c r="U540" i="5"/>
  <c r="W540" i="5" s="1"/>
  <c r="V534" i="5"/>
  <c r="U534" i="5"/>
  <c r="W534" i="5" s="1"/>
  <c r="V1245" i="5"/>
  <c r="U1245" i="5"/>
  <c r="W1245" i="5" s="1"/>
  <c r="U1239" i="5"/>
  <c r="W1239" i="5" s="1"/>
  <c r="V1239" i="5"/>
  <c r="V386" i="5"/>
  <c r="U386" i="5"/>
  <c r="W386" i="5" s="1"/>
  <c r="V379" i="5"/>
  <c r="U379" i="5"/>
  <c r="W379" i="5" s="1"/>
  <c r="V867" i="5"/>
  <c r="U867" i="5"/>
  <c r="W867" i="5" s="1"/>
  <c r="U874" i="5"/>
  <c r="W874" i="5" s="1"/>
  <c r="V874" i="5"/>
  <c r="V868" i="5"/>
  <c r="U868" i="5"/>
  <c r="W868" i="5" s="1"/>
  <c r="V290" i="5"/>
  <c r="U290" i="5"/>
  <c r="W290" i="5" s="1"/>
  <c r="V295" i="5"/>
  <c r="U295" i="5"/>
  <c r="W295" i="5" s="1"/>
  <c r="V941" i="5"/>
  <c r="U941" i="5"/>
  <c r="W941" i="5" s="1"/>
  <c r="V943" i="5"/>
  <c r="U943" i="5"/>
  <c r="W943" i="5" s="1"/>
  <c r="U244" i="5"/>
  <c r="W244" i="5" s="1"/>
  <c r="V244" i="5"/>
  <c r="V242" i="5"/>
  <c r="U242" i="5"/>
  <c r="W242" i="5" s="1"/>
  <c r="V621" i="5"/>
  <c r="U621" i="5"/>
  <c r="W621" i="5" s="1"/>
  <c r="V1137" i="5"/>
  <c r="U1137" i="5"/>
  <c r="W1137" i="5" s="1"/>
  <c r="V1126" i="5"/>
  <c r="U1126" i="5"/>
  <c r="W1126" i="5" s="1"/>
  <c r="V923" i="5"/>
  <c r="U923" i="5"/>
  <c r="W923" i="5" s="1"/>
  <c r="V1213" i="5"/>
  <c r="U1213" i="5"/>
  <c r="W1213" i="5" s="1"/>
  <c r="V883" i="5"/>
  <c r="U883" i="5"/>
  <c r="W883" i="5" s="1"/>
  <c r="V64" i="5"/>
  <c r="U64" i="5"/>
  <c r="W64" i="5" s="1"/>
  <c r="V223" i="5"/>
  <c r="U223" i="5"/>
  <c r="W223" i="5" s="1"/>
  <c r="U744" i="5"/>
  <c r="W744" i="5" s="1"/>
  <c r="V744" i="5"/>
  <c r="V139" i="5"/>
  <c r="U139" i="5"/>
  <c r="W139" i="5" s="1"/>
  <c r="E33" i="4"/>
  <c r="V1027" i="5"/>
  <c r="U1027" i="5"/>
  <c r="W1027" i="5" s="1"/>
  <c r="U713" i="5"/>
  <c r="W713" i="5" s="1"/>
  <c r="V713" i="5"/>
  <c r="U679" i="5"/>
  <c r="W679" i="5" s="1"/>
  <c r="V679" i="5"/>
  <c r="V81" i="5"/>
  <c r="U81" i="5"/>
  <c r="W81" i="5" s="1"/>
  <c r="E17" i="4"/>
  <c r="V102" i="5"/>
  <c r="U102" i="5"/>
  <c r="W102" i="5" s="1"/>
  <c r="V121" i="5"/>
  <c r="U121" i="5"/>
  <c r="W121" i="5" s="1"/>
  <c r="V670" i="5"/>
  <c r="U670" i="5"/>
  <c r="W670" i="5" s="1"/>
  <c r="V664" i="5"/>
  <c r="U664" i="5"/>
  <c r="W664" i="5" s="1"/>
  <c r="V626" i="5"/>
  <c r="U626" i="5"/>
  <c r="W626" i="5" s="1"/>
  <c r="V620" i="5"/>
  <c r="U620" i="5"/>
  <c r="W620" i="5" s="1"/>
  <c r="U1006" i="5"/>
  <c r="W1006" i="5" s="1"/>
  <c r="V1006" i="5"/>
  <c r="V1023" i="5"/>
  <c r="U1023" i="5"/>
  <c r="W1023" i="5" s="1"/>
  <c r="V28" i="5"/>
  <c r="U28" i="5"/>
  <c r="W28" i="5" s="1"/>
  <c r="U47" i="5"/>
  <c r="W47" i="5" s="1"/>
  <c r="V47" i="5"/>
  <c r="V636" i="5"/>
  <c r="U636" i="5"/>
  <c r="W636" i="5" s="1"/>
  <c r="V630" i="5"/>
  <c r="U630" i="5"/>
  <c r="W630" i="5" s="1"/>
  <c r="V1199" i="5"/>
  <c r="U1199" i="5"/>
  <c r="W1199" i="5" s="1"/>
  <c r="V1193" i="5"/>
  <c r="U1193" i="5"/>
  <c r="W1193" i="5" s="1"/>
  <c r="V1136" i="5"/>
  <c r="U1136" i="5"/>
  <c r="W1136" i="5" s="1"/>
  <c r="U1130" i="5"/>
  <c r="W1130" i="5" s="1"/>
  <c r="V1130" i="5"/>
  <c r="V1174" i="5"/>
  <c r="U1174" i="5"/>
  <c r="W1174" i="5" s="1"/>
  <c r="V1168" i="5"/>
  <c r="U1168" i="5"/>
  <c r="W1168" i="5" s="1"/>
  <c r="V969" i="5"/>
  <c r="U969" i="5"/>
  <c r="W969" i="5" s="1"/>
  <c r="V970" i="5"/>
  <c r="U970" i="5"/>
  <c r="W970" i="5" s="1"/>
  <c r="V766" i="5"/>
  <c r="U766" i="5"/>
  <c r="W766" i="5" s="1"/>
  <c r="V760" i="5"/>
  <c r="U760" i="5"/>
  <c r="W760" i="5" s="1"/>
  <c r="V587" i="5"/>
  <c r="U587" i="5"/>
  <c r="W587" i="5" s="1"/>
  <c r="U581" i="5"/>
  <c r="W581" i="5" s="1"/>
  <c r="V581" i="5"/>
  <c r="V1125" i="5"/>
  <c r="U1125" i="5"/>
  <c r="W1125" i="5" s="1"/>
  <c r="V1119" i="5"/>
  <c r="U1119" i="5"/>
  <c r="W1119" i="5" s="1"/>
  <c r="U363" i="5"/>
  <c r="W363" i="5" s="1"/>
  <c r="V363" i="5"/>
  <c r="V368" i="5"/>
  <c r="U368" i="5"/>
  <c r="W368" i="5" s="1"/>
  <c r="V819" i="5"/>
  <c r="U819" i="5"/>
  <c r="W819" i="5" s="1"/>
  <c r="V813" i="5"/>
  <c r="U813" i="5"/>
  <c r="W813" i="5" s="1"/>
  <c r="V903" i="5"/>
  <c r="U903" i="5"/>
  <c r="W903" i="5" s="1"/>
  <c r="V922" i="5"/>
  <c r="U922" i="5"/>
  <c r="W922" i="5" s="1"/>
  <c r="U916" i="5"/>
  <c r="W916" i="5" s="1"/>
  <c r="V916" i="5"/>
  <c r="V1224" i="5"/>
  <c r="U1224" i="5"/>
  <c r="W1224" i="5" s="1"/>
  <c r="V1218" i="5"/>
  <c r="U1218" i="5"/>
  <c r="W1218" i="5" s="1"/>
  <c r="V519" i="5"/>
  <c r="U519" i="5"/>
  <c r="W519" i="5" s="1"/>
  <c r="V526" i="5"/>
  <c r="U526" i="5"/>
  <c r="W526" i="5" s="1"/>
  <c r="V520" i="5"/>
  <c r="U520" i="5"/>
  <c r="W520" i="5" s="1"/>
  <c r="V888" i="5"/>
  <c r="U888" i="5"/>
  <c r="W888" i="5" s="1"/>
  <c r="U882" i="5"/>
  <c r="W882" i="5" s="1"/>
  <c r="V882" i="5"/>
  <c r="V554" i="5"/>
  <c r="U554" i="5"/>
  <c r="W554" i="5" s="1"/>
  <c r="V573" i="5"/>
  <c r="U573" i="5"/>
  <c r="W573" i="5" s="1"/>
  <c r="V63" i="5"/>
  <c r="U63" i="5"/>
  <c r="W63" i="5" s="1"/>
  <c r="V57" i="5"/>
  <c r="U57" i="5"/>
  <c r="W57" i="5" s="1"/>
  <c r="V225" i="5"/>
  <c r="U225" i="5"/>
  <c r="W225" i="5" s="1"/>
  <c r="U206" i="5"/>
  <c r="W206" i="5" s="1"/>
  <c r="V206" i="5"/>
  <c r="U743" i="5"/>
  <c r="W743" i="5" s="1"/>
  <c r="V743" i="5"/>
  <c r="V737" i="5"/>
  <c r="U737" i="5"/>
  <c r="W737" i="5" s="1"/>
  <c r="V138" i="5"/>
  <c r="U138" i="5"/>
  <c r="W138" i="5" s="1"/>
  <c r="V132" i="5"/>
  <c r="U132" i="5"/>
  <c r="W132" i="5" s="1"/>
  <c r="V1028" i="5"/>
  <c r="U1028" i="5"/>
  <c r="W1028" i="5" s="1"/>
  <c r="V1051" i="5"/>
  <c r="U1051" i="5"/>
  <c r="W1051" i="5" s="1"/>
  <c r="V1045" i="5"/>
  <c r="U1045" i="5"/>
  <c r="W1045" i="5" s="1"/>
  <c r="V718" i="5"/>
  <c r="U718" i="5"/>
  <c r="W718" i="5" s="1"/>
  <c r="V712" i="5"/>
  <c r="U712" i="5"/>
  <c r="W712" i="5" s="1"/>
  <c r="V684" i="5"/>
  <c r="U684" i="5"/>
  <c r="W684" i="5" s="1"/>
  <c r="V678" i="5"/>
  <c r="U678" i="5"/>
  <c r="W678" i="5" s="1"/>
  <c r="V261" i="5"/>
  <c r="U261" i="5"/>
  <c r="W261" i="5" s="1"/>
  <c r="V264" i="5"/>
  <c r="U264" i="5"/>
  <c r="W264" i="5" s="1"/>
  <c r="V981" i="5"/>
  <c r="U981" i="5"/>
  <c r="W981" i="5" s="1"/>
  <c r="V990" i="5"/>
  <c r="U990" i="5"/>
  <c r="W990" i="5" s="1"/>
  <c r="V92" i="5"/>
  <c r="U92" i="5"/>
  <c r="W92" i="5" s="1"/>
  <c r="V86" i="5"/>
  <c r="U86" i="5"/>
  <c r="W86" i="5" s="1"/>
  <c r="V447" i="5"/>
  <c r="U447" i="5"/>
  <c r="W447" i="5" s="1"/>
  <c r="V441" i="5"/>
  <c r="U441" i="5"/>
  <c r="W441" i="5" s="1"/>
  <c r="V490" i="5"/>
  <c r="U490" i="5"/>
  <c r="W490" i="5" s="1"/>
  <c r="V484" i="5"/>
  <c r="U484" i="5"/>
  <c r="W484" i="5" s="1"/>
  <c r="U349" i="5"/>
  <c r="W349" i="5" s="1"/>
  <c r="V349" i="5"/>
  <c r="V342" i="5"/>
  <c r="U342" i="5"/>
  <c r="W342" i="5" s="1"/>
  <c r="U17" i="5"/>
  <c r="W17" i="5" s="1"/>
  <c r="V17" i="5"/>
  <c r="V11" i="5"/>
  <c r="U11" i="5"/>
  <c r="W11" i="5" s="1"/>
  <c r="V1053" i="5"/>
  <c r="U1053" i="5"/>
  <c r="W1053" i="5" s="1"/>
  <c r="V1072" i="5"/>
  <c r="U1072" i="5"/>
  <c r="W1072" i="5" s="1"/>
  <c r="V162" i="5"/>
  <c r="U162" i="5"/>
  <c r="W162" i="5" s="1"/>
  <c r="V156" i="5"/>
  <c r="U156" i="5"/>
  <c r="W156" i="5" s="1"/>
  <c r="E13" i="4"/>
  <c r="U527" i="5"/>
  <c r="W527" i="5" s="1"/>
  <c r="V527" i="5"/>
  <c r="V546" i="5"/>
  <c r="U546" i="5"/>
  <c r="W546" i="5" s="1"/>
  <c r="V1232" i="5"/>
  <c r="U1232" i="5"/>
  <c r="W1232" i="5" s="1"/>
  <c r="U1251" i="5"/>
  <c r="W1251" i="5" s="1"/>
  <c r="V1251" i="5"/>
  <c r="V398" i="5"/>
  <c r="U398" i="5"/>
  <c r="W398" i="5" s="1"/>
  <c r="V391" i="5"/>
  <c r="U391" i="5"/>
  <c r="W391" i="5" s="1"/>
  <c r="V855" i="5"/>
  <c r="U855" i="5"/>
  <c r="W855" i="5" s="1"/>
  <c r="V861" i="5"/>
  <c r="U861" i="5"/>
  <c r="W861" i="5" s="1"/>
  <c r="E35" i="4"/>
  <c r="U277" i="5"/>
  <c r="W277" i="5" s="1"/>
  <c r="V277" i="5"/>
  <c r="U282" i="5"/>
  <c r="W282" i="5" s="1"/>
  <c r="V282" i="5"/>
  <c r="V948" i="5"/>
  <c r="U948" i="5"/>
  <c r="W948" i="5" s="1"/>
  <c r="U940" i="5"/>
  <c r="W940" i="5" s="1"/>
  <c r="V940" i="5"/>
  <c r="V249" i="5"/>
  <c r="U249" i="5"/>
  <c r="W249" i="5" s="1"/>
  <c r="U229" i="5"/>
  <c r="W229" i="5" s="1"/>
  <c r="V229" i="5"/>
  <c r="U122" i="5"/>
  <c r="W122" i="5" s="1"/>
  <c r="V122" i="5"/>
  <c r="V631" i="5"/>
  <c r="U631" i="5"/>
  <c r="W631" i="5" s="1"/>
  <c r="U971" i="5"/>
  <c r="W971" i="5" s="1"/>
  <c r="V971" i="5"/>
  <c r="V582" i="5"/>
  <c r="U582" i="5"/>
  <c r="W582" i="5" s="1"/>
  <c r="V808" i="5"/>
  <c r="U808" i="5"/>
  <c r="W808" i="5" s="1"/>
  <c r="V917" i="5"/>
  <c r="U917" i="5"/>
  <c r="W917" i="5" s="1"/>
  <c r="E41" i="4"/>
  <c r="V502" i="5"/>
  <c r="U502" i="5"/>
  <c r="W502" i="5" s="1"/>
  <c r="V555" i="5"/>
  <c r="U555" i="5"/>
  <c r="W555" i="5" s="1"/>
  <c r="U58" i="5"/>
  <c r="W58" i="5" s="1"/>
  <c r="V58" i="5"/>
  <c r="V983" i="5"/>
  <c r="U983" i="5"/>
  <c r="W983" i="5" s="1"/>
  <c r="U114" i="5"/>
  <c r="W114" i="5" s="1"/>
  <c r="V114" i="5"/>
  <c r="U108" i="5"/>
  <c r="W108" i="5" s="1"/>
  <c r="V108" i="5"/>
  <c r="V663" i="5"/>
  <c r="U663" i="5"/>
  <c r="W663" i="5" s="1"/>
  <c r="U657" i="5"/>
  <c r="W657" i="5" s="1"/>
  <c r="V657" i="5"/>
  <c r="V676" i="5"/>
  <c r="U676" i="5"/>
  <c r="W676" i="5" s="1"/>
  <c r="V613" i="5"/>
  <c r="U613" i="5"/>
  <c r="W613" i="5" s="1"/>
  <c r="V607" i="5"/>
  <c r="U607" i="5"/>
  <c r="W607" i="5" s="1"/>
  <c r="V1018" i="5"/>
  <c r="U1018" i="5"/>
  <c r="W1018" i="5" s="1"/>
  <c r="U1009" i="5"/>
  <c r="W1009" i="5" s="1"/>
  <c r="V1009" i="5"/>
  <c r="V40" i="5"/>
  <c r="U40" i="5"/>
  <c r="W40" i="5" s="1"/>
  <c r="U34" i="5"/>
  <c r="W34" i="5" s="1"/>
  <c r="V34" i="5"/>
  <c r="V648" i="5"/>
  <c r="U648" i="5"/>
  <c r="W648" i="5" s="1"/>
  <c r="U642" i="5"/>
  <c r="W642" i="5" s="1"/>
  <c r="V642" i="5"/>
  <c r="V1186" i="5"/>
  <c r="U1186" i="5"/>
  <c r="W1186" i="5" s="1"/>
  <c r="V1180" i="5"/>
  <c r="U1180" i="5"/>
  <c r="W1180" i="5" s="1"/>
  <c r="V1148" i="5"/>
  <c r="U1148" i="5"/>
  <c r="W1148" i="5" s="1"/>
  <c r="U1142" i="5"/>
  <c r="W1142" i="5" s="1"/>
  <c r="V1142" i="5"/>
  <c r="V1161" i="5"/>
  <c r="U1161" i="5"/>
  <c r="W1161" i="5" s="1"/>
  <c r="V1155" i="5"/>
  <c r="U1155" i="5"/>
  <c r="W1155" i="5" s="1"/>
  <c r="V953" i="5"/>
  <c r="U953" i="5"/>
  <c r="W953" i="5" s="1"/>
  <c r="U954" i="5"/>
  <c r="W954" i="5" s="1"/>
  <c r="V954" i="5"/>
  <c r="U759" i="5"/>
  <c r="W759" i="5" s="1"/>
  <c r="V759" i="5"/>
  <c r="V753" i="5"/>
  <c r="U753" i="5"/>
  <c r="W753" i="5" s="1"/>
  <c r="V772" i="5"/>
  <c r="U772" i="5"/>
  <c r="W772" i="5" s="1"/>
  <c r="U599" i="5"/>
  <c r="W599" i="5" s="1"/>
  <c r="V599" i="5"/>
  <c r="U593" i="5"/>
  <c r="W593" i="5" s="1"/>
  <c r="V593" i="5"/>
  <c r="V1112" i="5"/>
  <c r="U1112" i="5"/>
  <c r="W1112" i="5" s="1"/>
  <c r="U1106" i="5"/>
  <c r="W1106" i="5" s="1"/>
  <c r="V1106" i="5"/>
  <c r="V362" i="5"/>
  <c r="U362" i="5"/>
  <c r="W362" i="5" s="1"/>
  <c r="U355" i="5"/>
  <c r="W355" i="5" s="1"/>
  <c r="V355" i="5"/>
  <c r="V806" i="5"/>
  <c r="U806" i="5"/>
  <c r="W806" i="5" s="1"/>
  <c r="V825" i="5"/>
  <c r="U825" i="5"/>
  <c r="W825" i="5" s="1"/>
  <c r="V915" i="5"/>
  <c r="U915" i="5"/>
  <c r="W915" i="5" s="1"/>
  <c r="V909" i="5"/>
  <c r="U909" i="5"/>
  <c r="W909" i="5" s="1"/>
  <c r="V1211" i="5"/>
  <c r="U1211" i="5"/>
  <c r="W1211" i="5" s="1"/>
  <c r="V1205" i="5"/>
  <c r="U1205" i="5"/>
  <c r="W1205" i="5" s="1"/>
  <c r="V507" i="5"/>
  <c r="U507" i="5"/>
  <c r="W507" i="5" s="1"/>
  <c r="V513" i="5"/>
  <c r="U513" i="5"/>
  <c r="W513" i="5" s="1"/>
  <c r="V900" i="5"/>
  <c r="U900" i="5"/>
  <c r="W900" i="5" s="1"/>
  <c r="V894" i="5"/>
  <c r="U894" i="5"/>
  <c r="W894" i="5" s="1"/>
  <c r="V566" i="5"/>
  <c r="U566" i="5"/>
  <c r="W566" i="5" s="1"/>
  <c r="V560" i="5"/>
  <c r="U560" i="5"/>
  <c r="W560" i="5" s="1"/>
  <c r="V56" i="5"/>
  <c r="U56" i="5"/>
  <c r="W56" i="5" s="1"/>
  <c r="U75" i="5"/>
  <c r="W75" i="5" s="1"/>
  <c r="V75" i="5"/>
  <c r="V69" i="5"/>
  <c r="U69" i="5"/>
  <c r="W69" i="5" s="1"/>
  <c r="V208" i="5"/>
  <c r="U208" i="5"/>
  <c r="W208" i="5" s="1"/>
  <c r="V221" i="5"/>
  <c r="U221" i="5"/>
  <c r="W221" i="5" s="1"/>
  <c r="U730" i="5"/>
  <c r="W730" i="5" s="1"/>
  <c r="V730" i="5"/>
  <c r="V749" i="5"/>
  <c r="U749" i="5"/>
  <c r="W749" i="5" s="1"/>
  <c r="V150" i="5"/>
  <c r="U150" i="5"/>
  <c r="W150" i="5" s="1"/>
  <c r="V144" i="5"/>
  <c r="U144" i="5"/>
  <c r="W144" i="5" s="1"/>
  <c r="V1032" i="5"/>
  <c r="U1032" i="5"/>
  <c r="W1032" i="5" s="1"/>
  <c r="V1038" i="5"/>
  <c r="U1038" i="5"/>
  <c r="W1038" i="5" s="1"/>
  <c r="V723" i="5"/>
  <c r="U723" i="5"/>
  <c r="W723" i="5" s="1"/>
  <c r="V705" i="5"/>
  <c r="U705" i="5"/>
  <c r="W705" i="5" s="1"/>
  <c r="V724" i="5"/>
  <c r="U724" i="5"/>
  <c r="W724" i="5" s="1"/>
  <c r="V696" i="5"/>
  <c r="U696" i="5"/>
  <c r="W696" i="5" s="1"/>
  <c r="U690" i="5"/>
  <c r="W690" i="5" s="1"/>
  <c r="V690" i="5"/>
  <c r="U260" i="5"/>
  <c r="W260" i="5" s="1"/>
  <c r="V260" i="5"/>
  <c r="V276" i="5"/>
  <c r="U276" i="5"/>
  <c r="W276" i="5" s="1"/>
  <c r="V986" i="5"/>
  <c r="U986" i="5"/>
  <c r="W986" i="5" s="1"/>
  <c r="E18" i="4"/>
  <c r="U977" i="5"/>
  <c r="W977" i="5" s="1"/>
  <c r="V977" i="5"/>
  <c r="V79" i="5"/>
  <c r="U79" i="5"/>
  <c r="W79" i="5" s="1"/>
  <c r="V98" i="5"/>
  <c r="U98" i="5"/>
  <c r="W98" i="5" s="1"/>
  <c r="U434" i="5"/>
  <c r="W434" i="5" s="1"/>
  <c r="V434" i="5"/>
  <c r="V428" i="5"/>
  <c r="U428" i="5"/>
  <c r="W428" i="5" s="1"/>
  <c r="V495" i="5"/>
  <c r="U495" i="5"/>
  <c r="W495" i="5" s="1"/>
  <c r="E37" i="4"/>
  <c r="V477" i="5"/>
  <c r="U477" i="5"/>
  <c r="W477" i="5" s="1"/>
  <c r="V496" i="5"/>
  <c r="U496" i="5"/>
  <c r="W496" i="5" s="1"/>
  <c r="V336" i="5"/>
  <c r="U336" i="5"/>
  <c r="W336" i="5" s="1"/>
  <c r="U329" i="5"/>
  <c r="W329" i="5" s="1"/>
  <c r="V329" i="5"/>
  <c r="V4" i="5"/>
  <c r="U4" i="5"/>
  <c r="W4" i="5" s="1"/>
  <c r="V23" i="5"/>
  <c r="U23" i="5"/>
  <c r="W23" i="5" s="1"/>
  <c r="V1065" i="5"/>
  <c r="U1065" i="5"/>
  <c r="W1065" i="5" s="1"/>
  <c r="V1059" i="5"/>
  <c r="U1059" i="5"/>
  <c r="W1059" i="5" s="1"/>
  <c r="V174" i="5"/>
  <c r="U174" i="5"/>
  <c r="W174" i="5" s="1"/>
  <c r="V168" i="5"/>
  <c r="U168" i="5"/>
  <c r="W168" i="5" s="1"/>
  <c r="V539" i="5"/>
  <c r="U539" i="5"/>
  <c r="W539" i="5" s="1"/>
  <c r="U533" i="5"/>
  <c r="W533" i="5" s="1"/>
  <c r="V533" i="5"/>
  <c r="V1244" i="5"/>
  <c r="U1244" i="5"/>
  <c r="W1244" i="5" s="1"/>
  <c r="U1238" i="5"/>
  <c r="W1238" i="5" s="1"/>
  <c r="V1238" i="5"/>
  <c r="U385" i="5"/>
  <c r="W385" i="5" s="1"/>
  <c r="V385" i="5"/>
  <c r="U378" i="5"/>
  <c r="W378" i="5" s="1"/>
  <c r="V378" i="5"/>
  <c r="U854" i="5"/>
  <c r="W854" i="5" s="1"/>
  <c r="V854" i="5"/>
  <c r="U873" i="5"/>
  <c r="W873" i="5" s="1"/>
  <c r="V873" i="5"/>
  <c r="F36" i="4"/>
  <c r="U289" i="5"/>
  <c r="W289" i="5" s="1"/>
  <c r="V289" i="5"/>
  <c r="U294" i="5"/>
  <c r="W294" i="5" s="1"/>
  <c r="V294" i="5"/>
  <c r="V933" i="5"/>
  <c r="U933" i="5"/>
  <c r="W933" i="5" s="1"/>
  <c r="V939" i="5"/>
  <c r="U939" i="5"/>
  <c r="W939" i="5" s="1"/>
  <c r="V231" i="5"/>
  <c r="U231" i="5"/>
  <c r="W231" i="5" s="1"/>
  <c r="U241" i="5"/>
  <c r="W241" i="5" s="1"/>
  <c r="V241" i="5"/>
  <c r="V1200" i="5"/>
  <c r="U1200" i="5"/>
  <c r="W1200" i="5" s="1"/>
  <c r="V1120" i="5"/>
  <c r="U1120" i="5"/>
  <c r="W1120" i="5" s="1"/>
  <c r="V126" i="5"/>
  <c r="U126" i="5"/>
  <c r="W126" i="5" s="1"/>
  <c r="V120" i="5"/>
  <c r="U120" i="5"/>
  <c r="W120" i="5" s="1"/>
  <c r="V675" i="5"/>
  <c r="U675" i="5"/>
  <c r="W675" i="5" s="1"/>
  <c r="V669" i="5"/>
  <c r="U669" i="5"/>
  <c r="W669" i="5" s="1"/>
  <c r="V625" i="5"/>
  <c r="U625" i="5"/>
  <c r="W625" i="5" s="1"/>
  <c r="V619" i="5"/>
  <c r="U619" i="5"/>
  <c r="W619" i="5" s="1"/>
  <c r="U1022" i="5"/>
  <c r="W1022" i="5" s="1"/>
  <c r="V1022" i="5"/>
  <c r="V1003" i="5"/>
  <c r="U1003" i="5"/>
  <c r="W1003" i="5" s="1"/>
  <c r="V1021" i="5"/>
  <c r="U1021" i="5"/>
  <c r="W1021" i="5" s="1"/>
  <c r="E42" i="4"/>
  <c r="V27" i="5"/>
  <c r="U27" i="5"/>
  <c r="W27" i="5" s="1"/>
  <c r="U46" i="5"/>
  <c r="W46" i="5" s="1"/>
  <c r="V46" i="5"/>
  <c r="U635" i="5"/>
  <c r="W635" i="5" s="1"/>
  <c r="V635" i="5"/>
  <c r="U629" i="5"/>
  <c r="W629" i="5" s="1"/>
  <c r="V629" i="5"/>
  <c r="V1198" i="5"/>
  <c r="U1198" i="5"/>
  <c r="W1198" i="5" s="1"/>
  <c r="V1192" i="5"/>
  <c r="U1192" i="5"/>
  <c r="W1192" i="5" s="1"/>
  <c r="V1135" i="5"/>
  <c r="U1135" i="5"/>
  <c r="W1135" i="5" s="1"/>
  <c r="V1129" i="5"/>
  <c r="U1129" i="5"/>
  <c r="W1129" i="5" s="1"/>
  <c r="V1173" i="5"/>
  <c r="U1173" i="5"/>
  <c r="W1173" i="5" s="1"/>
  <c r="V1167" i="5"/>
  <c r="U1167" i="5"/>
  <c r="W1167" i="5" s="1"/>
  <c r="V957" i="5"/>
  <c r="U957" i="5"/>
  <c r="W957" i="5" s="1"/>
  <c r="V966" i="5"/>
  <c r="U966" i="5"/>
  <c r="W966" i="5" s="1"/>
  <c r="V771" i="5"/>
  <c r="U771" i="5"/>
  <c r="W771" i="5" s="1"/>
  <c r="U765" i="5"/>
  <c r="W765" i="5" s="1"/>
  <c r="V765" i="5"/>
  <c r="V586" i="5"/>
  <c r="U586" i="5"/>
  <c r="W586" i="5" s="1"/>
  <c r="V580" i="5"/>
  <c r="U580" i="5"/>
  <c r="W580" i="5" s="1"/>
  <c r="V1124" i="5"/>
  <c r="U1124" i="5"/>
  <c r="W1124" i="5" s="1"/>
  <c r="V1118" i="5"/>
  <c r="U1118" i="5"/>
  <c r="W1118" i="5" s="1"/>
  <c r="V374" i="5"/>
  <c r="U374" i="5"/>
  <c r="W374" i="5" s="1"/>
  <c r="V367" i="5"/>
  <c r="U367" i="5"/>
  <c r="W367" i="5" s="1"/>
  <c r="V818" i="5"/>
  <c r="U818" i="5"/>
  <c r="W818" i="5" s="1"/>
  <c r="V812" i="5"/>
  <c r="U812" i="5"/>
  <c r="W812" i="5" s="1"/>
  <c r="E31" i="4"/>
  <c r="V902" i="5"/>
  <c r="U902" i="5"/>
  <c r="W902" i="5" s="1"/>
  <c r="V921" i="5"/>
  <c r="U921" i="5"/>
  <c r="W921" i="5" s="1"/>
  <c r="V1223" i="5"/>
  <c r="U1223" i="5"/>
  <c r="W1223" i="5" s="1"/>
  <c r="V1217" i="5"/>
  <c r="U1217" i="5"/>
  <c r="W1217" i="5" s="1"/>
  <c r="V506" i="5"/>
  <c r="U506" i="5"/>
  <c r="W506" i="5" s="1"/>
  <c r="V525" i="5"/>
  <c r="U525" i="5"/>
  <c r="W525" i="5" s="1"/>
  <c r="V887" i="5"/>
  <c r="U887" i="5"/>
  <c r="W887" i="5" s="1"/>
  <c r="U881" i="5"/>
  <c r="W881" i="5" s="1"/>
  <c r="V881" i="5"/>
  <c r="V553" i="5"/>
  <c r="U553" i="5"/>
  <c r="W553" i="5" s="1"/>
  <c r="V572" i="5"/>
  <c r="U572" i="5"/>
  <c r="W572" i="5" s="1"/>
  <c r="V68" i="5"/>
  <c r="U68" i="5"/>
  <c r="W68" i="5" s="1"/>
  <c r="V62" i="5"/>
  <c r="U62" i="5"/>
  <c r="W62" i="5" s="1"/>
  <c r="V219" i="5"/>
  <c r="U219" i="5"/>
  <c r="W219" i="5" s="1"/>
  <c r="V210" i="5"/>
  <c r="U210" i="5"/>
  <c r="W210" i="5" s="1"/>
  <c r="V742" i="5"/>
  <c r="U742" i="5"/>
  <c r="W742" i="5" s="1"/>
  <c r="U736" i="5"/>
  <c r="W736" i="5" s="1"/>
  <c r="V736" i="5"/>
  <c r="V137" i="5"/>
  <c r="U137" i="5"/>
  <c r="W137" i="5" s="1"/>
  <c r="V131" i="5"/>
  <c r="U131" i="5"/>
  <c r="W131" i="5" s="1"/>
  <c r="V1044" i="5"/>
  <c r="U1044" i="5"/>
  <c r="W1044" i="5" s="1"/>
  <c r="V1050" i="5"/>
  <c r="U1050" i="5"/>
  <c r="W1050" i="5" s="1"/>
  <c r="V711" i="5"/>
  <c r="U711" i="5"/>
  <c r="W711" i="5" s="1"/>
  <c r="V717" i="5"/>
  <c r="U717" i="5"/>
  <c r="W717" i="5" s="1"/>
  <c r="V683" i="5"/>
  <c r="U683" i="5"/>
  <c r="W683" i="5" s="1"/>
  <c r="E3" i="4"/>
  <c r="U677" i="5"/>
  <c r="W677" i="5" s="1"/>
  <c r="V677" i="5"/>
  <c r="V267" i="5"/>
  <c r="U267" i="5"/>
  <c r="W267" i="5" s="1"/>
  <c r="V262" i="5"/>
  <c r="U262" i="5"/>
  <c r="W262" i="5" s="1"/>
  <c r="V992" i="5"/>
  <c r="U992" i="5"/>
  <c r="W992" i="5" s="1"/>
  <c r="V989" i="5"/>
  <c r="U989" i="5"/>
  <c r="W989" i="5" s="1"/>
  <c r="V91" i="5"/>
  <c r="U91" i="5"/>
  <c r="W91" i="5" s="1"/>
  <c r="V85" i="5"/>
  <c r="U85" i="5"/>
  <c r="W85" i="5" s="1"/>
  <c r="V446" i="5"/>
  <c r="U446" i="5"/>
  <c r="W446" i="5" s="1"/>
  <c r="V440" i="5"/>
  <c r="U440" i="5"/>
  <c r="W440" i="5" s="1"/>
  <c r="V483" i="5"/>
  <c r="U483" i="5"/>
  <c r="W483" i="5" s="1"/>
  <c r="V489" i="5"/>
  <c r="U489" i="5"/>
  <c r="W489" i="5" s="1"/>
  <c r="V348" i="5"/>
  <c r="U348" i="5"/>
  <c r="W348" i="5" s="1"/>
  <c r="U341" i="5"/>
  <c r="W341" i="5" s="1"/>
  <c r="V341" i="5"/>
  <c r="V16" i="5"/>
  <c r="U16" i="5"/>
  <c r="W16" i="5" s="1"/>
  <c r="U10" i="5"/>
  <c r="W10" i="5" s="1"/>
  <c r="V10" i="5"/>
  <c r="E4" i="4"/>
  <c r="V1052" i="5"/>
  <c r="U1052" i="5"/>
  <c r="W1052" i="5" s="1"/>
  <c r="V1071" i="5"/>
  <c r="U1071" i="5"/>
  <c r="W1071" i="5" s="1"/>
  <c r="V161" i="5"/>
  <c r="U161" i="5"/>
  <c r="W161" i="5" s="1"/>
  <c r="V155" i="5"/>
  <c r="U155" i="5"/>
  <c r="W155" i="5" s="1"/>
  <c r="F12" i="4"/>
  <c r="V551" i="5"/>
  <c r="U551" i="5"/>
  <c r="W551" i="5" s="1"/>
  <c r="U545" i="5"/>
  <c r="W545" i="5" s="1"/>
  <c r="V545" i="5"/>
  <c r="P15" i="4"/>
  <c r="B136" i="1"/>
  <c r="V1231" i="5"/>
  <c r="U1231" i="5"/>
  <c r="W1231" i="5" s="1"/>
  <c r="V1250" i="5"/>
  <c r="U1250" i="5"/>
  <c r="W1250" i="5" s="1"/>
  <c r="U397" i="5"/>
  <c r="W397" i="5" s="1"/>
  <c r="V397" i="5"/>
  <c r="V390" i="5"/>
  <c r="U390" i="5"/>
  <c r="W390" i="5" s="1"/>
  <c r="U866" i="5"/>
  <c r="W866" i="5" s="1"/>
  <c r="V866" i="5"/>
  <c r="V860" i="5"/>
  <c r="U860" i="5"/>
  <c r="W860" i="5" s="1"/>
  <c r="V301" i="5"/>
  <c r="U301" i="5"/>
  <c r="W301" i="5" s="1"/>
  <c r="U281" i="5"/>
  <c r="W281" i="5" s="1"/>
  <c r="V281" i="5"/>
  <c r="V938" i="5"/>
  <c r="U938" i="5"/>
  <c r="W938" i="5" s="1"/>
  <c r="V947" i="5"/>
  <c r="U947" i="5"/>
  <c r="W947" i="5" s="1"/>
  <c r="V951" i="5"/>
  <c r="U951" i="5"/>
  <c r="W951" i="5" s="1"/>
  <c r="E47" i="4"/>
  <c r="U227" i="5"/>
  <c r="W227" i="5" s="1"/>
  <c r="V227" i="5"/>
  <c r="V228" i="5"/>
  <c r="U228" i="5"/>
  <c r="W228" i="5" s="1"/>
  <c r="V671" i="5"/>
  <c r="U671" i="5"/>
  <c r="W671" i="5" s="1"/>
  <c r="V29" i="5"/>
  <c r="U29" i="5"/>
  <c r="W29" i="5" s="1"/>
  <c r="V972" i="5"/>
  <c r="U972" i="5"/>
  <c r="W972" i="5" s="1"/>
  <c r="V107" i="5"/>
  <c r="U107" i="5"/>
  <c r="W107" i="5" s="1"/>
  <c r="V656" i="5"/>
  <c r="U656" i="5"/>
  <c r="W656" i="5" s="1"/>
  <c r="V612" i="5"/>
  <c r="U612" i="5"/>
  <c r="W612" i="5" s="1"/>
  <c r="V1005" i="5"/>
  <c r="U1005" i="5"/>
  <c r="W1005" i="5" s="1"/>
  <c r="V39" i="5"/>
  <c r="U39" i="5"/>
  <c r="W39" i="5" s="1"/>
  <c r="V33" i="5"/>
  <c r="U33" i="5"/>
  <c r="W33" i="5" s="1"/>
  <c r="U647" i="5"/>
  <c r="W647" i="5" s="1"/>
  <c r="V647" i="5"/>
  <c r="U641" i="5"/>
  <c r="W641" i="5" s="1"/>
  <c r="V641" i="5"/>
  <c r="V1185" i="5"/>
  <c r="U1185" i="5"/>
  <c r="W1185" i="5" s="1"/>
  <c r="V1179" i="5"/>
  <c r="U1179" i="5"/>
  <c r="W1179" i="5" s="1"/>
  <c r="V1128" i="5"/>
  <c r="U1128" i="5"/>
  <c r="W1128" i="5" s="1"/>
  <c r="V1147" i="5"/>
  <c r="U1147" i="5"/>
  <c r="W1147" i="5" s="1"/>
  <c r="V1141" i="5"/>
  <c r="U1141" i="5"/>
  <c r="W1141" i="5" s="1"/>
  <c r="V1160" i="5"/>
  <c r="U1160" i="5"/>
  <c r="W1160" i="5" s="1"/>
  <c r="U1154" i="5"/>
  <c r="W1154" i="5" s="1"/>
  <c r="V1154" i="5"/>
  <c r="V974" i="5"/>
  <c r="U974" i="5"/>
  <c r="W974" i="5" s="1"/>
  <c r="U965" i="5"/>
  <c r="W965" i="5" s="1"/>
  <c r="V965" i="5"/>
  <c r="V758" i="5"/>
  <c r="U758" i="5"/>
  <c r="W758" i="5" s="1"/>
  <c r="E34" i="4"/>
  <c r="V752" i="5"/>
  <c r="U752" i="5"/>
  <c r="W752" i="5" s="1"/>
  <c r="V579" i="5"/>
  <c r="U579" i="5"/>
  <c r="W579" i="5" s="1"/>
  <c r="V598" i="5"/>
  <c r="U598" i="5"/>
  <c r="W598" i="5" s="1"/>
  <c r="V592" i="5"/>
  <c r="U592" i="5"/>
  <c r="W592" i="5" s="1"/>
  <c r="U1111" i="5"/>
  <c r="W1111" i="5" s="1"/>
  <c r="V1111" i="5"/>
  <c r="V1105" i="5"/>
  <c r="U1105" i="5"/>
  <c r="W1105" i="5" s="1"/>
  <c r="U361" i="5"/>
  <c r="W361" i="5" s="1"/>
  <c r="V361" i="5"/>
  <c r="V354" i="5"/>
  <c r="U354" i="5"/>
  <c r="W354" i="5" s="1"/>
  <c r="V805" i="5"/>
  <c r="U805" i="5"/>
  <c r="W805" i="5" s="1"/>
  <c r="V824" i="5"/>
  <c r="U824" i="5"/>
  <c r="W824" i="5" s="1"/>
  <c r="V914" i="5"/>
  <c r="U914" i="5"/>
  <c r="W914" i="5" s="1"/>
  <c r="V908" i="5"/>
  <c r="U908" i="5"/>
  <c r="W908" i="5" s="1"/>
  <c r="V1210" i="5"/>
  <c r="U1210" i="5"/>
  <c r="W1210" i="5" s="1"/>
  <c r="V1204" i="5"/>
  <c r="U1204" i="5"/>
  <c r="W1204" i="5" s="1"/>
  <c r="V518" i="5"/>
  <c r="U518" i="5"/>
  <c r="W518" i="5" s="1"/>
  <c r="V512" i="5"/>
  <c r="U512" i="5"/>
  <c r="W512" i="5" s="1"/>
  <c r="V899" i="5"/>
  <c r="U899" i="5"/>
  <c r="W899" i="5" s="1"/>
  <c r="U893" i="5"/>
  <c r="W893" i="5" s="1"/>
  <c r="V893" i="5"/>
  <c r="V565" i="5"/>
  <c r="U565" i="5"/>
  <c r="W565" i="5" s="1"/>
  <c r="V559" i="5"/>
  <c r="U559" i="5"/>
  <c r="W559" i="5" s="1"/>
  <c r="V55" i="5"/>
  <c r="U55" i="5"/>
  <c r="W55" i="5" s="1"/>
  <c r="U74" i="5"/>
  <c r="W74" i="5" s="1"/>
  <c r="V74" i="5"/>
  <c r="U203" i="5"/>
  <c r="W203" i="5" s="1"/>
  <c r="V203" i="5"/>
  <c r="V220" i="5"/>
  <c r="U220" i="5"/>
  <c r="W220" i="5" s="1"/>
  <c r="V747" i="5"/>
  <c r="U747" i="5"/>
  <c r="W747" i="5" s="1"/>
  <c r="U729" i="5"/>
  <c r="W729" i="5" s="1"/>
  <c r="V729" i="5"/>
  <c r="V748" i="5"/>
  <c r="U748" i="5"/>
  <c r="W748" i="5" s="1"/>
  <c r="V149" i="5"/>
  <c r="U149" i="5"/>
  <c r="W149" i="5" s="1"/>
  <c r="V143" i="5"/>
  <c r="U143" i="5"/>
  <c r="W143" i="5" s="1"/>
  <c r="V1031" i="5"/>
  <c r="U1031" i="5"/>
  <c r="W1031" i="5" s="1"/>
  <c r="V1037" i="5"/>
  <c r="U1037" i="5"/>
  <c r="W1037" i="5" s="1"/>
  <c r="V710" i="5"/>
  <c r="U710" i="5"/>
  <c r="W710" i="5" s="1"/>
  <c r="V704" i="5"/>
  <c r="U704" i="5"/>
  <c r="W704" i="5" s="1"/>
  <c r="U695" i="5"/>
  <c r="W695" i="5" s="1"/>
  <c r="V695" i="5"/>
  <c r="U689" i="5"/>
  <c r="W689" i="5" s="1"/>
  <c r="V689" i="5"/>
  <c r="U255" i="5"/>
  <c r="W255" i="5" s="1"/>
  <c r="V255" i="5"/>
  <c r="U274" i="5"/>
  <c r="W274" i="5" s="1"/>
  <c r="V274" i="5"/>
  <c r="U980" i="5"/>
  <c r="W980" i="5" s="1"/>
  <c r="V980" i="5"/>
  <c r="V1001" i="5"/>
  <c r="U1001" i="5"/>
  <c r="W1001" i="5" s="1"/>
  <c r="V78" i="5"/>
  <c r="U78" i="5"/>
  <c r="W78" i="5" s="1"/>
  <c r="V97" i="5"/>
  <c r="U97" i="5"/>
  <c r="W97" i="5" s="1"/>
  <c r="P8" i="4"/>
  <c r="B137" i="1"/>
  <c r="V433" i="5"/>
  <c r="U433" i="5"/>
  <c r="W433" i="5" s="1"/>
  <c r="E7" i="4"/>
  <c r="V427" i="5"/>
  <c r="U427" i="5"/>
  <c r="W427" i="5" s="1"/>
  <c r="V482" i="5"/>
  <c r="U482" i="5"/>
  <c r="W482" i="5" s="1"/>
  <c r="V501" i="5"/>
  <c r="U501" i="5"/>
  <c r="W501" i="5" s="1"/>
  <c r="U334" i="5"/>
  <c r="W334" i="5" s="1"/>
  <c r="V334" i="5"/>
  <c r="V328" i="5"/>
  <c r="U328" i="5"/>
  <c r="W328" i="5" s="1"/>
  <c r="V3" i="5"/>
  <c r="U3" i="5"/>
  <c r="W3" i="5" s="1"/>
  <c r="U22" i="5"/>
  <c r="W22" i="5" s="1"/>
  <c r="V22" i="5"/>
  <c r="U1064" i="5"/>
  <c r="W1064" i="5" s="1"/>
  <c r="V1064" i="5"/>
  <c r="U1058" i="5"/>
  <c r="W1058" i="5" s="1"/>
  <c r="V1058" i="5"/>
  <c r="V173" i="5"/>
  <c r="U173" i="5"/>
  <c r="W173" i="5" s="1"/>
  <c r="V167" i="5"/>
  <c r="U167" i="5"/>
  <c r="W167" i="5" s="1"/>
  <c r="V538" i="5"/>
  <c r="U538" i="5"/>
  <c r="W538" i="5" s="1"/>
  <c r="V532" i="5"/>
  <c r="U532" i="5"/>
  <c r="W532" i="5" s="1"/>
  <c r="V1243" i="5"/>
  <c r="U1243" i="5"/>
  <c r="W1243" i="5" s="1"/>
  <c r="V1237" i="5"/>
  <c r="U1237" i="5"/>
  <c r="W1237" i="5" s="1"/>
  <c r="V384" i="5"/>
  <c r="U384" i="5"/>
  <c r="W384" i="5" s="1"/>
  <c r="E21" i="4"/>
  <c r="U377" i="5"/>
  <c r="W377" i="5" s="1"/>
  <c r="V377" i="5"/>
  <c r="V853" i="5"/>
  <c r="U853" i="5"/>
  <c r="W853" i="5" s="1"/>
  <c r="V872" i="5"/>
  <c r="U872" i="5"/>
  <c r="W872" i="5" s="1"/>
  <c r="V299" i="5"/>
  <c r="U299" i="5"/>
  <c r="W299" i="5" s="1"/>
  <c r="V288" i="5"/>
  <c r="U288" i="5"/>
  <c r="W288" i="5" s="1"/>
  <c r="V293" i="5"/>
  <c r="U293" i="5"/>
  <c r="W293" i="5" s="1"/>
  <c r="E11" i="4"/>
  <c r="V927" i="5"/>
  <c r="U927" i="5"/>
  <c r="W927" i="5" s="1"/>
  <c r="V932" i="5"/>
  <c r="U932" i="5"/>
  <c r="W932" i="5" s="1"/>
  <c r="V236" i="5"/>
  <c r="U236" i="5"/>
  <c r="W236" i="5" s="1"/>
  <c r="U240" i="5"/>
  <c r="W240" i="5" s="1"/>
  <c r="V240" i="5"/>
  <c r="V674" i="5"/>
  <c r="U674" i="5"/>
  <c r="W674" i="5" s="1"/>
  <c r="V618" i="5"/>
  <c r="U618" i="5"/>
  <c r="W618" i="5" s="1"/>
  <c r="E2" i="4"/>
  <c r="V1002" i="5"/>
  <c r="U1002" i="5"/>
  <c r="W1002" i="5" s="1"/>
  <c r="V51" i="5"/>
  <c r="U51" i="5"/>
  <c r="W51" i="5" s="1"/>
  <c r="V634" i="5"/>
  <c r="U634" i="5"/>
  <c r="W634" i="5" s="1"/>
  <c r="V1197" i="5"/>
  <c r="U1197" i="5"/>
  <c r="W1197" i="5" s="1"/>
  <c r="V1140" i="5"/>
  <c r="U1140" i="5"/>
  <c r="W1140" i="5" s="1"/>
  <c r="U1166" i="5"/>
  <c r="W1166" i="5" s="1"/>
  <c r="V1166" i="5"/>
  <c r="V962" i="5"/>
  <c r="U962" i="5"/>
  <c r="W962" i="5" s="1"/>
  <c r="V770" i="5"/>
  <c r="U770" i="5"/>
  <c r="W770" i="5" s="1"/>
  <c r="V591" i="5"/>
  <c r="U591" i="5"/>
  <c r="W591" i="5" s="1"/>
  <c r="U1104" i="5"/>
  <c r="W1104" i="5" s="1"/>
  <c r="V1104" i="5"/>
  <c r="V1117" i="5"/>
  <c r="U1117" i="5"/>
  <c r="W1117" i="5" s="1"/>
  <c r="V811" i="5"/>
  <c r="U811" i="5"/>
  <c r="W811" i="5" s="1"/>
  <c r="V1222" i="5"/>
  <c r="U1222" i="5"/>
  <c r="W1222" i="5" s="1"/>
  <c r="U1216" i="5"/>
  <c r="W1216" i="5" s="1"/>
  <c r="V1216" i="5"/>
  <c r="V524" i="5"/>
  <c r="U524" i="5"/>
  <c r="W524" i="5" s="1"/>
  <c r="U886" i="5"/>
  <c r="W886" i="5" s="1"/>
  <c r="V886" i="5"/>
  <c r="V880" i="5"/>
  <c r="U880" i="5"/>
  <c r="W880" i="5" s="1"/>
  <c r="E20" i="4"/>
  <c r="V552" i="5"/>
  <c r="U552" i="5"/>
  <c r="W552" i="5" s="1"/>
  <c r="V571" i="5"/>
  <c r="U571" i="5"/>
  <c r="W571" i="5" s="1"/>
  <c r="V67" i="5"/>
  <c r="U67" i="5"/>
  <c r="W67" i="5" s="1"/>
  <c r="V61" i="5"/>
  <c r="U61" i="5"/>
  <c r="W61" i="5" s="1"/>
  <c r="V214" i="5"/>
  <c r="U214" i="5"/>
  <c r="W214" i="5" s="1"/>
  <c r="V205" i="5"/>
  <c r="U205" i="5"/>
  <c r="W205" i="5" s="1"/>
  <c r="V735" i="5"/>
  <c r="U735" i="5"/>
  <c r="W735" i="5" s="1"/>
  <c r="V741" i="5"/>
  <c r="U741" i="5"/>
  <c r="W741" i="5" s="1"/>
  <c r="U136" i="5"/>
  <c r="W136" i="5" s="1"/>
  <c r="V136" i="5"/>
  <c r="U130" i="5"/>
  <c r="W130" i="5" s="1"/>
  <c r="V130" i="5"/>
  <c r="V1043" i="5"/>
  <c r="U1043" i="5"/>
  <c r="W1043" i="5" s="1"/>
  <c r="V1049" i="5"/>
  <c r="U1049" i="5"/>
  <c r="W1049" i="5" s="1"/>
  <c r="V722" i="5"/>
  <c r="U722" i="5"/>
  <c r="W722" i="5" s="1"/>
  <c r="V716" i="5"/>
  <c r="U716" i="5"/>
  <c r="W716" i="5" s="1"/>
  <c r="V682" i="5"/>
  <c r="U682" i="5"/>
  <c r="W682" i="5" s="1"/>
  <c r="V701" i="5"/>
  <c r="U701" i="5"/>
  <c r="W701" i="5" s="1"/>
  <c r="U258" i="5"/>
  <c r="W258" i="5" s="1"/>
  <c r="V258" i="5"/>
  <c r="V273" i="5"/>
  <c r="U273" i="5"/>
  <c r="W273" i="5" s="1"/>
  <c r="V985" i="5"/>
  <c r="U985" i="5"/>
  <c r="W985" i="5" s="1"/>
  <c r="U988" i="5"/>
  <c r="W988" i="5" s="1"/>
  <c r="V988" i="5"/>
  <c r="U90" i="5"/>
  <c r="W90" i="5" s="1"/>
  <c r="V90" i="5"/>
  <c r="V84" i="5"/>
  <c r="U84" i="5"/>
  <c r="W84" i="5" s="1"/>
  <c r="V445" i="5"/>
  <c r="U445" i="5"/>
  <c r="W445" i="5" s="1"/>
  <c r="V439" i="5"/>
  <c r="U439" i="5"/>
  <c r="W439" i="5" s="1"/>
  <c r="V494" i="5"/>
  <c r="U494" i="5"/>
  <c r="W494" i="5" s="1"/>
  <c r="V488" i="5"/>
  <c r="U488" i="5"/>
  <c r="W488" i="5" s="1"/>
  <c r="V339" i="5"/>
  <c r="U339" i="5"/>
  <c r="W339" i="5" s="1"/>
  <c r="V346" i="5"/>
  <c r="U346" i="5"/>
  <c r="W346" i="5" s="1"/>
  <c r="V340" i="5"/>
  <c r="U340" i="5"/>
  <c r="W340" i="5" s="1"/>
  <c r="V15" i="5"/>
  <c r="U15" i="5"/>
  <c r="W15" i="5" s="1"/>
  <c r="V9" i="5"/>
  <c r="U9" i="5"/>
  <c r="W9" i="5" s="1"/>
  <c r="U1076" i="5"/>
  <c r="W1076" i="5" s="1"/>
  <c r="V1076" i="5"/>
  <c r="U1070" i="5"/>
  <c r="W1070" i="5" s="1"/>
  <c r="V1070" i="5"/>
  <c r="V160" i="5"/>
  <c r="U160" i="5"/>
  <c r="W160" i="5" s="1"/>
  <c r="U154" i="5"/>
  <c r="W154" i="5" s="1"/>
  <c r="V154" i="5"/>
  <c r="V543" i="5"/>
  <c r="U543" i="5"/>
  <c r="W543" i="5" s="1"/>
  <c r="V550" i="5"/>
  <c r="U550" i="5"/>
  <c r="W550" i="5" s="1"/>
  <c r="U544" i="5"/>
  <c r="W544" i="5" s="1"/>
  <c r="V544" i="5"/>
  <c r="V1236" i="5"/>
  <c r="U1236" i="5"/>
  <c r="W1236" i="5" s="1"/>
  <c r="V1230" i="5"/>
  <c r="U1230" i="5"/>
  <c r="W1230" i="5" s="1"/>
  <c r="V1249" i="5"/>
  <c r="U1249" i="5"/>
  <c r="W1249" i="5" s="1"/>
  <c r="U396" i="5"/>
  <c r="W396" i="5" s="1"/>
  <c r="V396" i="5"/>
  <c r="V389" i="5"/>
  <c r="U389" i="5"/>
  <c r="W389" i="5" s="1"/>
  <c r="V865" i="5"/>
  <c r="U865" i="5"/>
  <c r="W865" i="5" s="1"/>
  <c r="V859" i="5"/>
  <c r="U859" i="5"/>
  <c r="W859" i="5" s="1"/>
  <c r="V280" i="5"/>
  <c r="U280" i="5"/>
  <c r="W280" i="5" s="1"/>
  <c r="V300" i="5"/>
  <c r="U300" i="5"/>
  <c r="W300" i="5" s="1"/>
  <c r="V937" i="5"/>
  <c r="U937" i="5"/>
  <c r="W937" i="5" s="1"/>
  <c r="V946" i="5"/>
  <c r="U946" i="5"/>
  <c r="W946" i="5" s="1"/>
  <c r="U248" i="5"/>
  <c r="W248" i="5" s="1"/>
  <c r="V248" i="5"/>
  <c r="U238" i="5"/>
  <c r="W238" i="5" s="1"/>
  <c r="V238" i="5"/>
  <c r="U1024" i="5"/>
  <c r="W1024" i="5" s="1"/>
  <c r="V1024" i="5"/>
  <c r="V767" i="5"/>
  <c r="U767" i="5"/>
  <c r="W767" i="5" s="1"/>
  <c r="V113" i="5"/>
  <c r="U113" i="5"/>
  <c r="W113" i="5" s="1"/>
  <c r="V662" i="5"/>
  <c r="U662" i="5"/>
  <c r="W662" i="5" s="1"/>
  <c r="U606" i="5"/>
  <c r="W606" i="5" s="1"/>
  <c r="V606" i="5"/>
  <c r="V1015" i="5"/>
  <c r="U1015" i="5"/>
  <c r="W1015" i="5" s="1"/>
  <c r="V125" i="5"/>
  <c r="U125" i="5"/>
  <c r="W125" i="5" s="1"/>
  <c r="V119" i="5"/>
  <c r="U119" i="5"/>
  <c r="W119" i="5" s="1"/>
  <c r="V668" i="5"/>
  <c r="U668" i="5"/>
  <c r="W668" i="5" s="1"/>
  <c r="V624" i="5"/>
  <c r="U624" i="5"/>
  <c r="W624" i="5" s="1"/>
  <c r="V1016" i="5"/>
  <c r="U1016" i="5"/>
  <c r="W1016" i="5" s="1"/>
  <c r="V32" i="5"/>
  <c r="U32" i="5"/>
  <c r="W32" i="5" s="1"/>
  <c r="U45" i="5"/>
  <c r="W45" i="5" s="1"/>
  <c r="V45" i="5"/>
  <c r="V628" i="5"/>
  <c r="U628" i="5"/>
  <c r="W628" i="5" s="1"/>
  <c r="V1191" i="5"/>
  <c r="U1191" i="5"/>
  <c r="W1191" i="5" s="1"/>
  <c r="V1134" i="5"/>
  <c r="U1134" i="5"/>
  <c r="W1134" i="5" s="1"/>
  <c r="V1172" i="5"/>
  <c r="U1172" i="5"/>
  <c r="W1172" i="5" s="1"/>
  <c r="E10" i="4"/>
  <c r="U952" i="5"/>
  <c r="W952" i="5" s="1"/>
  <c r="V952" i="5"/>
  <c r="V764" i="5"/>
  <c r="U764" i="5"/>
  <c r="W764" i="5" s="1"/>
  <c r="V585" i="5"/>
  <c r="U585" i="5"/>
  <c r="W585" i="5" s="1"/>
  <c r="U1123" i="5"/>
  <c r="W1123" i="5" s="1"/>
  <c r="V1123" i="5"/>
  <c r="U373" i="5"/>
  <c r="W373" i="5" s="1"/>
  <c r="V373" i="5"/>
  <c r="U366" i="5"/>
  <c r="W366" i="5" s="1"/>
  <c r="V366" i="5"/>
  <c r="V817" i="5"/>
  <c r="U817" i="5"/>
  <c r="W817" i="5" s="1"/>
  <c r="V926" i="5"/>
  <c r="U926" i="5"/>
  <c r="W926" i="5" s="1"/>
  <c r="U920" i="5"/>
  <c r="W920" i="5" s="1"/>
  <c r="V920" i="5"/>
  <c r="V505" i="5"/>
  <c r="U505" i="5"/>
  <c r="W505" i="5" s="1"/>
  <c r="V112" i="5"/>
  <c r="U112" i="5"/>
  <c r="W112" i="5" s="1"/>
  <c r="U106" i="5"/>
  <c r="W106" i="5" s="1"/>
  <c r="V106" i="5"/>
  <c r="V661" i="5"/>
  <c r="U661" i="5"/>
  <c r="W661" i="5" s="1"/>
  <c r="V655" i="5"/>
  <c r="U655" i="5"/>
  <c r="W655" i="5" s="1"/>
  <c r="V611" i="5"/>
  <c r="U611" i="5"/>
  <c r="W611" i="5" s="1"/>
  <c r="U605" i="5"/>
  <c r="W605" i="5" s="1"/>
  <c r="V605" i="5"/>
  <c r="V1004" i="5"/>
  <c r="U1004" i="5"/>
  <c r="W1004" i="5" s="1"/>
  <c r="V1014" i="5"/>
  <c r="U1014" i="5"/>
  <c r="W1014" i="5" s="1"/>
  <c r="V44" i="5"/>
  <c r="U44" i="5"/>
  <c r="W44" i="5" s="1"/>
  <c r="V38" i="5"/>
  <c r="U38" i="5"/>
  <c r="W38" i="5" s="1"/>
  <c r="V639" i="5"/>
  <c r="U639" i="5"/>
  <c r="W639" i="5" s="1"/>
  <c r="V646" i="5"/>
  <c r="U646" i="5"/>
  <c r="W646" i="5" s="1"/>
  <c r="U640" i="5"/>
  <c r="W640" i="5" s="1"/>
  <c r="V640" i="5"/>
  <c r="V1184" i="5"/>
  <c r="U1184" i="5"/>
  <c r="W1184" i="5" s="1"/>
  <c r="U1178" i="5"/>
  <c r="W1178" i="5" s="1"/>
  <c r="V1178" i="5"/>
  <c r="E51" i="4"/>
  <c r="V1127" i="5"/>
  <c r="U1127" i="5"/>
  <c r="W1127" i="5" s="1"/>
  <c r="V1146" i="5"/>
  <c r="U1146" i="5"/>
  <c r="W1146" i="5" s="1"/>
  <c r="V1159" i="5"/>
  <c r="U1159" i="5"/>
  <c r="W1159" i="5" s="1"/>
  <c r="V1153" i="5"/>
  <c r="U1153" i="5"/>
  <c r="W1153" i="5" s="1"/>
  <c r="V956" i="5"/>
  <c r="U956" i="5"/>
  <c r="W956" i="5" s="1"/>
  <c r="U964" i="5"/>
  <c r="W964" i="5" s="1"/>
  <c r="V964" i="5"/>
  <c r="V757" i="5"/>
  <c r="U757" i="5"/>
  <c r="W757" i="5" s="1"/>
  <c r="V776" i="5"/>
  <c r="U776" i="5"/>
  <c r="W776" i="5" s="1"/>
  <c r="V578" i="5"/>
  <c r="U578" i="5"/>
  <c r="W578" i="5" s="1"/>
  <c r="V597" i="5"/>
  <c r="U597" i="5"/>
  <c r="W597" i="5" s="1"/>
  <c r="V1116" i="5"/>
  <c r="U1116" i="5"/>
  <c r="W1116" i="5" s="1"/>
  <c r="V1110" i="5"/>
  <c r="U1110" i="5"/>
  <c r="W1110" i="5" s="1"/>
  <c r="V360" i="5"/>
  <c r="U360" i="5"/>
  <c r="W360" i="5" s="1"/>
  <c r="U353" i="5"/>
  <c r="W353" i="5" s="1"/>
  <c r="V353" i="5"/>
  <c r="V804" i="5"/>
  <c r="U804" i="5"/>
  <c r="W804" i="5" s="1"/>
  <c r="V823" i="5"/>
  <c r="U823" i="5"/>
  <c r="W823" i="5" s="1"/>
  <c r="V913" i="5"/>
  <c r="U913" i="5"/>
  <c r="W913" i="5" s="1"/>
  <c r="V907" i="5"/>
  <c r="U907" i="5"/>
  <c r="W907" i="5" s="1"/>
  <c r="V1209" i="5"/>
  <c r="U1209" i="5"/>
  <c r="W1209" i="5" s="1"/>
  <c r="V1203" i="5"/>
  <c r="U1203" i="5"/>
  <c r="W1203" i="5" s="1"/>
  <c r="V517" i="5"/>
  <c r="U517" i="5"/>
  <c r="W517" i="5" s="1"/>
  <c r="V511" i="5"/>
  <c r="U511" i="5"/>
  <c r="W511" i="5" s="1"/>
  <c r="V891" i="5"/>
  <c r="U891" i="5"/>
  <c r="W891" i="5" s="1"/>
  <c r="V898" i="5"/>
  <c r="U898" i="5"/>
  <c r="W898" i="5" s="1"/>
  <c r="V892" i="5"/>
  <c r="U892" i="5"/>
  <c r="W892" i="5" s="1"/>
  <c r="V564" i="5"/>
  <c r="U564" i="5"/>
  <c r="W564" i="5" s="1"/>
  <c r="V558" i="5"/>
  <c r="U558" i="5"/>
  <c r="W558" i="5" s="1"/>
  <c r="V54" i="5"/>
  <c r="U54" i="5"/>
  <c r="W54" i="5" s="1"/>
  <c r="V73" i="5"/>
  <c r="U73" i="5"/>
  <c r="W73" i="5" s="1"/>
  <c r="U224" i="5"/>
  <c r="W224" i="5" s="1"/>
  <c r="V224" i="5"/>
  <c r="U217" i="5"/>
  <c r="W217" i="5" s="1"/>
  <c r="V217" i="5"/>
  <c r="V734" i="5"/>
  <c r="U734" i="5"/>
  <c r="W734" i="5" s="1"/>
  <c r="V728" i="5"/>
  <c r="U728" i="5"/>
  <c r="W728" i="5" s="1"/>
  <c r="V148" i="5"/>
  <c r="U148" i="5"/>
  <c r="W148" i="5" s="1"/>
  <c r="U142" i="5"/>
  <c r="W142" i="5" s="1"/>
  <c r="V142" i="5"/>
  <c r="V1030" i="5"/>
  <c r="U1030" i="5"/>
  <c r="W1030" i="5" s="1"/>
  <c r="V1036" i="5"/>
  <c r="U1036" i="5"/>
  <c r="W1036" i="5" s="1"/>
  <c r="V709" i="5"/>
  <c r="U709" i="5"/>
  <c r="W709" i="5" s="1"/>
  <c r="V703" i="5"/>
  <c r="U703" i="5"/>
  <c r="W703" i="5" s="1"/>
  <c r="V694" i="5"/>
  <c r="U694" i="5"/>
  <c r="W694" i="5" s="1"/>
  <c r="V688" i="5"/>
  <c r="U688" i="5"/>
  <c r="W688" i="5" s="1"/>
  <c r="U263" i="5"/>
  <c r="W263" i="5" s="1"/>
  <c r="V263" i="5"/>
  <c r="V259" i="5"/>
  <c r="U259" i="5"/>
  <c r="W259" i="5" s="1"/>
  <c r="V984" i="5"/>
  <c r="U984" i="5"/>
  <c r="W984" i="5" s="1"/>
  <c r="U1000" i="5"/>
  <c r="W1000" i="5" s="1"/>
  <c r="V1000" i="5"/>
  <c r="E26" i="4"/>
  <c r="V77" i="5"/>
  <c r="U77" i="5"/>
  <c r="W77" i="5" s="1"/>
  <c r="V96" i="5"/>
  <c r="U96" i="5"/>
  <c r="W96" i="5" s="1"/>
  <c r="V432" i="5"/>
  <c r="U432" i="5"/>
  <c r="W432" i="5" s="1"/>
  <c r="V451" i="5"/>
  <c r="U451" i="5"/>
  <c r="W451" i="5" s="1"/>
  <c r="V481" i="5"/>
  <c r="U481" i="5"/>
  <c r="W481" i="5" s="1"/>
  <c r="V500" i="5"/>
  <c r="U500" i="5"/>
  <c r="W500" i="5" s="1"/>
  <c r="E29" i="4"/>
  <c r="V327" i="5"/>
  <c r="U327" i="5"/>
  <c r="W327" i="5" s="1"/>
  <c r="V333" i="5"/>
  <c r="U333" i="5"/>
  <c r="W333" i="5" s="1"/>
  <c r="V8" i="5"/>
  <c r="U8" i="5"/>
  <c r="W8" i="5" s="1"/>
  <c r="E38" i="4"/>
  <c r="U2" i="5"/>
  <c r="W2" i="5" s="1"/>
  <c r="V2" i="5"/>
  <c r="V21" i="5"/>
  <c r="U21" i="5"/>
  <c r="W21" i="5" s="1"/>
  <c r="V1063" i="5"/>
  <c r="U1063" i="5"/>
  <c r="W1063" i="5" s="1"/>
  <c r="V1057" i="5"/>
  <c r="U1057" i="5"/>
  <c r="W1057" i="5" s="1"/>
  <c r="V172" i="5"/>
  <c r="U172" i="5"/>
  <c r="W172" i="5" s="1"/>
  <c r="V166" i="5"/>
  <c r="U166" i="5"/>
  <c r="W166" i="5" s="1"/>
  <c r="V531" i="5"/>
  <c r="U531" i="5"/>
  <c r="W531" i="5" s="1"/>
  <c r="V537" i="5"/>
  <c r="U537" i="5"/>
  <c r="W537" i="5" s="1"/>
  <c r="U1248" i="5"/>
  <c r="W1248" i="5" s="1"/>
  <c r="V1248" i="5"/>
  <c r="V1242" i="5"/>
  <c r="U1242" i="5"/>
  <c r="W1242" i="5" s="1"/>
  <c r="V382" i="5"/>
  <c r="U382" i="5"/>
  <c r="W382" i="5" s="1"/>
  <c r="U401" i="5"/>
  <c r="W401" i="5" s="1"/>
  <c r="V401" i="5"/>
  <c r="E48" i="4"/>
  <c r="U852" i="5"/>
  <c r="W852" i="5" s="1"/>
  <c r="V852" i="5"/>
  <c r="V871" i="5"/>
  <c r="U871" i="5"/>
  <c r="W871" i="5" s="1"/>
  <c r="V291" i="5"/>
  <c r="U291" i="5"/>
  <c r="W291" i="5" s="1"/>
  <c r="U286" i="5"/>
  <c r="W286" i="5" s="1"/>
  <c r="V286" i="5"/>
  <c r="U942" i="5"/>
  <c r="W942" i="5" s="1"/>
  <c r="V942" i="5"/>
  <c r="V931" i="5"/>
  <c r="U931" i="5"/>
  <c r="W931" i="5" s="1"/>
  <c r="U230" i="5"/>
  <c r="W230" i="5" s="1"/>
  <c r="V230" i="5"/>
  <c r="V250" i="5"/>
  <c r="U250" i="5"/>
  <c r="W250" i="5" s="1"/>
  <c r="U665" i="5"/>
  <c r="W665" i="5" s="1"/>
  <c r="V665" i="5"/>
  <c r="V48" i="5"/>
  <c r="U48" i="5"/>
  <c r="W48" i="5" s="1"/>
  <c r="V124" i="5"/>
  <c r="U124" i="5"/>
  <c r="W124" i="5" s="1"/>
  <c r="V667" i="5"/>
  <c r="U667" i="5"/>
  <c r="W667" i="5" s="1"/>
  <c r="V617" i="5"/>
  <c r="U617" i="5"/>
  <c r="W617" i="5" s="1"/>
  <c r="U1007" i="5"/>
  <c r="W1007" i="5" s="1"/>
  <c r="V1007" i="5"/>
  <c r="V1026" i="5"/>
  <c r="U1026" i="5"/>
  <c r="W1026" i="5" s="1"/>
  <c r="U31" i="5"/>
  <c r="W31" i="5" s="1"/>
  <c r="V31" i="5"/>
  <c r="V50" i="5"/>
  <c r="U50" i="5"/>
  <c r="W50" i="5" s="1"/>
  <c r="V651" i="5"/>
  <c r="U651" i="5"/>
  <c r="W651" i="5" s="1"/>
  <c r="V633" i="5"/>
  <c r="U633" i="5"/>
  <c r="W633" i="5" s="1"/>
  <c r="U1196" i="5"/>
  <c r="W1196" i="5" s="1"/>
  <c r="V1196" i="5"/>
  <c r="V1190" i="5"/>
  <c r="U1190" i="5"/>
  <c r="W1190" i="5" s="1"/>
  <c r="V1139" i="5"/>
  <c r="U1139" i="5"/>
  <c r="W1139" i="5" s="1"/>
  <c r="V1133" i="5"/>
  <c r="U1133" i="5"/>
  <c r="W1133" i="5" s="1"/>
  <c r="E50" i="4"/>
  <c r="V1152" i="5"/>
  <c r="U1152" i="5"/>
  <c r="W1152" i="5" s="1"/>
  <c r="V1171" i="5"/>
  <c r="U1171" i="5"/>
  <c r="W1171" i="5" s="1"/>
  <c r="V1165" i="5"/>
  <c r="U1165" i="5"/>
  <c r="W1165" i="5" s="1"/>
  <c r="V968" i="5"/>
  <c r="U968" i="5"/>
  <c r="W968" i="5" s="1"/>
  <c r="V976" i="5"/>
  <c r="U976" i="5"/>
  <c r="W976" i="5" s="1"/>
  <c r="V769" i="5"/>
  <c r="U769" i="5"/>
  <c r="W769" i="5" s="1"/>
  <c r="V763" i="5"/>
  <c r="U763" i="5"/>
  <c r="W763" i="5" s="1"/>
  <c r="V590" i="5"/>
  <c r="U590" i="5"/>
  <c r="W590" i="5" s="1"/>
  <c r="V584" i="5"/>
  <c r="U584" i="5"/>
  <c r="W584" i="5" s="1"/>
  <c r="V1103" i="5"/>
  <c r="U1103" i="5"/>
  <c r="W1103" i="5" s="1"/>
  <c r="V1122" i="5"/>
  <c r="U1122" i="5"/>
  <c r="W1122" i="5" s="1"/>
  <c r="V372" i="5"/>
  <c r="U372" i="5"/>
  <c r="W372" i="5" s="1"/>
  <c r="U365" i="5"/>
  <c r="W365" i="5" s="1"/>
  <c r="V365" i="5"/>
  <c r="U816" i="5"/>
  <c r="W816" i="5" s="1"/>
  <c r="V816" i="5"/>
  <c r="V810" i="5"/>
  <c r="U810" i="5"/>
  <c r="W810" i="5" s="1"/>
  <c r="V925" i="5"/>
  <c r="U925" i="5"/>
  <c r="W925" i="5" s="1"/>
  <c r="V919" i="5"/>
  <c r="U919" i="5"/>
  <c r="W919" i="5" s="1"/>
  <c r="V1221" i="5"/>
  <c r="U1221" i="5"/>
  <c r="W1221" i="5" s="1"/>
  <c r="V1215" i="5"/>
  <c r="U1215" i="5"/>
  <c r="W1215" i="5" s="1"/>
  <c r="V504" i="5"/>
  <c r="U504" i="5"/>
  <c r="W504" i="5" s="1"/>
  <c r="V523" i="5"/>
  <c r="U523" i="5"/>
  <c r="W523" i="5" s="1"/>
  <c r="V879" i="5"/>
  <c r="U879" i="5"/>
  <c r="W879" i="5" s="1"/>
  <c r="V885" i="5"/>
  <c r="U885" i="5"/>
  <c r="W885" i="5" s="1"/>
  <c r="V576" i="5"/>
  <c r="U576" i="5"/>
  <c r="W576" i="5" s="1"/>
  <c r="U570" i="5"/>
  <c r="W570" i="5" s="1"/>
  <c r="V570" i="5"/>
  <c r="V66" i="5"/>
  <c r="U66" i="5"/>
  <c r="W66" i="5" s="1"/>
  <c r="V60" i="5"/>
  <c r="U60" i="5"/>
  <c r="W60" i="5" s="1"/>
  <c r="V207" i="5"/>
  <c r="U207" i="5"/>
  <c r="W207" i="5" s="1"/>
  <c r="V204" i="5"/>
  <c r="U204" i="5"/>
  <c r="W204" i="5" s="1"/>
  <c r="U746" i="5"/>
  <c r="W746" i="5" s="1"/>
  <c r="V746" i="5"/>
  <c r="V740" i="5"/>
  <c r="U740" i="5"/>
  <c r="W740" i="5" s="1"/>
  <c r="V135" i="5"/>
  <c r="U135" i="5"/>
  <c r="W135" i="5" s="1"/>
  <c r="V129" i="5"/>
  <c r="U129" i="5"/>
  <c r="W129" i="5" s="1"/>
  <c r="V1042" i="5"/>
  <c r="U1042" i="5"/>
  <c r="W1042" i="5" s="1"/>
  <c r="U1048" i="5"/>
  <c r="W1048" i="5" s="1"/>
  <c r="V1048" i="5"/>
  <c r="V721" i="5"/>
  <c r="U721" i="5"/>
  <c r="W721" i="5" s="1"/>
  <c r="V715" i="5"/>
  <c r="U715" i="5"/>
  <c r="W715" i="5" s="1"/>
  <c r="U687" i="5"/>
  <c r="W687" i="5" s="1"/>
  <c r="V687" i="5"/>
  <c r="V681" i="5"/>
  <c r="U681" i="5"/>
  <c r="W681" i="5" s="1"/>
  <c r="V700" i="5"/>
  <c r="U700" i="5"/>
  <c r="W700" i="5" s="1"/>
  <c r="V269" i="5"/>
  <c r="U269" i="5"/>
  <c r="W269" i="5" s="1"/>
  <c r="U271" i="5"/>
  <c r="W271" i="5" s="1"/>
  <c r="V271" i="5"/>
  <c r="U991" i="5"/>
  <c r="W991" i="5" s="1"/>
  <c r="V991" i="5"/>
  <c r="V987" i="5"/>
  <c r="U987" i="5"/>
  <c r="W987" i="5" s="1"/>
  <c r="V89" i="5"/>
  <c r="U89" i="5"/>
  <c r="W89" i="5" s="1"/>
  <c r="V83" i="5"/>
  <c r="U83" i="5"/>
  <c r="W83" i="5" s="1"/>
  <c r="V444" i="5"/>
  <c r="U444" i="5"/>
  <c r="W444" i="5" s="1"/>
  <c r="V438" i="5"/>
  <c r="U438" i="5"/>
  <c r="W438" i="5" s="1"/>
  <c r="V493" i="5"/>
  <c r="U493" i="5"/>
  <c r="W493" i="5" s="1"/>
  <c r="V487" i="5"/>
  <c r="U487" i="5"/>
  <c r="W487" i="5" s="1"/>
  <c r="V347" i="5"/>
  <c r="U347" i="5"/>
  <c r="W347" i="5" s="1"/>
  <c r="V345" i="5"/>
  <c r="U345" i="5"/>
  <c r="W345" i="5" s="1"/>
  <c r="V20" i="5"/>
  <c r="U20" i="5"/>
  <c r="W20" i="5" s="1"/>
  <c r="V14" i="5"/>
  <c r="U14" i="5"/>
  <c r="W14" i="5" s="1"/>
  <c r="V1056" i="5"/>
  <c r="U1056" i="5"/>
  <c r="W1056" i="5" s="1"/>
  <c r="V1075" i="5"/>
  <c r="U1075" i="5"/>
  <c r="W1075" i="5" s="1"/>
  <c r="V1069" i="5"/>
  <c r="U1069" i="5"/>
  <c r="W1069" i="5" s="1"/>
  <c r="V159" i="5"/>
  <c r="U159" i="5"/>
  <c r="W159" i="5" s="1"/>
  <c r="V153" i="5"/>
  <c r="U153" i="5"/>
  <c r="W153" i="5" s="1"/>
  <c r="U530" i="5"/>
  <c r="W530" i="5" s="1"/>
  <c r="V530" i="5"/>
  <c r="V549" i="5"/>
  <c r="U549" i="5"/>
  <c r="W549" i="5" s="1"/>
  <c r="V1235" i="5"/>
  <c r="U1235" i="5"/>
  <c r="W1235" i="5" s="1"/>
  <c r="V1229" i="5"/>
  <c r="U1229" i="5"/>
  <c r="W1229" i="5" s="1"/>
  <c r="V394" i="5"/>
  <c r="U394" i="5"/>
  <c r="W394" i="5" s="1"/>
  <c r="V388" i="5"/>
  <c r="U388" i="5"/>
  <c r="W388" i="5" s="1"/>
  <c r="V864" i="5"/>
  <c r="U864" i="5"/>
  <c r="W864" i="5" s="1"/>
  <c r="V858" i="5"/>
  <c r="U858" i="5"/>
  <c r="W858" i="5" s="1"/>
  <c r="V279" i="5"/>
  <c r="U279" i="5"/>
  <c r="W279" i="5" s="1"/>
  <c r="V298" i="5"/>
  <c r="U298" i="5"/>
  <c r="W298" i="5" s="1"/>
  <c r="V950" i="5"/>
  <c r="U950" i="5"/>
  <c r="W950" i="5" s="1"/>
  <c r="V945" i="5"/>
  <c r="U945" i="5"/>
  <c r="W945" i="5" s="1"/>
  <c r="V243" i="5"/>
  <c r="U243" i="5"/>
  <c r="W243" i="5" s="1"/>
  <c r="V235" i="5"/>
  <c r="U235" i="5"/>
  <c r="W235" i="5" s="1"/>
  <c r="V1175" i="5"/>
  <c r="U1175" i="5"/>
  <c r="W1175" i="5" s="1"/>
  <c r="U118" i="5"/>
  <c r="W118" i="5" s="1"/>
  <c r="V118" i="5"/>
  <c r="U623" i="5"/>
  <c r="W623" i="5" s="1"/>
  <c r="V623" i="5"/>
  <c r="V105" i="5"/>
  <c r="U105" i="5"/>
  <c r="W105" i="5" s="1"/>
  <c r="V660" i="5"/>
  <c r="U660" i="5"/>
  <c r="W660" i="5" s="1"/>
  <c r="U654" i="5"/>
  <c r="W654" i="5" s="1"/>
  <c r="V654" i="5"/>
  <c r="U610" i="5"/>
  <c r="W610" i="5" s="1"/>
  <c r="V610" i="5"/>
  <c r="U604" i="5"/>
  <c r="W604" i="5" s="1"/>
  <c r="V604" i="5"/>
  <c r="U1010" i="5"/>
  <c r="W1010" i="5" s="1"/>
  <c r="V1010" i="5"/>
  <c r="V1013" i="5"/>
  <c r="U1013" i="5"/>
  <c r="W1013" i="5" s="1"/>
  <c r="V43" i="5"/>
  <c r="U43" i="5"/>
  <c r="W43" i="5" s="1"/>
  <c r="V37" i="5"/>
  <c r="U37" i="5"/>
  <c r="W37" i="5" s="1"/>
  <c r="E24" i="4"/>
  <c r="V627" i="5"/>
  <c r="U627" i="5"/>
  <c r="W627" i="5" s="1"/>
  <c r="V645" i="5"/>
  <c r="U645" i="5"/>
  <c r="W645" i="5" s="1"/>
  <c r="V1183" i="5"/>
  <c r="U1183" i="5"/>
  <c r="W1183" i="5" s="1"/>
  <c r="E16" i="4"/>
  <c r="V1177" i="5"/>
  <c r="U1177" i="5"/>
  <c r="W1177" i="5" s="1"/>
  <c r="V1151" i="5"/>
  <c r="U1151" i="5"/>
  <c r="W1151" i="5" s="1"/>
  <c r="V1145" i="5"/>
  <c r="U1145" i="5"/>
  <c r="W1145" i="5" s="1"/>
  <c r="V1164" i="5"/>
  <c r="U1164" i="5"/>
  <c r="W1164" i="5" s="1"/>
  <c r="V1158" i="5"/>
  <c r="U1158" i="5"/>
  <c r="W1158" i="5" s="1"/>
  <c r="V973" i="5"/>
  <c r="U973" i="5"/>
  <c r="W973" i="5" s="1"/>
  <c r="V963" i="5"/>
  <c r="U963" i="5"/>
  <c r="W963" i="5" s="1"/>
  <c r="V756" i="5"/>
  <c r="U756" i="5"/>
  <c r="W756" i="5" s="1"/>
  <c r="V775" i="5"/>
  <c r="U775" i="5"/>
  <c r="W775" i="5" s="1"/>
  <c r="E6" i="4"/>
  <c r="V577" i="5"/>
  <c r="U577" i="5"/>
  <c r="W577" i="5" s="1"/>
  <c r="V596" i="5"/>
  <c r="U596" i="5"/>
  <c r="W596" i="5" s="1"/>
  <c r="V1115" i="5"/>
  <c r="U1115" i="5"/>
  <c r="W1115" i="5" s="1"/>
  <c r="U1109" i="5"/>
  <c r="W1109" i="5" s="1"/>
  <c r="V1109" i="5"/>
  <c r="V358" i="5"/>
  <c r="U358" i="5"/>
  <c r="W358" i="5" s="1"/>
  <c r="E39" i="4"/>
  <c r="V352" i="5"/>
  <c r="U352" i="5"/>
  <c r="W352" i="5" s="1"/>
  <c r="V803" i="5"/>
  <c r="U803" i="5"/>
  <c r="W803" i="5" s="1"/>
  <c r="V822" i="5"/>
  <c r="U822" i="5"/>
  <c r="W822" i="5" s="1"/>
  <c r="V912" i="5"/>
  <c r="U912" i="5"/>
  <c r="W912" i="5" s="1"/>
  <c r="V906" i="5"/>
  <c r="U906" i="5"/>
  <c r="W906" i="5" s="1"/>
  <c r="U1208" i="5"/>
  <c r="W1208" i="5" s="1"/>
  <c r="V1208" i="5"/>
  <c r="E32" i="4"/>
  <c r="U1202" i="5"/>
  <c r="W1202" i="5" s="1"/>
  <c r="V1202" i="5"/>
  <c r="V516" i="5"/>
  <c r="U516" i="5"/>
  <c r="W516" i="5" s="1"/>
  <c r="V510" i="5"/>
  <c r="U510" i="5"/>
  <c r="W510" i="5" s="1"/>
  <c r="V878" i="5"/>
  <c r="U878" i="5"/>
  <c r="W878" i="5" s="1"/>
  <c r="V897" i="5"/>
  <c r="U897" i="5"/>
  <c r="W897" i="5" s="1"/>
  <c r="V563" i="5"/>
  <c r="U563" i="5"/>
  <c r="W563" i="5" s="1"/>
  <c r="U557" i="5"/>
  <c r="W557" i="5" s="1"/>
  <c r="V557" i="5"/>
  <c r="V53" i="5"/>
  <c r="U53" i="5"/>
  <c r="W53" i="5" s="1"/>
  <c r="V72" i="5"/>
  <c r="U72" i="5"/>
  <c r="W72" i="5" s="1"/>
  <c r="V213" i="5"/>
  <c r="U213" i="5"/>
  <c r="W213" i="5" s="1"/>
  <c r="V216" i="5"/>
  <c r="U216" i="5"/>
  <c r="W216" i="5" s="1"/>
  <c r="V733" i="5"/>
  <c r="U733" i="5"/>
  <c r="W733" i="5" s="1"/>
  <c r="E30" i="4"/>
  <c r="V727" i="5"/>
  <c r="U727" i="5"/>
  <c r="W727" i="5" s="1"/>
  <c r="V128" i="5"/>
  <c r="U128" i="5"/>
  <c r="W128" i="5" s="1"/>
  <c r="V147" i="5"/>
  <c r="U147" i="5"/>
  <c r="W147" i="5" s="1"/>
  <c r="V141" i="5"/>
  <c r="U141" i="5"/>
  <c r="W141" i="5" s="1"/>
  <c r="U1029" i="5"/>
  <c r="W1029" i="5" s="1"/>
  <c r="V1029" i="5"/>
  <c r="V1035" i="5"/>
  <c r="U1035" i="5"/>
  <c r="W1035" i="5" s="1"/>
  <c r="U708" i="5"/>
  <c r="W708" i="5" s="1"/>
  <c r="V708" i="5"/>
  <c r="E14" i="4"/>
  <c r="U702" i="5"/>
  <c r="W702" i="5" s="1"/>
  <c r="V702" i="5"/>
  <c r="V699" i="5"/>
  <c r="U699" i="5"/>
  <c r="W699" i="5" s="1"/>
  <c r="V693" i="5"/>
  <c r="U693" i="5"/>
  <c r="W693" i="5" s="1"/>
  <c r="V257" i="5"/>
  <c r="U257" i="5"/>
  <c r="W257" i="5" s="1"/>
  <c r="V254" i="5"/>
  <c r="U254" i="5"/>
  <c r="W254" i="5" s="1"/>
  <c r="V270" i="5"/>
  <c r="U270" i="5"/>
  <c r="W270" i="5" s="1"/>
  <c r="V995" i="5"/>
  <c r="U995" i="5"/>
  <c r="W995" i="5" s="1"/>
  <c r="V999" i="5"/>
  <c r="U999" i="5"/>
  <c r="W999" i="5" s="1"/>
  <c r="V101" i="5"/>
  <c r="U101" i="5"/>
  <c r="W101" i="5" s="1"/>
  <c r="V95" i="5"/>
  <c r="U95" i="5"/>
  <c r="W95" i="5" s="1"/>
  <c r="V431" i="5"/>
  <c r="U431" i="5"/>
  <c r="W431" i="5" s="1"/>
  <c r="V450" i="5"/>
  <c r="U450" i="5"/>
  <c r="W450" i="5" s="1"/>
  <c r="V480" i="5"/>
  <c r="U480" i="5"/>
  <c r="W480" i="5" s="1"/>
  <c r="V499" i="5"/>
  <c r="U499" i="5"/>
  <c r="W499" i="5" s="1"/>
  <c r="V335" i="5"/>
  <c r="U335" i="5"/>
  <c r="W335" i="5" s="1"/>
  <c r="V332" i="5"/>
  <c r="U332" i="5"/>
  <c r="W332" i="5" s="1"/>
  <c r="V7" i="5"/>
  <c r="U7" i="5"/>
  <c r="W7" i="5" s="1"/>
  <c r="V26" i="5"/>
  <c r="U26" i="5"/>
  <c r="W26" i="5" s="1"/>
  <c r="V1068" i="5"/>
  <c r="U1068" i="5"/>
  <c r="W1068" i="5" s="1"/>
  <c r="V1062" i="5"/>
  <c r="U1062" i="5"/>
  <c r="W1062" i="5" s="1"/>
  <c r="E27" i="4"/>
  <c r="U152" i="5"/>
  <c r="W152" i="5" s="1"/>
  <c r="V152" i="5"/>
  <c r="V171" i="5"/>
  <c r="U171" i="5"/>
  <c r="W171" i="5" s="1"/>
  <c r="V165" i="5"/>
  <c r="U165" i="5"/>
  <c r="W165" i="5" s="1"/>
  <c r="V542" i="5"/>
  <c r="U542" i="5"/>
  <c r="W542" i="5" s="1"/>
  <c r="V536" i="5"/>
  <c r="U536" i="5"/>
  <c r="W536" i="5" s="1"/>
  <c r="V1247" i="5"/>
  <c r="U1247" i="5"/>
  <c r="W1247" i="5" s="1"/>
  <c r="V1241" i="5"/>
  <c r="U1241" i="5"/>
  <c r="W1241" i="5" s="1"/>
  <c r="V399" i="5"/>
  <c r="U399" i="5"/>
  <c r="W399" i="5" s="1"/>
  <c r="V381" i="5"/>
  <c r="U381" i="5"/>
  <c r="W381" i="5" s="1"/>
  <c r="V400" i="5"/>
  <c r="U400" i="5"/>
  <c r="W400" i="5" s="1"/>
  <c r="U876" i="5"/>
  <c r="W876" i="5" s="1"/>
  <c r="V876" i="5"/>
  <c r="U870" i="5"/>
  <c r="W870" i="5" s="1"/>
  <c r="V870" i="5"/>
  <c r="V287" i="5"/>
  <c r="U287" i="5"/>
  <c r="W287" i="5" s="1"/>
  <c r="V285" i="5"/>
  <c r="U285" i="5"/>
  <c r="W285" i="5" s="1"/>
  <c r="V936" i="5"/>
  <c r="U936" i="5"/>
  <c r="W936" i="5" s="1"/>
  <c r="V930" i="5"/>
  <c r="U930" i="5"/>
  <c r="W930" i="5" s="1"/>
  <c r="U233" i="5"/>
  <c r="W233" i="5" s="1"/>
  <c r="V233" i="5"/>
  <c r="V234" i="5"/>
  <c r="U234" i="5"/>
  <c r="W234" i="5" s="1"/>
  <c r="V247" i="5"/>
  <c r="U247" i="5"/>
  <c r="W247" i="5" s="1"/>
  <c r="G26" i="4" l="1"/>
  <c r="P26" i="4" s="1"/>
  <c r="F26" i="4"/>
  <c r="G14" i="4"/>
  <c r="F14" i="4"/>
  <c r="G31" i="4"/>
  <c r="P31" i="4" s="1"/>
  <c r="F31" i="4"/>
  <c r="G23" i="4"/>
  <c r="P23" i="4" s="1"/>
  <c r="F23" i="4"/>
  <c r="G48" i="4"/>
  <c r="P48" i="4" s="1"/>
  <c r="F48" i="4"/>
  <c r="C65" i="1"/>
  <c r="D65" i="1" s="1"/>
  <c r="D18" i="2"/>
  <c r="G3" i="4"/>
  <c r="F3" i="4"/>
  <c r="G43" i="4"/>
  <c r="P43" i="4" s="1"/>
  <c r="F43" i="4"/>
  <c r="G40" i="4"/>
  <c r="P40" i="4" s="1"/>
  <c r="F40" i="4"/>
  <c r="G49" i="4"/>
  <c r="P49" i="4" s="1"/>
  <c r="F49" i="4"/>
  <c r="G24" i="4"/>
  <c r="P24" i="4" s="1"/>
  <c r="F24" i="4"/>
  <c r="F30" i="4"/>
  <c r="G30" i="4"/>
  <c r="P30" i="4" s="1"/>
  <c r="G50" i="4"/>
  <c r="P50" i="4" s="1"/>
  <c r="F50" i="4"/>
  <c r="F38" i="4"/>
  <c r="G38" i="4"/>
  <c r="P38" i="4" s="1"/>
  <c r="D17" i="2"/>
  <c r="C64" i="1"/>
  <c r="D64" i="1" s="1"/>
  <c r="G7" i="4"/>
  <c r="F7" i="4"/>
  <c r="C67" i="1"/>
  <c r="D67" i="1" s="1"/>
  <c r="D20" i="2"/>
  <c r="D6" i="1"/>
  <c r="F2" i="4"/>
  <c r="G2" i="4"/>
  <c r="C6" i="2"/>
  <c r="G13" i="4"/>
  <c r="P13" i="4" s="1"/>
  <c r="F13" i="4"/>
  <c r="G44" i="4"/>
  <c r="P44" i="4" s="1"/>
  <c r="F44" i="4"/>
  <c r="G20" i="4"/>
  <c r="P20" i="4" s="1"/>
  <c r="F20" i="4"/>
  <c r="G11" i="4"/>
  <c r="P11" i="4" s="1"/>
  <c r="F11" i="4"/>
  <c r="G47" i="4"/>
  <c r="P47" i="4" s="1"/>
  <c r="F47" i="4"/>
  <c r="G22" i="4"/>
  <c r="P22" i="4" s="1"/>
  <c r="F22" i="4"/>
  <c r="G25" i="4"/>
  <c r="P25" i="4" s="1"/>
  <c r="F25" i="4"/>
  <c r="G16" i="4"/>
  <c r="P16" i="4" s="1"/>
  <c r="F16" i="4"/>
  <c r="G51" i="4"/>
  <c r="P51" i="4" s="1"/>
  <c r="F51" i="4"/>
  <c r="G21" i="4"/>
  <c r="P21" i="4" s="1"/>
  <c r="F21" i="4"/>
  <c r="G34" i="4"/>
  <c r="P34" i="4" s="1"/>
  <c r="F34" i="4"/>
  <c r="G5" i="4"/>
  <c r="P5" i="4" s="1"/>
  <c r="F5" i="4"/>
  <c r="G32" i="4"/>
  <c r="P32" i="4" s="1"/>
  <c r="F32" i="4"/>
  <c r="G27" i="4"/>
  <c r="P27" i="4" s="1"/>
  <c r="F27" i="4"/>
  <c r="G6" i="4"/>
  <c r="F6" i="4"/>
  <c r="G4" i="4"/>
  <c r="F4" i="4"/>
  <c r="G45" i="4"/>
  <c r="P45" i="4" s="1"/>
  <c r="F45" i="4"/>
  <c r="G39" i="4"/>
  <c r="P39" i="4" s="1"/>
  <c r="F39" i="4"/>
  <c r="G33" i="4"/>
  <c r="P33" i="4" s="1"/>
  <c r="F33" i="4"/>
  <c r="G29" i="4"/>
  <c r="P29" i="4" s="1"/>
  <c r="F29" i="4"/>
  <c r="G42" i="4"/>
  <c r="P42" i="4" s="1"/>
  <c r="F42" i="4"/>
  <c r="G37" i="4"/>
  <c r="P37" i="4" s="1"/>
  <c r="F37" i="4"/>
  <c r="G41" i="4"/>
  <c r="P41" i="4" s="1"/>
  <c r="F41" i="4"/>
  <c r="C66" i="1"/>
  <c r="D66" i="1" s="1"/>
  <c r="D19" i="2"/>
  <c r="G10" i="4"/>
  <c r="F10" i="4"/>
  <c r="G46" i="4"/>
  <c r="P46" i="4" s="1"/>
  <c r="F46" i="4"/>
  <c r="G18" i="4"/>
  <c r="P18" i="4" s="1"/>
  <c r="F18" i="4"/>
  <c r="G35" i="4"/>
  <c r="P35" i="4" s="1"/>
  <c r="F35" i="4"/>
  <c r="G17" i="4"/>
  <c r="P17" i="4" s="1"/>
  <c r="F17" i="4"/>
  <c r="E19" i="2" l="1"/>
  <c r="F19" i="2"/>
  <c r="P2" i="4"/>
  <c r="F32" i="2" s="1"/>
  <c r="B131" i="1"/>
  <c r="P3" i="4"/>
  <c r="B130" i="1"/>
  <c r="C36" i="2"/>
  <c r="F33" i="2"/>
  <c r="D28" i="2"/>
  <c r="B26" i="2"/>
  <c r="B25" i="2"/>
  <c r="E33" i="2"/>
  <c r="F35" i="2"/>
  <c r="D33" i="2"/>
  <c r="B28" i="2"/>
  <c r="E25" i="2"/>
  <c r="E35" i="2"/>
  <c r="C33" i="2"/>
  <c r="F27" i="2"/>
  <c r="D25" i="2"/>
  <c r="D35" i="2"/>
  <c r="B33" i="2"/>
  <c r="E27" i="2"/>
  <c r="C25" i="2"/>
  <c r="D27" i="2"/>
  <c r="C35" i="2"/>
  <c r="B35" i="2"/>
  <c r="E32" i="2"/>
  <c r="C27" i="2"/>
  <c r="F24" i="2"/>
  <c r="D32" i="2"/>
  <c r="B27" i="2"/>
  <c r="E24" i="2"/>
  <c r="E34" i="2"/>
  <c r="F26" i="2"/>
  <c r="D24" i="2"/>
  <c r="B32" i="2"/>
  <c r="C32" i="2"/>
  <c r="D34" i="2"/>
  <c r="E36" i="2"/>
  <c r="C34" i="2"/>
  <c r="F28" i="2"/>
  <c r="D26" i="2"/>
  <c r="B24" i="2"/>
  <c r="D36" i="2"/>
  <c r="B34" i="2"/>
  <c r="E28" i="2"/>
  <c r="C26" i="2"/>
  <c r="B36" i="2"/>
  <c r="C28" i="2"/>
  <c r="F25" i="2"/>
  <c r="E26" i="2"/>
  <c r="C24" i="2"/>
  <c r="F18" i="2"/>
  <c r="E18" i="2"/>
  <c r="F20" i="2"/>
  <c r="E20" i="2"/>
  <c r="P4" i="4"/>
  <c r="F34" i="2" s="1"/>
  <c r="B133" i="1"/>
  <c r="B129" i="1"/>
  <c r="P6" i="4"/>
  <c r="F36" i="2" s="1"/>
  <c r="P7" i="4"/>
  <c r="B128" i="1"/>
  <c r="F17" i="2"/>
  <c r="E17" i="2"/>
  <c r="P10" i="4"/>
  <c r="B134" i="1"/>
  <c r="P14" i="4"/>
  <c r="B132" i="1"/>
  <c r="D10" i="2" l="1"/>
  <c r="C10" i="2"/>
  <c r="B10" i="2"/>
</calcChain>
</file>

<file path=xl/sharedStrings.xml><?xml version="1.0" encoding="utf-8"?>
<sst xmlns="http://schemas.openxmlformats.org/spreadsheetml/2006/main" count="1312" uniqueCount="1235">
  <si>
    <t>FIELD FORCE &amp; TRADE MARKETING PERFORMANCE DASHBOARD</t>
  </si>
  <si>
    <t>Market Express | Real sales data (Kaggle Parch &amp; Posey) + simulated field-execution layer</t>
  </si>
  <si>
    <t>TOTAL SALES</t>
  </si>
  <si>
    <t>SALES ACHIEVEMENT</t>
  </si>
  <si>
    <t>VISIT COMPLETION</t>
  </si>
  <si>
    <t>MERCHANDISING</t>
  </si>
  <si>
    <t>AVAILABILITY</t>
  </si>
  <si>
    <t>CHART SOURCE DATA (auto-calculated - do not delete)</t>
  </si>
  <si>
    <t>Region_Summary</t>
  </si>
  <si>
    <t>Region</t>
  </si>
  <si>
    <t>Total_Sales</t>
  </si>
  <si>
    <t>Total_Target</t>
  </si>
  <si>
    <t>Achievement</t>
  </si>
  <si>
    <t>Northeast</t>
  </si>
  <si>
    <t>Midwest</t>
  </si>
  <si>
    <t>Southeast</t>
  </si>
  <si>
    <t>West</t>
  </si>
  <si>
    <t>Monthly_Sales_Trend (all order history)</t>
  </si>
  <si>
    <t>Year</t>
  </si>
  <si>
    <t>Month_Num</t>
  </si>
  <si>
    <t>Label</t>
  </si>
  <si>
    <t>Top_10_Reps_by_Sales</t>
  </si>
  <si>
    <t>Rep_Name</t>
  </si>
  <si>
    <t>Bottom_10_Reps_by_Achievement</t>
  </si>
  <si>
    <t>Sales_Achievement</t>
  </si>
  <si>
    <t>FINAL REPORT — EXECUTIVE SUMMARY</t>
  </si>
  <si>
    <t>Field Force &amp; Trade Marketing Performance Dashboard  |  Market Express  |  Real sales data (Kaggle Parch &amp; Posey) + simulated field-execution layer</t>
  </si>
  <si>
    <t>PERFORMANCE SNAPSHOT</t>
  </si>
  <si>
    <t>AVG MERCHANDISING</t>
  </si>
  <si>
    <t>AVG AVAILABILITY</t>
  </si>
  <si>
    <t>REP STATUS MIX</t>
  </si>
  <si>
    <t>HEALTHY</t>
  </si>
  <si>
    <t>AT RISK</t>
  </si>
  <si>
    <t>CRITICAL</t>
  </si>
  <si>
    <t>EXECUTIVE SUMMARY</t>
  </si>
  <si>
    <t>Across 50 sales representatives and 25 months (Jan 2015-Jan 2017), Market Express reached roughly 92% of its combined sales target, but that headline figure hides a wide spread: half the sales force (25 of 50 reps) is flagged At Risk or Critical, and 25 reps are Critical on both commercial and execution metrics at once. Visit completion (79%) is materially weaker than attendance, and average merchandising compliance (74%) and product availability (76%) both sit well below their 90% and 95% targets - the field-execution layer is the more consistent shortfall across the business, not sales alone. The sections below separate reps whose shortfall looks commercial (sales gap, healthy execution) from reps whose shortfall looks operational (sales gap plus weak visits/merchandising/availability), so management can route each case to the right team.</t>
  </si>
  <si>
    <t>REGIONAL PERFORMANCE</t>
  </si>
  <si>
    <t>Total Sales</t>
  </si>
  <si>
    <t>Total Target</t>
  </si>
  <si>
    <t>Sales Gap</t>
  </si>
  <si>
    <t>Achievement %</t>
  </si>
  <si>
    <t>Avg Merchandising</t>
  </si>
  <si>
    <t>TOP 5 REPS BY SALES GAP (AHEAD OF TARGET)</t>
  </si>
  <si>
    <t>Rep Name</t>
  </si>
  <si>
    <t>Status</t>
  </si>
  <si>
    <t>BOTTOM 5 REPS BY SALES GAP (FURTHEST BELOW TARGET)</t>
  </si>
  <si>
    <t>KEY FINDINGS</t>
  </si>
  <si>
    <t>• Overall achievement (~92%) looks close to target, but that average masks a bimodal sales force: 16 reps are Healthy, 9 are At Risk, and 25 - half the team - are Critical. A single company-wide average would have hidden this split.</t>
  </si>
  <si>
    <t>• Northeast (99.6%) and Southeast (97.5%) are close to target as regions, while Midwest (78.3%) and West (85.0%) lag on sales achievement. Merchandising compliance does not track the same ranking, though: Northeast, the top-achieving region on sales, has the lowest average merchandising compliance of the four regions (71.3%), while West, the second-weakest region on sales, has the highest (78.1%). Regional sales performance and regional execution quality are not moving together.</t>
  </si>
  <si>
    <t>• Visit completion (79%) trails attendance, and both average merchandising compliance (74%) and product availability (76%) sit roughly 15-20 percentage points below their 90%/95% targets across the whole sales force - execution quality, not just visit volume, is the more common shortfall.</t>
  </si>
  <si>
    <t>• The relationship between merchandising compliance and sales achievement is positive but weak (correlation ~0.22) at the whole-portfolio level. That means execution quality is not the whole story: some reps with strong merchandising still miss target, and some reps hit target despite weak execution, so each Critical rep needs to be read individually rather than assumed to be one root cause.</t>
  </si>
  <si>
    <t>• A distinct subset of reps combines a large negative Sales Gap with merchandising and availability both below ~75% (e.g. Marquetta Laycock, Carletta Kosinski, Nakesha Renn, Babette Soukup, Derrick Boggess) - for these reps, weak field execution is plausibly contributing to the sales shortfall.</t>
  </si>
  <si>
    <t>• At least one rep (Soraya Fulton, West) shows a large negative Sales Gap (-$337K, 33% achievement) while merchandising and availability are both healthy (88-91%) - this looks like a commercial issue (territory, pricing, account mix) rather than a field-execution problem.</t>
  </si>
  <si>
    <t>FINDINGS → RECOMMENDATIONS</t>
  </si>
  <si>
    <t>Finding</t>
  </si>
  <si>
    <t>Recommended Action</t>
  </si>
  <si>
    <t>Reps flagged Critical with low merchandising AND low availability (e.g. Marquetta Laycock, Carletta Kosinski, Nakesha Renn) show weak execution alongside weak sales.</t>
  </si>
  <si>
    <t>Prioritize merchandising audits and supervisor ride-alongs for these reps before adding visit volume; pair with a supply/availability check at their outlets.</t>
  </si>
  <si>
    <t>Reps with a large Sales Gap but healthy execution metrics near target (e.g. Soraya Fulton) point to a non-execution cause.</t>
  </si>
  <si>
    <t>Investigate commercially: pricing, account mix, territory potential, and competitive activity, rather than routing these reps into field-execution coaching.</t>
  </si>
  <si>
    <t>Visit completion (79%) is the weakest attendance-adjacent metric, and merchandising/availability trail it further.</t>
  </si>
  <si>
    <t>Shift the field-force conversation from 'how many visits' to 'what happens during the visit' - audit visit quality and outlet-level compliance, not just completion counts.</t>
  </si>
  <si>
    <t>Midwest is the lowest-achieving region on sales, but Northeast - the highest-achieving region - has the weakest average merchandising compliance of the four. Regional sales rank and regional execution rank do not line up.</t>
  </si>
  <si>
    <t>Run separate regional reviews: a commercial deep-dive on Midwest (target-setting, staffing, account potential) and a merchandising-standards review in Northeast, rather than assuming one regional cause explains both patterns.</t>
  </si>
  <si>
    <t>25 of 50 reps are Critical - a scale that a handful of one-off interventions will not fix.</t>
  </si>
  <si>
    <t>Segment the Critical group by root cause (commercial vs. execution, per the split above) and run two separate management tracks rather than one generic improvement plan.</t>
  </si>
  <si>
    <t>DATA LIMITATIONS</t>
  </si>
  <si>
    <t>Sales, accounts, sales-rep and region data are real, drawn from the public Kaggle 'Sales Dataset of Different Regions' (Parch &amp; Posey schema). Field-force operational metrics - attendance, planned/completed visits, merchandising compliance and product availability - were SIMULATED for portfolio purposes (see Operational_Data and README) and should not be interpreted as real Market Express figures. Targets are a portfolio assumption (historical average monthly sales x a rising multiplier), not an actual company-set target. Findings and recommendations above are illustrative of the analysis approach, not verified business decisions.</t>
  </si>
  <si>
    <t>Field Force &amp; Trade Marketing Performance Dashboard</t>
  </si>
  <si>
    <t>BUSINESS PROBLEM</t>
  </si>
  <si>
    <t>Market Express needs visibility into which regions and sales representatives are underperforming, and whether shortfalls are driven by weak selling, poor field execution (visits, merchandising, availability), or both.</t>
  </si>
  <si>
    <t>OBJECTIVE</t>
  </si>
  <si>
    <t>Combine real commercial data with a field-execution layer to answer: Which reps/regions are below target? Is the gap commercial or operational? Where should management focus attention?</t>
  </si>
  <si>
    <t>DATASET</t>
  </si>
  <si>
    <t>Real data: orders.csv, accounts.csv, sales_reps.csv, region.csv — the 'Sales Dataset of Different Regions' (Parch &amp; Posey schema) from Kaggle. Contains 4,050 orders, 351 accounts, 50 sales reps, 4 regions, spanning Dec 2013–Jan 2017.</t>
  </si>
  <si>
    <t>Simulated data: field_force_operational_data.xlsx — Working_Days, Attendance_Days, Planned_Visits, Completed_Visits, Merchandising_Compliance, Product_Availability, Target_Multiplier for 50 reps x 25 months (Jan 2015–Jan 2017). This layer does not exist in the public dataset and was built to demonstrate how an analyst would combine commercial and field-execution data.</t>
  </si>
  <si>
    <t>DATA MODEL</t>
  </si>
  <si>
    <t>Region -&gt; Sales Rep -&gt; Account -&gt; Order (via region_id, sales_rep_id, account_id foreign keys).</t>
  </si>
  <si>
    <t>WORKBOOK STRUCTURE</t>
  </si>
  <si>
    <t>Raw_Orders / Raw_Accounts / Raw_Reps / Raw_Regions — unmodified source tables, loaded as Excel Tables.</t>
  </si>
  <si>
    <t>Clean_Orders — orders joined to Account -&gt; Rep -&gt; Region via INDEX/MATCH, with Year/Month/Sales_USD extracted.</t>
  </si>
  <si>
    <t>Monthly_Rep_Sales / Rep_Avg_Sales — helper tables computing each rep's historical average monthly sales, used as an independent Target baseline (Target = Avg_Monthly_Sales x Target_Multiplier).</t>
  </si>
  <si>
    <t>Rep_Performance — total sales &amp; orders per rep, sorted descending.</t>
  </si>
  <si>
    <t>Operational_Data — 1,250 rep-month records joining real Actual_Sales to the simulated field-execution metrics, with all KPIs (Achievement, Gaps, Attendance/Visit/Merchandising/Availability rates, Status) calculated by formula.</t>
  </si>
  <si>
    <t>Gap_Analysis — rep-level rollup across all months, sorted by Sales_Gap ascending (worst first).</t>
  </si>
  <si>
    <t>Dashboard — KPI cards + 6 charts (Sales by Region, Achievement by Region, Top/Bottom 10 Reps, Merchandising vs Achievement scatter, Monthly Sales Trend).</t>
  </si>
  <si>
    <t>KPI DEFINITIONS</t>
  </si>
  <si>
    <t>Sales Achievement = Actual Sales / Target. Target = Rep's historical average monthly sales x Target_Multiplier (a rising expectation factor, 1.05–1.15 over the period).</t>
  </si>
  <si>
    <t>Visit Completion = Completed Visits / Planned Visits. Attendance Rate = Attendance Days / Working Days.</t>
  </si>
  <si>
    <t>Merchandising Gap = Actual Compliance − 90% target. Availability Gap = Actual Availability − 95% target.</t>
  </si>
  <si>
    <t>Status: Healthy (Achievement&gt;=90% and Merchandising&gt;=80%) / Critical (Achievement&lt;80% or Merchandising&lt;70%) / At Risk (otherwise).</t>
  </si>
  <si>
    <t>KEY FINDINGS (update after reviewing your final numbers)</t>
  </si>
  <si>
    <t>Southeast and Northeast reps dominate the top-sales list, but high sales volume does not always mean high target achievement — check Gap_Analysis for reps with large sales but modest achievement.</t>
  </si>
  <si>
    <t>A cluster of reps combine sub-80% merchandising compliance with sub-80% availability alongside weak achievement — see the Merchandising vs Achievement scatter on the Dashboard for likely execution gaps.</t>
  </si>
  <si>
    <t>BUSINESS RECOMMENDATIONS</t>
  </si>
  <si>
    <t>For reps flagged Critical with low Merchandising/Availability: prioritize merchandising audits and supply/availability follow-up over adding more visits.</t>
  </si>
  <si>
    <t>For reps with large Sales_Gap but healthy execution metrics (visits/merchandising/availability all near target): investigate commercially — pricing, account mix, or territory potential — rather than field execution.</t>
  </si>
  <si>
    <t>TOOLS</t>
  </si>
  <si>
    <t>Excel (Power Query-style joins recreated via formulas for portability) + Power BI (see PowerBI_Build_Guide sheet).</t>
  </si>
  <si>
    <t>The public dataset contains sales, accounts, regions and sales representative information only. Field-force operational metrics (attendance, planned/completed visits, merchandising compliance, product availability) were SIMULATED for portfolio purposes and should not be interpreted as real Market Express data. All simulated cells are shown in blue font throughout the workbook. Real, formula-derived cells are black.</t>
  </si>
  <si>
    <t>Rep_ID</t>
  </si>
  <si>
    <t>Total_Actual_Sales</t>
  </si>
  <si>
    <t>Sales_Gap</t>
  </si>
  <si>
    <t>Total_Completed_Visits</t>
  </si>
  <si>
    <t>Total_Planned_Visits</t>
  </si>
  <si>
    <t>Visit_Gap</t>
  </si>
  <si>
    <t>Visit_Completion_Rate</t>
  </si>
  <si>
    <t>Avg_Merchandising</t>
  </si>
  <si>
    <t>Merchandising_Gap</t>
  </si>
  <si>
    <t>Avg_Availability</t>
  </si>
  <si>
    <t>Availability_Gap</t>
  </si>
  <si>
    <t>Region_ID</t>
  </si>
  <si>
    <t>Region_Name</t>
  </si>
  <si>
    <t>Month</t>
  </si>
  <si>
    <t>Working_Days</t>
  </si>
  <si>
    <t>Attendance_Days</t>
  </si>
  <si>
    <t>Attendance_Rate</t>
  </si>
  <si>
    <t>Planned_Visits</t>
  </si>
  <si>
    <t>Completed_Visits</t>
  </si>
  <si>
    <t>Merchandising_Compliance</t>
  </si>
  <si>
    <t>Merchandising_Target</t>
  </si>
  <si>
    <t>Product_Availability</t>
  </si>
  <si>
    <t>Availability_Target</t>
  </si>
  <si>
    <t>Actual_Sales</t>
  </si>
  <si>
    <t>Target_Multiplier</t>
  </si>
  <si>
    <t>Target</t>
  </si>
  <si>
    <t>Performance_Status</t>
  </si>
  <si>
    <t>Total_Orders</t>
  </si>
  <si>
    <t>Order_ID</t>
  </si>
  <si>
    <t>Account_ID</t>
  </si>
  <si>
    <t>Order_Date</t>
  </si>
  <si>
    <t>Month_Name</t>
  </si>
  <si>
    <t>Total_Quantity</t>
  </si>
  <si>
    <t>Sales_USD</t>
  </si>
  <si>
    <t>Monthly_Sales</t>
  </si>
  <si>
    <t>Avg_Monthly_Sales</t>
  </si>
  <si>
    <t>id</t>
  </si>
  <si>
    <t>account_id</t>
  </si>
  <si>
    <t>occurred_at</t>
  </si>
  <si>
    <t>standard_qty</t>
  </si>
  <si>
    <t>gloss_qty</t>
  </si>
  <si>
    <t>poster_qty</t>
  </si>
  <si>
    <t>total</t>
  </si>
  <si>
    <t>standard_amt_usd</t>
  </si>
  <si>
    <t>gloss_amt_usd</t>
  </si>
  <si>
    <t>poster_amt_usd</t>
  </si>
  <si>
    <t>total_amt_usd</t>
  </si>
  <si>
    <t>name</t>
  </si>
  <si>
    <t>website</t>
  </si>
  <si>
    <t>lat</t>
  </si>
  <si>
    <t>long</t>
  </si>
  <si>
    <t>primary_poc</t>
  </si>
  <si>
    <t>sales_rep_id</t>
  </si>
  <si>
    <t>Walmart</t>
  </si>
  <si>
    <t>www.walmart.com</t>
  </si>
  <si>
    <t>Tamara Tuma</t>
  </si>
  <si>
    <t>Exxon Mobil</t>
  </si>
  <si>
    <t>www.exxonmobil.com</t>
  </si>
  <si>
    <t>Sung Shields</t>
  </si>
  <si>
    <t>Apple</t>
  </si>
  <si>
    <t>www.apple.com</t>
  </si>
  <si>
    <t>Jodee Lupo</t>
  </si>
  <si>
    <t>Berkshire Hathaway</t>
  </si>
  <si>
    <t>www.berkshirehathaway.com</t>
  </si>
  <si>
    <t>Serafina Banda</t>
  </si>
  <si>
    <t>McKesson</t>
  </si>
  <si>
    <t>www.mckesson.com</t>
  </si>
  <si>
    <t>Angeles Crusoe</t>
  </si>
  <si>
    <t>UnitedHealth Group</t>
  </si>
  <si>
    <t>www.unitedhealthgroup.com</t>
  </si>
  <si>
    <t>Savanna Gayman</t>
  </si>
  <si>
    <t>CVS Health</t>
  </si>
  <si>
    <t>www.cvshealth.com</t>
  </si>
  <si>
    <t>Anabel Haskell</t>
  </si>
  <si>
    <t>General Motors</t>
  </si>
  <si>
    <t>www.gm.com</t>
  </si>
  <si>
    <t>Barrie Omeara</t>
  </si>
  <si>
    <t>Ford Motor</t>
  </si>
  <si>
    <t>www.ford.com</t>
  </si>
  <si>
    <t>Kym Hagerman</t>
  </si>
  <si>
    <t>AT&amp;T</t>
  </si>
  <si>
    <t>www.att.com</t>
  </si>
  <si>
    <t>Jamel Mosqueda</t>
  </si>
  <si>
    <t>General Electric</t>
  </si>
  <si>
    <t>www.ge.com</t>
  </si>
  <si>
    <t>Parker Hoggan</t>
  </si>
  <si>
    <t>AmerisourceBergen</t>
  </si>
  <si>
    <t>www.amerisourcebergen.com</t>
  </si>
  <si>
    <t>Tuan Trainer</t>
  </si>
  <si>
    <t>Verizon</t>
  </si>
  <si>
    <t>www.verizon.com</t>
  </si>
  <si>
    <t>Chantell Drescher</t>
  </si>
  <si>
    <t>Chevron</t>
  </si>
  <si>
    <t>www.chevron.com</t>
  </si>
  <si>
    <t>Paige Bartos</t>
  </si>
  <si>
    <t>Costco</t>
  </si>
  <si>
    <t>www.costco.com</t>
  </si>
  <si>
    <t>Dominique Favela</t>
  </si>
  <si>
    <t>Fannie Mae</t>
  </si>
  <si>
    <t>www.fanniemae.com</t>
  </si>
  <si>
    <t>Terrilyn Kesler</t>
  </si>
  <si>
    <t>Kroger</t>
  </si>
  <si>
    <t>www.thekrogerco.com</t>
  </si>
  <si>
    <t>Nannie Brinkman</t>
  </si>
  <si>
    <t>Amazon.com</t>
  </si>
  <si>
    <t>www.amazon.com</t>
  </si>
  <si>
    <t>Buffy Azure</t>
  </si>
  <si>
    <t>Walgreens Boots Alliance</t>
  </si>
  <si>
    <t>www.walgreensbootsalliance.com</t>
  </si>
  <si>
    <t>Esta Engelhardt</t>
  </si>
  <si>
    <t>HP</t>
  </si>
  <si>
    <t>www.hp.com</t>
  </si>
  <si>
    <t>Khadijah Riemann</t>
  </si>
  <si>
    <t>Cardinal Health</t>
  </si>
  <si>
    <t>www.cardinal.com</t>
  </si>
  <si>
    <t>Deanne Hertlein</t>
  </si>
  <si>
    <t>Express Scripts Holding</t>
  </si>
  <si>
    <t>www.express-scripts.com</t>
  </si>
  <si>
    <t>Jewell Likes</t>
  </si>
  <si>
    <t>J.P. Morgan Chase</t>
  </si>
  <si>
    <t>www.jpmorganchase.com</t>
  </si>
  <si>
    <t>Florentino Madrigal</t>
  </si>
  <si>
    <t>Boeing</t>
  </si>
  <si>
    <t>www.boeing.com</t>
  </si>
  <si>
    <t>Melva Lyall</t>
  </si>
  <si>
    <t>Microsoft</t>
  </si>
  <si>
    <t>www.microsoft.com</t>
  </si>
  <si>
    <t>Dennise Hungate</t>
  </si>
  <si>
    <t>Bank of America Corp.</t>
  </si>
  <si>
    <t>www.bankofamerica.com</t>
  </si>
  <si>
    <t>Janise Voth</t>
  </si>
  <si>
    <t>Wells Fargo</t>
  </si>
  <si>
    <t>www.wellsfargo.com</t>
  </si>
  <si>
    <t>Lakenya Volker</t>
  </si>
  <si>
    <t>Home Depot</t>
  </si>
  <si>
    <t>www.homedepot.com</t>
  </si>
  <si>
    <t>Alexandria Zielke</t>
  </si>
  <si>
    <t>Citigroup</t>
  </si>
  <si>
    <t>www.citigroup.com</t>
  </si>
  <si>
    <t>Bea Sera</t>
  </si>
  <si>
    <t>Phillips 66</t>
  </si>
  <si>
    <t>www.phillips66.com</t>
  </si>
  <si>
    <t>Maria Garibay</t>
  </si>
  <si>
    <t>IBM</t>
  </si>
  <si>
    <t>www.ibm.com</t>
  </si>
  <si>
    <t>Denis Gros</t>
  </si>
  <si>
    <t>Valero Energy</t>
  </si>
  <si>
    <t>www.valero.com</t>
  </si>
  <si>
    <t>Taylor Capone</t>
  </si>
  <si>
    <t>Anthem</t>
  </si>
  <si>
    <t>www.antheminc.com</t>
  </si>
  <si>
    <t>Hanh Oram</t>
  </si>
  <si>
    <t>Procter &amp; Gamble</t>
  </si>
  <si>
    <t>www.pg.com</t>
  </si>
  <si>
    <t>Cordia Winters</t>
  </si>
  <si>
    <t>State Farm Insurance Cos.</t>
  </si>
  <si>
    <t>www.statefarm.com</t>
  </si>
  <si>
    <t>Dionne Hensel</t>
  </si>
  <si>
    <t>Alphabet</t>
  </si>
  <si>
    <t>www.google.com</t>
  </si>
  <si>
    <t>Pamula Hammel</t>
  </si>
  <si>
    <t>Comcast</t>
  </si>
  <si>
    <t>www.comcastcorporation.com</t>
  </si>
  <si>
    <t>Shana Sanborn</t>
  </si>
  <si>
    <t>www.target.com</t>
  </si>
  <si>
    <t>Luba Streett</t>
  </si>
  <si>
    <t>Johnson &amp; Johnson</t>
  </si>
  <si>
    <t>www.jnj.com</t>
  </si>
  <si>
    <t>Genevieve Fenton</t>
  </si>
  <si>
    <t>MetLife</t>
  </si>
  <si>
    <t>www.metlife.com</t>
  </si>
  <si>
    <t>Faustino Henshaw</t>
  </si>
  <si>
    <t>Archer Daniels Midland</t>
  </si>
  <si>
    <t>www.adm.com</t>
  </si>
  <si>
    <t>Fay Rogowski</t>
  </si>
  <si>
    <t>Marathon Petroleum</t>
  </si>
  <si>
    <t>www.marathonpetroleum.com</t>
  </si>
  <si>
    <t>Emmitt Mcnab</t>
  </si>
  <si>
    <t>Freddie Mac</t>
  </si>
  <si>
    <t>www.freddiemac.com</t>
  </si>
  <si>
    <t>Elayne Grunewald</t>
  </si>
  <si>
    <t>PepsiCo</t>
  </si>
  <si>
    <t>www.pepsico.com</t>
  </si>
  <si>
    <t>Cathleen Delamater</t>
  </si>
  <si>
    <t>United Technologies</t>
  </si>
  <si>
    <t>www.utc.com</t>
  </si>
  <si>
    <t>Janett Wisecarver</t>
  </si>
  <si>
    <t>Aetna</t>
  </si>
  <si>
    <t>www.aetna.com</t>
  </si>
  <si>
    <t>Noah Melugin</t>
  </si>
  <si>
    <t>Lowe's</t>
  </si>
  <si>
    <t>www.lowes.com</t>
  </si>
  <si>
    <t>Roselee Pardini</t>
  </si>
  <si>
    <t>UPS</t>
  </si>
  <si>
    <t>www.ups.com</t>
  </si>
  <si>
    <t>Cedrick Weiss</t>
  </si>
  <si>
    <t>AIG</t>
  </si>
  <si>
    <t>www.aig.com</t>
  </si>
  <si>
    <t>Aja Sandusky</t>
  </si>
  <si>
    <t>Prudential Financial</t>
  </si>
  <si>
    <t>www.prudential.com</t>
  </si>
  <si>
    <t>Lyda Lamarr</t>
  </si>
  <si>
    <t>Intel</t>
  </si>
  <si>
    <t>www.intel.com</t>
  </si>
  <si>
    <t>Elouise Beyers</t>
  </si>
  <si>
    <t>Humana</t>
  </si>
  <si>
    <t>www.humana.com</t>
  </si>
  <si>
    <t>Bettye Close</t>
  </si>
  <si>
    <t>Disney</t>
  </si>
  <si>
    <t>www.disney.com</t>
  </si>
  <si>
    <t>Timika Mistretta</t>
  </si>
  <si>
    <t>Cisco Systems</t>
  </si>
  <si>
    <t>www.cisco.com</t>
  </si>
  <si>
    <t>Deadra Waggener</t>
  </si>
  <si>
    <t>Pfizer</t>
  </si>
  <si>
    <t>www.pfizer.com</t>
  </si>
  <si>
    <t>Olevia Taubman</t>
  </si>
  <si>
    <t>Dow Chemical</t>
  </si>
  <si>
    <t>www.dow.com</t>
  </si>
  <si>
    <t>Lillia Ogden</t>
  </si>
  <si>
    <t>Sysco</t>
  </si>
  <si>
    <t>www.sysco.com</t>
  </si>
  <si>
    <t>Julia Laracuente</t>
  </si>
  <si>
    <t>FedEx</t>
  </si>
  <si>
    <t>www.fedex.com</t>
  </si>
  <si>
    <t>Keren Mcconn</t>
  </si>
  <si>
    <t>Caterpillar</t>
  </si>
  <si>
    <t>www.caterpillar.com</t>
  </si>
  <si>
    <t>Latia Beene</t>
  </si>
  <si>
    <t>Lockheed Martin</t>
  </si>
  <si>
    <t>www.lockheedmartin.com</t>
  </si>
  <si>
    <t>Jared Aikins</t>
  </si>
  <si>
    <t>New York Life Insurance</t>
  </si>
  <si>
    <t>www.newyorklife.com</t>
  </si>
  <si>
    <t>Arlyne Mauzy</t>
  </si>
  <si>
    <t>Coca-Cola</t>
  </si>
  <si>
    <t>www.coca-colacompany.com</t>
  </si>
  <si>
    <t>Tisha Coletti</t>
  </si>
  <si>
    <t>HCA Holdings</t>
  </si>
  <si>
    <t>www.hcahealthcare.com</t>
  </si>
  <si>
    <t>Hubert Blanch</t>
  </si>
  <si>
    <t>Ingram Micro</t>
  </si>
  <si>
    <t>www.ingrammicro.com</t>
  </si>
  <si>
    <t>Chanelle Keach</t>
  </si>
  <si>
    <t>Energy Transfer Equity</t>
  </si>
  <si>
    <t>www.energytransfer.com</t>
  </si>
  <si>
    <t>Wynell Lepore</t>
  </si>
  <si>
    <t>Tyson Foods</t>
  </si>
  <si>
    <t>www.tysonfoods.com</t>
  </si>
  <si>
    <t>Ardelle Khoury</t>
  </si>
  <si>
    <t>American Airlines Group</t>
  </si>
  <si>
    <t>www.aa.com</t>
  </si>
  <si>
    <t>Sasha Haughey</t>
  </si>
  <si>
    <t>Delta Air Lines</t>
  </si>
  <si>
    <t>www.delta.com</t>
  </si>
  <si>
    <t>Enola Thoms</t>
  </si>
  <si>
    <t>Nationwide</t>
  </si>
  <si>
    <t>www.nationwide.com</t>
  </si>
  <si>
    <t>Henriette Dawes</t>
  </si>
  <si>
    <t>Johnson Controls</t>
  </si>
  <si>
    <t>www.johnsoncontrols.com</t>
  </si>
  <si>
    <t>Cammy Sosnowski</t>
  </si>
  <si>
    <t>Best Buy</t>
  </si>
  <si>
    <t>www.bestbuy.com</t>
  </si>
  <si>
    <t>Laurette Sakai</t>
  </si>
  <si>
    <t>Merck</t>
  </si>
  <si>
    <t>www.merck.com</t>
  </si>
  <si>
    <t>Willodean Steinberger</t>
  </si>
  <si>
    <t>Liberty Mutual Insurance Group</t>
  </si>
  <si>
    <t>www.libertymutual.com</t>
  </si>
  <si>
    <t>Maranda Papas</t>
  </si>
  <si>
    <t>Goldman Sachs Group</t>
  </si>
  <si>
    <t>www.gs.com</t>
  </si>
  <si>
    <t>Loris Manfredi</t>
  </si>
  <si>
    <t>Honeywell International</t>
  </si>
  <si>
    <t>www.honeywell.com</t>
  </si>
  <si>
    <t>Jeanne Harty</t>
  </si>
  <si>
    <t>Massachusetts Mutual Life Insurance</t>
  </si>
  <si>
    <t>www.massmutual.com</t>
  </si>
  <si>
    <t>Cassey Hewey</t>
  </si>
  <si>
    <t>Oracle</t>
  </si>
  <si>
    <t>www.oracle.com</t>
  </si>
  <si>
    <t>Antonia Parkhurst</t>
  </si>
  <si>
    <t>Morgan Stanley</t>
  </si>
  <si>
    <t>www.morganstanley.com</t>
  </si>
  <si>
    <t>Elvia Snipes</t>
  </si>
  <si>
    <t>Cigna</t>
  </si>
  <si>
    <t>www.cigna.com</t>
  </si>
  <si>
    <t>Kandi Mailloux</t>
  </si>
  <si>
    <t>United Continental Holdings</t>
  </si>
  <si>
    <t>www.unitedcontinentalholdings.com</t>
  </si>
  <si>
    <t>Diedra Crossman</t>
  </si>
  <si>
    <t>Allstate</t>
  </si>
  <si>
    <t>www.allstate.com</t>
  </si>
  <si>
    <t>Latesha Garcia</t>
  </si>
  <si>
    <t>TIAA</t>
  </si>
  <si>
    <t>www.tiaa.org</t>
  </si>
  <si>
    <t>Deeanna Burpo</t>
  </si>
  <si>
    <t>INTL FCStone</t>
  </si>
  <si>
    <t>www.intlfcstone.com</t>
  </si>
  <si>
    <t>Ericka Hamid</t>
  </si>
  <si>
    <t>CHS</t>
  </si>
  <si>
    <t>www.chsinc.com</t>
  </si>
  <si>
    <t>Sheilah Truss</t>
  </si>
  <si>
    <t>American Express</t>
  </si>
  <si>
    <t>www.americanexpress.com</t>
  </si>
  <si>
    <t>Horacio Weidman</t>
  </si>
  <si>
    <t>Gilead Sciences</t>
  </si>
  <si>
    <t>www.gilead.com</t>
  </si>
  <si>
    <t>Nickie Moulden</t>
  </si>
  <si>
    <t>Publix Super Markets</t>
  </si>
  <si>
    <t>www.publix.com</t>
  </si>
  <si>
    <t>Cherri Sienkiewicz</t>
  </si>
  <si>
    <t>General Dynamics</t>
  </si>
  <si>
    <t>www.generaldynamics.com</t>
  </si>
  <si>
    <t>Erin Viverette</t>
  </si>
  <si>
    <t>TJX</t>
  </si>
  <si>
    <t>www.tjx.com</t>
  </si>
  <si>
    <t>Sheryl Diamond</t>
  </si>
  <si>
    <t>ConocoPhillips</t>
  </si>
  <si>
    <t>www.conocophillips.com</t>
  </si>
  <si>
    <t>Lisa Rayborn</t>
  </si>
  <si>
    <t>Nike</t>
  </si>
  <si>
    <t>www.nike.com</t>
  </si>
  <si>
    <t>Adam Ptacek</t>
  </si>
  <si>
    <t>World Fuel Services</t>
  </si>
  <si>
    <t>www.wfscorp.com</t>
  </si>
  <si>
    <t>Kasandra Correa</t>
  </si>
  <si>
    <t>3M</t>
  </si>
  <si>
    <t>www.3m.com</t>
  </si>
  <si>
    <t>Orville Leavell</t>
  </si>
  <si>
    <t>Mondelez International</t>
  </si>
  <si>
    <t>www.mondelezinternational.com</t>
  </si>
  <si>
    <t>Vanetta Lerch</t>
  </si>
  <si>
    <t>Exelon</t>
  </si>
  <si>
    <t>www.exeloncorp.com</t>
  </si>
  <si>
    <t>Leana Godines</t>
  </si>
  <si>
    <t>Twenty-First Century Fox</t>
  </si>
  <si>
    <t>www.21cf.com</t>
  </si>
  <si>
    <t>Nichelle Singley</t>
  </si>
  <si>
    <t>Deere</t>
  </si>
  <si>
    <t>www.johndeere.com</t>
  </si>
  <si>
    <t>Aura Walz</t>
  </si>
  <si>
    <t>Tesoro</t>
  </si>
  <si>
    <t>www.tsocorp.com</t>
  </si>
  <si>
    <t>Mammie Koff</t>
  </si>
  <si>
    <t>Time Warner</t>
  </si>
  <si>
    <t>www.timewarner.com</t>
  </si>
  <si>
    <t>Lakeisha Kridler</t>
  </si>
  <si>
    <t>Northwestern Mutual</t>
  </si>
  <si>
    <t>www.northwesternmutual.com</t>
  </si>
  <si>
    <t>Cori Byerley</t>
  </si>
  <si>
    <t>DuPont</t>
  </si>
  <si>
    <t>www.dupont.com</t>
  </si>
  <si>
    <t>Lucile Pasek</t>
  </si>
  <si>
    <t>Avnet</t>
  </si>
  <si>
    <t>www.avnet.com</t>
  </si>
  <si>
    <t>Tamica Laborde</t>
  </si>
  <si>
    <t>Macy's</t>
  </si>
  <si>
    <t>www.macysinc.com</t>
  </si>
  <si>
    <t>Teresita Ashalintubbi</t>
  </si>
  <si>
    <t>Enterprise Products Partners</t>
  </si>
  <si>
    <t>www.enterpriseproducts.com</t>
  </si>
  <si>
    <t>Marina Catoe</t>
  </si>
  <si>
    <t>Travelers Cos.</t>
  </si>
  <si>
    <t>www.travelers.com</t>
  </si>
  <si>
    <t>Vernie Pound</t>
  </si>
  <si>
    <t>Philip Morris International</t>
  </si>
  <si>
    <t>www.pmi.com</t>
  </si>
  <si>
    <t>Angla Ingrassia</t>
  </si>
  <si>
    <t>Rite Aid</t>
  </si>
  <si>
    <t>www.riteaid.com</t>
  </si>
  <si>
    <t>Celsa Hamsher</t>
  </si>
  <si>
    <t>Tech Data</t>
  </si>
  <si>
    <t>www.techdata.com</t>
  </si>
  <si>
    <t>Brendan Anzalone</t>
  </si>
  <si>
    <t>McDonald's</t>
  </si>
  <si>
    <t>www.aboutmcdonalds.com</t>
  </si>
  <si>
    <t>Alisa Rega</t>
  </si>
  <si>
    <t>Qualcomm</t>
  </si>
  <si>
    <t>www.qualcomm.com</t>
  </si>
  <si>
    <t>Torri Northrop</t>
  </si>
  <si>
    <t>Sears Holdings</t>
  </si>
  <si>
    <t>www.searsholdings.com</t>
  </si>
  <si>
    <t>Hsiu Benedetti</t>
  </si>
  <si>
    <t>Capital One Financial</t>
  </si>
  <si>
    <t>www.capitalone.com</t>
  </si>
  <si>
    <t>Debby Myers</t>
  </si>
  <si>
    <t>EMC</t>
  </si>
  <si>
    <t>www.emc.com</t>
  </si>
  <si>
    <t>Maurice Matsuda</t>
  </si>
  <si>
    <t>USAA</t>
  </si>
  <si>
    <t>www.usaa.com</t>
  </si>
  <si>
    <t>Lessie Quijada</t>
  </si>
  <si>
    <t>Duke Energy</t>
  </si>
  <si>
    <t>www.duke-energy.com</t>
  </si>
  <si>
    <t>Newton Belmonte</t>
  </si>
  <si>
    <t>Time Warner Cable</t>
  </si>
  <si>
    <t>www.twc.com</t>
  </si>
  <si>
    <t>Jeannetta Fowkes</t>
  </si>
  <si>
    <t>Halliburton</t>
  </si>
  <si>
    <t>www.halliburton.com</t>
  </si>
  <si>
    <t>Domonique Pillow</t>
  </si>
  <si>
    <t>Northrop Grumman</t>
  </si>
  <si>
    <t>www.northropgrumman.com</t>
  </si>
  <si>
    <t>Nannette Costa</t>
  </si>
  <si>
    <t>Arrow Electronics</t>
  </si>
  <si>
    <t>www.arrow.com</t>
  </si>
  <si>
    <t>Craig Mcalpine</t>
  </si>
  <si>
    <t>Raytheon</t>
  </si>
  <si>
    <t>www.raytheon.com</t>
  </si>
  <si>
    <t>Yun Kleeman</t>
  </si>
  <si>
    <t>Plains GP Holdings</t>
  </si>
  <si>
    <t>www.plainsallamerican.com</t>
  </si>
  <si>
    <t>Ethan Penaloza</t>
  </si>
  <si>
    <t>US Foods Holding</t>
  </si>
  <si>
    <t>www.usfoods.com</t>
  </si>
  <si>
    <t>Porter Shrout</t>
  </si>
  <si>
    <t>AbbVie</t>
  </si>
  <si>
    <t>www.abbvie.com</t>
  </si>
  <si>
    <t>Agnus Jenkin</t>
  </si>
  <si>
    <t>Centene</t>
  </si>
  <si>
    <t>www.centene.com</t>
  </si>
  <si>
    <t>Shanika Mariani</t>
  </si>
  <si>
    <t>Community Health Systems</t>
  </si>
  <si>
    <t>www.chs.net</t>
  </si>
  <si>
    <t>Grazyna Dewald</t>
  </si>
  <si>
    <t>Alcoa</t>
  </si>
  <si>
    <t>www.alcoa.com</t>
  </si>
  <si>
    <t>Minna Dehner</t>
  </si>
  <si>
    <t>International Paper</t>
  </si>
  <si>
    <t>www.internationalpaper.com</t>
  </si>
  <si>
    <t>Nicolasa Housel</t>
  </si>
  <si>
    <t>Emerson Electric</t>
  </si>
  <si>
    <t>www.emerson.com</t>
  </si>
  <si>
    <t>Jere Storey</t>
  </si>
  <si>
    <t>Union Pacific</t>
  </si>
  <si>
    <t>www.up.com</t>
  </si>
  <si>
    <t>Genesis Schroer</t>
  </si>
  <si>
    <t>Amgen</t>
  </si>
  <si>
    <t>www.amgen.com</t>
  </si>
  <si>
    <t>Nigel Mincks</t>
  </si>
  <si>
    <t>U.S. Bancorp</t>
  </si>
  <si>
    <t>www.usbank.com</t>
  </si>
  <si>
    <t>Roberto Calender</t>
  </si>
  <si>
    <t>Staples</t>
  </si>
  <si>
    <t>www.staples.com</t>
  </si>
  <si>
    <t>Mallory Gosselin</t>
  </si>
  <si>
    <t>Danaher</t>
  </si>
  <si>
    <t>www.danaher.com</t>
  </si>
  <si>
    <t>Tressie Halcomb</t>
  </si>
  <si>
    <t>Whirlpool</t>
  </si>
  <si>
    <t>www.whirlpoolcorp.com</t>
  </si>
  <si>
    <t>Isreal Shreffler</t>
  </si>
  <si>
    <t>Aflac</t>
  </si>
  <si>
    <t>www.aflac.com</t>
  </si>
  <si>
    <t>Kellee Suniga</t>
  </si>
  <si>
    <t>AutoNation</t>
  </si>
  <si>
    <t>www.autonation.com</t>
  </si>
  <si>
    <t>Jay Gauger</t>
  </si>
  <si>
    <t>Progressive</t>
  </si>
  <si>
    <t>www.progressive.com</t>
  </si>
  <si>
    <t>Catrice Klingbeil</t>
  </si>
  <si>
    <t>Abbott Laboratories</t>
  </si>
  <si>
    <t>www.abbott.com</t>
  </si>
  <si>
    <t>Seymour Olmedo</t>
  </si>
  <si>
    <t>Dollar General</t>
  </si>
  <si>
    <t>www.dollargeneral.com</t>
  </si>
  <si>
    <t>Janyce Quarles</t>
  </si>
  <si>
    <t>Tenet Healthcare</t>
  </si>
  <si>
    <t>www.tenethealth.com</t>
  </si>
  <si>
    <t>Eufemia Spady</t>
  </si>
  <si>
    <t>Eli Lilly</t>
  </si>
  <si>
    <t>www.lilly.com</t>
  </si>
  <si>
    <t>Dee Daulton</t>
  </si>
  <si>
    <t>Southwest Airlines</t>
  </si>
  <si>
    <t>www.southwest.com</t>
  </si>
  <si>
    <t>Idalia Agosta</t>
  </si>
  <si>
    <t>Penske Automotive Group</t>
  </si>
  <si>
    <t>www.penskeautomotive.com</t>
  </si>
  <si>
    <t>Gregorio Schank</t>
  </si>
  <si>
    <t>ManpowerGroup</t>
  </si>
  <si>
    <t>www.manpowergroup.com</t>
  </si>
  <si>
    <t>Vivien Gavin</t>
  </si>
  <si>
    <t>Kohl's</t>
  </si>
  <si>
    <t>www.kohlscorporation.com</t>
  </si>
  <si>
    <t>Rico Rison</t>
  </si>
  <si>
    <t>Starbucks</t>
  </si>
  <si>
    <t>www.starbucks.com</t>
  </si>
  <si>
    <t>David Trousdale</t>
  </si>
  <si>
    <t>Paccar</t>
  </si>
  <si>
    <t>www.paccar.com</t>
  </si>
  <si>
    <t>Love Quirion</t>
  </si>
  <si>
    <t>Cummins</t>
  </si>
  <si>
    <t>www.cummins.com</t>
  </si>
  <si>
    <t>Lavonda Geier</t>
  </si>
  <si>
    <t>Altria Group</t>
  </si>
  <si>
    <t>www.altria.com</t>
  </si>
  <si>
    <t>Juliet Nugent</t>
  </si>
  <si>
    <t>Xerox</t>
  </si>
  <si>
    <t>www.xerox.com</t>
  </si>
  <si>
    <t>Ivory Crockett</t>
  </si>
  <si>
    <t>Kimberly-Clark</t>
  </si>
  <si>
    <t>www.kimberly-clark.com</t>
  </si>
  <si>
    <t>Garfield Levenson</t>
  </si>
  <si>
    <t>Hartford Financial Services Group</t>
  </si>
  <si>
    <t>www.thehartford.com</t>
  </si>
  <si>
    <t>Yukiko Nails</t>
  </si>
  <si>
    <t>Kraft Heinz</t>
  </si>
  <si>
    <t>www.kraftheinzcompany.com</t>
  </si>
  <si>
    <t>Willard Crenshaw</t>
  </si>
  <si>
    <t>Lear</t>
  </si>
  <si>
    <t>www.lear.com</t>
  </si>
  <si>
    <t>Bernadine Stahly</t>
  </si>
  <si>
    <t>Fluor</t>
  </si>
  <si>
    <t>www.fluor.com</t>
  </si>
  <si>
    <t>Chas Nagler</t>
  </si>
  <si>
    <t>AECOM</t>
  </si>
  <si>
    <t>www.aecom.com</t>
  </si>
  <si>
    <t>Della Arceo</t>
  </si>
  <si>
    <t>Facebook</t>
  </si>
  <si>
    <t>www.facebook.com</t>
  </si>
  <si>
    <t>Jesus Philippi</t>
  </si>
  <si>
    <t>Jabil Circuit</t>
  </si>
  <si>
    <t>www.jabil.com</t>
  </si>
  <si>
    <t>Claudette Katzman</t>
  </si>
  <si>
    <t>CenturyLink</t>
  </si>
  <si>
    <t>www.centurylink.com</t>
  </si>
  <si>
    <t>Christoper Mcghie</t>
  </si>
  <si>
    <t>Supervalu</t>
  </si>
  <si>
    <t>www.supervalu.com</t>
  </si>
  <si>
    <t>Kristopher Moton</t>
  </si>
  <si>
    <t>General Mills</t>
  </si>
  <si>
    <t>www.generalmills.com</t>
  </si>
  <si>
    <t>Natasha Kopczynski</t>
  </si>
  <si>
    <t>Southern</t>
  </si>
  <si>
    <t>www.southerncompany.com</t>
  </si>
  <si>
    <t>Reagan Derouen</t>
  </si>
  <si>
    <t>NextEra Energy</t>
  </si>
  <si>
    <t>www.nexteraenergy.com</t>
  </si>
  <si>
    <t>Jule Alberti</t>
  </si>
  <si>
    <t>Thermo Fisher Scientific</t>
  </si>
  <si>
    <t>www.thermofisher.com</t>
  </si>
  <si>
    <t>Venessa Moreles</t>
  </si>
  <si>
    <t>American Electric Power</t>
  </si>
  <si>
    <t>www.aep.com</t>
  </si>
  <si>
    <t>Vi Skeeter</t>
  </si>
  <si>
    <t>PG&amp;E Corp.</t>
  </si>
  <si>
    <t>www.pge.com</t>
  </si>
  <si>
    <t>Whitney Koga</t>
  </si>
  <si>
    <t>NGL Energy Partners</t>
  </si>
  <si>
    <t>www.nglenergypartners.com</t>
  </si>
  <si>
    <t>Staci Alegria</t>
  </si>
  <si>
    <t>Bristol-Myers Squibb</t>
  </si>
  <si>
    <t>www.bms.com</t>
  </si>
  <si>
    <t>Alejandro Taunton</t>
  </si>
  <si>
    <t>Goodyear Tire &amp; Rubber</t>
  </si>
  <si>
    <t>www.goodyear.com</t>
  </si>
  <si>
    <t>Jodee Indelicato</t>
  </si>
  <si>
    <t>Nucor</t>
  </si>
  <si>
    <t>www.nucor.com</t>
  </si>
  <si>
    <t>Maryalice Giltner</t>
  </si>
  <si>
    <t>PNC Financial Services Group</t>
  </si>
  <si>
    <t>www.pnc.com</t>
  </si>
  <si>
    <t>Lashaun Lightfoot</t>
  </si>
  <si>
    <t>Health Net</t>
  </si>
  <si>
    <t>www.healthnet.com</t>
  </si>
  <si>
    <t>Sabra Bellis</t>
  </si>
  <si>
    <t>Micron Technology</t>
  </si>
  <si>
    <t>www.micron.com</t>
  </si>
  <si>
    <t>Kimiko Brasfield</t>
  </si>
  <si>
    <t>Colgate-Palmolive</t>
  </si>
  <si>
    <t>www.colgatepalmolive.com</t>
  </si>
  <si>
    <t>Barton Hyatt</t>
  </si>
  <si>
    <t>Freeport-McMoRan</t>
  </si>
  <si>
    <t>www.fcx.com</t>
  </si>
  <si>
    <t>Neomi Nishida</t>
  </si>
  <si>
    <t>ConAgra Foods</t>
  </si>
  <si>
    <t>www.conagrafoods.com</t>
  </si>
  <si>
    <t>Mireille Worthley</t>
  </si>
  <si>
    <t>Gap</t>
  </si>
  <si>
    <t>www.gapinc.com</t>
  </si>
  <si>
    <t>Caprice Hohler</t>
  </si>
  <si>
    <t>Baker Hughes</t>
  </si>
  <si>
    <t>www.bakerhughes.com</t>
  </si>
  <si>
    <t>Richelle Borger</t>
  </si>
  <si>
    <t>Bank of New York Mellon Corp.</t>
  </si>
  <si>
    <t>www.bnymellon.com</t>
  </si>
  <si>
    <t>Harrison Foss</t>
  </si>
  <si>
    <t>Dollar Tree</t>
  </si>
  <si>
    <t>www.dollartree.com</t>
  </si>
  <si>
    <t>Georgiana Coniglio</t>
  </si>
  <si>
    <t>Whole Foods Market</t>
  </si>
  <si>
    <t>www.wholefoodsmarket.com</t>
  </si>
  <si>
    <t>Chauncey Koss</t>
  </si>
  <si>
    <t>PPG Industries</t>
  </si>
  <si>
    <t>www.ppg.com</t>
  </si>
  <si>
    <t>Domonique Harvell</t>
  </si>
  <si>
    <t>Genuine Parts</t>
  </si>
  <si>
    <t>www.genpt.com</t>
  </si>
  <si>
    <t>Vanetta Castleman</t>
  </si>
  <si>
    <t>Icahn Enterprises</t>
  </si>
  <si>
    <t>www.ielp.com</t>
  </si>
  <si>
    <t>Lindsay Malbon</t>
  </si>
  <si>
    <t>Performance Food Group</t>
  </si>
  <si>
    <t>www.pfgc.com</t>
  </si>
  <si>
    <t>Natividad Pauli</t>
  </si>
  <si>
    <t>Omnicom Group</t>
  </si>
  <si>
    <t>www.omnicomgroup.com</t>
  </si>
  <si>
    <t>Yasuko Heffernan</t>
  </si>
  <si>
    <t>DISH Network</t>
  </si>
  <si>
    <t>www.dish.com</t>
  </si>
  <si>
    <t>Leana Hawker</t>
  </si>
  <si>
    <t>FirstEnergy</t>
  </si>
  <si>
    <t>www.firstenergycorp.com</t>
  </si>
  <si>
    <t>Catherine Bermejo</t>
  </si>
  <si>
    <t>Monsanto</t>
  </si>
  <si>
    <t>www.monsanto.com</t>
  </si>
  <si>
    <t>Loren Schlanger</t>
  </si>
  <si>
    <t>AES</t>
  </si>
  <si>
    <t>www.aes.com</t>
  </si>
  <si>
    <t>Maybell Bascombe</t>
  </si>
  <si>
    <t>CarMax</t>
  </si>
  <si>
    <t>www.carmax.com</t>
  </si>
  <si>
    <t>Bobbi Rackers</t>
  </si>
  <si>
    <t>National Oilwell Varco</t>
  </si>
  <si>
    <t>www.nov.com</t>
  </si>
  <si>
    <t>Brianne Hunger</t>
  </si>
  <si>
    <t>NRG Energy</t>
  </si>
  <si>
    <t>www.nrgenergy.com</t>
  </si>
  <si>
    <t>Stephanie Balfour</t>
  </si>
  <si>
    <t>Western Digital</t>
  </si>
  <si>
    <t>www.westerndigital.com</t>
  </si>
  <si>
    <t>Racquel Andrus</t>
  </si>
  <si>
    <t>Marriott International</t>
  </si>
  <si>
    <t>www.marriott.com</t>
  </si>
  <si>
    <t>Chassidy Backhaus</t>
  </si>
  <si>
    <t>Office Depot</t>
  </si>
  <si>
    <t>www.officedepot.com</t>
  </si>
  <si>
    <t>Daisey Wyss</t>
  </si>
  <si>
    <t>Nordstrom</t>
  </si>
  <si>
    <t>www.nordstrom.com</t>
  </si>
  <si>
    <t>Yan Crater</t>
  </si>
  <si>
    <t>Kinder Morgan</t>
  </si>
  <si>
    <t>www.kindermorgan.com</t>
  </si>
  <si>
    <t>Chantal Laureano</t>
  </si>
  <si>
    <t>Aramark</t>
  </si>
  <si>
    <t>www.aramark.com</t>
  </si>
  <si>
    <t>Chelsey Marasco</t>
  </si>
  <si>
    <t>DaVita HealthCare Partners</t>
  </si>
  <si>
    <t>www.davita.com</t>
  </si>
  <si>
    <t>Ursula Sarinana</t>
  </si>
  <si>
    <t>Molina Healthcare</t>
  </si>
  <si>
    <t>www.molinahealthcare.com</t>
  </si>
  <si>
    <t>Hilde Klopfer</t>
  </si>
  <si>
    <t>WellCare Health Plans</t>
  </si>
  <si>
    <t>www.wellcare.com</t>
  </si>
  <si>
    <t>Tobi Whiteaker</t>
  </si>
  <si>
    <t>CBS</t>
  </si>
  <si>
    <t>www.cbscorporation.com</t>
  </si>
  <si>
    <t>Huong Fortino</t>
  </si>
  <si>
    <t>Visa</t>
  </si>
  <si>
    <t>www.visa.com</t>
  </si>
  <si>
    <t>Madlyn Brothers</t>
  </si>
  <si>
    <t>Lincoln National</t>
  </si>
  <si>
    <t>www.lfg.com</t>
  </si>
  <si>
    <t>Stewart Mcnitt</t>
  </si>
  <si>
    <t>Ecolab</t>
  </si>
  <si>
    <t>www.ecolab.com</t>
  </si>
  <si>
    <t>Donnie Ehrhardt</t>
  </si>
  <si>
    <t>Kellogg</t>
  </si>
  <si>
    <t>www.kelloggcompany.com</t>
  </si>
  <si>
    <t>Domonique Cave</t>
  </si>
  <si>
    <t>C.H. Robinson Worldwide</t>
  </si>
  <si>
    <t>www.chrobinson.com</t>
  </si>
  <si>
    <t>Crissy Cottle</t>
  </si>
  <si>
    <t>Textron</t>
  </si>
  <si>
    <t>www.textron.com</t>
  </si>
  <si>
    <t>Myrtice Maxon</t>
  </si>
  <si>
    <t>Loews</t>
  </si>
  <si>
    <t>www.loews.com</t>
  </si>
  <si>
    <t>Melda Ensey</t>
  </si>
  <si>
    <t>Illinois Tool Works</t>
  </si>
  <si>
    <t>www.itw.com</t>
  </si>
  <si>
    <t>Rosena Jessop</t>
  </si>
  <si>
    <t>Synnex</t>
  </si>
  <si>
    <t>www.synnex.com</t>
  </si>
  <si>
    <t>Corey Tobia</t>
  </si>
  <si>
    <t>Viacom</t>
  </si>
  <si>
    <t>www.viacom.com</t>
  </si>
  <si>
    <t>Chadwick Fortenberry</t>
  </si>
  <si>
    <t>HollyFrontier</t>
  </si>
  <si>
    <t>www.hollyfrontier.com</t>
  </si>
  <si>
    <t>Maricela Humphries</t>
  </si>
  <si>
    <t>Land O'Lakes</t>
  </si>
  <si>
    <t>www.landolakesinc.com</t>
  </si>
  <si>
    <t>Ana Blount</t>
  </si>
  <si>
    <t>Devon Energy</t>
  </si>
  <si>
    <t>www.devonenergy.com</t>
  </si>
  <si>
    <t>Kelli Seese</t>
  </si>
  <si>
    <t>PBF Energy</t>
  </si>
  <si>
    <t>www.pbfenergy.com</t>
  </si>
  <si>
    <t>Lavonda Hoyle</t>
  </si>
  <si>
    <t>Yum Brands</t>
  </si>
  <si>
    <t>www.yum.com</t>
  </si>
  <si>
    <t>Martin Mcgough</t>
  </si>
  <si>
    <t>Texas Instruments</t>
  </si>
  <si>
    <t>www.ti.com</t>
  </si>
  <si>
    <t>Adell Lever</t>
  </si>
  <si>
    <t>CDW</t>
  </si>
  <si>
    <t>www.cdw.com</t>
  </si>
  <si>
    <t>Jenny Poland</t>
  </si>
  <si>
    <t>Waste Management</t>
  </si>
  <si>
    <t>www.wm.com</t>
  </si>
  <si>
    <t>Kip Stringham</t>
  </si>
  <si>
    <t>Marsh &amp; McLennan</t>
  </si>
  <si>
    <t>www.mmc.com</t>
  </si>
  <si>
    <t>Shantae Leone</t>
  </si>
  <si>
    <t>Chesapeake Energy</t>
  </si>
  <si>
    <t>www.chk.com</t>
  </si>
  <si>
    <t>Teddy Braddock</t>
  </si>
  <si>
    <t>Parker-Hannifin</t>
  </si>
  <si>
    <t>www.parker.com</t>
  </si>
  <si>
    <t>Jon Esteban</t>
  </si>
  <si>
    <t>Occidental Petroleum</t>
  </si>
  <si>
    <t>www.oxy.com</t>
  </si>
  <si>
    <t>Chin Coppola</t>
  </si>
  <si>
    <t>Guardian Life Ins. Co. of America</t>
  </si>
  <si>
    <t>www.guardianlife.com</t>
  </si>
  <si>
    <t>Trisha Tigner</t>
  </si>
  <si>
    <t>Farmers Insurance Exchange</t>
  </si>
  <si>
    <t>www.farmers.com</t>
  </si>
  <si>
    <t>Eloisa Lafuente</t>
  </si>
  <si>
    <t>J.C. Penney</t>
  </si>
  <si>
    <t>www.jcpenney.com</t>
  </si>
  <si>
    <t>Ladonna Kouba</t>
  </si>
  <si>
    <t>Consolidated Edison</t>
  </si>
  <si>
    <t>www.conedison.com</t>
  </si>
  <si>
    <t>Tamiko Calhoon</t>
  </si>
  <si>
    <t>Cognizant Technology Solutions</t>
  </si>
  <si>
    <t>www.cognizant.com</t>
  </si>
  <si>
    <t>Twanda Renninger</t>
  </si>
  <si>
    <t>VF</t>
  </si>
  <si>
    <t>www.vfc.com</t>
  </si>
  <si>
    <t>Nell Younts</t>
  </si>
  <si>
    <t>Ameriprise Financial</t>
  </si>
  <si>
    <t>www.ameriprise.com</t>
  </si>
  <si>
    <t>Melody Neuner</t>
  </si>
  <si>
    <t>Computer Sciences</t>
  </si>
  <si>
    <t>www.csc.com</t>
  </si>
  <si>
    <t>Lincoln Damewood</t>
  </si>
  <si>
    <t>L Brands</t>
  </si>
  <si>
    <t>www.lb.com</t>
  </si>
  <si>
    <t>Lisabeth Aitken</t>
  </si>
  <si>
    <t>Jacobs Engineering Group</t>
  </si>
  <si>
    <t>www.jacobs.com</t>
  </si>
  <si>
    <t>Lurlene Wojtowicz</t>
  </si>
  <si>
    <t>Principal Financial</t>
  </si>
  <si>
    <t>www.principal.com</t>
  </si>
  <si>
    <t>Eddie Mcgaughey</t>
  </si>
  <si>
    <t>Ross Stores</t>
  </si>
  <si>
    <t>www.rossstores.com</t>
  </si>
  <si>
    <t>Latosha Hollar</t>
  </si>
  <si>
    <t>Bed Bath &amp; Beyond</t>
  </si>
  <si>
    <t>www.bedbathandbeyond.com</t>
  </si>
  <si>
    <t>Audria Witter</t>
  </si>
  <si>
    <t>CSX</t>
  </si>
  <si>
    <t>www.csx.com</t>
  </si>
  <si>
    <t>Shirely Cantara</t>
  </si>
  <si>
    <t>Toys 'R' Us</t>
  </si>
  <si>
    <t>www.toysrusinc.com</t>
  </si>
  <si>
    <t>Eugena Jerman</t>
  </si>
  <si>
    <t>Las Vegas Sands</t>
  </si>
  <si>
    <t>www.sands.com</t>
  </si>
  <si>
    <t>Susy Jantzen</t>
  </si>
  <si>
    <t>Leucadia National</t>
  </si>
  <si>
    <t>www.leucadia.com</t>
  </si>
  <si>
    <t>Merrill Rubino</t>
  </si>
  <si>
    <t>Dominion Resources</t>
  </si>
  <si>
    <t>www.dom.com</t>
  </si>
  <si>
    <t>Mickey Eversole</t>
  </si>
  <si>
    <t>United States Steel</t>
  </si>
  <si>
    <t>www.ussteel.com</t>
  </si>
  <si>
    <t>Josh Deslauriers</t>
  </si>
  <si>
    <t>L-3 Communications</t>
  </si>
  <si>
    <t>www.l-3com.com</t>
  </si>
  <si>
    <t>Francine Sealey</t>
  </si>
  <si>
    <t>Edison International</t>
  </si>
  <si>
    <t>www.edisoninvestor.com</t>
  </si>
  <si>
    <t>Tamekia Isherwood</t>
  </si>
  <si>
    <t>Entergy</t>
  </si>
  <si>
    <t>www.entergy.com</t>
  </si>
  <si>
    <t>Kayleen Orlowski</t>
  </si>
  <si>
    <t>ADP</t>
  </si>
  <si>
    <t>www.adp.com</t>
  </si>
  <si>
    <t>September Jacquet</t>
  </si>
  <si>
    <t>First Data</t>
  </si>
  <si>
    <t>www.firstdata.com</t>
  </si>
  <si>
    <t>Theodore Staten</t>
  </si>
  <si>
    <t>BlackRock</t>
  </si>
  <si>
    <t>www.blackrock.com</t>
  </si>
  <si>
    <t>Nam Rothfuss</t>
  </si>
  <si>
    <t>WestRock</t>
  </si>
  <si>
    <t>www.westrock.com</t>
  </si>
  <si>
    <t>Isobel Mcdaniel</t>
  </si>
  <si>
    <t>Voya Financial</t>
  </si>
  <si>
    <t>www.voya.com</t>
  </si>
  <si>
    <t>Susana Dixion</t>
  </si>
  <si>
    <t>Sherwin-Williams</t>
  </si>
  <si>
    <t>www.sherwin.com</t>
  </si>
  <si>
    <t>Cinderella Chaves</t>
  </si>
  <si>
    <t>Hilton Worldwide Holdings</t>
  </si>
  <si>
    <t>www.hiltonworldwide.com</t>
  </si>
  <si>
    <t>Rema Skipworth</t>
  </si>
  <si>
    <t>R.R. Donnelley &amp; Sons</t>
  </si>
  <si>
    <t>www.rrdonnelley.com</t>
  </si>
  <si>
    <t>Vania Warthen</t>
  </si>
  <si>
    <t>Stanley Black &amp; Decker</t>
  </si>
  <si>
    <t>www.stanleyblackanddecker.com</t>
  </si>
  <si>
    <t>Davida Woldt</t>
  </si>
  <si>
    <t>Xcel Energy</t>
  </si>
  <si>
    <t>www.xcelenergy.com</t>
  </si>
  <si>
    <t>Annetta Claytor</t>
  </si>
  <si>
    <t>Murphy USA</t>
  </si>
  <si>
    <t>corporate.murphyusa.com</t>
  </si>
  <si>
    <t>Tyree Folden</t>
  </si>
  <si>
    <t>CBRE Group</t>
  </si>
  <si>
    <t>www.cbre.com</t>
  </si>
  <si>
    <t>Martina Haas</t>
  </si>
  <si>
    <t>D.R. Horton</t>
  </si>
  <si>
    <t>www.drhorton.com</t>
  </si>
  <si>
    <t>Rhoda Holtsclaw</t>
  </si>
  <si>
    <t>Estee Lauder</t>
  </si>
  <si>
    <t>www.elcompanies.com</t>
  </si>
  <si>
    <t>Grover Chamblee</t>
  </si>
  <si>
    <t>Praxair</t>
  </si>
  <si>
    <t>www.praxair.com</t>
  </si>
  <si>
    <t>Lelah Lamothe</t>
  </si>
  <si>
    <t>Biogen</t>
  </si>
  <si>
    <t>www.biogen.com</t>
  </si>
  <si>
    <t>Annalisa Butt</t>
  </si>
  <si>
    <t>State Street Corp.</t>
  </si>
  <si>
    <t>www.statestreet.com</t>
  </si>
  <si>
    <t>Viva Jarrells</t>
  </si>
  <si>
    <t>Unum Group</t>
  </si>
  <si>
    <t>www.unum.com</t>
  </si>
  <si>
    <t>Spring Hedstrom</t>
  </si>
  <si>
    <t>Reynolds American</t>
  </si>
  <si>
    <t>www.reynoldsamerican.com</t>
  </si>
  <si>
    <t>Adelia Weston</t>
  </si>
  <si>
    <t>Group 1 Automotive</t>
  </si>
  <si>
    <t>www.group1auto.com</t>
  </si>
  <si>
    <t>Devona Denison</t>
  </si>
  <si>
    <t>Henry Schein</t>
  </si>
  <si>
    <t>www.henryschein.com</t>
  </si>
  <si>
    <t>Forrest Brodeur</t>
  </si>
  <si>
    <t>Hertz Global Holdings</t>
  </si>
  <si>
    <t>www.hertz.com</t>
  </si>
  <si>
    <t>Caitlyn Claycomb</t>
  </si>
  <si>
    <t>Norfolk Southern</t>
  </si>
  <si>
    <t>www.nscorp.com</t>
  </si>
  <si>
    <t>Leia Vargas</t>
  </si>
  <si>
    <t>Reinsurance Group of America</t>
  </si>
  <si>
    <t>www.rgare.com</t>
  </si>
  <si>
    <t>Isaac Demery</t>
  </si>
  <si>
    <t>Public Service Enterprise Group</t>
  </si>
  <si>
    <t>www.pseg.com</t>
  </si>
  <si>
    <t>Darrel Macintosh</t>
  </si>
  <si>
    <t>BB&amp;T Corp.</t>
  </si>
  <si>
    <t>www.bbt.com</t>
  </si>
  <si>
    <t>Scot Feagin</t>
  </si>
  <si>
    <t>DTE Energy</t>
  </si>
  <si>
    <t>www.dteenergy.com</t>
  </si>
  <si>
    <t>Nita Mingle</t>
  </si>
  <si>
    <t>Assurant</t>
  </si>
  <si>
    <t>www.assurant.com</t>
  </si>
  <si>
    <t>Candi Vanleer</t>
  </si>
  <si>
    <t>Global Partners</t>
  </si>
  <si>
    <t>www.globalp.com</t>
  </si>
  <si>
    <t>Jordan Fils</t>
  </si>
  <si>
    <t>Huntsman</t>
  </si>
  <si>
    <t>www.huntsman.com</t>
  </si>
  <si>
    <t>Elmo Burstein</t>
  </si>
  <si>
    <t>Becton Dickinson</t>
  </si>
  <si>
    <t>www.bd.com</t>
  </si>
  <si>
    <t>Dagmar Pangle</t>
  </si>
  <si>
    <t>Sempra Energy</t>
  </si>
  <si>
    <t>www.sempra.com</t>
  </si>
  <si>
    <t>Isidra Thieme</t>
  </si>
  <si>
    <t>AutoZone</t>
  </si>
  <si>
    <t>www.autozone.com</t>
  </si>
  <si>
    <t>Maryellen Strohmeyer</t>
  </si>
  <si>
    <t>Navistar International</t>
  </si>
  <si>
    <t>www.navistar.com</t>
  </si>
  <si>
    <t>Mauricio Croce</t>
  </si>
  <si>
    <t>Precision Castparts</t>
  </si>
  <si>
    <t>www.precast.com</t>
  </si>
  <si>
    <t>Louis Whitted</t>
  </si>
  <si>
    <t>Discover Financial Services</t>
  </si>
  <si>
    <t>www.discoverfinancial.com</t>
  </si>
  <si>
    <t>Lauryn Hogge</t>
  </si>
  <si>
    <t>Liberty Interactive</t>
  </si>
  <si>
    <t>www.libertyinteractive.com</t>
  </si>
  <si>
    <t>Melissa Hacker</t>
  </si>
  <si>
    <t>W.W. Grainger</t>
  </si>
  <si>
    <t>www.grainger.com</t>
  </si>
  <si>
    <t>Marina Summitt</t>
  </si>
  <si>
    <t>Baxter International</t>
  </si>
  <si>
    <t>www.baxter.com</t>
  </si>
  <si>
    <t>Darren Villafana</t>
  </si>
  <si>
    <t>Stryker</t>
  </si>
  <si>
    <t>www.stryker.com</t>
  </si>
  <si>
    <t>Marivel Keeley</t>
  </si>
  <si>
    <t>Air Products &amp; Chemicals</t>
  </si>
  <si>
    <t>www.airproducts.com</t>
  </si>
  <si>
    <t>Delphia Jamerson</t>
  </si>
  <si>
    <t>Western Refining</t>
  </si>
  <si>
    <t>www.wnr.com</t>
  </si>
  <si>
    <t>Delora Musson</t>
  </si>
  <si>
    <t>Universal Health Services</t>
  </si>
  <si>
    <t>www.uhsinc.com</t>
  </si>
  <si>
    <t>Tasha Delillo</t>
  </si>
  <si>
    <t>Owens &amp; Minor</t>
  </si>
  <si>
    <t>www.owens-minor.com</t>
  </si>
  <si>
    <t>Emogene Howarth</t>
  </si>
  <si>
    <t>Charter Communications</t>
  </si>
  <si>
    <t>www.charter.com</t>
  </si>
  <si>
    <t>Natacha Rita</t>
  </si>
  <si>
    <t>Advance Auto Parts</t>
  </si>
  <si>
    <t>www.advanceautoparts.com</t>
  </si>
  <si>
    <t>Maxwell Vandergriff</t>
  </si>
  <si>
    <t>MasterCard</t>
  </si>
  <si>
    <t>www.mastercard.com</t>
  </si>
  <si>
    <t>Lea Quillen</t>
  </si>
  <si>
    <t>Applied Materials</t>
  </si>
  <si>
    <t>www.appliedmaterials.com</t>
  </si>
  <si>
    <t>Myung Gomes</t>
  </si>
  <si>
    <t>Eastman Chemical</t>
  </si>
  <si>
    <t>www.eastman.com</t>
  </si>
  <si>
    <t>Mistie Martines</t>
  </si>
  <si>
    <t>Sonic Automotive</t>
  </si>
  <si>
    <t>www.sonicautomotive.com</t>
  </si>
  <si>
    <t>Keena Caffrey</t>
  </si>
  <si>
    <t>Ally Financial</t>
  </si>
  <si>
    <t>www.ally.com</t>
  </si>
  <si>
    <t>Elodia Olague</t>
  </si>
  <si>
    <t>CST Brands</t>
  </si>
  <si>
    <t>www.cstbrands.com</t>
  </si>
  <si>
    <t>Shasta Rodas</t>
  </si>
  <si>
    <t>eBay</t>
  </si>
  <si>
    <t>www.ebay.com</t>
  </si>
  <si>
    <t>Monet Maclaren</t>
  </si>
  <si>
    <t>Lennar</t>
  </si>
  <si>
    <t>www.lennar.com</t>
  </si>
  <si>
    <t>Sherell Yankey</t>
  </si>
  <si>
    <t>GameStop</t>
  </si>
  <si>
    <t>www.gamestopcorp.com</t>
  </si>
  <si>
    <t>Sage Battiste</t>
  </si>
  <si>
    <t>Reliance Steel &amp; Aluminum</t>
  </si>
  <si>
    <t>www.rsac.com</t>
  </si>
  <si>
    <t>Terrance Kimzey</t>
  </si>
  <si>
    <t>Hormel Foods</t>
  </si>
  <si>
    <t>www.hormelfoods.com</t>
  </si>
  <si>
    <t>Keturah Cuadrado</t>
  </si>
  <si>
    <t>Celgene</t>
  </si>
  <si>
    <t>www.celgene.com</t>
  </si>
  <si>
    <t>Carisa Tinajero</t>
  </si>
  <si>
    <t>Genworth Financial</t>
  </si>
  <si>
    <t>www.genworth.com</t>
  </si>
  <si>
    <t>Tangela Vahle</t>
  </si>
  <si>
    <t>PayPal Holdings</t>
  </si>
  <si>
    <t>www.paypal.com</t>
  </si>
  <si>
    <t>Birgit Lacasse</t>
  </si>
  <si>
    <t>Priceline Group</t>
  </si>
  <si>
    <t>www.pricelinegroup.com</t>
  </si>
  <si>
    <t>Dominick Yearwood</t>
  </si>
  <si>
    <t>MGM Resorts International</t>
  </si>
  <si>
    <t>www.mgmresorts.com</t>
  </si>
  <si>
    <t>Glennis Vann</t>
  </si>
  <si>
    <t>Autoliv</t>
  </si>
  <si>
    <t>www.autoliv.com</t>
  </si>
  <si>
    <t>Nia Waldeck</t>
  </si>
  <si>
    <t>Fidelity National Financial</t>
  </si>
  <si>
    <t>www.fnf.com</t>
  </si>
  <si>
    <t>Tegan Metzgar</t>
  </si>
  <si>
    <t>Republic Services</t>
  </si>
  <si>
    <t>www.republicservices.com</t>
  </si>
  <si>
    <t>Gail Widmer</t>
  </si>
  <si>
    <t>Corning</t>
  </si>
  <si>
    <t>www.corning.com</t>
  </si>
  <si>
    <t>Chad Winer</t>
  </si>
  <si>
    <t>Peter Kiewit Sons'</t>
  </si>
  <si>
    <t>www.kiewit.com</t>
  </si>
  <si>
    <t>Haley Klos</t>
  </si>
  <si>
    <t>Univar</t>
  </si>
  <si>
    <t>www.univar.com</t>
  </si>
  <si>
    <t>Sterling Tarlton</t>
  </si>
  <si>
    <t>Mosaic</t>
  </si>
  <si>
    <t>www.mosaicco.com</t>
  </si>
  <si>
    <t>Lorette Blasi</t>
  </si>
  <si>
    <t>Core-Mark Holding</t>
  </si>
  <si>
    <t>www.core-mark.com</t>
  </si>
  <si>
    <t>Marita Demasi</t>
  </si>
  <si>
    <t>Thrivent Financial for Lutherans</t>
  </si>
  <si>
    <t>www.thrivent.com</t>
  </si>
  <si>
    <t>Janyce Mun</t>
  </si>
  <si>
    <t>Cameron International</t>
  </si>
  <si>
    <t>www.c-a-m.com</t>
  </si>
  <si>
    <t>Antwan Seagraves</t>
  </si>
  <si>
    <t>HD Supply Holdings</t>
  </si>
  <si>
    <t>www.hdsupply.com</t>
  </si>
  <si>
    <t>Stephnie Mccrum</t>
  </si>
  <si>
    <t>Crown Holdings</t>
  </si>
  <si>
    <t>www.crowncork.com</t>
  </si>
  <si>
    <t>Jung Soden</t>
  </si>
  <si>
    <t>EOG Resources</t>
  </si>
  <si>
    <t>www.eogresources.com</t>
  </si>
  <si>
    <t>Alida Desrosier</t>
  </si>
  <si>
    <t>Veritiv</t>
  </si>
  <si>
    <t>www.veritivcorp.com</t>
  </si>
  <si>
    <t>Karren Dively</t>
  </si>
  <si>
    <t>Anadarko Petroleum</t>
  </si>
  <si>
    <t>www.anadarko.com</t>
  </si>
  <si>
    <t>Lacey Kight</t>
  </si>
  <si>
    <t>Laboratory Corp. of America</t>
  </si>
  <si>
    <t>www.labcorp.com</t>
  </si>
  <si>
    <t>Domenic Mally</t>
  </si>
  <si>
    <t>Pacific Life</t>
  </si>
  <si>
    <t>www.pacificlife.com</t>
  </si>
  <si>
    <t>Kyoko Randall</t>
  </si>
  <si>
    <t>News Corp.</t>
  </si>
  <si>
    <t>www.newscorp.com</t>
  </si>
  <si>
    <t>Sharie Sanborn</t>
  </si>
  <si>
    <t>Jarden</t>
  </si>
  <si>
    <t>www.jarden.com</t>
  </si>
  <si>
    <t>Chantal Dahmen</t>
  </si>
  <si>
    <t>SunTrust Banks</t>
  </si>
  <si>
    <t>www.suntrust.com</t>
  </si>
  <si>
    <t>Monserrate Winsett</t>
  </si>
  <si>
    <t>Avis Budget Group</t>
  </si>
  <si>
    <t>www.avisbudgetgroup.com</t>
  </si>
  <si>
    <t>Broadcom</t>
  </si>
  <si>
    <t>www.broadcom.com</t>
  </si>
  <si>
    <t>American Family Insurance Group</t>
  </si>
  <si>
    <t>www.amfam.com</t>
  </si>
  <si>
    <t>Level 3 Communications</t>
  </si>
  <si>
    <t>www.level3.com</t>
  </si>
  <si>
    <t>Tenneco</t>
  </si>
  <si>
    <t>www.tenneco.com</t>
  </si>
  <si>
    <t>United Natural Foods</t>
  </si>
  <si>
    <t>www.unfi.com</t>
  </si>
  <si>
    <t>Dean Foods</t>
  </si>
  <si>
    <t>www.deanfoods.com</t>
  </si>
  <si>
    <t>Campbell Soup</t>
  </si>
  <si>
    <t>www.campbellsoupcompany.com</t>
  </si>
  <si>
    <t>Barrie Omega</t>
  </si>
  <si>
    <t>Mohawk Industries</t>
  </si>
  <si>
    <t>www.mohawkind.com</t>
  </si>
  <si>
    <t>BorgWarner</t>
  </si>
  <si>
    <t>www.borgwarner.com</t>
  </si>
  <si>
    <t>PVH</t>
  </si>
  <si>
    <t>www.pvh.com</t>
  </si>
  <si>
    <t>Ball</t>
  </si>
  <si>
    <t>www.ball.com</t>
  </si>
  <si>
    <t>O'Reilly Automotive</t>
  </si>
  <si>
    <t>www.oreillyauto.com</t>
  </si>
  <si>
    <t>Eversource Energy</t>
  </si>
  <si>
    <t>www.eversource.com</t>
  </si>
  <si>
    <t>Franklin Resources</t>
  </si>
  <si>
    <t>www.franklinresources.com</t>
  </si>
  <si>
    <t>Masco</t>
  </si>
  <si>
    <t>www.masco.com</t>
  </si>
  <si>
    <t>Lithia Motors</t>
  </si>
  <si>
    <t>www.lithia.com</t>
  </si>
  <si>
    <t>KKR</t>
  </si>
  <si>
    <t>www.kkr.com</t>
  </si>
  <si>
    <t>Oneok</t>
  </si>
  <si>
    <t>www.oneok.com</t>
  </si>
  <si>
    <t>Newmont Mining</t>
  </si>
  <si>
    <t>www.newmont.com</t>
  </si>
  <si>
    <t>PPL</t>
  </si>
  <si>
    <t>www.pplweb.com</t>
  </si>
  <si>
    <t>SpartanNash</t>
  </si>
  <si>
    <t>www.spartannash.com</t>
  </si>
  <si>
    <t>region_id</t>
  </si>
  <si>
    <t>Samuel Racine</t>
  </si>
  <si>
    <t>Eugena Esser</t>
  </si>
  <si>
    <t>Michel Averette</t>
  </si>
  <si>
    <t>Renetta Carew</t>
  </si>
  <si>
    <t>Cara Clarke</t>
  </si>
  <si>
    <t>Lavera Oles</t>
  </si>
  <si>
    <t>Elba Felder</t>
  </si>
  <si>
    <t>Shawanda Selke</t>
  </si>
  <si>
    <t>Sibyl Lauria</t>
  </si>
  <si>
    <t>Necole Victory</t>
  </si>
  <si>
    <t>Ernestine Pickron</t>
  </si>
  <si>
    <t>Ayesha Monica</t>
  </si>
  <si>
    <t>Retha Sears</t>
  </si>
  <si>
    <t>Julia Behrman</t>
  </si>
  <si>
    <t>Tia Amato</t>
  </si>
  <si>
    <t>Akilah Drinkard</t>
  </si>
  <si>
    <t>Silvana Virden</t>
  </si>
  <si>
    <t>Nakesha Renn</t>
  </si>
  <si>
    <t>Elna Condello</t>
  </si>
  <si>
    <t>Gianna Dossey</t>
  </si>
  <si>
    <t>Debroah Wardle</t>
  </si>
  <si>
    <t>Sherlene Wetherington</t>
  </si>
  <si>
    <t>Chau Rowles</t>
  </si>
  <si>
    <t>Carletta Kosinski</t>
  </si>
  <si>
    <t>Charles Bidwell</t>
  </si>
  <si>
    <t>Cliff Meints</t>
  </si>
  <si>
    <t>Delilah Krum</t>
  </si>
  <si>
    <t>Kathleen Lalonde</t>
  </si>
  <si>
    <t>Julie Starr</t>
  </si>
  <si>
    <t>Cordell Rieder</t>
  </si>
  <si>
    <t>Earlie Schleusner</t>
  </si>
  <si>
    <t>Moon Torian</t>
  </si>
  <si>
    <t>Dorotha Seawell</t>
  </si>
  <si>
    <t>Maren Musto</t>
  </si>
  <si>
    <t>Vernita Plump</t>
  </si>
  <si>
    <t>Calvin Ollison</t>
  </si>
  <si>
    <t>Saran Ram</t>
  </si>
  <si>
    <t>Derrick Boggess</t>
  </si>
  <si>
    <t>Babette Soukup</t>
  </si>
  <si>
    <t>Nelle Meaux</t>
  </si>
  <si>
    <t>Soraya Fulton</t>
  </si>
  <si>
    <t>Brandie Riva</t>
  </si>
  <si>
    <t>Marquetta Laycock</t>
  </si>
  <si>
    <t>Hilma Busick</t>
  </si>
  <si>
    <t>Arica Stoltzfus</t>
  </si>
  <si>
    <t>Elwood Shutt</t>
  </si>
  <si>
    <t>Maryanna Fiorentino</t>
  </si>
  <si>
    <t>Georgianna Chisholm</t>
  </si>
  <si>
    <t>Micha Woodford</t>
  </si>
  <si>
    <t>Dawna Agnew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</si>
</sst>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
    <numFmt numFmtId="165" formatCode="0.0%"/>
    <numFmt numFmtId="166" formatCode="\$#,##0;&quot;($&quot;#,##0\)"/>
    <numFmt numFmtId="167" formatCode="\$#,##0.00"/>
    <numFmt numFmtId="168" formatCode="yyyy\-mm"/>
    <numFmt numFmtId="169" formatCode="yyyy\-mm\-dd"/>
    <numFmt numFmtId="170" formatCode="yyyy\-mm\-dd\ hh:mm:ss"/>
  </numFmts>
  <fonts count="14" x14ac:knownFonts="1">
    <font>
      <sz val="11"/>
      <color theme="1"/>
      <name val="Calibri"/>
      <family val="2"/>
      <charset val="1"/>
    </font>
    <font>
      <b/>
      <sz val="16"/>
      <color rgb="FF1F4E78"/>
      <name val="Arial"/>
      <family val="2"/>
    </font>
    <font>
      <i/>
      <sz val="10"/>
      <color rgb="FF808080"/>
      <name val="Arial"/>
      <family val="2"/>
    </font>
    <font>
      <b/>
      <sz val="10"/>
      <color rgb="FFFFFFFF"/>
      <name val="Arial"/>
      <family val="2"/>
    </font>
    <font>
      <b/>
      <sz val="18"/>
      <color rgb="FF1F4E78"/>
      <name val="Arial"/>
      <family val="2"/>
    </font>
    <font>
      <b/>
      <sz val="11"/>
      <color rgb="FF808080"/>
      <name val="Arial"/>
      <family val="2"/>
    </font>
    <font>
      <b/>
      <sz val="11"/>
      <name val="Arial"/>
      <family val="2"/>
    </font>
    <font>
      <b/>
      <sz val="9"/>
      <name val="Arial"/>
      <family val="2"/>
    </font>
    <font>
      <i/>
      <sz val="10"/>
      <color rgb="FF000000"/>
      <name val="Arial"/>
      <family val="2"/>
    </font>
    <font>
      <b/>
      <sz val="12"/>
      <color rgb="FF1F4E78"/>
      <name val="Arial"/>
      <family val="2"/>
    </font>
    <font>
      <b/>
      <sz val="9"/>
      <color rgb="FFFFFFFF"/>
      <name val="Arial"/>
      <family val="2"/>
    </font>
    <font>
      <sz val="10"/>
      <color rgb="FF000000"/>
      <name val="Arial"/>
      <family val="2"/>
    </font>
    <font>
      <sz val="10"/>
      <name val="Arial"/>
      <family val="2"/>
    </font>
    <font>
      <sz val="10"/>
      <color rgb="FF0000FF"/>
      <name val="Arial"/>
      <family val="2"/>
    </font>
  </fonts>
  <fills count="6">
    <fill>
      <patternFill patternType="none"/>
    </fill>
    <fill>
      <patternFill patternType="gray125"/>
    </fill>
    <fill>
      <patternFill patternType="solid">
        <fgColor rgb="FF1F4E78"/>
        <bgColor rgb="FF003366"/>
      </patternFill>
    </fill>
    <fill>
      <patternFill patternType="solid">
        <fgColor rgb="FFD9E2F3"/>
        <bgColor rgb="FFD9D9D9"/>
      </patternFill>
    </fill>
    <fill>
      <patternFill patternType="solid">
        <fgColor rgb="FFFFF2CC"/>
        <bgColor rgb="FFF9F9F9"/>
      </patternFill>
    </fill>
    <fill>
      <patternFill patternType="solid">
        <fgColor rgb="FFE2EFDA"/>
        <bgColor rgb="FFD9E2F3"/>
      </patternFill>
    </fill>
  </fills>
  <borders count="5">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7C6DE"/>
      </left>
      <right style="thin">
        <color rgb="FFB7C6DE"/>
      </right>
      <top style="thin">
        <color rgb="FFB7C6DE"/>
      </top>
      <bottom style="thin">
        <color rgb="FFB7C6DE"/>
      </bottom>
      <diagonal/>
    </border>
    <border>
      <left style="thin">
        <color rgb="FFB7C6DE"/>
      </left>
      <right/>
      <top style="thin">
        <color rgb="FFB7C6DE"/>
      </top>
      <bottom style="thin">
        <color rgb="FFB7C6DE"/>
      </bottom>
      <diagonal/>
    </border>
  </borders>
  <cellStyleXfs count="1">
    <xf numFmtId="0" fontId="0" fillId="0" borderId="0"/>
  </cellStyleXfs>
  <cellXfs count="42">
    <xf numFmtId="0" fontId="0" fillId="0" borderId="0" xfId="0"/>
    <xf numFmtId="0" fontId="11" fillId="0" borderId="0" xfId="0" applyFont="1" applyAlignment="1">
      <alignment vertical="top" wrapText="1"/>
    </xf>
    <xf numFmtId="0" fontId="1" fillId="0" borderId="0" xfId="0" applyFont="1" applyAlignment="1">
      <alignment vertical="top" wrapText="1"/>
    </xf>
    <xf numFmtId="0" fontId="1" fillId="0" borderId="0" xfId="0" applyFont="1"/>
    <xf numFmtId="0" fontId="2" fillId="0" borderId="0" xfId="0" applyFont="1"/>
    <xf numFmtId="0" fontId="5" fillId="0" borderId="0" xfId="0" applyFont="1"/>
    <xf numFmtId="0" fontId="6" fillId="0" borderId="0" xfId="0" applyFont="1"/>
    <xf numFmtId="0" fontId="7" fillId="0" borderId="0" xfId="0" applyFont="1"/>
    <xf numFmtId="164" fontId="0" fillId="0" borderId="0" xfId="0" applyNumberFormat="1"/>
    <xf numFmtId="165" fontId="0" fillId="0" borderId="0" xfId="0" applyNumberFormat="1"/>
    <xf numFmtId="0" fontId="9" fillId="0" borderId="0" xfId="0" applyFont="1"/>
    <xf numFmtId="0" fontId="10" fillId="2" borderId="3" xfId="0" applyFont="1" applyFill="1" applyBorder="1" applyAlignment="1">
      <alignment horizontal="center" vertical="center" wrapText="1"/>
    </xf>
    <xf numFmtId="164" fontId="1" fillId="3" borderId="3" xfId="0" applyNumberFormat="1" applyFont="1" applyFill="1" applyBorder="1" applyAlignment="1">
      <alignment horizontal="center" vertical="center"/>
    </xf>
    <xf numFmtId="165" fontId="1" fillId="3" borderId="3" xfId="0" applyNumberFormat="1" applyFont="1" applyFill="1" applyBorder="1" applyAlignment="1">
      <alignment horizontal="center" vertical="center"/>
    </xf>
    <xf numFmtId="1" fontId="1" fillId="3" borderId="3" xfId="0" applyNumberFormat="1" applyFont="1" applyFill="1" applyBorder="1" applyAlignment="1">
      <alignment horizontal="center" vertical="center"/>
    </xf>
    <xf numFmtId="0" fontId="8" fillId="0" borderId="0" xfId="0" applyFont="1" applyAlignment="1">
      <alignment vertical="center"/>
    </xf>
    <xf numFmtId="0" fontId="3" fillId="2" borderId="3" xfId="0" applyFont="1" applyFill="1" applyBorder="1" applyAlignment="1">
      <alignment horizontal="center" vertical="center" wrapText="1"/>
    </xf>
    <xf numFmtId="0" fontId="11" fillId="0" borderId="3" xfId="0" applyFont="1" applyBorder="1" applyAlignment="1">
      <alignment vertical="top" wrapText="1"/>
    </xf>
    <xf numFmtId="164" fontId="11" fillId="0" borderId="3" xfId="0" applyNumberFormat="1" applyFont="1" applyBorder="1" applyAlignment="1">
      <alignment horizontal="center" vertical="center"/>
    </xf>
    <xf numFmtId="166" fontId="11" fillId="0" borderId="3" xfId="0" applyNumberFormat="1" applyFont="1" applyBorder="1" applyAlignment="1">
      <alignment horizontal="center" vertical="center"/>
    </xf>
    <xf numFmtId="165" fontId="11" fillId="0" borderId="3" xfId="0" applyNumberFormat="1" applyFont="1" applyBorder="1" applyAlignment="1">
      <alignment horizontal="center" vertical="center"/>
    </xf>
    <xf numFmtId="0" fontId="11" fillId="0" borderId="3" xfId="0" applyFont="1" applyBorder="1" applyAlignment="1">
      <alignment horizontal="center" vertical="center"/>
    </xf>
    <xf numFmtId="0" fontId="9" fillId="0" borderId="0" xfId="0" applyFont="1" applyAlignment="1">
      <alignment vertical="top" wrapText="1"/>
    </xf>
    <xf numFmtId="0" fontId="3" fillId="2" borderId="0" xfId="0" applyFont="1" applyFill="1" applyAlignment="1">
      <alignment horizontal="center" vertical="center" wrapText="1"/>
    </xf>
    <xf numFmtId="167" fontId="0" fillId="0" borderId="0" xfId="0" applyNumberFormat="1"/>
    <xf numFmtId="0" fontId="12" fillId="0" borderId="0" xfId="0" applyFont="1"/>
    <xf numFmtId="168" fontId="12" fillId="0" borderId="0" xfId="0" applyNumberFormat="1" applyFont="1"/>
    <xf numFmtId="0" fontId="13" fillId="0" borderId="0" xfId="0" applyFont="1"/>
    <xf numFmtId="165" fontId="13" fillId="0" borderId="0" xfId="0" applyNumberFormat="1" applyFont="1"/>
    <xf numFmtId="167" fontId="12" fillId="0" borderId="0" xfId="0" applyNumberFormat="1" applyFont="1"/>
    <xf numFmtId="169" fontId="12" fillId="0" borderId="0" xfId="0" applyNumberFormat="1" applyFont="1"/>
    <xf numFmtId="170" fontId="12" fillId="0" borderId="0" xfId="0" applyNumberFormat="1" applyFont="1"/>
    <xf numFmtId="0" fontId="11" fillId="4" borderId="3" xfId="0" applyFont="1" applyFill="1" applyBorder="1" applyAlignment="1">
      <alignment vertical="top" wrapText="1"/>
    </xf>
    <xf numFmtId="0" fontId="11" fillId="5" borderId="3" xfId="0" applyFont="1" applyFill="1" applyBorder="1" applyAlignment="1">
      <alignment vertical="top" wrapText="1"/>
    </xf>
    <xf numFmtId="0" fontId="11" fillId="0" borderId="0" xfId="0" applyFont="1" applyAlignment="1">
      <alignment vertical="top" wrapText="1"/>
    </xf>
    <xf numFmtId="0" fontId="11" fillId="4" borderId="0" xfId="0" applyFont="1" applyFill="1" applyAlignment="1">
      <alignment vertical="top" wrapText="1"/>
    </xf>
    <xf numFmtId="0" fontId="3" fillId="2" borderId="4" xfId="0" applyFont="1" applyFill="1" applyBorder="1" applyAlignment="1">
      <alignment horizontal="center" vertical="center" wrapText="1"/>
    </xf>
    <xf numFmtId="0" fontId="1" fillId="0" borderId="0" xfId="0" applyFont="1" applyAlignment="1">
      <alignment vertical="top" wrapText="1"/>
    </xf>
    <xf numFmtId="0" fontId="8" fillId="0" borderId="0" xfId="0" applyFont="1" applyAlignment="1">
      <alignment vertical="top" wrapText="1"/>
    </xf>
    <xf numFmtId="164" fontId="4" fillId="3" borderId="2" xfId="0" applyNumberFormat="1" applyFont="1" applyFill="1" applyBorder="1" applyAlignment="1">
      <alignment horizontal="center" vertical="center"/>
    </xf>
    <xf numFmtId="165" fontId="4" fillId="3" borderId="2" xfId="0" applyNumberFormat="1" applyFont="1" applyFill="1" applyBorder="1" applyAlignment="1">
      <alignment horizontal="center" vertical="center"/>
    </xf>
    <xf numFmtId="0" fontId="3" fillId="2" borderId="1" xfId="0" applyFont="1" applyFill="1" applyBorder="1" applyAlignment="1">
      <alignment horizontal="center" vertical="center" wrapText="1"/>
    </xf>
  </cellXfs>
  <cellStyles count="1">
    <cellStyle name="Normal"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6DE"/>
      <rgbColor rgb="FF808080"/>
      <rgbColor rgb="FF9999FF"/>
      <rgbColor rgb="FFC0504D"/>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9F9F9"/>
      <rgbColor rgb="FFE2EFDA"/>
      <rgbColor rgb="FFFFFF99"/>
      <rgbColor rgb="FF99CCFF"/>
      <rgbColor rgb="FFFF99CC"/>
      <rgbColor rgb="FFCC99FF"/>
      <rgbColor rgb="FFFFC7CE"/>
      <rgbColor rgb="FF4F81BD"/>
      <rgbColor rgb="FF33CCCC"/>
      <rgbColor rgb="FF99CC00"/>
      <rgbColor rgb="FFFFCC00"/>
      <rgbColor rgb="FFFF9900"/>
      <rgbColor rgb="FFFF6600"/>
      <rgbColor rgb="FF4A7EBB"/>
      <rgbColor rgb="FF878787"/>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Sales by Region</a:t>
            </a:r>
          </a:p>
        </c:rich>
      </c:tx>
      <c:overlay val="0"/>
      <c:spPr>
        <a:noFill/>
        <a:ln w="0">
          <a:noFill/>
        </a:ln>
      </c:spPr>
    </c:title>
    <c:autoTitleDeleted val="0"/>
    <c:plotArea>
      <c:layout/>
      <c:barChart>
        <c:barDir val="col"/>
        <c:grouping val="clustered"/>
        <c:varyColors val="0"/>
        <c:ser>
          <c:idx val="0"/>
          <c:order val="0"/>
          <c:tx>
            <c:strRef>
              <c:f>Dashboard!$B$63</c:f>
              <c:strCache>
                <c:ptCount val="1"/>
                <c:pt idx="0">
                  <c:v>Total_Sales</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Dashboard!$A$64:$A$67</c:f>
              <c:strCache>
                <c:ptCount val="4"/>
                <c:pt idx="0">
                  <c:v>Northeast</c:v>
                </c:pt>
                <c:pt idx="1">
                  <c:v>Midwest</c:v>
                </c:pt>
                <c:pt idx="2">
                  <c:v>Southeast</c:v>
                </c:pt>
                <c:pt idx="3">
                  <c:v>West</c:v>
                </c:pt>
              </c:strCache>
            </c:strRef>
          </c:cat>
          <c:val>
            <c:numRef>
              <c:f>Dashboard!$B$64:$B$67</c:f>
              <c:numCache>
                <c:formatCode>\$#,##0</c:formatCode>
                <c:ptCount val="4"/>
                <c:pt idx="0">
                  <c:v>2968473.78</c:v>
                </c:pt>
                <c:pt idx="1">
                  <c:v>1021466.8800000001</c:v>
                </c:pt>
                <c:pt idx="2">
                  <c:v>2330481.52</c:v>
                </c:pt>
                <c:pt idx="3">
                  <c:v>2254472.7100000004</c:v>
                </c:pt>
              </c:numCache>
            </c:numRef>
          </c:val>
          <c:extLst>
            <c:ext xmlns:c16="http://schemas.microsoft.com/office/drawing/2014/chart" uri="{C3380CC4-5D6E-409C-BE32-E72D297353CC}">
              <c16:uniqueId val="{00000000-A412-4372-BA47-EA3906483873}"/>
            </c:ext>
          </c:extLst>
        </c:ser>
        <c:dLbls>
          <c:showLegendKey val="0"/>
          <c:showVal val="0"/>
          <c:showCatName val="0"/>
          <c:showSerName val="0"/>
          <c:showPercent val="0"/>
          <c:showBubbleSize val="0"/>
        </c:dLbls>
        <c:gapWidth val="150"/>
        <c:axId val="91996054"/>
        <c:axId val="77384216"/>
      </c:barChart>
      <c:catAx>
        <c:axId val="91996054"/>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Region</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7384216"/>
        <c:crosses val="autoZero"/>
        <c:auto val="1"/>
        <c:lblAlgn val="ctr"/>
        <c:lblOffset val="100"/>
        <c:noMultiLvlLbl val="0"/>
      </c:catAx>
      <c:valAx>
        <c:axId val="7738421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Sales (USD)</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99605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Target Achievement by Region</a:t>
            </a:r>
          </a:p>
        </c:rich>
      </c:tx>
      <c:overlay val="0"/>
      <c:spPr>
        <a:noFill/>
        <a:ln w="0">
          <a:noFill/>
        </a:ln>
      </c:spPr>
    </c:title>
    <c:autoTitleDeleted val="0"/>
    <c:plotArea>
      <c:layout/>
      <c:barChart>
        <c:barDir val="col"/>
        <c:grouping val="clustered"/>
        <c:varyColors val="0"/>
        <c:ser>
          <c:idx val="0"/>
          <c:order val="0"/>
          <c:tx>
            <c:strRef>
              <c:f>Dashboard!$D$63</c:f>
              <c:strCache>
                <c:ptCount val="1"/>
                <c:pt idx="0">
                  <c:v>Achievement</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Dashboard!$A$64:$A$67</c:f>
              <c:strCache>
                <c:ptCount val="4"/>
                <c:pt idx="0">
                  <c:v>Northeast</c:v>
                </c:pt>
                <c:pt idx="1">
                  <c:v>Midwest</c:v>
                </c:pt>
                <c:pt idx="2">
                  <c:v>Southeast</c:v>
                </c:pt>
                <c:pt idx="3">
                  <c:v>West</c:v>
                </c:pt>
              </c:strCache>
            </c:strRef>
          </c:cat>
          <c:val>
            <c:numRef>
              <c:f>Dashboard!$D$64:$D$67</c:f>
              <c:numCache>
                <c:formatCode>0.0%</c:formatCode>
                <c:ptCount val="4"/>
                <c:pt idx="0">
                  <c:v>0.99645917903285275</c:v>
                </c:pt>
                <c:pt idx="1">
                  <c:v>0.7826883700198114</c:v>
                </c:pt>
                <c:pt idx="2">
                  <c:v>0.9746746795736887</c:v>
                </c:pt>
                <c:pt idx="3">
                  <c:v>0.84962453091843593</c:v>
                </c:pt>
              </c:numCache>
            </c:numRef>
          </c:val>
          <c:extLst>
            <c:ext xmlns:c16="http://schemas.microsoft.com/office/drawing/2014/chart" uri="{C3380CC4-5D6E-409C-BE32-E72D297353CC}">
              <c16:uniqueId val="{00000000-4F21-4953-A582-A9A73A1BD056}"/>
            </c:ext>
          </c:extLst>
        </c:ser>
        <c:dLbls>
          <c:showLegendKey val="0"/>
          <c:showVal val="0"/>
          <c:showCatName val="0"/>
          <c:showSerName val="0"/>
          <c:showPercent val="0"/>
          <c:showBubbleSize val="0"/>
        </c:dLbls>
        <c:gapWidth val="150"/>
        <c:axId val="99251418"/>
        <c:axId val="61359901"/>
      </c:barChart>
      <c:catAx>
        <c:axId val="99251418"/>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Region</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1359901"/>
        <c:crosses val="autoZero"/>
        <c:auto val="1"/>
        <c:lblAlgn val="ctr"/>
        <c:lblOffset val="100"/>
        <c:noMultiLvlLbl val="0"/>
      </c:catAx>
      <c:valAx>
        <c:axId val="6135990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Achievement %</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25141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Top 10 Representatives by Sales</a:t>
            </a:r>
          </a:p>
        </c:rich>
      </c:tx>
      <c:overlay val="0"/>
      <c:spPr>
        <a:noFill/>
        <a:ln w="0">
          <a:noFill/>
        </a:ln>
      </c:spPr>
    </c:title>
    <c:autoTitleDeleted val="0"/>
    <c:plotArea>
      <c:layout/>
      <c:barChart>
        <c:barDir val="bar"/>
        <c:grouping val="clustered"/>
        <c:varyColors val="0"/>
        <c:ser>
          <c:idx val="0"/>
          <c:order val="0"/>
          <c:tx>
            <c:strRef>
              <c:f>Dashboard!$B$113</c:f>
              <c:strCache>
                <c:ptCount val="1"/>
                <c:pt idx="0">
                  <c:v>Total_Sales</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Dashboard!$A$114:$A$123</c:f>
              <c:strCache>
                <c:ptCount val="10"/>
                <c:pt idx="0">
                  <c:v>Earlie Schleusner</c:v>
                </c:pt>
                <c:pt idx="1">
                  <c:v>Moon Torian</c:v>
                </c:pt>
                <c:pt idx="2">
                  <c:v>Vernita Plump</c:v>
                </c:pt>
                <c:pt idx="3">
                  <c:v>Tia Amato</c:v>
                </c:pt>
                <c:pt idx="4">
                  <c:v>Dawna Agnew</c:v>
                </c:pt>
                <c:pt idx="5">
                  <c:v>Maryanna Fiorentino</c:v>
                </c:pt>
                <c:pt idx="6">
                  <c:v>Nelle Meaux</c:v>
                </c:pt>
                <c:pt idx="7">
                  <c:v>Elwood Shutt</c:v>
                </c:pt>
                <c:pt idx="8">
                  <c:v>Delilah Krum</c:v>
                </c:pt>
                <c:pt idx="9">
                  <c:v>Charles Bidwell</c:v>
                </c:pt>
              </c:strCache>
            </c:strRef>
          </c:cat>
          <c:val>
            <c:numRef>
              <c:f>Dashboard!$B$114:$B$123</c:f>
              <c:numCache>
                <c:formatCode>\$#,##0</c:formatCode>
                <c:ptCount val="10"/>
                <c:pt idx="0">
                  <c:v>506470.91999999987</c:v>
                </c:pt>
                <c:pt idx="1">
                  <c:v>474372.07999999978</c:v>
                </c:pt>
                <c:pt idx="2">
                  <c:v>472044.15999999974</c:v>
                </c:pt>
                <c:pt idx="3">
                  <c:v>466213.6399999999</c:v>
                </c:pt>
                <c:pt idx="4">
                  <c:v>410948.91999999993</c:v>
                </c:pt>
                <c:pt idx="5">
                  <c:v>363890.51000000007</c:v>
                </c:pt>
                <c:pt idx="6">
                  <c:v>359779.87999999995</c:v>
                </c:pt>
                <c:pt idx="7">
                  <c:v>346698.05</c:v>
                </c:pt>
                <c:pt idx="8">
                  <c:v>315747.89000000007</c:v>
                </c:pt>
                <c:pt idx="9">
                  <c:v>306753.03999999992</c:v>
                </c:pt>
              </c:numCache>
            </c:numRef>
          </c:val>
          <c:extLst>
            <c:ext xmlns:c16="http://schemas.microsoft.com/office/drawing/2014/chart" uri="{C3380CC4-5D6E-409C-BE32-E72D297353CC}">
              <c16:uniqueId val="{00000000-EB96-4E9F-9E68-4067A1A30F59}"/>
            </c:ext>
          </c:extLst>
        </c:ser>
        <c:dLbls>
          <c:showLegendKey val="0"/>
          <c:showVal val="0"/>
          <c:showCatName val="0"/>
          <c:showSerName val="0"/>
          <c:showPercent val="0"/>
          <c:showBubbleSize val="0"/>
        </c:dLbls>
        <c:gapWidth val="150"/>
        <c:axId val="76273977"/>
        <c:axId val="52590758"/>
      </c:barChart>
      <c:catAx>
        <c:axId val="76273977"/>
        <c:scaling>
          <c:orientation val="minMax"/>
        </c:scaling>
        <c:delete val="0"/>
        <c:axPos val="l"/>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Sales (USD)</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2590758"/>
        <c:crosses val="autoZero"/>
        <c:auto val="1"/>
        <c:lblAlgn val="ctr"/>
        <c:lblOffset val="100"/>
        <c:noMultiLvlLbl val="0"/>
      </c:catAx>
      <c:valAx>
        <c:axId val="52590758"/>
        <c:scaling>
          <c:orientation val="minMax"/>
        </c:scaling>
        <c:delete val="0"/>
        <c:axPos val="b"/>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627397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Bottom 10 Representatives by Achievement</a:t>
            </a:r>
          </a:p>
        </c:rich>
      </c:tx>
      <c:overlay val="0"/>
      <c:spPr>
        <a:noFill/>
        <a:ln w="0">
          <a:noFill/>
        </a:ln>
      </c:spPr>
    </c:title>
    <c:autoTitleDeleted val="0"/>
    <c:plotArea>
      <c:layout/>
      <c:barChart>
        <c:barDir val="bar"/>
        <c:grouping val="clustered"/>
        <c:varyColors val="0"/>
        <c:ser>
          <c:idx val="0"/>
          <c:order val="0"/>
          <c:tx>
            <c:strRef>
              <c:f>Dashboard!$B$127</c:f>
              <c:strCache>
                <c:ptCount val="1"/>
                <c:pt idx="0">
                  <c:v>Sales_Achievement</c:v>
                </c:pt>
              </c:strCache>
            </c:strRef>
          </c:tx>
          <c:spPr>
            <a:solidFill>
              <a:srgbClr val="C0504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Dashboard!$A$128:$A$137</c:f>
              <c:strCache>
                <c:ptCount val="10"/>
                <c:pt idx="0">
                  <c:v>Nakesha Renn</c:v>
                </c:pt>
                <c:pt idx="1">
                  <c:v>Carletta Kosinski</c:v>
                </c:pt>
                <c:pt idx="2">
                  <c:v>Kathleen Lalonde</c:v>
                </c:pt>
                <c:pt idx="3">
                  <c:v>Soraya Fulton</c:v>
                </c:pt>
                <c:pt idx="4">
                  <c:v>Julie Starr</c:v>
                </c:pt>
                <c:pt idx="5">
                  <c:v>Marquetta Laycock</c:v>
                </c:pt>
                <c:pt idx="6">
                  <c:v>Babette Soukup</c:v>
                </c:pt>
                <c:pt idx="7">
                  <c:v>Silvana Virden</c:v>
                </c:pt>
                <c:pt idx="8">
                  <c:v>Retha Sears</c:v>
                </c:pt>
                <c:pt idx="9">
                  <c:v>Hilma Busick</c:v>
                </c:pt>
              </c:strCache>
            </c:strRef>
          </c:cat>
          <c:val>
            <c:numRef>
              <c:f>Dashboard!$B$128:$B$137</c:f>
              <c:numCache>
                <c:formatCode>0.0%</c:formatCode>
                <c:ptCount val="10"/>
                <c:pt idx="0">
                  <c:v>0.18122508155128672</c:v>
                </c:pt>
                <c:pt idx="1">
                  <c:v>0.22785908145605135</c:v>
                </c:pt>
                <c:pt idx="2">
                  <c:v>0.29090909090909095</c:v>
                </c:pt>
                <c:pt idx="3">
                  <c:v>0.32774945375091041</c:v>
                </c:pt>
                <c:pt idx="4">
                  <c:v>0.44036620762346079</c:v>
                </c:pt>
                <c:pt idx="5">
                  <c:v>0.50853614239011991</c:v>
                </c:pt>
                <c:pt idx="6">
                  <c:v>0.54376514260587538</c:v>
                </c:pt>
                <c:pt idx="7">
                  <c:v>0.61818181818181817</c:v>
                </c:pt>
                <c:pt idx="8">
                  <c:v>0.65526028394612301</c:v>
                </c:pt>
                <c:pt idx="9">
                  <c:v>0.68790731354091239</c:v>
                </c:pt>
              </c:numCache>
            </c:numRef>
          </c:val>
          <c:extLst>
            <c:ext xmlns:c16="http://schemas.microsoft.com/office/drawing/2014/chart" uri="{C3380CC4-5D6E-409C-BE32-E72D297353CC}">
              <c16:uniqueId val="{00000000-DBB5-456E-B337-41069F9E0B9F}"/>
            </c:ext>
          </c:extLst>
        </c:ser>
        <c:dLbls>
          <c:showLegendKey val="0"/>
          <c:showVal val="0"/>
          <c:showCatName val="0"/>
          <c:showSerName val="0"/>
          <c:showPercent val="0"/>
          <c:showBubbleSize val="0"/>
        </c:dLbls>
        <c:gapWidth val="150"/>
        <c:axId val="82404584"/>
        <c:axId val="17554863"/>
      </c:barChart>
      <c:catAx>
        <c:axId val="82404584"/>
        <c:scaling>
          <c:orientation val="minMax"/>
        </c:scaling>
        <c:delete val="0"/>
        <c:axPos val="l"/>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Achievement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7554863"/>
        <c:crosses val="autoZero"/>
        <c:auto val="1"/>
        <c:lblAlgn val="ctr"/>
        <c:lblOffset val="100"/>
        <c:noMultiLvlLbl val="0"/>
      </c:catAx>
      <c:valAx>
        <c:axId val="17554863"/>
        <c:scaling>
          <c:orientation val="minMax"/>
        </c:scaling>
        <c:delete val="0"/>
        <c:axPos val="b"/>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240458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1" baseline="0">
                <a:solidFill>
                  <a:srgbClr val="000000"/>
                </a:solidFill>
                <a:latin typeface="Calibri"/>
                <a:ea typeface="+mn-ea"/>
                <a:cs typeface="+mn-cs"/>
              </a:defRPr>
            </a:pPr>
            <a:r>
              <a:rPr lang="en-US" sz="1800" b="1" i="0" u="none" strike="noStrike" kern="1200" spc="-1" baseline="0">
                <a:solidFill>
                  <a:srgbClr val="000000"/>
                </a:solidFill>
                <a:latin typeface="Calibri"/>
                <a:ea typeface="+mn-ea"/>
                <a:cs typeface="+mn-cs"/>
              </a:rPr>
              <a:t>Merchandising Compliance vs Sales Achievement</a:t>
            </a:r>
          </a:p>
        </c:rich>
      </c:tx>
      <c:overlay val="0"/>
      <c:spPr>
        <a:noFill/>
        <a:ln>
          <a:noFill/>
        </a:ln>
        <a:effectLst/>
      </c:spPr>
      <c:txPr>
        <a:bodyPr rot="0" spcFirstLastPara="1" vertOverflow="ellipsis" vert="horz" wrap="square" anchor="ctr" anchorCtr="1"/>
        <a:lstStyle/>
        <a:p>
          <a:pPr algn="ctr" rtl="0">
            <a:defRPr lang="en-US" sz="1800" b="1" i="0" u="none" strike="noStrike" kern="1200" spc="-1" baseline="0">
              <a:solidFill>
                <a:srgbClr val="000000"/>
              </a:solidFill>
              <a:latin typeface="Calibri"/>
              <a:ea typeface="+mn-ea"/>
              <a:cs typeface="+mn-cs"/>
            </a:defRPr>
          </a:pPr>
          <a:endParaRPr lang="en-US"/>
        </a:p>
      </c:txPr>
    </c:title>
    <c:autoTitleDeleted val="0"/>
    <c:plotArea>
      <c:layout/>
      <c:scatterChart>
        <c:scatterStyle val="lineMarker"/>
        <c:varyColors val="0"/>
        <c:ser>
          <c:idx val="0"/>
          <c:order val="0"/>
          <c:tx>
            <c:v>Reps</c:v>
          </c:tx>
          <c:spPr>
            <a:ln w="2540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Gap_Analysis!$L$2:$L$51</c:f>
              <c:numCache>
                <c:formatCode>0.0%</c:formatCode>
                <c:ptCount val="50"/>
                <c:pt idx="0">
                  <c:v>0.87600399999999989</c:v>
                </c:pt>
                <c:pt idx="1">
                  <c:v>0.78687999999999991</c:v>
                </c:pt>
                <c:pt idx="2">
                  <c:v>0.58603999999999989</c:v>
                </c:pt>
                <c:pt idx="3">
                  <c:v>0.72443999999999986</c:v>
                </c:pt>
                <c:pt idx="4">
                  <c:v>0.681952</c:v>
                </c:pt>
                <c:pt idx="5">
                  <c:v>0.51563199999999998</c:v>
                </c:pt>
                <c:pt idx="6">
                  <c:v>0.76648799999999995</c:v>
                </c:pt>
                <c:pt idx="7">
                  <c:v>0.79713199999999995</c:v>
                </c:pt>
                <c:pt idx="8">
                  <c:v>0.53689600000000004</c:v>
                </c:pt>
                <c:pt idx="9">
                  <c:v>0.55520400000000003</c:v>
                </c:pt>
                <c:pt idx="10">
                  <c:v>0.56125599999999987</c:v>
                </c:pt>
                <c:pt idx="11">
                  <c:v>0.58969199999999977</c:v>
                </c:pt>
                <c:pt idx="12">
                  <c:v>0.79626799999999986</c:v>
                </c:pt>
                <c:pt idx="13">
                  <c:v>0.73015199999999991</c:v>
                </c:pt>
                <c:pt idx="14">
                  <c:v>0.76596799999999998</c:v>
                </c:pt>
                <c:pt idx="15">
                  <c:v>0.40000000000000013</c:v>
                </c:pt>
                <c:pt idx="16">
                  <c:v>0.85784400000000005</c:v>
                </c:pt>
                <c:pt idx="17">
                  <c:v>0.88240399999999997</c:v>
                </c:pt>
                <c:pt idx="18">
                  <c:v>0.95655599999999974</c:v>
                </c:pt>
                <c:pt idx="19">
                  <c:v>0.54445600000000005</c:v>
                </c:pt>
                <c:pt idx="20">
                  <c:v>0.8352719999999999</c:v>
                </c:pt>
                <c:pt idx="21">
                  <c:v>0.64274799999999987</c:v>
                </c:pt>
                <c:pt idx="22">
                  <c:v>0.64961600000000008</c:v>
                </c:pt>
                <c:pt idx="23">
                  <c:v>0.45575199999999993</c:v>
                </c:pt>
                <c:pt idx="24">
                  <c:v>0.90223999999999971</c:v>
                </c:pt>
                <c:pt idx="25">
                  <c:v>0.74271999999999994</c:v>
                </c:pt>
                <c:pt idx="26">
                  <c:v>0.64781199999999994</c:v>
                </c:pt>
                <c:pt idx="27">
                  <c:v>0.93987599999999982</c:v>
                </c:pt>
                <c:pt idx="28">
                  <c:v>0.80118</c:v>
                </c:pt>
                <c:pt idx="29">
                  <c:v>0.69802000000000008</c:v>
                </c:pt>
                <c:pt idx="30">
                  <c:v>0.85458400000000001</c:v>
                </c:pt>
                <c:pt idx="31">
                  <c:v>0.83349600000000013</c:v>
                </c:pt>
                <c:pt idx="32">
                  <c:v>0.96999999999999975</c:v>
                </c:pt>
                <c:pt idx="33">
                  <c:v>0.86649599999999993</c:v>
                </c:pt>
                <c:pt idx="34">
                  <c:v>0.65205200000000008</c:v>
                </c:pt>
                <c:pt idx="35">
                  <c:v>0.70181199999999988</c:v>
                </c:pt>
                <c:pt idx="36">
                  <c:v>0.77360400000000018</c:v>
                </c:pt>
                <c:pt idx="37">
                  <c:v>0.82332399999999994</c:v>
                </c:pt>
                <c:pt idx="38">
                  <c:v>0.71279599999999999</c:v>
                </c:pt>
                <c:pt idx="39">
                  <c:v>0.68165600000000015</c:v>
                </c:pt>
                <c:pt idx="40">
                  <c:v>0.51093599999999983</c:v>
                </c:pt>
                <c:pt idx="41">
                  <c:v>0.90825599999999984</c:v>
                </c:pt>
                <c:pt idx="42">
                  <c:v>0.95131199999999982</c:v>
                </c:pt>
                <c:pt idx="43">
                  <c:v>0.876112</c:v>
                </c:pt>
                <c:pt idx="44">
                  <c:v>0.61207999999999996</c:v>
                </c:pt>
                <c:pt idx="45">
                  <c:v>0.55389200000000005</c:v>
                </c:pt>
                <c:pt idx="46">
                  <c:v>0.84714800000000012</c:v>
                </c:pt>
                <c:pt idx="47">
                  <c:v>0.74930000000000008</c:v>
                </c:pt>
                <c:pt idx="48">
                  <c:v>0.90133199999999991</c:v>
                </c:pt>
                <c:pt idx="49">
                  <c:v>0.75293599999999994</c:v>
                </c:pt>
              </c:numCache>
            </c:numRef>
          </c:xVal>
          <c:yVal>
            <c:numRef>
              <c:f>Gap_Analysis!$G$2:$G$51</c:f>
              <c:numCache>
                <c:formatCode>0.0%</c:formatCode>
                <c:ptCount val="50"/>
                <c:pt idx="0">
                  <c:v>0.32774945375091041</c:v>
                </c:pt>
                <c:pt idx="1">
                  <c:v>0.29090909090909095</c:v>
                </c:pt>
                <c:pt idx="2">
                  <c:v>0.50853614239011991</c:v>
                </c:pt>
                <c:pt idx="3">
                  <c:v>0.83636363636363631</c:v>
                </c:pt>
                <c:pt idx="4">
                  <c:v>0.22785908145605135</c:v>
                </c:pt>
                <c:pt idx="5">
                  <c:v>0.18122508155128672</c:v>
                </c:pt>
                <c:pt idx="6">
                  <c:v>0.68790731354091239</c:v>
                </c:pt>
                <c:pt idx="7">
                  <c:v>0.61818181818181817</c:v>
                </c:pt>
                <c:pt idx="8">
                  <c:v>0.54376514260587538</c:v>
                </c:pt>
                <c:pt idx="9">
                  <c:v>0.69317767238234218</c:v>
                </c:pt>
                <c:pt idx="10">
                  <c:v>0.78704767945261689</c:v>
                </c:pt>
                <c:pt idx="11">
                  <c:v>0.76031860970311371</c:v>
                </c:pt>
                <c:pt idx="12">
                  <c:v>0.44036620762346079</c:v>
                </c:pt>
                <c:pt idx="13">
                  <c:v>0.65526028394612301</c:v>
                </c:pt>
                <c:pt idx="14">
                  <c:v>0.89108822795183706</c:v>
                </c:pt>
                <c:pt idx="15">
                  <c:v>0.78119580286849488</c:v>
                </c:pt>
                <c:pt idx="16">
                  <c:v>0.94257737272181064</c:v>
                </c:pt>
                <c:pt idx="17">
                  <c:v>0.93554058065022716</c:v>
                </c:pt>
                <c:pt idx="18">
                  <c:v>0.85476221943128183</c:v>
                </c:pt>
                <c:pt idx="19">
                  <c:v>0.89235732312592875</c:v>
                </c:pt>
                <c:pt idx="20">
                  <c:v>0.95754981089644786</c:v>
                </c:pt>
                <c:pt idx="21">
                  <c:v>0.96206351124967304</c:v>
                </c:pt>
                <c:pt idx="22">
                  <c:v>0.9709936576631264</c:v>
                </c:pt>
                <c:pt idx="23">
                  <c:v>0.94118896516099593</c:v>
                </c:pt>
                <c:pt idx="24">
                  <c:v>0.93614657773185672</c:v>
                </c:pt>
                <c:pt idx="25">
                  <c:v>0.87129067348497868</c:v>
                </c:pt>
                <c:pt idx="26">
                  <c:v>0.99255635398619191</c:v>
                </c:pt>
                <c:pt idx="27">
                  <c:v>1.0067974135311111</c:v>
                </c:pt>
                <c:pt idx="28">
                  <c:v>1.0228458109010594</c:v>
                </c:pt>
                <c:pt idx="29">
                  <c:v>1.0125769935785562</c:v>
                </c:pt>
                <c:pt idx="30">
                  <c:v>1.0089769348817346</c:v>
                </c:pt>
                <c:pt idx="31">
                  <c:v>1.0171259659468488</c:v>
                </c:pt>
                <c:pt idx="32">
                  <c:v>1.0134394115023855</c:v>
                </c:pt>
                <c:pt idx="33">
                  <c:v>1.0490807673990645</c:v>
                </c:pt>
                <c:pt idx="34">
                  <c:v>1.0358493396445192</c:v>
                </c:pt>
                <c:pt idx="35">
                  <c:v>1.041777795480556</c:v>
                </c:pt>
                <c:pt idx="36">
                  <c:v>1.1208179727435594</c:v>
                </c:pt>
                <c:pt idx="37">
                  <c:v>1.0478765989586114</c:v>
                </c:pt>
                <c:pt idx="38">
                  <c:v>1.0925621765546634</c:v>
                </c:pt>
                <c:pt idx="39">
                  <c:v>1.1093181406926496</c:v>
                </c:pt>
                <c:pt idx="40">
                  <c:v>1.1932983490575975</c:v>
                </c:pt>
                <c:pt idx="41">
                  <c:v>1.1406278446581235</c:v>
                </c:pt>
                <c:pt idx="42">
                  <c:v>1.1562555522544071</c:v>
                </c:pt>
                <c:pt idx="43">
                  <c:v>1.1785076500306713</c:v>
                </c:pt>
                <c:pt idx="44">
                  <c:v>1.1639981301665496</c:v>
                </c:pt>
                <c:pt idx="45">
                  <c:v>1.225017789896508</c:v>
                </c:pt>
                <c:pt idx="46">
                  <c:v>1.1403964234774231</c:v>
                </c:pt>
                <c:pt idx="47">
                  <c:v>1.3076714084262837</c:v>
                </c:pt>
                <c:pt idx="48">
                  <c:v>1.2266749017109801</c:v>
                </c:pt>
                <c:pt idx="49">
                  <c:v>1.25395122284889</c:v>
                </c:pt>
              </c:numCache>
            </c:numRef>
          </c:yVal>
          <c:smooth val="1"/>
          <c:extLst>
            <c:ext xmlns:c16="http://schemas.microsoft.com/office/drawing/2014/chart" uri="{C3380CC4-5D6E-409C-BE32-E72D297353CC}">
              <c16:uniqueId val="{00000000-00A3-46E6-91F9-BC09D134CC05}"/>
            </c:ext>
          </c:extLst>
        </c:ser>
        <c:dLbls>
          <c:showLegendKey val="0"/>
          <c:showVal val="0"/>
          <c:showCatName val="0"/>
          <c:showSerName val="0"/>
          <c:showPercent val="0"/>
          <c:showBubbleSize val="0"/>
        </c:dLbls>
        <c:axId val="56188388"/>
        <c:axId val="3224868"/>
      </c:scatterChart>
      <c:valAx>
        <c:axId val="561883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lang="en-US" sz="1000" b="1" i="0" u="none" strike="noStrike" kern="1200" spc="-1" baseline="0">
                    <a:solidFill>
                      <a:srgbClr val="000000"/>
                    </a:solidFill>
                    <a:latin typeface="Calibri"/>
                    <a:ea typeface="+mn-ea"/>
                    <a:cs typeface="+mn-cs"/>
                  </a:defRPr>
                </a:pPr>
                <a:r>
                  <a:rPr lang="en-US" sz="1000" b="1" i="0" u="none" strike="noStrike" kern="1200" spc="-1" baseline="0">
                    <a:solidFill>
                      <a:srgbClr val="000000"/>
                    </a:solidFill>
                    <a:latin typeface="Calibri"/>
                    <a:ea typeface="+mn-ea"/>
                    <a:cs typeface="+mn-cs"/>
                  </a:rPr>
                  <a:t>Avg Merchandising Compliance</a:t>
                </a:r>
              </a:p>
            </c:rich>
          </c:tx>
          <c:overlay val="0"/>
          <c:spPr>
            <a:noFill/>
            <a:ln>
              <a:noFill/>
            </a:ln>
            <a:effectLst/>
          </c:spPr>
          <c:txPr>
            <a:bodyPr rot="0" spcFirstLastPara="1" vertOverflow="ellipsis" vert="horz" wrap="square" anchor="ctr" anchorCtr="1"/>
            <a:lstStyle/>
            <a:p>
              <a:pPr algn="ctr" rtl="0">
                <a:defRPr lang="en-US" sz="1000" b="1" i="0" u="none" strike="noStrike" kern="1200" spc="-1" baseline="0">
                  <a:solidFill>
                    <a:srgbClr val="000000"/>
                  </a:solidFill>
                  <a:latin typeface="Calibri"/>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1000" b="0" i="0" u="none" strike="noStrike" kern="1200" spc="-1" baseline="0">
                <a:solidFill>
                  <a:srgbClr val="000000"/>
                </a:solidFill>
                <a:latin typeface="Calibri"/>
                <a:ea typeface="+mn-ea"/>
                <a:cs typeface="+mn-cs"/>
              </a:defRPr>
            </a:pPr>
            <a:endParaRPr lang="en-US"/>
          </a:p>
        </c:txPr>
        <c:crossAx val="3224868"/>
        <c:crosses val="autoZero"/>
        <c:crossBetween val="midCat"/>
      </c:valAx>
      <c:valAx>
        <c:axId val="32248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US" sz="1000" b="1" i="0" u="none" strike="noStrike" kern="1200" spc="-1" baseline="0">
                    <a:solidFill>
                      <a:srgbClr val="000000"/>
                    </a:solidFill>
                    <a:latin typeface="Calibri"/>
                    <a:ea typeface="+mn-ea"/>
                    <a:cs typeface="+mn-cs"/>
                  </a:defRPr>
                </a:pPr>
                <a:r>
                  <a:rPr lang="en-US" sz="1000" b="1" i="0" u="none" strike="noStrike" kern="1200" spc="-1" baseline="0">
                    <a:solidFill>
                      <a:srgbClr val="000000"/>
                    </a:solidFill>
                    <a:latin typeface="Calibri"/>
                    <a:ea typeface="+mn-ea"/>
                    <a:cs typeface="+mn-cs"/>
                  </a:rPr>
                  <a:t>Sales Achievement</a:t>
                </a:r>
              </a:p>
            </c:rich>
          </c:tx>
          <c:overlay val="0"/>
          <c:spPr>
            <a:noFill/>
            <a:ln>
              <a:noFill/>
            </a:ln>
            <a:effectLst/>
          </c:spPr>
          <c:txPr>
            <a:bodyPr rot="-5400000" spcFirstLastPara="1" vertOverflow="ellipsis" vert="horz" wrap="square" anchor="ctr" anchorCtr="1"/>
            <a:lstStyle/>
            <a:p>
              <a:pPr algn="ctr" rtl="0">
                <a:defRPr lang="en-US" sz="1000" b="1" i="0" u="none" strike="noStrike" kern="1200" spc="-1" baseline="0">
                  <a:solidFill>
                    <a:srgbClr val="000000"/>
                  </a:solidFill>
                  <a:latin typeface="Calibri"/>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1000" b="0" i="0" u="none" strike="noStrike" kern="1200" spc="-1" baseline="0">
                <a:solidFill>
                  <a:srgbClr val="000000"/>
                </a:solidFill>
                <a:latin typeface="Calibri"/>
                <a:ea typeface="+mn-ea"/>
                <a:cs typeface="+mn-cs"/>
              </a:defRPr>
            </a:pPr>
            <a:endParaRPr lang="en-US"/>
          </a:p>
        </c:txPr>
        <c:crossAx val="56188388"/>
        <c:crosses val="autoZero"/>
        <c:crossBetween val="midCat"/>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Monthly Sales Trend (2013–2017)</a:t>
            </a:r>
          </a:p>
        </c:rich>
      </c:tx>
      <c:overlay val="0"/>
      <c:spPr>
        <a:noFill/>
        <a:ln w="0">
          <a:noFill/>
        </a:ln>
      </c:spPr>
    </c:title>
    <c:autoTitleDeleted val="0"/>
    <c:plotArea>
      <c:layout/>
      <c:lineChart>
        <c:grouping val="standard"/>
        <c:varyColors val="0"/>
        <c:ser>
          <c:idx val="0"/>
          <c:order val="0"/>
          <c:tx>
            <c:strRef>
              <c:f>Dashboard!$D$71</c:f>
              <c:strCache>
                <c:ptCount val="1"/>
                <c:pt idx="0">
                  <c:v>Total_Sales</c:v>
                </c:pt>
              </c:strCache>
            </c:strRef>
          </c:tx>
          <c:spPr>
            <a:ln w="28440">
              <a:solidFill>
                <a:srgbClr val="4A7EBB"/>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Dashboard!$C$72:$C$109</c:f>
              <c:strCache>
                <c:ptCount val="38"/>
                <c:pt idx="0">
                  <c:v>Dec-13</c:v>
                </c:pt>
                <c:pt idx="1">
                  <c:v>Jan-14</c:v>
                </c:pt>
                <c:pt idx="2">
                  <c:v>Feb-14</c:v>
                </c:pt>
                <c:pt idx="3">
                  <c:v>Mar-14</c:v>
                </c:pt>
                <c:pt idx="4">
                  <c:v>Apr-14</c:v>
                </c:pt>
                <c:pt idx="5">
                  <c:v>May-14</c:v>
                </c:pt>
                <c:pt idx="6">
                  <c:v>Jun-14</c:v>
                </c:pt>
                <c:pt idx="7">
                  <c:v>Jul-14</c:v>
                </c:pt>
                <c:pt idx="8">
                  <c:v>Aug-14</c:v>
                </c:pt>
                <c:pt idx="9">
                  <c:v>Sep-14</c:v>
                </c:pt>
                <c:pt idx="10">
                  <c:v>Oct-14</c:v>
                </c:pt>
                <c:pt idx="11">
                  <c:v>Nov-14</c:v>
                </c:pt>
                <c:pt idx="12">
                  <c:v>Dec-14</c:v>
                </c:pt>
                <c:pt idx="13">
                  <c:v>Jan-15</c:v>
                </c:pt>
                <c:pt idx="14">
                  <c:v>Feb-15</c:v>
                </c:pt>
                <c:pt idx="15">
                  <c:v>Mar-15</c:v>
                </c:pt>
                <c:pt idx="16">
                  <c:v>Apr-15</c:v>
                </c:pt>
                <c:pt idx="17">
                  <c:v>May-15</c:v>
                </c:pt>
                <c:pt idx="18">
                  <c:v>Jun-15</c:v>
                </c:pt>
                <c:pt idx="19">
                  <c:v>Jul-15</c:v>
                </c:pt>
                <c:pt idx="20">
                  <c:v>Aug-15</c:v>
                </c:pt>
                <c:pt idx="21">
                  <c:v>Sep-15</c:v>
                </c:pt>
                <c:pt idx="22">
                  <c:v>Oct-15</c:v>
                </c:pt>
                <c:pt idx="23">
                  <c:v>Nov-15</c:v>
                </c:pt>
                <c:pt idx="24">
                  <c:v>Dec-15</c:v>
                </c:pt>
                <c:pt idx="25">
                  <c:v>Jan-16</c:v>
                </c:pt>
                <c:pt idx="26">
                  <c:v>Feb-16</c:v>
                </c:pt>
                <c:pt idx="27">
                  <c:v>Mar-16</c:v>
                </c:pt>
                <c:pt idx="28">
                  <c:v>Apr-16</c:v>
                </c:pt>
                <c:pt idx="29">
                  <c:v>May-16</c:v>
                </c:pt>
                <c:pt idx="30">
                  <c:v>Jun-16</c:v>
                </c:pt>
                <c:pt idx="31">
                  <c:v>Jul-16</c:v>
                </c:pt>
                <c:pt idx="32">
                  <c:v>Aug-16</c:v>
                </c:pt>
                <c:pt idx="33">
                  <c:v>Sep-16</c:v>
                </c:pt>
                <c:pt idx="34">
                  <c:v>Oct-16</c:v>
                </c:pt>
                <c:pt idx="35">
                  <c:v>Nov-16</c:v>
                </c:pt>
                <c:pt idx="36">
                  <c:v>Dec-16</c:v>
                </c:pt>
                <c:pt idx="37">
                  <c:v>Jan-17</c:v>
                </c:pt>
              </c:strCache>
            </c:strRef>
          </c:cat>
          <c:val>
            <c:numRef>
              <c:f>Dashboard!$D$72:$D$109</c:f>
              <c:numCache>
                <c:formatCode>\$#,##0</c:formatCode>
                <c:ptCount val="38"/>
                <c:pt idx="0">
                  <c:v>177253.97</c:v>
                </c:pt>
                <c:pt idx="1">
                  <c:v>122885.94999999997</c:v>
                </c:pt>
                <c:pt idx="2">
                  <c:v>131403.48000000001</c:v>
                </c:pt>
                <c:pt idx="3">
                  <c:v>120550.45000000003</c:v>
                </c:pt>
                <c:pt idx="4">
                  <c:v>129531.54000000002</c:v>
                </c:pt>
                <c:pt idx="5">
                  <c:v>135189.54</c:v>
                </c:pt>
                <c:pt idx="6">
                  <c:v>141307.68000000002</c:v>
                </c:pt>
                <c:pt idx="7">
                  <c:v>143000.85999999993</c:v>
                </c:pt>
                <c:pt idx="8">
                  <c:v>144575.80000000002</c:v>
                </c:pt>
                <c:pt idx="9">
                  <c:v>138001.49999999997</c:v>
                </c:pt>
                <c:pt idx="10">
                  <c:v>170563.91999999993</c:v>
                </c:pt>
                <c:pt idx="11">
                  <c:v>143850.71</c:v>
                </c:pt>
                <c:pt idx="12">
                  <c:v>155942.19</c:v>
                </c:pt>
                <c:pt idx="13">
                  <c:v>166530.15000000002</c:v>
                </c:pt>
                <c:pt idx="14">
                  <c:v>150906.92999999996</c:v>
                </c:pt>
                <c:pt idx="15">
                  <c:v>307684.75000000012</c:v>
                </c:pt>
                <c:pt idx="16">
                  <c:v>255152.66000000012</c:v>
                </c:pt>
                <c:pt idx="17">
                  <c:v>176809.30000000002</c:v>
                </c:pt>
                <c:pt idx="18">
                  <c:v>210487.52000000008</c:v>
                </c:pt>
                <c:pt idx="19">
                  <c:v>195108.71000000005</c:v>
                </c:pt>
                <c:pt idx="20">
                  <c:v>211743.57</c:v>
                </c:pt>
                <c:pt idx="21">
                  <c:v>230293.44000000003</c:v>
                </c:pt>
                <c:pt idx="22">
                  <c:v>245570.1</c:v>
                </c:pt>
                <c:pt idx="23">
                  <c:v>242340.36999999985</c:v>
                </c:pt>
                <c:pt idx="24">
                  <c:v>267005.62</c:v>
                </c:pt>
                <c:pt idx="25">
                  <c:v>269629.44999999984</c:v>
                </c:pt>
                <c:pt idx="26">
                  <c:v>272858.31999999995</c:v>
                </c:pt>
                <c:pt idx="27">
                  <c:v>341932.11999999994</c:v>
                </c:pt>
                <c:pt idx="28">
                  <c:v>350372.37000000023</c:v>
                </c:pt>
                <c:pt idx="29">
                  <c:v>351828.22000000003</c:v>
                </c:pt>
                <c:pt idx="30">
                  <c:v>605684.87</c:v>
                </c:pt>
                <c:pt idx="31">
                  <c:v>656067.10999999987</c:v>
                </c:pt>
                <c:pt idx="32">
                  <c:v>490104.35999999987</c:v>
                </c:pt>
                <c:pt idx="33">
                  <c:v>494251.64</c:v>
                </c:pt>
                <c:pt idx="34">
                  <c:v>611389.85999999987</c:v>
                </c:pt>
                <c:pt idx="35">
                  <c:v>531740.29</c:v>
                </c:pt>
                <c:pt idx="36">
                  <c:v>915979.12999999966</c:v>
                </c:pt>
                <c:pt idx="37">
                  <c:v>23424.030000000002</c:v>
                </c:pt>
              </c:numCache>
            </c:numRef>
          </c:val>
          <c:smooth val="1"/>
          <c:extLst>
            <c:ext xmlns:c16="http://schemas.microsoft.com/office/drawing/2014/chart" uri="{C3380CC4-5D6E-409C-BE32-E72D297353CC}">
              <c16:uniqueId val="{00000000-2711-4D02-A249-7B8E924994C9}"/>
            </c:ext>
          </c:extLst>
        </c:ser>
        <c:dLbls>
          <c:showLegendKey val="0"/>
          <c:showVal val="0"/>
          <c:showCatName val="0"/>
          <c:showSerName val="0"/>
          <c:showPercent val="0"/>
          <c:showBubbleSize val="0"/>
        </c:dLbls>
        <c:hiLowLines>
          <c:spPr>
            <a:ln w="0">
              <a:noFill/>
            </a:ln>
          </c:spPr>
        </c:hiLowLines>
        <c:smooth val="0"/>
        <c:axId val="17967904"/>
        <c:axId val="36607288"/>
      </c:lineChart>
      <c:catAx>
        <c:axId val="17967904"/>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Month</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6607288"/>
        <c:crosses val="autoZero"/>
        <c:auto val="1"/>
        <c:lblAlgn val="ctr"/>
        <c:lblOffset val="100"/>
        <c:noMultiLvlLbl val="0"/>
      </c:catAx>
      <c:valAx>
        <c:axId val="3660728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Sales (USD)</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796790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xdr:row>
      <xdr:rowOff>130680</xdr:rowOff>
    </xdr:from>
    <xdr:to>
      <xdr:col>4</xdr:col>
      <xdr:colOff>105480</xdr:colOff>
      <xdr:row>22</xdr:row>
      <xdr:rowOff>152640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7</xdr:row>
      <xdr:rowOff>130680</xdr:rowOff>
    </xdr:from>
    <xdr:to>
      <xdr:col>16</xdr:col>
      <xdr:colOff>503640</xdr:colOff>
      <xdr:row>22</xdr:row>
      <xdr:rowOff>152640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24</xdr:row>
      <xdr:rowOff>130680</xdr:rowOff>
    </xdr:from>
    <xdr:to>
      <xdr:col>4</xdr:col>
      <xdr:colOff>105480</xdr:colOff>
      <xdr:row>41</xdr:row>
      <xdr:rowOff>131400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24</xdr:row>
      <xdr:rowOff>130680</xdr:rowOff>
    </xdr:from>
    <xdr:to>
      <xdr:col>16</xdr:col>
      <xdr:colOff>503640</xdr:colOff>
      <xdr:row>41</xdr:row>
      <xdr:rowOff>131400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41</xdr:row>
      <xdr:rowOff>130680</xdr:rowOff>
    </xdr:from>
    <xdr:to>
      <xdr:col>4</xdr:col>
      <xdr:colOff>105480</xdr:colOff>
      <xdr:row>58</xdr:row>
      <xdr:rowOff>131760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0</xdr:colOff>
      <xdr:row>41</xdr:row>
      <xdr:rowOff>130680</xdr:rowOff>
    </xdr:from>
    <xdr:to>
      <xdr:col>25</xdr:col>
      <xdr:colOff>39960</xdr:colOff>
      <xdr:row>58</xdr:row>
      <xdr:rowOff>131760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blGapAnalysis" displayName="tblGapAnalysis" ref="A1:P51" totalsRowShown="0">
  <autoFilter ref="A1:P51"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0000000-0010-0000-0000-000001000000}" name="Rep_ID"/>
    <tableColumn id="2" xr3:uid="{00000000-0010-0000-0000-000002000000}" name="Rep_Name"/>
    <tableColumn id="3" xr3:uid="{00000000-0010-0000-0000-000003000000}" name="Region"/>
    <tableColumn id="4" xr3:uid="{00000000-0010-0000-0000-000004000000}" name="Total_Actual_Sales"/>
    <tableColumn id="5" xr3:uid="{00000000-0010-0000-0000-000005000000}" name="Total_Target"/>
    <tableColumn id="6" xr3:uid="{00000000-0010-0000-0000-000006000000}" name="Sales_Gap"/>
    <tableColumn id="7" xr3:uid="{00000000-0010-0000-0000-000007000000}" name="Sales_Achievement"/>
    <tableColumn id="8" xr3:uid="{00000000-0010-0000-0000-000008000000}" name="Total_Completed_Visits"/>
    <tableColumn id="9" xr3:uid="{00000000-0010-0000-0000-000009000000}" name="Total_Planned_Visits"/>
    <tableColumn id="10" xr3:uid="{00000000-0010-0000-0000-00000A000000}" name="Visit_Gap"/>
    <tableColumn id="11" xr3:uid="{00000000-0010-0000-0000-00000B000000}" name="Visit_Completion_Rate"/>
    <tableColumn id="12" xr3:uid="{00000000-0010-0000-0000-00000C000000}" name="Avg_Merchandising"/>
    <tableColumn id="13" xr3:uid="{00000000-0010-0000-0000-00000D000000}" name="Merchandising_Gap"/>
    <tableColumn id="14" xr3:uid="{00000000-0010-0000-0000-00000E000000}" name="Avg_Availability"/>
    <tableColumn id="15" xr3:uid="{00000000-0010-0000-0000-00000F000000}" name="Availability_Gap"/>
    <tableColumn id="16" xr3:uid="{00000000-0010-0000-0000-000010000000}" name="Statu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blOperational" displayName="tblOperational" ref="A1:W1251" totalsRowShown="0">
  <autoFilter ref="A1:W1251"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xr3:uid="{00000000-0010-0000-0100-000001000000}" name="Rep_ID"/>
    <tableColumn id="2" xr3:uid="{00000000-0010-0000-0100-000002000000}" name="Region_ID"/>
    <tableColumn id="3" xr3:uid="{00000000-0010-0000-0100-000003000000}" name="Region_Name"/>
    <tableColumn id="4" xr3:uid="{00000000-0010-0000-0100-000004000000}" name="Month"/>
    <tableColumn id="5" xr3:uid="{00000000-0010-0000-0100-000005000000}" name="Working_Days"/>
    <tableColumn id="6" xr3:uid="{00000000-0010-0000-0100-000006000000}" name="Attendance_Days"/>
    <tableColumn id="7" xr3:uid="{00000000-0010-0000-0100-000007000000}" name="Attendance_Rate"/>
    <tableColumn id="8" xr3:uid="{00000000-0010-0000-0100-000008000000}" name="Planned_Visits"/>
    <tableColumn id="9" xr3:uid="{00000000-0010-0000-0100-000009000000}" name="Completed_Visits"/>
    <tableColumn id="10" xr3:uid="{00000000-0010-0000-0100-00000A000000}" name="Visit_Completion_Rate"/>
    <tableColumn id="11" xr3:uid="{00000000-0010-0000-0100-00000B000000}" name="Visit_Gap"/>
    <tableColumn id="12" xr3:uid="{00000000-0010-0000-0100-00000C000000}" name="Merchandising_Compliance"/>
    <tableColumn id="13" xr3:uid="{00000000-0010-0000-0100-00000D000000}" name="Merchandising_Target"/>
    <tableColumn id="14" xr3:uid="{00000000-0010-0000-0100-00000E000000}" name="Merchandising_Gap"/>
    <tableColumn id="15" xr3:uid="{00000000-0010-0000-0100-00000F000000}" name="Product_Availability"/>
    <tableColumn id="16" xr3:uid="{00000000-0010-0000-0100-000010000000}" name="Availability_Target"/>
    <tableColumn id="17" xr3:uid="{00000000-0010-0000-0100-000011000000}" name="Availability_Gap"/>
    <tableColumn id="18" xr3:uid="{00000000-0010-0000-0100-000012000000}" name="Actual_Sales"/>
    <tableColumn id="19" xr3:uid="{00000000-0010-0000-0100-000013000000}" name="Target_Multiplier"/>
    <tableColumn id="20" xr3:uid="{00000000-0010-0000-0100-000014000000}" name="Target"/>
    <tableColumn id="21" xr3:uid="{00000000-0010-0000-0100-000015000000}" name="Sales_Achievement"/>
    <tableColumn id="22" xr3:uid="{00000000-0010-0000-0100-000016000000}" name="Sales_Gap"/>
    <tableColumn id="23" xr3:uid="{00000000-0010-0000-0100-000017000000}" name="Performance_Statu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2000000}" name="tblRepPerf" displayName="tblRepPerf" ref="A1:E51" totalsRowShown="0">
  <autoFilter ref="A1:E51" xr:uid="{00000000-0009-0000-0100-000009000000}">
    <filterColumn colId="0" hiddenButton="1"/>
    <filterColumn colId="1" hiddenButton="1"/>
    <filterColumn colId="2" hiddenButton="1"/>
    <filterColumn colId="3" hiddenButton="1"/>
    <filterColumn colId="4" hiddenButton="1"/>
  </autoFilter>
  <tableColumns count="5">
    <tableColumn id="1" xr3:uid="{00000000-0010-0000-0200-000001000000}" name="Rep_ID"/>
    <tableColumn id="2" xr3:uid="{00000000-0010-0000-0200-000002000000}" name="Rep_Name"/>
    <tableColumn id="3" xr3:uid="{00000000-0010-0000-0200-000003000000}" name="Region"/>
    <tableColumn id="4" xr3:uid="{00000000-0010-0000-0200-000004000000}" name="Total_Sales"/>
    <tableColumn id="5" xr3:uid="{00000000-0010-0000-0200-000005000000}" name="Total_Order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blCleanOrders" displayName="tblCleanOrders" ref="A1:K4051" totalsRowShown="0">
  <autoFilter ref="A1:K4051"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300-000001000000}" name="Order_ID"/>
    <tableColumn id="2" xr3:uid="{00000000-0010-0000-0300-000002000000}" name="Account_ID"/>
    <tableColumn id="3" xr3:uid="{00000000-0010-0000-0300-000003000000}" name="Order_Date"/>
    <tableColumn id="4" xr3:uid="{00000000-0010-0000-0300-000004000000}" name="Year"/>
    <tableColumn id="5" xr3:uid="{00000000-0010-0000-0300-000005000000}" name="Month"/>
    <tableColumn id="6" xr3:uid="{00000000-0010-0000-0300-000006000000}" name="Month_Name"/>
    <tableColumn id="7" xr3:uid="{00000000-0010-0000-0300-000007000000}" name="Total_Quantity"/>
    <tableColumn id="8" xr3:uid="{00000000-0010-0000-0300-000008000000}" name="Sales_USD"/>
    <tableColumn id="9" xr3:uid="{00000000-0010-0000-0300-000009000000}" name="Rep_ID"/>
    <tableColumn id="10" xr3:uid="{00000000-0010-0000-0300-00000A000000}" name="Region_ID"/>
    <tableColumn id="11" xr3:uid="{00000000-0010-0000-0300-00000B000000}" name="Region_Name"/>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blMonthlySales" displayName="tblMonthlySales" ref="A1:D1510" totalsRowShown="0">
  <autoFilter ref="A1:D1510" xr:uid="{00000000-0009-0000-0100-000004000000}">
    <filterColumn colId="0" hiddenButton="1"/>
    <filterColumn colId="1" hiddenButton="1"/>
    <filterColumn colId="2" hiddenButton="1"/>
    <filterColumn colId="3" hiddenButton="1"/>
  </autoFilter>
  <tableColumns count="4">
    <tableColumn id="1" xr3:uid="{00000000-0010-0000-0400-000001000000}" name="Rep_ID"/>
    <tableColumn id="2" xr3:uid="{00000000-0010-0000-0400-000002000000}" name="Year"/>
    <tableColumn id="3" xr3:uid="{00000000-0010-0000-0400-000003000000}" name="Month"/>
    <tableColumn id="4" xr3:uid="{00000000-0010-0000-0400-000004000000}" name="Monthly_Sale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blRepAvg" displayName="tblRepAvg" ref="A1:C51" totalsRowShown="0">
  <autoFilter ref="A1:C51" xr:uid="{00000000-0009-0000-0100-000008000000}">
    <filterColumn colId="0" hiddenButton="1"/>
    <filterColumn colId="1" hiddenButton="1"/>
    <filterColumn colId="2" hiddenButton="1"/>
  </autoFilter>
  <tableColumns count="3">
    <tableColumn id="1" xr3:uid="{00000000-0010-0000-0500-000001000000}" name="Rep_ID"/>
    <tableColumn id="2" xr3:uid="{00000000-0010-0000-0500-000002000000}" name="Rep_Name"/>
    <tableColumn id="3" xr3:uid="{00000000-0010-0000-0500-000003000000}" name="Avg_Monthly_Sales"/>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blOrders" displayName="tblOrders" ref="A1:K4051" totalsRowShown="0">
  <autoFilter ref="A1:K4051" xr:uid="{00000000-0009-0000-0100-000006000000}"/>
  <tableColumns count="11">
    <tableColumn id="1" xr3:uid="{00000000-0010-0000-0600-000001000000}" name="id"/>
    <tableColumn id="2" xr3:uid="{00000000-0010-0000-0600-000002000000}" name="account_id"/>
    <tableColumn id="3" xr3:uid="{00000000-0010-0000-0600-000003000000}" name="occurred_at"/>
    <tableColumn id="4" xr3:uid="{00000000-0010-0000-0600-000004000000}" name="standard_qty"/>
    <tableColumn id="5" xr3:uid="{00000000-0010-0000-0600-000005000000}" name="gloss_qty"/>
    <tableColumn id="6" xr3:uid="{00000000-0010-0000-0600-000006000000}" name="poster_qty"/>
    <tableColumn id="7" xr3:uid="{00000000-0010-0000-0600-000007000000}" name="total"/>
    <tableColumn id="8" xr3:uid="{00000000-0010-0000-0600-000008000000}" name="standard_amt_usd"/>
    <tableColumn id="9" xr3:uid="{00000000-0010-0000-0600-000009000000}" name="gloss_amt_usd"/>
    <tableColumn id="10" xr3:uid="{00000000-0010-0000-0600-00000A000000}" name="poster_amt_usd"/>
    <tableColumn id="11" xr3:uid="{00000000-0010-0000-0600-00000B000000}" name="total_amt_usd"/>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7000000}" name="tblAccounts" displayName="tblAccounts" ref="A1:G352" totalsRowShown="0">
  <autoFilter ref="A1:G352" xr:uid="{00000000-0009-0000-0100-000001000000}"/>
  <tableColumns count="7">
    <tableColumn id="1" xr3:uid="{00000000-0010-0000-0700-000001000000}" name="id"/>
    <tableColumn id="2" xr3:uid="{00000000-0010-0000-0700-000002000000}" name="name"/>
    <tableColumn id="3" xr3:uid="{00000000-0010-0000-0700-000003000000}" name="website"/>
    <tableColumn id="4" xr3:uid="{00000000-0010-0000-0700-000004000000}" name="lat"/>
    <tableColumn id="5" xr3:uid="{00000000-0010-0000-0700-000005000000}" name="long"/>
    <tableColumn id="6" xr3:uid="{00000000-0010-0000-0700-000006000000}" name="primary_poc"/>
    <tableColumn id="7" xr3:uid="{00000000-0010-0000-0700-000007000000}" name="sales_rep_id"/>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tblReps" displayName="tblReps" ref="A1:C51" totalsRowShown="0">
  <autoFilter ref="A1:C51" xr:uid="{00000000-0009-0000-0100-00000A000000}"/>
  <tableColumns count="3">
    <tableColumn id="1" xr3:uid="{00000000-0010-0000-0800-000001000000}" name="id"/>
    <tableColumn id="2" xr3:uid="{00000000-0010-0000-0800-000002000000}" name="name"/>
    <tableColumn id="3" xr3:uid="{00000000-0010-0000-0800-000003000000}" name="region_id"/>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9000000}" name="tblRegions" displayName="tblRegions" ref="A1:B5" totalsRowShown="0">
  <autoFilter ref="A1:B5" xr:uid="{00000000-0009-0000-0100-000007000000}"/>
  <tableColumns count="2">
    <tableColumn id="1" xr3:uid="{00000000-0010-0000-0900-000001000000}" name="id"/>
    <tableColumn id="2" xr3:uid="{00000000-0010-0000-0900-000002000000}" name="nam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7"/>
  <sheetViews>
    <sheetView showGridLines="0" topLeftCell="A65" zoomScaleNormal="100" workbookViewId="0">
      <selection activeCell="A69" sqref="A69"/>
    </sheetView>
  </sheetViews>
  <sheetFormatPr defaultColWidth="8.6640625" defaultRowHeight="14.4" x14ac:dyDescent="0.3"/>
  <cols>
    <col min="1" max="1" width="22" customWidth="1"/>
    <col min="2" max="4" width="16" customWidth="1"/>
    <col min="5" max="6" width="3" customWidth="1"/>
    <col min="7" max="7" width="16" customWidth="1"/>
    <col min="8" max="9" width="3" customWidth="1"/>
    <col min="10" max="10" width="16" customWidth="1"/>
    <col min="11" max="12" width="3" customWidth="1"/>
    <col min="13" max="13" width="16" customWidth="1"/>
    <col min="14" max="14" width="3" customWidth="1"/>
  </cols>
  <sheetData>
    <row r="1" spans="1:13" ht="19.5" customHeight="1" x14ac:dyDescent="0.4">
      <c r="A1" s="3" t="s">
        <v>0</v>
      </c>
    </row>
    <row r="2" spans="1:13" ht="15" customHeight="1" x14ac:dyDescent="0.3">
      <c r="A2" s="4" t="s">
        <v>1</v>
      </c>
    </row>
    <row r="4" spans="1:13" ht="15" customHeight="1" x14ac:dyDescent="0.3">
      <c r="A4" s="41" t="s">
        <v>2</v>
      </c>
      <c r="D4" s="41" t="s">
        <v>3</v>
      </c>
      <c r="G4" s="41" t="s">
        <v>4</v>
      </c>
      <c r="J4" s="41" t="s">
        <v>5</v>
      </c>
      <c r="M4" s="41" t="s">
        <v>6</v>
      </c>
    </row>
    <row r="5" spans="1:13" ht="15" customHeight="1" x14ac:dyDescent="0.3">
      <c r="A5" s="41"/>
      <c r="D5" s="41"/>
      <c r="G5" s="41"/>
      <c r="J5" s="41"/>
      <c r="M5" s="41"/>
    </row>
    <row r="6" spans="1:13" ht="15" customHeight="1" x14ac:dyDescent="0.3">
      <c r="A6" s="39">
        <f>SUM(tblGapAnalysis[Total_Actual_Sales])</f>
        <v>8574894.8900000006</v>
      </c>
      <c r="D6" s="40">
        <f>SUM(tblGapAnalysis[Total_Actual_Sales])/SUM(tblGapAnalysis[Total_Target])</f>
        <v>0.91920244389779204</v>
      </c>
      <c r="G6" s="40">
        <f>SUM(tblGapAnalysis[Total_Completed_Visits])/SUM(tblGapAnalysis[Total_Planned_Visits])</f>
        <v>0.79386332574031893</v>
      </c>
      <c r="J6" s="40">
        <f>AVERAGE(tblGapAnalysis[Avg_Merchandising])</f>
        <v>0.73519247999999959</v>
      </c>
      <c r="M6" s="40">
        <f>AVERAGE(tblGapAnalysis[Avg_Availability])</f>
        <v>0.76488368000000007</v>
      </c>
    </row>
    <row r="7" spans="1:13" ht="15" customHeight="1" x14ac:dyDescent="0.3">
      <c r="A7" s="39"/>
      <c r="D7" s="40"/>
      <c r="G7" s="40"/>
      <c r="J7" s="40"/>
      <c r="M7" s="40"/>
    </row>
    <row r="60" spans="1:4" ht="15" customHeight="1" x14ac:dyDescent="0.3">
      <c r="A60" s="5" t="s">
        <v>7</v>
      </c>
    </row>
    <row r="62" spans="1:4" ht="15" customHeight="1" x14ac:dyDescent="0.3">
      <c r="A62" s="6" t="s">
        <v>8</v>
      </c>
    </row>
    <row r="63" spans="1:4" ht="15" customHeight="1" x14ac:dyDescent="0.3">
      <c r="A63" s="7" t="s">
        <v>9</v>
      </c>
      <c r="B63" s="7" t="s">
        <v>10</v>
      </c>
      <c r="C63" s="7" t="s">
        <v>11</v>
      </c>
      <c r="D63" s="7" t="s">
        <v>12</v>
      </c>
    </row>
    <row r="64" spans="1:4" ht="15" customHeight="1" x14ac:dyDescent="0.3">
      <c r="A64" t="s">
        <v>13</v>
      </c>
      <c r="B64" s="8">
        <f>SUMIF(tblGapAnalysis[Region],A64,tblGapAnalysis[Total_Actual_Sales])</f>
        <v>2968473.78</v>
      </c>
      <c r="C64" s="8">
        <f>SUMIF(tblGapAnalysis[Region],A64,tblGapAnalysis[Total_Target])</f>
        <v>2979021.9634297038</v>
      </c>
      <c r="D64" s="9">
        <f>B64/C64</f>
        <v>0.99645917903285275</v>
      </c>
    </row>
    <row r="65" spans="1:4" ht="15" customHeight="1" x14ac:dyDescent="0.3">
      <c r="A65" t="s">
        <v>14</v>
      </c>
      <c r="B65" s="8">
        <f>SUMIF(tblGapAnalysis[Region],A65,tblGapAnalysis[Total_Actual_Sales])</f>
        <v>1021466.8800000001</v>
      </c>
      <c r="C65" s="8">
        <f>SUMIF(tblGapAnalysis[Region],A65,tblGapAnalysis[Total_Target])</f>
        <v>1305074.8153753004</v>
      </c>
      <c r="D65" s="9">
        <f>B65/C65</f>
        <v>0.7826883700198114</v>
      </c>
    </row>
    <row r="66" spans="1:4" ht="15" customHeight="1" x14ac:dyDescent="0.3">
      <c r="A66" t="s">
        <v>15</v>
      </c>
      <c r="B66" s="8">
        <f>SUMIF(tblGapAnalysis[Region],A66,tblGapAnalysis[Total_Actual_Sales])</f>
        <v>2330481.52</v>
      </c>
      <c r="C66" s="8">
        <f>SUMIF(tblGapAnalysis[Region],A66,tblGapAnalysis[Total_Target])</f>
        <v>2391035.2539570695</v>
      </c>
      <c r="D66" s="9">
        <f>B66/C66</f>
        <v>0.9746746795736887</v>
      </c>
    </row>
    <row r="67" spans="1:4" ht="15" customHeight="1" x14ac:dyDescent="0.3">
      <c r="A67" t="s">
        <v>16</v>
      </c>
      <c r="B67" s="8">
        <f>SUMIF(tblGapAnalysis[Region],A67,tblGapAnalysis[Total_Actual_Sales])</f>
        <v>2254472.7100000004</v>
      </c>
      <c r="C67" s="8">
        <f>SUMIF(tblGapAnalysis[Region],A67,tblGapAnalysis[Total_Target])</f>
        <v>2653492.9583105813</v>
      </c>
      <c r="D67" s="9">
        <f>B67/C67</f>
        <v>0.84962453091843593</v>
      </c>
    </row>
    <row r="70" spans="1:4" ht="15" customHeight="1" x14ac:dyDescent="0.3">
      <c r="A70" s="6" t="s">
        <v>17</v>
      </c>
    </row>
    <row r="71" spans="1:4" ht="15" customHeight="1" x14ac:dyDescent="0.3">
      <c r="A71" s="7" t="s">
        <v>18</v>
      </c>
      <c r="B71" s="7" t="s">
        <v>19</v>
      </c>
      <c r="C71" s="7" t="s">
        <v>20</v>
      </c>
      <c r="D71" s="7" t="s">
        <v>10</v>
      </c>
    </row>
    <row r="72" spans="1:4" ht="15" customHeight="1" x14ac:dyDescent="0.3">
      <c r="A72">
        <v>2013</v>
      </c>
      <c r="B72">
        <v>12</v>
      </c>
      <c r="C72" t="str">
        <f t="shared" ref="C72:C109" si="0">TEXT(DATE(A72,B72,1),"mmm-yy")</f>
        <v>Dec-13</v>
      </c>
      <c r="D72" s="8">
        <f>SUMIFS(tblCleanOrders[Sales_USD],tblCleanOrders[Year],A72,tblCleanOrders[Month],B72)</f>
        <v>177253.97</v>
      </c>
    </row>
    <row r="73" spans="1:4" ht="15" customHeight="1" x14ac:dyDescent="0.3">
      <c r="A73">
        <v>2014</v>
      </c>
      <c r="B73">
        <v>1</v>
      </c>
      <c r="C73" t="str">
        <f t="shared" si="0"/>
        <v>Jan-14</v>
      </c>
      <c r="D73" s="8">
        <f>SUMIFS(tblCleanOrders[Sales_USD],tblCleanOrders[Year],A73,tblCleanOrders[Month],B73)</f>
        <v>122885.94999999997</v>
      </c>
    </row>
    <row r="74" spans="1:4" ht="15" customHeight="1" x14ac:dyDescent="0.3">
      <c r="A74">
        <v>2014</v>
      </c>
      <c r="B74">
        <v>2</v>
      </c>
      <c r="C74" t="str">
        <f t="shared" si="0"/>
        <v>Feb-14</v>
      </c>
      <c r="D74" s="8">
        <f>SUMIFS(tblCleanOrders[Sales_USD],tblCleanOrders[Year],A74,tblCleanOrders[Month],B74)</f>
        <v>131403.48000000001</v>
      </c>
    </row>
    <row r="75" spans="1:4" ht="15" customHeight="1" x14ac:dyDescent="0.3">
      <c r="A75">
        <v>2014</v>
      </c>
      <c r="B75">
        <v>3</v>
      </c>
      <c r="C75" t="str">
        <f t="shared" si="0"/>
        <v>Mar-14</v>
      </c>
      <c r="D75" s="8">
        <f>SUMIFS(tblCleanOrders[Sales_USD],tblCleanOrders[Year],A75,tblCleanOrders[Month],B75)</f>
        <v>120550.45000000003</v>
      </c>
    </row>
    <row r="76" spans="1:4" ht="15" customHeight="1" x14ac:dyDescent="0.3">
      <c r="A76">
        <v>2014</v>
      </c>
      <c r="B76">
        <v>4</v>
      </c>
      <c r="C76" t="str">
        <f t="shared" si="0"/>
        <v>Apr-14</v>
      </c>
      <c r="D76" s="8">
        <f>SUMIFS(tblCleanOrders[Sales_USD],tblCleanOrders[Year],A76,tblCleanOrders[Month],B76)</f>
        <v>129531.54000000002</v>
      </c>
    </row>
    <row r="77" spans="1:4" ht="15" customHeight="1" x14ac:dyDescent="0.3">
      <c r="A77">
        <v>2014</v>
      </c>
      <c r="B77">
        <v>5</v>
      </c>
      <c r="C77" t="str">
        <f t="shared" si="0"/>
        <v>May-14</v>
      </c>
      <c r="D77" s="8">
        <f>SUMIFS(tblCleanOrders[Sales_USD],tblCleanOrders[Year],A77,tblCleanOrders[Month],B77)</f>
        <v>135189.54</v>
      </c>
    </row>
    <row r="78" spans="1:4" ht="15" customHeight="1" x14ac:dyDescent="0.3">
      <c r="A78">
        <v>2014</v>
      </c>
      <c r="B78">
        <v>6</v>
      </c>
      <c r="C78" t="str">
        <f t="shared" si="0"/>
        <v>Jun-14</v>
      </c>
      <c r="D78" s="8">
        <f>SUMIFS(tblCleanOrders[Sales_USD],tblCleanOrders[Year],A78,tblCleanOrders[Month],B78)</f>
        <v>141307.68000000002</v>
      </c>
    </row>
    <row r="79" spans="1:4" ht="15" customHeight="1" x14ac:dyDescent="0.3">
      <c r="A79">
        <v>2014</v>
      </c>
      <c r="B79">
        <v>7</v>
      </c>
      <c r="C79" t="str">
        <f t="shared" si="0"/>
        <v>Jul-14</v>
      </c>
      <c r="D79" s="8">
        <f>SUMIFS(tblCleanOrders[Sales_USD],tblCleanOrders[Year],A79,tblCleanOrders[Month],B79)</f>
        <v>143000.85999999993</v>
      </c>
    </row>
    <row r="80" spans="1:4" ht="15" customHeight="1" x14ac:dyDescent="0.3">
      <c r="A80">
        <v>2014</v>
      </c>
      <c r="B80">
        <v>8</v>
      </c>
      <c r="C80" t="str">
        <f t="shared" si="0"/>
        <v>Aug-14</v>
      </c>
      <c r="D80" s="8">
        <f>SUMIFS(tblCleanOrders[Sales_USD],tblCleanOrders[Year],A80,tblCleanOrders[Month],B80)</f>
        <v>144575.80000000002</v>
      </c>
    </row>
    <row r="81" spans="1:4" ht="15" customHeight="1" x14ac:dyDescent="0.3">
      <c r="A81">
        <v>2014</v>
      </c>
      <c r="B81">
        <v>9</v>
      </c>
      <c r="C81" t="str">
        <f t="shared" si="0"/>
        <v>Sep-14</v>
      </c>
      <c r="D81" s="8">
        <f>SUMIFS(tblCleanOrders[Sales_USD],tblCleanOrders[Year],A81,tblCleanOrders[Month],B81)</f>
        <v>138001.49999999997</v>
      </c>
    </row>
    <row r="82" spans="1:4" ht="15" customHeight="1" x14ac:dyDescent="0.3">
      <c r="A82">
        <v>2014</v>
      </c>
      <c r="B82">
        <v>10</v>
      </c>
      <c r="C82" t="str">
        <f t="shared" si="0"/>
        <v>Oct-14</v>
      </c>
      <c r="D82" s="8">
        <f>SUMIFS(tblCleanOrders[Sales_USD],tblCleanOrders[Year],A82,tblCleanOrders[Month],B82)</f>
        <v>170563.91999999993</v>
      </c>
    </row>
    <row r="83" spans="1:4" ht="15" customHeight="1" x14ac:dyDescent="0.3">
      <c r="A83">
        <v>2014</v>
      </c>
      <c r="B83">
        <v>11</v>
      </c>
      <c r="C83" t="str">
        <f t="shared" si="0"/>
        <v>Nov-14</v>
      </c>
      <c r="D83" s="8">
        <f>SUMIFS(tblCleanOrders[Sales_USD],tblCleanOrders[Year],A83,tblCleanOrders[Month],B83)</f>
        <v>143850.71</v>
      </c>
    </row>
    <row r="84" spans="1:4" ht="15" customHeight="1" x14ac:dyDescent="0.3">
      <c r="A84">
        <v>2014</v>
      </c>
      <c r="B84">
        <v>12</v>
      </c>
      <c r="C84" t="str">
        <f t="shared" si="0"/>
        <v>Dec-14</v>
      </c>
      <c r="D84" s="8">
        <f>SUMIFS(tblCleanOrders[Sales_USD],tblCleanOrders[Year],A84,tblCleanOrders[Month],B84)</f>
        <v>155942.19</v>
      </c>
    </row>
    <row r="85" spans="1:4" ht="15" customHeight="1" x14ac:dyDescent="0.3">
      <c r="A85">
        <v>2015</v>
      </c>
      <c r="B85">
        <v>1</v>
      </c>
      <c r="C85" t="str">
        <f t="shared" si="0"/>
        <v>Jan-15</v>
      </c>
      <c r="D85" s="8">
        <f>SUMIFS(tblCleanOrders[Sales_USD],tblCleanOrders[Year],A85,tblCleanOrders[Month],B85)</f>
        <v>166530.15000000002</v>
      </c>
    </row>
    <row r="86" spans="1:4" ht="15" customHeight="1" x14ac:dyDescent="0.3">
      <c r="A86">
        <v>2015</v>
      </c>
      <c r="B86">
        <v>2</v>
      </c>
      <c r="C86" t="str">
        <f t="shared" si="0"/>
        <v>Feb-15</v>
      </c>
      <c r="D86" s="8">
        <f>SUMIFS(tblCleanOrders[Sales_USD],tblCleanOrders[Year],A86,tblCleanOrders[Month],B86)</f>
        <v>150906.92999999996</v>
      </c>
    </row>
    <row r="87" spans="1:4" ht="15" customHeight="1" x14ac:dyDescent="0.3">
      <c r="A87">
        <v>2015</v>
      </c>
      <c r="B87">
        <v>3</v>
      </c>
      <c r="C87" t="str">
        <f t="shared" si="0"/>
        <v>Mar-15</v>
      </c>
      <c r="D87" s="8">
        <f>SUMIFS(tblCleanOrders[Sales_USD],tblCleanOrders[Year],A87,tblCleanOrders[Month],B87)</f>
        <v>307684.75000000012</v>
      </c>
    </row>
    <row r="88" spans="1:4" ht="15" customHeight="1" x14ac:dyDescent="0.3">
      <c r="A88">
        <v>2015</v>
      </c>
      <c r="B88">
        <v>4</v>
      </c>
      <c r="C88" t="str">
        <f t="shared" si="0"/>
        <v>Apr-15</v>
      </c>
      <c r="D88" s="8">
        <f>SUMIFS(tblCleanOrders[Sales_USD],tblCleanOrders[Year],A88,tblCleanOrders[Month],B88)</f>
        <v>255152.66000000012</v>
      </c>
    </row>
    <row r="89" spans="1:4" ht="15" customHeight="1" x14ac:dyDescent="0.3">
      <c r="A89">
        <v>2015</v>
      </c>
      <c r="B89">
        <v>5</v>
      </c>
      <c r="C89" t="str">
        <f t="shared" si="0"/>
        <v>May-15</v>
      </c>
      <c r="D89" s="8">
        <f>SUMIFS(tblCleanOrders[Sales_USD],tblCleanOrders[Year],A89,tblCleanOrders[Month],B89)</f>
        <v>176809.30000000002</v>
      </c>
    </row>
    <row r="90" spans="1:4" ht="15" customHeight="1" x14ac:dyDescent="0.3">
      <c r="A90">
        <v>2015</v>
      </c>
      <c r="B90">
        <v>6</v>
      </c>
      <c r="C90" t="str">
        <f t="shared" si="0"/>
        <v>Jun-15</v>
      </c>
      <c r="D90" s="8">
        <f>SUMIFS(tblCleanOrders[Sales_USD],tblCleanOrders[Year],A90,tblCleanOrders[Month],B90)</f>
        <v>210487.52000000008</v>
      </c>
    </row>
    <row r="91" spans="1:4" ht="15" customHeight="1" x14ac:dyDescent="0.3">
      <c r="A91">
        <v>2015</v>
      </c>
      <c r="B91">
        <v>7</v>
      </c>
      <c r="C91" t="str">
        <f t="shared" si="0"/>
        <v>Jul-15</v>
      </c>
      <c r="D91" s="8">
        <f>SUMIFS(tblCleanOrders[Sales_USD],tblCleanOrders[Year],A91,tblCleanOrders[Month],B91)</f>
        <v>195108.71000000005</v>
      </c>
    </row>
    <row r="92" spans="1:4" ht="15" customHeight="1" x14ac:dyDescent="0.3">
      <c r="A92">
        <v>2015</v>
      </c>
      <c r="B92">
        <v>8</v>
      </c>
      <c r="C92" t="str">
        <f t="shared" si="0"/>
        <v>Aug-15</v>
      </c>
      <c r="D92" s="8">
        <f>SUMIFS(tblCleanOrders[Sales_USD],tblCleanOrders[Year],A92,tblCleanOrders[Month],B92)</f>
        <v>211743.57</v>
      </c>
    </row>
    <row r="93" spans="1:4" ht="15" customHeight="1" x14ac:dyDescent="0.3">
      <c r="A93">
        <v>2015</v>
      </c>
      <c r="B93">
        <v>9</v>
      </c>
      <c r="C93" t="str">
        <f t="shared" si="0"/>
        <v>Sep-15</v>
      </c>
      <c r="D93" s="8">
        <f>SUMIFS(tblCleanOrders[Sales_USD],tblCleanOrders[Year],A93,tblCleanOrders[Month],B93)</f>
        <v>230293.44000000003</v>
      </c>
    </row>
    <row r="94" spans="1:4" ht="15" customHeight="1" x14ac:dyDescent="0.3">
      <c r="A94">
        <v>2015</v>
      </c>
      <c r="B94">
        <v>10</v>
      </c>
      <c r="C94" t="str">
        <f t="shared" si="0"/>
        <v>Oct-15</v>
      </c>
      <c r="D94" s="8">
        <f>SUMIFS(tblCleanOrders[Sales_USD],tblCleanOrders[Year],A94,tblCleanOrders[Month],B94)</f>
        <v>245570.1</v>
      </c>
    </row>
    <row r="95" spans="1:4" ht="15" customHeight="1" x14ac:dyDescent="0.3">
      <c r="A95">
        <v>2015</v>
      </c>
      <c r="B95">
        <v>11</v>
      </c>
      <c r="C95" t="str">
        <f t="shared" si="0"/>
        <v>Nov-15</v>
      </c>
      <c r="D95" s="8">
        <f>SUMIFS(tblCleanOrders[Sales_USD],tblCleanOrders[Year],A95,tblCleanOrders[Month],B95)</f>
        <v>242340.36999999985</v>
      </c>
    </row>
    <row r="96" spans="1:4" ht="15" customHeight="1" x14ac:dyDescent="0.3">
      <c r="A96">
        <v>2015</v>
      </c>
      <c r="B96">
        <v>12</v>
      </c>
      <c r="C96" t="str">
        <f t="shared" si="0"/>
        <v>Dec-15</v>
      </c>
      <c r="D96" s="8">
        <f>SUMIFS(tblCleanOrders[Sales_USD],tblCleanOrders[Year],A96,tblCleanOrders[Month],B96)</f>
        <v>267005.62</v>
      </c>
    </row>
    <row r="97" spans="1:4" ht="15" customHeight="1" x14ac:dyDescent="0.3">
      <c r="A97">
        <v>2016</v>
      </c>
      <c r="B97">
        <v>1</v>
      </c>
      <c r="C97" t="str">
        <f t="shared" si="0"/>
        <v>Jan-16</v>
      </c>
      <c r="D97" s="8">
        <f>SUMIFS(tblCleanOrders[Sales_USD],tblCleanOrders[Year],A97,tblCleanOrders[Month],B97)</f>
        <v>269629.44999999984</v>
      </c>
    </row>
    <row r="98" spans="1:4" ht="15" customHeight="1" x14ac:dyDescent="0.3">
      <c r="A98">
        <v>2016</v>
      </c>
      <c r="B98">
        <v>2</v>
      </c>
      <c r="C98" t="str">
        <f t="shared" si="0"/>
        <v>Feb-16</v>
      </c>
      <c r="D98" s="8">
        <f>SUMIFS(tblCleanOrders[Sales_USD],tblCleanOrders[Year],A98,tblCleanOrders[Month],B98)</f>
        <v>272858.31999999995</v>
      </c>
    </row>
    <row r="99" spans="1:4" ht="15" customHeight="1" x14ac:dyDescent="0.3">
      <c r="A99">
        <v>2016</v>
      </c>
      <c r="B99">
        <v>3</v>
      </c>
      <c r="C99" t="str">
        <f t="shared" si="0"/>
        <v>Mar-16</v>
      </c>
      <c r="D99" s="8">
        <f>SUMIFS(tblCleanOrders[Sales_USD],tblCleanOrders[Year],A99,tblCleanOrders[Month],B99)</f>
        <v>341932.11999999994</v>
      </c>
    </row>
    <row r="100" spans="1:4" ht="15" customHeight="1" x14ac:dyDescent="0.3">
      <c r="A100">
        <v>2016</v>
      </c>
      <c r="B100">
        <v>4</v>
      </c>
      <c r="C100" t="str">
        <f t="shared" si="0"/>
        <v>Apr-16</v>
      </c>
      <c r="D100" s="8">
        <f>SUMIFS(tblCleanOrders[Sales_USD],tblCleanOrders[Year],A100,tblCleanOrders[Month],B100)</f>
        <v>350372.37000000023</v>
      </c>
    </row>
    <row r="101" spans="1:4" ht="15" customHeight="1" x14ac:dyDescent="0.3">
      <c r="A101">
        <v>2016</v>
      </c>
      <c r="B101">
        <v>5</v>
      </c>
      <c r="C101" t="str">
        <f t="shared" si="0"/>
        <v>May-16</v>
      </c>
      <c r="D101" s="8">
        <f>SUMIFS(tblCleanOrders[Sales_USD],tblCleanOrders[Year],A101,tblCleanOrders[Month],B101)</f>
        <v>351828.22000000003</v>
      </c>
    </row>
    <row r="102" spans="1:4" ht="15" customHeight="1" x14ac:dyDescent="0.3">
      <c r="A102">
        <v>2016</v>
      </c>
      <c r="B102">
        <v>6</v>
      </c>
      <c r="C102" t="str">
        <f t="shared" si="0"/>
        <v>Jun-16</v>
      </c>
      <c r="D102" s="8">
        <f>SUMIFS(tblCleanOrders[Sales_USD],tblCleanOrders[Year],A102,tblCleanOrders[Month],B102)</f>
        <v>605684.87</v>
      </c>
    </row>
    <row r="103" spans="1:4" ht="15" customHeight="1" x14ac:dyDescent="0.3">
      <c r="A103">
        <v>2016</v>
      </c>
      <c r="B103">
        <v>7</v>
      </c>
      <c r="C103" t="str">
        <f t="shared" si="0"/>
        <v>Jul-16</v>
      </c>
      <c r="D103" s="8">
        <f>SUMIFS(tblCleanOrders[Sales_USD],tblCleanOrders[Year],A103,tblCleanOrders[Month],B103)</f>
        <v>656067.10999999987</v>
      </c>
    </row>
    <row r="104" spans="1:4" ht="15" customHeight="1" x14ac:dyDescent="0.3">
      <c r="A104">
        <v>2016</v>
      </c>
      <c r="B104">
        <v>8</v>
      </c>
      <c r="C104" t="str">
        <f t="shared" si="0"/>
        <v>Aug-16</v>
      </c>
      <c r="D104" s="8">
        <f>SUMIFS(tblCleanOrders[Sales_USD],tblCleanOrders[Year],A104,tblCleanOrders[Month],B104)</f>
        <v>490104.35999999987</v>
      </c>
    </row>
    <row r="105" spans="1:4" ht="15" customHeight="1" x14ac:dyDescent="0.3">
      <c r="A105">
        <v>2016</v>
      </c>
      <c r="B105">
        <v>9</v>
      </c>
      <c r="C105" t="str">
        <f t="shared" si="0"/>
        <v>Sep-16</v>
      </c>
      <c r="D105" s="8">
        <f>SUMIFS(tblCleanOrders[Sales_USD],tblCleanOrders[Year],A105,tblCleanOrders[Month],B105)</f>
        <v>494251.64</v>
      </c>
    </row>
    <row r="106" spans="1:4" ht="15" customHeight="1" x14ac:dyDescent="0.3">
      <c r="A106">
        <v>2016</v>
      </c>
      <c r="B106">
        <v>10</v>
      </c>
      <c r="C106" t="str">
        <f t="shared" si="0"/>
        <v>Oct-16</v>
      </c>
      <c r="D106" s="8">
        <f>SUMIFS(tblCleanOrders[Sales_USD],tblCleanOrders[Year],A106,tblCleanOrders[Month],B106)</f>
        <v>611389.85999999987</v>
      </c>
    </row>
    <row r="107" spans="1:4" ht="15" customHeight="1" x14ac:dyDescent="0.3">
      <c r="A107">
        <v>2016</v>
      </c>
      <c r="B107">
        <v>11</v>
      </c>
      <c r="C107" t="str">
        <f t="shared" si="0"/>
        <v>Nov-16</v>
      </c>
      <c r="D107" s="8">
        <f>SUMIFS(tblCleanOrders[Sales_USD],tblCleanOrders[Year],A107,tblCleanOrders[Month],B107)</f>
        <v>531740.29</v>
      </c>
    </row>
    <row r="108" spans="1:4" ht="15" customHeight="1" x14ac:dyDescent="0.3">
      <c r="A108">
        <v>2016</v>
      </c>
      <c r="B108">
        <v>12</v>
      </c>
      <c r="C108" t="str">
        <f t="shared" si="0"/>
        <v>Dec-16</v>
      </c>
      <c r="D108" s="8">
        <f>SUMIFS(tblCleanOrders[Sales_USD],tblCleanOrders[Year],A108,tblCleanOrders[Month],B108)</f>
        <v>915979.12999999966</v>
      </c>
    </row>
    <row r="109" spans="1:4" ht="15" customHeight="1" x14ac:dyDescent="0.3">
      <c r="A109">
        <v>2017</v>
      </c>
      <c r="B109">
        <v>1</v>
      </c>
      <c r="C109" t="str">
        <f t="shared" si="0"/>
        <v>Jan-17</v>
      </c>
      <c r="D109" s="8">
        <f>SUMIFS(tblCleanOrders[Sales_USD],tblCleanOrders[Year],A109,tblCleanOrders[Month],B109)</f>
        <v>23424.030000000002</v>
      </c>
    </row>
    <row r="112" spans="1:4" ht="15" customHeight="1" x14ac:dyDescent="0.3">
      <c r="A112" s="6" t="s">
        <v>21</v>
      </c>
    </row>
    <row r="113" spans="1:2" ht="15" customHeight="1" x14ac:dyDescent="0.3">
      <c r="A113" s="7" t="s">
        <v>22</v>
      </c>
      <c r="B113" s="7" t="s">
        <v>10</v>
      </c>
    </row>
    <row r="114" spans="1:2" ht="15" customHeight="1" x14ac:dyDescent="0.3">
      <c r="A114" t="str">
        <f>Rep_Performance!B2</f>
        <v>Earlie Schleusner</v>
      </c>
      <c r="B114" s="8">
        <f>Rep_Performance!D2</f>
        <v>506470.91999999987</v>
      </c>
    </row>
    <row r="115" spans="1:2" ht="15" customHeight="1" x14ac:dyDescent="0.3">
      <c r="A115" t="str">
        <f>Rep_Performance!B3</f>
        <v>Moon Torian</v>
      </c>
      <c r="B115" s="8">
        <f>Rep_Performance!D3</f>
        <v>474372.07999999978</v>
      </c>
    </row>
    <row r="116" spans="1:2" ht="15" customHeight="1" x14ac:dyDescent="0.3">
      <c r="A116" t="str">
        <f>Rep_Performance!B4</f>
        <v>Vernita Plump</v>
      </c>
      <c r="B116" s="8">
        <f>Rep_Performance!D4</f>
        <v>472044.15999999974</v>
      </c>
    </row>
    <row r="117" spans="1:2" ht="15" customHeight="1" x14ac:dyDescent="0.3">
      <c r="A117" t="str">
        <f>Rep_Performance!B5</f>
        <v>Tia Amato</v>
      </c>
      <c r="B117" s="8">
        <f>Rep_Performance!D5</f>
        <v>466213.6399999999</v>
      </c>
    </row>
    <row r="118" spans="1:2" ht="15" customHeight="1" x14ac:dyDescent="0.3">
      <c r="A118" t="str">
        <f>Rep_Performance!B6</f>
        <v>Dawna Agnew</v>
      </c>
      <c r="B118" s="8">
        <f>Rep_Performance!D6</f>
        <v>410948.91999999993</v>
      </c>
    </row>
    <row r="119" spans="1:2" ht="15" customHeight="1" x14ac:dyDescent="0.3">
      <c r="A119" t="str">
        <f>Rep_Performance!B7</f>
        <v>Maryanna Fiorentino</v>
      </c>
      <c r="B119" s="8">
        <f>Rep_Performance!D7</f>
        <v>363890.51000000007</v>
      </c>
    </row>
    <row r="120" spans="1:2" ht="15" customHeight="1" x14ac:dyDescent="0.3">
      <c r="A120" t="str">
        <f>Rep_Performance!B8</f>
        <v>Nelle Meaux</v>
      </c>
      <c r="B120" s="8">
        <f>Rep_Performance!D8</f>
        <v>359779.87999999995</v>
      </c>
    </row>
    <row r="121" spans="1:2" ht="15" customHeight="1" x14ac:dyDescent="0.3">
      <c r="A121" t="str">
        <f>Rep_Performance!B9</f>
        <v>Elwood Shutt</v>
      </c>
      <c r="B121" s="8">
        <f>Rep_Performance!D9</f>
        <v>346698.05</v>
      </c>
    </row>
    <row r="122" spans="1:2" ht="15" customHeight="1" x14ac:dyDescent="0.3">
      <c r="A122" t="str">
        <f>Rep_Performance!B10</f>
        <v>Delilah Krum</v>
      </c>
      <c r="B122" s="8">
        <f>Rep_Performance!D10</f>
        <v>315747.89000000007</v>
      </c>
    </row>
    <row r="123" spans="1:2" ht="15" customHeight="1" x14ac:dyDescent="0.3">
      <c r="A123" t="str">
        <f>Rep_Performance!B11</f>
        <v>Charles Bidwell</v>
      </c>
      <c r="B123" s="8">
        <f>Rep_Performance!D11</f>
        <v>306753.03999999992</v>
      </c>
    </row>
    <row r="126" spans="1:2" ht="15" customHeight="1" x14ac:dyDescent="0.3">
      <c r="A126" s="6" t="s">
        <v>23</v>
      </c>
    </row>
    <row r="127" spans="1:2" ht="15" customHeight="1" x14ac:dyDescent="0.3">
      <c r="A127" s="7" t="s">
        <v>22</v>
      </c>
      <c r="B127" s="7" t="s">
        <v>24</v>
      </c>
    </row>
    <row r="128" spans="1:2" ht="15" customHeight="1" x14ac:dyDescent="0.3">
      <c r="A128" t="str">
        <f>INDEX(tblGapAnalysis[Rep_Name],MATCH(321670,tblGapAnalysis[Rep_ID],0))</f>
        <v>Nakesha Renn</v>
      </c>
      <c r="B128" s="9">
        <f>INDEX(tblGapAnalysis[Sales_Achievement],MATCH(321670,tblGapAnalysis[Rep_ID],0))</f>
        <v>0.18122508155128672</v>
      </c>
    </row>
    <row r="129" spans="1:2" ht="15" customHeight="1" x14ac:dyDescent="0.3">
      <c r="A129" t="str">
        <f>INDEX(tblGapAnalysis[Rep_Name],MATCH(321730,tblGapAnalysis[Rep_ID],0))</f>
        <v>Carletta Kosinski</v>
      </c>
      <c r="B129" s="9">
        <f>INDEX(tblGapAnalysis[Sales_Achievement],MATCH(321730,tblGapAnalysis[Rep_ID],0))</f>
        <v>0.22785908145605135</v>
      </c>
    </row>
    <row r="130" spans="1:2" ht="15" customHeight="1" x14ac:dyDescent="0.3">
      <c r="A130" t="str">
        <f>INDEX(tblGapAnalysis[Rep_Name],MATCH(321770,tblGapAnalysis[Rep_ID],0))</f>
        <v>Kathleen Lalonde</v>
      </c>
      <c r="B130" s="9">
        <f>INDEX(tblGapAnalysis[Sales_Achievement],MATCH(321770,tblGapAnalysis[Rep_ID],0))</f>
        <v>0.29090909090909095</v>
      </c>
    </row>
    <row r="131" spans="1:2" ht="15" customHeight="1" x14ac:dyDescent="0.3">
      <c r="A131" t="str">
        <f>INDEX(tblGapAnalysis[Rep_Name],MATCH(321900,tblGapAnalysis[Rep_ID],0))</f>
        <v>Soraya Fulton</v>
      </c>
      <c r="B131" s="9">
        <f>INDEX(tblGapAnalysis[Sales_Achievement],MATCH(321900,tblGapAnalysis[Rep_ID],0))</f>
        <v>0.32774945375091041</v>
      </c>
    </row>
    <row r="132" spans="1:2" ht="15" customHeight="1" x14ac:dyDescent="0.3">
      <c r="A132" t="str">
        <f>INDEX(tblGapAnalysis[Rep_Name],MATCH(321780,tblGapAnalysis[Rep_ID],0))</f>
        <v>Julie Starr</v>
      </c>
      <c r="B132" s="9">
        <f>INDEX(tblGapAnalysis[Sales_Achievement],MATCH(321780,tblGapAnalysis[Rep_ID],0))</f>
        <v>0.44036620762346079</v>
      </c>
    </row>
    <row r="133" spans="1:2" ht="15" customHeight="1" x14ac:dyDescent="0.3">
      <c r="A133" t="str">
        <f>INDEX(tblGapAnalysis[Rep_Name],MATCH(321920,tblGapAnalysis[Rep_ID],0))</f>
        <v>Marquetta Laycock</v>
      </c>
      <c r="B133" s="9">
        <f>INDEX(tblGapAnalysis[Sales_Achievement],MATCH(321920,tblGapAnalysis[Rep_ID],0))</f>
        <v>0.50853614239011991</v>
      </c>
    </row>
    <row r="134" spans="1:2" ht="15" customHeight="1" x14ac:dyDescent="0.3">
      <c r="A134" t="str">
        <f>INDEX(tblGapAnalysis[Rep_Name],MATCH(321880,tblGapAnalysis[Rep_ID],0))</f>
        <v>Babette Soukup</v>
      </c>
      <c r="B134" s="9">
        <f>INDEX(tblGapAnalysis[Sales_Achievement],MATCH(321880,tblGapAnalysis[Rep_ID],0))</f>
        <v>0.54376514260587538</v>
      </c>
    </row>
    <row r="135" spans="1:2" ht="15" customHeight="1" x14ac:dyDescent="0.3">
      <c r="A135" t="str">
        <f>INDEX(tblGapAnalysis[Rep_Name],MATCH(321660,tblGapAnalysis[Rep_ID],0))</f>
        <v>Silvana Virden</v>
      </c>
      <c r="B135" s="9">
        <f>INDEX(tblGapAnalysis[Sales_Achievement],MATCH(321660,tblGapAnalysis[Rep_ID],0))</f>
        <v>0.61818181818181817</v>
      </c>
    </row>
    <row r="136" spans="1:2" ht="15" customHeight="1" x14ac:dyDescent="0.3">
      <c r="A136" t="str">
        <f>INDEX(tblGapAnalysis[Rep_Name],MATCH(321620,tblGapAnalysis[Rep_ID],0))</f>
        <v>Retha Sears</v>
      </c>
      <c r="B136" s="9">
        <f>INDEX(tblGapAnalysis[Sales_Achievement],MATCH(321620,tblGapAnalysis[Rep_ID],0))</f>
        <v>0.65526028394612301</v>
      </c>
    </row>
    <row r="137" spans="1:2" ht="15" customHeight="1" x14ac:dyDescent="0.3">
      <c r="A137" t="str">
        <f>INDEX(tblGapAnalysis[Rep_Name],MATCH(321930,tblGapAnalysis[Rep_ID],0))</f>
        <v>Hilma Busick</v>
      </c>
      <c r="B137" s="9">
        <f>INDEX(tblGapAnalysis[Sales_Achievement],MATCH(321930,tblGapAnalysis[Rep_ID],0))</f>
        <v>0.68790731354091239</v>
      </c>
    </row>
  </sheetData>
  <mergeCells count="10">
    <mergeCell ref="A4:A5"/>
    <mergeCell ref="D4:D5"/>
    <mergeCell ref="G4:G5"/>
    <mergeCell ref="J4:J5"/>
    <mergeCell ref="M4:M5"/>
    <mergeCell ref="A6:A7"/>
    <mergeCell ref="D6:D7"/>
    <mergeCell ref="G6:G7"/>
    <mergeCell ref="J6:J7"/>
    <mergeCell ref="M6:M7"/>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55"/>
  <sheetViews>
    <sheetView showGridLines="0" zoomScaleNormal="100" workbookViewId="0">
      <pane xSplit="1" ySplit="3" topLeftCell="B22" activePane="bottomRight" state="frozen"/>
      <selection pane="topRight" activeCell="B1" sqref="B1"/>
      <selection pane="bottomLeft" activeCell="A4" sqref="A4"/>
      <selection pane="bottomRight" activeCell="B28" sqref="B28"/>
    </sheetView>
  </sheetViews>
  <sheetFormatPr defaultColWidth="8.6640625" defaultRowHeight="14.4" x14ac:dyDescent="0.3"/>
  <cols>
    <col min="1" max="1" width="4" customWidth="1"/>
    <col min="2" max="2" width="22" customWidth="1"/>
    <col min="3" max="7" width="16" customWidth="1"/>
    <col min="8" max="8" width="20" customWidth="1"/>
  </cols>
  <sheetData>
    <row r="1" spans="2:8" ht="24" customHeight="1" x14ac:dyDescent="0.3">
      <c r="B1" s="37" t="s">
        <v>25</v>
      </c>
      <c r="C1" s="37"/>
      <c r="D1" s="37"/>
      <c r="E1" s="37"/>
      <c r="F1" s="37"/>
      <c r="G1" s="37"/>
      <c r="H1" s="37"/>
    </row>
    <row r="2" spans="2:8" ht="15.75" customHeight="1" x14ac:dyDescent="0.3">
      <c r="B2" s="38" t="s">
        <v>26</v>
      </c>
      <c r="C2" s="38"/>
      <c r="D2" s="38"/>
      <c r="E2" s="38"/>
      <c r="F2" s="38"/>
      <c r="G2" s="38"/>
      <c r="H2" s="38"/>
    </row>
    <row r="4" spans="2:8" ht="15.6" x14ac:dyDescent="0.3">
      <c r="B4" s="10" t="s">
        <v>27</v>
      </c>
    </row>
    <row r="5" spans="2:8" ht="25.5" customHeight="1" x14ac:dyDescent="0.3">
      <c r="B5" s="11" t="s">
        <v>2</v>
      </c>
      <c r="C5" s="11" t="s">
        <v>3</v>
      </c>
      <c r="D5" s="11" t="s">
        <v>4</v>
      </c>
      <c r="E5" s="11" t="s">
        <v>28</v>
      </c>
      <c r="F5" s="11" t="s">
        <v>29</v>
      </c>
    </row>
    <row r="6" spans="2:8" ht="30" customHeight="1" x14ac:dyDescent="0.3">
      <c r="B6" s="12">
        <f>SUM(tblGapAnalysis[Total_Actual_Sales])</f>
        <v>8574894.8900000006</v>
      </c>
      <c r="C6" s="13">
        <f>SUM(tblGapAnalysis[Total_Actual_Sales])/SUM(tblGapAnalysis[Total_Target])</f>
        <v>0.91920244389779204</v>
      </c>
      <c r="D6" s="13">
        <f>SUM(tblGapAnalysis[Total_Completed_Visits])/SUM(tblGapAnalysis[Total_Planned_Visits])</f>
        <v>0.79386332574031893</v>
      </c>
      <c r="E6" s="13">
        <f>AVERAGE(tblGapAnalysis[Avg_Merchandising])</f>
        <v>0.73519247999999959</v>
      </c>
      <c r="F6" s="13">
        <f>AVERAGE(tblGapAnalysis[Avg_Availability])</f>
        <v>0.76488368000000007</v>
      </c>
    </row>
    <row r="8" spans="2:8" ht="15.6" x14ac:dyDescent="0.3">
      <c r="B8" s="10" t="s">
        <v>30</v>
      </c>
    </row>
    <row r="9" spans="2:8" ht="21.75" customHeight="1" x14ac:dyDescent="0.3">
      <c r="B9" s="11" t="s">
        <v>31</v>
      </c>
      <c r="C9" s="11" t="s">
        <v>32</v>
      </c>
      <c r="D9" s="11" t="s">
        <v>33</v>
      </c>
    </row>
    <row r="10" spans="2:8" ht="27.75" customHeight="1" x14ac:dyDescent="0.3">
      <c r="B10" s="14">
        <f>COUNTIF(tblGapAnalysis[Status],"Healthy")</f>
        <v>16</v>
      </c>
      <c r="C10" s="14">
        <f>COUNTIF(tblGapAnalysis[Status],"At Risk")</f>
        <v>9</v>
      </c>
      <c r="D10" s="14">
        <f>COUNTIF(tblGapAnalysis[Status],"Critical")</f>
        <v>25</v>
      </c>
      <c r="E10" s="15" t="str">
        <f>"out of "&amp;COUNTA(tblGapAnalysis[Rep_ID])&amp;" reps"</f>
        <v>out of 50 reps</v>
      </c>
    </row>
    <row r="12" spans="2:8" ht="15.6" x14ac:dyDescent="0.3">
      <c r="B12" s="10" t="s">
        <v>34</v>
      </c>
    </row>
    <row r="13" spans="2:8" ht="109.5" customHeight="1" x14ac:dyDescent="0.3">
      <c r="B13" s="34" t="s">
        <v>35</v>
      </c>
      <c r="C13" s="34"/>
      <c r="D13" s="34"/>
      <c r="E13" s="34"/>
      <c r="F13" s="34"/>
      <c r="G13" s="34"/>
      <c r="H13" s="34"/>
    </row>
    <row r="15" spans="2:8" ht="15.6" x14ac:dyDescent="0.3">
      <c r="B15" s="10" t="s">
        <v>36</v>
      </c>
    </row>
    <row r="16" spans="2:8" ht="26.4" x14ac:dyDescent="0.3">
      <c r="B16" s="16" t="s">
        <v>9</v>
      </c>
      <c r="C16" s="16" t="s">
        <v>37</v>
      </c>
      <c r="D16" s="16" t="s">
        <v>38</v>
      </c>
      <c r="E16" s="16" t="s">
        <v>39</v>
      </c>
      <c r="F16" s="16" t="s">
        <v>40</v>
      </c>
      <c r="G16" s="16" t="s">
        <v>41</v>
      </c>
    </row>
    <row r="17" spans="2:7" x14ac:dyDescent="0.3">
      <c r="B17" s="17" t="s">
        <v>13</v>
      </c>
      <c r="C17" s="18">
        <f>SUMIF(tblGapAnalysis[Region],B17,tblGapAnalysis[Total_Actual_Sales])</f>
        <v>2968473.78</v>
      </c>
      <c r="D17" s="18">
        <f>SUMIF(tblGapAnalysis[Region],B17,tblGapAnalysis[Total_Target])</f>
        <v>2979021.9634297038</v>
      </c>
      <c r="E17" s="19">
        <f>C17-D17</f>
        <v>-10548.183429704048</v>
      </c>
      <c r="F17" s="20">
        <f>C17/D17</f>
        <v>0.99645917903285275</v>
      </c>
      <c r="G17" s="20">
        <f>AVERAGEIF(tblGapAnalysis[Region],B17,tblGapAnalysis[Avg_Merchandising])</f>
        <v>0.71291904761904745</v>
      </c>
    </row>
    <row r="18" spans="2:7" x14ac:dyDescent="0.3">
      <c r="B18" s="17" t="s">
        <v>14</v>
      </c>
      <c r="C18" s="18">
        <f>SUMIF(tblGapAnalysis[Region],B18,tblGapAnalysis[Total_Actual_Sales])</f>
        <v>1021466.8800000001</v>
      </c>
      <c r="D18" s="18">
        <f>SUMIF(tblGapAnalysis[Region],B18,tblGapAnalysis[Total_Target])</f>
        <v>1305074.8153753004</v>
      </c>
      <c r="E18" s="19">
        <f>C18-D18</f>
        <v>-283607.93537530024</v>
      </c>
      <c r="F18" s="20">
        <f>C18/D18</f>
        <v>0.7826883700198114</v>
      </c>
      <c r="G18" s="20">
        <f>AVERAGEIF(tblGapAnalysis[Region],B18,tblGapAnalysis[Avg_Merchandising])</f>
        <v>0.74890711111111108</v>
      </c>
    </row>
    <row r="19" spans="2:7" x14ac:dyDescent="0.3">
      <c r="B19" s="17" t="s">
        <v>15</v>
      </c>
      <c r="C19" s="18">
        <f>SUMIF(tblGapAnalysis[Region],B19,tblGapAnalysis[Total_Actual_Sales])</f>
        <v>2330481.52</v>
      </c>
      <c r="D19" s="18">
        <f>SUMIF(tblGapAnalysis[Region],B19,tblGapAnalysis[Total_Target])</f>
        <v>2391035.2539570695</v>
      </c>
      <c r="E19" s="19">
        <f>C19-D19</f>
        <v>-60553.73395706946</v>
      </c>
      <c r="F19" s="20">
        <f>C19/D19</f>
        <v>0.9746746795736887</v>
      </c>
      <c r="G19" s="20">
        <f>AVERAGEIF(tblGapAnalysis[Region],B19,tblGapAnalysis[Avg_Merchandising])</f>
        <v>0.72375719999999988</v>
      </c>
    </row>
    <row r="20" spans="2:7" x14ac:dyDescent="0.3">
      <c r="B20" s="17" t="s">
        <v>16</v>
      </c>
      <c r="C20" s="18">
        <f>SUMIF(tblGapAnalysis[Region],B20,tblGapAnalysis[Total_Actual_Sales])</f>
        <v>2254472.7100000004</v>
      </c>
      <c r="D20" s="18">
        <f>SUMIF(tblGapAnalysis[Region],B20,tblGapAnalysis[Total_Target])</f>
        <v>2653492.9583105813</v>
      </c>
      <c r="E20" s="19">
        <f>C20-D20</f>
        <v>-399020.24831058085</v>
      </c>
      <c r="F20" s="20">
        <f>C20/D20</f>
        <v>0.84962453091843593</v>
      </c>
      <c r="G20" s="20">
        <f>AVERAGEIF(tblGapAnalysis[Region],B20,tblGapAnalysis[Avg_Merchandising])</f>
        <v>0.78105879999999994</v>
      </c>
    </row>
    <row r="22" spans="2:7" ht="15.6" x14ac:dyDescent="0.3">
      <c r="B22" s="10" t="s">
        <v>42</v>
      </c>
    </row>
    <row r="23" spans="2:7" x14ac:dyDescent="0.3">
      <c r="B23" s="16" t="s">
        <v>43</v>
      </c>
      <c r="C23" s="16" t="s">
        <v>9</v>
      </c>
      <c r="D23" s="16" t="s">
        <v>39</v>
      </c>
      <c r="E23" s="16" t="s">
        <v>40</v>
      </c>
      <c r="F23" s="16" t="s">
        <v>44</v>
      </c>
    </row>
    <row r="24" spans="2:7" x14ac:dyDescent="0.3">
      <c r="B24" s="17" t="str">
        <f>INDEX(tblGapAnalysis[Rep_Name],MATCH(LARGE(tblGapAnalysis[Sales_Gap],1),tblGapAnalysis[Sales_Gap],0))</f>
        <v>Elwood Shutt</v>
      </c>
      <c r="C24" s="21" t="str">
        <f>INDEX(tblGapAnalysis[Region],MATCH(LARGE(tblGapAnalysis[Sales_Gap],1),tblGapAnalysis[Sales_Gap],0))</f>
        <v>West</v>
      </c>
      <c r="D24" s="19">
        <f>LARGE(tblGapAnalysis[Sales_Gap],1)</f>
        <v>65367.013418918912</v>
      </c>
      <c r="E24" s="20">
        <f>INDEX(tblGapAnalysis[Sales_Achievement],MATCH(LARGE(tblGapAnalysis[Sales_Gap],1),tblGapAnalysis[Sales_Gap],0))</f>
        <v>1.25395122284889</v>
      </c>
      <c r="F24" s="21" t="str">
        <f>INDEX(tblGapAnalysis[Status],MATCH(LARGE(tblGapAnalysis[Sales_Gap],1),tblGapAnalysis[Sales_Gap],0))</f>
        <v>At Risk</v>
      </c>
    </row>
    <row r="25" spans="2:7" x14ac:dyDescent="0.3">
      <c r="B25" s="17" t="str">
        <f>INDEX(tblGapAnalysis[Rep_Name],MATCH(LARGE(tblGapAnalysis[Sales_Gap],2),tblGapAnalysis[Sales_Gap],0))</f>
        <v>Maryanna Fiorentino</v>
      </c>
      <c r="C25" s="21" t="str">
        <f>INDEX(tblGapAnalysis[Region],MATCH(LARGE(tblGapAnalysis[Sales_Gap],2),tblGapAnalysis[Sales_Gap],0))</f>
        <v>West</v>
      </c>
      <c r="D25" s="19">
        <f>LARGE(tblGapAnalysis[Sales_Gap],2)</f>
        <v>59823.21958947368</v>
      </c>
      <c r="E25" s="20">
        <f>INDEX(tblGapAnalysis[Sales_Achievement],MATCH(LARGE(tblGapAnalysis[Sales_Gap],2),tblGapAnalysis[Sales_Gap],0))</f>
        <v>1.2266749017109801</v>
      </c>
      <c r="F25" s="21" t="str">
        <f>INDEX(tblGapAnalysis[Status],MATCH(LARGE(tblGapAnalysis[Sales_Gap],2),tblGapAnalysis[Sales_Gap],0))</f>
        <v>Healthy</v>
      </c>
    </row>
    <row r="26" spans="2:7" x14ac:dyDescent="0.3">
      <c r="B26" s="17" t="str">
        <f>INDEX(tblGapAnalysis[Rep_Name],MATCH(LARGE(tblGapAnalysis[Sales_Gap],3),tblGapAnalysis[Sales_Gap],0))</f>
        <v>Arica Stoltzfus</v>
      </c>
      <c r="C26" s="21" t="str">
        <f>INDEX(tblGapAnalysis[Region],MATCH(LARGE(tblGapAnalysis[Sales_Gap],3),tblGapAnalysis[Sales_Gap],0))</f>
        <v>West</v>
      </c>
      <c r="D26" s="19">
        <f>LARGE(tblGapAnalysis[Sales_Gap],3)</f>
        <v>54616.838257894735</v>
      </c>
      <c r="E26" s="20">
        <f>INDEX(tblGapAnalysis[Sales_Achievement],MATCH(LARGE(tblGapAnalysis[Sales_Gap],3),tblGapAnalysis[Sales_Gap],0))</f>
        <v>1.3076714084262837</v>
      </c>
      <c r="F26" s="21" t="str">
        <f>INDEX(tblGapAnalysis[Status],MATCH(LARGE(tblGapAnalysis[Sales_Gap],3),tblGapAnalysis[Sales_Gap],0))</f>
        <v>At Risk</v>
      </c>
    </row>
    <row r="27" spans="2:7" x14ac:dyDescent="0.3">
      <c r="B27" s="17" t="str">
        <f>INDEX(tblGapAnalysis[Rep_Name],MATCH(LARGE(tblGapAnalysis[Sales_Gap],4),tblGapAnalysis[Sales_Gap],0))</f>
        <v>Vernita Plump</v>
      </c>
      <c r="C27" s="21" t="str">
        <f>INDEX(tblGapAnalysis[Region],MATCH(LARGE(tblGapAnalysis[Sales_Gap],4),tblGapAnalysis[Sales_Gap],0))</f>
        <v>Southeast</v>
      </c>
      <c r="D27" s="19">
        <f>LARGE(tblGapAnalysis[Sales_Gap],4)</f>
        <v>49203.456075675669</v>
      </c>
      <c r="E27" s="20">
        <f>INDEX(tblGapAnalysis[Sales_Achievement],MATCH(LARGE(tblGapAnalysis[Sales_Gap],4),tblGapAnalysis[Sales_Gap],0))</f>
        <v>1.1403964234774231</v>
      </c>
      <c r="F27" s="21" t="str">
        <f>INDEX(tblGapAnalysis[Status],MATCH(LARGE(tblGapAnalysis[Sales_Gap],4),tblGapAnalysis[Sales_Gap],0))</f>
        <v>Healthy</v>
      </c>
    </row>
    <row r="28" spans="2:7" x14ac:dyDescent="0.3">
      <c r="B28" s="17" t="str">
        <f>INDEX(tblGapAnalysis[Rep_Name],MATCH(LARGE(tblGapAnalysis[Sales_Gap],5),tblGapAnalysis[Sales_Gap],0))</f>
        <v>Necole Victory</v>
      </c>
      <c r="C28" s="21" t="str">
        <f>INDEX(tblGapAnalysis[Region],MATCH(LARGE(tblGapAnalysis[Sales_Gap],5),tblGapAnalysis[Sales_Gap],0))</f>
        <v>Northeast</v>
      </c>
      <c r="D28" s="19">
        <f>LARGE(tblGapAnalysis[Sales_Gap],5)</f>
        <v>39607.853383783775</v>
      </c>
      <c r="E28" s="20">
        <f>INDEX(tblGapAnalysis[Sales_Achievement],MATCH(LARGE(tblGapAnalysis[Sales_Gap],5),tblGapAnalysis[Sales_Gap],0))</f>
        <v>1.225017789896508</v>
      </c>
      <c r="F28" s="21" t="str">
        <f>INDEX(tblGapAnalysis[Status],MATCH(LARGE(tblGapAnalysis[Sales_Gap],5),tblGapAnalysis[Sales_Gap],0))</f>
        <v>Critical</v>
      </c>
    </row>
    <row r="30" spans="2:7" ht="15.6" x14ac:dyDescent="0.3">
      <c r="B30" s="10" t="s">
        <v>45</v>
      </c>
    </row>
    <row r="31" spans="2:7" x14ac:dyDescent="0.3">
      <c r="B31" s="16" t="s">
        <v>43</v>
      </c>
      <c r="C31" s="16" t="s">
        <v>9</v>
      </c>
      <c r="D31" s="16" t="s">
        <v>39</v>
      </c>
      <c r="E31" s="16" t="s">
        <v>40</v>
      </c>
      <c r="F31" s="16" t="s">
        <v>44</v>
      </c>
    </row>
    <row r="32" spans="2:7" x14ac:dyDescent="0.3">
      <c r="B32" s="17" t="str">
        <f>INDEX(tblGapAnalysis[Rep_Name],MATCH(SMALL(tblGapAnalysis[Sales_Gap],1),tblGapAnalysis[Sales_Gap],0))</f>
        <v>Soraya Fulton</v>
      </c>
      <c r="C32" s="21" t="str">
        <f>INDEX(tblGapAnalysis[Region],MATCH(SMALL(tblGapAnalysis[Sales_Gap],1),tblGapAnalysis[Sales_Gap],0))</f>
        <v>West</v>
      </c>
      <c r="D32" s="19">
        <f>SMALL(tblGapAnalysis[Sales_Gap],1)</f>
        <v>-336745.53553333331</v>
      </c>
      <c r="E32" s="20">
        <f>INDEX(tblGapAnalysis[Sales_Achievement],MATCH(SMALL(tblGapAnalysis[Sales_Gap],1),tblGapAnalysis[Sales_Gap],0))</f>
        <v>0.32774945375091041</v>
      </c>
      <c r="F32" s="21" t="str">
        <f>INDEX(tblGapAnalysis[Status],MATCH(SMALL(tblGapAnalysis[Sales_Gap],1),tblGapAnalysis[Sales_Gap],0))</f>
        <v>Critical</v>
      </c>
    </row>
    <row r="33" spans="2:8" x14ac:dyDescent="0.3">
      <c r="B33" s="17" t="str">
        <f>INDEX(tblGapAnalysis[Rep_Name],MATCH(SMALL(tblGapAnalysis[Sales_Gap],2),tblGapAnalysis[Sales_Gap],0))</f>
        <v>Kathleen Lalonde</v>
      </c>
      <c r="C33" s="21" t="str">
        <f>INDEX(tblGapAnalysis[Region],MATCH(SMALL(tblGapAnalysis[Sales_Gap],2),tblGapAnalysis[Sales_Gap],0))</f>
        <v>Midwest</v>
      </c>
      <c r="D33" s="19">
        <f>SMALL(tblGapAnalysis[Sales_Gap],2)</f>
        <v>-107017.24312499998</v>
      </c>
      <c r="E33" s="20">
        <f>INDEX(tblGapAnalysis[Sales_Achievement],MATCH(SMALL(tblGapAnalysis[Sales_Gap],2),tblGapAnalysis[Sales_Gap],0))</f>
        <v>0.29090909090909095</v>
      </c>
      <c r="F33" s="21" t="str">
        <f>INDEX(tblGapAnalysis[Status],MATCH(SMALL(tblGapAnalysis[Sales_Gap],2),tblGapAnalysis[Sales_Gap],0))</f>
        <v>Critical</v>
      </c>
    </row>
    <row r="34" spans="2:8" x14ac:dyDescent="0.3">
      <c r="B34" s="17" t="str">
        <f>INDEX(tblGapAnalysis[Rep_Name],MATCH(SMALL(tblGapAnalysis[Sales_Gap],3),tblGapAnalysis[Sales_Gap],0))</f>
        <v>Marquetta Laycock</v>
      </c>
      <c r="C34" s="21" t="str">
        <f>INDEX(tblGapAnalysis[Region],MATCH(SMALL(tblGapAnalysis[Sales_Gap],3),tblGapAnalysis[Sales_Gap],0))</f>
        <v>West</v>
      </c>
      <c r="D34" s="19">
        <f>SMALL(tblGapAnalysis[Sales_Gap],3)</f>
        <v>-88461.817007142847</v>
      </c>
      <c r="E34" s="20">
        <f>INDEX(tblGapAnalysis[Sales_Achievement],MATCH(SMALL(tblGapAnalysis[Sales_Gap],3),tblGapAnalysis[Sales_Gap],0))</f>
        <v>0.50853614239011991</v>
      </c>
      <c r="F34" s="21" t="str">
        <f>INDEX(tblGapAnalysis[Status],MATCH(SMALL(tblGapAnalysis[Sales_Gap],3),tblGapAnalysis[Sales_Gap],0))</f>
        <v>Critical</v>
      </c>
    </row>
    <row r="35" spans="2:8" x14ac:dyDescent="0.3">
      <c r="B35" s="17" t="str">
        <f>INDEX(tblGapAnalysis[Rep_Name],MATCH(SMALL(tblGapAnalysis[Sales_Gap],4),tblGapAnalysis[Sales_Gap],0))</f>
        <v>Dawna Agnew</v>
      </c>
      <c r="C35" s="21" t="str">
        <f>INDEX(tblGapAnalysis[Region],MATCH(SMALL(tblGapAnalysis[Sales_Gap],4),tblGapAnalysis[Sales_Gap],0))</f>
        <v>West</v>
      </c>
      <c r="D35" s="19">
        <f>SMALL(tblGapAnalysis[Sales_Gap],4)</f>
        <v>-80403.0495652174</v>
      </c>
      <c r="E35" s="20">
        <f>INDEX(tblGapAnalysis[Sales_Achievement],MATCH(SMALL(tblGapAnalysis[Sales_Gap],4),tblGapAnalysis[Sales_Gap],0))</f>
        <v>0.83636363636363631</v>
      </c>
      <c r="F35" s="21" t="str">
        <f>INDEX(tblGapAnalysis[Status],MATCH(SMALL(tblGapAnalysis[Sales_Gap],4),tblGapAnalysis[Sales_Gap],0))</f>
        <v>At Risk</v>
      </c>
    </row>
    <row r="36" spans="2:8" x14ac:dyDescent="0.3">
      <c r="B36" s="17" t="str">
        <f>INDEX(tblGapAnalysis[Rep_Name],MATCH(SMALL(tblGapAnalysis[Sales_Gap],5),tblGapAnalysis[Sales_Gap],0))</f>
        <v>Carletta Kosinski</v>
      </c>
      <c r="C36" s="21" t="str">
        <f>INDEX(tblGapAnalysis[Region],MATCH(SMALL(tblGapAnalysis[Sales_Gap],5),tblGapAnalysis[Sales_Gap],0))</f>
        <v>Midwest</v>
      </c>
      <c r="D36" s="19">
        <f>SMALL(tblGapAnalysis[Sales_Gap],5)</f>
        <v>-78888.714733333312</v>
      </c>
      <c r="E36" s="20">
        <f>INDEX(tblGapAnalysis[Sales_Achievement],MATCH(SMALL(tblGapAnalysis[Sales_Gap],5),tblGapAnalysis[Sales_Gap],0))</f>
        <v>0.22785908145605135</v>
      </c>
      <c r="F36" s="21" t="str">
        <f>INDEX(tblGapAnalysis[Status],MATCH(SMALL(tblGapAnalysis[Sales_Gap],5),tblGapAnalysis[Sales_Gap],0))</f>
        <v>Critical</v>
      </c>
    </row>
    <row r="38" spans="2:8" ht="15.6" x14ac:dyDescent="0.3">
      <c r="B38" s="10" t="s">
        <v>46</v>
      </c>
    </row>
    <row r="39" spans="2:8" ht="45.75" customHeight="1" x14ac:dyDescent="0.3">
      <c r="B39" s="35" t="s">
        <v>47</v>
      </c>
      <c r="C39" s="35"/>
      <c r="D39" s="35"/>
      <c r="E39" s="35"/>
      <c r="F39" s="35"/>
      <c r="G39" s="35"/>
      <c r="H39" s="35"/>
    </row>
    <row r="40" spans="2:8" ht="45.75" customHeight="1" x14ac:dyDescent="0.3">
      <c r="B40" s="35" t="s">
        <v>48</v>
      </c>
      <c r="C40" s="35"/>
      <c r="D40" s="35"/>
      <c r="E40" s="35"/>
      <c r="F40" s="35"/>
      <c r="G40" s="35"/>
      <c r="H40" s="35"/>
    </row>
    <row r="41" spans="2:8" ht="45.75" customHeight="1" x14ac:dyDescent="0.3">
      <c r="B41" s="35" t="s">
        <v>49</v>
      </c>
      <c r="C41" s="35"/>
      <c r="D41" s="35"/>
      <c r="E41" s="35"/>
      <c r="F41" s="35"/>
      <c r="G41" s="35"/>
      <c r="H41" s="35"/>
    </row>
    <row r="42" spans="2:8" ht="45.75" customHeight="1" x14ac:dyDescent="0.3">
      <c r="B42" s="35" t="s">
        <v>50</v>
      </c>
      <c r="C42" s="35"/>
      <c r="D42" s="35"/>
      <c r="E42" s="35"/>
      <c r="F42" s="35"/>
      <c r="G42" s="35"/>
      <c r="H42" s="35"/>
    </row>
    <row r="43" spans="2:8" ht="45.75" customHeight="1" x14ac:dyDescent="0.3">
      <c r="B43" s="35" t="s">
        <v>51</v>
      </c>
      <c r="C43" s="35"/>
      <c r="D43" s="35"/>
      <c r="E43" s="35"/>
      <c r="F43" s="35"/>
      <c r="G43" s="35"/>
      <c r="H43" s="35"/>
    </row>
    <row r="44" spans="2:8" ht="45.75" customHeight="1" x14ac:dyDescent="0.3">
      <c r="B44" s="35" t="s">
        <v>52</v>
      </c>
      <c r="C44" s="35"/>
      <c r="D44" s="35"/>
      <c r="E44" s="35"/>
      <c r="F44" s="35"/>
      <c r="G44" s="35"/>
      <c r="H44" s="35"/>
    </row>
    <row r="46" spans="2:8" ht="15.6" x14ac:dyDescent="0.3">
      <c r="B46" s="10" t="s">
        <v>53</v>
      </c>
    </row>
    <row r="47" spans="2:8" ht="15" customHeight="1" x14ac:dyDescent="0.3">
      <c r="B47" s="36" t="s">
        <v>54</v>
      </c>
      <c r="C47" s="36"/>
      <c r="D47" s="36"/>
      <c r="E47" s="36" t="s">
        <v>55</v>
      </c>
      <c r="F47" s="36"/>
      <c r="G47" s="36"/>
      <c r="H47" s="36"/>
    </row>
    <row r="48" spans="2:8" ht="55.5" customHeight="1" x14ac:dyDescent="0.3">
      <c r="B48" s="32" t="s">
        <v>56</v>
      </c>
      <c r="C48" s="32"/>
      <c r="D48" s="32"/>
      <c r="E48" s="33" t="s">
        <v>57</v>
      </c>
      <c r="F48" s="33"/>
      <c r="G48" s="33"/>
      <c r="H48" s="33"/>
    </row>
    <row r="49" spans="2:8" ht="55.5" customHeight="1" x14ac:dyDescent="0.3">
      <c r="B49" s="32" t="s">
        <v>58</v>
      </c>
      <c r="C49" s="32"/>
      <c r="D49" s="32"/>
      <c r="E49" s="33" t="s">
        <v>59</v>
      </c>
      <c r="F49" s="33"/>
      <c r="G49" s="33"/>
      <c r="H49" s="33"/>
    </row>
    <row r="50" spans="2:8" ht="55.5" customHeight="1" x14ac:dyDescent="0.3">
      <c r="B50" s="32" t="s">
        <v>60</v>
      </c>
      <c r="C50" s="32"/>
      <c r="D50" s="32"/>
      <c r="E50" s="33" t="s">
        <v>61</v>
      </c>
      <c r="F50" s="33"/>
      <c r="G50" s="33"/>
      <c r="H50" s="33"/>
    </row>
    <row r="51" spans="2:8" ht="55.5" customHeight="1" x14ac:dyDescent="0.3">
      <c r="B51" s="32" t="s">
        <v>62</v>
      </c>
      <c r="C51" s="32"/>
      <c r="D51" s="32"/>
      <c r="E51" s="33" t="s">
        <v>63</v>
      </c>
      <c r="F51" s="33"/>
      <c r="G51" s="33"/>
      <c r="H51" s="33"/>
    </row>
    <row r="52" spans="2:8" ht="55.5" customHeight="1" x14ac:dyDescent="0.3">
      <c r="B52" s="32" t="s">
        <v>64</v>
      </c>
      <c r="C52" s="32"/>
      <c r="D52" s="32"/>
      <c r="E52" s="33" t="s">
        <v>65</v>
      </c>
      <c r="F52" s="33"/>
      <c r="G52" s="33"/>
      <c r="H52" s="33"/>
    </row>
    <row r="54" spans="2:8" ht="15.6" x14ac:dyDescent="0.3">
      <c r="B54" s="10" t="s">
        <v>66</v>
      </c>
    </row>
    <row r="55" spans="2:8" ht="69.75" customHeight="1" x14ac:dyDescent="0.3">
      <c r="B55" s="34" t="s">
        <v>67</v>
      </c>
      <c r="C55" s="34"/>
      <c r="D55" s="34"/>
      <c r="E55" s="34"/>
      <c r="F55" s="34"/>
      <c r="G55" s="34"/>
      <c r="H55" s="34"/>
    </row>
  </sheetData>
  <mergeCells count="22">
    <mergeCell ref="B1:H1"/>
    <mergeCell ref="B2:H2"/>
    <mergeCell ref="B13:H13"/>
    <mergeCell ref="B39:H39"/>
    <mergeCell ref="B40:H40"/>
    <mergeCell ref="B41:H41"/>
    <mergeCell ref="B42:H42"/>
    <mergeCell ref="B43:H43"/>
    <mergeCell ref="B44:H44"/>
    <mergeCell ref="B47:D47"/>
    <mergeCell ref="E47:H47"/>
    <mergeCell ref="B48:D48"/>
    <mergeCell ref="E48:H48"/>
    <mergeCell ref="B49:D49"/>
    <mergeCell ref="E49:H49"/>
    <mergeCell ref="B50:D50"/>
    <mergeCell ref="E50:H50"/>
    <mergeCell ref="B51:D51"/>
    <mergeCell ref="E51:H51"/>
    <mergeCell ref="B52:D52"/>
    <mergeCell ref="E52:H52"/>
    <mergeCell ref="B55:H5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3"/>
  <sheetViews>
    <sheetView showGridLines="0" zoomScaleNormal="100" workbookViewId="0">
      <selection activeCell="A44" sqref="A44"/>
    </sheetView>
  </sheetViews>
  <sheetFormatPr defaultColWidth="8.6640625" defaultRowHeight="14.4" x14ac:dyDescent="0.3"/>
  <cols>
    <col min="1" max="1" width="110" customWidth="1"/>
  </cols>
  <sheetData>
    <row r="1" spans="1:1" ht="18" customHeight="1" x14ac:dyDescent="0.3">
      <c r="A1" s="2" t="s">
        <v>68</v>
      </c>
    </row>
    <row r="2" spans="1:1" ht="15" customHeight="1" x14ac:dyDescent="0.3">
      <c r="A2" s="1"/>
    </row>
    <row r="3" spans="1:1" ht="18" customHeight="1" x14ac:dyDescent="0.3">
      <c r="A3" s="22" t="s">
        <v>69</v>
      </c>
    </row>
    <row r="4" spans="1:1" ht="30" customHeight="1" x14ac:dyDescent="0.3">
      <c r="A4" s="1" t="s">
        <v>70</v>
      </c>
    </row>
    <row r="5" spans="1:1" ht="15" customHeight="1" x14ac:dyDescent="0.3">
      <c r="A5" s="1"/>
    </row>
    <row r="6" spans="1:1" ht="18" customHeight="1" x14ac:dyDescent="0.3">
      <c r="A6" s="22" t="s">
        <v>71</v>
      </c>
    </row>
    <row r="7" spans="1:1" ht="30" customHeight="1" x14ac:dyDescent="0.3">
      <c r="A7" s="1" t="s">
        <v>72</v>
      </c>
    </row>
    <row r="8" spans="1:1" ht="15" customHeight="1" x14ac:dyDescent="0.3">
      <c r="A8" s="1"/>
    </row>
    <row r="9" spans="1:1" ht="18" customHeight="1" x14ac:dyDescent="0.3">
      <c r="A9" s="22" t="s">
        <v>73</v>
      </c>
    </row>
    <row r="10" spans="1:1" ht="30" customHeight="1" x14ac:dyDescent="0.3">
      <c r="A10" s="1" t="s">
        <v>74</v>
      </c>
    </row>
    <row r="11" spans="1:1" ht="30" customHeight="1" x14ac:dyDescent="0.3">
      <c r="A11" s="1" t="s">
        <v>75</v>
      </c>
    </row>
    <row r="12" spans="1:1" ht="15" customHeight="1" x14ac:dyDescent="0.3">
      <c r="A12" s="1"/>
    </row>
    <row r="13" spans="1:1" ht="18" customHeight="1" x14ac:dyDescent="0.3">
      <c r="A13" s="22" t="s">
        <v>76</v>
      </c>
    </row>
    <row r="14" spans="1:1" ht="30" customHeight="1" x14ac:dyDescent="0.3">
      <c r="A14" s="1" t="s">
        <v>77</v>
      </c>
    </row>
    <row r="15" spans="1:1" ht="15" customHeight="1" x14ac:dyDescent="0.3">
      <c r="A15" s="1"/>
    </row>
    <row r="16" spans="1:1" ht="18" customHeight="1" x14ac:dyDescent="0.3">
      <c r="A16" s="22" t="s">
        <v>78</v>
      </c>
    </row>
    <row r="17" spans="1:1" ht="30" customHeight="1" x14ac:dyDescent="0.3">
      <c r="A17" s="1" t="s">
        <v>79</v>
      </c>
    </row>
    <row r="18" spans="1:1" ht="30" customHeight="1" x14ac:dyDescent="0.3">
      <c r="A18" s="1" t="s">
        <v>80</v>
      </c>
    </row>
    <row r="19" spans="1:1" ht="30" customHeight="1" x14ac:dyDescent="0.3">
      <c r="A19" s="1" t="s">
        <v>81</v>
      </c>
    </row>
    <row r="20" spans="1:1" ht="15" customHeight="1" x14ac:dyDescent="0.3">
      <c r="A20" s="1" t="s">
        <v>82</v>
      </c>
    </row>
    <row r="21" spans="1:1" ht="30" customHeight="1" x14ac:dyDescent="0.3">
      <c r="A21" s="1" t="s">
        <v>83</v>
      </c>
    </row>
    <row r="22" spans="1:1" ht="30" customHeight="1" x14ac:dyDescent="0.3">
      <c r="A22" s="1" t="s">
        <v>84</v>
      </c>
    </row>
    <row r="23" spans="1:1" ht="30" customHeight="1" x14ac:dyDescent="0.3">
      <c r="A23" s="1" t="s">
        <v>85</v>
      </c>
    </row>
    <row r="24" spans="1:1" ht="15" customHeight="1" x14ac:dyDescent="0.3">
      <c r="A24" s="1"/>
    </row>
    <row r="25" spans="1:1" ht="18" customHeight="1" x14ac:dyDescent="0.3">
      <c r="A25" s="22" t="s">
        <v>86</v>
      </c>
    </row>
    <row r="26" spans="1:1" ht="30" customHeight="1" x14ac:dyDescent="0.3">
      <c r="A26" s="1" t="s">
        <v>87</v>
      </c>
    </row>
    <row r="27" spans="1:1" ht="30" customHeight="1" x14ac:dyDescent="0.3">
      <c r="A27" s="1" t="s">
        <v>88</v>
      </c>
    </row>
    <row r="28" spans="1:1" ht="30" customHeight="1" x14ac:dyDescent="0.3">
      <c r="A28" s="1" t="s">
        <v>89</v>
      </c>
    </row>
    <row r="29" spans="1:1" ht="30" customHeight="1" x14ac:dyDescent="0.3">
      <c r="A29" s="1" t="s">
        <v>90</v>
      </c>
    </row>
    <row r="30" spans="1:1" ht="15" customHeight="1" x14ac:dyDescent="0.3">
      <c r="A30" s="1"/>
    </row>
    <row r="31" spans="1:1" ht="18" customHeight="1" x14ac:dyDescent="0.3">
      <c r="A31" s="22" t="s">
        <v>91</v>
      </c>
    </row>
    <row r="32" spans="1:1" ht="30" customHeight="1" x14ac:dyDescent="0.3">
      <c r="A32" s="1" t="s">
        <v>92</v>
      </c>
    </row>
    <row r="33" spans="1:1" ht="30" customHeight="1" x14ac:dyDescent="0.3">
      <c r="A33" s="1" t="s">
        <v>93</v>
      </c>
    </row>
    <row r="34" spans="1:1" ht="15" customHeight="1" x14ac:dyDescent="0.3">
      <c r="A34" s="1"/>
    </row>
    <row r="35" spans="1:1" ht="18" customHeight="1" x14ac:dyDescent="0.3">
      <c r="A35" s="22" t="s">
        <v>94</v>
      </c>
    </row>
    <row r="36" spans="1:1" ht="30" customHeight="1" x14ac:dyDescent="0.3">
      <c r="A36" s="1" t="s">
        <v>95</v>
      </c>
    </row>
    <row r="37" spans="1:1" ht="30" customHeight="1" x14ac:dyDescent="0.3">
      <c r="A37" s="1" t="s">
        <v>96</v>
      </c>
    </row>
    <row r="38" spans="1:1" ht="15" customHeight="1" x14ac:dyDescent="0.3">
      <c r="A38" s="1"/>
    </row>
    <row r="39" spans="1:1" ht="18" customHeight="1" x14ac:dyDescent="0.3">
      <c r="A39" s="22" t="s">
        <v>97</v>
      </c>
    </row>
    <row r="40" spans="1:1" ht="30" customHeight="1" x14ac:dyDescent="0.3">
      <c r="A40" s="1" t="s">
        <v>98</v>
      </c>
    </row>
    <row r="41" spans="1:1" ht="15" customHeight="1" x14ac:dyDescent="0.3">
      <c r="A41" s="1"/>
    </row>
    <row r="42" spans="1:1" ht="18" customHeight="1" x14ac:dyDescent="0.3">
      <c r="A42" s="22" t="s">
        <v>66</v>
      </c>
    </row>
    <row r="43" spans="1:1" ht="55.8" customHeight="1" x14ac:dyDescent="0.3">
      <c r="A43" s="1" t="s">
        <v>99</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1"/>
  <sheetViews>
    <sheetView topLeftCell="C1" zoomScaleNormal="100" workbookViewId="0">
      <pane ySplit="1" topLeftCell="A2" activePane="bottomLeft" state="frozen"/>
      <selection pane="bottomLeft" activeCell="F8" sqref="F8"/>
    </sheetView>
  </sheetViews>
  <sheetFormatPr defaultColWidth="8.6640625" defaultRowHeight="14.4" x14ac:dyDescent="0.3"/>
  <cols>
    <col min="1" max="1" width="9" customWidth="1"/>
    <col min="2" max="2" width="20" customWidth="1"/>
    <col min="3" max="3" width="12" customWidth="1"/>
    <col min="4" max="4" width="13" customWidth="1"/>
    <col min="5" max="7" width="14" customWidth="1"/>
    <col min="8" max="8" width="16" customWidth="1"/>
    <col min="9" max="9" width="13.5546875" customWidth="1"/>
    <col min="10" max="10" width="10" customWidth="1"/>
    <col min="11" max="11" width="16" customWidth="1"/>
    <col min="12" max="12" width="13.44140625" customWidth="1"/>
    <col min="13" max="13" width="14.44140625" customWidth="1"/>
    <col min="14" max="15" width="16" customWidth="1"/>
    <col min="16" max="16" width="12" customWidth="1"/>
  </cols>
  <sheetData>
    <row r="1" spans="1:16" ht="23.25" customHeight="1" x14ac:dyDescent="0.3">
      <c r="A1" s="23" t="s">
        <v>100</v>
      </c>
      <c r="B1" s="23" t="s">
        <v>22</v>
      </c>
      <c r="C1" s="23" t="s">
        <v>9</v>
      </c>
      <c r="D1" s="23" t="s">
        <v>101</v>
      </c>
      <c r="E1" s="23" t="s">
        <v>11</v>
      </c>
      <c r="F1" s="23" t="s">
        <v>102</v>
      </c>
      <c r="G1" s="23" t="s">
        <v>24</v>
      </c>
      <c r="H1" s="23" t="s">
        <v>103</v>
      </c>
      <c r="I1" s="23" t="s">
        <v>104</v>
      </c>
      <c r="J1" s="23" t="s">
        <v>105</v>
      </c>
      <c r="K1" s="23" t="s">
        <v>106</v>
      </c>
      <c r="L1" s="23" t="s">
        <v>107</v>
      </c>
      <c r="M1" s="23" t="s">
        <v>108</v>
      </c>
      <c r="N1" s="23" t="s">
        <v>109</v>
      </c>
      <c r="O1" s="23" t="s">
        <v>110</v>
      </c>
      <c r="P1" s="23" t="s">
        <v>44</v>
      </c>
    </row>
    <row r="2" spans="1:16" ht="15" customHeight="1" x14ac:dyDescent="0.3">
      <c r="A2">
        <f>Raw_Reps!A42</f>
        <v>321900</v>
      </c>
      <c r="B2" t="str">
        <f>Raw_Reps!B42</f>
        <v>Soraya Fulton</v>
      </c>
      <c r="C2" t="str">
        <f>INDEX(tblRegions[name],MATCH(Raw_Reps!C42,tblRegions[id],0))</f>
        <v>West</v>
      </c>
      <c r="D2" s="24">
        <f>SUMIF(tblOperational[Rep_ID],A2,tblOperational[Actual_Sales])</f>
        <v>164177.12999999998</v>
      </c>
      <c r="E2" s="24">
        <f>SUMIF(tblOperational[Rep_ID],A2,tblOperational[Target])</f>
        <v>500922.66553333326</v>
      </c>
      <c r="F2" s="24">
        <f t="shared" ref="F2:F33" si="0">D2-E2</f>
        <v>-336745.53553333331</v>
      </c>
      <c r="G2" s="9">
        <f t="shared" ref="G2:G33" si="1">IFERROR(D2/E2,0)</f>
        <v>0.32774945375091041</v>
      </c>
      <c r="H2">
        <f>SUMIF(tblOperational[Rep_ID],A2,tblOperational[Completed_Visits])</f>
        <v>12528</v>
      </c>
      <c r="I2">
        <f>SUMIF(tblOperational[Rep_ID],A2,tblOperational[Planned_Visits])</f>
        <v>13788</v>
      </c>
      <c r="J2">
        <f t="shared" ref="J2:J33" si="2">H2-I2</f>
        <v>-1260</v>
      </c>
      <c r="K2" s="9">
        <f t="shared" ref="K2:K33" si="3">H2/I2</f>
        <v>0.90861618798955612</v>
      </c>
      <c r="L2" s="9">
        <f>AVERAGEIF(tblOperational[Rep_ID],A2,tblOperational[Merchandising_Compliance])</f>
        <v>0.87600399999999989</v>
      </c>
      <c r="M2" s="9">
        <f t="shared" ref="M2:M33" si="4">L2-0.9</f>
        <v>-2.3996000000000128E-2</v>
      </c>
      <c r="N2" s="9">
        <f>AVERAGEIF(tblOperational[Rep_ID],A2,tblOperational[Product_Availability])</f>
        <v>0.91061999999999987</v>
      </c>
      <c r="O2" s="9">
        <f t="shared" ref="O2:O33" si="5">N2-0.95</f>
        <v>-3.9380000000000082E-2</v>
      </c>
      <c r="P2" t="str">
        <f t="shared" ref="P2:P33" si="6">IF(AND(G2&gt;=0.9,L2&gt;=0.8),"Healthy",IF(OR(G2&lt;0.8,L2&lt;0.7),"Critical","At Risk"))</f>
        <v>Critical</v>
      </c>
    </row>
    <row r="3" spans="1:16" ht="15" customHeight="1" x14ac:dyDescent="0.3">
      <c r="A3">
        <f>Raw_Reps!A29</f>
        <v>321770</v>
      </c>
      <c r="B3" t="str">
        <f>Raw_Reps!B29</f>
        <v>Kathleen Lalonde</v>
      </c>
      <c r="C3" t="str">
        <f>INDEX(tblRegions[name],MATCH(Raw_Reps!C29,tblRegions[id],0))</f>
        <v>Midwest</v>
      </c>
      <c r="D3" s="24">
        <f>SUMIF(tblOperational[Rep_ID],A3,tblOperational[Actual_Sales])</f>
        <v>43904.51</v>
      </c>
      <c r="E3" s="24">
        <f>SUMIF(tblOperational[Rep_ID],A3,tblOperational[Target])</f>
        <v>150921.75312499999</v>
      </c>
      <c r="F3" s="24">
        <f t="shared" si="0"/>
        <v>-107017.24312499998</v>
      </c>
      <c r="G3" s="9">
        <f t="shared" si="1"/>
        <v>0.29090909090909095</v>
      </c>
      <c r="H3">
        <f>SUMIF(tblOperational[Rep_ID],A3,tblOperational[Completed_Visits])</f>
        <v>12010</v>
      </c>
      <c r="I3">
        <f>SUMIF(tblOperational[Rep_ID],A3,tblOperational[Planned_Visits])</f>
        <v>14088</v>
      </c>
      <c r="J3">
        <f t="shared" si="2"/>
        <v>-2078</v>
      </c>
      <c r="K3" s="9">
        <f t="shared" si="3"/>
        <v>0.85249858035207271</v>
      </c>
      <c r="L3" s="9">
        <f>AVERAGEIF(tblOperational[Rep_ID],A3,tblOperational[Merchandising_Compliance])</f>
        <v>0.78687999999999991</v>
      </c>
      <c r="M3" s="9">
        <f t="shared" si="4"/>
        <v>-0.11312000000000011</v>
      </c>
      <c r="N3" s="9">
        <f>AVERAGEIF(tblOperational[Rep_ID],A3,tblOperational[Product_Availability])</f>
        <v>0.82493199999999989</v>
      </c>
      <c r="O3" s="9">
        <f t="shared" si="5"/>
        <v>-0.12506800000000007</v>
      </c>
      <c r="P3" t="str">
        <f t="shared" si="6"/>
        <v>Critical</v>
      </c>
    </row>
    <row r="4" spans="1:16" ht="15" customHeight="1" x14ac:dyDescent="0.3">
      <c r="A4">
        <f>Raw_Reps!A44</f>
        <v>321920</v>
      </c>
      <c r="B4" t="str">
        <f>Raw_Reps!B44</f>
        <v>Marquetta Laycock</v>
      </c>
      <c r="C4" t="str">
        <f>INDEX(tblRegions[name],MATCH(Raw_Reps!C44,tblRegions[id],0))</f>
        <v>West</v>
      </c>
      <c r="D4" s="24">
        <f>SUMIF(tblOperational[Rep_ID],A4,tblOperational[Actual_Sales])</f>
        <v>91534.76999999999</v>
      </c>
      <c r="E4" s="24">
        <f>SUMIF(tblOperational[Rep_ID],A4,tblOperational[Target])</f>
        <v>179996.58700714284</v>
      </c>
      <c r="F4" s="24">
        <f t="shared" si="0"/>
        <v>-88461.817007142847</v>
      </c>
      <c r="G4" s="9">
        <f t="shared" si="1"/>
        <v>0.50853614239011991</v>
      </c>
      <c r="H4">
        <f>SUMIF(tblOperational[Rep_ID],A4,tblOperational[Completed_Visits])</f>
        <v>8047</v>
      </c>
      <c r="I4">
        <f>SUMIF(tblOperational[Rep_ID],A4,tblOperational[Planned_Visits])</f>
        <v>12288</v>
      </c>
      <c r="J4">
        <f t="shared" si="2"/>
        <v>-4241</v>
      </c>
      <c r="K4" s="9">
        <f t="shared" si="3"/>
        <v>0.65486653645833337</v>
      </c>
      <c r="L4" s="9">
        <f>AVERAGEIF(tblOperational[Rep_ID],A4,tblOperational[Merchandising_Compliance])</f>
        <v>0.58603999999999989</v>
      </c>
      <c r="M4" s="9">
        <f t="shared" si="4"/>
        <v>-0.31396000000000013</v>
      </c>
      <c r="N4" s="9">
        <f>AVERAGEIF(tblOperational[Rep_ID],A4,tblOperational[Product_Availability])</f>
        <v>0.61065999999999987</v>
      </c>
      <c r="O4" s="9">
        <f t="shared" si="5"/>
        <v>-0.33934000000000009</v>
      </c>
      <c r="P4" t="str">
        <f t="shared" si="6"/>
        <v>Critical</v>
      </c>
    </row>
    <row r="5" spans="1:16" ht="15" customHeight="1" x14ac:dyDescent="0.3">
      <c r="A5">
        <f>Raw_Reps!A51</f>
        <v>321990</v>
      </c>
      <c r="B5" t="str">
        <f>Raw_Reps!B51</f>
        <v>Dawna Agnew</v>
      </c>
      <c r="C5" t="str">
        <f>INDEX(tblRegions[name],MATCH(Raw_Reps!C51,tblRegions[id],0))</f>
        <v>West</v>
      </c>
      <c r="D5" s="24">
        <f>SUMIF(tblOperational[Rep_ID],A5,tblOperational[Actual_Sales])</f>
        <v>410948.92</v>
      </c>
      <c r="E5" s="24">
        <f>SUMIF(tblOperational[Rep_ID],A5,tblOperational[Target])</f>
        <v>491351.96956521738</v>
      </c>
      <c r="F5" s="24">
        <f t="shared" si="0"/>
        <v>-80403.0495652174</v>
      </c>
      <c r="G5" s="9">
        <f t="shared" si="1"/>
        <v>0.83636363636363631</v>
      </c>
      <c r="H5">
        <f>SUMIF(tblOperational[Rep_ID],A5,tblOperational[Completed_Visits])</f>
        <v>9586</v>
      </c>
      <c r="I5">
        <f>SUMIF(tblOperational[Rep_ID],A5,tblOperational[Planned_Visits])</f>
        <v>12288</v>
      </c>
      <c r="J5">
        <f t="shared" si="2"/>
        <v>-2702</v>
      </c>
      <c r="K5" s="9">
        <f t="shared" si="3"/>
        <v>0.78011067708333337</v>
      </c>
      <c r="L5" s="9">
        <f>AVERAGEIF(tblOperational[Rep_ID],A5,tblOperational[Merchandising_Compliance])</f>
        <v>0.72443999999999986</v>
      </c>
      <c r="M5" s="9">
        <f t="shared" si="4"/>
        <v>-0.17556000000000016</v>
      </c>
      <c r="N5" s="9">
        <f>AVERAGEIF(tblOperational[Rep_ID],A5,tblOperational[Product_Availability])</f>
        <v>0.75360800000000017</v>
      </c>
      <c r="O5" s="9">
        <f t="shared" si="5"/>
        <v>-0.19639199999999979</v>
      </c>
      <c r="P5" t="str">
        <f t="shared" si="6"/>
        <v>At Risk</v>
      </c>
    </row>
    <row r="6" spans="1:16" ht="15" customHeight="1" x14ac:dyDescent="0.3">
      <c r="A6">
        <f>Raw_Reps!A25</f>
        <v>321730</v>
      </c>
      <c r="B6" t="str">
        <f>Raw_Reps!B25</f>
        <v>Carletta Kosinski</v>
      </c>
      <c r="C6" t="str">
        <f>INDEX(tblRegions[name],MATCH(Raw_Reps!C25,tblRegions[id],0))</f>
        <v>Midwest</v>
      </c>
      <c r="D6" s="24">
        <f>SUMIF(tblOperational[Rep_ID],A6,tblOperational[Actual_Sales])</f>
        <v>23280.09</v>
      </c>
      <c r="E6" s="24">
        <f>SUMIF(tblOperational[Rep_ID],A6,tblOperational[Target])</f>
        <v>102168.80473333331</v>
      </c>
      <c r="F6" s="24">
        <f t="shared" si="0"/>
        <v>-78888.714733333312</v>
      </c>
      <c r="G6" s="9">
        <f t="shared" si="1"/>
        <v>0.22785908145605135</v>
      </c>
      <c r="H6">
        <f>SUMIF(tblOperational[Rep_ID],A6,tblOperational[Completed_Visits])</f>
        <v>9618</v>
      </c>
      <c r="I6">
        <f>SUMIF(tblOperational[Rep_ID],A6,tblOperational[Planned_Visits])</f>
        <v>12888</v>
      </c>
      <c r="J6">
        <f t="shared" si="2"/>
        <v>-3270</v>
      </c>
      <c r="K6" s="9">
        <f t="shared" si="3"/>
        <v>0.7462756052141527</v>
      </c>
      <c r="L6" s="9">
        <f>AVERAGEIF(tblOperational[Rep_ID],A6,tblOperational[Merchandising_Compliance])</f>
        <v>0.681952</v>
      </c>
      <c r="M6" s="9">
        <f t="shared" si="4"/>
        <v>-0.21804800000000002</v>
      </c>
      <c r="N6" s="9">
        <f>AVERAGEIF(tblOperational[Rep_ID],A6,tblOperational[Product_Availability])</f>
        <v>0.72587999999999997</v>
      </c>
      <c r="O6" s="9">
        <f t="shared" si="5"/>
        <v>-0.22411999999999999</v>
      </c>
      <c r="P6" t="str">
        <f t="shared" si="6"/>
        <v>Critical</v>
      </c>
    </row>
    <row r="7" spans="1:16" ht="15" customHeight="1" x14ac:dyDescent="0.3">
      <c r="A7">
        <f>Raw_Reps!A19</f>
        <v>321670</v>
      </c>
      <c r="B7" t="str">
        <f>Raw_Reps!B19</f>
        <v>Nakesha Renn</v>
      </c>
      <c r="C7" t="str">
        <f>INDEX(tblRegions[name],MATCH(Raw_Reps!C19,tblRegions[id],0))</f>
        <v>Northeast</v>
      </c>
      <c r="D7" s="24">
        <f>SUMIF(tblOperational[Rep_ID],A7,tblOperational[Actual_Sales])</f>
        <v>15717.12</v>
      </c>
      <c r="E7" s="24">
        <f>SUMIF(tblOperational[Rep_ID],A7,tblOperational[Target])</f>
        <v>86727.068159999995</v>
      </c>
      <c r="F7" s="24">
        <f t="shared" si="0"/>
        <v>-71009.94816</v>
      </c>
      <c r="G7" s="9">
        <f t="shared" si="1"/>
        <v>0.18122508155128672</v>
      </c>
      <c r="H7">
        <f>SUMIF(tblOperational[Rep_ID],A7,tblOperational[Completed_Visits])</f>
        <v>7903</v>
      </c>
      <c r="I7">
        <f>SUMIF(tblOperational[Rep_ID],A7,tblOperational[Planned_Visits])</f>
        <v>13188</v>
      </c>
      <c r="J7">
        <f t="shared" si="2"/>
        <v>-5285</v>
      </c>
      <c r="K7" s="9">
        <f t="shared" si="3"/>
        <v>0.59925690021231426</v>
      </c>
      <c r="L7" s="9">
        <f>AVERAGEIF(tblOperational[Rep_ID],A7,tblOperational[Merchandising_Compliance])</f>
        <v>0.51563199999999998</v>
      </c>
      <c r="M7" s="9">
        <f t="shared" si="4"/>
        <v>-0.38436800000000004</v>
      </c>
      <c r="N7" s="9">
        <f>AVERAGEIF(tblOperational[Rep_ID],A7,tblOperational[Product_Availability])</f>
        <v>0.55765599999999993</v>
      </c>
      <c r="O7" s="9">
        <f t="shared" si="5"/>
        <v>-0.39234400000000003</v>
      </c>
      <c r="P7" t="str">
        <f t="shared" si="6"/>
        <v>Critical</v>
      </c>
    </row>
    <row r="8" spans="1:16" ht="15" customHeight="1" x14ac:dyDescent="0.3">
      <c r="A8">
        <f>Raw_Reps!A45</f>
        <v>321930</v>
      </c>
      <c r="B8" t="str">
        <f>Raw_Reps!B45</f>
        <v>Hilma Busick</v>
      </c>
      <c r="C8" t="str">
        <f>INDEX(tblRegions[name],MATCH(Raw_Reps!C45,tblRegions[id],0))</f>
        <v>West</v>
      </c>
      <c r="D8" s="24">
        <f>SUMIF(tblOperational[Rep_ID],A8,tblOperational[Actual_Sales])</f>
        <v>130558.53000000003</v>
      </c>
      <c r="E8" s="24">
        <f>SUMIF(tblOperational[Rep_ID],A8,tblOperational[Target])</f>
        <v>189790.87361052635</v>
      </c>
      <c r="F8" s="24">
        <f t="shared" si="0"/>
        <v>-59232.343610526324</v>
      </c>
      <c r="G8" s="9">
        <f t="shared" si="1"/>
        <v>0.68790731354091239</v>
      </c>
      <c r="H8">
        <f>SUMIF(tblOperational[Rep_ID],A8,tblOperational[Completed_Visits])</f>
        <v>10196</v>
      </c>
      <c r="I8">
        <f>SUMIF(tblOperational[Rep_ID],A8,tblOperational[Planned_Visits])</f>
        <v>12588</v>
      </c>
      <c r="J8">
        <f t="shared" si="2"/>
        <v>-2392</v>
      </c>
      <c r="K8" s="9">
        <f t="shared" si="3"/>
        <v>0.80997775659358118</v>
      </c>
      <c r="L8" s="9">
        <f>AVERAGEIF(tblOperational[Rep_ID],A8,tblOperational[Merchandising_Compliance])</f>
        <v>0.76648799999999995</v>
      </c>
      <c r="M8" s="9">
        <f t="shared" si="4"/>
        <v>-0.13351200000000008</v>
      </c>
      <c r="N8" s="9">
        <f>AVERAGEIF(tblOperational[Rep_ID],A8,tblOperational[Product_Availability])</f>
        <v>0.79684800000000011</v>
      </c>
      <c r="O8" s="9">
        <f t="shared" si="5"/>
        <v>-0.15315199999999984</v>
      </c>
      <c r="P8" t="str">
        <f t="shared" si="6"/>
        <v>Critical</v>
      </c>
    </row>
    <row r="9" spans="1:16" ht="15" customHeight="1" x14ac:dyDescent="0.3">
      <c r="A9">
        <f>Raw_Reps!A18</f>
        <v>321660</v>
      </c>
      <c r="B9" t="str">
        <f>Raw_Reps!B18</f>
        <v>Silvana Virden</v>
      </c>
      <c r="C9" t="str">
        <f>INDEX(tblRegions[name],MATCH(Raw_Reps!C18,tblRegions[id],0))</f>
        <v>Northeast</v>
      </c>
      <c r="D9" s="24">
        <f>SUMIF(tblOperational[Rep_ID],A9,tblOperational[Actual_Sales])</f>
        <v>94772.32</v>
      </c>
      <c r="E9" s="24">
        <f>SUMIF(tblOperational[Rep_ID],A9,tblOperational[Target])</f>
        <v>153308.16470588237</v>
      </c>
      <c r="F9" s="24">
        <f t="shared" si="0"/>
        <v>-58535.844705882366</v>
      </c>
      <c r="G9" s="9">
        <f t="shared" si="1"/>
        <v>0.61818181818181817</v>
      </c>
      <c r="H9">
        <f>SUMIF(tblOperational[Rep_ID],A9,tblOperational[Completed_Visits])</f>
        <v>10794</v>
      </c>
      <c r="I9">
        <f>SUMIF(tblOperational[Rep_ID],A9,tblOperational[Planned_Visits])</f>
        <v>12888</v>
      </c>
      <c r="J9">
        <f t="shared" si="2"/>
        <v>-2094</v>
      </c>
      <c r="K9" s="9">
        <f t="shared" si="3"/>
        <v>0.83752327746741151</v>
      </c>
      <c r="L9" s="9">
        <f>AVERAGEIF(tblOperational[Rep_ID],A9,tblOperational[Merchandising_Compliance])</f>
        <v>0.79713199999999995</v>
      </c>
      <c r="M9" s="9">
        <f t="shared" si="4"/>
        <v>-0.10286800000000007</v>
      </c>
      <c r="N9" s="9">
        <f>AVERAGEIF(tblOperational[Rep_ID],A9,tblOperational[Product_Availability])</f>
        <v>0.82488399999999995</v>
      </c>
      <c r="O9" s="9">
        <f t="shared" si="5"/>
        <v>-0.125116</v>
      </c>
      <c r="P9" t="str">
        <f t="shared" si="6"/>
        <v>Critical</v>
      </c>
    </row>
    <row r="10" spans="1:16" ht="15" customHeight="1" x14ac:dyDescent="0.3">
      <c r="A10">
        <f>Raw_Reps!A40</f>
        <v>321880</v>
      </c>
      <c r="B10" t="str">
        <f>Raw_Reps!B40</f>
        <v>Babette Soukup</v>
      </c>
      <c r="C10" t="str">
        <f>INDEX(tblRegions[name],MATCH(Raw_Reps!C40,tblRegions[id],0))</f>
        <v>Southeast</v>
      </c>
      <c r="D10" s="24">
        <f>SUMIF(tblOperational[Rep_ID],A10,tblOperational[Actual_Sales])</f>
        <v>68265.439999999988</v>
      </c>
      <c r="E10" s="24">
        <f>SUMIF(tblOperational[Rep_ID],A10,tblOperational[Target])</f>
        <v>125542.140625</v>
      </c>
      <c r="F10" s="24">
        <f t="shared" si="0"/>
        <v>-57276.700625000012</v>
      </c>
      <c r="G10" s="9">
        <f t="shared" si="1"/>
        <v>0.54376514260587538</v>
      </c>
      <c r="H10">
        <f>SUMIF(tblOperational[Rep_ID],A10,tblOperational[Completed_Visits])</f>
        <v>8342</v>
      </c>
      <c r="I10">
        <f>SUMIF(tblOperational[Rep_ID],A10,tblOperational[Planned_Visits])</f>
        <v>13188</v>
      </c>
      <c r="J10">
        <f t="shared" si="2"/>
        <v>-4846</v>
      </c>
      <c r="K10" s="9">
        <f t="shared" si="3"/>
        <v>0.63254473764027908</v>
      </c>
      <c r="L10" s="9">
        <f>AVERAGEIF(tblOperational[Rep_ID],A10,tblOperational[Merchandising_Compliance])</f>
        <v>0.53689600000000004</v>
      </c>
      <c r="M10" s="9">
        <f t="shared" si="4"/>
        <v>-0.36310399999999998</v>
      </c>
      <c r="N10" s="9">
        <f>AVERAGEIF(tblOperational[Rep_ID],A10,tblOperational[Product_Availability])</f>
        <v>0.57561200000000012</v>
      </c>
      <c r="O10" s="9">
        <f t="shared" si="5"/>
        <v>-0.37438799999999983</v>
      </c>
      <c r="P10" t="str">
        <f t="shared" si="6"/>
        <v>Critical</v>
      </c>
    </row>
    <row r="11" spans="1:16" ht="15" customHeight="1" x14ac:dyDescent="0.3">
      <c r="A11">
        <f>Raw_Reps!A39</f>
        <v>321870</v>
      </c>
      <c r="B11" t="str">
        <f>Raw_Reps!B39</f>
        <v>Derrick Boggess</v>
      </c>
      <c r="C11" t="str">
        <f>INDEX(tblRegions[name],MATCH(Raw_Reps!C39,tblRegions[id],0))</f>
        <v>Southeast</v>
      </c>
      <c r="D11" s="24">
        <f>SUMIF(tblOperational[Rep_ID],A11,tblOperational[Actual_Sales])</f>
        <v>127986.57</v>
      </c>
      <c r="E11" s="24">
        <f>SUMIF(tblOperational[Rep_ID],A11,tblOperational[Target])</f>
        <v>184637.4675631579</v>
      </c>
      <c r="F11" s="24">
        <f t="shared" si="0"/>
        <v>-56650.897563157894</v>
      </c>
      <c r="G11" s="9">
        <f t="shared" si="1"/>
        <v>0.69317767238234218</v>
      </c>
      <c r="H11">
        <f>SUMIF(tblOperational[Rep_ID],A11,tblOperational[Completed_Visits])</f>
        <v>8155</v>
      </c>
      <c r="I11">
        <f>SUMIF(tblOperational[Rep_ID],A11,tblOperational[Planned_Visits])</f>
        <v>12888</v>
      </c>
      <c r="J11">
        <f t="shared" si="2"/>
        <v>-4733</v>
      </c>
      <c r="K11" s="9">
        <f t="shared" si="3"/>
        <v>0.63275915580384856</v>
      </c>
      <c r="L11" s="9">
        <f>AVERAGEIF(tblOperational[Rep_ID],A11,tblOperational[Merchandising_Compliance])</f>
        <v>0.55520400000000003</v>
      </c>
      <c r="M11" s="9">
        <f t="shared" si="4"/>
        <v>-0.34479599999999999</v>
      </c>
      <c r="N11" s="9">
        <f>AVERAGEIF(tblOperational[Rep_ID],A11,tblOperational[Product_Availability])</f>
        <v>0.56278400000000006</v>
      </c>
      <c r="O11" s="9">
        <f t="shared" si="5"/>
        <v>-0.38721599999999989</v>
      </c>
      <c r="P11" t="str">
        <f t="shared" si="6"/>
        <v>Critical</v>
      </c>
    </row>
    <row r="12" spans="1:16" ht="15" customHeight="1" x14ac:dyDescent="0.3">
      <c r="A12">
        <f>Raw_Reps!A35</f>
        <v>321830</v>
      </c>
      <c r="B12" t="str">
        <f>Raw_Reps!B35</f>
        <v>Maren Musto</v>
      </c>
      <c r="C12" t="str">
        <f>INDEX(tblRegions[name],MATCH(Raw_Reps!C35,tblRegions[id],0))</f>
        <v>Southeast</v>
      </c>
      <c r="D12" s="24">
        <f>SUMIF(tblOperational[Rep_ID],A12,tblOperational[Actual_Sales])</f>
        <v>173222.52999999997</v>
      </c>
      <c r="E12" s="24">
        <f>SUMIF(tblOperational[Rep_ID],A12,tblOperational[Target])</f>
        <v>220091.53259999998</v>
      </c>
      <c r="F12" s="24">
        <f t="shared" si="0"/>
        <v>-46869.002600000007</v>
      </c>
      <c r="G12" s="9">
        <f t="shared" si="1"/>
        <v>0.78704767945261689</v>
      </c>
      <c r="H12">
        <f>SUMIF(tblOperational[Rep_ID],A12,tblOperational[Completed_Visits])</f>
        <v>8689</v>
      </c>
      <c r="I12">
        <f>SUMIF(tblOperational[Rep_ID],A12,tblOperational[Planned_Visits])</f>
        <v>13788</v>
      </c>
      <c r="J12">
        <f t="shared" si="2"/>
        <v>-5099</v>
      </c>
      <c r="K12" s="9">
        <f t="shared" si="3"/>
        <v>0.6301856686974181</v>
      </c>
      <c r="L12" s="9">
        <f>AVERAGEIF(tblOperational[Rep_ID],A12,tblOperational[Merchandising_Compliance])</f>
        <v>0.56125599999999987</v>
      </c>
      <c r="M12" s="9">
        <f t="shared" si="4"/>
        <v>-0.33874400000000016</v>
      </c>
      <c r="N12" s="9">
        <f>AVERAGEIF(tblOperational[Rep_ID],A12,tblOperational[Product_Availability])</f>
        <v>0.57185599999999981</v>
      </c>
      <c r="O12" s="9">
        <f t="shared" si="5"/>
        <v>-0.37814400000000015</v>
      </c>
      <c r="P12" t="str">
        <f t="shared" si="6"/>
        <v>Critical</v>
      </c>
    </row>
    <row r="13" spans="1:16" ht="15" customHeight="1" x14ac:dyDescent="0.3">
      <c r="A13">
        <f>Raw_Reps!A23</f>
        <v>321710</v>
      </c>
      <c r="B13" t="str">
        <f>Raw_Reps!B23</f>
        <v>Sherlene Wetherington</v>
      </c>
      <c r="C13" t="str">
        <f>INDEX(tblRegions[name],MATCH(Raw_Reps!C23,tblRegions[id],0))</f>
        <v>Midwest</v>
      </c>
      <c r="D13" s="24">
        <f>SUMIF(tblOperational[Rep_ID],A13,tblOperational[Actual_Sales])</f>
        <v>104177.49000000002</v>
      </c>
      <c r="E13" s="24">
        <f>SUMIF(tblOperational[Rep_ID],A13,tblOperational[Target])</f>
        <v>137018.20351428573</v>
      </c>
      <c r="F13" s="24">
        <f t="shared" si="0"/>
        <v>-32840.713514285715</v>
      </c>
      <c r="G13" s="9">
        <f t="shared" si="1"/>
        <v>0.76031860970311371</v>
      </c>
      <c r="H13">
        <f>SUMIF(tblOperational[Rep_ID],A13,tblOperational[Completed_Visits])</f>
        <v>7908</v>
      </c>
      <c r="I13">
        <f>SUMIF(tblOperational[Rep_ID],A13,tblOperational[Planned_Visits])</f>
        <v>12288</v>
      </c>
      <c r="J13">
        <f t="shared" si="2"/>
        <v>-4380</v>
      </c>
      <c r="K13" s="9">
        <f t="shared" si="3"/>
        <v>0.6435546875</v>
      </c>
      <c r="L13" s="9">
        <f>AVERAGEIF(tblOperational[Rep_ID],A13,tblOperational[Merchandising_Compliance])</f>
        <v>0.58969199999999977</v>
      </c>
      <c r="M13" s="9">
        <f t="shared" si="4"/>
        <v>-0.31030800000000025</v>
      </c>
      <c r="N13" s="9">
        <f>AVERAGEIF(tblOperational[Rep_ID],A13,tblOperational[Product_Availability])</f>
        <v>0.60745199999999999</v>
      </c>
      <c r="O13" s="9">
        <f t="shared" si="5"/>
        <v>-0.34254799999999996</v>
      </c>
      <c r="P13" t="str">
        <f t="shared" si="6"/>
        <v>Critical</v>
      </c>
    </row>
    <row r="14" spans="1:16" ht="15" customHeight="1" x14ac:dyDescent="0.3">
      <c r="A14">
        <f>Raw_Reps!A30</f>
        <v>321780</v>
      </c>
      <c r="B14" t="str">
        <f>Raw_Reps!B30</f>
        <v>Julie Starr</v>
      </c>
      <c r="C14" t="str">
        <f>INDEX(tblRegions[name],MATCH(Raw_Reps!C30,tblRegions[id],0))</f>
        <v>Midwest</v>
      </c>
      <c r="D14" s="24">
        <f>SUMIF(tblOperational[Rep_ID],A14,tblOperational[Actual_Sales])</f>
        <v>24241.46</v>
      </c>
      <c r="E14" s="24">
        <f>SUMIF(tblOperational[Rep_ID],A14,tblOperational[Target])</f>
        <v>55048.41102777778</v>
      </c>
      <c r="F14" s="24">
        <f t="shared" si="0"/>
        <v>-30806.951027777781</v>
      </c>
      <c r="G14" s="9">
        <f t="shared" si="1"/>
        <v>0.44036620762346079</v>
      </c>
      <c r="H14">
        <f>SUMIF(tblOperational[Rep_ID],A14,tblOperational[Completed_Visits])</f>
        <v>10631</v>
      </c>
      <c r="I14">
        <f>SUMIF(tblOperational[Rep_ID],A14,tblOperational[Planned_Visits])</f>
        <v>12288</v>
      </c>
      <c r="J14">
        <f t="shared" si="2"/>
        <v>-1657</v>
      </c>
      <c r="K14" s="9">
        <f t="shared" si="3"/>
        <v>0.86515299479166663</v>
      </c>
      <c r="L14" s="9">
        <f>AVERAGEIF(tblOperational[Rep_ID],A14,tblOperational[Merchandising_Compliance])</f>
        <v>0.79626799999999986</v>
      </c>
      <c r="M14" s="9">
        <f t="shared" si="4"/>
        <v>-0.10373200000000016</v>
      </c>
      <c r="N14" s="9">
        <f>AVERAGEIF(tblOperational[Rep_ID],A14,tblOperational[Product_Availability])</f>
        <v>0.83978400000000009</v>
      </c>
      <c r="O14" s="9">
        <f t="shared" si="5"/>
        <v>-0.11021599999999987</v>
      </c>
      <c r="P14" t="str">
        <f t="shared" si="6"/>
        <v>Critical</v>
      </c>
    </row>
    <row r="15" spans="1:16" ht="15" customHeight="1" x14ac:dyDescent="0.3">
      <c r="A15">
        <f>Raw_Reps!A14</f>
        <v>321620</v>
      </c>
      <c r="B15" t="str">
        <f>Raw_Reps!B14</f>
        <v>Retha Sears</v>
      </c>
      <c r="C15" t="str">
        <f>INDEX(tblRegions[name],MATCH(Raw_Reps!C14,tblRegions[id],0))</f>
        <v>Northeast</v>
      </c>
      <c r="D15" s="24">
        <f>SUMIF(tblOperational[Rep_ID],A15,tblOperational[Actual_Sales])</f>
        <v>53699.030000000006</v>
      </c>
      <c r="E15" s="24">
        <f>SUMIF(tblOperational[Rep_ID],A15,tblOperational[Target])</f>
        <v>81950.686338888903</v>
      </c>
      <c r="F15" s="24">
        <f t="shared" si="0"/>
        <v>-28251.656338888897</v>
      </c>
      <c r="G15" s="9">
        <f t="shared" si="1"/>
        <v>0.65526028394612301</v>
      </c>
      <c r="H15">
        <f>SUMIF(tblOperational[Rep_ID],A15,tblOperational[Completed_Visits])</f>
        <v>11009</v>
      </c>
      <c r="I15">
        <f>SUMIF(tblOperational[Rep_ID],A15,tblOperational[Planned_Visits])</f>
        <v>13788</v>
      </c>
      <c r="J15">
        <f t="shared" si="2"/>
        <v>-2779</v>
      </c>
      <c r="K15" s="9">
        <f t="shared" si="3"/>
        <v>0.79844792573252099</v>
      </c>
      <c r="L15" s="9">
        <f>AVERAGEIF(tblOperational[Rep_ID],A15,tblOperational[Merchandising_Compliance])</f>
        <v>0.73015199999999991</v>
      </c>
      <c r="M15" s="9">
        <f t="shared" si="4"/>
        <v>-0.16984800000000011</v>
      </c>
      <c r="N15" s="9">
        <f>AVERAGEIF(tblOperational[Rep_ID],A15,tblOperational[Product_Availability])</f>
        <v>0.7627400000000002</v>
      </c>
      <c r="O15" s="9">
        <f t="shared" si="5"/>
        <v>-0.18725999999999976</v>
      </c>
      <c r="P15" t="str">
        <f t="shared" si="6"/>
        <v>Critical</v>
      </c>
    </row>
    <row r="16" spans="1:16" ht="15" customHeight="1" x14ac:dyDescent="0.3">
      <c r="A16">
        <f>Raw_Reps!A49</f>
        <v>321970</v>
      </c>
      <c r="B16" t="str">
        <f>Raw_Reps!B49</f>
        <v>Georgianna Chisholm</v>
      </c>
      <c r="C16" t="str">
        <f>INDEX(tblRegions[name],MATCH(Raw_Reps!C49,tblRegions[id],0))</f>
        <v>West</v>
      </c>
      <c r="D16" s="24">
        <f>SUMIF(tblOperational[Rep_ID],A16,tblOperational[Actual_Sales])</f>
        <v>157954.71</v>
      </c>
      <c r="E16" s="24">
        <f>SUMIF(tblOperational[Rep_ID],A16,tblOperational[Target])</f>
        <v>177260.46091200004</v>
      </c>
      <c r="F16" s="24">
        <f t="shared" si="0"/>
        <v>-19305.750912000047</v>
      </c>
      <c r="G16" s="9">
        <f t="shared" si="1"/>
        <v>0.89108822795183706</v>
      </c>
      <c r="H16">
        <f>SUMIF(tblOperational[Rep_ID],A16,tblOperational[Completed_Visits])</f>
        <v>11055</v>
      </c>
      <c r="I16">
        <f>SUMIF(tblOperational[Rep_ID],A16,tblOperational[Planned_Visits])</f>
        <v>13788</v>
      </c>
      <c r="J16">
        <f t="shared" si="2"/>
        <v>-2733</v>
      </c>
      <c r="K16" s="9">
        <f t="shared" si="3"/>
        <v>0.80178416013925158</v>
      </c>
      <c r="L16" s="9">
        <f>AVERAGEIF(tblOperational[Rep_ID],A16,tblOperational[Merchandising_Compliance])</f>
        <v>0.76596799999999998</v>
      </c>
      <c r="M16" s="9">
        <f t="shared" si="4"/>
        <v>-0.13403200000000004</v>
      </c>
      <c r="N16" s="9">
        <f>AVERAGEIF(tblOperational[Rep_ID],A16,tblOperational[Product_Availability])</f>
        <v>0.79491200000000006</v>
      </c>
      <c r="O16" s="9">
        <f t="shared" si="5"/>
        <v>-0.15508799999999989</v>
      </c>
      <c r="P16" t="str">
        <f t="shared" si="6"/>
        <v>At Risk</v>
      </c>
    </row>
    <row r="17" spans="1:16" ht="15" customHeight="1" x14ac:dyDescent="0.3">
      <c r="A17">
        <f>Raw_Reps!A6</f>
        <v>321540</v>
      </c>
      <c r="B17" t="str">
        <f>Raw_Reps!B6</f>
        <v>Cara Clarke</v>
      </c>
      <c r="C17" t="str">
        <f>INDEX(tblRegions[name],MATCH(Raw_Reps!C6,tblRegions[id],0))</f>
        <v>Northeast</v>
      </c>
      <c r="D17" s="24">
        <f>SUMIF(tblOperational[Rep_ID],A17,tblOperational[Actual_Sales])</f>
        <v>55061.03</v>
      </c>
      <c r="E17" s="24">
        <f>SUMIF(tblOperational[Rep_ID],A17,tblOperational[Target])</f>
        <v>70483.007970370367</v>
      </c>
      <c r="F17" s="24">
        <f t="shared" si="0"/>
        <v>-15421.977970370368</v>
      </c>
      <c r="G17" s="9">
        <f t="shared" si="1"/>
        <v>0.78119580286849488</v>
      </c>
      <c r="H17">
        <f>SUMIF(tblOperational[Rep_ID],A17,tblOperational[Completed_Visits])</f>
        <v>7418</v>
      </c>
      <c r="I17">
        <f>SUMIF(tblOperational[Rep_ID],A17,tblOperational[Planned_Visits])</f>
        <v>13488</v>
      </c>
      <c r="J17">
        <f t="shared" si="2"/>
        <v>-6070</v>
      </c>
      <c r="K17" s="9">
        <f t="shared" si="3"/>
        <v>0.54997034400948996</v>
      </c>
      <c r="L17" s="9">
        <f>AVERAGEIF(tblOperational[Rep_ID],A17,tblOperational[Merchandising_Compliance])</f>
        <v>0.40000000000000013</v>
      </c>
      <c r="M17" s="9">
        <f t="shared" si="4"/>
        <v>-0.49999999999999989</v>
      </c>
      <c r="N17" s="9">
        <f>AVERAGEIF(tblOperational[Rep_ID],A17,tblOperational[Product_Availability])</f>
        <v>0.44999999999999984</v>
      </c>
      <c r="O17" s="9">
        <f t="shared" si="5"/>
        <v>-0.50000000000000011</v>
      </c>
      <c r="P17" t="str">
        <f t="shared" si="6"/>
        <v>Critical</v>
      </c>
    </row>
    <row r="18" spans="1:16" ht="15" customHeight="1" x14ac:dyDescent="0.3">
      <c r="A18">
        <f>Raw_Reps!A41</f>
        <v>321890</v>
      </c>
      <c r="B18" t="str">
        <f>Raw_Reps!B41</f>
        <v>Nelle Meaux</v>
      </c>
      <c r="C18" t="str">
        <f>INDEX(tblRegions[name],MATCH(Raw_Reps!C41,tblRegions[id],0))</f>
        <v>Southeast</v>
      </c>
      <c r="D18" s="24">
        <f>SUMIF(tblOperational[Rep_ID],A18,tblOperational[Actual_Sales])</f>
        <v>246219.24</v>
      </c>
      <c r="E18" s="24">
        <f>SUMIF(tblOperational[Rep_ID],A18,tblOperational[Target])</f>
        <v>261219.1286631579</v>
      </c>
      <c r="F18" s="24">
        <f t="shared" si="0"/>
        <v>-14999.888663157908</v>
      </c>
      <c r="G18" s="9">
        <f t="shared" si="1"/>
        <v>0.94257737272181064</v>
      </c>
      <c r="H18">
        <f>SUMIF(tblOperational[Rep_ID],A18,tblOperational[Completed_Visits])</f>
        <v>11988</v>
      </c>
      <c r="I18">
        <f>SUMIF(tblOperational[Rep_ID],A18,tblOperational[Planned_Visits])</f>
        <v>13488</v>
      </c>
      <c r="J18">
        <f t="shared" si="2"/>
        <v>-1500</v>
      </c>
      <c r="K18" s="9">
        <f t="shared" si="3"/>
        <v>0.88879003558718861</v>
      </c>
      <c r="L18" s="9">
        <f>AVERAGEIF(tblOperational[Rep_ID],A18,tblOperational[Merchandising_Compliance])</f>
        <v>0.85784400000000005</v>
      </c>
      <c r="M18" s="9">
        <f t="shared" si="4"/>
        <v>-4.2155999999999971E-2</v>
      </c>
      <c r="N18" s="9">
        <f>AVERAGEIF(tblOperational[Rep_ID],A18,tblOperational[Product_Availability])</f>
        <v>0.89222399999999991</v>
      </c>
      <c r="O18" s="9">
        <f t="shared" si="5"/>
        <v>-5.777600000000005E-2</v>
      </c>
      <c r="P18" t="str">
        <f t="shared" si="6"/>
        <v>Healthy</v>
      </c>
    </row>
    <row r="19" spans="1:16" ht="15" customHeight="1" x14ac:dyDescent="0.3">
      <c r="A19">
        <f>Raw_Reps!A20</f>
        <v>321680</v>
      </c>
      <c r="B19" t="str">
        <f>Raw_Reps!B20</f>
        <v>Elna Condello</v>
      </c>
      <c r="C19" t="str">
        <f>INDEX(tblRegions[name],MATCH(Raw_Reps!C20,tblRegions[id],0))</f>
        <v>Northeast</v>
      </c>
      <c r="D19" s="24">
        <f>SUMIF(tblOperational[Rep_ID],A19,tblOperational[Actual_Sales])</f>
        <v>180058.73</v>
      </c>
      <c r="E19" s="24">
        <f>SUMIF(tblOperational[Rep_ID],A19,tblOperational[Target])</f>
        <v>192464.90609189193</v>
      </c>
      <c r="F19" s="24">
        <f t="shared" si="0"/>
        <v>-12406.176091891917</v>
      </c>
      <c r="G19" s="9">
        <f t="shared" si="1"/>
        <v>0.93554058065022716</v>
      </c>
      <c r="H19">
        <f>SUMIF(tblOperational[Rep_ID],A19,tblOperational[Completed_Visits])</f>
        <v>12369</v>
      </c>
      <c r="I19">
        <f>SUMIF(tblOperational[Rep_ID],A19,tblOperational[Planned_Visits])</f>
        <v>13488</v>
      </c>
      <c r="J19">
        <f t="shared" si="2"/>
        <v>-1119</v>
      </c>
      <c r="K19" s="9">
        <f t="shared" si="3"/>
        <v>0.91703736654804269</v>
      </c>
      <c r="L19" s="9">
        <f>AVERAGEIF(tblOperational[Rep_ID],A19,tblOperational[Merchandising_Compliance])</f>
        <v>0.88240399999999997</v>
      </c>
      <c r="M19" s="9">
        <f t="shared" si="4"/>
        <v>-1.7596000000000056E-2</v>
      </c>
      <c r="N19" s="9">
        <f>AVERAGEIF(tblOperational[Rep_ID],A19,tblOperational[Product_Availability])</f>
        <v>0.93275999999999992</v>
      </c>
      <c r="O19" s="9">
        <f t="shared" si="5"/>
        <v>-1.7240000000000033E-2</v>
      </c>
      <c r="P19" t="str">
        <f t="shared" si="6"/>
        <v>Healthy</v>
      </c>
    </row>
    <row r="20" spans="1:16" ht="15" customHeight="1" x14ac:dyDescent="0.3">
      <c r="A20">
        <f>Raw_Reps!A24</f>
        <v>321720</v>
      </c>
      <c r="B20" t="str">
        <f>Raw_Reps!B24</f>
        <v>Chau Rowles</v>
      </c>
      <c r="C20" t="str">
        <f>INDEX(tblRegions[name],MATCH(Raw_Reps!C24,tblRegions[id],0))</f>
        <v>Midwest</v>
      </c>
      <c r="D20" s="24">
        <f>SUMIF(tblOperational[Rep_ID],A20,tblOperational[Actual_Sales])</f>
        <v>60449.19999999999</v>
      </c>
      <c r="E20" s="24">
        <f>SUMIF(tblOperational[Rep_ID],A20,tblOperational[Target])</f>
        <v>70720.486499999985</v>
      </c>
      <c r="F20" s="24">
        <f t="shared" si="0"/>
        <v>-10271.286499999995</v>
      </c>
      <c r="G20" s="9">
        <f t="shared" si="1"/>
        <v>0.85476221943128183</v>
      </c>
      <c r="H20">
        <f>SUMIF(tblOperational[Rep_ID],A20,tblOperational[Completed_Visits])</f>
        <v>12294</v>
      </c>
      <c r="I20">
        <f>SUMIF(tblOperational[Rep_ID],A20,tblOperational[Planned_Visits])</f>
        <v>12588</v>
      </c>
      <c r="J20">
        <f t="shared" si="2"/>
        <v>-294</v>
      </c>
      <c r="K20" s="9">
        <f t="shared" si="3"/>
        <v>0.97664442326024781</v>
      </c>
      <c r="L20" s="9">
        <f>AVERAGEIF(tblOperational[Rep_ID],A20,tblOperational[Merchandising_Compliance])</f>
        <v>0.95655599999999974</v>
      </c>
      <c r="M20" s="9">
        <f t="shared" si="4"/>
        <v>5.6555999999999718E-2</v>
      </c>
      <c r="N20" s="9">
        <f>AVERAGEIF(tblOperational[Rep_ID],A20,tblOperational[Product_Availability])</f>
        <v>0.97559200000000035</v>
      </c>
      <c r="O20" s="9">
        <f t="shared" si="5"/>
        <v>2.5592000000000392E-2</v>
      </c>
      <c r="P20" t="str">
        <f t="shared" si="6"/>
        <v>At Risk</v>
      </c>
    </row>
    <row r="21" spans="1:16" ht="15" customHeight="1" x14ac:dyDescent="0.3">
      <c r="A21">
        <f>Raw_Reps!A17</f>
        <v>321650</v>
      </c>
      <c r="B21" t="str">
        <f>Raw_Reps!B17</f>
        <v>Akilah Drinkard</v>
      </c>
      <c r="C21" t="str">
        <f>INDEX(tblRegions[name],MATCH(Raw_Reps!C17,tblRegions[id],0))</f>
        <v>Northeast</v>
      </c>
      <c r="D21" s="24">
        <f>SUMIF(tblOperational[Rep_ID],A21,tblOperational[Actual_Sales])</f>
        <v>83872.450000000012</v>
      </c>
      <c r="E21" s="24">
        <f>SUMIF(tblOperational[Rep_ID],A21,tblOperational[Target])</f>
        <v>93989.75928857144</v>
      </c>
      <c r="F21" s="24">
        <f t="shared" si="0"/>
        <v>-10117.309288571429</v>
      </c>
      <c r="G21" s="9">
        <f t="shared" si="1"/>
        <v>0.89235732312592875</v>
      </c>
      <c r="H21">
        <f>SUMIF(tblOperational[Rep_ID],A21,tblOperational[Completed_Visits])</f>
        <v>7823</v>
      </c>
      <c r="I21">
        <f>SUMIF(tblOperational[Rep_ID],A21,tblOperational[Planned_Visits])</f>
        <v>12588</v>
      </c>
      <c r="J21">
        <f t="shared" si="2"/>
        <v>-4765</v>
      </c>
      <c r="K21" s="9">
        <f t="shared" si="3"/>
        <v>0.62146488719415316</v>
      </c>
      <c r="L21" s="9">
        <f>AVERAGEIF(tblOperational[Rep_ID],A21,tblOperational[Merchandising_Compliance])</f>
        <v>0.54445600000000005</v>
      </c>
      <c r="M21" s="9">
        <f t="shared" si="4"/>
        <v>-0.35554399999999997</v>
      </c>
      <c r="N21" s="9">
        <f>AVERAGEIF(tblOperational[Rep_ID],A21,tblOperational[Product_Availability])</f>
        <v>0.56913599999999998</v>
      </c>
      <c r="O21" s="9">
        <f t="shared" si="5"/>
        <v>-0.38086399999999998</v>
      </c>
      <c r="P21" t="str">
        <f t="shared" si="6"/>
        <v>Critical</v>
      </c>
    </row>
    <row r="22" spans="1:16" ht="15" customHeight="1" x14ac:dyDescent="0.3">
      <c r="A22">
        <f>Raw_Reps!A28</f>
        <v>321760</v>
      </c>
      <c r="B22" t="str">
        <f>Raw_Reps!B28</f>
        <v>Delilah Krum</v>
      </c>
      <c r="C22" t="str">
        <f>INDEX(tblRegions[name],MATCH(Raw_Reps!C28,tblRegions[id],0))</f>
        <v>Midwest</v>
      </c>
      <c r="D22" s="24">
        <f>SUMIF(tblOperational[Rep_ID],A22,tblOperational[Actual_Sales])</f>
        <v>223979.95000000004</v>
      </c>
      <c r="E22" s="24">
        <f>SUMIF(tblOperational[Rep_ID],A22,tblOperational[Target])</f>
        <v>233909.45040270273</v>
      </c>
      <c r="F22" s="24">
        <f t="shared" si="0"/>
        <v>-9929.500402702688</v>
      </c>
      <c r="G22" s="9">
        <f t="shared" si="1"/>
        <v>0.95754981089644786</v>
      </c>
      <c r="H22">
        <f>SUMIF(tblOperational[Rep_ID],A22,tblOperational[Completed_Visits])</f>
        <v>11902</v>
      </c>
      <c r="I22">
        <f>SUMIF(tblOperational[Rep_ID],A22,tblOperational[Planned_Visits])</f>
        <v>13788</v>
      </c>
      <c r="J22">
        <f t="shared" si="2"/>
        <v>-1886</v>
      </c>
      <c r="K22" s="9">
        <f t="shared" si="3"/>
        <v>0.86321438932404992</v>
      </c>
      <c r="L22" s="9">
        <f>AVERAGEIF(tblOperational[Rep_ID],A22,tblOperational[Merchandising_Compliance])</f>
        <v>0.8352719999999999</v>
      </c>
      <c r="M22" s="9">
        <f t="shared" si="4"/>
        <v>-6.4728000000000119E-2</v>
      </c>
      <c r="N22" s="9">
        <f>AVERAGEIF(tblOperational[Rep_ID],A22,tblOperational[Product_Availability])</f>
        <v>0.85597600000000018</v>
      </c>
      <c r="O22" s="9">
        <f t="shared" si="5"/>
        <v>-9.4023999999999774E-2</v>
      </c>
      <c r="P22" t="str">
        <f t="shared" si="6"/>
        <v>Healthy</v>
      </c>
    </row>
    <row r="23" spans="1:16" ht="15" customHeight="1" x14ac:dyDescent="0.3">
      <c r="A23">
        <f>Raw_Reps!A26</f>
        <v>321740</v>
      </c>
      <c r="B23" t="str">
        <f>Raw_Reps!B26</f>
        <v>Charles Bidwell</v>
      </c>
      <c r="C23" t="str">
        <f>INDEX(tblRegions[name],MATCH(Raw_Reps!C26,tblRegions[id],0))</f>
        <v>Midwest</v>
      </c>
      <c r="D23" s="24">
        <f>SUMIF(tblOperational[Rep_ID],A23,tblOperational[Actual_Sales])</f>
        <v>219821.46999999997</v>
      </c>
      <c r="E23" s="24">
        <f>SUMIF(tblOperational[Rep_ID],A23,tblOperational[Target])</f>
        <v>228489.5616864865</v>
      </c>
      <c r="F23" s="24">
        <f t="shared" si="0"/>
        <v>-8668.0916864865285</v>
      </c>
      <c r="G23" s="9">
        <f t="shared" si="1"/>
        <v>0.96206351124967304</v>
      </c>
      <c r="H23">
        <f>SUMIF(tblOperational[Rep_ID],A23,tblOperational[Completed_Visits])</f>
        <v>9350</v>
      </c>
      <c r="I23">
        <f>SUMIF(tblOperational[Rep_ID],A23,tblOperational[Planned_Visits])</f>
        <v>13188</v>
      </c>
      <c r="J23">
        <f t="shared" si="2"/>
        <v>-3838</v>
      </c>
      <c r="K23" s="9">
        <f t="shared" si="3"/>
        <v>0.70897785865938734</v>
      </c>
      <c r="L23" s="9">
        <f>AVERAGEIF(tblOperational[Rep_ID],A23,tblOperational[Merchandising_Compliance])</f>
        <v>0.64274799999999987</v>
      </c>
      <c r="M23" s="9">
        <f t="shared" si="4"/>
        <v>-0.25725200000000015</v>
      </c>
      <c r="N23" s="9">
        <f>AVERAGEIF(tblOperational[Rep_ID],A23,tblOperational[Product_Availability])</f>
        <v>0.65754799999999991</v>
      </c>
      <c r="O23" s="9">
        <f t="shared" si="5"/>
        <v>-0.29245200000000005</v>
      </c>
      <c r="P23" t="str">
        <f t="shared" si="6"/>
        <v>Critical</v>
      </c>
    </row>
    <row r="24" spans="1:16" ht="15" customHeight="1" x14ac:dyDescent="0.3">
      <c r="A24">
        <f>Raw_Reps!A27</f>
        <v>321750</v>
      </c>
      <c r="B24" t="str">
        <f>Raw_Reps!B27</f>
        <v>Cliff Meints</v>
      </c>
      <c r="C24" t="str">
        <f>INDEX(tblRegions[name],MATCH(Raw_Reps!C27,tblRegions[id],0))</f>
        <v>Midwest</v>
      </c>
      <c r="D24" s="24">
        <f>SUMIF(tblOperational[Rep_ID],A24,tblOperational[Actual_Sales])</f>
        <v>236912.67</v>
      </c>
      <c r="E24" s="24">
        <f>SUMIF(tblOperational[Rep_ID],A24,tblOperational[Target])</f>
        <v>243989.92530000003</v>
      </c>
      <c r="F24" s="24">
        <f t="shared" si="0"/>
        <v>-7077.2553000000189</v>
      </c>
      <c r="G24" s="9">
        <f t="shared" si="1"/>
        <v>0.9709936576631264</v>
      </c>
      <c r="H24">
        <f>SUMIF(tblOperational[Rep_ID],A24,tblOperational[Completed_Visits])</f>
        <v>9912</v>
      </c>
      <c r="I24">
        <f>SUMIF(tblOperational[Rep_ID],A24,tblOperational[Planned_Visits])</f>
        <v>13488</v>
      </c>
      <c r="J24">
        <f t="shared" si="2"/>
        <v>-3576</v>
      </c>
      <c r="K24" s="9">
        <f t="shared" si="3"/>
        <v>0.73487544483985767</v>
      </c>
      <c r="L24" s="9">
        <f>AVERAGEIF(tblOperational[Rep_ID],A24,tblOperational[Merchandising_Compliance])</f>
        <v>0.64961600000000008</v>
      </c>
      <c r="M24" s="9">
        <f t="shared" si="4"/>
        <v>-0.25038399999999994</v>
      </c>
      <c r="N24" s="9">
        <f>AVERAGEIF(tblOperational[Rep_ID],A24,tblOperational[Product_Availability])</f>
        <v>0.678732</v>
      </c>
      <c r="O24" s="9">
        <f t="shared" si="5"/>
        <v>-0.27126799999999995</v>
      </c>
      <c r="P24" t="str">
        <f t="shared" si="6"/>
        <v>Critical</v>
      </c>
    </row>
    <row r="25" spans="1:16" ht="15" customHeight="1" x14ac:dyDescent="0.3">
      <c r="A25">
        <f>Raw_Reps!A7</f>
        <v>321550</v>
      </c>
      <c r="B25" t="str">
        <f>Raw_Reps!B7</f>
        <v>Lavera Oles</v>
      </c>
      <c r="C25" t="str">
        <f>INDEX(tblRegions[name],MATCH(Raw_Reps!C7,tblRegions[id],0))</f>
        <v>Northeast</v>
      </c>
      <c r="D25" s="24">
        <f>SUMIF(tblOperational[Rep_ID],A25,tblOperational[Actual_Sales])</f>
        <v>90920.19</v>
      </c>
      <c r="E25" s="24">
        <f>SUMIF(tblOperational[Rep_ID],A25,tblOperational[Target])</f>
        <v>96601.419444444473</v>
      </c>
      <c r="F25" s="24">
        <f t="shared" si="0"/>
        <v>-5681.2294444444706</v>
      </c>
      <c r="G25" s="9">
        <f t="shared" si="1"/>
        <v>0.94118896516099593</v>
      </c>
      <c r="H25">
        <f>SUMIF(tblOperational[Rep_ID],A25,tblOperational[Completed_Visits])</f>
        <v>7732</v>
      </c>
      <c r="I25">
        <f>SUMIF(tblOperational[Rep_ID],A25,tblOperational[Planned_Visits])</f>
        <v>13788</v>
      </c>
      <c r="J25">
        <f t="shared" si="2"/>
        <v>-6056</v>
      </c>
      <c r="K25" s="9">
        <f t="shared" si="3"/>
        <v>0.56077748767043811</v>
      </c>
      <c r="L25" s="9">
        <f>AVERAGEIF(tblOperational[Rep_ID],A25,tblOperational[Merchandising_Compliance])</f>
        <v>0.45575199999999993</v>
      </c>
      <c r="M25" s="9">
        <f t="shared" si="4"/>
        <v>-0.44424800000000009</v>
      </c>
      <c r="N25" s="9">
        <f>AVERAGEIF(tblOperational[Rep_ID],A25,tblOperational[Product_Availability])</f>
        <v>0.48270399999999986</v>
      </c>
      <c r="O25" s="9">
        <f t="shared" si="5"/>
        <v>-0.4672960000000001</v>
      </c>
      <c r="P25" t="str">
        <f t="shared" si="6"/>
        <v>Critical</v>
      </c>
    </row>
    <row r="26" spans="1:16" ht="15" customHeight="1" x14ac:dyDescent="0.3">
      <c r="A26">
        <f>Raw_Reps!A5</f>
        <v>321530</v>
      </c>
      <c r="B26" t="str">
        <f>Raw_Reps!B5</f>
        <v>Renetta Carew</v>
      </c>
      <c r="C26" t="str">
        <f>INDEX(tblRegions[name],MATCH(Raw_Reps!C5,tblRegions[id],0))</f>
        <v>Northeast</v>
      </c>
      <c r="D26" s="24">
        <f>SUMIF(tblOperational[Rep_ID],A26,tblOperational[Actual_Sales])</f>
        <v>78258.439999999988</v>
      </c>
      <c r="E26" s="24">
        <f>SUMIF(tblOperational[Rep_ID],A26,tblOperational[Target])</f>
        <v>83596.353243750025</v>
      </c>
      <c r="F26" s="24">
        <f t="shared" si="0"/>
        <v>-5337.9132437500375</v>
      </c>
      <c r="G26" s="9">
        <f t="shared" si="1"/>
        <v>0.93614657773185672</v>
      </c>
      <c r="H26">
        <f>SUMIF(tblOperational[Rep_ID],A26,tblOperational[Completed_Visits])</f>
        <v>12505</v>
      </c>
      <c r="I26">
        <f>SUMIF(tblOperational[Rep_ID],A26,tblOperational[Planned_Visits])</f>
        <v>13188</v>
      </c>
      <c r="J26">
        <f t="shared" si="2"/>
        <v>-683</v>
      </c>
      <c r="K26" s="9">
        <f t="shared" si="3"/>
        <v>0.94821049438883831</v>
      </c>
      <c r="L26" s="9">
        <f>AVERAGEIF(tblOperational[Rep_ID],A26,tblOperational[Merchandising_Compliance])</f>
        <v>0.90223999999999971</v>
      </c>
      <c r="M26" s="9">
        <f t="shared" si="4"/>
        <v>2.2399999999996867E-3</v>
      </c>
      <c r="N26" s="9">
        <f>AVERAGEIF(tblOperational[Rep_ID],A26,tblOperational[Product_Availability])</f>
        <v>0.94261199999999989</v>
      </c>
      <c r="O26" s="9">
        <f t="shared" si="5"/>
        <v>-7.3880000000000612E-3</v>
      </c>
      <c r="P26" t="str">
        <f t="shared" si="6"/>
        <v>Healthy</v>
      </c>
    </row>
    <row r="27" spans="1:16" ht="15" customHeight="1" x14ac:dyDescent="0.3">
      <c r="A27">
        <f>Raw_Reps!A8</f>
        <v>321560</v>
      </c>
      <c r="B27" t="str">
        <f>Raw_Reps!B8</f>
        <v>Elba Felder</v>
      </c>
      <c r="C27" t="str">
        <f>INDEX(tblRegions[name],MATCH(Raw_Reps!C8,tblRegions[id],0))</f>
        <v>Northeast</v>
      </c>
      <c r="D27" s="24">
        <f>SUMIF(tblOperational[Rep_ID],A27,tblOperational[Actual_Sales])</f>
        <v>29775.219999999994</v>
      </c>
      <c r="E27" s="24">
        <f>SUMIF(tblOperational[Rep_ID],A27,tblOperational[Target])</f>
        <v>34173.693012121206</v>
      </c>
      <c r="F27" s="24">
        <f t="shared" si="0"/>
        <v>-4398.4730121212124</v>
      </c>
      <c r="G27" s="9">
        <f t="shared" si="1"/>
        <v>0.87129067348497868</v>
      </c>
      <c r="H27">
        <f>SUMIF(tblOperational[Rep_ID],A27,tblOperational[Completed_Visits])</f>
        <v>11202</v>
      </c>
      <c r="I27">
        <f>SUMIF(tblOperational[Rep_ID],A27,tblOperational[Planned_Visits])</f>
        <v>14088</v>
      </c>
      <c r="J27">
        <f t="shared" si="2"/>
        <v>-2886</v>
      </c>
      <c r="K27" s="9">
        <f t="shared" si="3"/>
        <v>0.79514480408858601</v>
      </c>
      <c r="L27" s="9">
        <f>AVERAGEIF(tblOperational[Rep_ID],A27,tblOperational[Merchandising_Compliance])</f>
        <v>0.74271999999999994</v>
      </c>
      <c r="M27" s="9">
        <f t="shared" si="4"/>
        <v>-0.15728000000000009</v>
      </c>
      <c r="N27" s="9">
        <f>AVERAGEIF(tblOperational[Rep_ID],A27,tblOperational[Product_Availability])</f>
        <v>0.76774399999999998</v>
      </c>
      <c r="O27" s="9">
        <f t="shared" si="5"/>
        <v>-0.18225599999999997</v>
      </c>
      <c r="P27" t="str">
        <f t="shared" si="6"/>
        <v>At Risk</v>
      </c>
    </row>
    <row r="28" spans="1:16" ht="15" customHeight="1" x14ac:dyDescent="0.3">
      <c r="A28">
        <f>Raw_Reps!A33</f>
        <v>321810</v>
      </c>
      <c r="B28" t="str">
        <f>Raw_Reps!B33</f>
        <v>Moon Torian</v>
      </c>
      <c r="C28" t="str">
        <f>INDEX(tblRegions[name],MATCH(Raw_Reps!C33,tblRegions[id],0))</f>
        <v>Southeast</v>
      </c>
      <c r="D28" s="24">
        <f>SUMIF(tblOperational[Rep_ID],A28,tblOperational[Actual_Sales])</f>
        <v>341111.92999999993</v>
      </c>
      <c r="E28" s="24">
        <f>SUMIF(tblOperational[Rep_ID],A28,tblOperational[Target])</f>
        <v>343670.08848421049</v>
      </c>
      <c r="F28" s="24">
        <f t="shared" si="0"/>
        <v>-2558.1584842105513</v>
      </c>
      <c r="G28" s="9">
        <f t="shared" si="1"/>
        <v>0.99255635398619191</v>
      </c>
      <c r="H28">
        <f>SUMIF(tblOperational[Rep_ID],A28,tblOperational[Completed_Visits])</f>
        <v>9267</v>
      </c>
      <c r="I28">
        <f>SUMIF(tblOperational[Rep_ID],A28,tblOperational[Planned_Visits])</f>
        <v>13188</v>
      </c>
      <c r="J28">
        <f t="shared" si="2"/>
        <v>-3921</v>
      </c>
      <c r="K28" s="9">
        <f t="shared" si="3"/>
        <v>0.70268425841674254</v>
      </c>
      <c r="L28" s="9">
        <f>AVERAGEIF(tblOperational[Rep_ID],A28,tblOperational[Merchandising_Compliance])</f>
        <v>0.64781199999999994</v>
      </c>
      <c r="M28" s="9">
        <f t="shared" si="4"/>
        <v>-0.25218800000000008</v>
      </c>
      <c r="N28" s="9">
        <f>AVERAGEIF(tblOperational[Rep_ID],A28,tblOperational[Product_Availability])</f>
        <v>0.65717200000000009</v>
      </c>
      <c r="O28" s="9">
        <f t="shared" si="5"/>
        <v>-0.29282799999999987</v>
      </c>
      <c r="P28" t="str">
        <f t="shared" si="6"/>
        <v>Critical</v>
      </c>
    </row>
    <row r="29" spans="1:16" ht="15" customHeight="1" x14ac:dyDescent="0.3">
      <c r="A29">
        <f>Raw_Reps!A15</f>
        <v>321630</v>
      </c>
      <c r="B29" t="str">
        <f>Raw_Reps!B15</f>
        <v>Julia Behrman</v>
      </c>
      <c r="C29" t="str">
        <f>INDEX(tblRegions[name],MATCH(Raw_Reps!C15,tblRegions[id],0))</f>
        <v>Northeast</v>
      </c>
      <c r="D29" s="24">
        <f>SUMIF(tblOperational[Rep_ID],A29,tblOperational[Actual_Sales])</f>
        <v>193679.37</v>
      </c>
      <c r="E29" s="24">
        <f>SUMIF(tblOperational[Rep_ID],A29,tblOperational[Target])</f>
        <v>192371.73973333326</v>
      </c>
      <c r="F29" s="24">
        <f t="shared" si="0"/>
        <v>1307.6302666667325</v>
      </c>
      <c r="G29" s="9">
        <f t="shared" si="1"/>
        <v>1.0067974135311111</v>
      </c>
      <c r="H29">
        <f>SUMIF(tblOperational[Rep_ID],A29,tblOperational[Completed_Visits])</f>
        <v>13790</v>
      </c>
      <c r="I29">
        <f>SUMIF(tblOperational[Rep_ID],A29,tblOperational[Planned_Visits])</f>
        <v>14088</v>
      </c>
      <c r="J29">
        <f t="shared" si="2"/>
        <v>-298</v>
      </c>
      <c r="K29" s="9">
        <f t="shared" si="3"/>
        <v>0.97884724588302097</v>
      </c>
      <c r="L29" s="9">
        <f>AVERAGEIF(tblOperational[Rep_ID],A29,tblOperational[Merchandising_Compliance])</f>
        <v>0.93987599999999982</v>
      </c>
      <c r="M29" s="9">
        <f t="shared" si="4"/>
        <v>3.98759999999998E-2</v>
      </c>
      <c r="N29" s="9">
        <f>AVERAGEIF(tblOperational[Rep_ID],A29,tblOperational[Product_Availability])</f>
        <v>0.96518400000000026</v>
      </c>
      <c r="O29" s="9">
        <f t="shared" si="5"/>
        <v>1.5184000000000308E-2</v>
      </c>
      <c r="P29" t="str">
        <f t="shared" si="6"/>
        <v>Healthy</v>
      </c>
    </row>
    <row r="30" spans="1:16" ht="15" customHeight="1" x14ac:dyDescent="0.3">
      <c r="A30">
        <f>Raw_Reps!A31</f>
        <v>321790</v>
      </c>
      <c r="B30" t="str">
        <f>Raw_Reps!B31</f>
        <v>Cordell Rieder</v>
      </c>
      <c r="C30" t="str">
        <f>INDEX(tblRegions[name],MATCH(Raw_Reps!C31,tblRegions[id],0))</f>
        <v>Midwest</v>
      </c>
      <c r="D30" s="24">
        <f>SUMIF(tblOperational[Rep_ID],A30,tblOperational[Actual_Sales])</f>
        <v>84700.040000000008</v>
      </c>
      <c r="E30" s="24">
        <f>SUMIF(tblOperational[Rep_ID],A30,tblOperational[Target])</f>
        <v>82808.219085714285</v>
      </c>
      <c r="F30" s="24">
        <f t="shared" si="0"/>
        <v>1891.8209142857231</v>
      </c>
      <c r="G30" s="9">
        <f t="shared" si="1"/>
        <v>1.0228458109010594</v>
      </c>
      <c r="H30">
        <f>SUMIF(tblOperational[Rep_ID],A30,tblOperational[Completed_Visits])</f>
        <v>10806</v>
      </c>
      <c r="I30">
        <f>SUMIF(tblOperational[Rep_ID],A30,tblOperational[Planned_Visits])</f>
        <v>12588</v>
      </c>
      <c r="J30">
        <f t="shared" si="2"/>
        <v>-1782</v>
      </c>
      <c r="K30" s="9">
        <f t="shared" si="3"/>
        <v>0.85843660629170637</v>
      </c>
      <c r="L30" s="9">
        <f>AVERAGEIF(tblOperational[Rep_ID],A30,tblOperational[Merchandising_Compliance])</f>
        <v>0.80118</v>
      </c>
      <c r="M30" s="9">
        <f t="shared" si="4"/>
        <v>-9.8820000000000019E-2</v>
      </c>
      <c r="N30" s="9">
        <f>AVERAGEIF(tblOperational[Rep_ID],A30,tblOperational[Product_Availability])</f>
        <v>0.85029600000000005</v>
      </c>
      <c r="O30" s="9">
        <f t="shared" si="5"/>
        <v>-9.9703999999999904E-2</v>
      </c>
      <c r="P30" t="str">
        <f t="shared" si="6"/>
        <v>Healthy</v>
      </c>
    </row>
    <row r="31" spans="1:16" ht="15" customHeight="1" x14ac:dyDescent="0.3">
      <c r="A31">
        <f>Raw_Reps!A38</f>
        <v>321860</v>
      </c>
      <c r="B31" t="str">
        <f>Raw_Reps!B38</f>
        <v>Saran Ram</v>
      </c>
      <c r="C31" t="str">
        <f>INDEX(tblRegions[name],MATCH(Raw_Reps!C38,tblRegions[id],0))</f>
        <v>Southeast</v>
      </c>
      <c r="D31" s="24">
        <f>SUMIF(tblOperational[Rep_ID],A31,tblOperational[Actual_Sales])</f>
        <v>157220.51</v>
      </c>
      <c r="E31" s="24">
        <f>SUMIF(tblOperational[Rep_ID],A31,tblOperational[Target])</f>
        <v>155267.70902068965</v>
      </c>
      <c r="F31" s="24">
        <f t="shared" si="0"/>
        <v>1952.8009793103556</v>
      </c>
      <c r="G31" s="9">
        <f t="shared" si="1"/>
        <v>1.0125769935785562</v>
      </c>
      <c r="H31">
        <f>SUMIF(tblOperational[Rep_ID],A31,tblOperational[Completed_Visits])</f>
        <v>9624</v>
      </c>
      <c r="I31">
        <f>SUMIF(tblOperational[Rep_ID],A31,tblOperational[Planned_Visits])</f>
        <v>12588</v>
      </c>
      <c r="J31">
        <f t="shared" si="2"/>
        <v>-2964</v>
      </c>
      <c r="K31" s="9">
        <f t="shared" si="3"/>
        <v>0.76453765490943759</v>
      </c>
      <c r="L31" s="9">
        <f>AVERAGEIF(tblOperational[Rep_ID],A31,tblOperational[Merchandising_Compliance])</f>
        <v>0.69802000000000008</v>
      </c>
      <c r="M31" s="9">
        <f t="shared" si="4"/>
        <v>-0.20197999999999994</v>
      </c>
      <c r="N31" s="9">
        <f>AVERAGEIF(tblOperational[Rep_ID],A31,tblOperational[Product_Availability])</f>
        <v>0.73145599999999988</v>
      </c>
      <c r="O31" s="9">
        <f t="shared" si="5"/>
        <v>-0.21854400000000007</v>
      </c>
      <c r="P31" t="str">
        <f t="shared" si="6"/>
        <v>Critical</v>
      </c>
    </row>
    <row r="32" spans="1:16" ht="15" customHeight="1" x14ac:dyDescent="0.3">
      <c r="A32">
        <f>Raw_Reps!A50</f>
        <v>321980</v>
      </c>
      <c r="B32" t="str">
        <f>Raw_Reps!B50</f>
        <v>Micha Woodford</v>
      </c>
      <c r="C32" t="str">
        <f>INDEX(tblRegions[name],MATCH(Raw_Reps!C50,tblRegions[id],0))</f>
        <v>West</v>
      </c>
      <c r="D32" s="24">
        <f>SUMIF(tblOperational[Rep_ID],A32,tblOperational[Actual_Sales])</f>
        <v>221862.21000000005</v>
      </c>
      <c r="E32" s="24">
        <f>SUMIF(tblOperational[Rep_ID],A32,tblOperational[Target])</f>
        <v>219888.28716486489</v>
      </c>
      <c r="F32" s="24">
        <f t="shared" si="0"/>
        <v>1973.922835135163</v>
      </c>
      <c r="G32" s="9">
        <f t="shared" si="1"/>
        <v>1.0089769348817346</v>
      </c>
      <c r="H32">
        <f>SUMIF(tblOperational[Rep_ID],A32,tblOperational[Completed_Visits])</f>
        <v>12613</v>
      </c>
      <c r="I32">
        <f>SUMIF(tblOperational[Rep_ID],A32,tblOperational[Planned_Visits])</f>
        <v>14088</v>
      </c>
      <c r="J32">
        <f t="shared" si="2"/>
        <v>-1475</v>
      </c>
      <c r="K32" s="9">
        <f t="shared" si="3"/>
        <v>0.89530096536059056</v>
      </c>
      <c r="L32" s="9">
        <f>AVERAGEIF(tblOperational[Rep_ID],A32,tblOperational[Merchandising_Compliance])</f>
        <v>0.85458400000000001</v>
      </c>
      <c r="M32" s="9">
        <f t="shared" si="4"/>
        <v>-4.5416000000000012E-2</v>
      </c>
      <c r="N32" s="9">
        <f>AVERAGEIF(tblOperational[Rep_ID],A32,tblOperational[Product_Availability])</f>
        <v>0.89719599999999999</v>
      </c>
      <c r="O32" s="9">
        <f t="shared" si="5"/>
        <v>-5.2803999999999962E-2</v>
      </c>
      <c r="P32" t="str">
        <f t="shared" si="6"/>
        <v>Healthy</v>
      </c>
    </row>
    <row r="33" spans="1:16" ht="15" customHeight="1" x14ac:dyDescent="0.3">
      <c r="A33">
        <f>Raw_Reps!A43</f>
        <v>321910</v>
      </c>
      <c r="B33" t="str">
        <f>Raw_Reps!B43</f>
        <v>Brandie Riva</v>
      </c>
      <c r="C33" t="str">
        <f>INDEX(tblRegions[name],MATCH(Raw_Reps!C43,tblRegions[id],0))</f>
        <v>West</v>
      </c>
      <c r="D33" s="24">
        <f>SUMIF(tblOperational[Rep_ID],A33,tblOperational[Actual_Sales])</f>
        <v>198796.33</v>
      </c>
      <c r="E33" s="24">
        <f>SUMIF(tblOperational[Rep_ID],A33,tblOperational[Target])</f>
        <v>195449.07578378383</v>
      </c>
      <c r="F33" s="24">
        <f t="shared" si="0"/>
        <v>3347.2542162161553</v>
      </c>
      <c r="G33" s="9">
        <f t="shared" si="1"/>
        <v>1.0171259659468488</v>
      </c>
      <c r="H33">
        <f>SUMIF(tblOperational[Rep_ID],A33,tblOperational[Completed_Visits])</f>
        <v>12529</v>
      </c>
      <c r="I33">
        <f>SUMIF(tblOperational[Rep_ID],A33,tblOperational[Planned_Visits])</f>
        <v>14088</v>
      </c>
      <c r="J33">
        <f t="shared" si="2"/>
        <v>-1559</v>
      </c>
      <c r="K33" s="9">
        <f t="shared" si="3"/>
        <v>0.8893384440658717</v>
      </c>
      <c r="L33" s="9">
        <f>AVERAGEIF(tblOperational[Rep_ID],A33,tblOperational[Merchandising_Compliance])</f>
        <v>0.83349600000000013</v>
      </c>
      <c r="M33" s="9">
        <f t="shared" si="4"/>
        <v>-6.6503999999999897E-2</v>
      </c>
      <c r="N33" s="9">
        <f>AVERAGEIF(tblOperational[Rep_ID],A33,tblOperational[Product_Availability])</f>
        <v>0.86669600000000002</v>
      </c>
      <c r="O33" s="9">
        <f t="shared" si="5"/>
        <v>-8.3303999999999934E-2</v>
      </c>
      <c r="P33" t="str">
        <f t="shared" si="6"/>
        <v>Healthy</v>
      </c>
    </row>
    <row r="34" spans="1:16" ht="15" customHeight="1" x14ac:dyDescent="0.3">
      <c r="A34">
        <f>Raw_Reps!A32</f>
        <v>321800</v>
      </c>
      <c r="B34" t="str">
        <f>Raw_Reps!B32</f>
        <v>Earlie Schleusner</v>
      </c>
      <c r="C34" t="str">
        <f>INDEX(tblRegions[name],MATCH(Raw_Reps!C32,tblRegions[id],0))</f>
        <v>Southeast</v>
      </c>
      <c r="D34" s="24">
        <f>SUMIF(tblOperational[Rep_ID],A34,tblOperational[Actual_Sales])</f>
        <v>370640.45000000007</v>
      </c>
      <c r="E34" s="24">
        <f>SUMIF(tblOperational[Rep_ID],A34,tblOperational[Target])</f>
        <v>365725.3169684211</v>
      </c>
      <c r="F34" s="24">
        <f t="shared" ref="F34:F51" si="7">D34-E34</f>
        <v>4915.1330315789673</v>
      </c>
      <c r="G34" s="9">
        <f t="shared" ref="G34:G51" si="8">IFERROR(D34/E34,0)</f>
        <v>1.0134394115023855</v>
      </c>
      <c r="H34">
        <f>SUMIF(tblOperational[Rep_ID],A34,tblOperational[Completed_Visits])</f>
        <v>12763</v>
      </c>
      <c r="I34">
        <f>SUMIF(tblOperational[Rep_ID],A34,tblOperational[Planned_Visits])</f>
        <v>12888</v>
      </c>
      <c r="J34">
        <f t="shared" ref="J34:J51" si="9">H34-I34</f>
        <v>-125</v>
      </c>
      <c r="K34" s="9">
        <f t="shared" ref="K34:K51" si="10">H34/I34</f>
        <v>0.9903010552451893</v>
      </c>
      <c r="L34" s="9">
        <f>AVERAGEIF(tblOperational[Rep_ID],A34,tblOperational[Merchandising_Compliance])</f>
        <v>0.96999999999999975</v>
      </c>
      <c r="M34" s="9">
        <f t="shared" ref="M34:M51" si="11">L34-0.9</f>
        <v>6.9999999999999729E-2</v>
      </c>
      <c r="N34" s="9">
        <f>AVERAGEIF(tblOperational[Rep_ID],A34,tblOperational[Product_Availability])</f>
        <v>0.98000000000000032</v>
      </c>
      <c r="O34" s="9">
        <f t="shared" ref="O34:O51" si="12">N34-0.95</f>
        <v>3.000000000000036E-2</v>
      </c>
      <c r="P34" t="str">
        <f t="shared" ref="P34:P51" si="13">IF(AND(G34&gt;=0.9,L34&gt;=0.8),"Healthy",IF(OR(G34&lt;0.8,L34&lt;0.7),"Critical","At Risk"))</f>
        <v>Healthy</v>
      </c>
    </row>
    <row r="35" spans="1:16" ht="15" customHeight="1" x14ac:dyDescent="0.3">
      <c r="A35">
        <f>Raw_Reps!A13</f>
        <v>321610</v>
      </c>
      <c r="B35" t="str">
        <f>Raw_Reps!B13</f>
        <v>Ayesha Monica</v>
      </c>
      <c r="C35" t="str">
        <f>INDEX(tblRegions[name],MATCH(Raw_Reps!C13,tblRegions[id],0))</f>
        <v>Northeast</v>
      </c>
      <c r="D35" s="24">
        <f>SUMIF(tblOperational[Rep_ID],A35,tblOperational[Actual_Sales])</f>
        <v>111051.81999999999</v>
      </c>
      <c r="E35" s="24">
        <f>SUMIF(tblOperational[Rep_ID],A35,tblOperational[Target])</f>
        <v>105856.31102105266</v>
      </c>
      <c r="F35" s="24">
        <f t="shared" si="7"/>
        <v>5195.5089789473277</v>
      </c>
      <c r="G35" s="9">
        <f t="shared" si="8"/>
        <v>1.0490807673990645</v>
      </c>
      <c r="H35">
        <f>SUMIF(tblOperational[Rep_ID],A35,tblOperational[Completed_Visits])</f>
        <v>12312</v>
      </c>
      <c r="I35">
        <f>SUMIF(tblOperational[Rep_ID],A35,tblOperational[Planned_Visits])</f>
        <v>13488</v>
      </c>
      <c r="J35">
        <f t="shared" si="9"/>
        <v>-1176</v>
      </c>
      <c r="K35" s="9">
        <f t="shared" si="10"/>
        <v>0.91281138790035588</v>
      </c>
      <c r="L35" s="9">
        <f>AVERAGEIF(tblOperational[Rep_ID],A35,tblOperational[Merchandising_Compliance])</f>
        <v>0.86649599999999993</v>
      </c>
      <c r="M35" s="9">
        <f t="shared" si="11"/>
        <v>-3.3504000000000089E-2</v>
      </c>
      <c r="N35" s="9">
        <f>AVERAGEIF(tblOperational[Rep_ID],A35,tblOperational[Product_Availability])</f>
        <v>0.90406400000000009</v>
      </c>
      <c r="O35" s="9">
        <f t="shared" si="12"/>
        <v>-4.5935999999999866E-2</v>
      </c>
      <c r="P35" t="str">
        <f t="shared" si="13"/>
        <v>Healthy</v>
      </c>
    </row>
    <row r="36" spans="1:16" ht="15" customHeight="1" x14ac:dyDescent="0.3">
      <c r="A36">
        <f>Raw_Reps!A9</f>
        <v>321570</v>
      </c>
      <c r="B36" t="str">
        <f>Raw_Reps!B9</f>
        <v>Shawanda Selke</v>
      </c>
      <c r="C36" t="str">
        <f>INDEX(tblRegions[name],MATCH(Raw_Reps!C9,tblRegions[id],0))</f>
        <v>Northeast</v>
      </c>
      <c r="D36" s="24">
        <f>SUMIF(tblOperational[Rep_ID],A36,tblOperational[Actual_Sales])</f>
        <v>153278.40000000002</v>
      </c>
      <c r="E36" s="24">
        <f>SUMIF(tblOperational[Rep_ID],A36,tblOperational[Target])</f>
        <v>147973.64262702703</v>
      </c>
      <c r="F36" s="24">
        <f t="shared" si="7"/>
        <v>5304.757372972992</v>
      </c>
      <c r="G36" s="9">
        <f t="shared" si="8"/>
        <v>1.0358493396445192</v>
      </c>
      <c r="H36">
        <f>SUMIF(tblOperational[Rep_ID],A36,tblOperational[Completed_Visits])</f>
        <v>8833</v>
      </c>
      <c r="I36">
        <f>SUMIF(tblOperational[Rep_ID],A36,tblOperational[Planned_Visits])</f>
        <v>12288</v>
      </c>
      <c r="J36">
        <f t="shared" si="9"/>
        <v>-3455</v>
      </c>
      <c r="K36" s="9">
        <f t="shared" si="10"/>
        <v>0.71883138020833337</v>
      </c>
      <c r="L36" s="9">
        <f>AVERAGEIF(tblOperational[Rep_ID],A36,tblOperational[Merchandising_Compliance])</f>
        <v>0.65205200000000008</v>
      </c>
      <c r="M36" s="9">
        <f t="shared" si="11"/>
        <v>-0.24794799999999995</v>
      </c>
      <c r="N36" s="9">
        <f>AVERAGEIF(tblOperational[Rep_ID],A36,tblOperational[Product_Availability])</f>
        <v>0.69385599999999992</v>
      </c>
      <c r="O36" s="9">
        <f t="shared" si="12"/>
        <v>-0.25614400000000004</v>
      </c>
      <c r="P36" t="str">
        <f t="shared" si="13"/>
        <v>Critical</v>
      </c>
    </row>
    <row r="37" spans="1:16" ht="15" customHeight="1" x14ac:dyDescent="0.3">
      <c r="A37">
        <f>Raw_Reps!A21</f>
        <v>321690</v>
      </c>
      <c r="B37" t="str">
        <f>Raw_Reps!B21</f>
        <v>Gianna Dossey</v>
      </c>
      <c r="C37" t="str">
        <f>INDEX(tblRegions[name],MATCH(Raw_Reps!C21,tblRegions[id],0))</f>
        <v>Northeast</v>
      </c>
      <c r="D37" s="24">
        <f>SUMIF(tblOperational[Rep_ID],A37,tblOperational[Actual_Sales])</f>
        <v>200272.97</v>
      </c>
      <c r="E37" s="24">
        <f>SUMIF(tblOperational[Rep_ID],A37,tblOperational[Target])</f>
        <v>192241.54216842103</v>
      </c>
      <c r="F37" s="24">
        <f t="shared" si="7"/>
        <v>8031.4278315789707</v>
      </c>
      <c r="G37" s="9">
        <f t="shared" si="8"/>
        <v>1.041777795480556</v>
      </c>
      <c r="H37">
        <f>SUMIF(tblOperational[Rep_ID],A37,tblOperational[Completed_Visits])</f>
        <v>10644</v>
      </c>
      <c r="I37">
        <f>SUMIF(tblOperational[Rep_ID],A37,tblOperational[Planned_Visits])</f>
        <v>13788</v>
      </c>
      <c r="J37">
        <f t="shared" si="9"/>
        <v>-3144</v>
      </c>
      <c r="K37" s="9">
        <f t="shared" si="10"/>
        <v>0.77197563098346389</v>
      </c>
      <c r="L37" s="9">
        <f>AVERAGEIF(tblOperational[Rep_ID],A37,tblOperational[Merchandising_Compliance])</f>
        <v>0.70181199999999988</v>
      </c>
      <c r="M37" s="9">
        <f t="shared" si="11"/>
        <v>-0.19818800000000014</v>
      </c>
      <c r="N37" s="9">
        <f>AVERAGEIF(tblOperational[Rep_ID],A37,tblOperational[Product_Availability])</f>
        <v>0.73293200000000003</v>
      </c>
      <c r="O37" s="9">
        <f t="shared" si="12"/>
        <v>-0.21706799999999993</v>
      </c>
      <c r="P37" t="str">
        <f t="shared" si="13"/>
        <v>At Risk</v>
      </c>
    </row>
    <row r="38" spans="1:16" ht="15" customHeight="1" x14ac:dyDescent="0.3">
      <c r="A38">
        <f>Raw_Reps!A2</f>
        <v>321500</v>
      </c>
      <c r="B38" t="str">
        <f>Raw_Reps!B2</f>
        <v>Samuel Racine</v>
      </c>
      <c r="C38" t="str">
        <f>INDEX(tblRegions[name],MATCH(Raw_Reps!C2,tblRegions[id],0))</f>
        <v>Northeast</v>
      </c>
      <c r="D38" s="24">
        <f>SUMIF(tblOperational[Rep_ID],A38,tblOperational[Actual_Sales])</f>
        <v>133867.32999999999</v>
      </c>
      <c r="E38" s="24">
        <f>SUMIF(tblOperational[Rep_ID],A38,tblOperational[Target])</f>
        <v>119437.17289999999</v>
      </c>
      <c r="F38" s="24">
        <f t="shared" si="7"/>
        <v>14430.157099999997</v>
      </c>
      <c r="G38" s="9">
        <f t="shared" si="8"/>
        <v>1.1208179727435594</v>
      </c>
      <c r="H38">
        <f>SUMIF(tblOperational[Rep_ID],A38,tblOperational[Completed_Visits])</f>
        <v>10227</v>
      </c>
      <c r="I38">
        <f>SUMIF(tblOperational[Rep_ID],A38,tblOperational[Planned_Visits])</f>
        <v>12288</v>
      </c>
      <c r="J38">
        <f t="shared" si="9"/>
        <v>-2061</v>
      </c>
      <c r="K38" s="9">
        <f t="shared" si="10"/>
        <v>0.832275390625</v>
      </c>
      <c r="L38" s="9">
        <f>AVERAGEIF(tblOperational[Rep_ID],A38,tblOperational[Merchandising_Compliance])</f>
        <v>0.77360400000000018</v>
      </c>
      <c r="M38" s="9">
        <f t="shared" si="11"/>
        <v>-0.12639599999999984</v>
      </c>
      <c r="N38" s="9">
        <f>AVERAGEIF(tblOperational[Rep_ID],A38,tblOperational[Product_Availability])</f>
        <v>0.81039199999999989</v>
      </c>
      <c r="O38" s="9">
        <f t="shared" si="12"/>
        <v>-0.13960800000000007</v>
      </c>
      <c r="P38" t="str">
        <f t="shared" si="13"/>
        <v>At Risk</v>
      </c>
    </row>
    <row r="39" spans="1:16" ht="15" customHeight="1" x14ac:dyDescent="0.3">
      <c r="A39">
        <f>Raw_Reps!A16</f>
        <v>321640</v>
      </c>
      <c r="B39" t="str">
        <f>Raw_Reps!B16</f>
        <v>Tia Amato</v>
      </c>
      <c r="C39" t="str">
        <f>INDEX(tblRegions[name],MATCH(Raw_Reps!C16,tblRegions[id],0))</f>
        <v>Northeast</v>
      </c>
      <c r="D39" s="24">
        <f>SUMIF(tblOperational[Rep_ID],A39,tblOperational[Actual_Sales])</f>
        <v>363628.00999999995</v>
      </c>
      <c r="E39" s="24">
        <f>SUMIF(tblOperational[Rep_ID],A39,tblOperational[Target])</f>
        <v>347014.15258378378</v>
      </c>
      <c r="F39" s="24">
        <f t="shared" si="7"/>
        <v>16613.857416216168</v>
      </c>
      <c r="G39" s="9">
        <f t="shared" si="8"/>
        <v>1.0478765989586114</v>
      </c>
      <c r="H39">
        <f>SUMIF(tblOperational[Rep_ID],A39,tblOperational[Completed_Visits])</f>
        <v>10580</v>
      </c>
      <c r="I39">
        <f>SUMIF(tblOperational[Rep_ID],A39,tblOperational[Planned_Visits])</f>
        <v>12288</v>
      </c>
      <c r="J39">
        <f t="shared" si="9"/>
        <v>-1708</v>
      </c>
      <c r="K39" s="9">
        <f t="shared" si="10"/>
        <v>0.86100260416666663</v>
      </c>
      <c r="L39" s="9">
        <f>AVERAGEIF(tblOperational[Rep_ID],A39,tblOperational[Merchandising_Compliance])</f>
        <v>0.82332399999999994</v>
      </c>
      <c r="M39" s="9">
        <f t="shared" si="11"/>
        <v>-7.6676000000000077E-2</v>
      </c>
      <c r="N39" s="9">
        <f>AVERAGEIF(tblOperational[Rep_ID],A39,tblOperational[Product_Availability])</f>
        <v>0.83236799999999989</v>
      </c>
      <c r="O39" s="9">
        <f t="shared" si="12"/>
        <v>-0.11763200000000007</v>
      </c>
      <c r="P39" t="str">
        <f t="shared" si="13"/>
        <v>Healthy</v>
      </c>
    </row>
    <row r="40" spans="1:16" ht="15" customHeight="1" x14ac:dyDescent="0.3">
      <c r="A40">
        <f>Raw_Reps!A10</f>
        <v>321580</v>
      </c>
      <c r="B40" t="str">
        <f>Raw_Reps!B10</f>
        <v>Sibyl Lauria</v>
      </c>
      <c r="C40" t="str">
        <f>INDEX(tblRegions[name],MATCH(Raw_Reps!C10,tblRegions[id],0))</f>
        <v>Northeast</v>
      </c>
      <c r="D40" s="24">
        <f>SUMIF(tblOperational[Rep_ID],A40,tblOperational[Actual_Sales])</f>
        <v>218417.18000000005</v>
      </c>
      <c r="E40" s="24">
        <f>SUMIF(tblOperational[Rep_ID],A40,tblOperational[Target])</f>
        <v>199912.81474594606</v>
      </c>
      <c r="F40" s="24">
        <f t="shared" si="7"/>
        <v>18504.365254053992</v>
      </c>
      <c r="G40" s="9">
        <f t="shared" si="8"/>
        <v>1.0925621765546634</v>
      </c>
      <c r="H40">
        <f>SUMIF(tblOperational[Rep_ID],A40,tblOperational[Completed_Visits])</f>
        <v>9667</v>
      </c>
      <c r="I40">
        <f>SUMIF(tblOperational[Rep_ID],A40,tblOperational[Planned_Visits])</f>
        <v>12588</v>
      </c>
      <c r="J40">
        <f t="shared" si="9"/>
        <v>-2921</v>
      </c>
      <c r="K40" s="9">
        <f t="shared" si="10"/>
        <v>0.76795360660946932</v>
      </c>
      <c r="L40" s="9">
        <f>AVERAGEIF(tblOperational[Rep_ID],A40,tblOperational[Merchandising_Compliance])</f>
        <v>0.71279599999999999</v>
      </c>
      <c r="M40" s="9">
        <f t="shared" si="11"/>
        <v>-0.18720400000000004</v>
      </c>
      <c r="N40" s="9">
        <f>AVERAGEIF(tblOperational[Rep_ID],A40,tblOperational[Product_Availability])</f>
        <v>0.7443160000000002</v>
      </c>
      <c r="O40" s="9">
        <f t="shared" si="12"/>
        <v>-0.20568399999999976</v>
      </c>
      <c r="P40" t="str">
        <f t="shared" si="13"/>
        <v>At Risk</v>
      </c>
    </row>
    <row r="41" spans="1:16" ht="15" customHeight="1" x14ac:dyDescent="0.3">
      <c r="A41">
        <f>Raw_Reps!A22</f>
        <v>321700</v>
      </c>
      <c r="B41" t="str">
        <f>Raw_Reps!B22</f>
        <v>Debroah Wardle</v>
      </c>
      <c r="C41" t="str">
        <f>INDEX(tblRegions[name],MATCH(Raw_Reps!C22,tblRegions[id],0))</f>
        <v>Northeast</v>
      </c>
      <c r="D41" s="24">
        <f>SUMIF(tblOperational[Rep_ID],A41,tblOperational[Actual_Sales])</f>
        <v>188001.04</v>
      </c>
      <c r="E41" s="24">
        <f>SUMIF(tblOperational[Rep_ID],A41,tblOperational[Target])</f>
        <v>169474.41234722227</v>
      </c>
      <c r="F41" s="24">
        <f t="shared" si="7"/>
        <v>18526.627652777737</v>
      </c>
      <c r="G41" s="9">
        <f t="shared" si="8"/>
        <v>1.1093181406926496</v>
      </c>
      <c r="H41">
        <f>SUMIF(tblOperational[Rep_ID],A41,tblOperational[Completed_Visits])</f>
        <v>10573</v>
      </c>
      <c r="I41">
        <f>SUMIF(tblOperational[Rep_ID],A41,tblOperational[Planned_Visits])</f>
        <v>14088</v>
      </c>
      <c r="J41">
        <f t="shared" si="9"/>
        <v>-3515</v>
      </c>
      <c r="K41" s="9">
        <f t="shared" si="10"/>
        <v>0.7504968767745599</v>
      </c>
      <c r="L41" s="9">
        <f>AVERAGEIF(tblOperational[Rep_ID],A41,tblOperational[Merchandising_Compliance])</f>
        <v>0.68165600000000015</v>
      </c>
      <c r="M41" s="9">
        <f t="shared" si="11"/>
        <v>-0.21834399999999987</v>
      </c>
      <c r="N41" s="9">
        <f>AVERAGEIF(tblOperational[Rep_ID],A41,tblOperational[Product_Availability])</f>
        <v>0.71616000000000002</v>
      </c>
      <c r="O41" s="9">
        <f t="shared" si="12"/>
        <v>-0.23383999999999994</v>
      </c>
      <c r="P41" t="str">
        <f t="shared" si="13"/>
        <v>Critical</v>
      </c>
    </row>
    <row r="42" spans="1:16" ht="15" customHeight="1" x14ac:dyDescent="0.3">
      <c r="A42">
        <f>Raw_Reps!A3</f>
        <v>321510</v>
      </c>
      <c r="B42" t="str">
        <f>Raw_Reps!B3</f>
        <v>Eugena Esser</v>
      </c>
      <c r="C42" t="str">
        <f>INDEX(tblRegions[name],MATCH(Raw_Reps!C3,tblRegions[id],0))</f>
        <v>Northeast</v>
      </c>
      <c r="D42" s="24">
        <f>SUMIF(tblOperational[Rep_ID],A42,tblOperational[Actual_Sales])</f>
        <v>116383.06999999999</v>
      </c>
      <c r="E42" s="24">
        <f>SUMIF(tblOperational[Rep_ID],A42,tblOperational[Target])</f>
        <v>97530.571538888878</v>
      </c>
      <c r="F42" s="24">
        <f t="shared" si="7"/>
        <v>18852.498461111114</v>
      </c>
      <c r="G42" s="9">
        <f t="shared" si="8"/>
        <v>1.1932983490575975</v>
      </c>
      <c r="H42">
        <f>SUMIF(tblOperational[Rep_ID],A42,tblOperational[Completed_Visits])</f>
        <v>7406</v>
      </c>
      <c r="I42">
        <f>SUMIF(tblOperational[Rep_ID],A42,tblOperational[Planned_Visits])</f>
        <v>12588</v>
      </c>
      <c r="J42">
        <f t="shared" si="9"/>
        <v>-5182</v>
      </c>
      <c r="K42" s="9">
        <f t="shared" si="10"/>
        <v>0.5883380997775659</v>
      </c>
      <c r="L42" s="9">
        <f>AVERAGEIF(tblOperational[Rep_ID],A42,tblOperational[Merchandising_Compliance])</f>
        <v>0.51093599999999983</v>
      </c>
      <c r="M42" s="9">
        <f t="shared" si="11"/>
        <v>-0.38906400000000019</v>
      </c>
      <c r="N42" s="9">
        <f>AVERAGEIF(tblOperational[Rep_ID],A42,tblOperational[Product_Availability])</f>
        <v>0.53534400000000004</v>
      </c>
      <c r="O42" s="9">
        <f t="shared" si="12"/>
        <v>-0.41465599999999991</v>
      </c>
      <c r="P42" t="str">
        <f t="shared" si="13"/>
        <v>Critical</v>
      </c>
    </row>
    <row r="43" spans="1:16" ht="15" customHeight="1" x14ac:dyDescent="0.3">
      <c r="A43">
        <f>Raw_Reps!A12</f>
        <v>321600</v>
      </c>
      <c r="B43" t="str">
        <f>Raw_Reps!B12</f>
        <v>Ernestine Pickron</v>
      </c>
      <c r="C43" t="str">
        <f>INDEX(tblRegions[name],MATCH(Raw_Reps!C12,tblRegions[id],0))</f>
        <v>Northeast</v>
      </c>
      <c r="D43" s="24">
        <f>SUMIF(tblOperational[Rep_ID],A43,tblOperational[Actual_Sales])</f>
        <v>183047.13999999998</v>
      </c>
      <c r="E43" s="24">
        <f>SUMIF(tblOperational[Rep_ID],A43,tblOperational[Target])</f>
        <v>160479.28415675674</v>
      </c>
      <c r="F43" s="24">
        <f t="shared" si="7"/>
        <v>22567.855843243247</v>
      </c>
      <c r="G43" s="9">
        <f t="shared" si="8"/>
        <v>1.1406278446581235</v>
      </c>
      <c r="H43">
        <f>SUMIF(tblOperational[Rep_ID],A43,tblOperational[Completed_Visits])</f>
        <v>12436</v>
      </c>
      <c r="I43">
        <f>SUMIF(tblOperational[Rep_ID],A43,tblOperational[Planned_Visits])</f>
        <v>13188</v>
      </c>
      <c r="J43">
        <f t="shared" si="9"/>
        <v>-752</v>
      </c>
      <c r="K43" s="9">
        <f t="shared" si="10"/>
        <v>0.9429784652714589</v>
      </c>
      <c r="L43" s="9">
        <f>AVERAGEIF(tblOperational[Rep_ID],A43,tblOperational[Merchandising_Compliance])</f>
        <v>0.90825599999999984</v>
      </c>
      <c r="M43" s="9">
        <f t="shared" si="11"/>
        <v>8.255999999999819E-3</v>
      </c>
      <c r="N43" s="9">
        <f>AVERAGEIF(tblOperational[Rep_ID],A43,tblOperational[Product_Availability])</f>
        <v>0.93964799999999982</v>
      </c>
      <c r="O43" s="9">
        <f t="shared" si="12"/>
        <v>-1.0352000000000139E-2</v>
      </c>
      <c r="P43" t="str">
        <f t="shared" si="13"/>
        <v>Healthy</v>
      </c>
    </row>
    <row r="44" spans="1:16" ht="15" customHeight="1" x14ac:dyDescent="0.3">
      <c r="A44">
        <f>Raw_Reps!A37</f>
        <v>321850</v>
      </c>
      <c r="B44" t="str">
        <f>Raw_Reps!B37</f>
        <v>Calvin Ollison</v>
      </c>
      <c r="C44" t="str">
        <f>INDEX(tblRegions[name],MATCH(Raw_Reps!C37,tblRegions[id],0))</f>
        <v>Southeast</v>
      </c>
      <c r="D44" s="24">
        <f>SUMIF(tblOperational[Rep_ID],A44,tblOperational[Actual_Sales])</f>
        <v>196348.27000000002</v>
      </c>
      <c r="E44" s="24">
        <f>SUMIF(tblOperational[Rep_ID],A44,tblOperational[Target])</f>
        <v>169813.90456216218</v>
      </c>
      <c r="F44" s="24">
        <f t="shared" si="7"/>
        <v>26534.365437837841</v>
      </c>
      <c r="G44" s="9">
        <f t="shared" si="8"/>
        <v>1.1562555522544071</v>
      </c>
      <c r="H44">
        <f>SUMIF(tblOperational[Rep_ID],A44,tblOperational[Completed_Visits])</f>
        <v>11866</v>
      </c>
      <c r="I44">
        <f>SUMIF(tblOperational[Rep_ID],A44,tblOperational[Planned_Visits])</f>
        <v>12288</v>
      </c>
      <c r="J44">
        <f t="shared" si="9"/>
        <v>-422</v>
      </c>
      <c r="K44" s="9">
        <f t="shared" si="10"/>
        <v>0.96565755208333337</v>
      </c>
      <c r="L44" s="9">
        <f>AVERAGEIF(tblOperational[Rep_ID],A44,tblOperational[Merchandising_Compliance])</f>
        <v>0.95131199999999982</v>
      </c>
      <c r="M44" s="9">
        <f t="shared" si="11"/>
        <v>5.1311999999999802E-2</v>
      </c>
      <c r="N44" s="9">
        <f>AVERAGEIF(tblOperational[Rep_ID],A44,tblOperational[Product_Availability])</f>
        <v>0.97334000000000021</v>
      </c>
      <c r="O44" s="9">
        <f t="shared" si="12"/>
        <v>2.3340000000000249E-2</v>
      </c>
      <c r="P44" t="str">
        <f t="shared" si="13"/>
        <v>Healthy</v>
      </c>
    </row>
    <row r="45" spans="1:16" ht="15" customHeight="1" x14ac:dyDescent="0.3">
      <c r="A45">
        <f>Raw_Reps!A4</f>
        <v>321520</v>
      </c>
      <c r="B45" t="str">
        <f>Raw_Reps!B4</f>
        <v>Michel Averette</v>
      </c>
      <c r="C45" t="str">
        <f>INDEX(tblRegions[name],MATCH(Raw_Reps!C4,tblRegions[id],0))</f>
        <v>Northeast</v>
      </c>
      <c r="D45" s="24">
        <f>SUMIF(tblOperational[Rep_ID],A45,tblOperational[Actual_Sales])</f>
        <v>209084.07999999996</v>
      </c>
      <c r="E45" s="24">
        <f>SUMIF(tblOperational[Rep_ID],A45,tblOperational[Target])</f>
        <v>177414.27473513511</v>
      </c>
      <c r="F45" s="24">
        <f t="shared" si="7"/>
        <v>31669.805264864845</v>
      </c>
      <c r="G45" s="9">
        <f t="shared" si="8"/>
        <v>1.1785076500306713</v>
      </c>
      <c r="H45">
        <f>SUMIF(tblOperational[Rep_ID],A45,tblOperational[Completed_Visits])</f>
        <v>11861</v>
      </c>
      <c r="I45">
        <f>SUMIF(tblOperational[Rep_ID],A45,tblOperational[Planned_Visits])</f>
        <v>12888</v>
      </c>
      <c r="J45">
        <f t="shared" si="9"/>
        <v>-1027</v>
      </c>
      <c r="K45" s="9">
        <f t="shared" si="10"/>
        <v>0.92031346989447549</v>
      </c>
      <c r="L45" s="9">
        <f>AVERAGEIF(tblOperational[Rep_ID],A45,tblOperational[Merchandising_Compliance])</f>
        <v>0.876112</v>
      </c>
      <c r="M45" s="9">
        <f t="shared" si="11"/>
        <v>-2.388800000000002E-2</v>
      </c>
      <c r="N45" s="9">
        <f>AVERAGEIF(tblOperational[Rep_ID],A45,tblOperational[Product_Availability])</f>
        <v>0.89871999999999985</v>
      </c>
      <c r="O45" s="9">
        <f t="shared" si="12"/>
        <v>-5.1280000000000103E-2</v>
      </c>
      <c r="P45" t="str">
        <f t="shared" si="13"/>
        <v>Healthy</v>
      </c>
    </row>
    <row r="46" spans="1:16" ht="15" customHeight="1" x14ac:dyDescent="0.3">
      <c r="A46">
        <f>Raw_Reps!A34</f>
        <v>321820</v>
      </c>
      <c r="B46" t="str">
        <f>Raw_Reps!B34</f>
        <v>Dorotha Seawell</v>
      </c>
      <c r="C46" t="str">
        <f>INDEX(tblRegions[name],MATCH(Raw_Reps!C34,tblRegions[id],0))</f>
        <v>Southeast</v>
      </c>
      <c r="D46" s="24">
        <f>SUMIF(tblOperational[Rep_ID],A46,tblOperational[Actual_Sales])</f>
        <v>249802.22999999998</v>
      </c>
      <c r="E46" s="24">
        <f>SUMIF(tblOperational[Rep_ID],A46,tblOperational[Target])</f>
        <v>214607.07154594592</v>
      </c>
      <c r="F46" s="24">
        <f t="shared" si="7"/>
        <v>35195.158454054064</v>
      </c>
      <c r="G46" s="9">
        <f t="shared" si="8"/>
        <v>1.1639981301665496</v>
      </c>
      <c r="H46">
        <f>SUMIF(tblOperational[Rep_ID],A46,tblOperational[Completed_Visits])</f>
        <v>9426</v>
      </c>
      <c r="I46">
        <f>SUMIF(tblOperational[Rep_ID],A46,tblOperational[Planned_Visits])</f>
        <v>13488</v>
      </c>
      <c r="J46">
        <f t="shared" si="9"/>
        <v>-4062</v>
      </c>
      <c r="K46" s="9">
        <f t="shared" si="10"/>
        <v>0.69884341637010672</v>
      </c>
      <c r="L46" s="9">
        <f>AVERAGEIF(tblOperational[Rep_ID],A46,tblOperational[Merchandising_Compliance])</f>
        <v>0.61207999999999996</v>
      </c>
      <c r="M46" s="9">
        <f t="shared" si="11"/>
        <v>-0.28792000000000006</v>
      </c>
      <c r="N46" s="9">
        <f>AVERAGEIF(tblOperational[Rep_ID],A46,tblOperational[Product_Availability])</f>
        <v>0.64281999999999995</v>
      </c>
      <c r="O46" s="9">
        <f t="shared" si="12"/>
        <v>-0.30718000000000001</v>
      </c>
      <c r="P46" t="str">
        <f t="shared" si="13"/>
        <v>Critical</v>
      </c>
    </row>
    <row r="47" spans="1:16" ht="15" customHeight="1" x14ac:dyDescent="0.3">
      <c r="A47">
        <f>Raw_Reps!A11</f>
        <v>321590</v>
      </c>
      <c r="B47" t="str">
        <f>Raw_Reps!B11</f>
        <v>Necole Victory</v>
      </c>
      <c r="C47" t="str">
        <f>INDEX(tblRegions[name],MATCH(Raw_Reps!C11,tblRegions[id],0))</f>
        <v>Northeast</v>
      </c>
      <c r="D47" s="24">
        <f>SUMIF(tblOperational[Rep_ID],A47,tblOperational[Actual_Sales])</f>
        <v>215628.84</v>
      </c>
      <c r="E47" s="24">
        <f>SUMIF(tblOperational[Rep_ID],A47,tblOperational[Target])</f>
        <v>176020.98661621622</v>
      </c>
      <c r="F47" s="24">
        <f t="shared" si="7"/>
        <v>39607.853383783775</v>
      </c>
      <c r="G47" s="9">
        <f t="shared" si="8"/>
        <v>1.225017789896508</v>
      </c>
      <c r="H47">
        <f>SUMIF(tblOperational[Rep_ID],A47,tblOperational[Completed_Visits])</f>
        <v>8239</v>
      </c>
      <c r="I47">
        <f>SUMIF(tblOperational[Rep_ID],A47,tblOperational[Planned_Visits])</f>
        <v>12888</v>
      </c>
      <c r="J47">
        <f t="shared" si="9"/>
        <v>-4649</v>
      </c>
      <c r="K47" s="9">
        <f t="shared" si="10"/>
        <v>0.63927684667908136</v>
      </c>
      <c r="L47" s="9">
        <f>AVERAGEIF(tblOperational[Rep_ID],A47,tblOperational[Merchandising_Compliance])</f>
        <v>0.55389200000000005</v>
      </c>
      <c r="M47" s="9">
        <f t="shared" si="11"/>
        <v>-0.34610799999999997</v>
      </c>
      <c r="N47" s="9">
        <f>AVERAGEIF(tblOperational[Rep_ID],A47,tblOperational[Product_Availability])</f>
        <v>0.57107200000000002</v>
      </c>
      <c r="O47" s="9">
        <f t="shared" si="12"/>
        <v>-0.37892799999999993</v>
      </c>
      <c r="P47" t="str">
        <f t="shared" si="13"/>
        <v>Critical</v>
      </c>
    </row>
    <row r="48" spans="1:16" ht="15" customHeight="1" x14ac:dyDescent="0.3">
      <c r="A48">
        <f>Raw_Reps!A36</f>
        <v>321840</v>
      </c>
      <c r="B48" t="str">
        <f>Raw_Reps!B36</f>
        <v>Vernita Plump</v>
      </c>
      <c r="C48" t="str">
        <f>INDEX(tblRegions[name],MATCH(Raw_Reps!C36,tblRegions[id],0))</f>
        <v>Southeast</v>
      </c>
      <c r="D48" s="24">
        <f>SUMIF(tblOperational[Rep_ID],A48,tblOperational[Actual_Sales])</f>
        <v>399664.35000000003</v>
      </c>
      <c r="E48" s="24">
        <f>SUMIF(tblOperational[Rep_ID],A48,tblOperational[Target])</f>
        <v>350460.89392432437</v>
      </c>
      <c r="F48" s="24">
        <f t="shared" si="7"/>
        <v>49203.456075675669</v>
      </c>
      <c r="G48" s="9">
        <f t="shared" si="8"/>
        <v>1.1403964234774231</v>
      </c>
      <c r="H48">
        <f>SUMIF(tblOperational[Rep_ID],A48,tblOperational[Completed_Visits])</f>
        <v>12398</v>
      </c>
      <c r="I48">
        <f>SUMIF(tblOperational[Rep_ID],A48,tblOperational[Planned_Visits])</f>
        <v>14088</v>
      </c>
      <c r="J48">
        <f t="shared" si="9"/>
        <v>-1690</v>
      </c>
      <c r="K48" s="9">
        <f t="shared" si="10"/>
        <v>0.88003975014196478</v>
      </c>
      <c r="L48" s="9">
        <f>AVERAGEIF(tblOperational[Rep_ID],A48,tblOperational[Merchandising_Compliance])</f>
        <v>0.84714800000000012</v>
      </c>
      <c r="M48" s="9">
        <f t="shared" si="11"/>
        <v>-5.2851999999999899E-2</v>
      </c>
      <c r="N48" s="9">
        <f>AVERAGEIF(tblOperational[Rep_ID],A48,tblOperational[Product_Availability])</f>
        <v>0.8932199999999999</v>
      </c>
      <c r="O48" s="9">
        <f t="shared" si="12"/>
        <v>-5.6780000000000053E-2</v>
      </c>
      <c r="P48" t="str">
        <f t="shared" si="13"/>
        <v>Healthy</v>
      </c>
    </row>
    <row r="49" spans="1:16" ht="15" customHeight="1" x14ac:dyDescent="0.3">
      <c r="A49">
        <f>Raw_Reps!A46</f>
        <v>321940</v>
      </c>
      <c r="B49" t="str">
        <f>Raw_Reps!B46</f>
        <v>Arica Stoltzfus</v>
      </c>
      <c r="C49" t="str">
        <f>INDEX(tblRegions[name],MATCH(Raw_Reps!C46,tblRegions[id],0))</f>
        <v>West</v>
      </c>
      <c r="D49" s="24">
        <f>SUMIF(tblOperational[Rep_ID],A49,tblOperational[Actual_Sales])</f>
        <v>232133.62000000002</v>
      </c>
      <c r="E49" s="24">
        <f>SUMIF(tblOperational[Rep_ID],A49,tblOperational[Target])</f>
        <v>177516.78174210529</v>
      </c>
      <c r="F49" s="24">
        <f t="shared" si="7"/>
        <v>54616.838257894735</v>
      </c>
      <c r="G49" s="9">
        <f t="shared" si="8"/>
        <v>1.3076714084262837</v>
      </c>
      <c r="H49">
        <f>SUMIF(tblOperational[Rep_ID],A49,tblOperational[Completed_Visits])</f>
        <v>10299</v>
      </c>
      <c r="I49">
        <f>SUMIF(tblOperational[Rep_ID],A49,tblOperational[Planned_Visits])</f>
        <v>12888</v>
      </c>
      <c r="J49">
        <f t="shared" si="9"/>
        <v>-2589</v>
      </c>
      <c r="K49" s="9">
        <f t="shared" si="10"/>
        <v>0.79911545623836122</v>
      </c>
      <c r="L49" s="9">
        <f>AVERAGEIF(tblOperational[Rep_ID],A49,tblOperational[Merchandising_Compliance])</f>
        <v>0.74930000000000008</v>
      </c>
      <c r="M49" s="9">
        <f t="shared" si="11"/>
        <v>-0.15069999999999995</v>
      </c>
      <c r="N49" s="9">
        <f>AVERAGEIF(tblOperational[Rep_ID],A49,tblOperational[Product_Availability])</f>
        <v>0.77158800000000016</v>
      </c>
      <c r="O49" s="9">
        <f t="shared" si="12"/>
        <v>-0.17841199999999979</v>
      </c>
      <c r="P49" t="str">
        <f t="shared" si="13"/>
        <v>At Risk</v>
      </c>
    </row>
    <row r="50" spans="1:16" ht="15" customHeight="1" x14ac:dyDescent="0.3">
      <c r="A50">
        <f>Raw_Reps!A48</f>
        <v>321960</v>
      </c>
      <c r="B50" t="str">
        <f>Raw_Reps!B48</f>
        <v>Maryanna Fiorentino</v>
      </c>
      <c r="C50" t="str">
        <f>INDEX(tblRegions[name],MATCH(Raw_Reps!C48,tblRegions[id],0))</f>
        <v>West</v>
      </c>
      <c r="D50" s="24">
        <f>SUMIF(tblOperational[Rep_ID],A50,tblOperational[Actual_Sales])</f>
        <v>323739.60000000003</v>
      </c>
      <c r="E50" s="24">
        <f>SUMIF(tblOperational[Rep_ID],A50,tblOperational[Target])</f>
        <v>263916.38041052636</v>
      </c>
      <c r="F50" s="24">
        <f t="shared" si="7"/>
        <v>59823.21958947368</v>
      </c>
      <c r="G50" s="9">
        <f t="shared" si="8"/>
        <v>1.2266749017109801</v>
      </c>
      <c r="H50">
        <f>SUMIF(tblOperational[Rep_ID],A50,tblOperational[Completed_Visits])</f>
        <v>12552</v>
      </c>
      <c r="I50">
        <f>SUMIF(tblOperational[Rep_ID],A50,tblOperational[Planned_Visits])</f>
        <v>13488</v>
      </c>
      <c r="J50">
        <f t="shared" si="9"/>
        <v>-936</v>
      </c>
      <c r="K50" s="9">
        <f t="shared" si="10"/>
        <v>0.93060498220640564</v>
      </c>
      <c r="L50" s="9">
        <f>AVERAGEIF(tblOperational[Rep_ID],A50,tblOperational[Merchandising_Compliance])</f>
        <v>0.90133199999999991</v>
      </c>
      <c r="M50" s="9">
        <f t="shared" si="11"/>
        <v>1.3319999999998888E-3</v>
      </c>
      <c r="N50" s="9">
        <f>AVERAGEIF(tblOperational[Rep_ID],A50,tblOperational[Product_Availability])</f>
        <v>0.92652400000000013</v>
      </c>
      <c r="O50" s="9">
        <f t="shared" si="12"/>
        <v>-2.347599999999983E-2</v>
      </c>
      <c r="P50" t="str">
        <f t="shared" si="13"/>
        <v>Healthy</v>
      </c>
    </row>
    <row r="51" spans="1:16" ht="15" customHeight="1" x14ac:dyDescent="0.3">
      <c r="A51">
        <f>Raw_Reps!A47</f>
        <v>321950</v>
      </c>
      <c r="B51" t="str">
        <f>Raw_Reps!B47</f>
        <v>Elwood Shutt</v>
      </c>
      <c r="C51" t="str">
        <f>INDEX(tblRegions[name],MATCH(Raw_Reps!C47,tblRegions[id],0))</f>
        <v>West</v>
      </c>
      <c r="D51" s="24">
        <f>SUMIF(tblOperational[Rep_ID],A51,tblOperational[Actual_Sales])</f>
        <v>322766.89</v>
      </c>
      <c r="E51" s="24">
        <f>SUMIF(tblOperational[Rep_ID],A51,tblOperational[Target])</f>
        <v>257399.8765810811</v>
      </c>
      <c r="F51" s="24">
        <f t="shared" si="7"/>
        <v>65367.013418918912</v>
      </c>
      <c r="G51" s="9">
        <f t="shared" si="8"/>
        <v>1.25395122284889</v>
      </c>
      <c r="H51">
        <f>SUMIF(tblOperational[Rep_ID],A51,tblOperational[Completed_Visits])</f>
        <v>11082</v>
      </c>
      <c r="I51">
        <f>SUMIF(tblOperational[Rep_ID],A51,tblOperational[Planned_Visits])</f>
        <v>13188</v>
      </c>
      <c r="J51">
        <f t="shared" si="9"/>
        <v>-2106</v>
      </c>
      <c r="K51" s="9">
        <f t="shared" si="10"/>
        <v>0.84030937215650592</v>
      </c>
      <c r="L51" s="9">
        <f>AVERAGEIF(tblOperational[Rep_ID],A51,tblOperational[Merchandising_Compliance])</f>
        <v>0.75293599999999994</v>
      </c>
      <c r="M51" s="9">
        <f t="shared" si="11"/>
        <v>-0.14706400000000008</v>
      </c>
      <c r="N51" s="9">
        <f>AVERAGEIF(tblOperational[Rep_ID],A51,tblOperational[Product_Availability])</f>
        <v>0.78456399999999993</v>
      </c>
      <c r="O51" s="9">
        <f t="shared" si="12"/>
        <v>-0.16543600000000003</v>
      </c>
      <c r="P51" t="str">
        <f t="shared" si="13"/>
        <v>At Risk</v>
      </c>
    </row>
  </sheetData>
  <conditionalFormatting sqref="G2:G51">
    <cfRule type="cellIs" dxfId="2" priority="2" operator="lessThan">
      <formula>0.8</formula>
    </cfRule>
  </conditionalFormatting>
  <conditionalFormatting sqref="L2:L51">
    <cfRule type="cellIs" dxfId="1" priority="3" operator="lessThan">
      <formula>0.7</formula>
    </cfRule>
  </conditionalFormatting>
  <conditionalFormatting sqref="N2:N51">
    <cfRule type="cellIs" dxfId="0" priority="4" operator="lessThan">
      <formula>0.8</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251"/>
  <sheetViews>
    <sheetView zoomScaleNormal="100" workbookViewId="0">
      <pane ySplit="1" topLeftCell="A2" activePane="bottomLeft" state="frozen"/>
      <selection pane="bottomLeft" activeCell="C2" sqref="C2"/>
    </sheetView>
  </sheetViews>
  <sheetFormatPr defaultColWidth="8.6640625" defaultRowHeight="14.4" x14ac:dyDescent="0.3"/>
  <cols>
    <col min="1" max="1" width="9" customWidth="1"/>
    <col min="2" max="2" width="10" customWidth="1"/>
    <col min="3" max="3" width="12" customWidth="1"/>
    <col min="4" max="5" width="10" customWidth="1"/>
    <col min="6" max="7" width="12" customWidth="1"/>
    <col min="8" max="8" width="9.77734375" customWidth="1"/>
    <col min="9" max="9" width="11.77734375" customWidth="1"/>
    <col min="10" max="10" width="12.44140625" customWidth="1"/>
    <col min="11" max="11" width="10" customWidth="1"/>
    <col min="12" max="12" width="14.77734375" customWidth="1"/>
    <col min="13" max="14" width="14" customWidth="1"/>
    <col min="15" max="15" width="13.21875" customWidth="1"/>
    <col min="16" max="16" width="11.77734375" customWidth="1"/>
    <col min="17" max="17" width="11.5546875" customWidth="1"/>
    <col min="18" max="18" width="14" customWidth="1"/>
    <col min="19" max="19" width="15.33203125" customWidth="1"/>
    <col min="20" max="23" width="14" customWidth="1"/>
  </cols>
  <sheetData>
    <row r="1" spans="1:23" ht="26.4" customHeight="1" x14ac:dyDescent="0.3">
      <c r="A1" s="23" t="s">
        <v>100</v>
      </c>
      <c r="B1" s="23" t="s">
        <v>111</v>
      </c>
      <c r="C1" s="23" t="s">
        <v>112</v>
      </c>
      <c r="D1" s="23" t="s">
        <v>113</v>
      </c>
      <c r="E1" s="23" t="s">
        <v>114</v>
      </c>
      <c r="F1" s="23" t="s">
        <v>115</v>
      </c>
      <c r="G1" s="23" t="s">
        <v>116</v>
      </c>
      <c r="H1" s="23" t="s">
        <v>117</v>
      </c>
      <c r="I1" s="23" t="s">
        <v>118</v>
      </c>
      <c r="J1" s="23" t="s">
        <v>106</v>
      </c>
      <c r="K1" s="23" t="s">
        <v>105</v>
      </c>
      <c r="L1" s="23" t="s">
        <v>119</v>
      </c>
      <c r="M1" s="23" t="s">
        <v>120</v>
      </c>
      <c r="N1" s="23" t="s">
        <v>108</v>
      </c>
      <c r="O1" s="23" t="s">
        <v>121</v>
      </c>
      <c r="P1" s="23" t="s">
        <v>122</v>
      </c>
      <c r="Q1" s="23" t="s">
        <v>110</v>
      </c>
      <c r="R1" s="23" t="s">
        <v>123</v>
      </c>
      <c r="S1" s="23" t="s">
        <v>124</v>
      </c>
      <c r="T1" s="23" t="s">
        <v>125</v>
      </c>
      <c r="U1" s="23" t="s">
        <v>24</v>
      </c>
      <c r="V1" s="23" t="s">
        <v>102</v>
      </c>
      <c r="W1" s="23" t="s">
        <v>126</v>
      </c>
    </row>
    <row r="2" spans="1:23" ht="15" customHeight="1" x14ac:dyDescent="0.3">
      <c r="A2" s="25">
        <v>321500</v>
      </c>
      <c r="B2" s="25">
        <v>1</v>
      </c>
      <c r="C2" t="str">
        <f>INDEX(tblRegions[name],MATCH(B2,tblRegions[id],0))</f>
        <v>Northeast</v>
      </c>
      <c r="D2" s="26">
        <v>42005</v>
      </c>
      <c r="E2" s="27">
        <v>26</v>
      </c>
      <c r="F2" s="27">
        <v>23</v>
      </c>
      <c r="G2" s="9">
        <f t="shared" ref="G2:G65" si="0">F2/E2</f>
        <v>0.88461538461538458</v>
      </c>
      <c r="H2" s="27">
        <v>480</v>
      </c>
      <c r="I2" s="27">
        <v>413</v>
      </c>
      <c r="J2" s="9">
        <f t="shared" ref="J2:J65" si="1">I2/H2</f>
        <v>0.86041666666666672</v>
      </c>
      <c r="K2">
        <f t="shared" ref="K2:K65" si="2">I2-H2</f>
        <v>-67</v>
      </c>
      <c r="L2" s="28">
        <v>0.72989999999999999</v>
      </c>
      <c r="M2" s="28">
        <v>0.9</v>
      </c>
      <c r="N2" s="9">
        <f t="shared" ref="N2:N65" si="3">L2-M2</f>
        <v>-0.17010000000000003</v>
      </c>
      <c r="O2" s="28">
        <v>0.79520000000000002</v>
      </c>
      <c r="P2" s="28">
        <v>0.95</v>
      </c>
      <c r="Q2" s="9">
        <f t="shared" ref="Q2:Q65" si="4">O2-P2</f>
        <v>-0.15479999999999994</v>
      </c>
      <c r="R2" s="24">
        <f>SUMIFS(tblCleanOrders[Sales_USD],tblCleanOrders[Rep_ID],A2,tblCleanOrders[Year],YEAR(D2),tblCleanOrders[Month],MONTH(D2))</f>
        <v>1967.79</v>
      </c>
      <c r="S2" s="27">
        <v>1.05</v>
      </c>
      <c r="T2" s="24">
        <f>INDEX(tblRepAvg[Avg_Monthly_Sales],MATCH(A2,tblRepAvg[Rep_ID],0))*S2</f>
        <v>4580.3152499999987</v>
      </c>
      <c r="U2" s="9">
        <f t="shared" ref="U2:U65" si="5">IFERROR(R2/T2,0)</f>
        <v>0.429618900140116</v>
      </c>
      <c r="V2" s="24">
        <f t="shared" ref="V2:V65" si="6">R2-T2</f>
        <v>-2612.5252499999988</v>
      </c>
      <c r="W2" t="str">
        <f t="shared" ref="W2:W65" si="7">IF(AND(U2&gt;=0.9,L2&gt;=0.8),"Healthy",IF(OR(U2&lt;0.8,L2&lt;0.7),"Critical","At Risk"))</f>
        <v>Critical</v>
      </c>
    </row>
    <row r="3" spans="1:23" ht="15" customHeight="1" x14ac:dyDescent="0.3">
      <c r="A3" s="25">
        <v>321500</v>
      </c>
      <c r="B3" s="25">
        <v>1</v>
      </c>
      <c r="C3" t="str">
        <f>INDEX(tblRegions[name],MATCH(B3,tblRegions[id],0))</f>
        <v>Northeast</v>
      </c>
      <c r="D3" s="26">
        <v>42036</v>
      </c>
      <c r="E3" s="27">
        <v>26</v>
      </c>
      <c r="F3" s="27">
        <v>22</v>
      </c>
      <c r="G3" s="9">
        <f t="shared" si="0"/>
        <v>0.84615384615384615</v>
      </c>
      <c r="H3" s="27">
        <v>488</v>
      </c>
      <c r="I3" s="27">
        <v>395</v>
      </c>
      <c r="J3" s="9">
        <f t="shared" si="1"/>
        <v>0.80942622950819676</v>
      </c>
      <c r="K3">
        <f t="shared" si="2"/>
        <v>-93</v>
      </c>
      <c r="L3" s="28">
        <v>0.77129999999999999</v>
      </c>
      <c r="M3" s="28">
        <v>0.9</v>
      </c>
      <c r="N3" s="9">
        <f t="shared" si="3"/>
        <v>-0.12870000000000004</v>
      </c>
      <c r="O3" s="28">
        <v>0.8649</v>
      </c>
      <c r="P3" s="28">
        <v>0.95</v>
      </c>
      <c r="Q3" s="9">
        <f t="shared" si="4"/>
        <v>-8.5099999999999953E-2</v>
      </c>
      <c r="R3" s="24">
        <f>SUMIFS(tblCleanOrders[Sales_USD],tblCleanOrders[Rep_ID],A3,tblCleanOrders[Year],YEAR(D3),tblCleanOrders[Month],MONTH(D3))</f>
        <v>1857.89</v>
      </c>
      <c r="S3" s="27">
        <v>1.06</v>
      </c>
      <c r="T3" s="24">
        <f>INDEX(tblRepAvg[Avg_Monthly_Sales],MATCH(A3,tblRepAvg[Rep_ID],0))*S3</f>
        <v>4623.9372999999996</v>
      </c>
      <c r="U3" s="9">
        <f t="shared" si="5"/>
        <v>0.40179826832859528</v>
      </c>
      <c r="V3" s="24">
        <f t="shared" si="6"/>
        <v>-2766.0472999999993</v>
      </c>
      <c r="W3" t="str">
        <f t="shared" si="7"/>
        <v>Critical</v>
      </c>
    </row>
    <row r="4" spans="1:23" ht="15" customHeight="1" x14ac:dyDescent="0.3">
      <c r="A4" s="25">
        <v>321500</v>
      </c>
      <c r="B4" s="25">
        <v>1</v>
      </c>
      <c r="C4" t="str">
        <f>INDEX(tblRegions[name],MATCH(B4,tblRegions[id],0))</f>
        <v>Northeast</v>
      </c>
      <c r="D4" s="26">
        <v>42064</v>
      </c>
      <c r="E4" s="27">
        <v>26</v>
      </c>
      <c r="F4" s="27">
        <v>22</v>
      </c>
      <c r="G4" s="9">
        <f t="shared" si="0"/>
        <v>0.84615384615384615</v>
      </c>
      <c r="H4" s="27">
        <v>496</v>
      </c>
      <c r="I4" s="27">
        <v>433</v>
      </c>
      <c r="J4" s="9">
        <f t="shared" si="1"/>
        <v>0.87298387096774188</v>
      </c>
      <c r="K4">
        <f t="shared" si="2"/>
        <v>-63</v>
      </c>
      <c r="L4" s="28">
        <v>0.72199999999999998</v>
      </c>
      <c r="M4" s="28">
        <v>0.9</v>
      </c>
      <c r="N4" s="9">
        <f t="shared" si="3"/>
        <v>-0.17800000000000005</v>
      </c>
      <c r="O4" s="28">
        <v>0.79339999999999999</v>
      </c>
      <c r="P4" s="28">
        <v>0.95</v>
      </c>
      <c r="Q4" s="9">
        <f t="shared" si="4"/>
        <v>-0.15659999999999996</v>
      </c>
      <c r="R4" s="24">
        <f>SUMIFS(tblCleanOrders[Sales_USD],tblCleanOrders[Rep_ID],A4,tblCleanOrders[Year],YEAR(D4),tblCleanOrders[Month],MONTH(D4))</f>
        <v>1857.85</v>
      </c>
      <c r="S4" s="27">
        <v>1.07</v>
      </c>
      <c r="T4" s="24">
        <f>INDEX(tblRepAvg[Avg_Monthly_Sales],MATCH(A4,tblRepAvg[Rep_ID],0))*S4</f>
        <v>4667.5593499999995</v>
      </c>
      <c r="U4" s="9">
        <f t="shared" si="5"/>
        <v>0.39803457453626168</v>
      </c>
      <c r="V4" s="24">
        <f t="shared" si="6"/>
        <v>-2809.7093499999996</v>
      </c>
      <c r="W4" t="str">
        <f t="shared" si="7"/>
        <v>Critical</v>
      </c>
    </row>
    <row r="5" spans="1:23" ht="15" customHeight="1" x14ac:dyDescent="0.3">
      <c r="A5" s="25">
        <v>321500</v>
      </c>
      <c r="B5" s="25">
        <v>1</v>
      </c>
      <c r="C5" t="str">
        <f>INDEX(tblRegions[name],MATCH(B5,tblRegions[id],0))</f>
        <v>Northeast</v>
      </c>
      <c r="D5" s="26">
        <v>42095</v>
      </c>
      <c r="E5" s="27">
        <v>26</v>
      </c>
      <c r="F5" s="27">
        <v>23</v>
      </c>
      <c r="G5" s="9">
        <f t="shared" si="0"/>
        <v>0.88461538461538458</v>
      </c>
      <c r="H5" s="27">
        <v>504</v>
      </c>
      <c r="I5" s="27">
        <v>433</v>
      </c>
      <c r="J5" s="9">
        <f t="shared" si="1"/>
        <v>0.85912698412698407</v>
      </c>
      <c r="K5">
        <f t="shared" si="2"/>
        <v>-71</v>
      </c>
      <c r="L5" s="28">
        <v>0.80579999999999996</v>
      </c>
      <c r="M5" s="28">
        <v>0.9</v>
      </c>
      <c r="N5" s="9">
        <f t="shared" si="3"/>
        <v>-9.4200000000000061E-2</v>
      </c>
      <c r="O5" s="28">
        <v>0.84550000000000003</v>
      </c>
      <c r="P5" s="28">
        <v>0.95</v>
      </c>
      <c r="Q5" s="9">
        <f t="shared" si="4"/>
        <v>-0.10449999999999993</v>
      </c>
      <c r="R5" s="24">
        <f>SUMIFS(tblCleanOrders[Sales_USD],tblCleanOrders[Rep_ID],A5,tblCleanOrders[Year],YEAR(D5),tblCleanOrders[Month],MONTH(D5))</f>
        <v>1801.7</v>
      </c>
      <c r="S5" s="27">
        <v>1.08</v>
      </c>
      <c r="T5" s="24">
        <f>INDEX(tblRepAvg[Avg_Monthly_Sales],MATCH(A5,tblRepAvg[Rep_ID],0))*S5</f>
        <v>4711.1813999999995</v>
      </c>
      <c r="U5" s="9">
        <f t="shared" si="5"/>
        <v>0.38243061496209851</v>
      </c>
      <c r="V5" s="24">
        <f t="shared" si="6"/>
        <v>-2909.4813999999997</v>
      </c>
      <c r="W5" t="str">
        <f t="shared" si="7"/>
        <v>Critical</v>
      </c>
    </row>
    <row r="6" spans="1:23" ht="15" customHeight="1" x14ac:dyDescent="0.3">
      <c r="A6" s="25">
        <v>321500</v>
      </c>
      <c r="B6" s="25">
        <v>1</v>
      </c>
      <c r="C6" t="str">
        <f>INDEX(tblRegions[name],MATCH(B6,tblRegions[id],0))</f>
        <v>Northeast</v>
      </c>
      <c r="D6" s="26">
        <v>42125</v>
      </c>
      <c r="E6" s="27">
        <v>26</v>
      </c>
      <c r="F6" s="27">
        <v>22</v>
      </c>
      <c r="G6" s="9">
        <f t="shared" si="0"/>
        <v>0.84615384615384615</v>
      </c>
      <c r="H6" s="27">
        <v>480</v>
      </c>
      <c r="I6" s="27">
        <v>392</v>
      </c>
      <c r="J6" s="9">
        <f t="shared" si="1"/>
        <v>0.81666666666666665</v>
      </c>
      <c r="K6">
        <f t="shared" si="2"/>
        <v>-88</v>
      </c>
      <c r="L6" s="28">
        <v>0.81100000000000005</v>
      </c>
      <c r="M6" s="28">
        <v>0.9</v>
      </c>
      <c r="N6" s="9">
        <f t="shared" si="3"/>
        <v>-8.8999999999999968E-2</v>
      </c>
      <c r="O6" s="28">
        <v>0.81179999999999997</v>
      </c>
      <c r="P6" s="28">
        <v>0.95</v>
      </c>
      <c r="Q6" s="9">
        <f t="shared" si="4"/>
        <v>-0.13819999999999999</v>
      </c>
      <c r="R6" s="24">
        <f>SUMIFS(tblCleanOrders[Sales_USD],tblCleanOrders[Rep_ID],A6,tblCleanOrders[Year],YEAR(D6),tblCleanOrders[Month],MONTH(D6))</f>
        <v>2189.39</v>
      </c>
      <c r="S6" s="27">
        <v>1.0900000000000001</v>
      </c>
      <c r="T6" s="24">
        <f>INDEX(tblRepAvg[Avg_Monthly_Sales],MATCH(A6,tblRepAvg[Rep_ID],0))*S6</f>
        <v>4754.8034499999994</v>
      </c>
      <c r="U6" s="9">
        <f t="shared" si="5"/>
        <v>0.46045857058507855</v>
      </c>
      <c r="V6" s="24">
        <f t="shared" si="6"/>
        <v>-2565.4134499999996</v>
      </c>
      <c r="W6" t="str">
        <f t="shared" si="7"/>
        <v>Critical</v>
      </c>
    </row>
    <row r="7" spans="1:23" ht="15" customHeight="1" x14ac:dyDescent="0.3">
      <c r="A7" s="25">
        <v>321500</v>
      </c>
      <c r="B7" s="25">
        <v>1</v>
      </c>
      <c r="C7" t="str">
        <f>INDEX(tblRegions[name],MATCH(B7,tblRegions[id],0))</f>
        <v>Northeast</v>
      </c>
      <c r="D7" s="26">
        <v>42156</v>
      </c>
      <c r="E7" s="27">
        <v>26</v>
      </c>
      <c r="F7" s="27">
        <v>22</v>
      </c>
      <c r="G7" s="9">
        <f t="shared" si="0"/>
        <v>0.84615384615384615</v>
      </c>
      <c r="H7" s="27">
        <v>488</v>
      </c>
      <c r="I7" s="27">
        <v>385</v>
      </c>
      <c r="J7" s="9">
        <f t="shared" si="1"/>
        <v>0.78893442622950816</v>
      </c>
      <c r="K7">
        <f t="shared" si="2"/>
        <v>-103</v>
      </c>
      <c r="L7" s="28">
        <v>0.74880000000000002</v>
      </c>
      <c r="M7" s="28">
        <v>0.9</v>
      </c>
      <c r="N7" s="9">
        <f t="shared" si="3"/>
        <v>-0.1512</v>
      </c>
      <c r="O7" s="28">
        <v>0.8266</v>
      </c>
      <c r="P7" s="28">
        <v>0.95</v>
      </c>
      <c r="Q7" s="9">
        <f t="shared" si="4"/>
        <v>-0.12339999999999995</v>
      </c>
      <c r="R7" s="24">
        <f>SUMIFS(tblCleanOrders[Sales_USD],tblCleanOrders[Rep_ID],A7,tblCleanOrders[Year],YEAR(D7),tblCleanOrders[Month],MONTH(D7))</f>
        <v>1764.28</v>
      </c>
      <c r="S7" s="27">
        <v>1.1000000000000001</v>
      </c>
      <c r="T7" s="24">
        <f>INDEX(tblRepAvg[Avg_Monthly_Sales],MATCH(A7,tblRepAvg[Rep_ID],0))*S7</f>
        <v>4798.4254999999994</v>
      </c>
      <c r="U7" s="9">
        <f t="shared" si="5"/>
        <v>0.36767893968552812</v>
      </c>
      <c r="V7" s="24">
        <f t="shared" si="6"/>
        <v>-3034.1454999999996</v>
      </c>
      <c r="W7" t="str">
        <f t="shared" si="7"/>
        <v>Critical</v>
      </c>
    </row>
    <row r="8" spans="1:23" ht="15" customHeight="1" x14ac:dyDescent="0.3">
      <c r="A8" s="25">
        <v>321500</v>
      </c>
      <c r="B8" s="25">
        <v>1</v>
      </c>
      <c r="C8" t="str">
        <f>INDEX(tblRegions[name],MATCH(B8,tblRegions[id],0))</f>
        <v>Northeast</v>
      </c>
      <c r="D8" s="26">
        <v>42186</v>
      </c>
      <c r="E8" s="27">
        <v>26</v>
      </c>
      <c r="F8" s="27">
        <v>23</v>
      </c>
      <c r="G8" s="9">
        <f t="shared" si="0"/>
        <v>0.88461538461538458</v>
      </c>
      <c r="H8" s="27">
        <v>496</v>
      </c>
      <c r="I8" s="27">
        <v>428</v>
      </c>
      <c r="J8" s="9">
        <f t="shared" si="1"/>
        <v>0.86290322580645162</v>
      </c>
      <c r="K8">
        <f t="shared" si="2"/>
        <v>-68</v>
      </c>
      <c r="L8" s="28">
        <v>0.76600000000000001</v>
      </c>
      <c r="M8" s="28">
        <v>0.9</v>
      </c>
      <c r="N8" s="9">
        <f t="shared" si="3"/>
        <v>-0.13400000000000001</v>
      </c>
      <c r="O8" s="28">
        <v>0.81730000000000003</v>
      </c>
      <c r="P8" s="28">
        <v>0.95</v>
      </c>
      <c r="Q8" s="9">
        <f t="shared" si="4"/>
        <v>-0.13269999999999993</v>
      </c>
      <c r="R8" s="24">
        <f>SUMIFS(tblCleanOrders[Sales_USD],tblCleanOrders[Rep_ID],A8,tblCleanOrders[Year],YEAR(D8),tblCleanOrders[Month],MONTH(D8))</f>
        <v>1884.17</v>
      </c>
      <c r="S8" s="27">
        <v>1.1100000000000001</v>
      </c>
      <c r="T8" s="24">
        <f>INDEX(tblRepAvg[Avg_Monthly_Sales],MATCH(A8,tblRepAvg[Rep_ID],0))*S8</f>
        <v>4842.0475499999993</v>
      </c>
      <c r="U8" s="9">
        <f t="shared" si="5"/>
        <v>0.38912670322702642</v>
      </c>
      <c r="V8" s="24">
        <f t="shared" si="6"/>
        <v>-2957.8775499999992</v>
      </c>
      <c r="W8" t="str">
        <f t="shared" si="7"/>
        <v>Critical</v>
      </c>
    </row>
    <row r="9" spans="1:23" ht="15" customHeight="1" x14ac:dyDescent="0.3">
      <c r="A9" s="25">
        <v>321500</v>
      </c>
      <c r="B9" s="25">
        <v>1</v>
      </c>
      <c r="C9" t="str">
        <f>INDEX(tblRegions[name],MATCH(B9,tblRegions[id],0))</f>
        <v>Northeast</v>
      </c>
      <c r="D9" s="26">
        <v>42217</v>
      </c>
      <c r="E9" s="27">
        <v>26</v>
      </c>
      <c r="F9" s="27">
        <v>23</v>
      </c>
      <c r="G9" s="9">
        <f t="shared" si="0"/>
        <v>0.88461538461538458</v>
      </c>
      <c r="H9" s="27">
        <v>504</v>
      </c>
      <c r="I9" s="27">
        <v>415</v>
      </c>
      <c r="J9" s="9">
        <f t="shared" si="1"/>
        <v>0.82341269841269837</v>
      </c>
      <c r="K9">
        <f t="shared" si="2"/>
        <v>-89</v>
      </c>
      <c r="L9" s="28">
        <v>0.79690000000000005</v>
      </c>
      <c r="M9" s="28">
        <v>0.9</v>
      </c>
      <c r="N9" s="9">
        <f t="shared" si="3"/>
        <v>-0.10309999999999997</v>
      </c>
      <c r="O9" s="28">
        <v>0.79320000000000002</v>
      </c>
      <c r="P9" s="28">
        <v>0.95</v>
      </c>
      <c r="Q9" s="9">
        <f t="shared" si="4"/>
        <v>-0.15679999999999994</v>
      </c>
      <c r="R9" s="24">
        <f>SUMIFS(tblCleanOrders[Sales_USD],tblCleanOrders[Rep_ID],A9,tblCleanOrders[Year],YEAR(D9),tblCleanOrders[Month],MONTH(D9))</f>
        <v>1967.71</v>
      </c>
      <c r="S9" s="27">
        <v>1.1200000000000001</v>
      </c>
      <c r="T9" s="24">
        <f>INDEX(tblRepAvg[Avg_Monthly_Sales],MATCH(A9,tblRepAvg[Rep_ID],0))*S9</f>
        <v>4885.6695999999993</v>
      </c>
      <c r="U9" s="9">
        <f t="shared" si="5"/>
        <v>0.4027513444625892</v>
      </c>
      <c r="V9" s="24">
        <f t="shared" si="6"/>
        <v>-2917.9595999999992</v>
      </c>
      <c r="W9" t="str">
        <f t="shared" si="7"/>
        <v>Critical</v>
      </c>
    </row>
    <row r="10" spans="1:23" ht="15" customHeight="1" x14ac:dyDescent="0.3">
      <c r="A10" s="25">
        <v>321500</v>
      </c>
      <c r="B10" s="25">
        <v>1</v>
      </c>
      <c r="C10" t="str">
        <f>INDEX(tblRegions[name],MATCH(B10,tblRegions[id],0))</f>
        <v>Northeast</v>
      </c>
      <c r="D10" s="26">
        <v>42248</v>
      </c>
      <c r="E10" s="27">
        <v>26</v>
      </c>
      <c r="F10" s="27">
        <v>22</v>
      </c>
      <c r="G10" s="9">
        <f t="shared" si="0"/>
        <v>0.84615384615384615</v>
      </c>
      <c r="H10" s="27">
        <v>480</v>
      </c>
      <c r="I10" s="27">
        <v>393</v>
      </c>
      <c r="J10" s="9">
        <f t="shared" si="1"/>
        <v>0.81874999999999998</v>
      </c>
      <c r="K10">
        <f t="shared" si="2"/>
        <v>-87</v>
      </c>
      <c r="L10" s="28">
        <v>0.73909999999999998</v>
      </c>
      <c r="M10" s="28">
        <v>0.9</v>
      </c>
      <c r="N10" s="9">
        <f t="shared" si="3"/>
        <v>-0.16090000000000004</v>
      </c>
      <c r="O10" s="28">
        <v>0.82479999999999998</v>
      </c>
      <c r="P10" s="28">
        <v>0.95</v>
      </c>
      <c r="Q10" s="9">
        <f t="shared" si="4"/>
        <v>-0.12519999999999998</v>
      </c>
      <c r="R10" s="24">
        <f>SUMIFS(tblCleanOrders[Sales_USD],tblCleanOrders[Rep_ID],A10,tblCleanOrders[Year],YEAR(D10),tblCleanOrders[Month],MONTH(D10))</f>
        <v>1404.66</v>
      </c>
      <c r="S10" s="27">
        <v>1.1299999999999999</v>
      </c>
      <c r="T10" s="24">
        <f>INDEX(tblRepAvg[Avg_Monthly_Sales],MATCH(A10,tblRepAvg[Rep_ID],0))*S10</f>
        <v>4929.2916499999983</v>
      </c>
      <c r="U10" s="9">
        <f t="shared" si="5"/>
        <v>0.28496183625085375</v>
      </c>
      <c r="V10" s="24">
        <f t="shared" si="6"/>
        <v>-3524.6316499999984</v>
      </c>
      <c r="W10" t="str">
        <f t="shared" si="7"/>
        <v>Critical</v>
      </c>
    </row>
    <row r="11" spans="1:23" ht="15" customHeight="1" x14ac:dyDescent="0.3">
      <c r="A11" s="25">
        <v>321500</v>
      </c>
      <c r="B11" s="25">
        <v>1</v>
      </c>
      <c r="C11" t="str">
        <f>INDEX(tblRegions[name],MATCH(B11,tblRegions[id],0))</f>
        <v>Northeast</v>
      </c>
      <c r="D11" s="26">
        <v>42278</v>
      </c>
      <c r="E11" s="27">
        <v>26</v>
      </c>
      <c r="F11" s="27">
        <v>22</v>
      </c>
      <c r="G11" s="9">
        <f t="shared" si="0"/>
        <v>0.84615384615384615</v>
      </c>
      <c r="H11" s="27">
        <v>488</v>
      </c>
      <c r="I11" s="27">
        <v>408</v>
      </c>
      <c r="J11" s="9">
        <f t="shared" si="1"/>
        <v>0.83606557377049184</v>
      </c>
      <c r="K11">
        <f t="shared" si="2"/>
        <v>-80</v>
      </c>
      <c r="L11" s="28">
        <v>0.79779999999999995</v>
      </c>
      <c r="M11" s="28">
        <v>0.9</v>
      </c>
      <c r="N11" s="9">
        <f t="shared" si="3"/>
        <v>-0.10220000000000007</v>
      </c>
      <c r="O11" s="28">
        <v>0.83209999999999995</v>
      </c>
      <c r="P11" s="28">
        <v>0.95</v>
      </c>
      <c r="Q11" s="9">
        <f t="shared" si="4"/>
        <v>-0.1179</v>
      </c>
      <c r="R11" s="24">
        <f>SUMIFS(tblCleanOrders[Sales_USD],tblCleanOrders[Rep_ID],A11,tblCleanOrders[Year],YEAR(D11),tblCleanOrders[Month],MONTH(D11))</f>
        <v>2440.4899999999998</v>
      </c>
      <c r="S11" s="27">
        <v>1.1399999999999999</v>
      </c>
      <c r="T11" s="24">
        <f>INDEX(tblRepAvg[Avg_Monthly_Sales],MATCH(A11,tblRepAvg[Rep_ID],0))*S11</f>
        <v>4972.9136999999982</v>
      </c>
      <c r="U11" s="9">
        <f t="shared" si="5"/>
        <v>0.49075655585979716</v>
      </c>
      <c r="V11" s="24">
        <f t="shared" si="6"/>
        <v>-2532.4236999999985</v>
      </c>
      <c r="W11" t="str">
        <f t="shared" si="7"/>
        <v>Critical</v>
      </c>
    </row>
    <row r="12" spans="1:23" ht="15" customHeight="1" x14ac:dyDescent="0.3">
      <c r="A12" s="25">
        <v>321500</v>
      </c>
      <c r="B12" s="25">
        <v>1</v>
      </c>
      <c r="C12" t="str">
        <f>INDEX(tblRegions[name],MATCH(B12,tblRegions[id],0))</f>
        <v>Northeast</v>
      </c>
      <c r="D12" s="26">
        <v>42309</v>
      </c>
      <c r="E12" s="27">
        <v>26</v>
      </c>
      <c r="F12" s="27">
        <v>23</v>
      </c>
      <c r="G12" s="9">
        <f t="shared" si="0"/>
        <v>0.88461538461538458</v>
      </c>
      <c r="H12" s="27">
        <v>496</v>
      </c>
      <c r="I12" s="27">
        <v>412</v>
      </c>
      <c r="J12" s="9">
        <f t="shared" si="1"/>
        <v>0.83064516129032262</v>
      </c>
      <c r="K12">
        <f t="shared" si="2"/>
        <v>-84</v>
      </c>
      <c r="L12" s="28">
        <v>0.7661</v>
      </c>
      <c r="M12" s="28">
        <v>0.9</v>
      </c>
      <c r="N12" s="9">
        <f t="shared" si="3"/>
        <v>-0.13390000000000002</v>
      </c>
      <c r="O12" s="28">
        <v>0.80900000000000005</v>
      </c>
      <c r="P12" s="28">
        <v>0.95</v>
      </c>
      <c r="Q12" s="9">
        <f t="shared" si="4"/>
        <v>-0.1409999999999999</v>
      </c>
      <c r="R12" s="24">
        <f>SUMIFS(tblCleanOrders[Sales_USD],tblCleanOrders[Rep_ID],A12,tblCleanOrders[Year],YEAR(D12),tblCleanOrders[Month],MONTH(D12))</f>
        <v>2197.39</v>
      </c>
      <c r="S12" s="27">
        <v>1.1499999999999999</v>
      </c>
      <c r="T12" s="24">
        <f>INDEX(tblRepAvg[Avg_Monthly_Sales],MATCH(A12,tblRepAvg[Rep_ID],0))*S12</f>
        <v>5016.5357499999982</v>
      </c>
      <c r="U12" s="9">
        <f t="shared" si="5"/>
        <v>0.43802937116515128</v>
      </c>
      <c r="V12" s="24">
        <f t="shared" si="6"/>
        <v>-2819.1457499999983</v>
      </c>
      <c r="W12" t="str">
        <f t="shared" si="7"/>
        <v>Critical</v>
      </c>
    </row>
    <row r="13" spans="1:23" ht="15" customHeight="1" x14ac:dyDescent="0.3">
      <c r="A13" s="25">
        <v>321500</v>
      </c>
      <c r="B13" s="25">
        <v>1</v>
      </c>
      <c r="C13" t="str">
        <f>INDEX(tblRegions[name],MATCH(B13,tblRegions[id],0))</f>
        <v>Northeast</v>
      </c>
      <c r="D13" s="26">
        <v>42339</v>
      </c>
      <c r="E13" s="27">
        <v>26</v>
      </c>
      <c r="F13" s="27">
        <v>21</v>
      </c>
      <c r="G13" s="9">
        <f t="shared" si="0"/>
        <v>0.80769230769230771</v>
      </c>
      <c r="H13" s="27">
        <v>504</v>
      </c>
      <c r="I13" s="27">
        <v>392</v>
      </c>
      <c r="J13" s="9">
        <f t="shared" si="1"/>
        <v>0.77777777777777779</v>
      </c>
      <c r="K13">
        <f t="shared" si="2"/>
        <v>-112</v>
      </c>
      <c r="L13" s="28">
        <v>0.73460000000000003</v>
      </c>
      <c r="M13" s="28">
        <v>0.9</v>
      </c>
      <c r="N13" s="9">
        <f t="shared" si="3"/>
        <v>-0.16539999999999999</v>
      </c>
      <c r="O13" s="28">
        <v>0.77210000000000001</v>
      </c>
      <c r="P13" s="28">
        <v>0.95</v>
      </c>
      <c r="Q13" s="9">
        <f t="shared" si="4"/>
        <v>-0.17789999999999995</v>
      </c>
      <c r="R13" s="24">
        <f>SUMIFS(tblCleanOrders[Sales_USD],tblCleanOrders[Rep_ID],A13,tblCleanOrders[Year],YEAR(D13),tblCleanOrders[Month],MONTH(D13))</f>
        <v>2481.71</v>
      </c>
      <c r="S13" s="27">
        <v>1.05</v>
      </c>
      <c r="T13" s="24">
        <f>INDEX(tblRepAvg[Avg_Monthly_Sales],MATCH(A13,tblRepAvg[Rep_ID],0))*S13</f>
        <v>4580.3152499999987</v>
      </c>
      <c r="U13" s="9">
        <f t="shared" si="5"/>
        <v>0.54182078406066059</v>
      </c>
      <c r="V13" s="24">
        <f t="shared" si="6"/>
        <v>-2098.6052499999987</v>
      </c>
      <c r="W13" t="str">
        <f t="shared" si="7"/>
        <v>Critical</v>
      </c>
    </row>
    <row r="14" spans="1:23" ht="15" customHeight="1" x14ac:dyDescent="0.3">
      <c r="A14" s="25">
        <v>321500</v>
      </c>
      <c r="B14" s="25">
        <v>1</v>
      </c>
      <c r="C14" t="str">
        <f>INDEX(tblRegions[name],MATCH(B14,tblRegions[id],0))</f>
        <v>Northeast</v>
      </c>
      <c r="D14" s="26">
        <v>42370</v>
      </c>
      <c r="E14" s="27">
        <v>26</v>
      </c>
      <c r="F14" s="27">
        <v>23</v>
      </c>
      <c r="G14" s="9">
        <f t="shared" si="0"/>
        <v>0.88461538461538458</v>
      </c>
      <c r="H14" s="27">
        <v>480</v>
      </c>
      <c r="I14" s="27">
        <v>383</v>
      </c>
      <c r="J14" s="9">
        <f t="shared" si="1"/>
        <v>0.79791666666666672</v>
      </c>
      <c r="K14">
        <f t="shared" si="2"/>
        <v>-97</v>
      </c>
      <c r="L14" s="28">
        <v>0.76770000000000005</v>
      </c>
      <c r="M14" s="28">
        <v>0.9</v>
      </c>
      <c r="N14" s="9">
        <f t="shared" si="3"/>
        <v>-0.13229999999999997</v>
      </c>
      <c r="O14" s="28">
        <v>0.85750000000000004</v>
      </c>
      <c r="P14" s="28">
        <v>0.95</v>
      </c>
      <c r="Q14" s="9">
        <f t="shared" si="4"/>
        <v>-9.2499999999999916E-2</v>
      </c>
      <c r="R14" s="24">
        <f>SUMIFS(tblCleanOrders[Sales_USD],tblCleanOrders[Rep_ID],A14,tblCleanOrders[Year],YEAR(D14),tblCleanOrders[Month],MONTH(D14))</f>
        <v>5682.07</v>
      </c>
      <c r="S14" s="27">
        <v>1.06</v>
      </c>
      <c r="T14" s="24">
        <f>INDEX(tblRepAvg[Avg_Monthly_Sales],MATCH(A14,tblRepAvg[Rep_ID],0))*S14</f>
        <v>4623.9372999999996</v>
      </c>
      <c r="U14" s="9">
        <f t="shared" si="5"/>
        <v>1.228838029443003</v>
      </c>
      <c r="V14" s="24">
        <f t="shared" si="6"/>
        <v>1058.1327000000001</v>
      </c>
      <c r="W14" t="str">
        <f t="shared" si="7"/>
        <v>At Risk</v>
      </c>
    </row>
    <row r="15" spans="1:23" ht="15" customHeight="1" x14ac:dyDescent="0.3">
      <c r="A15" s="25">
        <v>321500</v>
      </c>
      <c r="B15" s="25">
        <v>1</v>
      </c>
      <c r="C15" t="str">
        <f>INDEX(tblRegions[name],MATCH(B15,tblRegions[id],0))</f>
        <v>Northeast</v>
      </c>
      <c r="D15" s="26">
        <v>42401</v>
      </c>
      <c r="E15" s="27">
        <v>26</v>
      </c>
      <c r="F15" s="27">
        <v>22</v>
      </c>
      <c r="G15" s="9">
        <f t="shared" si="0"/>
        <v>0.84615384615384615</v>
      </c>
      <c r="H15" s="27">
        <v>488</v>
      </c>
      <c r="I15" s="27">
        <v>422</v>
      </c>
      <c r="J15" s="9">
        <f t="shared" si="1"/>
        <v>0.86475409836065575</v>
      </c>
      <c r="K15">
        <f t="shared" si="2"/>
        <v>-66</v>
      </c>
      <c r="L15" s="28">
        <v>0.74829999999999997</v>
      </c>
      <c r="M15" s="28">
        <v>0.9</v>
      </c>
      <c r="N15" s="9">
        <f t="shared" si="3"/>
        <v>-0.15170000000000006</v>
      </c>
      <c r="O15" s="28">
        <v>0.80189999999999995</v>
      </c>
      <c r="P15" s="28">
        <v>0.95</v>
      </c>
      <c r="Q15" s="9">
        <f t="shared" si="4"/>
        <v>-0.14810000000000001</v>
      </c>
      <c r="R15" s="24">
        <f>SUMIFS(tblCleanOrders[Sales_USD],tblCleanOrders[Rep_ID],A15,tblCleanOrders[Year],YEAR(D15),tblCleanOrders[Month],MONTH(D15))</f>
        <v>5516.5</v>
      </c>
      <c r="S15" s="27">
        <v>1.07</v>
      </c>
      <c r="T15" s="24">
        <f>INDEX(tblRepAvg[Avg_Monthly_Sales],MATCH(A15,tblRepAvg[Rep_ID],0))*S15</f>
        <v>4667.5593499999995</v>
      </c>
      <c r="U15" s="9">
        <f t="shared" si="5"/>
        <v>1.1818810616730564</v>
      </c>
      <c r="V15" s="24">
        <f t="shared" si="6"/>
        <v>848.94065000000046</v>
      </c>
      <c r="W15" t="str">
        <f t="shared" si="7"/>
        <v>At Risk</v>
      </c>
    </row>
    <row r="16" spans="1:23" ht="15" customHeight="1" x14ac:dyDescent="0.3">
      <c r="A16" s="25">
        <v>321500</v>
      </c>
      <c r="B16" s="25">
        <v>1</v>
      </c>
      <c r="C16" t="str">
        <f>INDEX(tblRegions[name],MATCH(B16,tblRegions[id],0))</f>
        <v>Northeast</v>
      </c>
      <c r="D16" s="26">
        <v>42430</v>
      </c>
      <c r="E16" s="27">
        <v>26</v>
      </c>
      <c r="F16" s="27">
        <v>22</v>
      </c>
      <c r="G16" s="9">
        <f t="shared" si="0"/>
        <v>0.84615384615384615</v>
      </c>
      <c r="H16" s="27">
        <v>496</v>
      </c>
      <c r="I16" s="27">
        <v>407</v>
      </c>
      <c r="J16" s="9">
        <f t="shared" si="1"/>
        <v>0.82056451612903225</v>
      </c>
      <c r="K16">
        <f t="shared" si="2"/>
        <v>-89</v>
      </c>
      <c r="L16" s="28">
        <v>0.81040000000000001</v>
      </c>
      <c r="M16" s="28">
        <v>0.9</v>
      </c>
      <c r="N16" s="9">
        <f t="shared" si="3"/>
        <v>-8.9600000000000013E-2</v>
      </c>
      <c r="O16" s="28">
        <v>0.75790000000000002</v>
      </c>
      <c r="P16" s="28">
        <v>0.95</v>
      </c>
      <c r="Q16" s="9">
        <f t="shared" si="4"/>
        <v>-0.19209999999999994</v>
      </c>
      <c r="R16" s="24">
        <f>SUMIFS(tblCleanOrders[Sales_USD],tblCleanOrders[Rep_ID],A16,tblCleanOrders[Year],YEAR(D16),tblCleanOrders[Month],MONTH(D16))</f>
        <v>5642.2800000000007</v>
      </c>
      <c r="S16" s="27">
        <v>1.08</v>
      </c>
      <c r="T16" s="24">
        <f>INDEX(tblRepAvg[Avg_Monthly_Sales],MATCH(A16,tblRepAvg[Rep_ID],0))*S16</f>
        <v>4711.1813999999995</v>
      </c>
      <c r="U16" s="9">
        <f t="shared" si="5"/>
        <v>1.1976359050831711</v>
      </c>
      <c r="V16" s="24">
        <f t="shared" si="6"/>
        <v>931.09860000000117</v>
      </c>
      <c r="W16" t="str">
        <f t="shared" si="7"/>
        <v>Healthy</v>
      </c>
    </row>
    <row r="17" spans="1:23" ht="15" customHeight="1" x14ac:dyDescent="0.3">
      <c r="A17" s="25">
        <v>321500</v>
      </c>
      <c r="B17" s="25">
        <v>1</v>
      </c>
      <c r="C17" t="str">
        <f>INDEX(tblRegions[name],MATCH(B17,tblRegions[id],0))</f>
        <v>Northeast</v>
      </c>
      <c r="D17" s="26">
        <v>42461</v>
      </c>
      <c r="E17" s="27">
        <v>26</v>
      </c>
      <c r="F17" s="27">
        <v>23</v>
      </c>
      <c r="G17" s="9">
        <f t="shared" si="0"/>
        <v>0.88461538461538458</v>
      </c>
      <c r="H17" s="27">
        <v>504</v>
      </c>
      <c r="I17" s="27">
        <v>426</v>
      </c>
      <c r="J17" s="9">
        <f t="shared" si="1"/>
        <v>0.84523809523809523</v>
      </c>
      <c r="K17">
        <f t="shared" si="2"/>
        <v>-78</v>
      </c>
      <c r="L17" s="28">
        <v>0.7601</v>
      </c>
      <c r="M17" s="28">
        <v>0.9</v>
      </c>
      <c r="N17" s="9">
        <f t="shared" si="3"/>
        <v>-0.13990000000000002</v>
      </c>
      <c r="O17" s="28">
        <v>0.76029999999999998</v>
      </c>
      <c r="P17" s="28">
        <v>0.95</v>
      </c>
      <c r="Q17" s="9">
        <f t="shared" si="4"/>
        <v>-0.18969999999999998</v>
      </c>
      <c r="R17" s="24">
        <f>SUMIFS(tblCleanOrders[Sales_USD],tblCleanOrders[Rep_ID],A17,tblCleanOrders[Year],YEAR(D17),tblCleanOrders[Month],MONTH(D17))</f>
        <v>6448.93</v>
      </c>
      <c r="S17" s="27">
        <v>1.0900000000000001</v>
      </c>
      <c r="T17" s="24">
        <f>INDEX(tblRepAvg[Avg_Monthly_Sales],MATCH(A17,tblRepAvg[Rep_ID],0))*S17</f>
        <v>4754.8034499999994</v>
      </c>
      <c r="U17" s="9">
        <f t="shared" si="5"/>
        <v>1.3562979138496252</v>
      </c>
      <c r="V17" s="24">
        <f t="shared" si="6"/>
        <v>1694.1265500000009</v>
      </c>
      <c r="W17" t="str">
        <f t="shared" si="7"/>
        <v>At Risk</v>
      </c>
    </row>
    <row r="18" spans="1:23" ht="15" customHeight="1" x14ac:dyDescent="0.3">
      <c r="A18" s="25">
        <v>321500</v>
      </c>
      <c r="B18" s="25">
        <v>1</v>
      </c>
      <c r="C18" t="str">
        <f>INDEX(tblRegions[name],MATCH(B18,tblRegions[id],0))</f>
        <v>Northeast</v>
      </c>
      <c r="D18" s="26">
        <v>42491</v>
      </c>
      <c r="E18" s="27">
        <v>26</v>
      </c>
      <c r="F18" s="27">
        <v>23</v>
      </c>
      <c r="G18" s="9">
        <f t="shared" si="0"/>
        <v>0.88461538461538458</v>
      </c>
      <c r="H18" s="27">
        <v>480</v>
      </c>
      <c r="I18" s="27">
        <v>391</v>
      </c>
      <c r="J18" s="9">
        <f t="shared" si="1"/>
        <v>0.81458333333333333</v>
      </c>
      <c r="K18">
        <f t="shared" si="2"/>
        <v>-89</v>
      </c>
      <c r="L18" s="28">
        <v>0.78910000000000002</v>
      </c>
      <c r="M18" s="28">
        <v>0.9</v>
      </c>
      <c r="N18" s="9">
        <f t="shared" si="3"/>
        <v>-0.1109</v>
      </c>
      <c r="O18" s="28">
        <v>0.81599999999999995</v>
      </c>
      <c r="P18" s="28">
        <v>0.95</v>
      </c>
      <c r="Q18" s="9">
        <f t="shared" si="4"/>
        <v>-0.13400000000000001</v>
      </c>
      <c r="R18" s="24">
        <f>SUMIFS(tblCleanOrders[Sales_USD],tblCleanOrders[Rep_ID],A18,tblCleanOrders[Year],YEAR(D18),tblCleanOrders[Month],MONTH(D18))</f>
        <v>12428.29</v>
      </c>
      <c r="S18" s="27">
        <v>1.1000000000000001</v>
      </c>
      <c r="T18" s="24">
        <f>INDEX(tblRepAvg[Avg_Monthly_Sales],MATCH(A18,tblRepAvg[Rep_ID],0))*S18</f>
        <v>4798.4254999999994</v>
      </c>
      <c r="U18" s="9">
        <f t="shared" si="5"/>
        <v>2.5900766824451069</v>
      </c>
      <c r="V18" s="24">
        <f t="shared" si="6"/>
        <v>7629.8645000000015</v>
      </c>
      <c r="W18" t="str">
        <f t="shared" si="7"/>
        <v>At Risk</v>
      </c>
    </row>
    <row r="19" spans="1:23" ht="15" customHeight="1" x14ac:dyDescent="0.3">
      <c r="A19" s="25">
        <v>321500</v>
      </c>
      <c r="B19" s="25">
        <v>1</v>
      </c>
      <c r="C19" t="str">
        <f>INDEX(tblRegions[name],MATCH(B19,tblRegions[id],0))</f>
        <v>Northeast</v>
      </c>
      <c r="D19" s="26">
        <v>42522</v>
      </c>
      <c r="E19" s="27">
        <v>26</v>
      </c>
      <c r="F19" s="27">
        <v>24</v>
      </c>
      <c r="G19" s="9">
        <f t="shared" si="0"/>
        <v>0.92307692307692313</v>
      </c>
      <c r="H19" s="27">
        <v>488</v>
      </c>
      <c r="I19" s="27">
        <v>403</v>
      </c>
      <c r="J19" s="9">
        <f t="shared" si="1"/>
        <v>0.82581967213114749</v>
      </c>
      <c r="K19">
        <f t="shared" si="2"/>
        <v>-85</v>
      </c>
      <c r="L19" s="28">
        <v>0.74509999999999998</v>
      </c>
      <c r="M19" s="28">
        <v>0.9</v>
      </c>
      <c r="N19" s="9">
        <f t="shared" si="3"/>
        <v>-0.15490000000000004</v>
      </c>
      <c r="O19" s="28">
        <v>0.81489999999999996</v>
      </c>
      <c r="P19" s="28">
        <v>0.95</v>
      </c>
      <c r="Q19" s="9">
        <f t="shared" si="4"/>
        <v>-0.1351</v>
      </c>
      <c r="R19" s="24">
        <f>SUMIFS(tblCleanOrders[Sales_USD],tblCleanOrders[Rep_ID],A19,tblCleanOrders[Year],YEAR(D19),tblCleanOrders[Month],MONTH(D19))</f>
        <v>13759.189999999999</v>
      </c>
      <c r="S19" s="27">
        <v>1.1100000000000001</v>
      </c>
      <c r="T19" s="24">
        <f>INDEX(tblRepAvg[Avg_Monthly_Sales],MATCH(A19,tblRepAvg[Rep_ID],0))*S19</f>
        <v>4842.0475499999993</v>
      </c>
      <c r="U19" s="9">
        <f t="shared" si="5"/>
        <v>2.8416057169864017</v>
      </c>
      <c r="V19" s="24">
        <f t="shared" si="6"/>
        <v>8917.1424499999994</v>
      </c>
      <c r="W19" t="str">
        <f t="shared" si="7"/>
        <v>At Risk</v>
      </c>
    </row>
    <row r="20" spans="1:23" ht="15" customHeight="1" x14ac:dyDescent="0.3">
      <c r="A20" s="25">
        <v>321500</v>
      </c>
      <c r="B20" s="25">
        <v>1</v>
      </c>
      <c r="C20" t="str">
        <f>INDEX(tblRegions[name],MATCH(B20,tblRegions[id],0))</f>
        <v>Northeast</v>
      </c>
      <c r="D20" s="26">
        <v>42552</v>
      </c>
      <c r="E20" s="27">
        <v>26</v>
      </c>
      <c r="F20" s="27">
        <v>23</v>
      </c>
      <c r="G20" s="9">
        <f t="shared" si="0"/>
        <v>0.88461538461538458</v>
      </c>
      <c r="H20" s="27">
        <v>496</v>
      </c>
      <c r="I20" s="27">
        <v>441</v>
      </c>
      <c r="J20" s="9">
        <f t="shared" si="1"/>
        <v>0.88911290322580649</v>
      </c>
      <c r="K20">
        <f t="shared" si="2"/>
        <v>-55</v>
      </c>
      <c r="L20" s="28">
        <v>0.81020000000000003</v>
      </c>
      <c r="M20" s="28">
        <v>0.9</v>
      </c>
      <c r="N20" s="9">
        <f t="shared" si="3"/>
        <v>-8.9799999999999991E-2</v>
      </c>
      <c r="O20" s="28">
        <v>0.83089999999999997</v>
      </c>
      <c r="P20" s="28">
        <v>0.95</v>
      </c>
      <c r="Q20" s="9">
        <f t="shared" si="4"/>
        <v>-0.11909999999999998</v>
      </c>
      <c r="R20" s="24">
        <f>SUMIFS(tblCleanOrders[Sales_USD],tblCleanOrders[Rep_ID],A20,tblCleanOrders[Year],YEAR(D20),tblCleanOrders[Month],MONTH(D20))</f>
        <v>7925.1399999999994</v>
      </c>
      <c r="S20" s="27">
        <v>1.1200000000000001</v>
      </c>
      <c r="T20" s="24">
        <f>INDEX(tblRepAvg[Avg_Monthly_Sales],MATCH(A20,tblRepAvg[Rep_ID],0))*S20</f>
        <v>4885.6695999999993</v>
      </c>
      <c r="U20" s="9">
        <f t="shared" si="5"/>
        <v>1.6221195145901803</v>
      </c>
      <c r="V20" s="24">
        <f t="shared" si="6"/>
        <v>3039.4704000000002</v>
      </c>
      <c r="W20" t="str">
        <f t="shared" si="7"/>
        <v>Healthy</v>
      </c>
    </row>
    <row r="21" spans="1:23" ht="15" customHeight="1" x14ac:dyDescent="0.3">
      <c r="A21" s="25">
        <v>321500</v>
      </c>
      <c r="B21" s="25">
        <v>1</v>
      </c>
      <c r="C21" t="str">
        <f>INDEX(tblRegions[name],MATCH(B21,tblRegions[id],0))</f>
        <v>Northeast</v>
      </c>
      <c r="D21" s="26">
        <v>42583</v>
      </c>
      <c r="E21" s="27">
        <v>26</v>
      </c>
      <c r="F21" s="27">
        <v>24</v>
      </c>
      <c r="G21" s="9">
        <f t="shared" si="0"/>
        <v>0.92307692307692313</v>
      </c>
      <c r="H21" s="27">
        <v>504</v>
      </c>
      <c r="I21" s="27">
        <v>397</v>
      </c>
      <c r="J21" s="9">
        <f t="shared" si="1"/>
        <v>0.78769841269841268</v>
      </c>
      <c r="K21">
        <f t="shared" si="2"/>
        <v>-107</v>
      </c>
      <c r="L21" s="28">
        <v>0.75860000000000005</v>
      </c>
      <c r="M21" s="28">
        <v>0.9</v>
      </c>
      <c r="N21" s="9">
        <f t="shared" si="3"/>
        <v>-0.14139999999999997</v>
      </c>
      <c r="O21" s="28">
        <v>0.7782</v>
      </c>
      <c r="P21" s="28">
        <v>0.95</v>
      </c>
      <c r="Q21" s="9">
        <f t="shared" si="4"/>
        <v>-0.17179999999999995</v>
      </c>
      <c r="R21" s="24">
        <f>SUMIFS(tblCleanOrders[Sales_USD],tblCleanOrders[Rep_ID],A21,tblCleanOrders[Year],YEAR(D21),tblCleanOrders[Month],MONTH(D21))</f>
        <v>9186.15</v>
      </c>
      <c r="S21" s="27">
        <v>1.1299999999999999</v>
      </c>
      <c r="T21" s="24">
        <f>INDEX(tblRepAvg[Avg_Monthly_Sales],MATCH(A21,tblRepAvg[Rep_ID],0))*S21</f>
        <v>4929.2916499999983</v>
      </c>
      <c r="U21" s="9">
        <f t="shared" si="5"/>
        <v>1.8635841926699555</v>
      </c>
      <c r="V21" s="24">
        <f t="shared" si="6"/>
        <v>4256.8583500000013</v>
      </c>
      <c r="W21" t="str">
        <f t="shared" si="7"/>
        <v>At Risk</v>
      </c>
    </row>
    <row r="22" spans="1:23" ht="15" customHeight="1" x14ac:dyDescent="0.3">
      <c r="A22" s="25">
        <v>321500</v>
      </c>
      <c r="B22" s="25">
        <v>1</v>
      </c>
      <c r="C22" t="str">
        <f>INDEX(tblRegions[name],MATCH(B22,tblRegions[id],0))</f>
        <v>Northeast</v>
      </c>
      <c r="D22" s="26">
        <v>42614</v>
      </c>
      <c r="E22" s="27">
        <v>26</v>
      </c>
      <c r="F22" s="27">
        <v>22</v>
      </c>
      <c r="G22" s="9">
        <f t="shared" si="0"/>
        <v>0.84615384615384615</v>
      </c>
      <c r="H22" s="27">
        <v>480</v>
      </c>
      <c r="I22" s="27">
        <v>374</v>
      </c>
      <c r="J22" s="9">
        <f t="shared" si="1"/>
        <v>0.77916666666666667</v>
      </c>
      <c r="K22">
        <f t="shared" si="2"/>
        <v>-106</v>
      </c>
      <c r="L22" s="28">
        <v>0.80320000000000003</v>
      </c>
      <c r="M22" s="28">
        <v>0.9</v>
      </c>
      <c r="N22" s="9">
        <f t="shared" si="3"/>
        <v>-9.6799999999999997E-2</v>
      </c>
      <c r="O22" s="28">
        <v>0.8095</v>
      </c>
      <c r="P22" s="28">
        <v>0.95</v>
      </c>
      <c r="Q22" s="9">
        <f t="shared" si="4"/>
        <v>-0.14049999999999996</v>
      </c>
      <c r="R22" s="24">
        <f>SUMIFS(tblCleanOrders[Sales_USD],tblCleanOrders[Rep_ID],A22,tblCleanOrders[Year],YEAR(D22),tblCleanOrders[Month],MONTH(D22))</f>
        <v>7989.4699999999993</v>
      </c>
      <c r="S22" s="27">
        <v>1.1399999999999999</v>
      </c>
      <c r="T22" s="24">
        <f>INDEX(tblRepAvg[Avg_Monthly_Sales],MATCH(A22,tblRepAvg[Rep_ID],0))*S22</f>
        <v>4972.9136999999982</v>
      </c>
      <c r="U22" s="9">
        <f t="shared" si="5"/>
        <v>1.6065973555905468</v>
      </c>
      <c r="V22" s="24">
        <f t="shared" si="6"/>
        <v>3016.5563000000011</v>
      </c>
      <c r="W22" t="str">
        <f t="shared" si="7"/>
        <v>Healthy</v>
      </c>
    </row>
    <row r="23" spans="1:23" ht="15" customHeight="1" x14ac:dyDescent="0.3">
      <c r="A23" s="25">
        <v>321500</v>
      </c>
      <c r="B23" s="25">
        <v>1</v>
      </c>
      <c r="C23" t="str">
        <f>INDEX(tblRegions[name],MATCH(B23,tblRegions[id],0))</f>
        <v>Northeast</v>
      </c>
      <c r="D23" s="26">
        <v>42644</v>
      </c>
      <c r="E23" s="27">
        <v>26</v>
      </c>
      <c r="F23" s="27">
        <v>22</v>
      </c>
      <c r="G23" s="9">
        <f t="shared" si="0"/>
        <v>0.84615384615384615</v>
      </c>
      <c r="H23" s="27">
        <v>488</v>
      </c>
      <c r="I23" s="27">
        <v>388</v>
      </c>
      <c r="J23" s="9">
        <f t="shared" si="1"/>
        <v>0.79508196721311475</v>
      </c>
      <c r="K23">
        <f t="shared" si="2"/>
        <v>-100</v>
      </c>
      <c r="L23" s="28">
        <v>0.79190000000000005</v>
      </c>
      <c r="M23" s="28">
        <v>0.9</v>
      </c>
      <c r="N23" s="9">
        <f t="shared" si="3"/>
        <v>-0.10809999999999997</v>
      </c>
      <c r="O23" s="28">
        <v>0.84499999999999997</v>
      </c>
      <c r="P23" s="28">
        <v>0.95</v>
      </c>
      <c r="Q23" s="9">
        <f t="shared" si="4"/>
        <v>-0.10499999999999998</v>
      </c>
      <c r="R23" s="24">
        <f>SUMIFS(tblCleanOrders[Sales_USD],tblCleanOrders[Rep_ID],A23,tblCleanOrders[Year],YEAR(D23),tblCleanOrders[Month],MONTH(D23))</f>
        <v>9715.14</v>
      </c>
      <c r="S23" s="27">
        <v>1.1499999999999999</v>
      </c>
      <c r="T23" s="24">
        <f>INDEX(tblRepAvg[Avg_Monthly_Sales],MATCH(A23,tblRepAvg[Rep_ID],0))*S23</f>
        <v>5016.5357499999982</v>
      </c>
      <c r="U23" s="9">
        <f t="shared" si="5"/>
        <v>1.9366232962657552</v>
      </c>
      <c r="V23" s="24">
        <f t="shared" si="6"/>
        <v>4698.6042500000012</v>
      </c>
      <c r="W23" t="str">
        <f t="shared" si="7"/>
        <v>At Risk</v>
      </c>
    </row>
    <row r="24" spans="1:23" ht="15" customHeight="1" x14ac:dyDescent="0.3">
      <c r="A24" s="25">
        <v>321500</v>
      </c>
      <c r="B24" s="25">
        <v>1</v>
      </c>
      <c r="C24" t="str">
        <f>INDEX(tblRegions[name],MATCH(B24,tblRegions[id],0))</f>
        <v>Northeast</v>
      </c>
      <c r="D24" s="26">
        <v>42675</v>
      </c>
      <c r="E24" s="27">
        <v>26</v>
      </c>
      <c r="F24" s="27">
        <v>24</v>
      </c>
      <c r="G24" s="9">
        <f t="shared" si="0"/>
        <v>0.92307692307692313</v>
      </c>
      <c r="H24" s="27">
        <v>496</v>
      </c>
      <c r="I24" s="27">
        <v>472</v>
      </c>
      <c r="J24" s="9">
        <f t="shared" si="1"/>
        <v>0.95161290322580649</v>
      </c>
      <c r="K24">
        <f t="shared" si="2"/>
        <v>-24</v>
      </c>
      <c r="L24" s="28">
        <v>0.7954</v>
      </c>
      <c r="M24" s="28">
        <v>0.9</v>
      </c>
      <c r="N24" s="9">
        <f t="shared" si="3"/>
        <v>-0.10460000000000003</v>
      </c>
      <c r="O24" s="28">
        <v>0.78149999999999997</v>
      </c>
      <c r="P24" s="28">
        <v>0.95</v>
      </c>
      <c r="Q24" s="9">
        <f t="shared" si="4"/>
        <v>-0.16849999999999998</v>
      </c>
      <c r="R24" s="24">
        <f>SUMIFS(tblCleanOrders[Sales_USD],tblCleanOrders[Rep_ID],A24,tblCleanOrders[Year],YEAR(D24),tblCleanOrders[Month],MONTH(D24))</f>
        <v>11330.679999999998</v>
      </c>
      <c r="S24" s="27">
        <v>1.05</v>
      </c>
      <c r="T24" s="24">
        <f>INDEX(tblRepAvg[Avg_Monthly_Sales],MATCH(A24,tblRepAvg[Rep_ID],0))*S24</f>
        <v>4580.3152499999987</v>
      </c>
      <c r="U24" s="9">
        <f t="shared" si="5"/>
        <v>2.473777323515014</v>
      </c>
      <c r="V24" s="24">
        <f t="shared" si="6"/>
        <v>6750.3647499999997</v>
      </c>
      <c r="W24" t="str">
        <f t="shared" si="7"/>
        <v>At Risk</v>
      </c>
    </row>
    <row r="25" spans="1:23" ht="15" customHeight="1" x14ac:dyDescent="0.3">
      <c r="A25" s="25">
        <v>321500</v>
      </c>
      <c r="B25" s="25">
        <v>1</v>
      </c>
      <c r="C25" t="str">
        <f>INDEX(tblRegions[name],MATCH(B25,tblRegions[id],0))</f>
        <v>Northeast</v>
      </c>
      <c r="D25" s="26">
        <v>42705</v>
      </c>
      <c r="E25" s="27">
        <v>26</v>
      </c>
      <c r="F25" s="27">
        <v>21</v>
      </c>
      <c r="G25" s="9">
        <f t="shared" si="0"/>
        <v>0.80769230769230771</v>
      </c>
      <c r="H25" s="27">
        <v>504</v>
      </c>
      <c r="I25" s="27">
        <v>426</v>
      </c>
      <c r="J25" s="9">
        <f t="shared" si="1"/>
        <v>0.84523809523809523</v>
      </c>
      <c r="K25">
        <f t="shared" si="2"/>
        <v>-78</v>
      </c>
      <c r="L25" s="28">
        <v>0.75249999999999995</v>
      </c>
      <c r="M25" s="28">
        <v>0.9</v>
      </c>
      <c r="N25" s="9">
        <f t="shared" si="3"/>
        <v>-0.14750000000000008</v>
      </c>
      <c r="O25" s="28">
        <v>0.79520000000000002</v>
      </c>
      <c r="P25" s="28">
        <v>0.95</v>
      </c>
      <c r="Q25" s="9">
        <f t="shared" si="4"/>
        <v>-0.15479999999999994</v>
      </c>
      <c r="R25" s="24">
        <f>SUMIFS(tblCleanOrders[Sales_USD],tblCleanOrders[Rep_ID],A25,tblCleanOrders[Year],YEAR(D25),tblCleanOrders[Month],MONTH(D25))</f>
        <v>14428.460000000001</v>
      </c>
      <c r="S25" s="27">
        <v>1.06</v>
      </c>
      <c r="T25" s="24">
        <f>INDEX(tblRepAvg[Avg_Monthly_Sales],MATCH(A25,tblRepAvg[Rep_ID],0))*S25</f>
        <v>4623.9372999999996</v>
      </c>
      <c r="U25" s="9">
        <f t="shared" si="5"/>
        <v>3.1203840069371189</v>
      </c>
      <c r="V25" s="24">
        <f t="shared" si="6"/>
        <v>9804.5227000000014</v>
      </c>
      <c r="W25" t="str">
        <f t="shared" si="7"/>
        <v>At Risk</v>
      </c>
    </row>
    <row r="26" spans="1:23" ht="15" customHeight="1" x14ac:dyDescent="0.3">
      <c r="A26" s="25">
        <v>321500</v>
      </c>
      <c r="B26" s="25">
        <v>1</v>
      </c>
      <c r="C26" t="str">
        <f>INDEX(tblRegions[name],MATCH(B26,tblRegions[id],0))</f>
        <v>Northeast</v>
      </c>
      <c r="D26" s="26">
        <v>42736</v>
      </c>
      <c r="E26" s="27">
        <v>26</v>
      </c>
      <c r="F26" s="27">
        <v>22</v>
      </c>
      <c r="G26" s="9">
        <f t="shared" si="0"/>
        <v>0.84615384615384615</v>
      </c>
      <c r="H26" s="27">
        <v>480</v>
      </c>
      <c r="I26" s="27">
        <v>398</v>
      </c>
      <c r="J26" s="9">
        <f t="shared" si="1"/>
        <v>0.82916666666666672</v>
      </c>
      <c r="K26">
        <f t="shared" si="2"/>
        <v>-82</v>
      </c>
      <c r="L26" s="28">
        <v>0.81830000000000003</v>
      </c>
      <c r="M26" s="28">
        <v>0.9</v>
      </c>
      <c r="N26" s="9">
        <f t="shared" si="3"/>
        <v>-8.1699999999999995E-2</v>
      </c>
      <c r="O26" s="28">
        <v>0.82509999999999994</v>
      </c>
      <c r="P26" s="28">
        <v>0.95</v>
      </c>
      <c r="Q26" s="9">
        <f t="shared" si="4"/>
        <v>-0.12490000000000001</v>
      </c>
      <c r="R26" s="24">
        <f>SUMIFS(tblCleanOrders[Sales_USD],tblCleanOrders[Rep_ID],A26,tblCleanOrders[Year],YEAR(D26),tblCleanOrders[Month],MONTH(D26))</f>
        <v>0</v>
      </c>
      <c r="S26" s="27">
        <v>1.07</v>
      </c>
      <c r="T26" s="24">
        <f>INDEX(tblRepAvg[Avg_Monthly_Sales],MATCH(A26,tblRepAvg[Rep_ID],0))*S26</f>
        <v>4667.5593499999995</v>
      </c>
      <c r="U26" s="9">
        <f t="shared" si="5"/>
        <v>0</v>
      </c>
      <c r="V26" s="24">
        <f t="shared" si="6"/>
        <v>-4667.5593499999995</v>
      </c>
      <c r="W26" t="str">
        <f t="shared" si="7"/>
        <v>Critical</v>
      </c>
    </row>
    <row r="27" spans="1:23" ht="15" customHeight="1" x14ac:dyDescent="0.3">
      <c r="A27" s="25">
        <v>321510</v>
      </c>
      <c r="B27" s="25">
        <v>1</v>
      </c>
      <c r="C27" t="str">
        <f>INDEX(tblRegions[name],MATCH(B27,tblRegions[id],0))</f>
        <v>Northeast</v>
      </c>
      <c r="D27" s="26">
        <v>42005</v>
      </c>
      <c r="E27" s="27">
        <v>26</v>
      </c>
      <c r="F27" s="27">
        <v>19</v>
      </c>
      <c r="G27" s="9">
        <f t="shared" si="0"/>
        <v>0.73076923076923073</v>
      </c>
      <c r="H27" s="27">
        <v>492</v>
      </c>
      <c r="I27" s="27">
        <v>271</v>
      </c>
      <c r="J27" s="9">
        <f t="shared" si="1"/>
        <v>0.55081300813008127</v>
      </c>
      <c r="K27">
        <f t="shared" si="2"/>
        <v>-221</v>
      </c>
      <c r="L27" s="28">
        <v>0.45340000000000003</v>
      </c>
      <c r="M27" s="28">
        <v>0.9</v>
      </c>
      <c r="N27" s="9">
        <f t="shared" si="3"/>
        <v>-0.4466</v>
      </c>
      <c r="O27" s="28">
        <v>0.50580000000000003</v>
      </c>
      <c r="P27" s="28">
        <v>0.95</v>
      </c>
      <c r="Q27" s="9">
        <f t="shared" si="4"/>
        <v>-0.44419999999999993</v>
      </c>
      <c r="R27" s="24">
        <f>SUMIFS(tblCleanOrders[Sales_USD],tblCleanOrders[Rep_ID],A27,tblCleanOrders[Year],YEAR(D27),tblCleanOrders[Month],MONTH(D27))</f>
        <v>3736.0499999999997</v>
      </c>
      <c r="S27" s="27">
        <v>1.08</v>
      </c>
      <c r="T27" s="24">
        <f>INDEX(tblRepAvg[Avg_Monthly_Sales],MATCH(A27,tblRepAvg[Rep_ID],0))*S27</f>
        <v>3834.4746</v>
      </c>
      <c r="U27" s="9">
        <f t="shared" si="5"/>
        <v>0.974331659414304</v>
      </c>
      <c r="V27" s="24">
        <f t="shared" si="6"/>
        <v>-98.424600000000282</v>
      </c>
      <c r="W27" t="str">
        <f t="shared" si="7"/>
        <v>Critical</v>
      </c>
    </row>
    <row r="28" spans="1:23" ht="15" customHeight="1" x14ac:dyDescent="0.3">
      <c r="A28" s="25">
        <v>321510</v>
      </c>
      <c r="B28" s="25">
        <v>1</v>
      </c>
      <c r="C28" t="str">
        <f>INDEX(tblRegions[name],MATCH(B28,tblRegions[id],0))</f>
        <v>Northeast</v>
      </c>
      <c r="D28" s="26">
        <v>42036</v>
      </c>
      <c r="E28" s="27">
        <v>26</v>
      </c>
      <c r="F28" s="27">
        <v>19</v>
      </c>
      <c r="G28" s="9">
        <f t="shared" si="0"/>
        <v>0.73076923076923073</v>
      </c>
      <c r="H28" s="27">
        <v>500</v>
      </c>
      <c r="I28" s="27">
        <v>332</v>
      </c>
      <c r="J28" s="9">
        <f t="shared" si="1"/>
        <v>0.66400000000000003</v>
      </c>
      <c r="K28">
        <f t="shared" si="2"/>
        <v>-168</v>
      </c>
      <c r="L28" s="28">
        <v>0.51659999999999995</v>
      </c>
      <c r="M28" s="28">
        <v>0.9</v>
      </c>
      <c r="N28" s="9">
        <f t="shared" si="3"/>
        <v>-0.38340000000000007</v>
      </c>
      <c r="O28" s="28">
        <v>0.56669999999999998</v>
      </c>
      <c r="P28" s="28">
        <v>0.95</v>
      </c>
      <c r="Q28" s="9">
        <f t="shared" si="4"/>
        <v>-0.38329999999999997</v>
      </c>
      <c r="R28" s="24">
        <f>SUMIFS(tblCleanOrders[Sales_USD],tblCleanOrders[Rep_ID],A28,tblCleanOrders[Year],YEAR(D28),tblCleanOrders[Month],MONTH(D28))</f>
        <v>4375.7</v>
      </c>
      <c r="S28" s="27">
        <v>1.0900000000000001</v>
      </c>
      <c r="T28" s="24">
        <f>INDEX(tblRepAvg[Avg_Monthly_Sales],MATCH(A28,tblRepAvg[Rep_ID],0))*S28</f>
        <v>3869.9789944444447</v>
      </c>
      <c r="U28" s="9">
        <f t="shared" si="5"/>
        <v>1.130677971710323</v>
      </c>
      <c r="V28" s="24">
        <f t="shared" si="6"/>
        <v>505.72100555555517</v>
      </c>
      <c r="W28" t="str">
        <f t="shared" si="7"/>
        <v>Critical</v>
      </c>
    </row>
    <row r="29" spans="1:23" ht="15" customHeight="1" x14ac:dyDescent="0.3">
      <c r="A29" s="25">
        <v>321510</v>
      </c>
      <c r="B29" s="25">
        <v>1</v>
      </c>
      <c r="C29" t="str">
        <f>INDEX(tblRegions[name],MATCH(B29,tblRegions[id],0))</f>
        <v>Northeast</v>
      </c>
      <c r="D29" s="26">
        <v>42064</v>
      </c>
      <c r="E29" s="27">
        <v>26</v>
      </c>
      <c r="F29" s="27">
        <v>19</v>
      </c>
      <c r="G29" s="9">
        <f t="shared" si="0"/>
        <v>0.73076923076923073</v>
      </c>
      <c r="H29" s="27">
        <v>508</v>
      </c>
      <c r="I29" s="27">
        <v>279</v>
      </c>
      <c r="J29" s="9">
        <f t="shared" si="1"/>
        <v>0.54921259842519687</v>
      </c>
      <c r="K29">
        <f t="shared" si="2"/>
        <v>-229</v>
      </c>
      <c r="L29" s="28">
        <v>0.47820000000000001</v>
      </c>
      <c r="M29" s="28">
        <v>0.9</v>
      </c>
      <c r="N29" s="9">
        <f t="shared" si="3"/>
        <v>-0.42180000000000001</v>
      </c>
      <c r="O29" s="28">
        <v>0.50119999999999998</v>
      </c>
      <c r="P29" s="28">
        <v>0.95</v>
      </c>
      <c r="Q29" s="9">
        <f t="shared" si="4"/>
        <v>-0.44879999999999998</v>
      </c>
      <c r="R29" s="24">
        <f>SUMIFS(tblCleanOrders[Sales_USD],tblCleanOrders[Rep_ID],A29,tblCleanOrders[Year],YEAR(D29),tblCleanOrders[Month],MONTH(D29))</f>
        <v>3861.13</v>
      </c>
      <c r="S29" s="27">
        <v>1.1000000000000001</v>
      </c>
      <c r="T29" s="24">
        <f>INDEX(tblRepAvg[Avg_Monthly_Sales],MATCH(A29,tblRepAvg[Rep_ID],0))*S29</f>
        <v>3905.4833888888888</v>
      </c>
      <c r="U29" s="9">
        <f t="shared" si="5"/>
        <v>0.98864330366502795</v>
      </c>
      <c r="V29" s="24">
        <f t="shared" si="6"/>
        <v>-44.35338888888873</v>
      </c>
      <c r="W29" t="str">
        <f t="shared" si="7"/>
        <v>Critical</v>
      </c>
    </row>
    <row r="30" spans="1:23" ht="15" customHeight="1" x14ac:dyDescent="0.3">
      <c r="A30" s="25">
        <v>321510</v>
      </c>
      <c r="B30" s="25">
        <v>1</v>
      </c>
      <c r="C30" t="str">
        <f>INDEX(tblRegions[name],MATCH(B30,tblRegions[id],0))</f>
        <v>Northeast</v>
      </c>
      <c r="D30" s="26">
        <v>42095</v>
      </c>
      <c r="E30" s="27">
        <v>26</v>
      </c>
      <c r="F30" s="27">
        <v>21</v>
      </c>
      <c r="G30" s="9">
        <f t="shared" si="0"/>
        <v>0.80769230769230771</v>
      </c>
      <c r="H30" s="27">
        <v>516</v>
      </c>
      <c r="I30" s="27">
        <v>289</v>
      </c>
      <c r="J30" s="9">
        <f t="shared" si="1"/>
        <v>0.56007751937984496</v>
      </c>
      <c r="K30">
        <f t="shared" si="2"/>
        <v>-227</v>
      </c>
      <c r="L30" s="28">
        <v>0.54139999999999999</v>
      </c>
      <c r="M30" s="28">
        <v>0.9</v>
      </c>
      <c r="N30" s="9">
        <f t="shared" si="3"/>
        <v>-0.35860000000000003</v>
      </c>
      <c r="O30" s="28">
        <v>0.50439999999999996</v>
      </c>
      <c r="P30" s="28">
        <v>0.95</v>
      </c>
      <c r="Q30" s="9">
        <f t="shared" si="4"/>
        <v>-0.4456</v>
      </c>
      <c r="R30" s="24">
        <f>SUMIFS(tblCleanOrders[Sales_USD],tblCleanOrders[Rep_ID],A30,tblCleanOrders[Year],YEAR(D30),tblCleanOrders[Month],MONTH(D30))</f>
        <v>3810.2799999999997</v>
      </c>
      <c r="S30" s="27">
        <v>1.1100000000000001</v>
      </c>
      <c r="T30" s="24">
        <f>INDEX(tblRepAvg[Avg_Monthly_Sales],MATCH(A30,tblRepAvg[Rep_ID],0))*S30</f>
        <v>3940.9877833333335</v>
      </c>
      <c r="U30" s="9">
        <f t="shared" si="5"/>
        <v>0.96683375069415223</v>
      </c>
      <c r="V30" s="24">
        <f t="shared" si="6"/>
        <v>-130.70778333333374</v>
      </c>
      <c r="W30" t="str">
        <f t="shared" si="7"/>
        <v>Critical</v>
      </c>
    </row>
    <row r="31" spans="1:23" ht="15" customHeight="1" x14ac:dyDescent="0.3">
      <c r="A31" s="25">
        <v>321510</v>
      </c>
      <c r="B31" s="25">
        <v>1</v>
      </c>
      <c r="C31" t="str">
        <f>INDEX(tblRegions[name],MATCH(B31,tblRegions[id],0))</f>
        <v>Northeast</v>
      </c>
      <c r="D31" s="26">
        <v>42125</v>
      </c>
      <c r="E31" s="27">
        <v>26</v>
      </c>
      <c r="F31" s="27">
        <v>20</v>
      </c>
      <c r="G31" s="9">
        <f t="shared" si="0"/>
        <v>0.76923076923076927</v>
      </c>
      <c r="H31" s="27">
        <v>492</v>
      </c>
      <c r="I31" s="27">
        <v>299</v>
      </c>
      <c r="J31" s="9">
        <f t="shared" si="1"/>
        <v>0.60772357723577231</v>
      </c>
      <c r="K31">
        <f t="shared" si="2"/>
        <v>-193</v>
      </c>
      <c r="L31" s="28">
        <v>0.50649999999999995</v>
      </c>
      <c r="M31" s="28">
        <v>0.9</v>
      </c>
      <c r="N31" s="9">
        <f t="shared" si="3"/>
        <v>-0.39350000000000007</v>
      </c>
      <c r="O31" s="28">
        <v>0.52939999999999998</v>
      </c>
      <c r="P31" s="28">
        <v>0.95</v>
      </c>
      <c r="Q31" s="9">
        <f t="shared" si="4"/>
        <v>-0.42059999999999997</v>
      </c>
      <c r="R31" s="24">
        <f>SUMIFS(tblCleanOrders[Sales_USD],tblCleanOrders[Rep_ID],A31,tblCleanOrders[Year],YEAR(D31),tblCleanOrders[Month],MONTH(D31))</f>
        <v>2744.16</v>
      </c>
      <c r="S31" s="27">
        <v>1.1200000000000001</v>
      </c>
      <c r="T31" s="24">
        <f>INDEX(tblRepAvg[Avg_Monthly_Sales],MATCH(A31,tblRepAvg[Rep_ID],0))*S31</f>
        <v>3976.4921777777781</v>
      </c>
      <c r="U31" s="9">
        <f t="shared" si="5"/>
        <v>0.6900956615319046</v>
      </c>
      <c r="V31" s="24">
        <f t="shared" si="6"/>
        <v>-1232.3321777777783</v>
      </c>
      <c r="W31" t="str">
        <f t="shared" si="7"/>
        <v>Critical</v>
      </c>
    </row>
    <row r="32" spans="1:23" ht="15" customHeight="1" x14ac:dyDescent="0.3">
      <c r="A32" s="25">
        <v>321510</v>
      </c>
      <c r="B32" s="25">
        <v>1</v>
      </c>
      <c r="C32" t="str">
        <f>INDEX(tblRegions[name],MATCH(B32,tblRegions[id],0))</f>
        <v>Northeast</v>
      </c>
      <c r="D32" s="26">
        <v>42156</v>
      </c>
      <c r="E32" s="27">
        <v>26</v>
      </c>
      <c r="F32" s="27">
        <v>19</v>
      </c>
      <c r="G32" s="9">
        <f t="shared" si="0"/>
        <v>0.73076923076923073</v>
      </c>
      <c r="H32" s="27">
        <v>500</v>
      </c>
      <c r="I32" s="27">
        <v>305</v>
      </c>
      <c r="J32" s="9">
        <f t="shared" si="1"/>
        <v>0.61</v>
      </c>
      <c r="K32">
        <f t="shared" si="2"/>
        <v>-195</v>
      </c>
      <c r="L32" s="28">
        <v>0.49609999999999999</v>
      </c>
      <c r="M32" s="28">
        <v>0.9</v>
      </c>
      <c r="N32" s="9">
        <f t="shared" si="3"/>
        <v>-0.40390000000000004</v>
      </c>
      <c r="O32" s="28">
        <v>0.48630000000000001</v>
      </c>
      <c r="P32" s="28">
        <v>0.95</v>
      </c>
      <c r="Q32" s="9">
        <f t="shared" si="4"/>
        <v>-0.46369999999999995</v>
      </c>
      <c r="R32" s="24">
        <f>SUMIFS(tblCleanOrders[Sales_USD],tblCleanOrders[Rep_ID],A32,tblCleanOrders[Year],YEAR(D32),tblCleanOrders[Month],MONTH(D32))</f>
        <v>4296.07</v>
      </c>
      <c r="S32" s="27">
        <v>1.1299999999999999</v>
      </c>
      <c r="T32" s="24">
        <f>INDEX(tblRepAvg[Avg_Monthly_Sales],MATCH(A32,tblRepAvg[Rep_ID],0))*S32</f>
        <v>4011.9965722222214</v>
      </c>
      <c r="U32" s="9">
        <f t="shared" si="5"/>
        <v>1.0708059996223855</v>
      </c>
      <c r="V32" s="24">
        <f t="shared" si="6"/>
        <v>284.07342777777831</v>
      </c>
      <c r="W32" t="str">
        <f t="shared" si="7"/>
        <v>Critical</v>
      </c>
    </row>
    <row r="33" spans="1:23" ht="15" customHeight="1" x14ac:dyDescent="0.3">
      <c r="A33" s="25">
        <v>321510</v>
      </c>
      <c r="B33" s="25">
        <v>1</v>
      </c>
      <c r="C33" t="str">
        <f>INDEX(tblRegions[name],MATCH(B33,tblRegions[id],0))</f>
        <v>Northeast</v>
      </c>
      <c r="D33" s="26">
        <v>42186</v>
      </c>
      <c r="E33" s="27">
        <v>26</v>
      </c>
      <c r="F33" s="27">
        <v>19</v>
      </c>
      <c r="G33" s="9">
        <f t="shared" si="0"/>
        <v>0.73076923076923073</v>
      </c>
      <c r="H33" s="27">
        <v>508</v>
      </c>
      <c r="I33" s="27">
        <v>305</v>
      </c>
      <c r="J33" s="9">
        <f t="shared" si="1"/>
        <v>0.60039370078740162</v>
      </c>
      <c r="K33">
        <f t="shared" si="2"/>
        <v>-203</v>
      </c>
      <c r="L33" s="28">
        <v>0.56730000000000003</v>
      </c>
      <c r="M33" s="28">
        <v>0.9</v>
      </c>
      <c r="N33" s="9">
        <f t="shared" si="3"/>
        <v>-0.3327</v>
      </c>
      <c r="O33" s="28">
        <v>0.54549999999999998</v>
      </c>
      <c r="P33" s="28">
        <v>0.95</v>
      </c>
      <c r="Q33" s="9">
        <f t="shared" si="4"/>
        <v>-0.40449999999999997</v>
      </c>
      <c r="R33" s="24">
        <f>SUMIFS(tblCleanOrders[Sales_USD],tblCleanOrders[Rep_ID],A33,tblCleanOrders[Year],YEAR(D33),tblCleanOrders[Month],MONTH(D33))</f>
        <v>3562.03</v>
      </c>
      <c r="S33" s="27">
        <v>1.1399999999999999</v>
      </c>
      <c r="T33" s="24">
        <f>INDEX(tblRepAvg[Avg_Monthly_Sales],MATCH(A33,tblRepAvg[Rep_ID],0))*S33</f>
        <v>4047.500966666666</v>
      </c>
      <c r="U33" s="9">
        <f t="shared" si="5"/>
        <v>0.88005661501633259</v>
      </c>
      <c r="V33" s="24">
        <f t="shared" si="6"/>
        <v>-485.47096666666584</v>
      </c>
      <c r="W33" t="str">
        <f t="shared" si="7"/>
        <v>Critical</v>
      </c>
    </row>
    <row r="34" spans="1:23" ht="15" customHeight="1" x14ac:dyDescent="0.3">
      <c r="A34" s="25">
        <v>321510</v>
      </c>
      <c r="B34" s="25">
        <v>1</v>
      </c>
      <c r="C34" t="str">
        <f>INDEX(tblRegions[name],MATCH(B34,tblRegions[id],0))</f>
        <v>Northeast</v>
      </c>
      <c r="D34" s="26">
        <v>42217</v>
      </c>
      <c r="E34" s="27">
        <v>26</v>
      </c>
      <c r="F34" s="27">
        <v>19</v>
      </c>
      <c r="G34" s="9">
        <f t="shared" si="0"/>
        <v>0.73076923076923073</v>
      </c>
      <c r="H34" s="27">
        <v>516</v>
      </c>
      <c r="I34" s="27">
        <v>312</v>
      </c>
      <c r="J34" s="9">
        <f t="shared" si="1"/>
        <v>0.60465116279069764</v>
      </c>
      <c r="K34">
        <f t="shared" si="2"/>
        <v>-204</v>
      </c>
      <c r="L34" s="28">
        <v>0.55769999999999997</v>
      </c>
      <c r="M34" s="28">
        <v>0.9</v>
      </c>
      <c r="N34" s="9">
        <f t="shared" si="3"/>
        <v>-0.34230000000000005</v>
      </c>
      <c r="O34" s="28">
        <v>0.54610000000000003</v>
      </c>
      <c r="P34" s="28">
        <v>0.95</v>
      </c>
      <c r="Q34" s="9">
        <f t="shared" si="4"/>
        <v>-0.40389999999999993</v>
      </c>
      <c r="R34" s="24">
        <f>SUMIFS(tblCleanOrders[Sales_USD],tblCleanOrders[Rep_ID],A34,tblCleanOrders[Year],YEAR(D34),tblCleanOrders[Month],MONTH(D34))</f>
        <v>3109.18</v>
      </c>
      <c r="S34" s="27">
        <v>1.1499999999999999</v>
      </c>
      <c r="T34" s="24">
        <f>INDEX(tblRepAvg[Avg_Monthly_Sales],MATCH(A34,tblRepAvg[Rep_ID],0))*S34</f>
        <v>4083.0053611111107</v>
      </c>
      <c r="U34" s="9">
        <f t="shared" si="5"/>
        <v>0.76149299964521644</v>
      </c>
      <c r="V34" s="24">
        <f t="shared" si="6"/>
        <v>-973.82536111111085</v>
      </c>
      <c r="W34" t="str">
        <f t="shared" si="7"/>
        <v>Critical</v>
      </c>
    </row>
    <row r="35" spans="1:23" ht="15" customHeight="1" x14ac:dyDescent="0.3">
      <c r="A35" s="25">
        <v>321510</v>
      </c>
      <c r="B35" s="25">
        <v>1</v>
      </c>
      <c r="C35" t="str">
        <f>INDEX(tblRegions[name],MATCH(B35,tblRegions[id],0))</f>
        <v>Northeast</v>
      </c>
      <c r="D35" s="26">
        <v>42248</v>
      </c>
      <c r="E35" s="27">
        <v>26</v>
      </c>
      <c r="F35" s="27">
        <v>19</v>
      </c>
      <c r="G35" s="9">
        <f t="shared" si="0"/>
        <v>0.73076923076923073</v>
      </c>
      <c r="H35" s="27">
        <v>492</v>
      </c>
      <c r="I35" s="27">
        <v>313</v>
      </c>
      <c r="J35" s="9">
        <f t="shared" si="1"/>
        <v>0.63617886178861793</v>
      </c>
      <c r="K35">
        <f t="shared" si="2"/>
        <v>-179</v>
      </c>
      <c r="L35" s="28">
        <v>0.52700000000000002</v>
      </c>
      <c r="M35" s="28">
        <v>0.9</v>
      </c>
      <c r="N35" s="9">
        <f t="shared" si="3"/>
        <v>-0.373</v>
      </c>
      <c r="O35" s="28">
        <v>0.58760000000000001</v>
      </c>
      <c r="P35" s="28">
        <v>0.95</v>
      </c>
      <c r="Q35" s="9">
        <f t="shared" si="4"/>
        <v>-0.36239999999999994</v>
      </c>
      <c r="R35" s="24">
        <f>SUMIFS(tblCleanOrders[Sales_USD],tblCleanOrders[Rep_ID],A35,tblCleanOrders[Year],YEAR(D35),tblCleanOrders[Month],MONTH(D35))</f>
        <v>3775.25</v>
      </c>
      <c r="S35" s="27">
        <v>1.05</v>
      </c>
      <c r="T35" s="24">
        <f>INDEX(tblRepAvg[Avg_Monthly_Sales],MATCH(A35,tblRepAvg[Rep_ID],0))*S35</f>
        <v>3727.9614166666665</v>
      </c>
      <c r="U35" s="9">
        <f t="shared" si="5"/>
        <v>1.0126848371128305</v>
      </c>
      <c r="V35" s="24">
        <f t="shared" si="6"/>
        <v>47.288583333333463</v>
      </c>
      <c r="W35" t="str">
        <f t="shared" si="7"/>
        <v>Critical</v>
      </c>
    </row>
    <row r="36" spans="1:23" ht="15" customHeight="1" x14ac:dyDescent="0.3">
      <c r="A36" s="25">
        <v>321510</v>
      </c>
      <c r="B36" s="25">
        <v>1</v>
      </c>
      <c r="C36" t="str">
        <f>INDEX(tblRegions[name],MATCH(B36,tblRegions[id],0))</f>
        <v>Northeast</v>
      </c>
      <c r="D36" s="26">
        <v>42278</v>
      </c>
      <c r="E36" s="27">
        <v>26</v>
      </c>
      <c r="F36" s="27">
        <v>20</v>
      </c>
      <c r="G36" s="9">
        <f t="shared" si="0"/>
        <v>0.76923076923076927</v>
      </c>
      <c r="H36" s="27">
        <v>500</v>
      </c>
      <c r="I36" s="27">
        <v>275</v>
      </c>
      <c r="J36" s="9">
        <f t="shared" si="1"/>
        <v>0.55000000000000004</v>
      </c>
      <c r="K36">
        <f t="shared" si="2"/>
        <v>-225</v>
      </c>
      <c r="L36" s="28">
        <v>0.46410000000000001</v>
      </c>
      <c r="M36" s="28">
        <v>0.9</v>
      </c>
      <c r="N36" s="9">
        <f t="shared" si="3"/>
        <v>-0.43590000000000001</v>
      </c>
      <c r="O36" s="28">
        <v>0.58220000000000005</v>
      </c>
      <c r="P36" s="28">
        <v>0.95</v>
      </c>
      <c r="Q36" s="9">
        <f t="shared" si="4"/>
        <v>-0.3677999999999999</v>
      </c>
      <c r="R36" s="24">
        <f>SUMIFS(tblCleanOrders[Sales_USD],tblCleanOrders[Rep_ID],A36,tblCleanOrders[Year],YEAR(D36),tblCleanOrders[Month],MONTH(D36))</f>
        <v>3567.95</v>
      </c>
      <c r="S36" s="27">
        <v>1.06</v>
      </c>
      <c r="T36" s="24">
        <f>INDEX(tblRepAvg[Avg_Monthly_Sales],MATCH(A36,tblRepAvg[Rep_ID],0))*S36</f>
        <v>3763.4658111111112</v>
      </c>
      <c r="U36" s="9">
        <f t="shared" si="5"/>
        <v>0.94804900032999417</v>
      </c>
      <c r="V36" s="24">
        <f t="shared" si="6"/>
        <v>-195.51581111111136</v>
      </c>
      <c r="W36" t="str">
        <f t="shared" si="7"/>
        <v>Critical</v>
      </c>
    </row>
    <row r="37" spans="1:23" ht="15" customHeight="1" x14ac:dyDescent="0.3">
      <c r="A37" s="25">
        <v>321510</v>
      </c>
      <c r="B37" s="25">
        <v>1</v>
      </c>
      <c r="C37" t="str">
        <f>INDEX(tblRegions[name],MATCH(B37,tblRegions[id],0))</f>
        <v>Northeast</v>
      </c>
      <c r="D37" s="26">
        <v>42309</v>
      </c>
      <c r="E37" s="27">
        <v>26</v>
      </c>
      <c r="F37" s="27">
        <v>21</v>
      </c>
      <c r="G37" s="9">
        <f t="shared" si="0"/>
        <v>0.80769230769230771</v>
      </c>
      <c r="H37" s="27">
        <v>508</v>
      </c>
      <c r="I37" s="27">
        <v>297</v>
      </c>
      <c r="J37" s="9">
        <f t="shared" si="1"/>
        <v>0.58464566929133854</v>
      </c>
      <c r="K37">
        <f t="shared" si="2"/>
        <v>-211</v>
      </c>
      <c r="L37" s="28">
        <v>0.49859999999999999</v>
      </c>
      <c r="M37" s="28">
        <v>0.9</v>
      </c>
      <c r="N37" s="9">
        <f t="shared" si="3"/>
        <v>-0.40140000000000003</v>
      </c>
      <c r="O37" s="28">
        <v>0.58069999999999999</v>
      </c>
      <c r="P37" s="28">
        <v>0.95</v>
      </c>
      <c r="Q37" s="9">
        <f t="shared" si="4"/>
        <v>-0.36929999999999996</v>
      </c>
      <c r="R37" s="24">
        <f>SUMIFS(tblCleanOrders[Sales_USD],tblCleanOrders[Rep_ID],A37,tblCleanOrders[Year],YEAR(D37),tblCleanOrders[Month],MONTH(D37))</f>
        <v>2618.0700000000002</v>
      </c>
      <c r="S37" s="27">
        <v>1.07</v>
      </c>
      <c r="T37" s="24">
        <f>INDEX(tblRepAvg[Avg_Monthly_Sales],MATCH(A37,tblRepAvg[Rep_ID],0))*S37</f>
        <v>3798.9702055555554</v>
      </c>
      <c r="U37" s="9">
        <f t="shared" si="5"/>
        <v>0.68915254880687804</v>
      </c>
      <c r="V37" s="24">
        <f t="shared" si="6"/>
        <v>-1180.9002055555552</v>
      </c>
      <c r="W37" t="str">
        <f t="shared" si="7"/>
        <v>Critical</v>
      </c>
    </row>
    <row r="38" spans="1:23" ht="15" customHeight="1" x14ac:dyDescent="0.3">
      <c r="A38" s="25">
        <v>321510</v>
      </c>
      <c r="B38" s="25">
        <v>1</v>
      </c>
      <c r="C38" t="str">
        <f>INDEX(tblRegions[name],MATCH(B38,tblRegions[id],0))</f>
        <v>Northeast</v>
      </c>
      <c r="D38" s="26">
        <v>42339</v>
      </c>
      <c r="E38" s="27">
        <v>26</v>
      </c>
      <c r="F38" s="27">
        <v>19</v>
      </c>
      <c r="G38" s="9">
        <f t="shared" si="0"/>
        <v>0.73076923076923073</v>
      </c>
      <c r="H38" s="27">
        <v>516</v>
      </c>
      <c r="I38" s="27">
        <v>287</v>
      </c>
      <c r="J38" s="9">
        <f t="shared" si="1"/>
        <v>0.55620155038759689</v>
      </c>
      <c r="K38">
        <f t="shared" si="2"/>
        <v>-229</v>
      </c>
      <c r="L38" s="28">
        <v>0.53449999999999998</v>
      </c>
      <c r="M38" s="28">
        <v>0.9</v>
      </c>
      <c r="N38" s="9">
        <f t="shared" si="3"/>
        <v>-0.36550000000000005</v>
      </c>
      <c r="O38" s="28">
        <v>0.5212</v>
      </c>
      <c r="P38" s="28">
        <v>0.95</v>
      </c>
      <c r="Q38" s="9">
        <f t="shared" si="4"/>
        <v>-0.42879999999999996</v>
      </c>
      <c r="R38" s="24">
        <f>SUMIFS(tblCleanOrders[Sales_USD],tblCleanOrders[Rep_ID],A38,tblCleanOrders[Year],YEAR(D38),tblCleanOrders[Month],MONTH(D38))</f>
        <v>2909.17</v>
      </c>
      <c r="S38" s="27">
        <v>1.08</v>
      </c>
      <c r="T38" s="24">
        <f>INDEX(tblRepAvg[Avg_Monthly_Sales],MATCH(A38,tblRepAvg[Rep_ID],0))*S38</f>
        <v>3834.4746</v>
      </c>
      <c r="U38" s="9">
        <f t="shared" si="5"/>
        <v>0.75868803512220429</v>
      </c>
      <c r="V38" s="24">
        <f t="shared" si="6"/>
        <v>-925.30459999999994</v>
      </c>
      <c r="W38" t="str">
        <f t="shared" si="7"/>
        <v>Critical</v>
      </c>
    </row>
    <row r="39" spans="1:23" ht="15" customHeight="1" x14ac:dyDescent="0.3">
      <c r="A39" s="25">
        <v>321510</v>
      </c>
      <c r="B39" s="25">
        <v>1</v>
      </c>
      <c r="C39" t="str">
        <f>INDEX(tblRegions[name],MATCH(B39,tblRegions[id],0))</f>
        <v>Northeast</v>
      </c>
      <c r="D39" s="26">
        <v>42370</v>
      </c>
      <c r="E39" s="27">
        <v>26</v>
      </c>
      <c r="F39" s="27">
        <v>19</v>
      </c>
      <c r="G39" s="9">
        <f t="shared" si="0"/>
        <v>0.73076923076923073</v>
      </c>
      <c r="H39" s="27">
        <v>492</v>
      </c>
      <c r="I39" s="27">
        <v>288</v>
      </c>
      <c r="J39" s="9">
        <f t="shared" si="1"/>
        <v>0.58536585365853655</v>
      </c>
      <c r="K39">
        <f t="shared" si="2"/>
        <v>-204</v>
      </c>
      <c r="L39" s="28">
        <v>0.52380000000000004</v>
      </c>
      <c r="M39" s="28">
        <v>0.9</v>
      </c>
      <c r="N39" s="9">
        <f t="shared" si="3"/>
        <v>-0.37619999999999998</v>
      </c>
      <c r="O39" s="28">
        <v>0.58260000000000001</v>
      </c>
      <c r="P39" s="28">
        <v>0.95</v>
      </c>
      <c r="Q39" s="9">
        <f t="shared" si="4"/>
        <v>-0.36739999999999995</v>
      </c>
      <c r="R39" s="24">
        <f>SUMIFS(tblCleanOrders[Sales_USD],tblCleanOrders[Rep_ID],A39,tblCleanOrders[Year],YEAR(D39),tblCleanOrders[Month],MONTH(D39))</f>
        <v>4605.07</v>
      </c>
      <c r="S39" s="27">
        <v>1.0900000000000001</v>
      </c>
      <c r="T39" s="24">
        <f>INDEX(tblRepAvg[Avg_Monthly_Sales],MATCH(A39,tblRepAvg[Rep_ID],0))*S39</f>
        <v>3869.9789944444447</v>
      </c>
      <c r="U39" s="9">
        <f t="shared" si="5"/>
        <v>1.1899470272605657</v>
      </c>
      <c r="V39" s="24">
        <f t="shared" si="6"/>
        <v>735.09100555555506</v>
      </c>
      <c r="W39" t="str">
        <f t="shared" si="7"/>
        <v>Critical</v>
      </c>
    </row>
    <row r="40" spans="1:23" ht="15" customHeight="1" x14ac:dyDescent="0.3">
      <c r="A40" s="25">
        <v>321510</v>
      </c>
      <c r="B40" s="25">
        <v>1</v>
      </c>
      <c r="C40" t="str">
        <f>INDEX(tblRegions[name],MATCH(B40,tblRegions[id],0))</f>
        <v>Northeast</v>
      </c>
      <c r="D40" s="26">
        <v>42401</v>
      </c>
      <c r="E40" s="27">
        <v>26</v>
      </c>
      <c r="F40" s="27">
        <v>19</v>
      </c>
      <c r="G40" s="9">
        <f t="shared" si="0"/>
        <v>0.73076923076923073</v>
      </c>
      <c r="H40" s="27">
        <v>500</v>
      </c>
      <c r="I40" s="27">
        <v>309</v>
      </c>
      <c r="J40" s="9">
        <f t="shared" si="1"/>
        <v>0.61799999999999999</v>
      </c>
      <c r="K40">
        <f t="shared" si="2"/>
        <v>-191</v>
      </c>
      <c r="L40" s="28">
        <v>0.44019999999999998</v>
      </c>
      <c r="M40" s="28">
        <v>0.9</v>
      </c>
      <c r="N40" s="9">
        <f t="shared" si="3"/>
        <v>-0.45980000000000004</v>
      </c>
      <c r="O40" s="28">
        <v>0.51910000000000001</v>
      </c>
      <c r="P40" s="28">
        <v>0.95</v>
      </c>
      <c r="Q40" s="9">
        <f t="shared" si="4"/>
        <v>-0.43089999999999995</v>
      </c>
      <c r="R40" s="24">
        <f>SUMIFS(tblCleanOrders[Sales_USD],tblCleanOrders[Rep_ID],A40,tblCleanOrders[Year],YEAR(D40),tblCleanOrders[Month],MONTH(D40))</f>
        <v>13281.009999999998</v>
      </c>
      <c r="S40" s="27">
        <v>1.1000000000000001</v>
      </c>
      <c r="T40" s="24">
        <f>INDEX(tblRepAvg[Avg_Monthly_Sales],MATCH(A40,tblRepAvg[Rep_ID],0))*S40</f>
        <v>3905.4833888888888</v>
      </c>
      <c r="U40" s="9">
        <f t="shared" si="5"/>
        <v>3.4006059372277728</v>
      </c>
      <c r="V40" s="24">
        <f t="shared" si="6"/>
        <v>9375.5266111111087</v>
      </c>
      <c r="W40" t="str">
        <f t="shared" si="7"/>
        <v>Critical</v>
      </c>
    </row>
    <row r="41" spans="1:23" ht="15" customHeight="1" x14ac:dyDescent="0.3">
      <c r="A41" s="25">
        <v>321510</v>
      </c>
      <c r="B41" s="25">
        <v>1</v>
      </c>
      <c r="C41" t="str">
        <f>INDEX(tblRegions[name],MATCH(B41,tblRegions[id],0))</f>
        <v>Northeast</v>
      </c>
      <c r="D41" s="26">
        <v>42430</v>
      </c>
      <c r="E41" s="27">
        <v>26</v>
      </c>
      <c r="F41" s="27">
        <v>19</v>
      </c>
      <c r="G41" s="9">
        <f t="shared" si="0"/>
        <v>0.73076923076923073</v>
      </c>
      <c r="H41" s="27">
        <v>508</v>
      </c>
      <c r="I41" s="27">
        <v>279</v>
      </c>
      <c r="J41" s="9">
        <f t="shared" si="1"/>
        <v>0.54921259842519687</v>
      </c>
      <c r="K41">
        <f t="shared" si="2"/>
        <v>-229</v>
      </c>
      <c r="L41" s="28">
        <v>0.48130000000000001</v>
      </c>
      <c r="M41" s="28">
        <v>0.9</v>
      </c>
      <c r="N41" s="9">
        <f t="shared" si="3"/>
        <v>-0.41870000000000002</v>
      </c>
      <c r="O41" s="28">
        <v>0.51529999999999998</v>
      </c>
      <c r="P41" s="28">
        <v>0.95</v>
      </c>
      <c r="Q41" s="9">
        <f t="shared" si="4"/>
        <v>-0.43469999999999998</v>
      </c>
      <c r="R41" s="24">
        <f>SUMIFS(tblCleanOrders[Sales_USD],tblCleanOrders[Rep_ID],A41,tblCleanOrders[Year],YEAR(D41),tblCleanOrders[Month],MONTH(D41))</f>
        <v>4311.87</v>
      </c>
      <c r="S41" s="27">
        <v>1.1100000000000001</v>
      </c>
      <c r="T41" s="24">
        <f>INDEX(tblRepAvg[Avg_Monthly_Sales],MATCH(A41,tblRepAvg[Rep_ID],0))*S41</f>
        <v>3940.9877833333335</v>
      </c>
      <c r="U41" s="9">
        <f t="shared" si="5"/>
        <v>1.0941089485826749</v>
      </c>
      <c r="V41" s="24">
        <f t="shared" si="6"/>
        <v>370.88221666666641</v>
      </c>
      <c r="W41" t="str">
        <f t="shared" si="7"/>
        <v>Critical</v>
      </c>
    </row>
    <row r="42" spans="1:23" ht="15" customHeight="1" x14ac:dyDescent="0.3">
      <c r="A42" s="25">
        <v>321510</v>
      </c>
      <c r="B42" s="25">
        <v>1</v>
      </c>
      <c r="C42" t="str">
        <f>INDEX(tblRegions[name],MATCH(B42,tblRegions[id],0))</f>
        <v>Northeast</v>
      </c>
      <c r="D42" s="26">
        <v>42461</v>
      </c>
      <c r="E42" s="27">
        <v>26</v>
      </c>
      <c r="F42" s="27">
        <v>20</v>
      </c>
      <c r="G42" s="9">
        <f t="shared" si="0"/>
        <v>0.76923076923076927</v>
      </c>
      <c r="H42" s="27">
        <v>516</v>
      </c>
      <c r="I42" s="27">
        <v>284</v>
      </c>
      <c r="J42" s="9">
        <f t="shared" si="1"/>
        <v>0.55038759689922478</v>
      </c>
      <c r="K42">
        <f t="shared" si="2"/>
        <v>-232</v>
      </c>
      <c r="L42" s="28">
        <v>0.5131</v>
      </c>
      <c r="M42" s="28">
        <v>0.9</v>
      </c>
      <c r="N42" s="9">
        <f t="shared" si="3"/>
        <v>-0.38690000000000002</v>
      </c>
      <c r="O42" s="28">
        <v>0.51480000000000004</v>
      </c>
      <c r="P42" s="28">
        <v>0.95</v>
      </c>
      <c r="Q42" s="9">
        <f t="shared" si="4"/>
        <v>-0.43519999999999992</v>
      </c>
      <c r="R42" s="24">
        <f>SUMIFS(tblCleanOrders[Sales_USD],tblCleanOrders[Rep_ID],A42,tblCleanOrders[Year],YEAR(D42),tblCleanOrders[Month],MONTH(D42))</f>
        <v>4606.97</v>
      </c>
      <c r="S42" s="27">
        <v>1.1200000000000001</v>
      </c>
      <c r="T42" s="24">
        <f>INDEX(tblRepAvg[Avg_Monthly_Sales],MATCH(A42,tblRepAvg[Rep_ID],0))*S42</f>
        <v>3976.4921777777781</v>
      </c>
      <c r="U42" s="9">
        <f t="shared" si="5"/>
        <v>1.1585512542299425</v>
      </c>
      <c r="V42" s="24">
        <f t="shared" si="6"/>
        <v>630.47782222222213</v>
      </c>
      <c r="W42" t="str">
        <f t="shared" si="7"/>
        <v>Critical</v>
      </c>
    </row>
    <row r="43" spans="1:23" ht="15" customHeight="1" x14ac:dyDescent="0.3">
      <c r="A43" s="25">
        <v>321510</v>
      </c>
      <c r="B43" s="25">
        <v>1</v>
      </c>
      <c r="C43" t="str">
        <f>INDEX(tblRegions[name],MATCH(B43,tblRegions[id],0))</f>
        <v>Northeast</v>
      </c>
      <c r="D43" s="26">
        <v>42491</v>
      </c>
      <c r="E43" s="27">
        <v>26</v>
      </c>
      <c r="F43" s="27">
        <v>19</v>
      </c>
      <c r="G43" s="9">
        <f t="shared" si="0"/>
        <v>0.73076923076923073</v>
      </c>
      <c r="H43" s="27">
        <v>492</v>
      </c>
      <c r="I43" s="27">
        <v>311</v>
      </c>
      <c r="J43" s="9">
        <f t="shared" si="1"/>
        <v>0.63211382113821135</v>
      </c>
      <c r="K43">
        <f t="shared" si="2"/>
        <v>-181</v>
      </c>
      <c r="L43" s="28">
        <v>0.53080000000000005</v>
      </c>
      <c r="M43" s="28">
        <v>0.9</v>
      </c>
      <c r="N43" s="9">
        <f t="shared" si="3"/>
        <v>-0.36919999999999997</v>
      </c>
      <c r="O43" s="28">
        <v>0.58120000000000005</v>
      </c>
      <c r="P43" s="28">
        <v>0.95</v>
      </c>
      <c r="Q43" s="9">
        <f t="shared" si="4"/>
        <v>-0.36879999999999991</v>
      </c>
      <c r="R43" s="24">
        <f>SUMIFS(tblCleanOrders[Sales_USD],tblCleanOrders[Rep_ID],A43,tblCleanOrders[Year],YEAR(D43),tblCleanOrders[Month],MONTH(D43))</f>
        <v>3703.2899999999995</v>
      </c>
      <c r="S43" s="27">
        <v>1.1299999999999999</v>
      </c>
      <c r="T43" s="24">
        <f>INDEX(tblRepAvg[Avg_Monthly_Sales],MATCH(A43,tblRepAvg[Rep_ID],0))*S43</f>
        <v>4011.9965722222214</v>
      </c>
      <c r="U43" s="9">
        <f t="shared" si="5"/>
        <v>0.92305412862024672</v>
      </c>
      <c r="V43" s="24">
        <f t="shared" si="6"/>
        <v>-308.70657222222189</v>
      </c>
      <c r="W43" t="str">
        <f t="shared" si="7"/>
        <v>Critical</v>
      </c>
    </row>
    <row r="44" spans="1:23" ht="15" customHeight="1" x14ac:dyDescent="0.3">
      <c r="A44" s="25">
        <v>321510</v>
      </c>
      <c r="B44" s="25">
        <v>1</v>
      </c>
      <c r="C44" t="str">
        <f>INDEX(tblRegions[name],MATCH(B44,tblRegions[id],0))</f>
        <v>Northeast</v>
      </c>
      <c r="D44" s="26">
        <v>42522</v>
      </c>
      <c r="E44" s="27">
        <v>26</v>
      </c>
      <c r="F44" s="27">
        <v>19</v>
      </c>
      <c r="G44" s="9">
        <f t="shared" si="0"/>
        <v>0.73076923076923073</v>
      </c>
      <c r="H44" s="27">
        <v>500</v>
      </c>
      <c r="I44" s="27">
        <v>282</v>
      </c>
      <c r="J44" s="9">
        <f t="shared" si="1"/>
        <v>0.56399999999999995</v>
      </c>
      <c r="K44">
        <f t="shared" si="2"/>
        <v>-218</v>
      </c>
      <c r="L44" s="28">
        <v>0.50419999999999998</v>
      </c>
      <c r="M44" s="28">
        <v>0.9</v>
      </c>
      <c r="N44" s="9">
        <f t="shared" si="3"/>
        <v>-0.39580000000000004</v>
      </c>
      <c r="O44" s="28">
        <v>0.53890000000000005</v>
      </c>
      <c r="P44" s="28">
        <v>0.95</v>
      </c>
      <c r="Q44" s="9">
        <f t="shared" si="4"/>
        <v>-0.41109999999999991</v>
      </c>
      <c r="R44" s="24">
        <f>SUMIFS(tblCleanOrders[Sales_USD],tblCleanOrders[Rep_ID],A44,tblCleanOrders[Year],YEAR(D44),tblCleanOrders[Month],MONTH(D44))</f>
        <v>9182.2999999999993</v>
      </c>
      <c r="S44" s="27">
        <v>1.1399999999999999</v>
      </c>
      <c r="T44" s="24">
        <f>INDEX(tblRepAvg[Avg_Monthly_Sales],MATCH(A44,tblRepAvg[Rep_ID],0))*S44</f>
        <v>4047.500966666666</v>
      </c>
      <c r="U44" s="9">
        <f t="shared" si="5"/>
        <v>2.268634418032546</v>
      </c>
      <c r="V44" s="24">
        <f t="shared" si="6"/>
        <v>5134.7990333333328</v>
      </c>
      <c r="W44" t="str">
        <f t="shared" si="7"/>
        <v>Critical</v>
      </c>
    </row>
    <row r="45" spans="1:23" ht="15" customHeight="1" x14ac:dyDescent="0.3">
      <c r="A45" s="25">
        <v>321510</v>
      </c>
      <c r="B45" s="25">
        <v>1</v>
      </c>
      <c r="C45" t="str">
        <f>INDEX(tblRegions[name],MATCH(B45,tblRegions[id],0))</f>
        <v>Northeast</v>
      </c>
      <c r="D45" s="26">
        <v>42552</v>
      </c>
      <c r="E45" s="27">
        <v>26</v>
      </c>
      <c r="F45" s="27">
        <v>20</v>
      </c>
      <c r="G45" s="9">
        <f t="shared" si="0"/>
        <v>0.76923076923076927</v>
      </c>
      <c r="H45" s="27">
        <v>508</v>
      </c>
      <c r="I45" s="27">
        <v>279</v>
      </c>
      <c r="J45" s="9">
        <f t="shared" si="1"/>
        <v>0.54921259842519687</v>
      </c>
      <c r="K45">
        <f t="shared" si="2"/>
        <v>-229</v>
      </c>
      <c r="L45" s="28">
        <v>0.51519999999999999</v>
      </c>
      <c r="M45" s="28">
        <v>0.9</v>
      </c>
      <c r="N45" s="9">
        <f t="shared" si="3"/>
        <v>-0.38480000000000003</v>
      </c>
      <c r="O45" s="28">
        <v>0.54010000000000002</v>
      </c>
      <c r="P45" s="28">
        <v>0.95</v>
      </c>
      <c r="Q45" s="9">
        <f t="shared" si="4"/>
        <v>-0.40989999999999993</v>
      </c>
      <c r="R45" s="24">
        <f>SUMIFS(tblCleanOrders[Sales_USD],tblCleanOrders[Rep_ID],A45,tblCleanOrders[Year],YEAR(D45),tblCleanOrders[Month],MONTH(D45))</f>
        <v>4272.17</v>
      </c>
      <c r="S45" s="27">
        <v>1.1499999999999999</v>
      </c>
      <c r="T45" s="24">
        <f>INDEX(tblRepAvg[Avg_Monthly_Sales],MATCH(A45,tblRepAvg[Rep_ID],0))*S45</f>
        <v>4083.0053611111107</v>
      </c>
      <c r="U45" s="9">
        <f t="shared" si="5"/>
        <v>1.0463297552069371</v>
      </c>
      <c r="V45" s="24">
        <f t="shared" si="6"/>
        <v>189.16463888888939</v>
      </c>
      <c r="W45" t="str">
        <f t="shared" si="7"/>
        <v>Critical</v>
      </c>
    </row>
    <row r="46" spans="1:23" ht="15" customHeight="1" x14ac:dyDescent="0.3">
      <c r="A46" s="25">
        <v>321510</v>
      </c>
      <c r="B46" s="25">
        <v>1</v>
      </c>
      <c r="C46" t="str">
        <f>INDEX(tblRegions[name],MATCH(B46,tblRegions[id],0))</f>
        <v>Northeast</v>
      </c>
      <c r="D46" s="26">
        <v>42583</v>
      </c>
      <c r="E46" s="27">
        <v>26</v>
      </c>
      <c r="F46" s="27">
        <v>21</v>
      </c>
      <c r="G46" s="9">
        <f t="shared" si="0"/>
        <v>0.80769230769230771</v>
      </c>
      <c r="H46" s="27">
        <v>516</v>
      </c>
      <c r="I46" s="27">
        <v>345</v>
      </c>
      <c r="J46" s="9">
        <f t="shared" si="1"/>
        <v>0.66860465116279066</v>
      </c>
      <c r="K46">
        <f t="shared" si="2"/>
        <v>-171</v>
      </c>
      <c r="L46" s="28">
        <v>0.48209999999999997</v>
      </c>
      <c r="M46" s="28">
        <v>0.9</v>
      </c>
      <c r="N46" s="9">
        <f t="shared" si="3"/>
        <v>-0.41790000000000005</v>
      </c>
      <c r="O46" s="28">
        <v>0.5171</v>
      </c>
      <c r="P46" s="28">
        <v>0.95</v>
      </c>
      <c r="Q46" s="9">
        <f t="shared" si="4"/>
        <v>-0.43289999999999995</v>
      </c>
      <c r="R46" s="24">
        <f>SUMIFS(tblCleanOrders[Sales_USD],tblCleanOrders[Rep_ID],A46,tblCleanOrders[Year],YEAR(D46),tblCleanOrders[Month],MONTH(D46))</f>
        <v>3389.66</v>
      </c>
      <c r="S46" s="27">
        <v>1.05</v>
      </c>
      <c r="T46" s="24">
        <f>INDEX(tblRepAvg[Avg_Monthly_Sales],MATCH(A46,tblRepAvg[Rep_ID],0))*S46</f>
        <v>3727.9614166666665</v>
      </c>
      <c r="U46" s="9">
        <f t="shared" si="5"/>
        <v>0.90925297264230898</v>
      </c>
      <c r="V46" s="24">
        <f t="shared" si="6"/>
        <v>-338.30141666666668</v>
      </c>
      <c r="W46" t="str">
        <f t="shared" si="7"/>
        <v>Critical</v>
      </c>
    </row>
    <row r="47" spans="1:23" ht="15" customHeight="1" x14ac:dyDescent="0.3">
      <c r="A47" s="25">
        <v>321510</v>
      </c>
      <c r="B47" s="25">
        <v>1</v>
      </c>
      <c r="C47" t="str">
        <f>INDEX(tblRegions[name],MATCH(B47,tblRegions[id],0))</f>
        <v>Northeast</v>
      </c>
      <c r="D47" s="26">
        <v>42614</v>
      </c>
      <c r="E47" s="27">
        <v>26</v>
      </c>
      <c r="F47" s="27">
        <v>18</v>
      </c>
      <c r="G47" s="9">
        <f t="shared" si="0"/>
        <v>0.69230769230769229</v>
      </c>
      <c r="H47" s="27">
        <v>492</v>
      </c>
      <c r="I47" s="27">
        <v>280</v>
      </c>
      <c r="J47" s="9">
        <f t="shared" si="1"/>
        <v>0.56910569105691056</v>
      </c>
      <c r="K47">
        <f t="shared" si="2"/>
        <v>-212</v>
      </c>
      <c r="L47" s="28">
        <v>0.52300000000000002</v>
      </c>
      <c r="M47" s="28">
        <v>0.9</v>
      </c>
      <c r="N47" s="9">
        <f t="shared" si="3"/>
        <v>-0.377</v>
      </c>
      <c r="O47" s="28">
        <v>0.57550000000000001</v>
      </c>
      <c r="P47" s="28">
        <v>0.95</v>
      </c>
      <c r="Q47" s="9">
        <f t="shared" si="4"/>
        <v>-0.37449999999999994</v>
      </c>
      <c r="R47" s="24">
        <f>SUMIFS(tblCleanOrders[Sales_USD],tblCleanOrders[Rep_ID],A47,tblCleanOrders[Year],YEAR(D47),tblCleanOrders[Month],MONTH(D47))</f>
        <v>5392.2999999999993</v>
      </c>
      <c r="S47" s="27">
        <v>1.06</v>
      </c>
      <c r="T47" s="24">
        <f>INDEX(tblRepAvg[Avg_Monthly_Sales],MATCH(A47,tblRepAvg[Rep_ID],0))*S47</f>
        <v>3763.4658111111112</v>
      </c>
      <c r="U47" s="9">
        <f t="shared" si="5"/>
        <v>1.4328016436551598</v>
      </c>
      <c r="V47" s="24">
        <f t="shared" si="6"/>
        <v>1628.8341888888881</v>
      </c>
      <c r="W47" t="str">
        <f t="shared" si="7"/>
        <v>Critical</v>
      </c>
    </row>
    <row r="48" spans="1:23" ht="15" customHeight="1" x14ac:dyDescent="0.3">
      <c r="A48" s="25">
        <v>321510</v>
      </c>
      <c r="B48" s="25">
        <v>1</v>
      </c>
      <c r="C48" t="str">
        <f>INDEX(tblRegions[name],MATCH(B48,tblRegions[id],0))</f>
        <v>Northeast</v>
      </c>
      <c r="D48" s="26">
        <v>42644</v>
      </c>
      <c r="E48" s="27">
        <v>26</v>
      </c>
      <c r="F48" s="27">
        <v>19</v>
      </c>
      <c r="G48" s="9">
        <f t="shared" si="0"/>
        <v>0.73076923076923073</v>
      </c>
      <c r="H48" s="27">
        <v>500</v>
      </c>
      <c r="I48" s="27">
        <v>283</v>
      </c>
      <c r="J48" s="9">
        <f t="shared" si="1"/>
        <v>0.56599999999999995</v>
      </c>
      <c r="K48">
        <f t="shared" si="2"/>
        <v>-217</v>
      </c>
      <c r="L48" s="28">
        <v>0.43680000000000002</v>
      </c>
      <c r="M48" s="28">
        <v>0.9</v>
      </c>
      <c r="N48" s="9">
        <f t="shared" si="3"/>
        <v>-0.4632</v>
      </c>
      <c r="O48" s="28">
        <v>0.51459999999999995</v>
      </c>
      <c r="P48" s="28">
        <v>0.95</v>
      </c>
      <c r="Q48" s="9">
        <f t="shared" si="4"/>
        <v>-0.43540000000000001</v>
      </c>
      <c r="R48" s="24">
        <f>SUMIFS(tblCleanOrders[Sales_USD],tblCleanOrders[Rep_ID],A48,tblCleanOrders[Year],YEAR(D48),tblCleanOrders[Month],MONTH(D48))</f>
        <v>5684.1799999999994</v>
      </c>
      <c r="S48" s="27">
        <v>1.07</v>
      </c>
      <c r="T48" s="24">
        <f>INDEX(tblRepAvg[Avg_Monthly_Sales],MATCH(A48,tblRepAvg[Rep_ID],0))*S48</f>
        <v>3798.9702055555554</v>
      </c>
      <c r="U48" s="9">
        <f t="shared" si="5"/>
        <v>1.4962423215869243</v>
      </c>
      <c r="V48" s="24">
        <f t="shared" si="6"/>
        <v>1885.209794444444</v>
      </c>
      <c r="W48" t="str">
        <f t="shared" si="7"/>
        <v>Critical</v>
      </c>
    </row>
    <row r="49" spans="1:23" ht="15" customHeight="1" x14ac:dyDescent="0.3">
      <c r="A49" s="25">
        <v>321510</v>
      </c>
      <c r="B49" s="25">
        <v>1</v>
      </c>
      <c r="C49" t="str">
        <f>INDEX(tblRegions[name],MATCH(B49,tblRegions[id],0))</f>
        <v>Northeast</v>
      </c>
      <c r="D49" s="26">
        <v>42675</v>
      </c>
      <c r="E49" s="27">
        <v>26</v>
      </c>
      <c r="F49" s="27">
        <v>19</v>
      </c>
      <c r="G49" s="9">
        <f t="shared" si="0"/>
        <v>0.73076923076923073</v>
      </c>
      <c r="H49" s="27">
        <v>508</v>
      </c>
      <c r="I49" s="27">
        <v>290</v>
      </c>
      <c r="J49" s="9">
        <f t="shared" si="1"/>
        <v>0.57086614173228345</v>
      </c>
      <c r="K49">
        <f t="shared" si="2"/>
        <v>-218</v>
      </c>
      <c r="L49" s="28">
        <v>0.48130000000000001</v>
      </c>
      <c r="M49" s="28">
        <v>0.9</v>
      </c>
      <c r="N49" s="9">
        <f t="shared" si="3"/>
        <v>-0.41870000000000002</v>
      </c>
      <c r="O49" s="28">
        <v>0.52370000000000005</v>
      </c>
      <c r="P49" s="28">
        <v>0.95</v>
      </c>
      <c r="Q49" s="9">
        <f t="shared" si="4"/>
        <v>-0.4262999999999999</v>
      </c>
      <c r="R49" s="24">
        <f>SUMIFS(tblCleanOrders[Sales_USD],tblCleanOrders[Rep_ID],A49,tblCleanOrders[Year],YEAR(D49),tblCleanOrders[Month],MONTH(D49))</f>
        <v>6141.3200000000006</v>
      </c>
      <c r="S49" s="27">
        <v>1.08</v>
      </c>
      <c r="T49" s="24">
        <f>INDEX(tblRepAvg[Avg_Monthly_Sales],MATCH(A49,tblRepAvg[Rep_ID],0))*S49</f>
        <v>3834.4746</v>
      </c>
      <c r="U49" s="9">
        <f t="shared" si="5"/>
        <v>1.6016066451450743</v>
      </c>
      <c r="V49" s="24">
        <f t="shared" si="6"/>
        <v>2306.8454000000006</v>
      </c>
      <c r="W49" t="str">
        <f t="shared" si="7"/>
        <v>Critical</v>
      </c>
    </row>
    <row r="50" spans="1:23" ht="15" customHeight="1" x14ac:dyDescent="0.3">
      <c r="A50" s="25">
        <v>321510</v>
      </c>
      <c r="B50" s="25">
        <v>1</v>
      </c>
      <c r="C50" t="str">
        <f>INDEX(tblRegions[name],MATCH(B50,tblRegions[id],0))</f>
        <v>Northeast</v>
      </c>
      <c r="D50" s="26">
        <v>42705</v>
      </c>
      <c r="E50" s="27">
        <v>26</v>
      </c>
      <c r="F50" s="27">
        <v>18</v>
      </c>
      <c r="G50" s="9">
        <f t="shared" si="0"/>
        <v>0.69230769230769229</v>
      </c>
      <c r="H50" s="27">
        <v>516</v>
      </c>
      <c r="I50" s="27">
        <v>284</v>
      </c>
      <c r="J50" s="9">
        <f t="shared" si="1"/>
        <v>0.55038759689922478</v>
      </c>
      <c r="K50">
        <f t="shared" si="2"/>
        <v>-232</v>
      </c>
      <c r="L50" s="28">
        <v>0.58650000000000002</v>
      </c>
      <c r="M50" s="28">
        <v>0.9</v>
      </c>
      <c r="N50" s="9">
        <f t="shared" si="3"/>
        <v>-0.3135</v>
      </c>
      <c r="O50" s="28">
        <v>0.49769999999999998</v>
      </c>
      <c r="P50" s="28">
        <v>0.95</v>
      </c>
      <c r="Q50" s="9">
        <f t="shared" si="4"/>
        <v>-0.45229999999999998</v>
      </c>
      <c r="R50" s="24">
        <f>SUMIFS(tblCleanOrders[Sales_USD],tblCleanOrders[Rep_ID],A50,tblCleanOrders[Year],YEAR(D50),tblCleanOrders[Month],MONTH(D50))</f>
        <v>9447.89</v>
      </c>
      <c r="S50" s="27">
        <v>1.0900000000000001</v>
      </c>
      <c r="T50" s="24">
        <f>INDEX(tblRepAvg[Avg_Monthly_Sales],MATCH(A50,tblRepAvg[Rep_ID],0))*S50</f>
        <v>3869.9789944444447</v>
      </c>
      <c r="U50" s="9">
        <f t="shared" si="5"/>
        <v>2.4413284965016437</v>
      </c>
      <c r="V50" s="24">
        <f t="shared" si="6"/>
        <v>5577.9110055555548</v>
      </c>
      <c r="W50" t="str">
        <f t="shared" si="7"/>
        <v>Critical</v>
      </c>
    </row>
    <row r="51" spans="1:23" ht="15" customHeight="1" x14ac:dyDescent="0.3">
      <c r="A51" s="25">
        <v>321510</v>
      </c>
      <c r="B51" s="25">
        <v>1</v>
      </c>
      <c r="C51" t="str">
        <f>INDEX(tblRegions[name],MATCH(B51,tblRegions[id],0))</f>
        <v>Northeast</v>
      </c>
      <c r="D51" s="26">
        <v>42736</v>
      </c>
      <c r="E51" s="27">
        <v>26</v>
      </c>
      <c r="F51" s="27">
        <v>19</v>
      </c>
      <c r="G51" s="9">
        <f t="shared" si="0"/>
        <v>0.73076923076923073</v>
      </c>
      <c r="H51" s="27">
        <v>492</v>
      </c>
      <c r="I51" s="27">
        <v>328</v>
      </c>
      <c r="J51" s="9">
        <f t="shared" si="1"/>
        <v>0.66666666666666663</v>
      </c>
      <c r="K51">
        <f t="shared" si="2"/>
        <v>-164</v>
      </c>
      <c r="L51" s="28">
        <v>0.61370000000000002</v>
      </c>
      <c r="M51" s="28">
        <v>0.9</v>
      </c>
      <c r="N51" s="9">
        <f t="shared" si="3"/>
        <v>-0.2863</v>
      </c>
      <c r="O51" s="28">
        <v>0.50590000000000002</v>
      </c>
      <c r="P51" s="28">
        <v>0.95</v>
      </c>
      <c r="Q51" s="9">
        <f t="shared" si="4"/>
        <v>-0.44409999999999994</v>
      </c>
      <c r="R51" s="24">
        <f>SUMIFS(tblCleanOrders[Sales_USD],tblCleanOrders[Rep_ID],A51,tblCleanOrders[Year],YEAR(D51),tblCleanOrders[Month],MONTH(D51))</f>
        <v>0</v>
      </c>
      <c r="S51" s="27">
        <v>1.1000000000000001</v>
      </c>
      <c r="T51" s="24">
        <f>INDEX(tblRepAvg[Avg_Monthly_Sales],MATCH(A51,tblRepAvg[Rep_ID],0))*S51</f>
        <v>3905.4833888888888</v>
      </c>
      <c r="U51" s="9">
        <f t="shared" si="5"/>
        <v>0</v>
      </c>
      <c r="V51" s="24">
        <f t="shared" si="6"/>
        <v>-3905.4833888888888</v>
      </c>
      <c r="W51" t="str">
        <f t="shared" si="7"/>
        <v>Critical</v>
      </c>
    </row>
    <row r="52" spans="1:23" ht="15" customHeight="1" x14ac:dyDescent="0.3">
      <c r="A52" s="25">
        <v>321520</v>
      </c>
      <c r="B52" s="25">
        <v>1</v>
      </c>
      <c r="C52" t="str">
        <f>INDEX(tblRegions[name],MATCH(B52,tblRegions[id],0))</f>
        <v>Northeast</v>
      </c>
      <c r="D52" s="26">
        <v>42005</v>
      </c>
      <c r="E52" s="27">
        <v>26</v>
      </c>
      <c r="F52" s="27">
        <v>23</v>
      </c>
      <c r="G52" s="9">
        <f t="shared" si="0"/>
        <v>0.88461538461538458</v>
      </c>
      <c r="H52" s="27">
        <v>504</v>
      </c>
      <c r="I52" s="27">
        <v>468</v>
      </c>
      <c r="J52" s="9">
        <f t="shared" si="1"/>
        <v>0.9285714285714286</v>
      </c>
      <c r="K52">
        <f t="shared" si="2"/>
        <v>-36</v>
      </c>
      <c r="L52" s="28">
        <v>0.93059999999999998</v>
      </c>
      <c r="M52" s="28">
        <v>0.9</v>
      </c>
      <c r="N52" s="9">
        <f t="shared" si="3"/>
        <v>3.0599999999999961E-2</v>
      </c>
      <c r="O52" s="28">
        <v>0.8821</v>
      </c>
      <c r="P52" s="28">
        <v>0.95</v>
      </c>
      <c r="Q52" s="9">
        <f t="shared" si="4"/>
        <v>-6.789999999999996E-2</v>
      </c>
      <c r="R52" s="24">
        <f>SUMIFS(tblCleanOrders[Sales_USD],tblCleanOrders[Rep_ID],A52,tblCleanOrders[Year],YEAR(D52),tblCleanOrders[Month],MONTH(D52))</f>
        <v>3063.31</v>
      </c>
      <c r="S52" s="27">
        <v>1.1100000000000001</v>
      </c>
      <c r="T52" s="24">
        <f>INDEX(tblRepAvg[Avg_Monthly_Sales],MATCH(A52,tblRepAvg[Rep_ID],0))*S52</f>
        <v>7145.4950999999992</v>
      </c>
      <c r="U52" s="9">
        <f t="shared" si="5"/>
        <v>0.42870507321459089</v>
      </c>
      <c r="V52" s="24">
        <f t="shared" si="6"/>
        <v>-4082.1850999999992</v>
      </c>
      <c r="W52" t="str">
        <f t="shared" si="7"/>
        <v>Critical</v>
      </c>
    </row>
    <row r="53" spans="1:23" ht="15" customHeight="1" x14ac:dyDescent="0.3">
      <c r="A53" s="25">
        <v>321520</v>
      </c>
      <c r="B53" s="25">
        <v>1</v>
      </c>
      <c r="C53" t="str">
        <f>INDEX(tblRegions[name],MATCH(B53,tblRegions[id],0))</f>
        <v>Northeast</v>
      </c>
      <c r="D53" s="26">
        <v>42036</v>
      </c>
      <c r="E53" s="27">
        <v>26</v>
      </c>
      <c r="F53" s="27">
        <v>23</v>
      </c>
      <c r="G53" s="9">
        <f t="shared" si="0"/>
        <v>0.88461538461538458</v>
      </c>
      <c r="H53" s="27">
        <v>512</v>
      </c>
      <c r="I53" s="27">
        <v>484</v>
      </c>
      <c r="J53" s="9">
        <f t="shared" si="1"/>
        <v>0.9453125</v>
      </c>
      <c r="K53">
        <f t="shared" si="2"/>
        <v>-28</v>
      </c>
      <c r="L53" s="28">
        <v>0.88529999999999998</v>
      </c>
      <c r="M53" s="28">
        <v>0.9</v>
      </c>
      <c r="N53" s="9">
        <f t="shared" si="3"/>
        <v>-1.4700000000000046E-2</v>
      </c>
      <c r="O53" s="28">
        <v>0.89670000000000005</v>
      </c>
      <c r="P53" s="28">
        <v>0.95</v>
      </c>
      <c r="Q53" s="9">
        <f t="shared" si="4"/>
        <v>-5.3299999999999903E-2</v>
      </c>
      <c r="R53" s="24">
        <f>SUMIFS(tblCleanOrders[Sales_USD],tblCleanOrders[Rep_ID],A53,tblCleanOrders[Year],YEAR(D53),tblCleanOrders[Month],MONTH(D53))</f>
        <v>2335.54</v>
      </c>
      <c r="S53" s="27">
        <v>1.1200000000000001</v>
      </c>
      <c r="T53" s="24">
        <f>INDEX(tblRepAvg[Avg_Monthly_Sales],MATCH(A53,tblRepAvg[Rep_ID],0))*S53</f>
        <v>7209.8689297297287</v>
      </c>
      <c r="U53" s="9">
        <f t="shared" si="5"/>
        <v>0.32393654070040778</v>
      </c>
      <c r="V53" s="24">
        <f t="shared" si="6"/>
        <v>-4874.3289297297288</v>
      </c>
      <c r="W53" t="str">
        <f t="shared" si="7"/>
        <v>Critical</v>
      </c>
    </row>
    <row r="54" spans="1:23" ht="15" customHeight="1" x14ac:dyDescent="0.3">
      <c r="A54" s="25">
        <v>321520</v>
      </c>
      <c r="B54" s="25">
        <v>1</v>
      </c>
      <c r="C54" t="str">
        <f>INDEX(tblRegions[name],MATCH(B54,tblRegions[id],0))</f>
        <v>Northeast</v>
      </c>
      <c r="D54" s="26">
        <v>42064</v>
      </c>
      <c r="E54" s="27">
        <v>26</v>
      </c>
      <c r="F54" s="27">
        <v>24</v>
      </c>
      <c r="G54" s="9">
        <f t="shared" si="0"/>
        <v>0.92307692307692313</v>
      </c>
      <c r="H54" s="27">
        <v>520</v>
      </c>
      <c r="I54" s="27">
        <v>447</v>
      </c>
      <c r="J54" s="9">
        <f t="shared" si="1"/>
        <v>0.85961538461538467</v>
      </c>
      <c r="K54">
        <f t="shared" si="2"/>
        <v>-73</v>
      </c>
      <c r="L54" s="28">
        <v>0.86180000000000001</v>
      </c>
      <c r="M54" s="28">
        <v>0.9</v>
      </c>
      <c r="N54" s="9">
        <f t="shared" si="3"/>
        <v>-3.8200000000000012E-2</v>
      </c>
      <c r="O54" s="28">
        <v>0.89700000000000002</v>
      </c>
      <c r="P54" s="28">
        <v>0.95</v>
      </c>
      <c r="Q54" s="9">
        <f t="shared" si="4"/>
        <v>-5.2999999999999936E-2</v>
      </c>
      <c r="R54" s="24">
        <f>SUMIFS(tblCleanOrders[Sales_USD],tblCleanOrders[Rep_ID],A54,tblCleanOrders[Year],YEAR(D54),tblCleanOrders[Month],MONTH(D54))</f>
        <v>2406.04</v>
      </c>
      <c r="S54" s="27">
        <v>1.1299999999999999</v>
      </c>
      <c r="T54" s="24">
        <f>INDEX(tblRepAvg[Avg_Monthly_Sales],MATCH(A54,tblRepAvg[Rep_ID],0))*S54</f>
        <v>7274.2427594594574</v>
      </c>
      <c r="U54" s="9">
        <f t="shared" si="5"/>
        <v>0.33076157609273832</v>
      </c>
      <c r="V54" s="24">
        <f t="shared" si="6"/>
        <v>-4868.2027594594574</v>
      </c>
      <c r="W54" t="str">
        <f t="shared" si="7"/>
        <v>Critical</v>
      </c>
    </row>
    <row r="55" spans="1:23" ht="15" customHeight="1" x14ac:dyDescent="0.3">
      <c r="A55" s="25">
        <v>321520</v>
      </c>
      <c r="B55" s="25">
        <v>1</v>
      </c>
      <c r="C55" t="str">
        <f>INDEX(tblRegions[name],MATCH(B55,tblRegions[id],0))</f>
        <v>Northeast</v>
      </c>
      <c r="D55" s="26">
        <v>42095</v>
      </c>
      <c r="E55" s="27">
        <v>26</v>
      </c>
      <c r="F55" s="27">
        <v>24</v>
      </c>
      <c r="G55" s="9">
        <f t="shared" si="0"/>
        <v>0.92307692307692313</v>
      </c>
      <c r="H55" s="27">
        <v>528</v>
      </c>
      <c r="I55" s="27">
        <v>471</v>
      </c>
      <c r="J55" s="9">
        <f t="shared" si="1"/>
        <v>0.89204545454545459</v>
      </c>
      <c r="K55">
        <f t="shared" si="2"/>
        <v>-57</v>
      </c>
      <c r="L55" s="28">
        <v>0.88660000000000005</v>
      </c>
      <c r="M55" s="28">
        <v>0.9</v>
      </c>
      <c r="N55" s="9">
        <f t="shared" si="3"/>
        <v>-1.3399999999999967E-2</v>
      </c>
      <c r="O55" s="28">
        <v>0.94550000000000001</v>
      </c>
      <c r="P55" s="28">
        <v>0.95</v>
      </c>
      <c r="Q55" s="9">
        <f t="shared" si="4"/>
        <v>-4.4999999999999485E-3</v>
      </c>
      <c r="R55" s="24">
        <f>SUMIFS(tblCleanOrders[Sales_USD],tblCleanOrders[Rep_ID],A55,tblCleanOrders[Year],YEAR(D55),tblCleanOrders[Month],MONTH(D55))</f>
        <v>2482.59</v>
      </c>
      <c r="S55" s="27">
        <v>1.1399999999999999</v>
      </c>
      <c r="T55" s="24">
        <f>INDEX(tblRepAvg[Avg_Monthly_Sales],MATCH(A55,tblRepAvg[Rep_ID],0))*S55</f>
        <v>7338.6165891891869</v>
      </c>
      <c r="U55" s="9">
        <f t="shared" si="5"/>
        <v>0.33829128008366099</v>
      </c>
      <c r="V55" s="24">
        <f t="shared" si="6"/>
        <v>-4856.0265891891868</v>
      </c>
      <c r="W55" t="str">
        <f t="shared" si="7"/>
        <v>Critical</v>
      </c>
    </row>
    <row r="56" spans="1:23" ht="15" customHeight="1" x14ac:dyDescent="0.3">
      <c r="A56" s="25">
        <v>321520</v>
      </c>
      <c r="B56" s="25">
        <v>1</v>
      </c>
      <c r="C56" t="str">
        <f>INDEX(tblRegions[name],MATCH(B56,tblRegions[id],0))</f>
        <v>Northeast</v>
      </c>
      <c r="D56" s="26">
        <v>42125</v>
      </c>
      <c r="E56" s="27">
        <v>26</v>
      </c>
      <c r="F56" s="27">
        <v>24</v>
      </c>
      <c r="G56" s="9">
        <f t="shared" si="0"/>
        <v>0.92307692307692313</v>
      </c>
      <c r="H56" s="27">
        <v>504</v>
      </c>
      <c r="I56" s="27">
        <v>468</v>
      </c>
      <c r="J56" s="9">
        <f t="shared" si="1"/>
        <v>0.9285714285714286</v>
      </c>
      <c r="K56">
        <f t="shared" si="2"/>
        <v>-36</v>
      </c>
      <c r="L56" s="28">
        <v>0.872</v>
      </c>
      <c r="M56" s="28">
        <v>0.9</v>
      </c>
      <c r="N56" s="9">
        <f t="shared" si="3"/>
        <v>-2.8000000000000025E-2</v>
      </c>
      <c r="O56" s="28">
        <v>0.90790000000000004</v>
      </c>
      <c r="P56" s="28">
        <v>0.95</v>
      </c>
      <c r="Q56" s="9">
        <f t="shared" si="4"/>
        <v>-4.2099999999999915E-2</v>
      </c>
      <c r="R56" s="24">
        <f>SUMIFS(tblCleanOrders[Sales_USD],tblCleanOrders[Rep_ID],A56,tblCleanOrders[Year],YEAR(D56),tblCleanOrders[Month],MONTH(D56))</f>
        <v>3282.41</v>
      </c>
      <c r="S56" s="27">
        <v>1.1499999999999999</v>
      </c>
      <c r="T56" s="24">
        <f>INDEX(tblRepAvg[Avg_Monthly_Sales],MATCH(A56,tblRepAvg[Rep_ID],0))*S56</f>
        <v>7402.9904189189165</v>
      </c>
      <c r="U56" s="9">
        <f t="shared" si="5"/>
        <v>0.44338974039619805</v>
      </c>
      <c r="V56" s="24">
        <f t="shared" si="6"/>
        <v>-4120.5804189189166</v>
      </c>
      <c r="W56" t="str">
        <f t="shared" si="7"/>
        <v>Critical</v>
      </c>
    </row>
    <row r="57" spans="1:23" ht="15" customHeight="1" x14ac:dyDescent="0.3">
      <c r="A57" s="25">
        <v>321520</v>
      </c>
      <c r="B57" s="25">
        <v>1</v>
      </c>
      <c r="C57" t="str">
        <f>INDEX(tblRegions[name],MATCH(B57,tblRegions[id],0))</f>
        <v>Northeast</v>
      </c>
      <c r="D57" s="26">
        <v>42156</v>
      </c>
      <c r="E57" s="27">
        <v>26</v>
      </c>
      <c r="F57" s="27">
        <v>23</v>
      </c>
      <c r="G57" s="9">
        <f t="shared" si="0"/>
        <v>0.88461538461538458</v>
      </c>
      <c r="H57" s="27">
        <v>512</v>
      </c>
      <c r="I57" s="27">
        <v>475</v>
      </c>
      <c r="J57" s="9">
        <f t="shared" si="1"/>
        <v>0.927734375</v>
      </c>
      <c r="K57">
        <f t="shared" si="2"/>
        <v>-37</v>
      </c>
      <c r="L57" s="28">
        <v>0.86670000000000003</v>
      </c>
      <c r="M57" s="28">
        <v>0.9</v>
      </c>
      <c r="N57" s="9">
        <f t="shared" si="3"/>
        <v>-3.3299999999999996E-2</v>
      </c>
      <c r="O57" s="28">
        <v>0.98</v>
      </c>
      <c r="P57" s="28">
        <v>0.95</v>
      </c>
      <c r="Q57" s="9">
        <f t="shared" si="4"/>
        <v>3.0000000000000027E-2</v>
      </c>
      <c r="R57" s="24">
        <f>SUMIFS(tblCleanOrders[Sales_USD],tblCleanOrders[Rep_ID],A57,tblCleanOrders[Year],YEAR(D57),tblCleanOrders[Month],MONTH(D57))</f>
        <v>3633.58</v>
      </c>
      <c r="S57" s="27">
        <v>1.05</v>
      </c>
      <c r="T57" s="24">
        <f>INDEX(tblRepAvg[Avg_Monthly_Sales],MATCH(A57,tblRepAvg[Rep_ID],0))*S57</f>
        <v>6759.2521216216201</v>
      </c>
      <c r="U57" s="9">
        <f t="shared" si="5"/>
        <v>0.53757130739018266</v>
      </c>
      <c r="V57" s="24">
        <f t="shared" si="6"/>
        <v>-3125.6721216216201</v>
      </c>
      <c r="W57" t="str">
        <f t="shared" si="7"/>
        <v>Critical</v>
      </c>
    </row>
    <row r="58" spans="1:23" ht="15" customHeight="1" x14ac:dyDescent="0.3">
      <c r="A58" s="25">
        <v>321520</v>
      </c>
      <c r="B58" s="25">
        <v>1</v>
      </c>
      <c r="C58" t="str">
        <f>INDEX(tblRegions[name],MATCH(B58,tblRegions[id],0))</f>
        <v>Northeast</v>
      </c>
      <c r="D58" s="26">
        <v>42186</v>
      </c>
      <c r="E58" s="27">
        <v>26</v>
      </c>
      <c r="F58" s="27">
        <v>25</v>
      </c>
      <c r="G58" s="9">
        <f t="shared" si="0"/>
        <v>0.96153846153846156</v>
      </c>
      <c r="H58" s="27">
        <v>520</v>
      </c>
      <c r="I58" s="27">
        <v>484</v>
      </c>
      <c r="J58" s="9">
        <f t="shared" si="1"/>
        <v>0.93076923076923079</v>
      </c>
      <c r="K58">
        <f t="shared" si="2"/>
        <v>-36</v>
      </c>
      <c r="L58" s="28">
        <v>0.84340000000000004</v>
      </c>
      <c r="M58" s="28">
        <v>0.9</v>
      </c>
      <c r="N58" s="9">
        <f t="shared" si="3"/>
        <v>-5.6599999999999984E-2</v>
      </c>
      <c r="O58" s="28">
        <v>0.86470000000000002</v>
      </c>
      <c r="P58" s="28">
        <v>0.95</v>
      </c>
      <c r="Q58" s="9">
        <f t="shared" si="4"/>
        <v>-8.5299999999999931E-2</v>
      </c>
      <c r="R58" s="24">
        <f>SUMIFS(tblCleanOrders[Sales_USD],tblCleanOrders[Rep_ID],A58,tblCleanOrders[Year],YEAR(D58),tblCleanOrders[Month],MONTH(D58))</f>
        <v>5462.19</v>
      </c>
      <c r="S58" s="27">
        <v>1.06</v>
      </c>
      <c r="T58" s="24">
        <f>INDEX(tblRepAvg[Avg_Monthly_Sales],MATCH(A58,tblRepAvg[Rep_ID],0))*S58</f>
        <v>6823.6259513513496</v>
      </c>
      <c r="U58" s="9">
        <f t="shared" si="5"/>
        <v>0.8004820368147918</v>
      </c>
      <c r="V58" s="24">
        <f t="shared" si="6"/>
        <v>-1361.43595135135</v>
      </c>
      <c r="W58" t="str">
        <f t="shared" si="7"/>
        <v>At Risk</v>
      </c>
    </row>
    <row r="59" spans="1:23" ht="15" customHeight="1" x14ac:dyDescent="0.3">
      <c r="A59" s="25">
        <v>321520</v>
      </c>
      <c r="B59" s="25">
        <v>1</v>
      </c>
      <c r="C59" t="str">
        <f>INDEX(tblRegions[name],MATCH(B59,tblRegions[id],0))</f>
        <v>Northeast</v>
      </c>
      <c r="D59" s="26">
        <v>42217</v>
      </c>
      <c r="E59" s="27">
        <v>26</v>
      </c>
      <c r="F59" s="27">
        <v>24</v>
      </c>
      <c r="G59" s="9">
        <f t="shared" si="0"/>
        <v>0.92307692307692313</v>
      </c>
      <c r="H59" s="27">
        <v>528</v>
      </c>
      <c r="I59" s="27">
        <v>489</v>
      </c>
      <c r="J59" s="9">
        <f t="shared" si="1"/>
        <v>0.92613636363636365</v>
      </c>
      <c r="K59">
        <f t="shared" si="2"/>
        <v>-39</v>
      </c>
      <c r="L59" s="28">
        <v>0.88690000000000002</v>
      </c>
      <c r="M59" s="28">
        <v>0.9</v>
      </c>
      <c r="N59" s="9">
        <f t="shared" si="3"/>
        <v>-1.3100000000000001E-2</v>
      </c>
      <c r="O59" s="28">
        <v>0.84909999999999997</v>
      </c>
      <c r="P59" s="28">
        <v>0.95</v>
      </c>
      <c r="Q59" s="9">
        <f t="shared" si="4"/>
        <v>-0.10089999999999999</v>
      </c>
      <c r="R59" s="24">
        <f>SUMIFS(tblCleanOrders[Sales_USD],tblCleanOrders[Rep_ID],A59,tblCleanOrders[Year],YEAR(D59),tblCleanOrders[Month],MONTH(D59))</f>
        <v>6056.84</v>
      </c>
      <c r="S59" s="27">
        <v>1.07</v>
      </c>
      <c r="T59" s="24">
        <f>INDEX(tblRepAvg[Avg_Monthly_Sales],MATCH(A59,tblRepAvg[Rep_ID],0))*S59</f>
        <v>6887.9997810810801</v>
      </c>
      <c r="U59" s="9">
        <f t="shared" si="5"/>
        <v>0.87933219984065847</v>
      </c>
      <c r="V59" s="24">
        <f t="shared" si="6"/>
        <v>-831.15978108107993</v>
      </c>
      <c r="W59" t="str">
        <f t="shared" si="7"/>
        <v>At Risk</v>
      </c>
    </row>
    <row r="60" spans="1:23" ht="15" customHeight="1" x14ac:dyDescent="0.3">
      <c r="A60" s="25">
        <v>321520</v>
      </c>
      <c r="B60" s="25">
        <v>1</v>
      </c>
      <c r="C60" t="str">
        <f>INDEX(tblRegions[name],MATCH(B60,tblRegions[id],0))</f>
        <v>Northeast</v>
      </c>
      <c r="D60" s="26">
        <v>42248</v>
      </c>
      <c r="E60" s="27">
        <v>26</v>
      </c>
      <c r="F60" s="27">
        <v>24</v>
      </c>
      <c r="G60" s="9">
        <f t="shared" si="0"/>
        <v>0.92307692307692313</v>
      </c>
      <c r="H60" s="27">
        <v>504</v>
      </c>
      <c r="I60" s="27">
        <v>470</v>
      </c>
      <c r="J60" s="9">
        <f t="shared" si="1"/>
        <v>0.93253968253968256</v>
      </c>
      <c r="K60">
        <f t="shared" si="2"/>
        <v>-34</v>
      </c>
      <c r="L60" s="28">
        <v>0.83120000000000005</v>
      </c>
      <c r="M60" s="28">
        <v>0.9</v>
      </c>
      <c r="N60" s="9">
        <f t="shared" si="3"/>
        <v>-6.8799999999999972E-2</v>
      </c>
      <c r="O60" s="28">
        <v>0.88529999999999998</v>
      </c>
      <c r="P60" s="28">
        <v>0.95</v>
      </c>
      <c r="Q60" s="9">
        <f t="shared" si="4"/>
        <v>-6.469999999999998E-2</v>
      </c>
      <c r="R60" s="24">
        <f>SUMIFS(tblCleanOrders[Sales_USD],tblCleanOrders[Rep_ID],A60,tblCleanOrders[Year],YEAR(D60),tblCleanOrders[Month],MONTH(D60))</f>
        <v>6621.58</v>
      </c>
      <c r="S60" s="27">
        <v>1.08</v>
      </c>
      <c r="T60" s="24">
        <f>INDEX(tblRepAvg[Avg_Monthly_Sales],MATCH(A60,tblRepAvg[Rep_ID],0))*S60</f>
        <v>6952.3736108108096</v>
      </c>
      <c r="U60" s="9">
        <f t="shared" si="5"/>
        <v>0.95242004683171344</v>
      </c>
      <c r="V60" s="24">
        <f t="shared" si="6"/>
        <v>-330.7936108108097</v>
      </c>
      <c r="W60" t="str">
        <f t="shared" si="7"/>
        <v>Healthy</v>
      </c>
    </row>
    <row r="61" spans="1:23" ht="15" customHeight="1" x14ac:dyDescent="0.3">
      <c r="A61" s="25">
        <v>321520</v>
      </c>
      <c r="B61" s="25">
        <v>1</v>
      </c>
      <c r="C61" t="str">
        <f>INDEX(tblRegions[name],MATCH(B61,tblRegions[id],0))</f>
        <v>Northeast</v>
      </c>
      <c r="D61" s="26">
        <v>42278</v>
      </c>
      <c r="E61" s="27">
        <v>26</v>
      </c>
      <c r="F61" s="27">
        <v>24</v>
      </c>
      <c r="G61" s="9">
        <f t="shared" si="0"/>
        <v>0.92307692307692313</v>
      </c>
      <c r="H61" s="27">
        <v>512</v>
      </c>
      <c r="I61" s="27">
        <v>470</v>
      </c>
      <c r="J61" s="9">
        <f t="shared" si="1"/>
        <v>0.91796875</v>
      </c>
      <c r="K61">
        <f t="shared" si="2"/>
        <v>-42</v>
      </c>
      <c r="L61" s="28">
        <v>0.8599</v>
      </c>
      <c r="M61" s="28">
        <v>0.9</v>
      </c>
      <c r="N61" s="9">
        <f t="shared" si="3"/>
        <v>-4.0100000000000025E-2</v>
      </c>
      <c r="O61" s="28">
        <v>0.90239999999999998</v>
      </c>
      <c r="P61" s="28">
        <v>0.95</v>
      </c>
      <c r="Q61" s="9">
        <f t="shared" si="4"/>
        <v>-4.7599999999999976E-2</v>
      </c>
      <c r="R61" s="24">
        <f>SUMIFS(tblCleanOrders[Sales_USD],tblCleanOrders[Rep_ID],A61,tblCleanOrders[Year],YEAR(D61),tblCleanOrders[Month],MONTH(D61))</f>
        <v>8464.32</v>
      </c>
      <c r="S61" s="27">
        <v>1.0900000000000001</v>
      </c>
      <c r="T61" s="24">
        <f>INDEX(tblRepAvg[Avg_Monthly_Sales],MATCH(A61,tblRepAvg[Rep_ID],0))*S61</f>
        <v>7016.7474405405392</v>
      </c>
      <c r="U61" s="9">
        <f t="shared" si="5"/>
        <v>1.2063025029368801</v>
      </c>
      <c r="V61" s="24">
        <f t="shared" si="6"/>
        <v>1447.5725594594605</v>
      </c>
      <c r="W61" t="str">
        <f t="shared" si="7"/>
        <v>Healthy</v>
      </c>
    </row>
    <row r="62" spans="1:23" ht="15" customHeight="1" x14ac:dyDescent="0.3">
      <c r="A62" s="25">
        <v>321520</v>
      </c>
      <c r="B62" s="25">
        <v>1</v>
      </c>
      <c r="C62" t="str">
        <f>INDEX(tblRegions[name],MATCH(B62,tblRegions[id],0))</f>
        <v>Northeast</v>
      </c>
      <c r="D62" s="26">
        <v>42309</v>
      </c>
      <c r="E62" s="27">
        <v>26</v>
      </c>
      <c r="F62" s="27">
        <v>23</v>
      </c>
      <c r="G62" s="9">
        <f t="shared" si="0"/>
        <v>0.88461538461538458</v>
      </c>
      <c r="H62" s="27">
        <v>520</v>
      </c>
      <c r="I62" s="27">
        <v>479</v>
      </c>
      <c r="J62" s="9">
        <f t="shared" si="1"/>
        <v>0.9211538461538461</v>
      </c>
      <c r="K62">
        <f t="shared" si="2"/>
        <v>-41</v>
      </c>
      <c r="L62" s="28">
        <v>0.92159999999999997</v>
      </c>
      <c r="M62" s="28">
        <v>0.9</v>
      </c>
      <c r="N62" s="9">
        <f t="shared" si="3"/>
        <v>2.1599999999999953E-2</v>
      </c>
      <c r="O62" s="28">
        <v>0.82550000000000001</v>
      </c>
      <c r="P62" s="28">
        <v>0.95</v>
      </c>
      <c r="Q62" s="9">
        <f t="shared" si="4"/>
        <v>-0.12449999999999994</v>
      </c>
      <c r="R62" s="24">
        <f>SUMIFS(tblCleanOrders[Sales_USD],tblCleanOrders[Rep_ID],A62,tblCleanOrders[Year],YEAR(D62),tblCleanOrders[Month],MONTH(D62))</f>
        <v>8436</v>
      </c>
      <c r="S62" s="27">
        <v>1.1000000000000001</v>
      </c>
      <c r="T62" s="24">
        <f>INDEX(tblRepAvg[Avg_Monthly_Sales],MATCH(A62,tblRepAvg[Rep_ID],0))*S62</f>
        <v>7081.1212702702687</v>
      </c>
      <c r="U62" s="9">
        <f t="shared" si="5"/>
        <v>1.1913367499322631</v>
      </c>
      <c r="V62" s="24">
        <f t="shared" si="6"/>
        <v>1354.8787297297313</v>
      </c>
      <c r="W62" t="str">
        <f t="shared" si="7"/>
        <v>Healthy</v>
      </c>
    </row>
    <row r="63" spans="1:23" ht="15" customHeight="1" x14ac:dyDescent="0.3">
      <c r="A63" s="25">
        <v>321520</v>
      </c>
      <c r="B63" s="25">
        <v>1</v>
      </c>
      <c r="C63" t="str">
        <f>INDEX(tblRegions[name],MATCH(B63,tblRegions[id],0))</f>
        <v>Northeast</v>
      </c>
      <c r="D63" s="26">
        <v>42339</v>
      </c>
      <c r="E63" s="27">
        <v>26</v>
      </c>
      <c r="F63" s="27">
        <v>23</v>
      </c>
      <c r="G63" s="9">
        <f t="shared" si="0"/>
        <v>0.88461538461538458</v>
      </c>
      <c r="H63" s="27">
        <v>528</v>
      </c>
      <c r="I63" s="27">
        <v>487</v>
      </c>
      <c r="J63" s="9">
        <f t="shared" si="1"/>
        <v>0.92234848484848486</v>
      </c>
      <c r="K63">
        <f t="shared" si="2"/>
        <v>-41</v>
      </c>
      <c r="L63" s="28">
        <v>0.88049999999999995</v>
      </c>
      <c r="M63" s="28">
        <v>0.9</v>
      </c>
      <c r="N63" s="9">
        <f t="shared" si="3"/>
        <v>-1.9500000000000073E-2</v>
      </c>
      <c r="O63" s="28">
        <v>0.89610000000000001</v>
      </c>
      <c r="P63" s="28">
        <v>0.95</v>
      </c>
      <c r="Q63" s="9">
        <f t="shared" si="4"/>
        <v>-5.3899999999999948E-2</v>
      </c>
      <c r="R63" s="24">
        <f>SUMIFS(tblCleanOrders[Sales_USD],tblCleanOrders[Rep_ID],A63,tblCleanOrders[Year],YEAR(D63),tblCleanOrders[Month],MONTH(D63))</f>
        <v>8141</v>
      </c>
      <c r="S63" s="27">
        <v>1.1100000000000001</v>
      </c>
      <c r="T63" s="24">
        <f>INDEX(tblRepAvg[Avg_Monthly_Sales],MATCH(A63,tblRepAvg[Rep_ID],0))*S63</f>
        <v>7145.4950999999992</v>
      </c>
      <c r="U63" s="9">
        <f t="shared" si="5"/>
        <v>1.1393192334566153</v>
      </c>
      <c r="V63" s="24">
        <f t="shared" si="6"/>
        <v>995.50490000000082</v>
      </c>
      <c r="W63" t="str">
        <f t="shared" si="7"/>
        <v>Healthy</v>
      </c>
    </row>
    <row r="64" spans="1:23" ht="15" customHeight="1" x14ac:dyDescent="0.3">
      <c r="A64" s="25">
        <v>321520</v>
      </c>
      <c r="B64" s="25">
        <v>1</v>
      </c>
      <c r="C64" t="str">
        <f>INDEX(tblRegions[name],MATCH(B64,tblRegions[id],0))</f>
        <v>Northeast</v>
      </c>
      <c r="D64" s="26">
        <v>42370</v>
      </c>
      <c r="E64" s="27">
        <v>26</v>
      </c>
      <c r="F64" s="27">
        <v>22</v>
      </c>
      <c r="G64" s="9">
        <f t="shared" si="0"/>
        <v>0.84615384615384615</v>
      </c>
      <c r="H64" s="27">
        <v>504</v>
      </c>
      <c r="I64" s="27">
        <v>468</v>
      </c>
      <c r="J64" s="9">
        <f t="shared" si="1"/>
        <v>0.9285714285714286</v>
      </c>
      <c r="K64">
        <f t="shared" si="2"/>
        <v>-36</v>
      </c>
      <c r="L64" s="28">
        <v>0.93049999999999999</v>
      </c>
      <c r="M64" s="28">
        <v>0.9</v>
      </c>
      <c r="N64" s="9">
        <f t="shared" si="3"/>
        <v>3.0499999999999972E-2</v>
      </c>
      <c r="O64" s="28">
        <v>0.86299999999999999</v>
      </c>
      <c r="P64" s="28">
        <v>0.95</v>
      </c>
      <c r="Q64" s="9">
        <f t="shared" si="4"/>
        <v>-8.6999999999999966E-2</v>
      </c>
      <c r="R64" s="24">
        <f>SUMIFS(tblCleanOrders[Sales_USD],tblCleanOrders[Rep_ID],A64,tblCleanOrders[Year],YEAR(D64),tblCleanOrders[Month],MONTH(D64))</f>
        <v>8938.68</v>
      </c>
      <c r="S64" s="27">
        <v>1.1200000000000001</v>
      </c>
      <c r="T64" s="24">
        <f>INDEX(tblRepAvg[Avg_Monthly_Sales],MATCH(A64,tblRepAvg[Rep_ID],0))*S64</f>
        <v>7209.8689297297287</v>
      </c>
      <c r="U64" s="9">
        <f t="shared" si="5"/>
        <v>1.2397839804190558</v>
      </c>
      <c r="V64" s="24">
        <f t="shared" si="6"/>
        <v>1728.8110702702716</v>
      </c>
      <c r="W64" t="str">
        <f t="shared" si="7"/>
        <v>Healthy</v>
      </c>
    </row>
    <row r="65" spans="1:23" ht="15" customHeight="1" x14ac:dyDescent="0.3">
      <c r="A65" s="25">
        <v>321520</v>
      </c>
      <c r="B65" s="25">
        <v>1</v>
      </c>
      <c r="C65" t="str">
        <f>INDEX(tblRegions[name],MATCH(B65,tblRegions[id],0))</f>
        <v>Northeast</v>
      </c>
      <c r="D65" s="26">
        <v>42401</v>
      </c>
      <c r="E65" s="27">
        <v>26</v>
      </c>
      <c r="F65" s="27">
        <v>24</v>
      </c>
      <c r="G65" s="9">
        <f t="shared" si="0"/>
        <v>0.92307692307692313</v>
      </c>
      <c r="H65" s="27">
        <v>512</v>
      </c>
      <c r="I65" s="27">
        <v>462</v>
      </c>
      <c r="J65" s="9">
        <f t="shared" si="1"/>
        <v>0.90234375</v>
      </c>
      <c r="K65">
        <f t="shared" si="2"/>
        <v>-50</v>
      </c>
      <c r="L65" s="28">
        <v>0.8679</v>
      </c>
      <c r="M65" s="28">
        <v>0.9</v>
      </c>
      <c r="N65" s="9">
        <f t="shared" si="3"/>
        <v>-3.2100000000000017E-2</v>
      </c>
      <c r="O65" s="28">
        <v>0.87039999999999995</v>
      </c>
      <c r="P65" s="28">
        <v>0.95</v>
      </c>
      <c r="Q65" s="9">
        <f t="shared" si="4"/>
        <v>-7.9600000000000004E-2</v>
      </c>
      <c r="R65" s="24">
        <f>SUMIFS(tblCleanOrders[Sales_USD],tblCleanOrders[Rep_ID],A65,tblCleanOrders[Year],YEAR(D65),tblCleanOrders[Month],MONTH(D65))</f>
        <v>10953.25</v>
      </c>
      <c r="S65" s="27">
        <v>1.1299999999999999</v>
      </c>
      <c r="T65" s="24">
        <f>INDEX(tblRepAvg[Avg_Monthly_Sales],MATCH(A65,tblRepAvg[Rep_ID],0))*S65</f>
        <v>7274.2427594594574</v>
      </c>
      <c r="U65" s="9">
        <f t="shared" si="5"/>
        <v>1.5057581059906675</v>
      </c>
      <c r="V65" s="24">
        <f t="shared" si="6"/>
        <v>3679.0072405405426</v>
      </c>
      <c r="W65" t="str">
        <f t="shared" si="7"/>
        <v>Healthy</v>
      </c>
    </row>
    <row r="66" spans="1:23" ht="15" customHeight="1" x14ac:dyDescent="0.3">
      <c r="A66" s="25">
        <v>321520</v>
      </c>
      <c r="B66" s="25">
        <v>1</v>
      </c>
      <c r="C66" t="str">
        <f>INDEX(tblRegions[name],MATCH(B66,tblRegions[id],0))</f>
        <v>Northeast</v>
      </c>
      <c r="D66" s="26">
        <v>42430</v>
      </c>
      <c r="E66" s="27">
        <v>26</v>
      </c>
      <c r="F66" s="27">
        <v>23</v>
      </c>
      <c r="G66" s="9">
        <f t="shared" ref="G66:G129" si="8">F66/E66</f>
        <v>0.88461538461538458</v>
      </c>
      <c r="H66" s="27">
        <v>520</v>
      </c>
      <c r="I66" s="27">
        <v>503</v>
      </c>
      <c r="J66" s="9">
        <f t="shared" ref="J66:J129" si="9">I66/H66</f>
        <v>0.96730769230769231</v>
      </c>
      <c r="K66">
        <f t="shared" ref="K66:K129" si="10">I66-H66</f>
        <v>-17</v>
      </c>
      <c r="L66" s="28">
        <v>0.89049999999999996</v>
      </c>
      <c r="M66" s="28">
        <v>0.9</v>
      </c>
      <c r="N66" s="9">
        <f t="shared" ref="N66:N129" si="11">L66-M66</f>
        <v>-9.5000000000000639E-3</v>
      </c>
      <c r="O66" s="28">
        <v>0.97130000000000005</v>
      </c>
      <c r="P66" s="28">
        <v>0.95</v>
      </c>
      <c r="Q66" s="9">
        <f t="shared" ref="Q66:Q129" si="12">O66-P66</f>
        <v>2.1300000000000097E-2</v>
      </c>
      <c r="R66" s="24">
        <f>SUMIFS(tblCleanOrders[Sales_USD],tblCleanOrders[Rep_ID],A66,tblCleanOrders[Year],YEAR(D66),tblCleanOrders[Month],MONTH(D66))</f>
        <v>14944.949999999999</v>
      </c>
      <c r="S66" s="27">
        <v>1.1399999999999999</v>
      </c>
      <c r="T66" s="24">
        <f>INDEX(tblRepAvg[Avg_Monthly_Sales],MATCH(A66,tblRepAvg[Rep_ID],0))*S66</f>
        <v>7338.6165891891869</v>
      </c>
      <c r="U66" s="9">
        <f t="shared" ref="U66:U129" si="13">IFERROR(R66/T66,0)</f>
        <v>2.0364805571142672</v>
      </c>
      <c r="V66" s="24">
        <f t="shared" ref="V66:V129" si="14">R66-T66</f>
        <v>7606.333410810812</v>
      </c>
      <c r="W66" t="str">
        <f t="shared" ref="W66:W129" si="15">IF(AND(U66&gt;=0.9,L66&gt;=0.8),"Healthy",IF(OR(U66&lt;0.8,L66&lt;0.7),"Critical","At Risk"))</f>
        <v>Healthy</v>
      </c>
    </row>
    <row r="67" spans="1:23" ht="15" customHeight="1" x14ac:dyDescent="0.3">
      <c r="A67" s="25">
        <v>321520</v>
      </c>
      <c r="B67" s="25">
        <v>1</v>
      </c>
      <c r="C67" t="str">
        <f>INDEX(tblRegions[name],MATCH(B67,tblRegions[id],0))</f>
        <v>Northeast</v>
      </c>
      <c r="D67" s="26">
        <v>42461</v>
      </c>
      <c r="E67" s="27">
        <v>26</v>
      </c>
      <c r="F67" s="27">
        <v>24</v>
      </c>
      <c r="G67" s="9">
        <f t="shared" si="8"/>
        <v>0.92307692307692313</v>
      </c>
      <c r="H67" s="27">
        <v>528</v>
      </c>
      <c r="I67" s="27">
        <v>492</v>
      </c>
      <c r="J67" s="9">
        <f t="shared" si="9"/>
        <v>0.93181818181818177</v>
      </c>
      <c r="K67">
        <f t="shared" si="10"/>
        <v>-36</v>
      </c>
      <c r="L67" s="28">
        <v>0.93110000000000004</v>
      </c>
      <c r="M67" s="28">
        <v>0.9</v>
      </c>
      <c r="N67" s="9">
        <f t="shared" si="11"/>
        <v>3.1100000000000017E-2</v>
      </c>
      <c r="O67" s="28">
        <v>0.93210000000000004</v>
      </c>
      <c r="P67" s="28">
        <v>0.95</v>
      </c>
      <c r="Q67" s="9">
        <f t="shared" si="12"/>
        <v>-1.7899999999999916E-2</v>
      </c>
      <c r="R67" s="24">
        <f>SUMIFS(tblCleanOrders[Sales_USD],tblCleanOrders[Rep_ID],A67,tblCleanOrders[Year],YEAR(D67),tblCleanOrders[Month],MONTH(D67))</f>
        <v>13673.670000000002</v>
      </c>
      <c r="S67" s="27">
        <v>1.1499999999999999</v>
      </c>
      <c r="T67" s="24">
        <f>INDEX(tblRepAvg[Avg_Monthly_Sales],MATCH(A67,tblRepAvg[Rep_ID],0))*S67</f>
        <v>7402.9904189189165</v>
      </c>
      <c r="U67" s="9">
        <f t="shared" si="13"/>
        <v>1.8470468319202302</v>
      </c>
      <c r="V67" s="24">
        <f t="shared" si="14"/>
        <v>6270.6795810810854</v>
      </c>
      <c r="W67" t="str">
        <f t="shared" si="15"/>
        <v>Healthy</v>
      </c>
    </row>
    <row r="68" spans="1:23" ht="15" customHeight="1" x14ac:dyDescent="0.3">
      <c r="A68" s="25">
        <v>321520</v>
      </c>
      <c r="B68" s="25">
        <v>1</v>
      </c>
      <c r="C68" t="str">
        <f>INDEX(tblRegions[name],MATCH(B68,tblRegions[id],0))</f>
        <v>Northeast</v>
      </c>
      <c r="D68" s="26">
        <v>42491</v>
      </c>
      <c r="E68" s="27">
        <v>26</v>
      </c>
      <c r="F68" s="27">
        <v>24</v>
      </c>
      <c r="G68" s="9">
        <f t="shared" si="8"/>
        <v>0.92307692307692313</v>
      </c>
      <c r="H68" s="27">
        <v>504</v>
      </c>
      <c r="I68" s="27">
        <v>455</v>
      </c>
      <c r="J68" s="9">
        <f t="shared" si="9"/>
        <v>0.90277777777777779</v>
      </c>
      <c r="K68">
        <f t="shared" si="10"/>
        <v>-49</v>
      </c>
      <c r="L68" s="28">
        <v>0.87239999999999995</v>
      </c>
      <c r="M68" s="28">
        <v>0.9</v>
      </c>
      <c r="N68" s="9">
        <f t="shared" si="11"/>
        <v>-2.7600000000000069E-2</v>
      </c>
      <c r="O68" s="28">
        <v>0.88349999999999995</v>
      </c>
      <c r="P68" s="28">
        <v>0.95</v>
      </c>
      <c r="Q68" s="9">
        <f t="shared" si="12"/>
        <v>-6.6500000000000004E-2</v>
      </c>
      <c r="R68" s="24">
        <f>SUMIFS(tblCleanOrders[Sales_USD],tblCleanOrders[Rep_ID],A68,tblCleanOrders[Year],YEAR(D68),tblCleanOrders[Month],MONTH(D68))</f>
        <v>13054.79</v>
      </c>
      <c r="S68" s="27">
        <v>1.05</v>
      </c>
      <c r="T68" s="24">
        <f>INDEX(tblRepAvg[Avg_Monthly_Sales],MATCH(A68,tblRepAvg[Rep_ID],0))*S68</f>
        <v>6759.2521216216201</v>
      </c>
      <c r="U68" s="9">
        <f t="shared" si="13"/>
        <v>1.9313956285548364</v>
      </c>
      <c r="V68" s="24">
        <f t="shared" si="14"/>
        <v>6295.5378783783808</v>
      </c>
      <c r="W68" t="str">
        <f t="shared" si="15"/>
        <v>Healthy</v>
      </c>
    </row>
    <row r="69" spans="1:23" ht="15" customHeight="1" x14ac:dyDescent="0.3">
      <c r="A69" s="25">
        <v>321520</v>
      </c>
      <c r="B69" s="25">
        <v>1</v>
      </c>
      <c r="C69" t="str">
        <f>INDEX(tblRegions[name],MATCH(B69,tblRegions[id],0))</f>
        <v>Northeast</v>
      </c>
      <c r="D69" s="26">
        <v>42522</v>
      </c>
      <c r="E69" s="27">
        <v>26</v>
      </c>
      <c r="F69" s="27">
        <v>24</v>
      </c>
      <c r="G69" s="9">
        <f t="shared" si="8"/>
        <v>0.92307692307692313</v>
      </c>
      <c r="H69" s="27">
        <v>512</v>
      </c>
      <c r="I69" s="27">
        <v>444</v>
      </c>
      <c r="J69" s="9">
        <f t="shared" si="9"/>
        <v>0.8671875</v>
      </c>
      <c r="K69">
        <f t="shared" si="10"/>
        <v>-68</v>
      </c>
      <c r="L69" s="28">
        <v>0.89749999999999996</v>
      </c>
      <c r="M69" s="28">
        <v>0.9</v>
      </c>
      <c r="N69" s="9">
        <f t="shared" si="11"/>
        <v>-2.5000000000000577E-3</v>
      </c>
      <c r="O69" s="28">
        <v>0.90500000000000003</v>
      </c>
      <c r="P69" s="28">
        <v>0.95</v>
      </c>
      <c r="Q69" s="9">
        <f t="shared" si="12"/>
        <v>-4.4999999999999929E-2</v>
      </c>
      <c r="R69" s="24">
        <f>SUMIFS(tblCleanOrders[Sales_USD],tblCleanOrders[Rep_ID],A69,tblCleanOrders[Year],YEAR(D69),tblCleanOrders[Month],MONTH(D69))</f>
        <v>10513.029999999999</v>
      </c>
      <c r="S69" s="27">
        <v>1.06</v>
      </c>
      <c r="T69" s="24">
        <f>INDEX(tblRepAvg[Avg_Monthly_Sales],MATCH(A69,tblRepAvg[Rep_ID],0))*S69</f>
        <v>6823.6259513513496</v>
      </c>
      <c r="U69" s="9">
        <f t="shared" si="13"/>
        <v>1.5406808747947269</v>
      </c>
      <c r="V69" s="24">
        <f t="shared" si="14"/>
        <v>3689.4040486486492</v>
      </c>
      <c r="W69" t="str">
        <f t="shared" si="15"/>
        <v>Healthy</v>
      </c>
    </row>
    <row r="70" spans="1:23" ht="15" customHeight="1" x14ac:dyDescent="0.3">
      <c r="A70" s="25">
        <v>321520</v>
      </c>
      <c r="B70" s="25">
        <v>1</v>
      </c>
      <c r="C70" t="str">
        <f>INDEX(tblRegions[name],MATCH(B70,tblRegions[id],0))</f>
        <v>Northeast</v>
      </c>
      <c r="D70" s="26">
        <v>42552</v>
      </c>
      <c r="E70" s="27">
        <v>26</v>
      </c>
      <c r="F70" s="27">
        <v>24</v>
      </c>
      <c r="G70" s="9">
        <f t="shared" si="8"/>
        <v>0.92307692307692313</v>
      </c>
      <c r="H70" s="27">
        <v>520</v>
      </c>
      <c r="I70" s="27">
        <v>491</v>
      </c>
      <c r="J70" s="9">
        <f t="shared" si="9"/>
        <v>0.94423076923076921</v>
      </c>
      <c r="K70">
        <f t="shared" si="10"/>
        <v>-29</v>
      </c>
      <c r="L70" s="28">
        <v>0.93379999999999996</v>
      </c>
      <c r="M70" s="28">
        <v>0.9</v>
      </c>
      <c r="N70" s="9">
        <f t="shared" si="11"/>
        <v>3.3799999999999941E-2</v>
      </c>
      <c r="O70" s="28">
        <v>0.94269999999999998</v>
      </c>
      <c r="P70" s="28">
        <v>0.95</v>
      </c>
      <c r="Q70" s="9">
        <f t="shared" si="12"/>
        <v>-7.2999999999999732E-3</v>
      </c>
      <c r="R70" s="24">
        <f>SUMIFS(tblCleanOrders[Sales_USD],tblCleanOrders[Rep_ID],A70,tblCleanOrders[Year],YEAR(D70),tblCleanOrders[Month],MONTH(D70))</f>
        <v>9976.9900000000016</v>
      </c>
      <c r="S70" s="27">
        <v>1.07</v>
      </c>
      <c r="T70" s="24">
        <f>INDEX(tblRepAvg[Avg_Monthly_Sales],MATCH(A70,tblRepAvg[Rep_ID],0))*S70</f>
        <v>6887.9997810810801</v>
      </c>
      <c r="U70" s="9">
        <f t="shared" si="13"/>
        <v>1.4484596859894354</v>
      </c>
      <c r="V70" s="24">
        <f t="shared" si="14"/>
        <v>3088.9902189189215</v>
      </c>
      <c r="W70" t="str">
        <f t="shared" si="15"/>
        <v>Healthy</v>
      </c>
    </row>
    <row r="71" spans="1:23" ht="15" customHeight="1" x14ac:dyDescent="0.3">
      <c r="A71" s="25">
        <v>321520</v>
      </c>
      <c r="B71" s="25">
        <v>1</v>
      </c>
      <c r="C71" t="str">
        <f>INDEX(tblRegions[name],MATCH(B71,tblRegions[id],0))</f>
        <v>Northeast</v>
      </c>
      <c r="D71" s="26">
        <v>42583</v>
      </c>
      <c r="E71" s="27">
        <v>26</v>
      </c>
      <c r="F71" s="27">
        <v>23</v>
      </c>
      <c r="G71" s="9">
        <f t="shared" si="8"/>
        <v>0.88461538461538458</v>
      </c>
      <c r="H71" s="27">
        <v>528</v>
      </c>
      <c r="I71" s="27">
        <v>482</v>
      </c>
      <c r="J71" s="9">
        <f t="shared" si="9"/>
        <v>0.91287878787878785</v>
      </c>
      <c r="K71">
        <f t="shared" si="10"/>
        <v>-46</v>
      </c>
      <c r="L71" s="28">
        <v>0.82909999999999995</v>
      </c>
      <c r="M71" s="28">
        <v>0.9</v>
      </c>
      <c r="N71" s="9">
        <f t="shared" si="11"/>
        <v>-7.0900000000000074E-2</v>
      </c>
      <c r="O71" s="28">
        <v>0.88329999999999997</v>
      </c>
      <c r="P71" s="28">
        <v>0.95</v>
      </c>
      <c r="Q71" s="9">
        <f t="shared" si="12"/>
        <v>-6.6699999999999982E-2</v>
      </c>
      <c r="R71" s="24">
        <f>SUMIFS(tblCleanOrders[Sales_USD],tblCleanOrders[Rep_ID],A71,tblCleanOrders[Year],YEAR(D71),tblCleanOrders[Month],MONTH(D71))</f>
        <v>9889.8100000000013</v>
      </c>
      <c r="S71" s="27">
        <v>1.08</v>
      </c>
      <c r="T71" s="24">
        <f>INDEX(tblRepAvg[Avg_Monthly_Sales],MATCH(A71,tblRepAvg[Rep_ID],0))*S71</f>
        <v>6952.3736108108096</v>
      </c>
      <c r="U71" s="9">
        <f t="shared" si="13"/>
        <v>1.4225084199476181</v>
      </c>
      <c r="V71" s="24">
        <f t="shared" si="14"/>
        <v>2937.4363891891917</v>
      </c>
      <c r="W71" t="str">
        <f t="shared" si="15"/>
        <v>Healthy</v>
      </c>
    </row>
    <row r="72" spans="1:23" ht="15" customHeight="1" x14ac:dyDescent="0.3">
      <c r="A72" s="25">
        <v>321520</v>
      </c>
      <c r="B72" s="25">
        <v>1</v>
      </c>
      <c r="C72" t="str">
        <f>INDEX(tblRegions[name],MATCH(B72,tblRegions[id],0))</f>
        <v>Northeast</v>
      </c>
      <c r="D72" s="26">
        <v>42614</v>
      </c>
      <c r="E72" s="27">
        <v>26</v>
      </c>
      <c r="F72" s="27">
        <v>25</v>
      </c>
      <c r="G72" s="9">
        <f t="shared" si="8"/>
        <v>0.96153846153846156</v>
      </c>
      <c r="H72" s="27">
        <v>504</v>
      </c>
      <c r="I72" s="27">
        <v>474</v>
      </c>
      <c r="J72" s="9">
        <f t="shared" si="9"/>
        <v>0.94047619047619047</v>
      </c>
      <c r="K72">
        <f t="shared" si="10"/>
        <v>-30</v>
      </c>
      <c r="L72" s="28">
        <v>0.84560000000000002</v>
      </c>
      <c r="M72" s="28">
        <v>0.9</v>
      </c>
      <c r="N72" s="9">
        <f t="shared" si="11"/>
        <v>-5.4400000000000004E-2</v>
      </c>
      <c r="O72" s="28">
        <v>0.86839999999999995</v>
      </c>
      <c r="P72" s="28">
        <v>0.95</v>
      </c>
      <c r="Q72" s="9">
        <f t="shared" si="12"/>
        <v>-8.1600000000000006E-2</v>
      </c>
      <c r="R72" s="24">
        <f>SUMIFS(tblCleanOrders[Sales_USD],tblCleanOrders[Rep_ID],A72,tblCleanOrders[Year],YEAR(D72),tblCleanOrders[Month],MONTH(D72))</f>
        <v>16160.93</v>
      </c>
      <c r="S72" s="27">
        <v>1.0900000000000001</v>
      </c>
      <c r="T72" s="24">
        <f>INDEX(tblRepAvg[Avg_Monthly_Sales],MATCH(A72,tblRepAvg[Rep_ID],0))*S72</f>
        <v>7016.7474405405392</v>
      </c>
      <c r="U72" s="9">
        <f t="shared" si="13"/>
        <v>2.3031939138392352</v>
      </c>
      <c r="V72" s="24">
        <f t="shared" si="14"/>
        <v>9144.1825594594611</v>
      </c>
      <c r="W72" t="str">
        <f t="shared" si="15"/>
        <v>Healthy</v>
      </c>
    </row>
    <row r="73" spans="1:23" ht="15" customHeight="1" x14ac:dyDescent="0.3">
      <c r="A73" s="25">
        <v>321520</v>
      </c>
      <c r="B73" s="25">
        <v>1</v>
      </c>
      <c r="C73" t="str">
        <f>INDEX(tblRegions[name],MATCH(B73,tblRegions[id],0))</f>
        <v>Northeast</v>
      </c>
      <c r="D73" s="26">
        <v>42644</v>
      </c>
      <c r="E73" s="27">
        <v>26</v>
      </c>
      <c r="F73" s="27">
        <v>24</v>
      </c>
      <c r="G73" s="9">
        <f t="shared" si="8"/>
        <v>0.92307692307692313</v>
      </c>
      <c r="H73" s="27">
        <v>512</v>
      </c>
      <c r="I73" s="27">
        <v>444</v>
      </c>
      <c r="J73" s="9">
        <f t="shared" si="9"/>
        <v>0.8671875</v>
      </c>
      <c r="K73">
        <f t="shared" si="10"/>
        <v>-68</v>
      </c>
      <c r="L73" s="28">
        <v>0.84660000000000002</v>
      </c>
      <c r="M73" s="28">
        <v>0.9</v>
      </c>
      <c r="N73" s="9">
        <f t="shared" si="11"/>
        <v>-5.3400000000000003E-2</v>
      </c>
      <c r="O73" s="28">
        <v>0.91500000000000004</v>
      </c>
      <c r="P73" s="28">
        <v>0.95</v>
      </c>
      <c r="Q73" s="9">
        <f t="shared" si="12"/>
        <v>-3.499999999999992E-2</v>
      </c>
      <c r="R73" s="24">
        <f>SUMIFS(tblCleanOrders[Sales_USD],tblCleanOrders[Rep_ID],A73,tblCleanOrders[Year],YEAR(D73),tblCleanOrders[Month],MONTH(D73))</f>
        <v>8068.77</v>
      </c>
      <c r="S73" s="27">
        <v>1.1000000000000001</v>
      </c>
      <c r="T73" s="24">
        <f>INDEX(tblRepAvg[Avg_Monthly_Sales],MATCH(A73,tblRepAvg[Rep_ID],0))*S73</f>
        <v>7081.1212702702687</v>
      </c>
      <c r="U73" s="9">
        <f t="shared" si="13"/>
        <v>1.1394763190790596</v>
      </c>
      <c r="V73" s="24">
        <f t="shared" si="14"/>
        <v>987.64872972973171</v>
      </c>
      <c r="W73" t="str">
        <f t="shared" si="15"/>
        <v>Healthy</v>
      </c>
    </row>
    <row r="74" spans="1:23" ht="15" customHeight="1" x14ac:dyDescent="0.3">
      <c r="A74" s="25">
        <v>321520</v>
      </c>
      <c r="B74" s="25">
        <v>1</v>
      </c>
      <c r="C74" t="str">
        <f>INDEX(tblRegions[name],MATCH(B74,tblRegions[id],0))</f>
        <v>Northeast</v>
      </c>
      <c r="D74" s="26">
        <v>42675</v>
      </c>
      <c r="E74" s="27">
        <v>26</v>
      </c>
      <c r="F74" s="27">
        <v>24</v>
      </c>
      <c r="G74" s="9">
        <f t="shared" si="8"/>
        <v>0.92307692307692313</v>
      </c>
      <c r="H74" s="27">
        <v>520</v>
      </c>
      <c r="I74" s="27">
        <v>489</v>
      </c>
      <c r="J74" s="9">
        <f t="shared" si="9"/>
        <v>0.94038461538461537</v>
      </c>
      <c r="K74">
        <f t="shared" si="10"/>
        <v>-31</v>
      </c>
      <c r="L74" s="28">
        <v>0.78990000000000005</v>
      </c>
      <c r="M74" s="28">
        <v>0.9</v>
      </c>
      <c r="N74" s="9">
        <f t="shared" si="11"/>
        <v>-0.11009999999999998</v>
      </c>
      <c r="O74" s="28">
        <v>0.90620000000000001</v>
      </c>
      <c r="P74" s="28">
        <v>0.95</v>
      </c>
      <c r="Q74" s="9">
        <f t="shared" si="12"/>
        <v>-4.379999999999995E-2</v>
      </c>
      <c r="R74" s="24">
        <f>SUMIFS(tblCleanOrders[Sales_USD],tblCleanOrders[Rep_ID],A74,tblCleanOrders[Year],YEAR(D74),tblCleanOrders[Month],MONTH(D74))</f>
        <v>19110.29</v>
      </c>
      <c r="S74" s="27">
        <v>1.1100000000000001</v>
      </c>
      <c r="T74" s="24">
        <f>INDEX(tblRepAvg[Avg_Monthly_Sales],MATCH(A74,tblRepAvg[Rep_ID],0))*S74</f>
        <v>7145.4950999999992</v>
      </c>
      <c r="U74" s="9">
        <f t="shared" si="13"/>
        <v>2.6744528871064515</v>
      </c>
      <c r="V74" s="24">
        <f t="shared" si="14"/>
        <v>11964.794900000001</v>
      </c>
      <c r="W74" t="str">
        <f t="shared" si="15"/>
        <v>At Risk</v>
      </c>
    </row>
    <row r="75" spans="1:23" ht="15" customHeight="1" x14ac:dyDescent="0.3">
      <c r="A75" s="25">
        <v>321520</v>
      </c>
      <c r="B75" s="25">
        <v>1</v>
      </c>
      <c r="C75" t="str">
        <f>INDEX(tblRegions[name],MATCH(B75,tblRegions[id],0))</f>
        <v>Northeast</v>
      </c>
      <c r="D75" s="26">
        <v>42705</v>
      </c>
      <c r="E75" s="27">
        <v>26</v>
      </c>
      <c r="F75" s="27">
        <v>24</v>
      </c>
      <c r="G75" s="9">
        <f t="shared" si="8"/>
        <v>0.92307692307692313</v>
      </c>
      <c r="H75" s="27">
        <v>528</v>
      </c>
      <c r="I75" s="27">
        <v>492</v>
      </c>
      <c r="J75" s="9">
        <f t="shared" si="9"/>
        <v>0.93181818181818177</v>
      </c>
      <c r="K75">
        <f t="shared" si="10"/>
        <v>-36</v>
      </c>
      <c r="L75" s="28">
        <v>0.92669999999999997</v>
      </c>
      <c r="M75" s="28">
        <v>0.9</v>
      </c>
      <c r="N75" s="9">
        <f t="shared" si="11"/>
        <v>2.6699999999999946E-2</v>
      </c>
      <c r="O75" s="28">
        <v>0.84389999999999998</v>
      </c>
      <c r="P75" s="28">
        <v>0.95</v>
      </c>
      <c r="Q75" s="9">
        <f t="shared" si="12"/>
        <v>-0.10609999999999997</v>
      </c>
      <c r="R75" s="24">
        <f>SUMIFS(tblCleanOrders[Sales_USD],tblCleanOrders[Rep_ID],A75,tblCleanOrders[Year],YEAR(D75),tblCleanOrders[Month],MONTH(D75))</f>
        <v>13413.52</v>
      </c>
      <c r="S75" s="27">
        <v>1.1200000000000001</v>
      </c>
      <c r="T75" s="24">
        <f>INDEX(tblRepAvg[Avg_Monthly_Sales],MATCH(A75,tblRepAvg[Rep_ID],0))*S75</f>
        <v>7209.8689297297287</v>
      </c>
      <c r="U75" s="9">
        <f t="shared" si="13"/>
        <v>1.8604388138998837</v>
      </c>
      <c r="V75" s="24">
        <f t="shared" si="14"/>
        <v>6203.6510702702717</v>
      </c>
      <c r="W75" t="str">
        <f t="shared" si="15"/>
        <v>Healthy</v>
      </c>
    </row>
    <row r="76" spans="1:23" ht="15" customHeight="1" x14ac:dyDescent="0.3">
      <c r="A76" s="25">
        <v>321520</v>
      </c>
      <c r="B76" s="25">
        <v>1</v>
      </c>
      <c r="C76" t="str">
        <f>INDEX(tblRegions[name],MATCH(B76,tblRegions[id],0))</f>
        <v>Northeast</v>
      </c>
      <c r="D76" s="26">
        <v>42736</v>
      </c>
      <c r="E76" s="27">
        <v>26</v>
      </c>
      <c r="F76" s="27">
        <v>23</v>
      </c>
      <c r="G76" s="9">
        <f t="shared" si="8"/>
        <v>0.88461538461538458</v>
      </c>
      <c r="H76" s="27">
        <v>504</v>
      </c>
      <c r="I76" s="27">
        <v>473</v>
      </c>
      <c r="J76" s="9">
        <f t="shared" si="9"/>
        <v>0.93849206349206349</v>
      </c>
      <c r="K76">
        <f t="shared" si="10"/>
        <v>-31</v>
      </c>
      <c r="L76" s="28">
        <v>0.81469999999999998</v>
      </c>
      <c r="M76" s="28">
        <v>0.9</v>
      </c>
      <c r="N76" s="9">
        <f t="shared" si="11"/>
        <v>-8.5300000000000042E-2</v>
      </c>
      <c r="O76" s="28">
        <v>0.95089999999999997</v>
      </c>
      <c r="P76" s="28">
        <v>0.95</v>
      </c>
      <c r="Q76" s="9">
        <f t="shared" si="12"/>
        <v>9.000000000000119E-4</v>
      </c>
      <c r="R76" s="24">
        <f>SUMIFS(tblCleanOrders[Sales_USD],tblCleanOrders[Rep_ID],A76,tblCleanOrders[Year],YEAR(D76),tblCleanOrders[Month],MONTH(D76))</f>
        <v>0</v>
      </c>
      <c r="S76" s="27">
        <v>1.1299999999999999</v>
      </c>
      <c r="T76" s="24">
        <f>INDEX(tblRepAvg[Avg_Monthly_Sales],MATCH(A76,tblRepAvg[Rep_ID],0))*S76</f>
        <v>7274.2427594594574</v>
      </c>
      <c r="U76" s="9">
        <f t="shared" si="13"/>
        <v>0</v>
      </c>
      <c r="V76" s="24">
        <f t="shared" si="14"/>
        <v>-7274.2427594594574</v>
      </c>
      <c r="W76" t="str">
        <f t="shared" si="15"/>
        <v>Critical</v>
      </c>
    </row>
    <row r="77" spans="1:23" ht="15" customHeight="1" x14ac:dyDescent="0.3">
      <c r="A77" s="25">
        <v>321530</v>
      </c>
      <c r="B77" s="25">
        <v>1</v>
      </c>
      <c r="C77" t="str">
        <f>INDEX(tblRegions[name],MATCH(B77,tblRegions[id],0))</f>
        <v>Northeast</v>
      </c>
      <c r="D77" s="26">
        <v>42005</v>
      </c>
      <c r="E77" s="27">
        <v>26</v>
      </c>
      <c r="F77" s="27">
        <v>24</v>
      </c>
      <c r="G77" s="9">
        <f t="shared" si="8"/>
        <v>0.92307692307692313</v>
      </c>
      <c r="H77" s="27">
        <v>516</v>
      </c>
      <c r="I77" s="27">
        <v>507</v>
      </c>
      <c r="J77" s="9">
        <f t="shared" si="9"/>
        <v>0.98255813953488369</v>
      </c>
      <c r="K77">
        <f t="shared" si="10"/>
        <v>-9</v>
      </c>
      <c r="L77" s="28">
        <v>0.8881</v>
      </c>
      <c r="M77" s="28">
        <v>0.9</v>
      </c>
      <c r="N77" s="9">
        <f t="shared" si="11"/>
        <v>-1.1900000000000022E-2</v>
      </c>
      <c r="O77" s="28">
        <v>0.97299999999999998</v>
      </c>
      <c r="P77" s="28">
        <v>0.95</v>
      </c>
      <c r="Q77" s="9">
        <f t="shared" si="12"/>
        <v>2.300000000000002E-2</v>
      </c>
      <c r="R77" s="24">
        <f>SUMIFS(tblCleanOrders[Sales_USD],tblCleanOrders[Rep_ID],A77,tblCleanOrders[Year],YEAR(D77),tblCleanOrders[Month],MONTH(D77))</f>
        <v>1622.67</v>
      </c>
      <c r="S77" s="27">
        <v>1.1399999999999999</v>
      </c>
      <c r="T77" s="24">
        <f>INDEX(tblRepAvg[Avg_Monthly_Sales],MATCH(A77,tblRepAvg[Rep_ID],0))*S77</f>
        <v>3460.4154937499998</v>
      </c>
      <c r="U77" s="9">
        <f t="shared" si="13"/>
        <v>0.46892345816008851</v>
      </c>
      <c r="V77" s="24">
        <f t="shared" si="14"/>
        <v>-1837.7454937499997</v>
      </c>
      <c r="W77" t="str">
        <f t="shared" si="15"/>
        <v>Critical</v>
      </c>
    </row>
    <row r="78" spans="1:23" ht="15" customHeight="1" x14ac:dyDescent="0.3">
      <c r="A78" s="25">
        <v>321530</v>
      </c>
      <c r="B78" s="25">
        <v>1</v>
      </c>
      <c r="C78" t="str">
        <f>INDEX(tblRegions[name],MATCH(B78,tblRegions[id],0))</f>
        <v>Northeast</v>
      </c>
      <c r="D78" s="26">
        <v>42036</v>
      </c>
      <c r="E78" s="27">
        <v>26</v>
      </c>
      <c r="F78" s="27">
        <v>25</v>
      </c>
      <c r="G78" s="9">
        <f t="shared" si="8"/>
        <v>0.96153846153846156</v>
      </c>
      <c r="H78" s="27">
        <v>524</v>
      </c>
      <c r="I78" s="27">
        <v>502</v>
      </c>
      <c r="J78" s="9">
        <f t="shared" si="9"/>
        <v>0.9580152671755725</v>
      </c>
      <c r="K78">
        <f t="shared" si="10"/>
        <v>-22</v>
      </c>
      <c r="L78" s="28">
        <v>0.9163</v>
      </c>
      <c r="M78" s="28">
        <v>0.9</v>
      </c>
      <c r="N78" s="9">
        <f t="shared" si="11"/>
        <v>1.6299999999999981E-2</v>
      </c>
      <c r="O78" s="28">
        <v>0.95820000000000005</v>
      </c>
      <c r="P78" s="28">
        <v>0.95</v>
      </c>
      <c r="Q78" s="9">
        <f t="shared" si="12"/>
        <v>8.2000000000000961E-3</v>
      </c>
      <c r="R78" s="24">
        <f>SUMIFS(tblCleanOrders[Sales_USD],tblCleanOrders[Rep_ID],A78,tblCleanOrders[Year],YEAR(D78),tblCleanOrders[Month],MONTH(D78))</f>
        <v>1807.91</v>
      </c>
      <c r="S78" s="27">
        <v>1.1499999999999999</v>
      </c>
      <c r="T78" s="24">
        <f>INDEX(tblRepAvg[Avg_Monthly_Sales],MATCH(A78,tblRepAvg[Rep_ID],0))*S78</f>
        <v>3490.7700156249998</v>
      </c>
      <c r="U78" s="9">
        <f t="shared" si="13"/>
        <v>0.51791151863561125</v>
      </c>
      <c r="V78" s="24">
        <f t="shared" si="14"/>
        <v>-1682.8600156249997</v>
      </c>
      <c r="W78" t="str">
        <f t="shared" si="15"/>
        <v>Critical</v>
      </c>
    </row>
    <row r="79" spans="1:23" ht="15" customHeight="1" x14ac:dyDescent="0.3">
      <c r="A79" s="25">
        <v>321530</v>
      </c>
      <c r="B79" s="25">
        <v>1</v>
      </c>
      <c r="C79" t="str">
        <f>INDEX(tblRegions[name],MATCH(B79,tblRegions[id],0))</f>
        <v>Northeast</v>
      </c>
      <c r="D79" s="26">
        <v>42064</v>
      </c>
      <c r="E79" s="27">
        <v>26</v>
      </c>
      <c r="F79" s="27">
        <v>23</v>
      </c>
      <c r="G79" s="9">
        <f t="shared" si="8"/>
        <v>0.88461538461538458</v>
      </c>
      <c r="H79" s="27">
        <v>532</v>
      </c>
      <c r="I79" s="27">
        <v>502</v>
      </c>
      <c r="J79" s="9">
        <f t="shared" si="9"/>
        <v>0.94360902255639101</v>
      </c>
      <c r="K79">
        <f t="shared" si="10"/>
        <v>-30</v>
      </c>
      <c r="L79" s="28">
        <v>0.90280000000000005</v>
      </c>
      <c r="M79" s="28">
        <v>0.9</v>
      </c>
      <c r="N79" s="9">
        <f t="shared" si="11"/>
        <v>2.8000000000000247E-3</v>
      </c>
      <c r="O79" s="28">
        <v>0.96009999999999995</v>
      </c>
      <c r="P79" s="28">
        <v>0.95</v>
      </c>
      <c r="Q79" s="9">
        <f t="shared" si="12"/>
        <v>1.0099999999999998E-2</v>
      </c>
      <c r="R79" s="24">
        <f>SUMIFS(tblCleanOrders[Sales_USD],tblCleanOrders[Rep_ID],A79,tblCleanOrders[Year],YEAR(D79),tblCleanOrders[Month],MONTH(D79))</f>
        <v>1988.69</v>
      </c>
      <c r="S79" s="27">
        <v>1.05</v>
      </c>
      <c r="T79" s="24">
        <f>INDEX(tblRepAvg[Avg_Monthly_Sales],MATCH(A79,tblRepAvg[Rep_ID],0))*S79</f>
        <v>3187.2247968750003</v>
      </c>
      <c r="U79" s="9">
        <f t="shared" si="13"/>
        <v>0.62395661641120026</v>
      </c>
      <c r="V79" s="24">
        <f t="shared" si="14"/>
        <v>-1198.5347968750002</v>
      </c>
      <c r="W79" t="str">
        <f t="shared" si="15"/>
        <v>Critical</v>
      </c>
    </row>
    <row r="80" spans="1:23" ht="15" customHeight="1" x14ac:dyDescent="0.3">
      <c r="A80" s="25">
        <v>321530</v>
      </c>
      <c r="B80" s="25">
        <v>1</v>
      </c>
      <c r="C80" t="str">
        <f>INDEX(tblRegions[name],MATCH(B80,tblRegions[id],0))</f>
        <v>Northeast</v>
      </c>
      <c r="D80" s="26">
        <v>42095</v>
      </c>
      <c r="E80" s="27">
        <v>26</v>
      </c>
      <c r="F80" s="27">
        <v>25</v>
      </c>
      <c r="G80" s="9">
        <f t="shared" si="8"/>
        <v>0.96153846153846156</v>
      </c>
      <c r="H80" s="27">
        <v>540</v>
      </c>
      <c r="I80" s="27">
        <v>490</v>
      </c>
      <c r="J80" s="9">
        <f t="shared" si="9"/>
        <v>0.90740740740740744</v>
      </c>
      <c r="K80">
        <f t="shared" si="10"/>
        <v>-50</v>
      </c>
      <c r="L80" s="28">
        <v>0.90369999999999995</v>
      </c>
      <c r="M80" s="28">
        <v>0.9</v>
      </c>
      <c r="N80" s="9">
        <f t="shared" si="11"/>
        <v>3.6999999999999256E-3</v>
      </c>
      <c r="O80" s="28">
        <v>0.98</v>
      </c>
      <c r="P80" s="28">
        <v>0.95</v>
      </c>
      <c r="Q80" s="9">
        <f t="shared" si="12"/>
        <v>3.0000000000000027E-2</v>
      </c>
      <c r="R80" s="24">
        <f>SUMIFS(tblCleanOrders[Sales_USD],tblCleanOrders[Rep_ID],A80,tblCleanOrders[Year],YEAR(D80),tblCleanOrders[Month],MONTH(D80))</f>
        <v>1977.77</v>
      </c>
      <c r="S80" s="27">
        <v>1.06</v>
      </c>
      <c r="T80" s="24">
        <f>INDEX(tblRepAvg[Avg_Monthly_Sales],MATCH(A80,tblRepAvg[Rep_ID],0))*S80</f>
        <v>3217.5793187500003</v>
      </c>
      <c r="U80" s="9">
        <f t="shared" si="13"/>
        <v>0.61467637750989312</v>
      </c>
      <c r="V80" s="24">
        <f t="shared" si="14"/>
        <v>-1239.8093187500003</v>
      </c>
      <c r="W80" t="str">
        <f t="shared" si="15"/>
        <v>Critical</v>
      </c>
    </row>
    <row r="81" spans="1:23" ht="15" customHeight="1" x14ac:dyDescent="0.3">
      <c r="A81" s="25">
        <v>321530</v>
      </c>
      <c r="B81" s="25">
        <v>1</v>
      </c>
      <c r="C81" t="str">
        <f>INDEX(tblRegions[name],MATCH(B81,tblRegions[id],0))</f>
        <v>Northeast</v>
      </c>
      <c r="D81" s="26">
        <v>42125</v>
      </c>
      <c r="E81" s="27">
        <v>26</v>
      </c>
      <c r="F81" s="27">
        <v>24</v>
      </c>
      <c r="G81" s="9">
        <f t="shared" si="8"/>
        <v>0.92307692307692313</v>
      </c>
      <c r="H81" s="27">
        <v>516</v>
      </c>
      <c r="I81" s="27">
        <v>473</v>
      </c>
      <c r="J81" s="9">
        <f t="shared" si="9"/>
        <v>0.91666666666666663</v>
      </c>
      <c r="K81">
        <f t="shared" si="10"/>
        <v>-43</v>
      </c>
      <c r="L81" s="28">
        <v>0.91520000000000001</v>
      </c>
      <c r="M81" s="28">
        <v>0.9</v>
      </c>
      <c r="N81" s="9">
        <f t="shared" si="11"/>
        <v>1.5199999999999991E-2</v>
      </c>
      <c r="O81" s="28">
        <v>0.97809999999999997</v>
      </c>
      <c r="P81" s="28">
        <v>0.95</v>
      </c>
      <c r="Q81" s="9">
        <f t="shared" si="12"/>
        <v>2.8100000000000014E-2</v>
      </c>
      <c r="R81" s="24">
        <f>SUMIFS(tblCleanOrders[Sales_USD],tblCleanOrders[Rep_ID],A81,tblCleanOrders[Year],YEAR(D81),tblCleanOrders[Month],MONTH(D81))</f>
        <v>1958.48</v>
      </c>
      <c r="S81" s="27">
        <v>1.07</v>
      </c>
      <c r="T81" s="24">
        <f>INDEX(tblRepAvg[Avg_Monthly_Sales],MATCH(A81,tblRepAvg[Rep_ID],0))*S81</f>
        <v>3247.9338406250004</v>
      </c>
      <c r="U81" s="9">
        <f t="shared" si="13"/>
        <v>0.6029925780825417</v>
      </c>
      <c r="V81" s="24">
        <f t="shared" si="14"/>
        <v>-1289.4538406250003</v>
      </c>
      <c r="W81" t="str">
        <f t="shared" si="15"/>
        <v>Critical</v>
      </c>
    </row>
    <row r="82" spans="1:23" ht="15" customHeight="1" x14ac:dyDescent="0.3">
      <c r="A82" s="25">
        <v>321530</v>
      </c>
      <c r="B82" s="25">
        <v>1</v>
      </c>
      <c r="C82" t="str">
        <f>INDEX(tblRegions[name],MATCH(B82,tblRegions[id],0))</f>
        <v>Northeast</v>
      </c>
      <c r="D82" s="26">
        <v>42156</v>
      </c>
      <c r="E82" s="27">
        <v>26</v>
      </c>
      <c r="F82" s="27">
        <v>24</v>
      </c>
      <c r="G82" s="9">
        <f t="shared" si="8"/>
        <v>0.92307692307692313</v>
      </c>
      <c r="H82" s="27">
        <v>524</v>
      </c>
      <c r="I82" s="27">
        <v>519</v>
      </c>
      <c r="J82" s="9">
        <f t="shared" si="9"/>
        <v>0.99045801526717558</v>
      </c>
      <c r="K82">
        <f t="shared" si="10"/>
        <v>-5</v>
      </c>
      <c r="L82" s="28">
        <v>0.93810000000000004</v>
      </c>
      <c r="M82" s="28">
        <v>0.9</v>
      </c>
      <c r="N82" s="9">
        <f t="shared" si="11"/>
        <v>3.8100000000000023E-2</v>
      </c>
      <c r="O82" s="28">
        <v>0.98</v>
      </c>
      <c r="P82" s="28">
        <v>0.95</v>
      </c>
      <c r="Q82" s="9">
        <f t="shared" si="12"/>
        <v>3.0000000000000027E-2</v>
      </c>
      <c r="R82" s="24">
        <f>SUMIFS(tblCleanOrders[Sales_USD],tblCleanOrders[Rep_ID],A82,tblCleanOrders[Year],YEAR(D82),tblCleanOrders[Month],MONTH(D82))</f>
        <v>2441.0300000000002</v>
      </c>
      <c r="S82" s="27">
        <v>1.08</v>
      </c>
      <c r="T82" s="24">
        <f>INDEX(tblRepAvg[Avg_Monthly_Sales],MATCH(A82,tblRepAvg[Rep_ID],0))*S82</f>
        <v>3278.2883625000004</v>
      </c>
      <c r="U82" s="9">
        <f t="shared" si="13"/>
        <v>0.7446050286249033</v>
      </c>
      <c r="V82" s="24">
        <f t="shared" si="14"/>
        <v>-837.2583625000002</v>
      </c>
      <c r="W82" t="str">
        <f t="shared" si="15"/>
        <v>Critical</v>
      </c>
    </row>
    <row r="83" spans="1:23" ht="15" customHeight="1" x14ac:dyDescent="0.3">
      <c r="A83" s="25">
        <v>321530</v>
      </c>
      <c r="B83" s="25">
        <v>1</v>
      </c>
      <c r="C83" t="str">
        <f>INDEX(tblRegions[name],MATCH(B83,tblRegions[id],0))</f>
        <v>Northeast</v>
      </c>
      <c r="D83" s="26">
        <v>42186</v>
      </c>
      <c r="E83" s="27">
        <v>26</v>
      </c>
      <c r="F83" s="27">
        <v>24</v>
      </c>
      <c r="G83" s="9">
        <f t="shared" si="8"/>
        <v>0.92307692307692313</v>
      </c>
      <c r="H83" s="27">
        <v>532</v>
      </c>
      <c r="I83" s="27">
        <v>527</v>
      </c>
      <c r="J83" s="9">
        <f t="shared" si="9"/>
        <v>0.99060150375939848</v>
      </c>
      <c r="K83">
        <f t="shared" si="10"/>
        <v>-5</v>
      </c>
      <c r="L83" s="28">
        <v>0.90090000000000003</v>
      </c>
      <c r="M83" s="28">
        <v>0.9</v>
      </c>
      <c r="N83" s="9">
        <f t="shared" si="11"/>
        <v>9.000000000000119E-4</v>
      </c>
      <c r="O83" s="28">
        <v>0.87629999999999997</v>
      </c>
      <c r="P83" s="28">
        <v>0.95</v>
      </c>
      <c r="Q83" s="9">
        <f t="shared" si="12"/>
        <v>-7.3699999999999988E-2</v>
      </c>
      <c r="R83" s="24">
        <f>SUMIFS(tblCleanOrders[Sales_USD],tblCleanOrders[Rep_ID],A83,tblCleanOrders[Year],YEAR(D83),tblCleanOrders[Month],MONTH(D83))</f>
        <v>7417.96</v>
      </c>
      <c r="S83" s="27">
        <v>1.0900000000000001</v>
      </c>
      <c r="T83" s="24">
        <f>INDEX(tblRepAvg[Avg_Monthly_Sales],MATCH(A83,tblRepAvg[Rep_ID],0))*S83</f>
        <v>3308.6428843750004</v>
      </c>
      <c r="U83" s="9">
        <f t="shared" si="13"/>
        <v>2.2419947571347656</v>
      </c>
      <c r="V83" s="24">
        <f t="shared" si="14"/>
        <v>4109.3171156249991</v>
      </c>
      <c r="W83" t="str">
        <f t="shared" si="15"/>
        <v>Healthy</v>
      </c>
    </row>
    <row r="84" spans="1:23" ht="15" customHeight="1" x14ac:dyDescent="0.3">
      <c r="A84" s="25">
        <v>321530</v>
      </c>
      <c r="B84" s="25">
        <v>1</v>
      </c>
      <c r="C84" t="str">
        <f>INDEX(tblRegions[name],MATCH(B84,tblRegions[id],0))</f>
        <v>Northeast</v>
      </c>
      <c r="D84" s="26">
        <v>42217</v>
      </c>
      <c r="E84" s="27">
        <v>26</v>
      </c>
      <c r="F84" s="27">
        <v>25</v>
      </c>
      <c r="G84" s="9">
        <f t="shared" si="8"/>
        <v>0.96153846153846156</v>
      </c>
      <c r="H84" s="27">
        <v>540</v>
      </c>
      <c r="I84" s="27">
        <v>503</v>
      </c>
      <c r="J84" s="9">
        <f t="shared" si="9"/>
        <v>0.93148148148148147</v>
      </c>
      <c r="K84">
        <f t="shared" si="10"/>
        <v>-37</v>
      </c>
      <c r="L84" s="28">
        <v>0.91190000000000004</v>
      </c>
      <c r="M84" s="28">
        <v>0.9</v>
      </c>
      <c r="N84" s="9">
        <f t="shared" si="11"/>
        <v>1.1900000000000022E-2</v>
      </c>
      <c r="O84" s="28">
        <v>0.98</v>
      </c>
      <c r="P84" s="28">
        <v>0.95</v>
      </c>
      <c r="Q84" s="9">
        <f t="shared" si="12"/>
        <v>3.0000000000000027E-2</v>
      </c>
      <c r="R84" s="24">
        <f>SUMIFS(tblCleanOrders[Sales_USD],tblCleanOrders[Rep_ID],A84,tblCleanOrders[Year],YEAR(D84),tblCleanOrders[Month],MONTH(D84))</f>
        <v>1511.97</v>
      </c>
      <c r="S84" s="27">
        <v>1.1000000000000001</v>
      </c>
      <c r="T84" s="24">
        <f>INDEX(tblRepAvg[Avg_Monthly_Sales],MATCH(A84,tblRepAvg[Rep_ID],0))*S84</f>
        <v>3338.9974062500005</v>
      </c>
      <c r="U84" s="9">
        <f t="shared" si="13"/>
        <v>0.45282155570707094</v>
      </c>
      <c r="V84" s="24">
        <f t="shared" si="14"/>
        <v>-1827.0274062500005</v>
      </c>
      <c r="W84" t="str">
        <f t="shared" si="15"/>
        <v>Critical</v>
      </c>
    </row>
    <row r="85" spans="1:23" ht="15" customHeight="1" x14ac:dyDescent="0.3">
      <c r="A85" s="25">
        <v>321530</v>
      </c>
      <c r="B85" s="25">
        <v>1</v>
      </c>
      <c r="C85" t="str">
        <f>INDEX(tblRegions[name],MATCH(B85,tblRegions[id],0))</f>
        <v>Northeast</v>
      </c>
      <c r="D85" s="26">
        <v>42248</v>
      </c>
      <c r="E85" s="27">
        <v>26</v>
      </c>
      <c r="F85" s="27">
        <v>23</v>
      </c>
      <c r="G85" s="9">
        <f t="shared" si="8"/>
        <v>0.88461538461538458</v>
      </c>
      <c r="H85" s="27">
        <v>516</v>
      </c>
      <c r="I85" s="27">
        <v>464</v>
      </c>
      <c r="J85" s="9">
        <f t="shared" si="9"/>
        <v>0.89922480620155043</v>
      </c>
      <c r="K85">
        <f t="shared" si="10"/>
        <v>-52</v>
      </c>
      <c r="L85" s="28">
        <v>0.85209999999999997</v>
      </c>
      <c r="M85" s="28">
        <v>0.9</v>
      </c>
      <c r="N85" s="9">
        <f t="shared" si="11"/>
        <v>-4.7900000000000054E-2</v>
      </c>
      <c r="O85" s="28">
        <v>0.9113</v>
      </c>
      <c r="P85" s="28">
        <v>0.95</v>
      </c>
      <c r="Q85" s="9">
        <f t="shared" si="12"/>
        <v>-3.8699999999999957E-2</v>
      </c>
      <c r="R85" s="24">
        <f>SUMIFS(tblCleanOrders[Sales_USD],tblCleanOrders[Rep_ID],A85,tblCleanOrders[Year],YEAR(D85),tblCleanOrders[Month],MONTH(D85))</f>
        <v>1764.14</v>
      </c>
      <c r="S85" s="27">
        <v>1.1100000000000001</v>
      </c>
      <c r="T85" s="24">
        <f>INDEX(tblRepAvg[Avg_Monthly_Sales],MATCH(A85,tblRepAvg[Rep_ID],0))*S85</f>
        <v>3369.3519281250005</v>
      </c>
      <c r="U85" s="9">
        <f t="shared" si="13"/>
        <v>0.52358436804246822</v>
      </c>
      <c r="V85" s="24">
        <f t="shared" si="14"/>
        <v>-1605.2119281250004</v>
      </c>
      <c r="W85" t="str">
        <f t="shared" si="15"/>
        <v>Critical</v>
      </c>
    </row>
    <row r="86" spans="1:23" ht="15" customHeight="1" x14ac:dyDescent="0.3">
      <c r="A86" s="25">
        <v>321530</v>
      </c>
      <c r="B86" s="25">
        <v>1</v>
      </c>
      <c r="C86" t="str">
        <f>INDEX(tblRegions[name],MATCH(B86,tblRegions[id],0))</f>
        <v>Northeast</v>
      </c>
      <c r="D86" s="26">
        <v>42278</v>
      </c>
      <c r="E86" s="27">
        <v>26</v>
      </c>
      <c r="F86" s="27">
        <v>24</v>
      </c>
      <c r="G86" s="9">
        <f t="shared" si="8"/>
        <v>0.92307692307692313</v>
      </c>
      <c r="H86" s="27">
        <v>524</v>
      </c>
      <c r="I86" s="27">
        <v>508</v>
      </c>
      <c r="J86" s="9">
        <f t="shared" si="9"/>
        <v>0.96946564885496178</v>
      </c>
      <c r="K86">
        <f t="shared" si="10"/>
        <v>-16</v>
      </c>
      <c r="L86" s="28">
        <v>0.91779999999999995</v>
      </c>
      <c r="M86" s="28">
        <v>0.9</v>
      </c>
      <c r="N86" s="9">
        <f t="shared" si="11"/>
        <v>1.7799999999999927E-2</v>
      </c>
      <c r="O86" s="28">
        <v>0.89949999999999997</v>
      </c>
      <c r="P86" s="28">
        <v>0.95</v>
      </c>
      <c r="Q86" s="9">
        <f t="shared" si="12"/>
        <v>-5.0499999999999989E-2</v>
      </c>
      <c r="R86" s="24">
        <f>SUMIFS(tblCleanOrders[Sales_USD],tblCleanOrders[Rep_ID],A86,tblCleanOrders[Year],YEAR(D86),tblCleanOrders[Month],MONTH(D86))</f>
        <v>1851.51</v>
      </c>
      <c r="S86" s="27">
        <v>1.1200000000000001</v>
      </c>
      <c r="T86" s="24">
        <f>INDEX(tblRepAvg[Avg_Monthly_Sales],MATCH(A86,tblRepAvg[Rep_ID],0))*S86</f>
        <v>3399.7064500000006</v>
      </c>
      <c r="U86" s="9">
        <f t="shared" si="13"/>
        <v>0.54460878526732792</v>
      </c>
      <c r="V86" s="24">
        <f t="shared" si="14"/>
        <v>-1548.1964500000006</v>
      </c>
      <c r="W86" t="str">
        <f t="shared" si="15"/>
        <v>Critical</v>
      </c>
    </row>
    <row r="87" spans="1:23" ht="15" customHeight="1" x14ac:dyDescent="0.3">
      <c r="A87" s="25">
        <v>321530</v>
      </c>
      <c r="B87" s="25">
        <v>1</v>
      </c>
      <c r="C87" t="str">
        <f>INDEX(tblRegions[name],MATCH(B87,tblRegions[id],0))</f>
        <v>Northeast</v>
      </c>
      <c r="D87" s="26">
        <v>42309</v>
      </c>
      <c r="E87" s="27">
        <v>26</v>
      </c>
      <c r="F87" s="27">
        <v>23</v>
      </c>
      <c r="G87" s="9">
        <f t="shared" si="8"/>
        <v>0.88461538461538458</v>
      </c>
      <c r="H87" s="27">
        <v>532</v>
      </c>
      <c r="I87" s="27">
        <v>506</v>
      </c>
      <c r="J87" s="9">
        <f t="shared" si="9"/>
        <v>0.95112781954887216</v>
      </c>
      <c r="K87">
        <f t="shared" si="10"/>
        <v>-26</v>
      </c>
      <c r="L87" s="28">
        <v>0.89159999999999995</v>
      </c>
      <c r="M87" s="28">
        <v>0.9</v>
      </c>
      <c r="N87" s="9">
        <f t="shared" si="11"/>
        <v>-8.4000000000000741E-3</v>
      </c>
      <c r="O87" s="28">
        <v>0.96109999999999995</v>
      </c>
      <c r="P87" s="28">
        <v>0.95</v>
      </c>
      <c r="Q87" s="9">
        <f t="shared" si="12"/>
        <v>1.1099999999999999E-2</v>
      </c>
      <c r="R87" s="24">
        <f>SUMIFS(tblCleanOrders[Sales_USD],tblCleanOrders[Rep_ID],A87,tblCleanOrders[Year],YEAR(D87),tblCleanOrders[Month],MONTH(D87))</f>
        <v>2131.2800000000002</v>
      </c>
      <c r="S87" s="27">
        <v>1.1299999999999999</v>
      </c>
      <c r="T87" s="24">
        <f>INDEX(tblRepAvg[Avg_Monthly_Sales],MATCH(A87,tblRepAvg[Rep_ID],0))*S87</f>
        <v>3430.0609718749997</v>
      </c>
      <c r="U87" s="9">
        <f t="shared" si="13"/>
        <v>0.62135338627376147</v>
      </c>
      <c r="V87" s="24">
        <f t="shared" si="14"/>
        <v>-1298.7809718749995</v>
      </c>
      <c r="W87" t="str">
        <f t="shared" si="15"/>
        <v>Critical</v>
      </c>
    </row>
    <row r="88" spans="1:23" ht="15" customHeight="1" x14ac:dyDescent="0.3">
      <c r="A88" s="25">
        <v>321530</v>
      </c>
      <c r="B88" s="25">
        <v>1</v>
      </c>
      <c r="C88" t="str">
        <f>INDEX(tblRegions[name],MATCH(B88,tblRegions[id],0))</f>
        <v>Northeast</v>
      </c>
      <c r="D88" s="26">
        <v>42339</v>
      </c>
      <c r="E88" s="27">
        <v>26</v>
      </c>
      <c r="F88" s="27">
        <v>24</v>
      </c>
      <c r="G88" s="9">
        <f t="shared" si="8"/>
        <v>0.92307692307692313</v>
      </c>
      <c r="H88" s="27">
        <v>540</v>
      </c>
      <c r="I88" s="27">
        <v>516</v>
      </c>
      <c r="J88" s="9">
        <f t="shared" si="9"/>
        <v>0.9555555555555556</v>
      </c>
      <c r="K88">
        <f t="shared" si="10"/>
        <v>-24</v>
      </c>
      <c r="L88" s="28">
        <v>0.93469999999999998</v>
      </c>
      <c r="M88" s="28">
        <v>0.9</v>
      </c>
      <c r="N88" s="9">
        <f t="shared" si="11"/>
        <v>3.4699999999999953E-2</v>
      </c>
      <c r="O88" s="28">
        <v>0.95950000000000002</v>
      </c>
      <c r="P88" s="28">
        <v>0.95</v>
      </c>
      <c r="Q88" s="9">
        <f t="shared" si="12"/>
        <v>9.5000000000000639E-3</v>
      </c>
      <c r="R88" s="24">
        <f>SUMIFS(tblCleanOrders[Sales_USD],tblCleanOrders[Rep_ID],A88,tblCleanOrders[Year],YEAR(D88),tblCleanOrders[Month],MONTH(D88))</f>
        <v>2637.15</v>
      </c>
      <c r="S88" s="27">
        <v>1.1399999999999999</v>
      </c>
      <c r="T88" s="24">
        <f>INDEX(tblRepAvg[Avg_Monthly_Sales],MATCH(A88,tblRepAvg[Rep_ID],0))*S88</f>
        <v>3460.4154937499998</v>
      </c>
      <c r="U88" s="9">
        <f t="shared" si="13"/>
        <v>0.76209056535640485</v>
      </c>
      <c r="V88" s="24">
        <f t="shared" si="14"/>
        <v>-823.26549374999968</v>
      </c>
      <c r="W88" t="str">
        <f t="shared" si="15"/>
        <v>Critical</v>
      </c>
    </row>
    <row r="89" spans="1:23" ht="15" customHeight="1" x14ac:dyDescent="0.3">
      <c r="A89" s="25">
        <v>321530</v>
      </c>
      <c r="B89" s="25">
        <v>1</v>
      </c>
      <c r="C89" t="str">
        <f>INDEX(tblRegions[name],MATCH(B89,tblRegions[id],0))</f>
        <v>Northeast</v>
      </c>
      <c r="D89" s="26">
        <v>42370</v>
      </c>
      <c r="E89" s="27">
        <v>26</v>
      </c>
      <c r="F89" s="27">
        <v>24</v>
      </c>
      <c r="G89" s="9">
        <f t="shared" si="8"/>
        <v>0.92307692307692313</v>
      </c>
      <c r="H89" s="27">
        <v>516</v>
      </c>
      <c r="I89" s="27">
        <v>475</v>
      </c>
      <c r="J89" s="9">
        <f t="shared" si="9"/>
        <v>0.9205426356589147</v>
      </c>
      <c r="K89">
        <f t="shared" si="10"/>
        <v>-41</v>
      </c>
      <c r="L89" s="28">
        <v>0.90180000000000005</v>
      </c>
      <c r="M89" s="28">
        <v>0.9</v>
      </c>
      <c r="N89" s="9">
        <f t="shared" si="11"/>
        <v>1.8000000000000238E-3</v>
      </c>
      <c r="O89" s="28">
        <v>0.95350000000000001</v>
      </c>
      <c r="P89" s="28">
        <v>0.95</v>
      </c>
      <c r="Q89" s="9">
        <f t="shared" si="12"/>
        <v>3.5000000000000586E-3</v>
      </c>
      <c r="R89" s="24">
        <f>SUMIFS(tblCleanOrders[Sales_USD],tblCleanOrders[Rep_ID],A89,tblCleanOrders[Year],YEAR(D89),tblCleanOrders[Month],MONTH(D89))</f>
        <v>2831.4700000000003</v>
      </c>
      <c r="S89" s="27">
        <v>1.1499999999999999</v>
      </c>
      <c r="T89" s="24">
        <f>INDEX(tblRepAvg[Avg_Monthly_Sales],MATCH(A89,tblRepAvg[Rep_ID],0))*S89</f>
        <v>3490.7700156249998</v>
      </c>
      <c r="U89" s="9">
        <f t="shared" si="13"/>
        <v>0.81113049193332321</v>
      </c>
      <c r="V89" s="24">
        <f t="shared" si="14"/>
        <v>-659.30001562499956</v>
      </c>
      <c r="W89" t="str">
        <f t="shared" si="15"/>
        <v>At Risk</v>
      </c>
    </row>
    <row r="90" spans="1:23" ht="15" customHeight="1" x14ac:dyDescent="0.3">
      <c r="A90" s="25">
        <v>321530</v>
      </c>
      <c r="B90" s="25">
        <v>1</v>
      </c>
      <c r="C90" t="str">
        <f>INDEX(tblRegions[name],MATCH(B90,tblRegions[id],0))</f>
        <v>Northeast</v>
      </c>
      <c r="D90" s="26">
        <v>42401</v>
      </c>
      <c r="E90" s="27">
        <v>26</v>
      </c>
      <c r="F90" s="27">
        <v>25</v>
      </c>
      <c r="G90" s="9">
        <f t="shared" si="8"/>
        <v>0.96153846153846156</v>
      </c>
      <c r="H90" s="27">
        <v>524</v>
      </c>
      <c r="I90" s="27">
        <v>489</v>
      </c>
      <c r="J90" s="9">
        <f t="shared" si="9"/>
        <v>0.93320610687022898</v>
      </c>
      <c r="K90">
        <f t="shared" si="10"/>
        <v>-35</v>
      </c>
      <c r="L90" s="28">
        <v>0.9264</v>
      </c>
      <c r="M90" s="28">
        <v>0.9</v>
      </c>
      <c r="N90" s="9">
        <f t="shared" si="11"/>
        <v>2.6399999999999979E-2</v>
      </c>
      <c r="O90" s="28">
        <v>0.94099999999999995</v>
      </c>
      <c r="P90" s="28">
        <v>0.95</v>
      </c>
      <c r="Q90" s="9">
        <f t="shared" si="12"/>
        <v>-9.000000000000008E-3</v>
      </c>
      <c r="R90" s="24">
        <f>SUMIFS(tblCleanOrders[Sales_USD],tblCleanOrders[Rep_ID],A90,tblCleanOrders[Year],YEAR(D90),tblCleanOrders[Month],MONTH(D90))</f>
        <v>3103.44</v>
      </c>
      <c r="S90" s="27">
        <v>1.05</v>
      </c>
      <c r="T90" s="24">
        <f>INDEX(tblRepAvg[Avg_Monthly_Sales],MATCH(A90,tblRepAvg[Rep_ID],0))*S90</f>
        <v>3187.2247968750003</v>
      </c>
      <c r="U90" s="9">
        <f t="shared" si="13"/>
        <v>0.97371230389612018</v>
      </c>
      <c r="V90" s="24">
        <f t="shared" si="14"/>
        <v>-83.784796875000211</v>
      </c>
      <c r="W90" t="str">
        <f t="shared" si="15"/>
        <v>Healthy</v>
      </c>
    </row>
    <row r="91" spans="1:23" ht="15" customHeight="1" x14ac:dyDescent="0.3">
      <c r="A91" s="25">
        <v>321530</v>
      </c>
      <c r="B91" s="25">
        <v>1</v>
      </c>
      <c r="C91" t="str">
        <f>INDEX(tblRegions[name],MATCH(B91,tblRegions[id],0))</f>
        <v>Northeast</v>
      </c>
      <c r="D91" s="26">
        <v>42430</v>
      </c>
      <c r="E91" s="27">
        <v>26</v>
      </c>
      <c r="F91" s="27">
        <v>24</v>
      </c>
      <c r="G91" s="9">
        <f t="shared" si="8"/>
        <v>0.92307692307692313</v>
      </c>
      <c r="H91" s="27">
        <v>532</v>
      </c>
      <c r="I91" s="27">
        <v>523</v>
      </c>
      <c r="J91" s="9">
        <f t="shared" si="9"/>
        <v>0.98308270676691734</v>
      </c>
      <c r="K91">
        <f t="shared" si="10"/>
        <v>-9</v>
      </c>
      <c r="L91" s="28">
        <v>0.83840000000000003</v>
      </c>
      <c r="M91" s="28">
        <v>0.9</v>
      </c>
      <c r="N91" s="9">
        <f t="shared" si="11"/>
        <v>-6.1599999999999988E-2</v>
      </c>
      <c r="O91" s="28">
        <v>0.89170000000000005</v>
      </c>
      <c r="P91" s="28">
        <v>0.95</v>
      </c>
      <c r="Q91" s="9">
        <f t="shared" si="12"/>
        <v>-5.8299999999999907E-2</v>
      </c>
      <c r="R91" s="24">
        <f>SUMIFS(tblCleanOrders[Sales_USD],tblCleanOrders[Rep_ID],A91,tblCleanOrders[Year],YEAR(D91),tblCleanOrders[Month],MONTH(D91))</f>
        <v>2943.1800000000003</v>
      </c>
      <c r="S91" s="27">
        <v>1.06</v>
      </c>
      <c r="T91" s="24">
        <f>INDEX(tblRepAvg[Avg_Monthly_Sales],MATCH(A91,tblRepAvg[Rep_ID],0))*S91</f>
        <v>3217.5793187500003</v>
      </c>
      <c r="U91" s="9">
        <f t="shared" si="13"/>
        <v>0.91471870882841155</v>
      </c>
      <c r="V91" s="24">
        <f t="shared" si="14"/>
        <v>-274.39931875000002</v>
      </c>
      <c r="W91" t="str">
        <f t="shared" si="15"/>
        <v>Healthy</v>
      </c>
    </row>
    <row r="92" spans="1:23" ht="15" customHeight="1" x14ac:dyDescent="0.3">
      <c r="A92" s="25">
        <v>321530</v>
      </c>
      <c r="B92" s="25">
        <v>1</v>
      </c>
      <c r="C92" t="str">
        <f>INDEX(tblRegions[name],MATCH(B92,tblRegions[id],0))</f>
        <v>Northeast</v>
      </c>
      <c r="D92" s="26">
        <v>42461</v>
      </c>
      <c r="E92" s="27">
        <v>26</v>
      </c>
      <c r="F92" s="27">
        <v>23</v>
      </c>
      <c r="G92" s="9">
        <f t="shared" si="8"/>
        <v>0.88461538461538458</v>
      </c>
      <c r="H92" s="27">
        <v>540</v>
      </c>
      <c r="I92" s="27">
        <v>462</v>
      </c>
      <c r="J92" s="9">
        <f t="shared" si="9"/>
        <v>0.85555555555555551</v>
      </c>
      <c r="K92">
        <f t="shared" si="10"/>
        <v>-78</v>
      </c>
      <c r="L92" s="28">
        <v>0.88439999999999996</v>
      </c>
      <c r="M92" s="28">
        <v>0.9</v>
      </c>
      <c r="N92" s="9">
        <f t="shared" si="11"/>
        <v>-1.5600000000000058E-2</v>
      </c>
      <c r="O92" s="28">
        <v>0.97019999999999995</v>
      </c>
      <c r="P92" s="28">
        <v>0.95</v>
      </c>
      <c r="Q92" s="9">
        <f t="shared" si="12"/>
        <v>2.0199999999999996E-2</v>
      </c>
      <c r="R92" s="24">
        <f>SUMIFS(tblCleanOrders[Sales_USD],tblCleanOrders[Rep_ID],A92,tblCleanOrders[Year],YEAR(D92),tblCleanOrders[Month],MONTH(D92))</f>
        <v>2806.66</v>
      </c>
      <c r="S92" s="27">
        <v>1.07</v>
      </c>
      <c r="T92" s="24">
        <f>INDEX(tblRepAvg[Avg_Monthly_Sales],MATCH(A92,tblRepAvg[Rep_ID],0))*S92</f>
        <v>3247.9338406250004</v>
      </c>
      <c r="U92" s="9">
        <f t="shared" si="13"/>
        <v>0.86413705996545609</v>
      </c>
      <c r="V92" s="24">
        <f t="shared" si="14"/>
        <v>-441.2738406250005</v>
      </c>
      <c r="W92" t="str">
        <f t="shared" si="15"/>
        <v>At Risk</v>
      </c>
    </row>
    <row r="93" spans="1:23" ht="15" customHeight="1" x14ac:dyDescent="0.3">
      <c r="A93" s="25">
        <v>321530</v>
      </c>
      <c r="B93" s="25">
        <v>1</v>
      </c>
      <c r="C93" t="str">
        <f>INDEX(tblRegions[name],MATCH(B93,tblRegions[id],0))</f>
        <v>Northeast</v>
      </c>
      <c r="D93" s="26">
        <v>42491</v>
      </c>
      <c r="E93" s="27">
        <v>26</v>
      </c>
      <c r="F93" s="27">
        <v>24</v>
      </c>
      <c r="G93" s="9">
        <f t="shared" si="8"/>
        <v>0.92307692307692313</v>
      </c>
      <c r="H93" s="27">
        <v>516</v>
      </c>
      <c r="I93" s="27">
        <v>494</v>
      </c>
      <c r="J93" s="9">
        <f t="shared" si="9"/>
        <v>0.95736434108527135</v>
      </c>
      <c r="K93">
        <f t="shared" si="10"/>
        <v>-22</v>
      </c>
      <c r="L93" s="28">
        <v>0.94620000000000004</v>
      </c>
      <c r="M93" s="28">
        <v>0.9</v>
      </c>
      <c r="N93" s="9">
        <f t="shared" si="11"/>
        <v>4.6200000000000019E-2</v>
      </c>
      <c r="O93" s="28">
        <v>0.98</v>
      </c>
      <c r="P93" s="28">
        <v>0.95</v>
      </c>
      <c r="Q93" s="9">
        <f t="shared" si="12"/>
        <v>3.0000000000000027E-2</v>
      </c>
      <c r="R93" s="24">
        <f>SUMIFS(tblCleanOrders[Sales_USD],tblCleanOrders[Rep_ID],A93,tblCleanOrders[Year],YEAR(D93),tblCleanOrders[Month],MONTH(D93))</f>
        <v>4673.88</v>
      </c>
      <c r="S93" s="27">
        <v>1.08</v>
      </c>
      <c r="T93" s="24">
        <f>INDEX(tblRepAvg[Avg_Monthly_Sales],MATCH(A93,tblRepAvg[Rep_ID],0))*S93</f>
        <v>3278.2883625000004</v>
      </c>
      <c r="U93" s="9">
        <f t="shared" si="13"/>
        <v>1.4257074067870379</v>
      </c>
      <c r="V93" s="24">
        <f t="shared" si="14"/>
        <v>1395.5916374999997</v>
      </c>
      <c r="W93" t="str">
        <f t="shared" si="15"/>
        <v>Healthy</v>
      </c>
    </row>
    <row r="94" spans="1:23" ht="15" customHeight="1" x14ac:dyDescent="0.3">
      <c r="A94" s="25">
        <v>321530</v>
      </c>
      <c r="B94" s="25">
        <v>1</v>
      </c>
      <c r="C94" t="str">
        <f>INDEX(tblRegions[name],MATCH(B94,tblRegions[id],0))</f>
        <v>Northeast</v>
      </c>
      <c r="D94" s="26">
        <v>42522</v>
      </c>
      <c r="E94" s="27">
        <v>26</v>
      </c>
      <c r="F94" s="27">
        <v>24</v>
      </c>
      <c r="G94" s="9">
        <f t="shared" si="8"/>
        <v>0.92307692307692313</v>
      </c>
      <c r="H94" s="27">
        <v>524</v>
      </c>
      <c r="I94" s="27">
        <v>519</v>
      </c>
      <c r="J94" s="9">
        <f t="shared" si="9"/>
        <v>0.99045801526717558</v>
      </c>
      <c r="K94">
        <f t="shared" si="10"/>
        <v>-5</v>
      </c>
      <c r="L94" s="28">
        <v>0.9113</v>
      </c>
      <c r="M94" s="28">
        <v>0.9</v>
      </c>
      <c r="N94" s="9">
        <f t="shared" si="11"/>
        <v>1.1299999999999977E-2</v>
      </c>
      <c r="O94" s="28">
        <v>0.91869999999999996</v>
      </c>
      <c r="P94" s="28">
        <v>0.95</v>
      </c>
      <c r="Q94" s="9">
        <f t="shared" si="12"/>
        <v>-3.1299999999999994E-2</v>
      </c>
      <c r="R94" s="24">
        <f>SUMIFS(tblCleanOrders[Sales_USD],tblCleanOrders[Rep_ID],A94,tblCleanOrders[Year],YEAR(D94),tblCleanOrders[Month],MONTH(D94))</f>
        <v>3526.78</v>
      </c>
      <c r="S94" s="27">
        <v>1.0900000000000001</v>
      </c>
      <c r="T94" s="24">
        <f>INDEX(tblRepAvg[Avg_Monthly_Sales],MATCH(A94,tblRepAvg[Rep_ID],0))*S94</f>
        <v>3308.6428843750004</v>
      </c>
      <c r="U94" s="9">
        <f t="shared" si="13"/>
        <v>1.0659294832498085</v>
      </c>
      <c r="V94" s="24">
        <f t="shared" si="14"/>
        <v>218.13711562499975</v>
      </c>
      <c r="W94" t="str">
        <f t="shared" si="15"/>
        <v>Healthy</v>
      </c>
    </row>
    <row r="95" spans="1:23" ht="15" customHeight="1" x14ac:dyDescent="0.3">
      <c r="A95" s="25">
        <v>321530</v>
      </c>
      <c r="B95" s="25">
        <v>1</v>
      </c>
      <c r="C95" t="str">
        <f>INDEX(tblRegions[name],MATCH(B95,tblRegions[id],0))</f>
        <v>Northeast</v>
      </c>
      <c r="D95" s="26">
        <v>42552</v>
      </c>
      <c r="E95" s="27">
        <v>26</v>
      </c>
      <c r="F95" s="27">
        <v>24</v>
      </c>
      <c r="G95" s="9">
        <f t="shared" si="8"/>
        <v>0.92307692307692313</v>
      </c>
      <c r="H95" s="27">
        <v>532</v>
      </c>
      <c r="I95" s="27">
        <v>474</v>
      </c>
      <c r="J95" s="9">
        <f t="shared" si="9"/>
        <v>0.89097744360902253</v>
      </c>
      <c r="K95">
        <f t="shared" si="10"/>
        <v>-58</v>
      </c>
      <c r="L95" s="28">
        <v>0.877</v>
      </c>
      <c r="M95" s="28">
        <v>0.9</v>
      </c>
      <c r="N95" s="9">
        <f t="shared" si="11"/>
        <v>-2.300000000000002E-2</v>
      </c>
      <c r="O95" s="28">
        <v>0.93030000000000002</v>
      </c>
      <c r="P95" s="28">
        <v>0.95</v>
      </c>
      <c r="Q95" s="9">
        <f t="shared" si="12"/>
        <v>-1.969999999999994E-2</v>
      </c>
      <c r="R95" s="24">
        <f>SUMIFS(tblCleanOrders[Sales_USD],tblCleanOrders[Rep_ID],A95,tblCleanOrders[Year],YEAR(D95),tblCleanOrders[Month],MONTH(D95))</f>
        <v>5485.12</v>
      </c>
      <c r="S95" s="27">
        <v>1.1000000000000001</v>
      </c>
      <c r="T95" s="24">
        <f>INDEX(tblRepAvg[Avg_Monthly_Sales],MATCH(A95,tblRepAvg[Rep_ID],0))*S95</f>
        <v>3338.9974062500005</v>
      </c>
      <c r="U95" s="9">
        <f t="shared" si="13"/>
        <v>1.642744612419538</v>
      </c>
      <c r="V95" s="24">
        <f t="shared" si="14"/>
        <v>2146.1225937499994</v>
      </c>
      <c r="W95" t="str">
        <f t="shared" si="15"/>
        <v>Healthy</v>
      </c>
    </row>
    <row r="96" spans="1:23" ht="15" customHeight="1" x14ac:dyDescent="0.3">
      <c r="A96" s="25">
        <v>321530</v>
      </c>
      <c r="B96" s="25">
        <v>1</v>
      </c>
      <c r="C96" t="str">
        <f>INDEX(tblRegions[name],MATCH(B96,tblRegions[id],0))</f>
        <v>Northeast</v>
      </c>
      <c r="D96" s="26">
        <v>42583</v>
      </c>
      <c r="E96" s="27">
        <v>26</v>
      </c>
      <c r="F96" s="27">
        <v>25</v>
      </c>
      <c r="G96" s="9">
        <f t="shared" si="8"/>
        <v>0.96153846153846156</v>
      </c>
      <c r="H96" s="27">
        <v>540</v>
      </c>
      <c r="I96" s="27">
        <v>535</v>
      </c>
      <c r="J96" s="9">
        <f t="shared" si="9"/>
        <v>0.9907407407407407</v>
      </c>
      <c r="K96">
        <f t="shared" si="10"/>
        <v>-5</v>
      </c>
      <c r="L96" s="28">
        <v>0.85970000000000002</v>
      </c>
      <c r="M96" s="28">
        <v>0.9</v>
      </c>
      <c r="N96" s="9">
        <f t="shared" si="11"/>
        <v>-4.0300000000000002E-2</v>
      </c>
      <c r="O96" s="28">
        <v>0.95399999999999996</v>
      </c>
      <c r="P96" s="28">
        <v>0.95</v>
      </c>
      <c r="Q96" s="9">
        <f t="shared" si="12"/>
        <v>4.0000000000000036E-3</v>
      </c>
      <c r="R96" s="24">
        <f>SUMIFS(tblCleanOrders[Sales_USD],tblCleanOrders[Rep_ID],A96,tblCleanOrders[Year],YEAR(D96),tblCleanOrders[Month],MONTH(D96))</f>
        <v>4752.7699999999995</v>
      </c>
      <c r="S96" s="27">
        <v>1.1100000000000001</v>
      </c>
      <c r="T96" s="24">
        <f>INDEX(tblRepAvg[Avg_Monthly_Sales],MATCH(A96,tblRepAvg[Rep_ID],0))*S96</f>
        <v>3369.3519281250005</v>
      </c>
      <c r="U96" s="9">
        <f t="shared" si="13"/>
        <v>1.410588772377023</v>
      </c>
      <c r="V96" s="24">
        <f t="shared" si="14"/>
        <v>1383.418071874999</v>
      </c>
      <c r="W96" t="str">
        <f t="shared" si="15"/>
        <v>Healthy</v>
      </c>
    </row>
    <row r="97" spans="1:23" ht="15" customHeight="1" x14ac:dyDescent="0.3">
      <c r="A97" s="25">
        <v>321530</v>
      </c>
      <c r="B97" s="25">
        <v>1</v>
      </c>
      <c r="C97" t="str">
        <f>INDEX(tblRegions[name],MATCH(B97,tblRegions[id],0))</f>
        <v>Northeast</v>
      </c>
      <c r="D97" s="26">
        <v>42614</v>
      </c>
      <c r="E97" s="27">
        <v>26</v>
      </c>
      <c r="F97" s="27">
        <v>23</v>
      </c>
      <c r="G97" s="9">
        <f t="shared" si="8"/>
        <v>0.88461538461538458</v>
      </c>
      <c r="H97" s="27">
        <v>516</v>
      </c>
      <c r="I97" s="27">
        <v>500</v>
      </c>
      <c r="J97" s="9">
        <f t="shared" si="9"/>
        <v>0.96899224806201545</v>
      </c>
      <c r="K97">
        <f t="shared" si="10"/>
        <v>-16</v>
      </c>
      <c r="L97" s="28">
        <v>0.90349999999999997</v>
      </c>
      <c r="M97" s="28">
        <v>0.9</v>
      </c>
      <c r="N97" s="9">
        <f t="shared" si="11"/>
        <v>3.4999999999999476E-3</v>
      </c>
      <c r="O97" s="28">
        <v>0.88270000000000004</v>
      </c>
      <c r="P97" s="28">
        <v>0.95</v>
      </c>
      <c r="Q97" s="9">
        <f t="shared" si="12"/>
        <v>-6.7299999999999915E-2</v>
      </c>
      <c r="R97" s="24">
        <f>SUMIFS(tblCleanOrders[Sales_USD],tblCleanOrders[Rep_ID],A97,tblCleanOrders[Year],YEAR(D97),tblCleanOrders[Month],MONTH(D97))</f>
        <v>2943.8300000000004</v>
      </c>
      <c r="S97" s="27">
        <v>1.1200000000000001</v>
      </c>
      <c r="T97" s="24">
        <f>INDEX(tblRepAvg[Avg_Monthly_Sales],MATCH(A97,tblRepAvg[Rep_ID],0))*S97</f>
        <v>3399.7064500000006</v>
      </c>
      <c r="U97" s="9">
        <f t="shared" si="13"/>
        <v>0.86590711383331342</v>
      </c>
      <c r="V97" s="24">
        <f t="shared" si="14"/>
        <v>-455.8764500000002</v>
      </c>
      <c r="W97" t="str">
        <f t="shared" si="15"/>
        <v>At Risk</v>
      </c>
    </row>
    <row r="98" spans="1:23" ht="15" customHeight="1" x14ac:dyDescent="0.3">
      <c r="A98" s="25">
        <v>321530</v>
      </c>
      <c r="B98" s="25">
        <v>1</v>
      </c>
      <c r="C98" t="str">
        <f>INDEX(tblRegions[name],MATCH(B98,tblRegions[id],0))</f>
        <v>Northeast</v>
      </c>
      <c r="D98" s="26">
        <v>42644</v>
      </c>
      <c r="E98" s="27">
        <v>26</v>
      </c>
      <c r="F98" s="27">
        <v>25</v>
      </c>
      <c r="G98" s="9">
        <f t="shared" si="8"/>
        <v>0.96153846153846156</v>
      </c>
      <c r="H98" s="27">
        <v>524</v>
      </c>
      <c r="I98" s="27">
        <v>485</v>
      </c>
      <c r="J98" s="9">
        <f t="shared" si="9"/>
        <v>0.92557251908396942</v>
      </c>
      <c r="K98">
        <f t="shared" si="10"/>
        <v>-39</v>
      </c>
      <c r="L98" s="28">
        <v>0.88939999999999997</v>
      </c>
      <c r="M98" s="28">
        <v>0.9</v>
      </c>
      <c r="N98" s="9">
        <f t="shared" si="11"/>
        <v>-1.0600000000000054E-2</v>
      </c>
      <c r="O98" s="28">
        <v>0.9073</v>
      </c>
      <c r="P98" s="28">
        <v>0.95</v>
      </c>
      <c r="Q98" s="9">
        <f t="shared" si="12"/>
        <v>-4.269999999999996E-2</v>
      </c>
      <c r="R98" s="24">
        <f>SUMIFS(tblCleanOrders[Sales_USD],tblCleanOrders[Rep_ID],A98,tblCleanOrders[Year],YEAR(D98),tblCleanOrders[Month],MONTH(D98))</f>
        <v>3213.7</v>
      </c>
      <c r="S98" s="27">
        <v>1.1299999999999999</v>
      </c>
      <c r="T98" s="24">
        <f>INDEX(tblRepAvg[Avg_Monthly_Sales],MATCH(A98,tblRepAvg[Rep_ID],0))*S98</f>
        <v>3430.0609718749997</v>
      </c>
      <c r="U98" s="9">
        <f t="shared" si="13"/>
        <v>0.9369221207293208</v>
      </c>
      <c r="V98" s="24">
        <f t="shared" si="14"/>
        <v>-216.3609718749999</v>
      </c>
      <c r="W98" t="str">
        <f t="shared" si="15"/>
        <v>Healthy</v>
      </c>
    </row>
    <row r="99" spans="1:23" ht="15" customHeight="1" x14ac:dyDescent="0.3">
      <c r="A99" s="25">
        <v>321530</v>
      </c>
      <c r="B99" s="25">
        <v>1</v>
      </c>
      <c r="C99" t="str">
        <f>INDEX(tblRegions[name],MATCH(B99,tblRegions[id],0))</f>
        <v>Northeast</v>
      </c>
      <c r="D99" s="26">
        <v>42675</v>
      </c>
      <c r="E99" s="27">
        <v>26</v>
      </c>
      <c r="F99" s="27">
        <v>24</v>
      </c>
      <c r="G99" s="9">
        <f t="shared" si="8"/>
        <v>0.92307692307692313</v>
      </c>
      <c r="H99" s="27">
        <v>532</v>
      </c>
      <c r="I99" s="27">
        <v>514</v>
      </c>
      <c r="J99" s="9">
        <f t="shared" si="9"/>
        <v>0.96616541353383456</v>
      </c>
      <c r="K99">
        <f t="shared" si="10"/>
        <v>-18</v>
      </c>
      <c r="L99" s="28">
        <v>0.90149999999999997</v>
      </c>
      <c r="M99" s="28">
        <v>0.9</v>
      </c>
      <c r="N99" s="9">
        <f t="shared" si="11"/>
        <v>1.4999999999999458E-3</v>
      </c>
      <c r="O99" s="28">
        <v>0.95799999999999996</v>
      </c>
      <c r="P99" s="28">
        <v>0.95</v>
      </c>
      <c r="Q99" s="9">
        <f t="shared" si="12"/>
        <v>8.0000000000000071E-3</v>
      </c>
      <c r="R99" s="24">
        <f>SUMIFS(tblCleanOrders[Sales_USD],tblCleanOrders[Rep_ID],A99,tblCleanOrders[Year],YEAR(D99),tblCleanOrders[Month],MONTH(D99))</f>
        <v>2644.4300000000003</v>
      </c>
      <c r="S99" s="27">
        <v>1.1399999999999999</v>
      </c>
      <c r="T99" s="24">
        <f>INDEX(tblRepAvg[Avg_Monthly_Sales],MATCH(A99,tblRepAvg[Rep_ID],0))*S99</f>
        <v>3460.4154937499998</v>
      </c>
      <c r="U99" s="9">
        <f t="shared" si="13"/>
        <v>0.76419435896533672</v>
      </c>
      <c r="V99" s="24">
        <f t="shared" si="14"/>
        <v>-815.98549374999948</v>
      </c>
      <c r="W99" t="str">
        <f t="shared" si="15"/>
        <v>Critical</v>
      </c>
    </row>
    <row r="100" spans="1:23" ht="15" customHeight="1" x14ac:dyDescent="0.3">
      <c r="A100" s="25">
        <v>321530</v>
      </c>
      <c r="B100" s="25">
        <v>1</v>
      </c>
      <c r="C100" t="str">
        <f>INDEX(tblRegions[name],MATCH(B100,tblRegions[id],0))</f>
        <v>Northeast</v>
      </c>
      <c r="D100" s="26">
        <v>42705</v>
      </c>
      <c r="E100" s="27">
        <v>26</v>
      </c>
      <c r="F100" s="27">
        <v>24</v>
      </c>
      <c r="G100" s="9">
        <f t="shared" si="8"/>
        <v>0.92307692307692313</v>
      </c>
      <c r="H100" s="27">
        <v>540</v>
      </c>
      <c r="I100" s="27">
        <v>535</v>
      </c>
      <c r="J100" s="9">
        <f t="shared" si="9"/>
        <v>0.9907407407407407</v>
      </c>
      <c r="K100">
        <f t="shared" si="10"/>
        <v>-5</v>
      </c>
      <c r="L100" s="28">
        <v>0.89610000000000001</v>
      </c>
      <c r="M100" s="28">
        <v>0.9</v>
      </c>
      <c r="N100" s="9">
        <f t="shared" si="11"/>
        <v>-3.9000000000000146E-3</v>
      </c>
      <c r="O100" s="28">
        <v>0.89400000000000002</v>
      </c>
      <c r="P100" s="28">
        <v>0.95</v>
      </c>
      <c r="Q100" s="9">
        <f t="shared" si="12"/>
        <v>-5.5999999999999939E-2</v>
      </c>
      <c r="R100" s="24">
        <f>SUMIFS(tblCleanOrders[Sales_USD],tblCleanOrders[Rep_ID],A100,tblCleanOrders[Year],YEAR(D100),tblCleanOrders[Month],MONTH(D100))</f>
        <v>10222.619999999999</v>
      </c>
      <c r="S100" s="27">
        <v>1.1499999999999999</v>
      </c>
      <c r="T100" s="24">
        <f>INDEX(tblRepAvg[Avg_Monthly_Sales],MATCH(A100,tblRepAvg[Rep_ID],0))*S100</f>
        <v>3490.7700156249998</v>
      </c>
      <c r="U100" s="9">
        <f t="shared" si="13"/>
        <v>2.9284713556729991</v>
      </c>
      <c r="V100" s="24">
        <f t="shared" si="14"/>
        <v>6731.8499843749996</v>
      </c>
      <c r="W100" t="str">
        <f t="shared" si="15"/>
        <v>Healthy</v>
      </c>
    </row>
    <row r="101" spans="1:23" ht="15" customHeight="1" x14ac:dyDescent="0.3">
      <c r="A101" s="25">
        <v>321530</v>
      </c>
      <c r="B101" s="25">
        <v>1</v>
      </c>
      <c r="C101" t="str">
        <f>INDEX(tblRegions[name],MATCH(B101,tblRegions[id],0))</f>
        <v>Northeast</v>
      </c>
      <c r="D101" s="26">
        <v>42736</v>
      </c>
      <c r="E101" s="27">
        <v>26</v>
      </c>
      <c r="F101" s="27">
        <v>25</v>
      </c>
      <c r="G101" s="9">
        <f t="shared" si="8"/>
        <v>0.96153846153846156</v>
      </c>
      <c r="H101" s="27">
        <v>516</v>
      </c>
      <c r="I101" s="27">
        <v>483</v>
      </c>
      <c r="J101" s="9">
        <f t="shared" si="9"/>
        <v>0.93604651162790697</v>
      </c>
      <c r="K101">
        <f t="shared" si="10"/>
        <v>-33</v>
      </c>
      <c r="L101" s="28">
        <v>0.94710000000000005</v>
      </c>
      <c r="M101" s="28">
        <v>0.9</v>
      </c>
      <c r="N101" s="9">
        <f t="shared" si="11"/>
        <v>4.7100000000000031E-2</v>
      </c>
      <c r="O101" s="28">
        <v>0.96679999999999999</v>
      </c>
      <c r="P101" s="28">
        <v>0.95</v>
      </c>
      <c r="Q101" s="9">
        <f t="shared" si="12"/>
        <v>1.6800000000000037E-2</v>
      </c>
      <c r="R101" s="24">
        <f>SUMIFS(tblCleanOrders[Sales_USD],tblCleanOrders[Rep_ID],A101,tblCleanOrders[Year],YEAR(D101),tblCleanOrders[Month],MONTH(D101))</f>
        <v>0</v>
      </c>
      <c r="S101" s="27">
        <v>1.05</v>
      </c>
      <c r="T101" s="24">
        <f>INDEX(tblRepAvg[Avg_Monthly_Sales],MATCH(A101,tblRepAvg[Rep_ID],0))*S101</f>
        <v>3187.2247968750003</v>
      </c>
      <c r="U101" s="9">
        <f t="shared" si="13"/>
        <v>0</v>
      </c>
      <c r="V101" s="24">
        <f t="shared" si="14"/>
        <v>-3187.2247968750003</v>
      </c>
      <c r="W101" t="str">
        <f t="shared" si="15"/>
        <v>Critical</v>
      </c>
    </row>
    <row r="102" spans="1:23" ht="15" customHeight="1" x14ac:dyDescent="0.3">
      <c r="A102" s="25">
        <v>321540</v>
      </c>
      <c r="B102" s="25">
        <v>1</v>
      </c>
      <c r="C102" t="str">
        <f>INDEX(tblRegions[name],MATCH(B102,tblRegions[id],0))</f>
        <v>Northeast</v>
      </c>
      <c r="D102" s="26">
        <v>42005</v>
      </c>
      <c r="E102" s="27">
        <v>26</v>
      </c>
      <c r="F102" s="27">
        <v>18</v>
      </c>
      <c r="G102" s="9">
        <f t="shared" si="8"/>
        <v>0.69230769230769229</v>
      </c>
      <c r="H102" s="27">
        <v>528</v>
      </c>
      <c r="I102" s="27">
        <v>290</v>
      </c>
      <c r="J102" s="9">
        <f t="shared" si="9"/>
        <v>0.5492424242424242</v>
      </c>
      <c r="K102">
        <f t="shared" si="10"/>
        <v>-238</v>
      </c>
      <c r="L102" s="28">
        <v>0.4</v>
      </c>
      <c r="M102" s="28">
        <v>0.9</v>
      </c>
      <c r="N102" s="9">
        <f t="shared" si="11"/>
        <v>-0.5</v>
      </c>
      <c r="O102" s="28">
        <v>0.45</v>
      </c>
      <c r="P102" s="28">
        <v>0.95</v>
      </c>
      <c r="Q102" s="9">
        <f t="shared" si="12"/>
        <v>-0.49999999999999994</v>
      </c>
      <c r="R102" s="24">
        <f>SUMIFS(tblCleanOrders[Sales_USD],tblCleanOrders[Rep_ID],A102,tblCleanOrders[Year],YEAR(D102),tblCleanOrders[Month],MONTH(D102))</f>
        <v>1480.47</v>
      </c>
      <c r="S102" s="27">
        <v>1.06</v>
      </c>
      <c r="T102" s="24">
        <f>INDEX(tblRepAvg[Avg_Monthly_Sales],MATCH(A102,tblRepAvg[Rep_ID],0))*S102</f>
        <v>2725.7201185185186</v>
      </c>
      <c r="U102" s="9">
        <f t="shared" si="13"/>
        <v>0.54314820877671921</v>
      </c>
      <c r="V102" s="24">
        <f t="shared" si="14"/>
        <v>-1245.2501185185185</v>
      </c>
      <c r="W102" t="str">
        <f t="shared" si="15"/>
        <v>Critical</v>
      </c>
    </row>
    <row r="103" spans="1:23" ht="15" customHeight="1" x14ac:dyDescent="0.3">
      <c r="A103" s="25">
        <v>321540</v>
      </c>
      <c r="B103" s="25">
        <v>1</v>
      </c>
      <c r="C103" t="str">
        <f>INDEX(tblRegions[name],MATCH(B103,tblRegions[id],0))</f>
        <v>Northeast</v>
      </c>
      <c r="D103" s="26">
        <v>42036</v>
      </c>
      <c r="E103" s="27">
        <v>26</v>
      </c>
      <c r="F103" s="27">
        <v>18</v>
      </c>
      <c r="G103" s="9">
        <f t="shared" si="8"/>
        <v>0.69230769230769229</v>
      </c>
      <c r="H103" s="27">
        <v>536</v>
      </c>
      <c r="I103" s="27">
        <v>295</v>
      </c>
      <c r="J103" s="9">
        <f t="shared" si="9"/>
        <v>0.55037313432835822</v>
      </c>
      <c r="K103">
        <f t="shared" si="10"/>
        <v>-241</v>
      </c>
      <c r="L103" s="28">
        <v>0.4</v>
      </c>
      <c r="M103" s="28">
        <v>0.9</v>
      </c>
      <c r="N103" s="9">
        <f t="shared" si="11"/>
        <v>-0.5</v>
      </c>
      <c r="O103" s="28">
        <v>0.45</v>
      </c>
      <c r="P103" s="28">
        <v>0.95</v>
      </c>
      <c r="Q103" s="9">
        <f t="shared" si="12"/>
        <v>-0.49999999999999994</v>
      </c>
      <c r="R103" s="24">
        <f>SUMIFS(tblCleanOrders[Sales_USD],tblCleanOrders[Rep_ID],A103,tblCleanOrders[Year],YEAR(D103),tblCleanOrders[Month],MONTH(D103))</f>
        <v>0</v>
      </c>
      <c r="S103" s="27">
        <v>1.07</v>
      </c>
      <c r="T103" s="24">
        <f>INDEX(tblRepAvg[Avg_Monthly_Sales],MATCH(A103,tblRepAvg[Rep_ID],0))*S103</f>
        <v>2751.4344592592593</v>
      </c>
      <c r="U103" s="9">
        <f t="shared" si="13"/>
        <v>0</v>
      </c>
      <c r="V103" s="24">
        <f t="shared" si="14"/>
        <v>-2751.4344592592593</v>
      </c>
      <c r="W103" t="str">
        <f t="shared" si="15"/>
        <v>Critical</v>
      </c>
    </row>
    <row r="104" spans="1:23" ht="15" customHeight="1" x14ac:dyDescent="0.3">
      <c r="A104" s="25">
        <v>321540</v>
      </c>
      <c r="B104" s="25">
        <v>1</v>
      </c>
      <c r="C104" t="str">
        <f>INDEX(tblRegions[name],MATCH(B104,tblRegions[id],0))</f>
        <v>Northeast</v>
      </c>
      <c r="D104" s="26">
        <v>42064</v>
      </c>
      <c r="E104" s="27">
        <v>26</v>
      </c>
      <c r="F104" s="27">
        <v>18</v>
      </c>
      <c r="G104" s="9">
        <f t="shared" si="8"/>
        <v>0.69230769230769229</v>
      </c>
      <c r="H104" s="27">
        <v>544</v>
      </c>
      <c r="I104" s="27">
        <v>299</v>
      </c>
      <c r="J104" s="9">
        <f t="shared" si="9"/>
        <v>0.54963235294117652</v>
      </c>
      <c r="K104">
        <f t="shared" si="10"/>
        <v>-245</v>
      </c>
      <c r="L104" s="28">
        <v>0.4</v>
      </c>
      <c r="M104" s="28">
        <v>0.9</v>
      </c>
      <c r="N104" s="9">
        <f t="shared" si="11"/>
        <v>-0.5</v>
      </c>
      <c r="O104" s="28">
        <v>0.45</v>
      </c>
      <c r="P104" s="28">
        <v>0.95</v>
      </c>
      <c r="Q104" s="9">
        <f t="shared" si="12"/>
        <v>-0.49999999999999994</v>
      </c>
      <c r="R104" s="24">
        <f>SUMIFS(tblCleanOrders[Sales_USD],tblCleanOrders[Rep_ID],A104,tblCleanOrders[Year],YEAR(D104),tblCleanOrders[Month],MONTH(D104))</f>
        <v>0</v>
      </c>
      <c r="S104" s="27">
        <v>1.08</v>
      </c>
      <c r="T104" s="24">
        <f>INDEX(tblRepAvg[Avg_Monthly_Sales],MATCH(A104,tblRepAvg[Rep_ID],0))*S104</f>
        <v>2777.1487999999999</v>
      </c>
      <c r="U104" s="9">
        <f t="shared" si="13"/>
        <v>0</v>
      </c>
      <c r="V104" s="24">
        <f t="shared" si="14"/>
        <v>-2777.1487999999999</v>
      </c>
      <c r="W104" t="str">
        <f t="shared" si="15"/>
        <v>Critical</v>
      </c>
    </row>
    <row r="105" spans="1:23" ht="15" customHeight="1" x14ac:dyDescent="0.3">
      <c r="A105" s="25">
        <v>321540</v>
      </c>
      <c r="B105" s="25">
        <v>1</v>
      </c>
      <c r="C105" t="str">
        <f>INDEX(tblRegions[name],MATCH(B105,tblRegions[id],0))</f>
        <v>Northeast</v>
      </c>
      <c r="D105" s="26">
        <v>42095</v>
      </c>
      <c r="E105" s="27">
        <v>26</v>
      </c>
      <c r="F105" s="27">
        <v>18</v>
      </c>
      <c r="G105" s="9">
        <f t="shared" si="8"/>
        <v>0.69230769230769229</v>
      </c>
      <c r="H105" s="27">
        <v>552</v>
      </c>
      <c r="I105" s="27">
        <v>304</v>
      </c>
      <c r="J105" s="9">
        <f t="shared" si="9"/>
        <v>0.55072463768115942</v>
      </c>
      <c r="K105">
        <f t="shared" si="10"/>
        <v>-248</v>
      </c>
      <c r="L105" s="28">
        <v>0.4</v>
      </c>
      <c r="M105" s="28">
        <v>0.9</v>
      </c>
      <c r="N105" s="9">
        <f t="shared" si="11"/>
        <v>-0.5</v>
      </c>
      <c r="O105" s="28">
        <v>0.45</v>
      </c>
      <c r="P105" s="28">
        <v>0.95</v>
      </c>
      <c r="Q105" s="9">
        <f t="shared" si="12"/>
        <v>-0.49999999999999994</v>
      </c>
      <c r="R105" s="24">
        <f>SUMIFS(tblCleanOrders[Sales_USD],tblCleanOrders[Rep_ID],A105,tblCleanOrders[Year],YEAR(D105),tblCleanOrders[Month],MONTH(D105))</f>
        <v>0</v>
      </c>
      <c r="S105" s="27">
        <v>1.0900000000000001</v>
      </c>
      <c r="T105" s="24">
        <f>INDEX(tblRepAvg[Avg_Monthly_Sales],MATCH(A105,tblRepAvg[Rep_ID],0))*S105</f>
        <v>2802.8631407407411</v>
      </c>
      <c r="U105" s="9">
        <f t="shared" si="13"/>
        <v>0</v>
      </c>
      <c r="V105" s="24">
        <f t="shared" si="14"/>
        <v>-2802.8631407407411</v>
      </c>
      <c r="W105" t="str">
        <f t="shared" si="15"/>
        <v>Critical</v>
      </c>
    </row>
    <row r="106" spans="1:23" ht="15" customHeight="1" x14ac:dyDescent="0.3">
      <c r="A106" s="25">
        <v>321540</v>
      </c>
      <c r="B106" s="25">
        <v>1</v>
      </c>
      <c r="C106" t="str">
        <f>INDEX(tblRegions[name],MATCH(B106,tblRegions[id],0))</f>
        <v>Northeast</v>
      </c>
      <c r="D106" s="26">
        <v>42125</v>
      </c>
      <c r="E106" s="27">
        <v>26</v>
      </c>
      <c r="F106" s="27">
        <v>18</v>
      </c>
      <c r="G106" s="9">
        <f t="shared" si="8"/>
        <v>0.69230769230769229</v>
      </c>
      <c r="H106" s="27">
        <v>528</v>
      </c>
      <c r="I106" s="27">
        <v>290</v>
      </c>
      <c r="J106" s="9">
        <f t="shared" si="9"/>
        <v>0.5492424242424242</v>
      </c>
      <c r="K106">
        <f t="shared" si="10"/>
        <v>-238</v>
      </c>
      <c r="L106" s="28">
        <v>0.4</v>
      </c>
      <c r="M106" s="28">
        <v>0.9</v>
      </c>
      <c r="N106" s="9">
        <f t="shared" si="11"/>
        <v>-0.5</v>
      </c>
      <c r="O106" s="28">
        <v>0.45</v>
      </c>
      <c r="P106" s="28">
        <v>0.95</v>
      </c>
      <c r="Q106" s="9">
        <f t="shared" si="12"/>
        <v>-0.49999999999999994</v>
      </c>
      <c r="R106" s="24">
        <f>SUMIFS(tblCleanOrders[Sales_USD],tblCleanOrders[Rep_ID],A106,tblCleanOrders[Year],YEAR(D106),tblCleanOrders[Month],MONTH(D106))</f>
        <v>0</v>
      </c>
      <c r="S106" s="27">
        <v>1.1000000000000001</v>
      </c>
      <c r="T106" s="24">
        <f>INDEX(tblRepAvg[Avg_Monthly_Sales],MATCH(A106,tblRepAvg[Rep_ID],0))*S106</f>
        <v>2828.5774814814818</v>
      </c>
      <c r="U106" s="9">
        <f t="shared" si="13"/>
        <v>0</v>
      </c>
      <c r="V106" s="24">
        <f t="shared" si="14"/>
        <v>-2828.5774814814818</v>
      </c>
      <c r="W106" t="str">
        <f t="shared" si="15"/>
        <v>Critical</v>
      </c>
    </row>
    <row r="107" spans="1:23" ht="15" customHeight="1" x14ac:dyDescent="0.3">
      <c r="A107" s="25">
        <v>321540</v>
      </c>
      <c r="B107" s="25">
        <v>1</v>
      </c>
      <c r="C107" t="str">
        <f>INDEX(tblRegions[name],MATCH(B107,tblRegions[id],0))</f>
        <v>Northeast</v>
      </c>
      <c r="D107" s="26">
        <v>42156</v>
      </c>
      <c r="E107" s="27">
        <v>26</v>
      </c>
      <c r="F107" s="27">
        <v>18</v>
      </c>
      <c r="G107" s="9">
        <f t="shared" si="8"/>
        <v>0.69230769230769229</v>
      </c>
      <c r="H107" s="27">
        <v>536</v>
      </c>
      <c r="I107" s="27">
        <v>295</v>
      </c>
      <c r="J107" s="9">
        <f t="shared" si="9"/>
        <v>0.55037313432835822</v>
      </c>
      <c r="K107">
        <f t="shared" si="10"/>
        <v>-241</v>
      </c>
      <c r="L107" s="28">
        <v>0.4</v>
      </c>
      <c r="M107" s="28">
        <v>0.9</v>
      </c>
      <c r="N107" s="9">
        <f t="shared" si="11"/>
        <v>-0.5</v>
      </c>
      <c r="O107" s="28">
        <v>0.45</v>
      </c>
      <c r="P107" s="28">
        <v>0.95</v>
      </c>
      <c r="Q107" s="9">
        <f t="shared" si="12"/>
        <v>-0.49999999999999994</v>
      </c>
      <c r="R107" s="24">
        <f>SUMIFS(tblCleanOrders[Sales_USD],tblCleanOrders[Rep_ID],A107,tblCleanOrders[Year],YEAR(D107),tblCleanOrders[Month],MONTH(D107))</f>
        <v>0</v>
      </c>
      <c r="S107" s="27">
        <v>1.1100000000000001</v>
      </c>
      <c r="T107" s="24">
        <f>INDEX(tblRepAvg[Avg_Monthly_Sales],MATCH(A107,tblRepAvg[Rep_ID],0))*S107</f>
        <v>2854.2918222222224</v>
      </c>
      <c r="U107" s="9">
        <f t="shared" si="13"/>
        <v>0</v>
      </c>
      <c r="V107" s="24">
        <f t="shared" si="14"/>
        <v>-2854.2918222222224</v>
      </c>
      <c r="W107" t="str">
        <f t="shared" si="15"/>
        <v>Critical</v>
      </c>
    </row>
    <row r="108" spans="1:23" ht="15" customHeight="1" x14ac:dyDescent="0.3">
      <c r="A108" s="25">
        <v>321540</v>
      </c>
      <c r="B108" s="25">
        <v>1</v>
      </c>
      <c r="C108" t="str">
        <f>INDEX(tblRegions[name],MATCH(B108,tblRegions[id],0))</f>
        <v>Northeast</v>
      </c>
      <c r="D108" s="26">
        <v>42186</v>
      </c>
      <c r="E108" s="27">
        <v>26</v>
      </c>
      <c r="F108" s="27">
        <v>18</v>
      </c>
      <c r="G108" s="9">
        <f t="shared" si="8"/>
        <v>0.69230769230769229</v>
      </c>
      <c r="H108" s="27">
        <v>544</v>
      </c>
      <c r="I108" s="27">
        <v>299</v>
      </c>
      <c r="J108" s="9">
        <f t="shared" si="9"/>
        <v>0.54963235294117652</v>
      </c>
      <c r="K108">
        <f t="shared" si="10"/>
        <v>-245</v>
      </c>
      <c r="L108" s="28">
        <v>0.4</v>
      </c>
      <c r="M108" s="28">
        <v>0.9</v>
      </c>
      <c r="N108" s="9">
        <f t="shared" si="11"/>
        <v>-0.5</v>
      </c>
      <c r="O108" s="28">
        <v>0.45</v>
      </c>
      <c r="P108" s="28">
        <v>0.95</v>
      </c>
      <c r="Q108" s="9">
        <f t="shared" si="12"/>
        <v>-0.49999999999999994</v>
      </c>
      <c r="R108" s="24">
        <f>SUMIFS(tblCleanOrders[Sales_USD],tblCleanOrders[Rep_ID],A108,tblCleanOrders[Year],YEAR(D108),tblCleanOrders[Month],MONTH(D108))</f>
        <v>0</v>
      </c>
      <c r="S108" s="27">
        <v>1.1200000000000001</v>
      </c>
      <c r="T108" s="24">
        <f>INDEX(tblRepAvg[Avg_Monthly_Sales],MATCH(A108,tblRepAvg[Rep_ID],0))*S108</f>
        <v>2880.0061629629631</v>
      </c>
      <c r="U108" s="9">
        <f t="shared" si="13"/>
        <v>0</v>
      </c>
      <c r="V108" s="24">
        <f t="shared" si="14"/>
        <v>-2880.0061629629631</v>
      </c>
      <c r="W108" t="str">
        <f t="shared" si="15"/>
        <v>Critical</v>
      </c>
    </row>
    <row r="109" spans="1:23" ht="15" customHeight="1" x14ac:dyDescent="0.3">
      <c r="A109" s="25">
        <v>321540</v>
      </c>
      <c r="B109" s="25">
        <v>1</v>
      </c>
      <c r="C109" t="str">
        <f>INDEX(tblRegions[name],MATCH(B109,tblRegions[id],0))</f>
        <v>Northeast</v>
      </c>
      <c r="D109" s="26">
        <v>42217</v>
      </c>
      <c r="E109" s="27">
        <v>26</v>
      </c>
      <c r="F109" s="27">
        <v>18</v>
      </c>
      <c r="G109" s="9">
        <f t="shared" si="8"/>
        <v>0.69230769230769229</v>
      </c>
      <c r="H109" s="27">
        <v>552</v>
      </c>
      <c r="I109" s="27">
        <v>304</v>
      </c>
      <c r="J109" s="9">
        <f t="shared" si="9"/>
        <v>0.55072463768115942</v>
      </c>
      <c r="K109">
        <f t="shared" si="10"/>
        <v>-248</v>
      </c>
      <c r="L109" s="28">
        <v>0.4</v>
      </c>
      <c r="M109" s="28">
        <v>0.9</v>
      </c>
      <c r="N109" s="9">
        <f t="shared" si="11"/>
        <v>-0.5</v>
      </c>
      <c r="O109" s="28">
        <v>0.45</v>
      </c>
      <c r="P109" s="28">
        <v>0.95</v>
      </c>
      <c r="Q109" s="9">
        <f t="shared" si="12"/>
        <v>-0.49999999999999994</v>
      </c>
      <c r="R109" s="24">
        <f>SUMIFS(tblCleanOrders[Sales_USD],tblCleanOrders[Rep_ID],A109,tblCleanOrders[Year],YEAR(D109),tblCleanOrders[Month],MONTH(D109))</f>
        <v>0</v>
      </c>
      <c r="S109" s="27">
        <v>1.1299999999999999</v>
      </c>
      <c r="T109" s="24">
        <f>INDEX(tblRepAvg[Avg_Monthly_Sales],MATCH(A109,tblRepAvg[Rep_ID],0))*S109</f>
        <v>2905.7205037037033</v>
      </c>
      <c r="U109" s="9">
        <f t="shared" si="13"/>
        <v>0</v>
      </c>
      <c r="V109" s="24">
        <f t="shared" si="14"/>
        <v>-2905.7205037037033</v>
      </c>
      <c r="W109" t="str">
        <f t="shared" si="15"/>
        <v>Critical</v>
      </c>
    </row>
    <row r="110" spans="1:23" ht="15" customHeight="1" x14ac:dyDescent="0.3">
      <c r="A110" s="25">
        <v>321540</v>
      </c>
      <c r="B110" s="25">
        <v>1</v>
      </c>
      <c r="C110" t="str">
        <f>INDEX(tblRegions[name],MATCH(B110,tblRegions[id],0))</f>
        <v>Northeast</v>
      </c>
      <c r="D110" s="26">
        <v>42248</v>
      </c>
      <c r="E110" s="27">
        <v>26</v>
      </c>
      <c r="F110" s="27">
        <v>18</v>
      </c>
      <c r="G110" s="9">
        <f t="shared" si="8"/>
        <v>0.69230769230769229</v>
      </c>
      <c r="H110" s="27">
        <v>528</v>
      </c>
      <c r="I110" s="27">
        <v>290</v>
      </c>
      <c r="J110" s="9">
        <f t="shared" si="9"/>
        <v>0.5492424242424242</v>
      </c>
      <c r="K110">
        <f t="shared" si="10"/>
        <v>-238</v>
      </c>
      <c r="L110" s="28">
        <v>0.4</v>
      </c>
      <c r="M110" s="28">
        <v>0.9</v>
      </c>
      <c r="N110" s="9">
        <f t="shared" si="11"/>
        <v>-0.5</v>
      </c>
      <c r="O110" s="28">
        <v>0.45</v>
      </c>
      <c r="P110" s="28">
        <v>0.95</v>
      </c>
      <c r="Q110" s="9">
        <f t="shared" si="12"/>
        <v>-0.49999999999999994</v>
      </c>
      <c r="R110" s="24">
        <f>SUMIFS(tblCleanOrders[Sales_USD],tblCleanOrders[Rep_ID],A110,tblCleanOrders[Year],YEAR(D110),tblCleanOrders[Month],MONTH(D110))</f>
        <v>0</v>
      </c>
      <c r="S110" s="27">
        <v>1.1399999999999999</v>
      </c>
      <c r="T110" s="24">
        <f>INDEX(tblRepAvg[Avg_Monthly_Sales],MATCH(A110,tblRepAvg[Rep_ID],0))*S110</f>
        <v>2931.434844444444</v>
      </c>
      <c r="U110" s="9">
        <f t="shared" si="13"/>
        <v>0</v>
      </c>
      <c r="V110" s="24">
        <f t="shared" si="14"/>
        <v>-2931.434844444444</v>
      </c>
      <c r="W110" t="str">
        <f t="shared" si="15"/>
        <v>Critical</v>
      </c>
    </row>
    <row r="111" spans="1:23" ht="15" customHeight="1" x14ac:dyDescent="0.3">
      <c r="A111" s="25">
        <v>321540</v>
      </c>
      <c r="B111" s="25">
        <v>1</v>
      </c>
      <c r="C111" t="str">
        <f>INDEX(tblRegions[name],MATCH(B111,tblRegions[id],0))</f>
        <v>Northeast</v>
      </c>
      <c r="D111" s="26">
        <v>42278</v>
      </c>
      <c r="E111" s="27">
        <v>26</v>
      </c>
      <c r="F111" s="27">
        <v>18</v>
      </c>
      <c r="G111" s="9">
        <f t="shared" si="8"/>
        <v>0.69230769230769229</v>
      </c>
      <c r="H111" s="27">
        <v>536</v>
      </c>
      <c r="I111" s="27">
        <v>295</v>
      </c>
      <c r="J111" s="9">
        <f t="shared" si="9"/>
        <v>0.55037313432835822</v>
      </c>
      <c r="K111">
        <f t="shared" si="10"/>
        <v>-241</v>
      </c>
      <c r="L111" s="28">
        <v>0.4</v>
      </c>
      <c r="M111" s="28">
        <v>0.9</v>
      </c>
      <c r="N111" s="9">
        <f t="shared" si="11"/>
        <v>-0.5</v>
      </c>
      <c r="O111" s="28">
        <v>0.45</v>
      </c>
      <c r="P111" s="28">
        <v>0.95</v>
      </c>
      <c r="Q111" s="9">
        <f t="shared" si="12"/>
        <v>-0.49999999999999994</v>
      </c>
      <c r="R111" s="24">
        <f>SUMIFS(tblCleanOrders[Sales_USD],tblCleanOrders[Rep_ID],A111,tblCleanOrders[Year],YEAR(D111),tblCleanOrders[Month],MONTH(D111))</f>
        <v>0</v>
      </c>
      <c r="S111" s="27">
        <v>1.1499999999999999</v>
      </c>
      <c r="T111" s="24">
        <f>INDEX(tblRepAvg[Avg_Monthly_Sales],MATCH(A111,tblRepAvg[Rep_ID],0))*S111</f>
        <v>2957.1491851851847</v>
      </c>
      <c r="U111" s="9">
        <f t="shared" si="13"/>
        <v>0</v>
      </c>
      <c r="V111" s="24">
        <f t="shared" si="14"/>
        <v>-2957.1491851851847</v>
      </c>
      <c r="W111" t="str">
        <f t="shared" si="15"/>
        <v>Critical</v>
      </c>
    </row>
    <row r="112" spans="1:23" ht="15" customHeight="1" x14ac:dyDescent="0.3">
      <c r="A112" s="25">
        <v>321540</v>
      </c>
      <c r="B112" s="25">
        <v>1</v>
      </c>
      <c r="C112" t="str">
        <f>INDEX(tblRegions[name],MATCH(B112,tblRegions[id],0))</f>
        <v>Northeast</v>
      </c>
      <c r="D112" s="26">
        <v>42309</v>
      </c>
      <c r="E112" s="27">
        <v>26</v>
      </c>
      <c r="F112" s="27">
        <v>18</v>
      </c>
      <c r="G112" s="9">
        <f t="shared" si="8"/>
        <v>0.69230769230769229</v>
      </c>
      <c r="H112" s="27">
        <v>544</v>
      </c>
      <c r="I112" s="27">
        <v>299</v>
      </c>
      <c r="J112" s="9">
        <f t="shared" si="9"/>
        <v>0.54963235294117652</v>
      </c>
      <c r="K112">
        <f t="shared" si="10"/>
        <v>-245</v>
      </c>
      <c r="L112" s="28">
        <v>0.4</v>
      </c>
      <c r="M112" s="28">
        <v>0.9</v>
      </c>
      <c r="N112" s="9">
        <f t="shared" si="11"/>
        <v>-0.5</v>
      </c>
      <c r="O112" s="28">
        <v>0.45</v>
      </c>
      <c r="P112" s="28">
        <v>0.95</v>
      </c>
      <c r="Q112" s="9">
        <f t="shared" si="12"/>
        <v>-0.49999999999999994</v>
      </c>
      <c r="R112" s="24">
        <f>SUMIFS(tblCleanOrders[Sales_USD],tblCleanOrders[Rep_ID],A112,tblCleanOrders[Year],YEAR(D112),tblCleanOrders[Month],MONTH(D112))</f>
        <v>0</v>
      </c>
      <c r="S112" s="27">
        <v>1.05</v>
      </c>
      <c r="T112" s="24">
        <f>INDEX(tblRepAvg[Avg_Monthly_Sales],MATCH(A112,tblRepAvg[Rep_ID],0))*S112</f>
        <v>2700.0057777777779</v>
      </c>
      <c r="U112" s="9">
        <f t="shared" si="13"/>
        <v>0</v>
      </c>
      <c r="V112" s="24">
        <f t="shared" si="14"/>
        <v>-2700.0057777777779</v>
      </c>
      <c r="W112" t="str">
        <f t="shared" si="15"/>
        <v>Critical</v>
      </c>
    </row>
    <row r="113" spans="1:23" ht="15" customHeight="1" x14ac:dyDescent="0.3">
      <c r="A113" s="25">
        <v>321540</v>
      </c>
      <c r="B113" s="25">
        <v>1</v>
      </c>
      <c r="C113" t="str">
        <f>INDEX(tblRegions[name],MATCH(B113,tblRegions[id],0))</f>
        <v>Northeast</v>
      </c>
      <c r="D113" s="26">
        <v>42339</v>
      </c>
      <c r="E113" s="27">
        <v>26</v>
      </c>
      <c r="F113" s="27">
        <v>18</v>
      </c>
      <c r="G113" s="9">
        <f t="shared" si="8"/>
        <v>0.69230769230769229</v>
      </c>
      <c r="H113" s="27">
        <v>552</v>
      </c>
      <c r="I113" s="27">
        <v>304</v>
      </c>
      <c r="J113" s="9">
        <f t="shared" si="9"/>
        <v>0.55072463768115942</v>
      </c>
      <c r="K113">
        <f t="shared" si="10"/>
        <v>-248</v>
      </c>
      <c r="L113" s="28">
        <v>0.4</v>
      </c>
      <c r="M113" s="28">
        <v>0.9</v>
      </c>
      <c r="N113" s="9">
        <f t="shared" si="11"/>
        <v>-0.5</v>
      </c>
      <c r="O113" s="28">
        <v>0.45</v>
      </c>
      <c r="P113" s="28">
        <v>0.95</v>
      </c>
      <c r="Q113" s="9">
        <f t="shared" si="12"/>
        <v>-0.49999999999999994</v>
      </c>
      <c r="R113" s="24">
        <f>SUMIFS(tblCleanOrders[Sales_USD],tblCleanOrders[Rep_ID],A113,tblCleanOrders[Year],YEAR(D113),tblCleanOrders[Month],MONTH(D113))</f>
        <v>2581.19</v>
      </c>
      <c r="S113" s="27">
        <v>1.06</v>
      </c>
      <c r="T113" s="24">
        <f>INDEX(tblRepAvg[Avg_Monthly_Sales],MATCH(A113,tblRepAvg[Rep_ID],0))*S113</f>
        <v>2725.7201185185186</v>
      </c>
      <c r="U113" s="9">
        <f t="shared" si="13"/>
        <v>0.94697543686287444</v>
      </c>
      <c r="V113" s="24">
        <f t="shared" si="14"/>
        <v>-144.53011851851852</v>
      </c>
      <c r="W113" t="str">
        <f t="shared" si="15"/>
        <v>Critical</v>
      </c>
    </row>
    <row r="114" spans="1:23" ht="15" customHeight="1" x14ac:dyDescent="0.3">
      <c r="A114" s="25">
        <v>321540</v>
      </c>
      <c r="B114" s="25">
        <v>1</v>
      </c>
      <c r="C114" t="str">
        <f>INDEX(tblRegions[name],MATCH(B114,tblRegions[id],0))</f>
        <v>Northeast</v>
      </c>
      <c r="D114" s="26">
        <v>42370</v>
      </c>
      <c r="E114" s="27">
        <v>26</v>
      </c>
      <c r="F114" s="27">
        <v>18</v>
      </c>
      <c r="G114" s="9">
        <f t="shared" si="8"/>
        <v>0.69230769230769229</v>
      </c>
      <c r="H114" s="27">
        <v>528</v>
      </c>
      <c r="I114" s="27">
        <v>290</v>
      </c>
      <c r="J114" s="9">
        <f t="shared" si="9"/>
        <v>0.5492424242424242</v>
      </c>
      <c r="K114">
        <f t="shared" si="10"/>
        <v>-238</v>
      </c>
      <c r="L114" s="28">
        <v>0.4</v>
      </c>
      <c r="M114" s="28">
        <v>0.9</v>
      </c>
      <c r="N114" s="9">
        <f t="shared" si="11"/>
        <v>-0.5</v>
      </c>
      <c r="O114" s="28">
        <v>0.45</v>
      </c>
      <c r="P114" s="28">
        <v>0.95</v>
      </c>
      <c r="Q114" s="9">
        <f t="shared" si="12"/>
        <v>-0.49999999999999994</v>
      </c>
      <c r="R114" s="24">
        <f>SUMIFS(tblCleanOrders[Sales_USD],tblCleanOrders[Rep_ID],A114,tblCleanOrders[Year],YEAR(D114),tblCleanOrders[Month],MONTH(D114))</f>
        <v>2577.35</v>
      </c>
      <c r="S114" s="27">
        <v>1.07</v>
      </c>
      <c r="T114" s="24">
        <f>INDEX(tblRepAvg[Avg_Monthly_Sales],MATCH(A114,tblRepAvg[Rep_ID],0))*S114</f>
        <v>2751.4344592592593</v>
      </c>
      <c r="U114" s="9">
        <f t="shared" si="13"/>
        <v>0.93672956349244596</v>
      </c>
      <c r="V114" s="24">
        <f t="shared" si="14"/>
        <v>-174.08445925925935</v>
      </c>
      <c r="W114" t="str">
        <f t="shared" si="15"/>
        <v>Critical</v>
      </c>
    </row>
    <row r="115" spans="1:23" ht="15" customHeight="1" x14ac:dyDescent="0.3">
      <c r="A115" s="25">
        <v>321540</v>
      </c>
      <c r="B115" s="25">
        <v>1</v>
      </c>
      <c r="C115" t="str">
        <f>INDEX(tblRegions[name],MATCH(B115,tblRegions[id],0))</f>
        <v>Northeast</v>
      </c>
      <c r="D115" s="26">
        <v>42401</v>
      </c>
      <c r="E115" s="27">
        <v>26</v>
      </c>
      <c r="F115" s="27">
        <v>18</v>
      </c>
      <c r="G115" s="9">
        <f t="shared" si="8"/>
        <v>0.69230769230769229</v>
      </c>
      <c r="H115" s="27">
        <v>536</v>
      </c>
      <c r="I115" s="27">
        <v>295</v>
      </c>
      <c r="J115" s="9">
        <f t="shared" si="9"/>
        <v>0.55037313432835822</v>
      </c>
      <c r="K115">
        <f t="shared" si="10"/>
        <v>-241</v>
      </c>
      <c r="L115" s="28">
        <v>0.4</v>
      </c>
      <c r="M115" s="28">
        <v>0.9</v>
      </c>
      <c r="N115" s="9">
        <f t="shared" si="11"/>
        <v>-0.5</v>
      </c>
      <c r="O115" s="28">
        <v>0.45</v>
      </c>
      <c r="P115" s="28">
        <v>0.95</v>
      </c>
      <c r="Q115" s="9">
        <f t="shared" si="12"/>
        <v>-0.49999999999999994</v>
      </c>
      <c r="R115" s="24">
        <f>SUMIFS(tblCleanOrders[Sales_USD],tblCleanOrders[Rep_ID],A115,tblCleanOrders[Year],YEAR(D115),tblCleanOrders[Month],MONTH(D115))</f>
        <v>2604.85</v>
      </c>
      <c r="S115" s="27">
        <v>1.08</v>
      </c>
      <c r="T115" s="24">
        <f>INDEX(tblRepAvg[Avg_Monthly_Sales],MATCH(A115,tblRepAvg[Rep_ID],0))*S115</f>
        <v>2777.1487999999999</v>
      </c>
      <c r="U115" s="9">
        <f t="shared" si="13"/>
        <v>0.93795838379275898</v>
      </c>
      <c r="V115" s="24">
        <f t="shared" si="14"/>
        <v>-172.29880000000003</v>
      </c>
      <c r="W115" t="str">
        <f t="shared" si="15"/>
        <v>Critical</v>
      </c>
    </row>
    <row r="116" spans="1:23" ht="15" customHeight="1" x14ac:dyDescent="0.3">
      <c r="A116" s="25">
        <v>321540</v>
      </c>
      <c r="B116" s="25">
        <v>1</v>
      </c>
      <c r="C116" t="str">
        <f>INDEX(tblRegions[name],MATCH(B116,tblRegions[id],0))</f>
        <v>Northeast</v>
      </c>
      <c r="D116" s="26">
        <v>42430</v>
      </c>
      <c r="E116" s="27">
        <v>26</v>
      </c>
      <c r="F116" s="27">
        <v>19</v>
      </c>
      <c r="G116" s="9">
        <f t="shared" si="8"/>
        <v>0.73076923076923073</v>
      </c>
      <c r="H116" s="27">
        <v>544</v>
      </c>
      <c r="I116" s="27">
        <v>299</v>
      </c>
      <c r="J116" s="9">
        <f t="shared" si="9"/>
        <v>0.54963235294117652</v>
      </c>
      <c r="K116">
        <f t="shared" si="10"/>
        <v>-245</v>
      </c>
      <c r="L116" s="28">
        <v>0.4</v>
      </c>
      <c r="M116" s="28">
        <v>0.9</v>
      </c>
      <c r="N116" s="9">
        <f t="shared" si="11"/>
        <v>-0.5</v>
      </c>
      <c r="O116" s="28">
        <v>0.45</v>
      </c>
      <c r="P116" s="28">
        <v>0.95</v>
      </c>
      <c r="Q116" s="9">
        <f t="shared" si="12"/>
        <v>-0.49999999999999994</v>
      </c>
      <c r="R116" s="24">
        <f>SUMIFS(tblCleanOrders[Sales_USD],tblCleanOrders[Rep_ID],A116,tblCleanOrders[Year],YEAR(D116),tblCleanOrders[Month],MONTH(D116))</f>
        <v>5136.95</v>
      </c>
      <c r="S116" s="27">
        <v>1.0900000000000001</v>
      </c>
      <c r="T116" s="24">
        <f>INDEX(tblRepAvg[Avg_Monthly_Sales],MATCH(A116,tblRepAvg[Rep_ID],0))*S116</f>
        <v>2802.8631407407411</v>
      </c>
      <c r="U116" s="9">
        <f t="shared" si="13"/>
        <v>1.8327509200618357</v>
      </c>
      <c r="V116" s="24">
        <f t="shared" si="14"/>
        <v>2334.0868592592587</v>
      </c>
      <c r="W116" t="str">
        <f t="shared" si="15"/>
        <v>Critical</v>
      </c>
    </row>
    <row r="117" spans="1:23" ht="15" customHeight="1" x14ac:dyDescent="0.3">
      <c r="A117" s="25">
        <v>321540</v>
      </c>
      <c r="B117" s="25">
        <v>1</v>
      </c>
      <c r="C117" t="str">
        <f>INDEX(tblRegions[name],MATCH(B117,tblRegions[id],0))</f>
        <v>Northeast</v>
      </c>
      <c r="D117" s="26">
        <v>42461</v>
      </c>
      <c r="E117" s="27">
        <v>26</v>
      </c>
      <c r="F117" s="27">
        <v>18</v>
      </c>
      <c r="G117" s="9">
        <f t="shared" si="8"/>
        <v>0.69230769230769229</v>
      </c>
      <c r="H117" s="27">
        <v>552</v>
      </c>
      <c r="I117" s="27">
        <v>304</v>
      </c>
      <c r="J117" s="9">
        <f t="shared" si="9"/>
        <v>0.55072463768115942</v>
      </c>
      <c r="K117">
        <f t="shared" si="10"/>
        <v>-248</v>
      </c>
      <c r="L117" s="28">
        <v>0.4</v>
      </c>
      <c r="M117" s="28">
        <v>0.9</v>
      </c>
      <c r="N117" s="9">
        <f t="shared" si="11"/>
        <v>-0.5</v>
      </c>
      <c r="O117" s="28">
        <v>0.45</v>
      </c>
      <c r="P117" s="28">
        <v>0.95</v>
      </c>
      <c r="Q117" s="9">
        <f t="shared" si="12"/>
        <v>-0.49999999999999994</v>
      </c>
      <c r="R117" s="24">
        <f>SUMIFS(tblCleanOrders[Sales_USD],tblCleanOrders[Rep_ID],A117,tblCleanOrders[Year],YEAR(D117),tblCleanOrders[Month],MONTH(D117))</f>
        <v>2488.3000000000002</v>
      </c>
      <c r="S117" s="27">
        <v>1.1000000000000001</v>
      </c>
      <c r="T117" s="24">
        <f>INDEX(tblRepAvg[Avg_Monthly_Sales],MATCH(A117,tblRepAvg[Rep_ID],0))*S117</f>
        <v>2828.5774814814818</v>
      </c>
      <c r="U117" s="9">
        <f t="shared" si="13"/>
        <v>0.87970013771612876</v>
      </c>
      <c r="V117" s="24">
        <f t="shared" si="14"/>
        <v>-340.27748148148157</v>
      </c>
      <c r="W117" t="str">
        <f t="shared" si="15"/>
        <v>Critical</v>
      </c>
    </row>
    <row r="118" spans="1:23" ht="15" customHeight="1" x14ac:dyDescent="0.3">
      <c r="A118" s="25">
        <v>321540</v>
      </c>
      <c r="B118" s="25">
        <v>1</v>
      </c>
      <c r="C118" t="str">
        <f>INDEX(tblRegions[name],MATCH(B118,tblRegions[id],0))</f>
        <v>Northeast</v>
      </c>
      <c r="D118" s="26">
        <v>42491</v>
      </c>
      <c r="E118" s="27">
        <v>26</v>
      </c>
      <c r="F118" s="27">
        <v>18</v>
      </c>
      <c r="G118" s="9">
        <f t="shared" si="8"/>
        <v>0.69230769230769229</v>
      </c>
      <c r="H118" s="27">
        <v>528</v>
      </c>
      <c r="I118" s="27">
        <v>290</v>
      </c>
      <c r="J118" s="9">
        <f t="shared" si="9"/>
        <v>0.5492424242424242</v>
      </c>
      <c r="K118">
        <f t="shared" si="10"/>
        <v>-238</v>
      </c>
      <c r="L118" s="28">
        <v>0.4</v>
      </c>
      <c r="M118" s="28">
        <v>0.9</v>
      </c>
      <c r="N118" s="9">
        <f t="shared" si="11"/>
        <v>-0.5</v>
      </c>
      <c r="O118" s="28">
        <v>0.45</v>
      </c>
      <c r="P118" s="28">
        <v>0.95</v>
      </c>
      <c r="Q118" s="9">
        <f t="shared" si="12"/>
        <v>-0.49999999999999994</v>
      </c>
      <c r="R118" s="24">
        <f>SUMIFS(tblCleanOrders[Sales_USD],tblCleanOrders[Rep_ID],A118,tblCleanOrders[Year],YEAR(D118),tblCleanOrders[Month],MONTH(D118))</f>
        <v>2771.55</v>
      </c>
      <c r="S118" s="27">
        <v>1.1100000000000001</v>
      </c>
      <c r="T118" s="24">
        <f>INDEX(tblRepAvg[Avg_Monthly_Sales],MATCH(A118,tblRepAvg[Rep_ID],0))*S118</f>
        <v>2854.2918222222224</v>
      </c>
      <c r="U118" s="9">
        <f t="shared" si="13"/>
        <v>0.97101143562895986</v>
      </c>
      <c r="V118" s="24">
        <f t="shared" si="14"/>
        <v>-82.741822222222254</v>
      </c>
      <c r="W118" t="str">
        <f t="shared" si="15"/>
        <v>Critical</v>
      </c>
    </row>
    <row r="119" spans="1:23" ht="15" customHeight="1" x14ac:dyDescent="0.3">
      <c r="A119" s="25">
        <v>321540</v>
      </c>
      <c r="B119" s="25">
        <v>1</v>
      </c>
      <c r="C119" t="str">
        <f>INDEX(tblRegions[name],MATCH(B119,tblRegions[id],0))</f>
        <v>Northeast</v>
      </c>
      <c r="D119" s="26">
        <v>42522</v>
      </c>
      <c r="E119" s="27">
        <v>26</v>
      </c>
      <c r="F119" s="27">
        <v>18</v>
      </c>
      <c r="G119" s="9">
        <f t="shared" si="8"/>
        <v>0.69230769230769229</v>
      </c>
      <c r="H119" s="27">
        <v>536</v>
      </c>
      <c r="I119" s="27">
        <v>295</v>
      </c>
      <c r="J119" s="9">
        <f t="shared" si="9"/>
        <v>0.55037313432835822</v>
      </c>
      <c r="K119">
        <f t="shared" si="10"/>
        <v>-241</v>
      </c>
      <c r="L119" s="28">
        <v>0.4</v>
      </c>
      <c r="M119" s="28">
        <v>0.9</v>
      </c>
      <c r="N119" s="9">
        <f t="shared" si="11"/>
        <v>-0.5</v>
      </c>
      <c r="O119" s="28">
        <v>0.45</v>
      </c>
      <c r="P119" s="28">
        <v>0.95</v>
      </c>
      <c r="Q119" s="9">
        <f t="shared" si="12"/>
        <v>-0.49999999999999994</v>
      </c>
      <c r="R119" s="24">
        <f>SUMIFS(tblCleanOrders[Sales_USD],tblCleanOrders[Rep_ID],A119,tblCleanOrders[Year],YEAR(D119),tblCleanOrders[Month],MONTH(D119))</f>
        <v>2465.1</v>
      </c>
      <c r="S119" s="27">
        <v>1.1200000000000001</v>
      </c>
      <c r="T119" s="24">
        <f>INDEX(tblRepAvg[Avg_Monthly_Sales],MATCH(A119,tblRepAvg[Rep_ID],0))*S119</f>
        <v>2880.0061629629631</v>
      </c>
      <c r="U119" s="9">
        <f t="shared" si="13"/>
        <v>0.85593566836811696</v>
      </c>
      <c r="V119" s="24">
        <f t="shared" si="14"/>
        <v>-414.90616296296321</v>
      </c>
      <c r="W119" t="str">
        <f t="shared" si="15"/>
        <v>Critical</v>
      </c>
    </row>
    <row r="120" spans="1:23" ht="15" customHeight="1" x14ac:dyDescent="0.3">
      <c r="A120" s="25">
        <v>321540</v>
      </c>
      <c r="B120" s="25">
        <v>1</v>
      </c>
      <c r="C120" t="str">
        <f>INDEX(tblRegions[name],MATCH(B120,tblRegions[id],0))</f>
        <v>Northeast</v>
      </c>
      <c r="D120" s="26">
        <v>42552</v>
      </c>
      <c r="E120" s="27">
        <v>26</v>
      </c>
      <c r="F120" s="27">
        <v>18</v>
      </c>
      <c r="G120" s="9">
        <f t="shared" si="8"/>
        <v>0.69230769230769229</v>
      </c>
      <c r="H120" s="27">
        <v>544</v>
      </c>
      <c r="I120" s="27">
        <v>299</v>
      </c>
      <c r="J120" s="9">
        <f t="shared" si="9"/>
        <v>0.54963235294117652</v>
      </c>
      <c r="K120">
        <f t="shared" si="10"/>
        <v>-245</v>
      </c>
      <c r="L120" s="28">
        <v>0.4</v>
      </c>
      <c r="M120" s="28">
        <v>0.9</v>
      </c>
      <c r="N120" s="9">
        <f t="shared" si="11"/>
        <v>-0.5</v>
      </c>
      <c r="O120" s="28">
        <v>0.45</v>
      </c>
      <c r="P120" s="28">
        <v>0.95</v>
      </c>
      <c r="Q120" s="9">
        <f t="shared" si="12"/>
        <v>-0.49999999999999994</v>
      </c>
      <c r="R120" s="24">
        <f>SUMIFS(tblCleanOrders[Sales_USD],tblCleanOrders[Rep_ID],A120,tblCleanOrders[Year],YEAR(D120),tblCleanOrders[Month],MONTH(D120))</f>
        <v>2193.2199999999998</v>
      </c>
      <c r="S120" s="27">
        <v>1.1299999999999999</v>
      </c>
      <c r="T120" s="24">
        <f>INDEX(tblRepAvg[Avg_Monthly_Sales],MATCH(A120,tblRepAvg[Rep_ID],0))*S120</f>
        <v>2905.7205037037033</v>
      </c>
      <c r="U120" s="9">
        <f t="shared" si="13"/>
        <v>0.75479386169608098</v>
      </c>
      <c r="V120" s="24">
        <f t="shared" si="14"/>
        <v>-712.50050370370354</v>
      </c>
      <c r="W120" t="str">
        <f t="shared" si="15"/>
        <v>Critical</v>
      </c>
    </row>
    <row r="121" spans="1:23" ht="15" customHeight="1" x14ac:dyDescent="0.3">
      <c r="A121" s="25">
        <v>321540</v>
      </c>
      <c r="B121" s="25">
        <v>1</v>
      </c>
      <c r="C121" t="str">
        <f>INDEX(tblRegions[name],MATCH(B121,tblRegions[id],0))</f>
        <v>Northeast</v>
      </c>
      <c r="D121" s="26">
        <v>42583</v>
      </c>
      <c r="E121" s="27">
        <v>26</v>
      </c>
      <c r="F121" s="27">
        <v>18</v>
      </c>
      <c r="G121" s="9">
        <f t="shared" si="8"/>
        <v>0.69230769230769229</v>
      </c>
      <c r="H121" s="27">
        <v>552</v>
      </c>
      <c r="I121" s="27">
        <v>304</v>
      </c>
      <c r="J121" s="9">
        <f t="shared" si="9"/>
        <v>0.55072463768115942</v>
      </c>
      <c r="K121">
        <f t="shared" si="10"/>
        <v>-248</v>
      </c>
      <c r="L121" s="28">
        <v>0.4</v>
      </c>
      <c r="M121" s="28">
        <v>0.9</v>
      </c>
      <c r="N121" s="9">
        <f t="shared" si="11"/>
        <v>-0.5</v>
      </c>
      <c r="O121" s="28">
        <v>0.45</v>
      </c>
      <c r="P121" s="28">
        <v>0.95</v>
      </c>
      <c r="Q121" s="9">
        <f t="shared" si="12"/>
        <v>-0.49999999999999994</v>
      </c>
      <c r="R121" s="24">
        <f>SUMIFS(tblCleanOrders[Sales_USD],tblCleanOrders[Rep_ID],A121,tblCleanOrders[Year],YEAR(D121),tblCleanOrders[Month],MONTH(D121))</f>
        <v>5010.01</v>
      </c>
      <c r="S121" s="27">
        <v>1.1399999999999999</v>
      </c>
      <c r="T121" s="24">
        <f>INDEX(tblRepAvg[Avg_Monthly_Sales],MATCH(A121,tblRepAvg[Rep_ID],0))*S121</f>
        <v>2931.434844444444</v>
      </c>
      <c r="U121" s="9">
        <f t="shared" si="13"/>
        <v>1.7090640815349525</v>
      </c>
      <c r="V121" s="24">
        <f t="shared" si="14"/>
        <v>2078.5751555555562</v>
      </c>
      <c r="W121" t="str">
        <f t="shared" si="15"/>
        <v>Critical</v>
      </c>
    </row>
    <row r="122" spans="1:23" ht="15" customHeight="1" x14ac:dyDescent="0.3">
      <c r="A122" s="25">
        <v>321540</v>
      </c>
      <c r="B122" s="25">
        <v>1</v>
      </c>
      <c r="C122" t="str">
        <f>INDEX(tblRegions[name],MATCH(B122,tblRegions[id],0))</f>
        <v>Northeast</v>
      </c>
      <c r="D122" s="26">
        <v>42614</v>
      </c>
      <c r="E122" s="27">
        <v>26</v>
      </c>
      <c r="F122" s="27">
        <v>18</v>
      </c>
      <c r="G122" s="9">
        <f t="shared" si="8"/>
        <v>0.69230769230769229</v>
      </c>
      <c r="H122" s="27">
        <v>528</v>
      </c>
      <c r="I122" s="27">
        <v>290</v>
      </c>
      <c r="J122" s="9">
        <f t="shared" si="9"/>
        <v>0.5492424242424242</v>
      </c>
      <c r="K122">
        <f t="shared" si="10"/>
        <v>-238</v>
      </c>
      <c r="L122" s="28">
        <v>0.4</v>
      </c>
      <c r="M122" s="28">
        <v>0.9</v>
      </c>
      <c r="N122" s="9">
        <f t="shared" si="11"/>
        <v>-0.5</v>
      </c>
      <c r="O122" s="28">
        <v>0.45</v>
      </c>
      <c r="P122" s="28">
        <v>0.95</v>
      </c>
      <c r="Q122" s="9">
        <f t="shared" si="12"/>
        <v>-0.49999999999999994</v>
      </c>
      <c r="R122" s="24">
        <f>SUMIFS(tblCleanOrders[Sales_USD],tblCleanOrders[Rep_ID],A122,tblCleanOrders[Year],YEAR(D122),tblCleanOrders[Month],MONTH(D122))</f>
        <v>2518.86</v>
      </c>
      <c r="S122" s="27">
        <v>1.1499999999999999</v>
      </c>
      <c r="T122" s="24">
        <f>INDEX(tblRepAvg[Avg_Monthly_Sales],MATCH(A122,tblRepAvg[Rep_ID],0))*S122</f>
        <v>2957.1491851851847</v>
      </c>
      <c r="U122" s="9">
        <f t="shared" si="13"/>
        <v>0.85178658304391985</v>
      </c>
      <c r="V122" s="24">
        <f t="shared" si="14"/>
        <v>-438.28918518518458</v>
      </c>
      <c r="W122" t="str">
        <f t="shared" si="15"/>
        <v>Critical</v>
      </c>
    </row>
    <row r="123" spans="1:23" ht="15" customHeight="1" x14ac:dyDescent="0.3">
      <c r="A123" s="25">
        <v>321540</v>
      </c>
      <c r="B123" s="25">
        <v>1</v>
      </c>
      <c r="C123" t="str">
        <f>INDEX(tblRegions[name],MATCH(B123,tblRegions[id],0))</f>
        <v>Northeast</v>
      </c>
      <c r="D123" s="26">
        <v>42644</v>
      </c>
      <c r="E123" s="27">
        <v>26</v>
      </c>
      <c r="F123" s="27">
        <v>18</v>
      </c>
      <c r="G123" s="9">
        <f t="shared" si="8"/>
        <v>0.69230769230769229</v>
      </c>
      <c r="H123" s="27">
        <v>536</v>
      </c>
      <c r="I123" s="27">
        <v>295</v>
      </c>
      <c r="J123" s="9">
        <f t="shared" si="9"/>
        <v>0.55037313432835822</v>
      </c>
      <c r="K123">
        <f t="shared" si="10"/>
        <v>-241</v>
      </c>
      <c r="L123" s="28">
        <v>0.4</v>
      </c>
      <c r="M123" s="28">
        <v>0.9</v>
      </c>
      <c r="N123" s="9">
        <f t="shared" si="11"/>
        <v>-0.5</v>
      </c>
      <c r="O123" s="28">
        <v>0.45</v>
      </c>
      <c r="P123" s="28">
        <v>0.95</v>
      </c>
      <c r="Q123" s="9">
        <f t="shared" si="12"/>
        <v>-0.49999999999999994</v>
      </c>
      <c r="R123" s="24">
        <f>SUMIFS(tblCleanOrders[Sales_USD],tblCleanOrders[Rep_ID],A123,tblCleanOrders[Year],YEAR(D123),tblCleanOrders[Month],MONTH(D123))</f>
        <v>9246.2200000000012</v>
      </c>
      <c r="S123" s="27">
        <v>1.05</v>
      </c>
      <c r="T123" s="24">
        <f>INDEX(tblRepAvg[Avg_Monthly_Sales],MATCH(A123,tblRepAvg[Rep_ID],0))*S123</f>
        <v>2700.0057777777779</v>
      </c>
      <c r="U123" s="9">
        <f t="shared" si="13"/>
        <v>3.4245185977379804</v>
      </c>
      <c r="V123" s="24">
        <f t="shared" si="14"/>
        <v>6546.2142222222228</v>
      </c>
      <c r="W123" t="str">
        <f t="shared" si="15"/>
        <v>Critical</v>
      </c>
    </row>
    <row r="124" spans="1:23" ht="15" customHeight="1" x14ac:dyDescent="0.3">
      <c r="A124" s="25">
        <v>321540</v>
      </c>
      <c r="B124" s="25">
        <v>1</v>
      </c>
      <c r="C124" t="str">
        <f>INDEX(tblRegions[name],MATCH(B124,tblRegions[id],0))</f>
        <v>Northeast</v>
      </c>
      <c r="D124" s="26">
        <v>42675</v>
      </c>
      <c r="E124" s="27">
        <v>26</v>
      </c>
      <c r="F124" s="27">
        <v>18</v>
      </c>
      <c r="G124" s="9">
        <f t="shared" si="8"/>
        <v>0.69230769230769229</v>
      </c>
      <c r="H124" s="27">
        <v>544</v>
      </c>
      <c r="I124" s="27">
        <v>299</v>
      </c>
      <c r="J124" s="9">
        <f t="shared" si="9"/>
        <v>0.54963235294117652</v>
      </c>
      <c r="K124">
        <f t="shared" si="10"/>
        <v>-245</v>
      </c>
      <c r="L124" s="28">
        <v>0.4</v>
      </c>
      <c r="M124" s="28">
        <v>0.9</v>
      </c>
      <c r="N124" s="9">
        <f t="shared" si="11"/>
        <v>-0.5</v>
      </c>
      <c r="O124" s="28">
        <v>0.45</v>
      </c>
      <c r="P124" s="28">
        <v>0.95</v>
      </c>
      <c r="Q124" s="9">
        <f t="shared" si="12"/>
        <v>-0.49999999999999994</v>
      </c>
      <c r="R124" s="24">
        <f>SUMIFS(tblCleanOrders[Sales_USD],tblCleanOrders[Rep_ID],A124,tblCleanOrders[Year],YEAR(D124),tblCleanOrders[Month],MONTH(D124))</f>
        <v>7076.28</v>
      </c>
      <c r="S124" s="27">
        <v>1.06</v>
      </c>
      <c r="T124" s="24">
        <f>INDEX(tblRepAvg[Avg_Monthly_Sales],MATCH(A124,tblRepAvg[Rep_ID],0))*S124</f>
        <v>2725.7201185185186</v>
      </c>
      <c r="U124" s="9">
        <f t="shared" si="13"/>
        <v>2.596113941385183</v>
      </c>
      <c r="V124" s="24">
        <f t="shared" si="14"/>
        <v>4350.5598814814812</v>
      </c>
      <c r="W124" t="str">
        <f t="shared" si="15"/>
        <v>Critical</v>
      </c>
    </row>
    <row r="125" spans="1:23" ht="15" customHeight="1" x14ac:dyDescent="0.3">
      <c r="A125" s="25">
        <v>321540</v>
      </c>
      <c r="B125" s="25">
        <v>1</v>
      </c>
      <c r="C125" t="str">
        <f>INDEX(tblRegions[name],MATCH(B125,tblRegions[id],0))</f>
        <v>Northeast</v>
      </c>
      <c r="D125" s="26">
        <v>42705</v>
      </c>
      <c r="E125" s="27">
        <v>26</v>
      </c>
      <c r="F125" s="27">
        <v>18</v>
      </c>
      <c r="G125" s="9">
        <f t="shared" si="8"/>
        <v>0.69230769230769229</v>
      </c>
      <c r="H125" s="27">
        <v>552</v>
      </c>
      <c r="I125" s="27">
        <v>304</v>
      </c>
      <c r="J125" s="9">
        <f t="shared" si="9"/>
        <v>0.55072463768115942</v>
      </c>
      <c r="K125">
        <f t="shared" si="10"/>
        <v>-248</v>
      </c>
      <c r="L125" s="28">
        <v>0.4</v>
      </c>
      <c r="M125" s="28">
        <v>0.9</v>
      </c>
      <c r="N125" s="9">
        <f t="shared" si="11"/>
        <v>-0.5</v>
      </c>
      <c r="O125" s="28">
        <v>0.45</v>
      </c>
      <c r="P125" s="28">
        <v>0.95</v>
      </c>
      <c r="Q125" s="9">
        <f t="shared" si="12"/>
        <v>-0.49999999999999994</v>
      </c>
      <c r="R125" s="24">
        <f>SUMIFS(tblCleanOrders[Sales_USD],tblCleanOrders[Rep_ID],A125,tblCleanOrders[Year],YEAR(D125),tblCleanOrders[Month],MONTH(D125))</f>
        <v>6910.68</v>
      </c>
      <c r="S125" s="27">
        <v>1.07</v>
      </c>
      <c r="T125" s="24">
        <f>INDEX(tblRepAvg[Avg_Monthly_Sales],MATCH(A125,tblRepAvg[Rep_ID],0))*S125</f>
        <v>2751.4344592592593</v>
      </c>
      <c r="U125" s="9">
        <f t="shared" si="13"/>
        <v>2.5116644071763541</v>
      </c>
      <c r="V125" s="24">
        <f t="shared" si="14"/>
        <v>4159.2455407407415</v>
      </c>
      <c r="W125" t="str">
        <f t="shared" si="15"/>
        <v>Critical</v>
      </c>
    </row>
    <row r="126" spans="1:23" ht="15" customHeight="1" x14ac:dyDescent="0.3">
      <c r="A126" s="25">
        <v>321540</v>
      </c>
      <c r="B126" s="25">
        <v>1</v>
      </c>
      <c r="C126" t="str">
        <f>INDEX(tblRegions[name],MATCH(B126,tblRegions[id],0))</f>
        <v>Northeast</v>
      </c>
      <c r="D126" s="26">
        <v>42736</v>
      </c>
      <c r="E126" s="27">
        <v>26</v>
      </c>
      <c r="F126" s="27">
        <v>18</v>
      </c>
      <c r="G126" s="9">
        <f t="shared" si="8"/>
        <v>0.69230769230769229</v>
      </c>
      <c r="H126" s="27">
        <v>528</v>
      </c>
      <c r="I126" s="27">
        <v>290</v>
      </c>
      <c r="J126" s="9">
        <f t="shared" si="9"/>
        <v>0.5492424242424242</v>
      </c>
      <c r="K126">
        <f t="shared" si="10"/>
        <v>-238</v>
      </c>
      <c r="L126" s="28">
        <v>0.4</v>
      </c>
      <c r="M126" s="28">
        <v>0.9</v>
      </c>
      <c r="N126" s="9">
        <f t="shared" si="11"/>
        <v>-0.5</v>
      </c>
      <c r="O126" s="28">
        <v>0.45</v>
      </c>
      <c r="P126" s="28">
        <v>0.95</v>
      </c>
      <c r="Q126" s="9">
        <f t="shared" si="12"/>
        <v>-0.49999999999999994</v>
      </c>
      <c r="R126" s="24">
        <f>SUMIFS(tblCleanOrders[Sales_USD],tblCleanOrders[Rep_ID],A126,tblCleanOrders[Year],YEAR(D126),tblCleanOrders[Month],MONTH(D126))</f>
        <v>0</v>
      </c>
      <c r="S126" s="27">
        <v>1.08</v>
      </c>
      <c r="T126" s="24">
        <f>INDEX(tblRepAvg[Avg_Monthly_Sales],MATCH(A126,tblRepAvg[Rep_ID],0))*S126</f>
        <v>2777.1487999999999</v>
      </c>
      <c r="U126" s="9">
        <f t="shared" si="13"/>
        <v>0</v>
      </c>
      <c r="V126" s="24">
        <f t="shared" si="14"/>
        <v>-2777.1487999999999</v>
      </c>
      <c r="W126" t="str">
        <f t="shared" si="15"/>
        <v>Critical</v>
      </c>
    </row>
    <row r="127" spans="1:23" ht="15" customHeight="1" x14ac:dyDescent="0.3">
      <c r="A127" s="25">
        <v>321550</v>
      </c>
      <c r="B127" s="25">
        <v>1</v>
      </c>
      <c r="C127" t="str">
        <f>INDEX(tblRegions[name],MATCH(B127,tblRegions[id],0))</f>
        <v>Northeast</v>
      </c>
      <c r="D127" s="26">
        <v>42005</v>
      </c>
      <c r="E127" s="27">
        <v>26</v>
      </c>
      <c r="F127" s="27">
        <v>19</v>
      </c>
      <c r="G127" s="9">
        <f t="shared" si="8"/>
        <v>0.73076923076923073</v>
      </c>
      <c r="H127" s="27">
        <v>540</v>
      </c>
      <c r="I127" s="27">
        <v>307</v>
      </c>
      <c r="J127" s="9">
        <f t="shared" si="9"/>
        <v>0.56851851851851853</v>
      </c>
      <c r="K127">
        <f t="shared" si="10"/>
        <v>-233</v>
      </c>
      <c r="L127" s="28">
        <v>0.46989999999999998</v>
      </c>
      <c r="M127" s="28">
        <v>0.9</v>
      </c>
      <c r="N127" s="9">
        <f t="shared" si="11"/>
        <v>-0.43010000000000004</v>
      </c>
      <c r="O127" s="28">
        <v>0.54930000000000001</v>
      </c>
      <c r="P127" s="28">
        <v>0.95</v>
      </c>
      <c r="Q127" s="9">
        <f t="shared" si="12"/>
        <v>-0.40069999999999995</v>
      </c>
      <c r="R127" s="24">
        <f>SUMIFS(tblCleanOrders[Sales_USD],tblCleanOrders[Rep_ID],A127,tblCleanOrders[Year],YEAR(D127),tblCleanOrders[Month],MONTH(D127))</f>
        <v>2836.12</v>
      </c>
      <c r="S127" s="27">
        <v>1.0900000000000001</v>
      </c>
      <c r="T127" s="24">
        <f>INDEX(tblRepAvg[Avg_Monthly_Sales],MATCH(A127,tblRepAvg[Rep_ID],0))*S127</f>
        <v>3828.9289888888893</v>
      </c>
      <c r="U127" s="9">
        <f t="shared" si="13"/>
        <v>0.74070843523870333</v>
      </c>
      <c r="V127" s="24">
        <f t="shared" si="14"/>
        <v>-992.80898888888942</v>
      </c>
      <c r="W127" t="str">
        <f t="shared" si="15"/>
        <v>Critical</v>
      </c>
    </row>
    <row r="128" spans="1:23" ht="15" customHeight="1" x14ac:dyDescent="0.3">
      <c r="A128" s="25">
        <v>321550</v>
      </c>
      <c r="B128" s="25">
        <v>1</v>
      </c>
      <c r="C128" t="str">
        <f>INDEX(tblRegions[name],MATCH(B128,tblRegions[id],0))</f>
        <v>Northeast</v>
      </c>
      <c r="D128" s="26">
        <v>42036</v>
      </c>
      <c r="E128" s="27">
        <v>26</v>
      </c>
      <c r="F128" s="27">
        <v>19</v>
      </c>
      <c r="G128" s="9">
        <f t="shared" si="8"/>
        <v>0.73076923076923073</v>
      </c>
      <c r="H128" s="27">
        <v>548</v>
      </c>
      <c r="I128" s="27">
        <v>301</v>
      </c>
      <c r="J128" s="9">
        <f t="shared" si="9"/>
        <v>0.5492700729927007</v>
      </c>
      <c r="K128">
        <f t="shared" si="10"/>
        <v>-247</v>
      </c>
      <c r="L128" s="28">
        <v>0.43319999999999997</v>
      </c>
      <c r="M128" s="28">
        <v>0.9</v>
      </c>
      <c r="N128" s="9">
        <f t="shared" si="11"/>
        <v>-0.46680000000000005</v>
      </c>
      <c r="O128" s="28">
        <v>0.45</v>
      </c>
      <c r="P128" s="28">
        <v>0.95</v>
      </c>
      <c r="Q128" s="9">
        <f t="shared" si="12"/>
        <v>-0.49999999999999994</v>
      </c>
      <c r="R128" s="24">
        <f>SUMIFS(tblCleanOrders[Sales_USD],tblCleanOrders[Rep_ID],A128,tblCleanOrders[Year],YEAR(D128),tblCleanOrders[Month],MONTH(D128))</f>
        <v>1639.35</v>
      </c>
      <c r="S128" s="27">
        <v>1.1000000000000001</v>
      </c>
      <c r="T128" s="24">
        <f>INDEX(tblRepAvg[Avg_Monthly_Sales],MATCH(A128,tblRepAvg[Rep_ID],0))*S128</f>
        <v>3864.0567777777783</v>
      </c>
      <c r="U128" s="9">
        <f t="shared" si="13"/>
        <v>0.42425618832205442</v>
      </c>
      <c r="V128" s="24">
        <f t="shared" si="14"/>
        <v>-2224.7067777777784</v>
      </c>
      <c r="W128" t="str">
        <f t="shared" si="15"/>
        <v>Critical</v>
      </c>
    </row>
    <row r="129" spans="1:23" ht="15" customHeight="1" x14ac:dyDescent="0.3">
      <c r="A129" s="25">
        <v>321550</v>
      </c>
      <c r="B129" s="25">
        <v>1</v>
      </c>
      <c r="C129" t="str">
        <f>INDEX(tblRegions[name],MATCH(B129,tblRegions[id],0))</f>
        <v>Northeast</v>
      </c>
      <c r="D129" s="26">
        <v>42064</v>
      </c>
      <c r="E129" s="27">
        <v>26</v>
      </c>
      <c r="F129" s="27">
        <v>18</v>
      </c>
      <c r="G129" s="9">
        <f t="shared" si="8"/>
        <v>0.69230769230769229</v>
      </c>
      <c r="H129" s="27">
        <v>556</v>
      </c>
      <c r="I129" s="27">
        <v>306</v>
      </c>
      <c r="J129" s="9">
        <f t="shared" si="9"/>
        <v>0.55035971223021585</v>
      </c>
      <c r="K129">
        <f t="shared" si="10"/>
        <v>-250</v>
      </c>
      <c r="L129" s="28">
        <v>0.45710000000000001</v>
      </c>
      <c r="M129" s="28">
        <v>0.9</v>
      </c>
      <c r="N129" s="9">
        <f t="shared" si="11"/>
        <v>-0.44290000000000002</v>
      </c>
      <c r="O129" s="28">
        <v>0.4879</v>
      </c>
      <c r="P129" s="28">
        <v>0.95</v>
      </c>
      <c r="Q129" s="9">
        <f t="shared" si="12"/>
        <v>-0.46209999999999996</v>
      </c>
      <c r="R129" s="24">
        <f>SUMIFS(tblCleanOrders[Sales_USD],tblCleanOrders[Rep_ID],A129,tblCleanOrders[Year],YEAR(D129),tblCleanOrders[Month],MONTH(D129))</f>
        <v>5905.77</v>
      </c>
      <c r="S129" s="27">
        <v>1.1100000000000001</v>
      </c>
      <c r="T129" s="24">
        <f>INDEX(tblRepAvg[Avg_Monthly_Sales],MATCH(A129,tblRepAvg[Rep_ID],0))*S129</f>
        <v>3899.1845666666673</v>
      </c>
      <c r="U129" s="9">
        <f t="shared" si="13"/>
        <v>1.5146166843414448</v>
      </c>
      <c r="V129" s="24">
        <f t="shared" si="14"/>
        <v>2006.5854333333332</v>
      </c>
      <c r="W129" t="str">
        <f t="shared" si="15"/>
        <v>Critical</v>
      </c>
    </row>
    <row r="130" spans="1:23" ht="15" customHeight="1" x14ac:dyDescent="0.3">
      <c r="A130" s="25">
        <v>321550</v>
      </c>
      <c r="B130" s="25">
        <v>1</v>
      </c>
      <c r="C130" t="str">
        <f>INDEX(tblRegions[name],MATCH(B130,tblRegions[id],0))</f>
        <v>Northeast</v>
      </c>
      <c r="D130" s="26">
        <v>42095</v>
      </c>
      <c r="E130" s="27">
        <v>26</v>
      </c>
      <c r="F130" s="27">
        <v>19</v>
      </c>
      <c r="G130" s="9">
        <f t="shared" ref="G130:G193" si="16">F130/E130</f>
        <v>0.73076923076923073</v>
      </c>
      <c r="H130" s="27">
        <v>564</v>
      </c>
      <c r="I130" s="27">
        <v>310</v>
      </c>
      <c r="J130" s="9">
        <f t="shared" ref="J130:J193" si="17">I130/H130</f>
        <v>0.54964539007092195</v>
      </c>
      <c r="K130">
        <f t="shared" ref="K130:K193" si="18">I130-H130</f>
        <v>-254</v>
      </c>
      <c r="L130" s="28">
        <v>0.49109999999999998</v>
      </c>
      <c r="M130" s="28">
        <v>0.9</v>
      </c>
      <c r="N130" s="9">
        <f t="shared" ref="N130:N193" si="19">L130-M130</f>
        <v>-0.40890000000000004</v>
      </c>
      <c r="O130" s="28">
        <v>0.5071</v>
      </c>
      <c r="P130" s="28">
        <v>0.95</v>
      </c>
      <c r="Q130" s="9">
        <f t="shared" ref="Q130:Q193" si="20">O130-P130</f>
        <v>-0.44289999999999996</v>
      </c>
      <c r="R130" s="24">
        <f>SUMIFS(tblCleanOrders[Sales_USD],tblCleanOrders[Rep_ID],A130,tblCleanOrders[Year],YEAR(D130),tblCleanOrders[Month],MONTH(D130))</f>
        <v>1810.33</v>
      </c>
      <c r="S130" s="27">
        <v>1.1200000000000001</v>
      </c>
      <c r="T130" s="24">
        <f>INDEX(tblRepAvg[Avg_Monthly_Sales],MATCH(A130,tblRepAvg[Rep_ID],0))*S130</f>
        <v>3934.3123555555562</v>
      </c>
      <c r="U130" s="9">
        <f t="shared" ref="U130:U193" si="21">IFERROR(R130/T130,0)</f>
        <v>0.46013885944863342</v>
      </c>
      <c r="V130" s="24">
        <f t="shared" ref="V130:V193" si="22">R130-T130</f>
        <v>-2123.9823555555563</v>
      </c>
      <c r="W130" t="str">
        <f t="shared" ref="W130:W193" si="23">IF(AND(U130&gt;=0.9,L130&gt;=0.8),"Healthy",IF(OR(U130&lt;0.8,L130&lt;0.7),"Critical","At Risk"))</f>
        <v>Critical</v>
      </c>
    </row>
    <row r="131" spans="1:23" ht="15" customHeight="1" x14ac:dyDescent="0.3">
      <c r="A131" s="25">
        <v>321550</v>
      </c>
      <c r="B131" s="25">
        <v>1</v>
      </c>
      <c r="C131" t="str">
        <f>INDEX(tblRegions[name],MATCH(B131,tblRegions[id],0))</f>
        <v>Northeast</v>
      </c>
      <c r="D131" s="26">
        <v>42125</v>
      </c>
      <c r="E131" s="27">
        <v>26</v>
      </c>
      <c r="F131" s="27">
        <v>19</v>
      </c>
      <c r="G131" s="9">
        <f t="shared" si="16"/>
        <v>0.73076923076923073</v>
      </c>
      <c r="H131" s="27">
        <v>540</v>
      </c>
      <c r="I131" s="27">
        <v>297</v>
      </c>
      <c r="J131" s="9">
        <f t="shared" si="17"/>
        <v>0.55000000000000004</v>
      </c>
      <c r="K131">
        <f t="shared" si="18"/>
        <v>-243</v>
      </c>
      <c r="L131" s="28">
        <v>0.4788</v>
      </c>
      <c r="M131" s="28">
        <v>0.9</v>
      </c>
      <c r="N131" s="9">
        <f t="shared" si="19"/>
        <v>-0.42120000000000002</v>
      </c>
      <c r="O131" s="28">
        <v>0.48599999999999999</v>
      </c>
      <c r="P131" s="28">
        <v>0.95</v>
      </c>
      <c r="Q131" s="9">
        <f t="shared" si="20"/>
        <v>-0.46399999999999997</v>
      </c>
      <c r="R131" s="24">
        <f>SUMIFS(tblCleanOrders[Sales_USD],tblCleanOrders[Rep_ID],A131,tblCleanOrders[Year],YEAR(D131),tblCleanOrders[Month],MONTH(D131))</f>
        <v>1851.48</v>
      </c>
      <c r="S131" s="27">
        <v>1.1299999999999999</v>
      </c>
      <c r="T131" s="24">
        <f>INDEX(tblRepAvg[Avg_Monthly_Sales],MATCH(A131,tblRepAvg[Rep_ID],0))*S131</f>
        <v>3969.4401444444443</v>
      </c>
      <c r="U131" s="9">
        <f t="shared" si="21"/>
        <v>0.4664335353667689</v>
      </c>
      <c r="V131" s="24">
        <f t="shared" si="22"/>
        <v>-2117.9601444444443</v>
      </c>
      <c r="W131" t="str">
        <f t="shared" si="23"/>
        <v>Critical</v>
      </c>
    </row>
    <row r="132" spans="1:23" ht="15" customHeight="1" x14ac:dyDescent="0.3">
      <c r="A132" s="25">
        <v>321550</v>
      </c>
      <c r="B132" s="25">
        <v>1</v>
      </c>
      <c r="C132" t="str">
        <f>INDEX(tblRegions[name],MATCH(B132,tblRegions[id],0))</f>
        <v>Northeast</v>
      </c>
      <c r="D132" s="26">
        <v>42156</v>
      </c>
      <c r="E132" s="27">
        <v>26</v>
      </c>
      <c r="F132" s="27">
        <v>18</v>
      </c>
      <c r="G132" s="9">
        <f t="shared" si="16"/>
        <v>0.69230769230769229</v>
      </c>
      <c r="H132" s="27">
        <v>548</v>
      </c>
      <c r="I132" s="27">
        <v>301</v>
      </c>
      <c r="J132" s="9">
        <f t="shared" si="17"/>
        <v>0.5492700729927007</v>
      </c>
      <c r="K132">
        <f t="shared" si="18"/>
        <v>-247</v>
      </c>
      <c r="L132" s="28">
        <v>0.46870000000000001</v>
      </c>
      <c r="M132" s="28">
        <v>0.9</v>
      </c>
      <c r="N132" s="9">
        <f t="shared" si="19"/>
        <v>-0.43130000000000002</v>
      </c>
      <c r="O132" s="28">
        <v>0.45</v>
      </c>
      <c r="P132" s="28">
        <v>0.95</v>
      </c>
      <c r="Q132" s="9">
        <f t="shared" si="20"/>
        <v>-0.49999999999999994</v>
      </c>
      <c r="R132" s="24">
        <f>SUMIFS(tblCleanOrders[Sales_USD],tblCleanOrders[Rep_ID],A132,tblCleanOrders[Year],YEAR(D132),tblCleanOrders[Month],MONTH(D132))</f>
        <v>2387.08</v>
      </c>
      <c r="S132" s="27">
        <v>1.1399999999999999</v>
      </c>
      <c r="T132" s="24">
        <f>INDEX(tblRepAvg[Avg_Monthly_Sales],MATCH(A132,tblRepAvg[Rep_ID],0))*S132</f>
        <v>4004.5679333333333</v>
      </c>
      <c r="U132" s="9">
        <f t="shared" si="21"/>
        <v>0.59608927598165018</v>
      </c>
      <c r="V132" s="24">
        <f t="shared" si="22"/>
        <v>-1617.4879333333333</v>
      </c>
      <c r="W132" t="str">
        <f t="shared" si="23"/>
        <v>Critical</v>
      </c>
    </row>
    <row r="133" spans="1:23" ht="15" customHeight="1" x14ac:dyDescent="0.3">
      <c r="A133" s="25">
        <v>321550</v>
      </c>
      <c r="B133" s="25">
        <v>1</v>
      </c>
      <c r="C133" t="str">
        <f>INDEX(tblRegions[name],MATCH(B133,tblRegions[id],0))</f>
        <v>Northeast</v>
      </c>
      <c r="D133" s="26">
        <v>42186</v>
      </c>
      <c r="E133" s="27">
        <v>26</v>
      </c>
      <c r="F133" s="27">
        <v>19</v>
      </c>
      <c r="G133" s="9">
        <f t="shared" si="16"/>
        <v>0.73076923076923073</v>
      </c>
      <c r="H133" s="27">
        <v>556</v>
      </c>
      <c r="I133" s="27">
        <v>306</v>
      </c>
      <c r="J133" s="9">
        <f t="shared" si="17"/>
        <v>0.55035971223021585</v>
      </c>
      <c r="K133">
        <f t="shared" si="18"/>
        <v>-250</v>
      </c>
      <c r="L133" s="28">
        <v>0.50629999999999997</v>
      </c>
      <c r="M133" s="28">
        <v>0.9</v>
      </c>
      <c r="N133" s="9">
        <f t="shared" si="19"/>
        <v>-0.39370000000000005</v>
      </c>
      <c r="O133" s="28">
        <v>0.5272</v>
      </c>
      <c r="P133" s="28">
        <v>0.95</v>
      </c>
      <c r="Q133" s="9">
        <f t="shared" si="20"/>
        <v>-0.42279999999999995</v>
      </c>
      <c r="R133" s="24">
        <f>SUMIFS(tblCleanOrders[Sales_USD],tblCleanOrders[Rep_ID],A133,tblCleanOrders[Year],YEAR(D133),tblCleanOrders[Month],MONTH(D133))</f>
        <v>1757.28</v>
      </c>
      <c r="S133" s="27">
        <v>1.1499999999999999</v>
      </c>
      <c r="T133" s="24">
        <f>INDEX(tblRepAvg[Avg_Monthly_Sales],MATCH(A133,tblRepAvg[Rep_ID],0))*S133</f>
        <v>4039.6957222222222</v>
      </c>
      <c r="U133" s="9">
        <f t="shared" si="21"/>
        <v>0.43500305984266718</v>
      </c>
      <c r="V133" s="24">
        <f t="shared" si="22"/>
        <v>-2282.415722222222</v>
      </c>
      <c r="W133" t="str">
        <f t="shared" si="23"/>
        <v>Critical</v>
      </c>
    </row>
    <row r="134" spans="1:23" ht="15" customHeight="1" x14ac:dyDescent="0.3">
      <c r="A134" s="25">
        <v>321550</v>
      </c>
      <c r="B134" s="25">
        <v>1</v>
      </c>
      <c r="C134" t="str">
        <f>INDEX(tblRegions[name],MATCH(B134,tblRegions[id],0))</f>
        <v>Northeast</v>
      </c>
      <c r="D134" s="26">
        <v>42217</v>
      </c>
      <c r="E134" s="27">
        <v>26</v>
      </c>
      <c r="F134" s="27">
        <v>19</v>
      </c>
      <c r="G134" s="9">
        <f t="shared" si="16"/>
        <v>0.73076923076923073</v>
      </c>
      <c r="H134" s="27">
        <v>564</v>
      </c>
      <c r="I134" s="27">
        <v>316</v>
      </c>
      <c r="J134" s="9">
        <f t="shared" si="17"/>
        <v>0.56028368794326244</v>
      </c>
      <c r="K134">
        <f t="shared" si="18"/>
        <v>-248</v>
      </c>
      <c r="L134" s="28">
        <v>0.4</v>
      </c>
      <c r="M134" s="28">
        <v>0.9</v>
      </c>
      <c r="N134" s="9">
        <f t="shared" si="19"/>
        <v>-0.5</v>
      </c>
      <c r="O134" s="28">
        <v>0.45</v>
      </c>
      <c r="P134" s="28">
        <v>0.95</v>
      </c>
      <c r="Q134" s="9">
        <f t="shared" si="20"/>
        <v>-0.49999999999999994</v>
      </c>
      <c r="R134" s="24">
        <f>SUMIFS(tblCleanOrders[Sales_USD],tblCleanOrders[Rep_ID],A134,tblCleanOrders[Year],YEAR(D134),tblCleanOrders[Month],MONTH(D134))</f>
        <v>3978.01</v>
      </c>
      <c r="S134" s="27">
        <v>1.05</v>
      </c>
      <c r="T134" s="24">
        <f>INDEX(tblRepAvg[Avg_Monthly_Sales],MATCH(A134,tblRepAvg[Rep_ID],0))*S134</f>
        <v>3688.4178333333334</v>
      </c>
      <c r="U134" s="9">
        <f t="shared" si="21"/>
        <v>1.0785139264997408</v>
      </c>
      <c r="V134" s="24">
        <f t="shared" si="22"/>
        <v>289.5921666666668</v>
      </c>
      <c r="W134" t="str">
        <f t="shared" si="23"/>
        <v>Critical</v>
      </c>
    </row>
    <row r="135" spans="1:23" ht="15" customHeight="1" x14ac:dyDescent="0.3">
      <c r="A135" s="25">
        <v>321550</v>
      </c>
      <c r="B135" s="25">
        <v>1</v>
      </c>
      <c r="C135" t="str">
        <f>INDEX(tblRegions[name],MATCH(B135,tblRegions[id],0))</f>
        <v>Northeast</v>
      </c>
      <c r="D135" s="26">
        <v>42248</v>
      </c>
      <c r="E135" s="27">
        <v>26</v>
      </c>
      <c r="F135" s="27">
        <v>19</v>
      </c>
      <c r="G135" s="9">
        <f t="shared" si="16"/>
        <v>0.73076923076923073</v>
      </c>
      <c r="H135" s="27">
        <v>540</v>
      </c>
      <c r="I135" s="27">
        <v>297</v>
      </c>
      <c r="J135" s="9">
        <f t="shared" si="17"/>
        <v>0.55000000000000004</v>
      </c>
      <c r="K135">
        <f t="shared" si="18"/>
        <v>-243</v>
      </c>
      <c r="L135" s="28">
        <v>0.48459999999999998</v>
      </c>
      <c r="M135" s="28">
        <v>0.9</v>
      </c>
      <c r="N135" s="9">
        <f t="shared" si="19"/>
        <v>-0.41540000000000005</v>
      </c>
      <c r="O135" s="28">
        <v>0.55020000000000002</v>
      </c>
      <c r="P135" s="28">
        <v>0.95</v>
      </c>
      <c r="Q135" s="9">
        <f t="shared" si="20"/>
        <v>-0.39979999999999993</v>
      </c>
      <c r="R135" s="24">
        <f>SUMIFS(tblCleanOrders[Sales_USD],tblCleanOrders[Rep_ID],A135,tblCleanOrders[Year],YEAR(D135),tblCleanOrders[Month],MONTH(D135))</f>
        <v>1554.43</v>
      </c>
      <c r="S135" s="27">
        <v>1.06</v>
      </c>
      <c r="T135" s="24">
        <f>INDEX(tblRepAvg[Avg_Monthly_Sales],MATCH(A135,tblRepAvg[Rep_ID],0))*S135</f>
        <v>3723.5456222222224</v>
      </c>
      <c r="U135" s="9">
        <f t="shared" si="21"/>
        <v>0.41745963597790214</v>
      </c>
      <c r="V135" s="24">
        <f t="shared" si="22"/>
        <v>-2169.1156222222226</v>
      </c>
      <c r="W135" t="str">
        <f t="shared" si="23"/>
        <v>Critical</v>
      </c>
    </row>
    <row r="136" spans="1:23" ht="15" customHeight="1" x14ac:dyDescent="0.3">
      <c r="A136" s="25">
        <v>321550</v>
      </c>
      <c r="B136" s="25">
        <v>1</v>
      </c>
      <c r="C136" t="str">
        <f>INDEX(tblRegions[name],MATCH(B136,tblRegions[id],0))</f>
        <v>Northeast</v>
      </c>
      <c r="D136" s="26">
        <v>42278</v>
      </c>
      <c r="E136" s="27">
        <v>26</v>
      </c>
      <c r="F136" s="27">
        <v>18</v>
      </c>
      <c r="G136" s="9">
        <f t="shared" si="16"/>
        <v>0.69230769230769229</v>
      </c>
      <c r="H136" s="27">
        <v>548</v>
      </c>
      <c r="I136" s="27">
        <v>301</v>
      </c>
      <c r="J136" s="9">
        <f t="shared" si="17"/>
        <v>0.5492700729927007</v>
      </c>
      <c r="K136">
        <f t="shared" si="18"/>
        <v>-247</v>
      </c>
      <c r="L136" s="28">
        <v>0.46779999999999999</v>
      </c>
      <c r="M136" s="28">
        <v>0.9</v>
      </c>
      <c r="N136" s="9">
        <f t="shared" si="19"/>
        <v>-0.43220000000000003</v>
      </c>
      <c r="O136" s="28">
        <v>0.53420000000000001</v>
      </c>
      <c r="P136" s="28">
        <v>0.95</v>
      </c>
      <c r="Q136" s="9">
        <f t="shared" si="20"/>
        <v>-0.41579999999999995</v>
      </c>
      <c r="R136" s="24">
        <f>SUMIFS(tblCleanOrders[Sales_USD],tblCleanOrders[Rep_ID],A136,tblCleanOrders[Year],YEAR(D136),tblCleanOrders[Month],MONTH(D136))</f>
        <v>4413.6100000000006</v>
      </c>
      <c r="S136" s="27">
        <v>1.07</v>
      </c>
      <c r="T136" s="24">
        <f>INDEX(tblRepAvg[Avg_Monthly_Sales],MATCH(A136,tblRepAvg[Rep_ID],0))*S136</f>
        <v>3758.6734111111114</v>
      </c>
      <c r="U136" s="9">
        <f t="shared" si="21"/>
        <v>1.1742467400739884</v>
      </c>
      <c r="V136" s="24">
        <f t="shared" si="22"/>
        <v>654.93658888888922</v>
      </c>
      <c r="W136" t="str">
        <f t="shared" si="23"/>
        <v>Critical</v>
      </c>
    </row>
    <row r="137" spans="1:23" ht="15" customHeight="1" x14ac:dyDescent="0.3">
      <c r="A137" s="25">
        <v>321550</v>
      </c>
      <c r="B137" s="25">
        <v>1</v>
      </c>
      <c r="C137" t="str">
        <f>INDEX(tblRegions[name],MATCH(B137,tblRegions[id],0))</f>
        <v>Northeast</v>
      </c>
      <c r="D137" s="26">
        <v>42309</v>
      </c>
      <c r="E137" s="27">
        <v>26</v>
      </c>
      <c r="F137" s="27">
        <v>18</v>
      </c>
      <c r="G137" s="9">
        <f t="shared" si="16"/>
        <v>0.69230769230769229</v>
      </c>
      <c r="H137" s="27">
        <v>556</v>
      </c>
      <c r="I137" s="27">
        <v>309</v>
      </c>
      <c r="J137" s="9">
        <f t="shared" si="17"/>
        <v>0.55575539568345322</v>
      </c>
      <c r="K137">
        <f t="shared" si="18"/>
        <v>-247</v>
      </c>
      <c r="L137" s="28">
        <v>0.52329999999999999</v>
      </c>
      <c r="M137" s="28">
        <v>0.9</v>
      </c>
      <c r="N137" s="9">
        <f t="shared" si="19"/>
        <v>-0.37670000000000003</v>
      </c>
      <c r="O137" s="28">
        <v>0.45</v>
      </c>
      <c r="P137" s="28">
        <v>0.95</v>
      </c>
      <c r="Q137" s="9">
        <f t="shared" si="20"/>
        <v>-0.49999999999999994</v>
      </c>
      <c r="R137" s="24">
        <f>SUMIFS(tblCleanOrders[Sales_USD],tblCleanOrders[Rep_ID],A137,tblCleanOrders[Year],YEAR(D137),tblCleanOrders[Month],MONTH(D137))</f>
        <v>4872.97</v>
      </c>
      <c r="S137" s="27">
        <v>1.08</v>
      </c>
      <c r="T137" s="24">
        <f>INDEX(tblRepAvg[Avg_Monthly_Sales],MATCH(A137,tblRepAvg[Rep_ID],0))*S137</f>
        <v>3793.8012000000003</v>
      </c>
      <c r="U137" s="9">
        <f t="shared" si="21"/>
        <v>1.2844558117594564</v>
      </c>
      <c r="V137" s="24">
        <f t="shared" si="22"/>
        <v>1079.1687999999999</v>
      </c>
      <c r="W137" t="str">
        <f t="shared" si="23"/>
        <v>Critical</v>
      </c>
    </row>
    <row r="138" spans="1:23" ht="15" customHeight="1" x14ac:dyDescent="0.3">
      <c r="A138" s="25">
        <v>321550</v>
      </c>
      <c r="B138" s="25">
        <v>1</v>
      </c>
      <c r="C138" t="str">
        <f>INDEX(tblRegions[name],MATCH(B138,tblRegions[id],0))</f>
        <v>Northeast</v>
      </c>
      <c r="D138" s="26">
        <v>42339</v>
      </c>
      <c r="E138" s="27">
        <v>26</v>
      </c>
      <c r="F138" s="27">
        <v>18</v>
      </c>
      <c r="G138" s="9">
        <f t="shared" si="16"/>
        <v>0.69230769230769229</v>
      </c>
      <c r="H138" s="27">
        <v>564</v>
      </c>
      <c r="I138" s="27">
        <v>310</v>
      </c>
      <c r="J138" s="9">
        <f t="shared" si="17"/>
        <v>0.54964539007092195</v>
      </c>
      <c r="K138">
        <f t="shared" si="18"/>
        <v>-254</v>
      </c>
      <c r="L138" s="28">
        <v>0.44130000000000003</v>
      </c>
      <c r="M138" s="28">
        <v>0.9</v>
      </c>
      <c r="N138" s="9">
        <f t="shared" si="19"/>
        <v>-0.4587</v>
      </c>
      <c r="O138" s="28">
        <v>0.50229999999999997</v>
      </c>
      <c r="P138" s="28">
        <v>0.95</v>
      </c>
      <c r="Q138" s="9">
        <f t="shared" si="20"/>
        <v>-0.44769999999999999</v>
      </c>
      <c r="R138" s="24">
        <f>SUMIFS(tblCleanOrders[Sales_USD],tblCleanOrders[Rep_ID],A138,tblCleanOrders[Year],YEAR(D138),tblCleanOrders[Month],MONTH(D138))</f>
        <v>4981.72</v>
      </c>
      <c r="S138" s="27">
        <v>1.0900000000000001</v>
      </c>
      <c r="T138" s="24">
        <f>INDEX(tblRepAvg[Avg_Monthly_Sales],MATCH(A138,tblRepAvg[Rep_ID],0))*S138</f>
        <v>3828.9289888888893</v>
      </c>
      <c r="U138" s="9">
        <f t="shared" si="21"/>
        <v>1.3010740116769932</v>
      </c>
      <c r="V138" s="24">
        <f t="shared" si="22"/>
        <v>1152.7910111111109</v>
      </c>
      <c r="W138" t="str">
        <f t="shared" si="23"/>
        <v>Critical</v>
      </c>
    </row>
    <row r="139" spans="1:23" ht="15" customHeight="1" x14ac:dyDescent="0.3">
      <c r="A139" s="25">
        <v>321550</v>
      </c>
      <c r="B139" s="25">
        <v>1</v>
      </c>
      <c r="C139" t="str">
        <f>INDEX(tblRegions[name],MATCH(B139,tblRegions[id],0))</f>
        <v>Northeast</v>
      </c>
      <c r="D139" s="26">
        <v>42370</v>
      </c>
      <c r="E139" s="27">
        <v>26</v>
      </c>
      <c r="F139" s="27">
        <v>19</v>
      </c>
      <c r="G139" s="9">
        <f t="shared" si="16"/>
        <v>0.73076923076923073</v>
      </c>
      <c r="H139" s="27">
        <v>540</v>
      </c>
      <c r="I139" s="27">
        <v>297</v>
      </c>
      <c r="J139" s="9">
        <f t="shared" si="17"/>
        <v>0.55000000000000004</v>
      </c>
      <c r="K139">
        <f t="shared" si="18"/>
        <v>-243</v>
      </c>
      <c r="L139" s="28">
        <v>0.47760000000000002</v>
      </c>
      <c r="M139" s="28">
        <v>0.9</v>
      </c>
      <c r="N139" s="9">
        <f t="shared" si="19"/>
        <v>-0.4224</v>
      </c>
      <c r="O139" s="28">
        <v>0.45900000000000002</v>
      </c>
      <c r="P139" s="28">
        <v>0.95</v>
      </c>
      <c r="Q139" s="9">
        <f t="shared" si="20"/>
        <v>-0.49099999999999994</v>
      </c>
      <c r="R139" s="24">
        <f>SUMIFS(tblCleanOrders[Sales_USD],tblCleanOrders[Rep_ID],A139,tblCleanOrders[Year],YEAR(D139),tblCleanOrders[Month],MONTH(D139))</f>
        <v>4377.74</v>
      </c>
      <c r="S139" s="27">
        <v>1.1000000000000001</v>
      </c>
      <c r="T139" s="24">
        <f>INDEX(tblRepAvg[Avg_Monthly_Sales],MATCH(A139,tblRepAvg[Rep_ID],0))*S139</f>
        <v>3864.0567777777783</v>
      </c>
      <c r="U139" s="9">
        <f t="shared" si="21"/>
        <v>1.1329388390917075</v>
      </c>
      <c r="V139" s="24">
        <f t="shared" si="22"/>
        <v>513.6832222222215</v>
      </c>
      <c r="W139" t="str">
        <f t="shared" si="23"/>
        <v>Critical</v>
      </c>
    </row>
    <row r="140" spans="1:23" ht="15" customHeight="1" x14ac:dyDescent="0.3">
      <c r="A140" s="25">
        <v>321550</v>
      </c>
      <c r="B140" s="25">
        <v>1</v>
      </c>
      <c r="C140" t="str">
        <f>INDEX(tblRegions[name],MATCH(B140,tblRegions[id],0))</f>
        <v>Northeast</v>
      </c>
      <c r="D140" s="26">
        <v>42401</v>
      </c>
      <c r="E140" s="27">
        <v>26</v>
      </c>
      <c r="F140" s="27">
        <v>20</v>
      </c>
      <c r="G140" s="9">
        <f t="shared" si="16"/>
        <v>0.76923076923076927</v>
      </c>
      <c r="H140" s="27">
        <v>548</v>
      </c>
      <c r="I140" s="27">
        <v>301</v>
      </c>
      <c r="J140" s="9">
        <f t="shared" si="17"/>
        <v>0.5492700729927007</v>
      </c>
      <c r="K140">
        <f t="shared" si="18"/>
        <v>-247</v>
      </c>
      <c r="L140" s="28">
        <v>0.43730000000000002</v>
      </c>
      <c r="M140" s="28">
        <v>0.9</v>
      </c>
      <c r="N140" s="9">
        <f t="shared" si="19"/>
        <v>-0.4627</v>
      </c>
      <c r="O140" s="28">
        <v>0.49209999999999998</v>
      </c>
      <c r="P140" s="28">
        <v>0.95</v>
      </c>
      <c r="Q140" s="9">
        <f t="shared" si="20"/>
        <v>-0.45789999999999997</v>
      </c>
      <c r="R140" s="24">
        <f>SUMIFS(tblCleanOrders[Sales_USD],tblCleanOrders[Rep_ID],A140,tblCleanOrders[Year],YEAR(D140),tblCleanOrders[Month],MONTH(D140))</f>
        <v>3264</v>
      </c>
      <c r="S140" s="27">
        <v>1.1100000000000001</v>
      </c>
      <c r="T140" s="24">
        <f>INDEX(tblRepAvg[Avg_Monthly_Sales],MATCH(A140,tblRepAvg[Rep_ID],0))*S140</f>
        <v>3899.1845666666673</v>
      </c>
      <c r="U140" s="9">
        <f t="shared" si="21"/>
        <v>0.83709810197323553</v>
      </c>
      <c r="V140" s="24">
        <f t="shared" si="22"/>
        <v>-635.18456666666725</v>
      </c>
      <c r="W140" t="str">
        <f t="shared" si="23"/>
        <v>Critical</v>
      </c>
    </row>
    <row r="141" spans="1:23" ht="15" customHeight="1" x14ac:dyDescent="0.3">
      <c r="A141" s="25">
        <v>321550</v>
      </c>
      <c r="B141" s="25">
        <v>1</v>
      </c>
      <c r="C141" t="str">
        <f>INDEX(tblRegions[name],MATCH(B141,tblRegions[id],0))</f>
        <v>Northeast</v>
      </c>
      <c r="D141" s="26">
        <v>42430</v>
      </c>
      <c r="E141" s="27">
        <v>26</v>
      </c>
      <c r="F141" s="27">
        <v>19</v>
      </c>
      <c r="G141" s="9">
        <f t="shared" si="16"/>
        <v>0.73076923076923073</v>
      </c>
      <c r="H141" s="27">
        <v>556</v>
      </c>
      <c r="I141" s="27">
        <v>313</v>
      </c>
      <c r="J141" s="9">
        <f t="shared" si="17"/>
        <v>0.56294964028776984</v>
      </c>
      <c r="K141">
        <f t="shared" si="18"/>
        <v>-243</v>
      </c>
      <c r="L141" s="28">
        <v>0.40060000000000001</v>
      </c>
      <c r="M141" s="28">
        <v>0.9</v>
      </c>
      <c r="N141" s="9">
        <f t="shared" si="19"/>
        <v>-0.49940000000000001</v>
      </c>
      <c r="O141" s="28">
        <v>0.48649999999999999</v>
      </c>
      <c r="P141" s="28">
        <v>0.95</v>
      </c>
      <c r="Q141" s="9">
        <f t="shared" si="20"/>
        <v>-0.46349999999999997</v>
      </c>
      <c r="R141" s="24">
        <f>SUMIFS(tblCleanOrders[Sales_USD],tblCleanOrders[Rep_ID],A141,tblCleanOrders[Year],YEAR(D141),tblCleanOrders[Month],MONTH(D141))</f>
        <v>5051.96</v>
      </c>
      <c r="S141" s="27">
        <v>1.1200000000000001</v>
      </c>
      <c r="T141" s="24">
        <f>INDEX(tblRepAvg[Avg_Monthly_Sales],MATCH(A141,tblRepAvg[Rep_ID],0))*S141</f>
        <v>3934.3123555555562</v>
      </c>
      <c r="U141" s="9">
        <f t="shared" si="21"/>
        <v>1.2840769983263374</v>
      </c>
      <c r="V141" s="24">
        <f t="shared" si="22"/>
        <v>1117.6476444444438</v>
      </c>
      <c r="W141" t="str">
        <f t="shared" si="23"/>
        <v>Critical</v>
      </c>
    </row>
    <row r="142" spans="1:23" ht="15" customHeight="1" x14ac:dyDescent="0.3">
      <c r="A142" s="25">
        <v>321550</v>
      </c>
      <c r="B142" s="25">
        <v>1</v>
      </c>
      <c r="C142" t="str">
        <f>INDEX(tblRegions[name],MATCH(B142,tblRegions[id],0))</f>
        <v>Northeast</v>
      </c>
      <c r="D142" s="26">
        <v>42461</v>
      </c>
      <c r="E142" s="27">
        <v>26</v>
      </c>
      <c r="F142" s="27">
        <v>18</v>
      </c>
      <c r="G142" s="9">
        <f t="shared" si="16"/>
        <v>0.69230769230769229</v>
      </c>
      <c r="H142" s="27">
        <v>564</v>
      </c>
      <c r="I142" s="27">
        <v>313</v>
      </c>
      <c r="J142" s="9">
        <f t="shared" si="17"/>
        <v>0.55496453900709219</v>
      </c>
      <c r="K142">
        <f t="shared" si="18"/>
        <v>-251</v>
      </c>
      <c r="L142" s="28">
        <v>0.40970000000000001</v>
      </c>
      <c r="M142" s="28">
        <v>0.9</v>
      </c>
      <c r="N142" s="9">
        <f t="shared" si="19"/>
        <v>-0.49030000000000001</v>
      </c>
      <c r="O142" s="28">
        <v>0.48470000000000002</v>
      </c>
      <c r="P142" s="28">
        <v>0.95</v>
      </c>
      <c r="Q142" s="9">
        <f t="shared" si="20"/>
        <v>-0.46529999999999994</v>
      </c>
      <c r="R142" s="24">
        <f>SUMIFS(tblCleanOrders[Sales_USD],tblCleanOrders[Rep_ID],A142,tblCleanOrders[Year],YEAR(D142),tblCleanOrders[Month],MONTH(D142))</f>
        <v>4825.3900000000003</v>
      </c>
      <c r="S142" s="27">
        <v>1.1299999999999999</v>
      </c>
      <c r="T142" s="24">
        <f>INDEX(tblRepAvg[Avg_Monthly_Sales],MATCH(A142,tblRepAvg[Rep_ID],0))*S142</f>
        <v>3969.4401444444443</v>
      </c>
      <c r="U142" s="9">
        <f t="shared" si="21"/>
        <v>1.2156349067899481</v>
      </c>
      <c r="V142" s="24">
        <f t="shared" si="22"/>
        <v>855.94985555555604</v>
      </c>
      <c r="W142" t="str">
        <f t="shared" si="23"/>
        <v>Critical</v>
      </c>
    </row>
    <row r="143" spans="1:23" ht="15" customHeight="1" x14ac:dyDescent="0.3">
      <c r="A143" s="25">
        <v>321550</v>
      </c>
      <c r="B143" s="25">
        <v>1</v>
      </c>
      <c r="C143" t="str">
        <f>INDEX(tblRegions[name],MATCH(B143,tblRegions[id],0))</f>
        <v>Northeast</v>
      </c>
      <c r="D143" s="26">
        <v>42491</v>
      </c>
      <c r="E143" s="27">
        <v>26</v>
      </c>
      <c r="F143" s="27">
        <v>18</v>
      </c>
      <c r="G143" s="9">
        <f t="shared" si="16"/>
        <v>0.69230769230769229</v>
      </c>
      <c r="H143" s="27">
        <v>540</v>
      </c>
      <c r="I143" s="27">
        <v>297</v>
      </c>
      <c r="J143" s="9">
        <f t="shared" si="17"/>
        <v>0.55000000000000004</v>
      </c>
      <c r="K143">
        <f t="shared" si="18"/>
        <v>-243</v>
      </c>
      <c r="L143" s="28">
        <v>0.48449999999999999</v>
      </c>
      <c r="M143" s="28">
        <v>0.9</v>
      </c>
      <c r="N143" s="9">
        <f t="shared" si="19"/>
        <v>-0.41550000000000004</v>
      </c>
      <c r="O143" s="28">
        <v>0.48870000000000002</v>
      </c>
      <c r="P143" s="28">
        <v>0.95</v>
      </c>
      <c r="Q143" s="9">
        <f t="shared" si="20"/>
        <v>-0.46129999999999993</v>
      </c>
      <c r="R143" s="24">
        <f>SUMIFS(tblCleanOrders[Sales_USD],tblCleanOrders[Rep_ID],A143,tblCleanOrders[Year],YEAR(D143),tblCleanOrders[Month],MONTH(D143))</f>
        <v>4391.17</v>
      </c>
      <c r="S143" s="27">
        <v>1.1399999999999999</v>
      </c>
      <c r="T143" s="24">
        <f>INDEX(tblRepAvg[Avg_Monthly_Sales],MATCH(A143,tblRepAvg[Rep_ID],0))*S143</f>
        <v>4004.5679333333333</v>
      </c>
      <c r="U143" s="9">
        <f t="shared" si="21"/>
        <v>1.0965402692881441</v>
      </c>
      <c r="V143" s="24">
        <f t="shared" si="22"/>
        <v>386.60206666666681</v>
      </c>
      <c r="W143" t="str">
        <f t="shared" si="23"/>
        <v>Critical</v>
      </c>
    </row>
    <row r="144" spans="1:23" ht="15" customHeight="1" x14ac:dyDescent="0.3">
      <c r="A144" s="25">
        <v>321550</v>
      </c>
      <c r="B144" s="25">
        <v>1</v>
      </c>
      <c r="C144" t="str">
        <f>INDEX(tblRegions[name],MATCH(B144,tblRegions[id],0))</f>
        <v>Northeast</v>
      </c>
      <c r="D144" s="26">
        <v>42522</v>
      </c>
      <c r="E144" s="27">
        <v>26</v>
      </c>
      <c r="F144" s="27">
        <v>18</v>
      </c>
      <c r="G144" s="9">
        <f t="shared" si="16"/>
        <v>0.69230769230769229</v>
      </c>
      <c r="H144" s="27">
        <v>548</v>
      </c>
      <c r="I144" s="27">
        <v>331</v>
      </c>
      <c r="J144" s="9">
        <f t="shared" si="17"/>
        <v>0.60401459854014594</v>
      </c>
      <c r="K144">
        <f t="shared" si="18"/>
        <v>-217</v>
      </c>
      <c r="L144" s="28">
        <v>0.44409999999999999</v>
      </c>
      <c r="M144" s="28">
        <v>0.9</v>
      </c>
      <c r="N144" s="9">
        <f t="shared" si="19"/>
        <v>-0.45590000000000003</v>
      </c>
      <c r="O144" s="28">
        <v>0.47539999999999999</v>
      </c>
      <c r="P144" s="28">
        <v>0.95</v>
      </c>
      <c r="Q144" s="9">
        <f t="shared" si="20"/>
        <v>-0.47459999999999997</v>
      </c>
      <c r="R144" s="24">
        <f>SUMIFS(tblCleanOrders[Sales_USD],tblCleanOrders[Rep_ID],A144,tblCleanOrders[Year],YEAR(D144),tblCleanOrders[Month],MONTH(D144))</f>
        <v>1924.69</v>
      </c>
      <c r="S144" s="27">
        <v>1.1499999999999999</v>
      </c>
      <c r="T144" s="24">
        <f>INDEX(tblRepAvg[Avg_Monthly_Sales],MATCH(A144,tblRepAvg[Rep_ID],0))*S144</f>
        <v>4039.6957222222222</v>
      </c>
      <c r="U144" s="9">
        <f t="shared" si="21"/>
        <v>0.47644429985465214</v>
      </c>
      <c r="V144" s="24">
        <f t="shared" si="22"/>
        <v>-2115.0057222222222</v>
      </c>
      <c r="W144" t="str">
        <f t="shared" si="23"/>
        <v>Critical</v>
      </c>
    </row>
    <row r="145" spans="1:23" ht="15" customHeight="1" x14ac:dyDescent="0.3">
      <c r="A145" s="25">
        <v>321550</v>
      </c>
      <c r="B145" s="25">
        <v>1</v>
      </c>
      <c r="C145" t="str">
        <f>INDEX(tblRegions[name],MATCH(B145,tblRegions[id],0))</f>
        <v>Northeast</v>
      </c>
      <c r="D145" s="26">
        <v>42552</v>
      </c>
      <c r="E145" s="27">
        <v>26</v>
      </c>
      <c r="F145" s="27">
        <v>19</v>
      </c>
      <c r="G145" s="9">
        <f t="shared" si="16"/>
        <v>0.73076923076923073</v>
      </c>
      <c r="H145" s="27">
        <v>556</v>
      </c>
      <c r="I145" s="27">
        <v>306</v>
      </c>
      <c r="J145" s="9">
        <f t="shared" si="17"/>
        <v>0.55035971223021585</v>
      </c>
      <c r="K145">
        <f t="shared" si="18"/>
        <v>-250</v>
      </c>
      <c r="L145" s="28">
        <v>0.47610000000000002</v>
      </c>
      <c r="M145" s="28">
        <v>0.9</v>
      </c>
      <c r="N145" s="9">
        <f t="shared" si="19"/>
        <v>-0.4239</v>
      </c>
      <c r="O145" s="28">
        <v>0.46029999999999999</v>
      </c>
      <c r="P145" s="28">
        <v>0.95</v>
      </c>
      <c r="Q145" s="9">
        <f t="shared" si="20"/>
        <v>-0.48969999999999997</v>
      </c>
      <c r="R145" s="24">
        <f>SUMIFS(tblCleanOrders[Sales_USD],tblCleanOrders[Rep_ID],A145,tblCleanOrders[Year],YEAR(D145),tblCleanOrders[Month],MONTH(D145))</f>
        <v>2048.67</v>
      </c>
      <c r="S145" s="27">
        <v>1.05</v>
      </c>
      <c r="T145" s="24">
        <f>INDEX(tblRepAvg[Avg_Monthly_Sales],MATCH(A145,tblRepAvg[Rep_ID],0))*S145</f>
        <v>3688.4178333333334</v>
      </c>
      <c r="U145" s="9">
        <f t="shared" si="21"/>
        <v>0.55543327588473235</v>
      </c>
      <c r="V145" s="24">
        <f t="shared" si="22"/>
        <v>-1639.7478333333333</v>
      </c>
      <c r="W145" t="str">
        <f t="shared" si="23"/>
        <v>Critical</v>
      </c>
    </row>
    <row r="146" spans="1:23" ht="15" customHeight="1" x14ac:dyDescent="0.3">
      <c r="A146" s="25">
        <v>321550</v>
      </c>
      <c r="B146" s="25">
        <v>1</v>
      </c>
      <c r="C146" t="str">
        <f>INDEX(tblRegions[name],MATCH(B146,tblRegions[id],0))</f>
        <v>Northeast</v>
      </c>
      <c r="D146" s="26">
        <v>42583</v>
      </c>
      <c r="E146" s="27">
        <v>26</v>
      </c>
      <c r="F146" s="27">
        <v>19</v>
      </c>
      <c r="G146" s="9">
        <f t="shared" si="16"/>
        <v>0.73076923076923073</v>
      </c>
      <c r="H146" s="27">
        <v>564</v>
      </c>
      <c r="I146" s="27">
        <v>338</v>
      </c>
      <c r="J146" s="9">
        <f t="shared" si="17"/>
        <v>0.599290780141844</v>
      </c>
      <c r="K146">
        <f t="shared" si="18"/>
        <v>-226</v>
      </c>
      <c r="L146" s="28">
        <v>0.42309999999999998</v>
      </c>
      <c r="M146" s="28">
        <v>0.9</v>
      </c>
      <c r="N146" s="9">
        <f t="shared" si="19"/>
        <v>-0.47690000000000005</v>
      </c>
      <c r="O146" s="28">
        <v>0.45</v>
      </c>
      <c r="P146" s="28">
        <v>0.95</v>
      </c>
      <c r="Q146" s="9">
        <f t="shared" si="20"/>
        <v>-0.49999999999999994</v>
      </c>
      <c r="R146" s="24">
        <f>SUMIFS(tblCleanOrders[Sales_USD],tblCleanOrders[Rep_ID],A146,tblCleanOrders[Year],YEAR(D146),tblCleanOrders[Month],MONTH(D146))</f>
        <v>4659.99</v>
      </c>
      <c r="S146" s="27">
        <v>1.06</v>
      </c>
      <c r="T146" s="24">
        <f>INDEX(tblRepAvg[Avg_Monthly_Sales],MATCH(A146,tblRepAvg[Rep_ID],0))*S146</f>
        <v>3723.5456222222224</v>
      </c>
      <c r="U146" s="9">
        <f t="shared" si="21"/>
        <v>1.2514926558678512</v>
      </c>
      <c r="V146" s="24">
        <f t="shared" si="22"/>
        <v>936.44437777777739</v>
      </c>
      <c r="W146" t="str">
        <f t="shared" si="23"/>
        <v>Critical</v>
      </c>
    </row>
    <row r="147" spans="1:23" ht="15" customHeight="1" x14ac:dyDescent="0.3">
      <c r="A147" s="25">
        <v>321550</v>
      </c>
      <c r="B147" s="25">
        <v>1</v>
      </c>
      <c r="C147" t="str">
        <f>INDEX(tblRegions[name],MATCH(B147,tblRegions[id],0))</f>
        <v>Northeast</v>
      </c>
      <c r="D147" s="26">
        <v>42614</v>
      </c>
      <c r="E147" s="27">
        <v>26</v>
      </c>
      <c r="F147" s="27">
        <v>20</v>
      </c>
      <c r="G147" s="9">
        <f t="shared" si="16"/>
        <v>0.76923076923076927</v>
      </c>
      <c r="H147" s="27">
        <v>540</v>
      </c>
      <c r="I147" s="27">
        <v>350</v>
      </c>
      <c r="J147" s="9">
        <f t="shared" si="17"/>
        <v>0.64814814814814814</v>
      </c>
      <c r="K147">
        <f t="shared" si="18"/>
        <v>-190</v>
      </c>
      <c r="L147" s="28">
        <v>0.44540000000000002</v>
      </c>
      <c r="M147" s="28">
        <v>0.9</v>
      </c>
      <c r="N147" s="9">
        <f t="shared" si="19"/>
        <v>-0.4546</v>
      </c>
      <c r="O147" s="28">
        <v>0.45</v>
      </c>
      <c r="P147" s="28">
        <v>0.95</v>
      </c>
      <c r="Q147" s="9">
        <f t="shared" si="20"/>
        <v>-0.49999999999999994</v>
      </c>
      <c r="R147" s="24">
        <f>SUMIFS(tblCleanOrders[Sales_USD],tblCleanOrders[Rep_ID],A147,tblCleanOrders[Year],YEAR(D147),tblCleanOrders[Month],MONTH(D147))</f>
        <v>4450.8900000000003</v>
      </c>
      <c r="S147" s="27">
        <v>1.07</v>
      </c>
      <c r="T147" s="24">
        <f>INDEX(tblRepAvg[Avg_Monthly_Sales],MATCH(A147,tblRepAvg[Rep_ID],0))*S147</f>
        <v>3758.6734111111114</v>
      </c>
      <c r="U147" s="9">
        <f t="shared" si="21"/>
        <v>1.1841651330606724</v>
      </c>
      <c r="V147" s="24">
        <f t="shared" si="22"/>
        <v>692.21658888888896</v>
      </c>
      <c r="W147" t="str">
        <f t="shared" si="23"/>
        <v>Critical</v>
      </c>
    </row>
    <row r="148" spans="1:23" ht="15" customHeight="1" x14ac:dyDescent="0.3">
      <c r="A148" s="25">
        <v>321550</v>
      </c>
      <c r="B148" s="25">
        <v>1</v>
      </c>
      <c r="C148" t="str">
        <f>INDEX(tblRegions[name],MATCH(B148,tblRegions[id],0))</f>
        <v>Northeast</v>
      </c>
      <c r="D148" s="26">
        <v>42644</v>
      </c>
      <c r="E148" s="27">
        <v>26</v>
      </c>
      <c r="F148" s="27">
        <v>19</v>
      </c>
      <c r="G148" s="9">
        <f t="shared" si="16"/>
        <v>0.73076923076923073</v>
      </c>
      <c r="H148" s="27">
        <v>548</v>
      </c>
      <c r="I148" s="27">
        <v>301</v>
      </c>
      <c r="J148" s="9">
        <f t="shared" si="17"/>
        <v>0.5492700729927007</v>
      </c>
      <c r="K148">
        <f t="shared" si="18"/>
        <v>-247</v>
      </c>
      <c r="L148" s="28">
        <v>0.45290000000000002</v>
      </c>
      <c r="M148" s="28">
        <v>0.9</v>
      </c>
      <c r="N148" s="9">
        <f t="shared" si="19"/>
        <v>-0.4471</v>
      </c>
      <c r="O148" s="28">
        <v>0.45</v>
      </c>
      <c r="P148" s="28">
        <v>0.95</v>
      </c>
      <c r="Q148" s="9">
        <f t="shared" si="20"/>
        <v>-0.49999999999999994</v>
      </c>
      <c r="R148" s="24">
        <f>SUMIFS(tblCleanOrders[Sales_USD],tblCleanOrders[Rep_ID],A148,tblCleanOrders[Year],YEAR(D148),tblCleanOrders[Month],MONTH(D148))</f>
        <v>7852.1400000000012</v>
      </c>
      <c r="S148" s="27">
        <v>1.08</v>
      </c>
      <c r="T148" s="24">
        <f>INDEX(tblRepAvg[Avg_Monthly_Sales],MATCH(A148,tblRepAvg[Rep_ID],0))*S148</f>
        <v>3793.8012000000003</v>
      </c>
      <c r="U148" s="9">
        <f t="shared" si="21"/>
        <v>2.0697289040870146</v>
      </c>
      <c r="V148" s="24">
        <f t="shared" si="22"/>
        <v>4058.3388000000009</v>
      </c>
      <c r="W148" t="str">
        <f t="shared" si="23"/>
        <v>Critical</v>
      </c>
    </row>
    <row r="149" spans="1:23" ht="15" customHeight="1" x14ac:dyDescent="0.3">
      <c r="A149" s="25">
        <v>321550</v>
      </c>
      <c r="B149" s="25">
        <v>1</v>
      </c>
      <c r="C149" t="str">
        <f>INDEX(tblRegions[name],MATCH(B149,tblRegions[id],0))</f>
        <v>Northeast</v>
      </c>
      <c r="D149" s="26">
        <v>42675</v>
      </c>
      <c r="E149" s="27">
        <v>26</v>
      </c>
      <c r="F149" s="27">
        <v>19</v>
      </c>
      <c r="G149" s="9">
        <f t="shared" si="16"/>
        <v>0.73076923076923073</v>
      </c>
      <c r="H149" s="27">
        <v>556</v>
      </c>
      <c r="I149" s="27">
        <v>315</v>
      </c>
      <c r="J149" s="9">
        <f t="shared" si="17"/>
        <v>0.56654676258992809</v>
      </c>
      <c r="K149">
        <f t="shared" si="18"/>
        <v>-241</v>
      </c>
      <c r="L149" s="28">
        <v>0.4073</v>
      </c>
      <c r="M149" s="28">
        <v>0.9</v>
      </c>
      <c r="N149" s="9">
        <f t="shared" si="19"/>
        <v>-0.49270000000000003</v>
      </c>
      <c r="O149" s="28">
        <v>0.49320000000000003</v>
      </c>
      <c r="P149" s="28">
        <v>0.95</v>
      </c>
      <c r="Q149" s="9">
        <f t="shared" si="20"/>
        <v>-0.45679999999999993</v>
      </c>
      <c r="R149" s="24">
        <f>SUMIFS(tblCleanOrders[Sales_USD],tblCleanOrders[Rep_ID],A149,tblCleanOrders[Year],YEAR(D149),tblCleanOrders[Month],MONTH(D149))</f>
        <v>4413.66</v>
      </c>
      <c r="S149" s="27">
        <v>1.0900000000000001</v>
      </c>
      <c r="T149" s="24">
        <f>INDEX(tblRepAvg[Avg_Monthly_Sales],MATCH(A149,tblRepAvg[Rep_ID],0))*S149</f>
        <v>3828.9289888888893</v>
      </c>
      <c r="U149" s="9">
        <f t="shared" si="21"/>
        <v>1.152713986811438</v>
      </c>
      <c r="V149" s="24">
        <f t="shared" si="22"/>
        <v>584.73101111111055</v>
      </c>
      <c r="W149" t="str">
        <f t="shared" si="23"/>
        <v>Critical</v>
      </c>
    </row>
    <row r="150" spans="1:23" ht="15" customHeight="1" x14ac:dyDescent="0.3">
      <c r="A150" s="25">
        <v>321550</v>
      </c>
      <c r="B150" s="25">
        <v>1</v>
      </c>
      <c r="C150" t="str">
        <f>INDEX(tblRegions[name],MATCH(B150,tblRegions[id],0))</f>
        <v>Northeast</v>
      </c>
      <c r="D150" s="26">
        <v>42705</v>
      </c>
      <c r="E150" s="27">
        <v>26</v>
      </c>
      <c r="F150" s="27">
        <v>20</v>
      </c>
      <c r="G150" s="9">
        <f t="shared" si="16"/>
        <v>0.76923076923076927</v>
      </c>
      <c r="H150" s="27">
        <v>564</v>
      </c>
      <c r="I150" s="27">
        <v>312</v>
      </c>
      <c r="J150" s="9">
        <f t="shared" si="17"/>
        <v>0.55319148936170215</v>
      </c>
      <c r="K150">
        <f t="shared" si="18"/>
        <v>-252</v>
      </c>
      <c r="L150" s="28">
        <v>0.44779999999999998</v>
      </c>
      <c r="M150" s="28">
        <v>0.9</v>
      </c>
      <c r="N150" s="9">
        <f t="shared" si="19"/>
        <v>-0.45220000000000005</v>
      </c>
      <c r="O150" s="28">
        <v>0.4698</v>
      </c>
      <c r="P150" s="28">
        <v>0.95</v>
      </c>
      <c r="Q150" s="9">
        <f t="shared" si="20"/>
        <v>-0.48019999999999996</v>
      </c>
      <c r="R150" s="24">
        <f>SUMIFS(tblCleanOrders[Sales_USD],tblCleanOrders[Rep_ID],A150,tblCleanOrders[Year],YEAR(D150),tblCleanOrders[Month],MONTH(D150))</f>
        <v>4704.43</v>
      </c>
      <c r="S150" s="27">
        <v>1.1000000000000001</v>
      </c>
      <c r="T150" s="24">
        <f>INDEX(tblRepAvg[Avg_Monthly_Sales],MATCH(A150,tblRepAvg[Rep_ID],0))*S150</f>
        <v>3864.0567777777783</v>
      </c>
      <c r="U150" s="9">
        <f t="shared" si="21"/>
        <v>1.2174846982205891</v>
      </c>
      <c r="V150" s="24">
        <f t="shared" si="22"/>
        <v>840.37322222222201</v>
      </c>
      <c r="W150" t="str">
        <f t="shared" si="23"/>
        <v>Critical</v>
      </c>
    </row>
    <row r="151" spans="1:23" ht="15" customHeight="1" x14ac:dyDescent="0.3">
      <c r="A151" s="25">
        <v>321550</v>
      </c>
      <c r="B151" s="25">
        <v>1</v>
      </c>
      <c r="C151" t="str">
        <f>INDEX(tblRegions[name],MATCH(B151,tblRegions[id],0))</f>
        <v>Northeast</v>
      </c>
      <c r="D151" s="26">
        <v>42736</v>
      </c>
      <c r="E151" s="27">
        <v>26</v>
      </c>
      <c r="F151" s="27">
        <v>19</v>
      </c>
      <c r="G151" s="9">
        <f t="shared" si="16"/>
        <v>0.73076923076923073</v>
      </c>
      <c r="H151" s="27">
        <v>540</v>
      </c>
      <c r="I151" s="27">
        <v>297</v>
      </c>
      <c r="J151" s="9">
        <f t="shared" si="17"/>
        <v>0.55000000000000004</v>
      </c>
      <c r="K151">
        <f t="shared" si="18"/>
        <v>-243</v>
      </c>
      <c r="L151" s="28">
        <v>0.46529999999999999</v>
      </c>
      <c r="M151" s="28">
        <v>0.9</v>
      </c>
      <c r="N151" s="9">
        <f t="shared" si="19"/>
        <v>-0.43470000000000003</v>
      </c>
      <c r="O151" s="28">
        <v>0.4637</v>
      </c>
      <c r="P151" s="28">
        <v>0.95</v>
      </c>
      <c r="Q151" s="9">
        <f t="shared" si="20"/>
        <v>-0.48629999999999995</v>
      </c>
      <c r="R151" s="24">
        <f>SUMIFS(tblCleanOrders[Sales_USD],tblCleanOrders[Rep_ID],A151,tblCleanOrders[Year],YEAR(D151),tblCleanOrders[Month],MONTH(D151))</f>
        <v>967.31</v>
      </c>
      <c r="S151" s="27">
        <v>1.1100000000000001</v>
      </c>
      <c r="T151" s="24">
        <f>INDEX(tblRepAvg[Avg_Monthly_Sales],MATCH(A151,tblRepAvg[Rep_ID],0))*S151</f>
        <v>3899.1845666666673</v>
      </c>
      <c r="U151" s="9">
        <f t="shared" si="21"/>
        <v>0.24808007506731936</v>
      </c>
      <c r="V151" s="24">
        <f t="shared" si="22"/>
        <v>-2931.8745666666673</v>
      </c>
      <c r="W151" t="str">
        <f t="shared" si="23"/>
        <v>Critical</v>
      </c>
    </row>
    <row r="152" spans="1:23" ht="15" customHeight="1" x14ac:dyDescent="0.3">
      <c r="A152" s="25">
        <v>321560</v>
      </c>
      <c r="B152" s="25">
        <v>1</v>
      </c>
      <c r="C152" t="str">
        <f>INDEX(tblRegions[name],MATCH(B152,tblRegions[id],0))</f>
        <v>Northeast</v>
      </c>
      <c r="D152" s="26">
        <v>42005</v>
      </c>
      <c r="E152" s="27">
        <v>26</v>
      </c>
      <c r="F152" s="27">
        <v>23</v>
      </c>
      <c r="G152" s="9">
        <f t="shared" si="16"/>
        <v>0.88461538461538458</v>
      </c>
      <c r="H152" s="27">
        <v>552</v>
      </c>
      <c r="I152" s="27">
        <v>439</v>
      </c>
      <c r="J152" s="9">
        <f t="shared" si="17"/>
        <v>0.79528985507246375</v>
      </c>
      <c r="K152">
        <f t="shared" si="18"/>
        <v>-113</v>
      </c>
      <c r="L152" s="28">
        <v>0.80389999999999995</v>
      </c>
      <c r="M152" s="28">
        <v>0.9</v>
      </c>
      <c r="N152" s="9">
        <f t="shared" si="19"/>
        <v>-9.6100000000000074E-2</v>
      </c>
      <c r="O152" s="28">
        <v>0.747</v>
      </c>
      <c r="P152" s="28">
        <v>0.95</v>
      </c>
      <c r="Q152" s="9">
        <f t="shared" si="20"/>
        <v>-0.20299999999999996</v>
      </c>
      <c r="R152" s="24">
        <f>SUMIFS(tblCleanOrders[Sales_USD],tblCleanOrders[Rep_ID],A152,tblCleanOrders[Year],YEAR(D152),tblCleanOrders[Month],MONTH(D152))</f>
        <v>1120.08</v>
      </c>
      <c r="S152" s="27">
        <v>1.1200000000000001</v>
      </c>
      <c r="T152" s="24">
        <f>INDEX(tblRepAvg[Avg_Monthly_Sales],MATCH(A152,tblRepAvg[Rep_ID],0))*S152</f>
        <v>1387.261187878788</v>
      </c>
      <c r="U152" s="9">
        <f t="shared" si="21"/>
        <v>0.8074038326644708</v>
      </c>
      <c r="V152" s="24">
        <f t="shared" si="22"/>
        <v>-267.18118787878802</v>
      </c>
      <c r="W152" t="str">
        <f t="shared" si="23"/>
        <v>At Risk</v>
      </c>
    </row>
    <row r="153" spans="1:23" ht="15" customHeight="1" x14ac:dyDescent="0.3">
      <c r="A153" s="25">
        <v>321560</v>
      </c>
      <c r="B153" s="25">
        <v>1</v>
      </c>
      <c r="C153" t="str">
        <f>INDEX(tblRegions[name],MATCH(B153,tblRegions[id],0))</f>
        <v>Northeast</v>
      </c>
      <c r="D153" s="26">
        <v>42036</v>
      </c>
      <c r="E153" s="27">
        <v>26</v>
      </c>
      <c r="F153" s="27">
        <v>23</v>
      </c>
      <c r="G153" s="9">
        <f t="shared" si="16"/>
        <v>0.88461538461538458</v>
      </c>
      <c r="H153" s="27">
        <v>560</v>
      </c>
      <c r="I153" s="27">
        <v>457</v>
      </c>
      <c r="J153" s="9">
        <f t="shared" si="17"/>
        <v>0.81607142857142856</v>
      </c>
      <c r="K153">
        <f t="shared" si="18"/>
        <v>-103</v>
      </c>
      <c r="L153" s="28">
        <v>0.71519999999999995</v>
      </c>
      <c r="M153" s="28">
        <v>0.9</v>
      </c>
      <c r="N153" s="9">
        <f t="shared" si="19"/>
        <v>-0.18480000000000008</v>
      </c>
      <c r="O153" s="28">
        <v>0.77849999999999997</v>
      </c>
      <c r="P153" s="28">
        <v>0.95</v>
      </c>
      <c r="Q153" s="9">
        <f t="shared" si="20"/>
        <v>-0.17149999999999999</v>
      </c>
      <c r="R153" s="24">
        <f>SUMIFS(tblCleanOrders[Sales_USD],tblCleanOrders[Rep_ID],A153,tblCleanOrders[Year],YEAR(D153),tblCleanOrders[Month],MONTH(D153))</f>
        <v>2827.87</v>
      </c>
      <c r="S153" s="27">
        <v>1.1299999999999999</v>
      </c>
      <c r="T153" s="24">
        <f>INDEX(tblRepAvg[Avg_Monthly_Sales],MATCH(A153,tblRepAvg[Rep_ID],0))*S153</f>
        <v>1399.6474484848482</v>
      </c>
      <c r="U153" s="9">
        <f t="shared" si="21"/>
        <v>2.0204159290693071</v>
      </c>
      <c r="V153" s="24">
        <f t="shared" si="22"/>
        <v>1428.2225515151517</v>
      </c>
      <c r="W153" t="str">
        <f t="shared" si="23"/>
        <v>At Risk</v>
      </c>
    </row>
    <row r="154" spans="1:23" ht="15" customHeight="1" x14ac:dyDescent="0.3">
      <c r="A154" s="25">
        <v>321560</v>
      </c>
      <c r="B154" s="25">
        <v>1</v>
      </c>
      <c r="C154" t="str">
        <f>INDEX(tblRegions[name],MATCH(B154,tblRegions[id],0))</f>
        <v>Northeast</v>
      </c>
      <c r="D154" s="26">
        <v>42064</v>
      </c>
      <c r="E154" s="27">
        <v>26</v>
      </c>
      <c r="F154" s="27">
        <v>23</v>
      </c>
      <c r="G154" s="9">
        <f t="shared" si="16"/>
        <v>0.88461538461538458</v>
      </c>
      <c r="H154" s="27">
        <v>568</v>
      </c>
      <c r="I154" s="27">
        <v>449</v>
      </c>
      <c r="J154" s="9">
        <f t="shared" si="17"/>
        <v>0.79049295774647887</v>
      </c>
      <c r="K154">
        <f t="shared" si="18"/>
        <v>-119</v>
      </c>
      <c r="L154" s="28">
        <v>0.68630000000000002</v>
      </c>
      <c r="M154" s="28">
        <v>0.9</v>
      </c>
      <c r="N154" s="9">
        <f t="shared" si="19"/>
        <v>-0.2137</v>
      </c>
      <c r="O154" s="28">
        <v>0.76729999999999998</v>
      </c>
      <c r="P154" s="28">
        <v>0.95</v>
      </c>
      <c r="Q154" s="9">
        <f t="shared" si="20"/>
        <v>-0.18269999999999997</v>
      </c>
      <c r="R154" s="24">
        <f>SUMIFS(tblCleanOrders[Sales_USD],tblCleanOrders[Rep_ID],A154,tblCleanOrders[Year],YEAR(D154),tblCleanOrders[Month],MONTH(D154))</f>
        <v>1017.75</v>
      </c>
      <c r="S154" s="27">
        <v>1.1399999999999999</v>
      </c>
      <c r="T154" s="24">
        <f>INDEX(tblRepAvg[Avg_Monthly_Sales],MATCH(A154,tblRepAvg[Rep_ID],0))*S154</f>
        <v>1412.0337090909088</v>
      </c>
      <c r="U154" s="9">
        <f t="shared" si="21"/>
        <v>0.7207689118521432</v>
      </c>
      <c r="V154" s="24">
        <f t="shared" si="22"/>
        <v>-394.28370909090881</v>
      </c>
      <c r="W154" t="str">
        <f t="shared" si="23"/>
        <v>Critical</v>
      </c>
    </row>
    <row r="155" spans="1:23" ht="15" customHeight="1" x14ac:dyDescent="0.3">
      <c r="A155" s="25">
        <v>321560</v>
      </c>
      <c r="B155" s="25">
        <v>1</v>
      </c>
      <c r="C155" t="str">
        <f>INDEX(tblRegions[name],MATCH(B155,tblRegions[id],0))</f>
        <v>Northeast</v>
      </c>
      <c r="D155" s="26">
        <v>42095</v>
      </c>
      <c r="E155" s="27">
        <v>26</v>
      </c>
      <c r="F155" s="27">
        <v>22</v>
      </c>
      <c r="G155" s="9">
        <f t="shared" si="16"/>
        <v>0.84615384615384615</v>
      </c>
      <c r="H155" s="27">
        <v>576</v>
      </c>
      <c r="I155" s="27">
        <v>455</v>
      </c>
      <c r="J155" s="9">
        <f t="shared" si="17"/>
        <v>0.78993055555555558</v>
      </c>
      <c r="K155">
        <f t="shared" si="18"/>
        <v>-121</v>
      </c>
      <c r="L155" s="28">
        <v>0.74270000000000003</v>
      </c>
      <c r="M155" s="28">
        <v>0.9</v>
      </c>
      <c r="N155" s="9">
        <f t="shared" si="19"/>
        <v>-0.1573</v>
      </c>
      <c r="O155" s="28">
        <v>0.7167</v>
      </c>
      <c r="P155" s="28">
        <v>0.95</v>
      </c>
      <c r="Q155" s="9">
        <f t="shared" si="20"/>
        <v>-0.23329999999999995</v>
      </c>
      <c r="R155" s="24">
        <f>SUMIFS(tblCleanOrders[Sales_USD],tblCleanOrders[Rep_ID],A155,tblCleanOrders[Year],YEAR(D155),tblCleanOrders[Month],MONTH(D155))</f>
        <v>1076.44</v>
      </c>
      <c r="S155" s="27">
        <v>1.1499999999999999</v>
      </c>
      <c r="T155" s="24">
        <f>INDEX(tblRepAvg[Avg_Monthly_Sales],MATCH(A155,tblRepAvg[Rep_ID],0))*S155</f>
        <v>1424.4199696969695</v>
      </c>
      <c r="U155" s="9">
        <f t="shared" si="21"/>
        <v>0.7557040921217929</v>
      </c>
      <c r="V155" s="24">
        <f t="shared" si="22"/>
        <v>-347.97996969696942</v>
      </c>
      <c r="W155" t="str">
        <f t="shared" si="23"/>
        <v>Critical</v>
      </c>
    </row>
    <row r="156" spans="1:23" ht="15" customHeight="1" x14ac:dyDescent="0.3">
      <c r="A156" s="25">
        <v>321560</v>
      </c>
      <c r="B156" s="25">
        <v>1</v>
      </c>
      <c r="C156" t="str">
        <f>INDEX(tblRegions[name],MATCH(B156,tblRegions[id],0))</f>
        <v>Northeast</v>
      </c>
      <c r="D156" s="26">
        <v>42125</v>
      </c>
      <c r="E156" s="27">
        <v>26</v>
      </c>
      <c r="F156" s="27">
        <v>21</v>
      </c>
      <c r="G156" s="9">
        <f t="shared" si="16"/>
        <v>0.80769230769230771</v>
      </c>
      <c r="H156" s="27">
        <v>552</v>
      </c>
      <c r="I156" s="27">
        <v>454</v>
      </c>
      <c r="J156" s="9">
        <f t="shared" si="17"/>
        <v>0.82246376811594202</v>
      </c>
      <c r="K156">
        <f t="shared" si="18"/>
        <v>-98</v>
      </c>
      <c r="L156" s="28">
        <v>0.72729999999999995</v>
      </c>
      <c r="M156" s="28">
        <v>0.9</v>
      </c>
      <c r="N156" s="9">
        <f t="shared" si="19"/>
        <v>-0.17270000000000008</v>
      </c>
      <c r="O156" s="28">
        <v>0.68430000000000002</v>
      </c>
      <c r="P156" s="28">
        <v>0.95</v>
      </c>
      <c r="Q156" s="9">
        <f t="shared" si="20"/>
        <v>-0.26569999999999994</v>
      </c>
      <c r="R156" s="24">
        <f>SUMIFS(tblCleanOrders[Sales_USD],tblCleanOrders[Rep_ID],A156,tblCleanOrders[Year],YEAR(D156),tblCleanOrders[Month],MONTH(D156))</f>
        <v>0</v>
      </c>
      <c r="S156" s="27">
        <v>1.05</v>
      </c>
      <c r="T156" s="24">
        <f>INDEX(tblRepAvg[Avg_Monthly_Sales],MATCH(A156,tblRepAvg[Rep_ID],0))*S156</f>
        <v>1300.5573636363636</v>
      </c>
      <c r="U156" s="9">
        <f t="shared" si="21"/>
        <v>0</v>
      </c>
      <c r="V156" s="24">
        <f t="shared" si="22"/>
        <v>-1300.5573636363636</v>
      </c>
      <c r="W156" t="str">
        <f t="shared" si="23"/>
        <v>Critical</v>
      </c>
    </row>
    <row r="157" spans="1:23" ht="15" customHeight="1" x14ac:dyDescent="0.3">
      <c r="A157" s="25">
        <v>321560</v>
      </c>
      <c r="B157" s="25">
        <v>1</v>
      </c>
      <c r="C157" t="str">
        <f>INDEX(tblRegions[name],MATCH(B157,tblRegions[id],0))</f>
        <v>Northeast</v>
      </c>
      <c r="D157" s="26">
        <v>42156</v>
      </c>
      <c r="E157" s="27">
        <v>26</v>
      </c>
      <c r="F157" s="27">
        <v>23</v>
      </c>
      <c r="G157" s="9">
        <f t="shared" si="16"/>
        <v>0.88461538461538458</v>
      </c>
      <c r="H157" s="27">
        <v>560</v>
      </c>
      <c r="I157" s="27">
        <v>456</v>
      </c>
      <c r="J157" s="9">
        <f t="shared" si="17"/>
        <v>0.81428571428571428</v>
      </c>
      <c r="K157">
        <f t="shared" si="18"/>
        <v>-104</v>
      </c>
      <c r="L157" s="28">
        <v>0.72060000000000002</v>
      </c>
      <c r="M157" s="28">
        <v>0.9</v>
      </c>
      <c r="N157" s="9">
        <f t="shared" si="19"/>
        <v>-0.1794</v>
      </c>
      <c r="O157" s="28">
        <v>0.72699999999999998</v>
      </c>
      <c r="P157" s="28">
        <v>0.95</v>
      </c>
      <c r="Q157" s="9">
        <f t="shared" si="20"/>
        <v>-0.22299999999999998</v>
      </c>
      <c r="R157" s="24">
        <f>SUMIFS(tblCleanOrders[Sales_USD],tblCleanOrders[Rep_ID],A157,tblCleanOrders[Year],YEAR(D157),tblCleanOrders[Month],MONTH(D157))</f>
        <v>0</v>
      </c>
      <c r="S157" s="27">
        <v>1.06</v>
      </c>
      <c r="T157" s="24">
        <f>INDEX(tblRepAvg[Avg_Monthly_Sales],MATCH(A157,tblRepAvg[Rep_ID],0))*S157</f>
        <v>1312.9436242424242</v>
      </c>
      <c r="U157" s="9">
        <f t="shared" si="21"/>
        <v>0</v>
      </c>
      <c r="V157" s="24">
        <f t="shared" si="22"/>
        <v>-1312.9436242424242</v>
      </c>
      <c r="W157" t="str">
        <f t="shared" si="23"/>
        <v>Critical</v>
      </c>
    </row>
    <row r="158" spans="1:23" ht="15" customHeight="1" x14ac:dyDescent="0.3">
      <c r="A158" s="25">
        <v>321560</v>
      </c>
      <c r="B158" s="25">
        <v>1</v>
      </c>
      <c r="C158" t="str">
        <f>INDEX(tblRegions[name],MATCH(B158,tblRegions[id],0))</f>
        <v>Northeast</v>
      </c>
      <c r="D158" s="26">
        <v>42186</v>
      </c>
      <c r="E158" s="27">
        <v>26</v>
      </c>
      <c r="F158" s="27">
        <v>23</v>
      </c>
      <c r="G158" s="9">
        <f t="shared" si="16"/>
        <v>0.88461538461538458</v>
      </c>
      <c r="H158" s="27">
        <v>568</v>
      </c>
      <c r="I158" s="27">
        <v>464</v>
      </c>
      <c r="J158" s="9">
        <f t="shared" si="17"/>
        <v>0.81690140845070425</v>
      </c>
      <c r="K158">
        <f t="shared" si="18"/>
        <v>-104</v>
      </c>
      <c r="L158" s="28">
        <v>0.82899999999999996</v>
      </c>
      <c r="M158" s="28">
        <v>0.9</v>
      </c>
      <c r="N158" s="9">
        <f t="shared" si="19"/>
        <v>-7.1000000000000063E-2</v>
      </c>
      <c r="O158" s="28">
        <v>0.80410000000000004</v>
      </c>
      <c r="P158" s="28">
        <v>0.95</v>
      </c>
      <c r="Q158" s="9">
        <f t="shared" si="20"/>
        <v>-0.14589999999999992</v>
      </c>
      <c r="R158" s="24">
        <f>SUMIFS(tblCleanOrders[Sales_USD],tblCleanOrders[Rep_ID],A158,tblCleanOrders[Year],YEAR(D158),tblCleanOrders[Month],MONTH(D158))</f>
        <v>0</v>
      </c>
      <c r="S158" s="27">
        <v>1.07</v>
      </c>
      <c r="T158" s="24">
        <f>INDEX(tblRepAvg[Avg_Monthly_Sales],MATCH(A158,tblRepAvg[Rep_ID],0))*S158</f>
        <v>1325.3298848484849</v>
      </c>
      <c r="U158" s="9">
        <f t="shared" si="21"/>
        <v>0</v>
      </c>
      <c r="V158" s="24">
        <f t="shared" si="22"/>
        <v>-1325.3298848484849</v>
      </c>
      <c r="W158" t="str">
        <f t="shared" si="23"/>
        <v>Critical</v>
      </c>
    </row>
    <row r="159" spans="1:23" ht="15" customHeight="1" x14ac:dyDescent="0.3">
      <c r="A159" s="25">
        <v>321560</v>
      </c>
      <c r="B159" s="25">
        <v>1</v>
      </c>
      <c r="C159" t="str">
        <f>INDEX(tblRegions[name],MATCH(B159,tblRegions[id],0))</f>
        <v>Northeast</v>
      </c>
      <c r="D159" s="26">
        <v>42217</v>
      </c>
      <c r="E159" s="27">
        <v>26</v>
      </c>
      <c r="F159" s="27">
        <v>22</v>
      </c>
      <c r="G159" s="9">
        <f t="shared" si="16"/>
        <v>0.84615384615384615</v>
      </c>
      <c r="H159" s="27">
        <v>576</v>
      </c>
      <c r="I159" s="27">
        <v>459</v>
      </c>
      <c r="J159" s="9">
        <f t="shared" si="17"/>
        <v>0.796875</v>
      </c>
      <c r="K159">
        <f t="shared" si="18"/>
        <v>-117</v>
      </c>
      <c r="L159" s="28">
        <v>0.7742</v>
      </c>
      <c r="M159" s="28">
        <v>0.9</v>
      </c>
      <c r="N159" s="9">
        <f t="shared" si="19"/>
        <v>-0.12580000000000002</v>
      </c>
      <c r="O159" s="28">
        <v>0.80300000000000005</v>
      </c>
      <c r="P159" s="28">
        <v>0.95</v>
      </c>
      <c r="Q159" s="9">
        <f t="shared" si="20"/>
        <v>-0.14699999999999991</v>
      </c>
      <c r="R159" s="24">
        <f>SUMIFS(tblCleanOrders[Sales_USD],tblCleanOrders[Rep_ID],A159,tblCleanOrders[Year],YEAR(D159),tblCleanOrders[Month],MONTH(D159))</f>
        <v>849.07</v>
      </c>
      <c r="S159" s="27">
        <v>1.08</v>
      </c>
      <c r="T159" s="24">
        <f>INDEX(tblRepAvg[Avg_Monthly_Sales],MATCH(A159,tblRepAvg[Rep_ID],0))*S159</f>
        <v>1337.7161454545453</v>
      </c>
      <c r="U159" s="9">
        <f t="shared" si="21"/>
        <v>0.63471611887549795</v>
      </c>
      <c r="V159" s="24">
        <f t="shared" si="22"/>
        <v>-488.64614545454526</v>
      </c>
      <c r="W159" t="str">
        <f t="shared" si="23"/>
        <v>Critical</v>
      </c>
    </row>
    <row r="160" spans="1:23" ht="15" customHeight="1" x14ac:dyDescent="0.3">
      <c r="A160" s="25">
        <v>321560</v>
      </c>
      <c r="B160" s="25">
        <v>1</v>
      </c>
      <c r="C160" t="str">
        <f>INDEX(tblRegions[name],MATCH(B160,tblRegions[id],0))</f>
        <v>Northeast</v>
      </c>
      <c r="D160" s="26">
        <v>42248</v>
      </c>
      <c r="E160" s="27">
        <v>26</v>
      </c>
      <c r="F160" s="27">
        <v>23</v>
      </c>
      <c r="G160" s="9">
        <f t="shared" si="16"/>
        <v>0.88461538461538458</v>
      </c>
      <c r="H160" s="27">
        <v>552</v>
      </c>
      <c r="I160" s="27">
        <v>432</v>
      </c>
      <c r="J160" s="9">
        <f t="shared" si="17"/>
        <v>0.78260869565217395</v>
      </c>
      <c r="K160">
        <f t="shared" si="18"/>
        <v>-120</v>
      </c>
      <c r="L160" s="28">
        <v>0.73029999999999995</v>
      </c>
      <c r="M160" s="28">
        <v>0.9</v>
      </c>
      <c r="N160" s="9">
        <f t="shared" si="19"/>
        <v>-0.16970000000000007</v>
      </c>
      <c r="O160" s="28">
        <v>0.75780000000000003</v>
      </c>
      <c r="P160" s="28">
        <v>0.95</v>
      </c>
      <c r="Q160" s="9">
        <f t="shared" si="20"/>
        <v>-0.19219999999999993</v>
      </c>
      <c r="R160" s="24">
        <f>SUMIFS(tblCleanOrders[Sales_USD],tblCleanOrders[Rep_ID],A160,tblCleanOrders[Year],YEAR(D160),tblCleanOrders[Month],MONTH(D160))</f>
        <v>753.49</v>
      </c>
      <c r="S160" s="27">
        <v>1.0900000000000001</v>
      </c>
      <c r="T160" s="24">
        <f>INDEX(tblRepAvg[Avg_Monthly_Sales],MATCH(A160,tblRepAvg[Rep_ID],0))*S160</f>
        <v>1350.102406060606</v>
      </c>
      <c r="U160" s="9">
        <f t="shared" si="21"/>
        <v>0.55809840543768052</v>
      </c>
      <c r="V160" s="24">
        <f t="shared" si="22"/>
        <v>-596.61240606060596</v>
      </c>
      <c r="W160" t="str">
        <f t="shared" si="23"/>
        <v>Critical</v>
      </c>
    </row>
    <row r="161" spans="1:23" ht="15" customHeight="1" x14ac:dyDescent="0.3">
      <c r="A161" s="25">
        <v>321560</v>
      </c>
      <c r="B161" s="25">
        <v>1</v>
      </c>
      <c r="C161" t="str">
        <f>INDEX(tblRegions[name],MATCH(B161,tblRegions[id],0))</f>
        <v>Northeast</v>
      </c>
      <c r="D161" s="26">
        <v>42278</v>
      </c>
      <c r="E161" s="27">
        <v>26</v>
      </c>
      <c r="F161" s="27">
        <v>23</v>
      </c>
      <c r="G161" s="9">
        <f t="shared" si="16"/>
        <v>0.88461538461538458</v>
      </c>
      <c r="H161" s="27">
        <v>560</v>
      </c>
      <c r="I161" s="27">
        <v>483</v>
      </c>
      <c r="J161" s="9">
        <f t="shared" si="17"/>
        <v>0.86250000000000004</v>
      </c>
      <c r="K161">
        <f t="shared" si="18"/>
        <v>-77</v>
      </c>
      <c r="L161" s="28">
        <v>0.72950000000000004</v>
      </c>
      <c r="M161" s="28">
        <v>0.9</v>
      </c>
      <c r="N161" s="9">
        <f t="shared" si="19"/>
        <v>-0.17049999999999998</v>
      </c>
      <c r="O161" s="28">
        <v>0.75960000000000005</v>
      </c>
      <c r="P161" s="28">
        <v>0.95</v>
      </c>
      <c r="Q161" s="9">
        <f t="shared" si="20"/>
        <v>-0.1903999999999999</v>
      </c>
      <c r="R161" s="24">
        <f>SUMIFS(tblCleanOrders[Sales_USD],tblCleanOrders[Rep_ID],A161,tblCleanOrders[Year],YEAR(D161),tblCleanOrders[Month],MONTH(D161))</f>
        <v>1613.57</v>
      </c>
      <c r="S161" s="27">
        <v>1.1000000000000001</v>
      </c>
      <c r="T161" s="24">
        <f>INDEX(tblRepAvg[Avg_Monthly_Sales],MATCH(A161,tblRepAvg[Rep_ID],0))*S161</f>
        <v>1362.4886666666666</v>
      </c>
      <c r="U161" s="9">
        <f t="shared" si="21"/>
        <v>1.1842814105365036</v>
      </c>
      <c r="V161" s="24">
        <f t="shared" si="22"/>
        <v>251.0813333333333</v>
      </c>
      <c r="W161" t="str">
        <f t="shared" si="23"/>
        <v>At Risk</v>
      </c>
    </row>
    <row r="162" spans="1:23" ht="15" customHeight="1" x14ac:dyDescent="0.3">
      <c r="A162" s="25">
        <v>321560</v>
      </c>
      <c r="B162" s="25">
        <v>1</v>
      </c>
      <c r="C162" t="str">
        <f>INDEX(tblRegions[name],MATCH(B162,tblRegions[id],0))</f>
        <v>Northeast</v>
      </c>
      <c r="D162" s="26">
        <v>42309</v>
      </c>
      <c r="E162" s="27">
        <v>26</v>
      </c>
      <c r="F162" s="27">
        <v>22</v>
      </c>
      <c r="G162" s="9">
        <f t="shared" si="16"/>
        <v>0.84615384615384615</v>
      </c>
      <c r="H162" s="27">
        <v>568</v>
      </c>
      <c r="I162" s="27">
        <v>451</v>
      </c>
      <c r="J162" s="9">
        <f t="shared" si="17"/>
        <v>0.79401408450704225</v>
      </c>
      <c r="K162">
        <f t="shared" si="18"/>
        <v>-117</v>
      </c>
      <c r="L162" s="28">
        <v>0.77890000000000004</v>
      </c>
      <c r="M162" s="28">
        <v>0.9</v>
      </c>
      <c r="N162" s="9">
        <f t="shared" si="19"/>
        <v>-0.12109999999999999</v>
      </c>
      <c r="O162" s="28">
        <v>0.70299999999999996</v>
      </c>
      <c r="P162" s="28">
        <v>0.95</v>
      </c>
      <c r="Q162" s="9">
        <f t="shared" si="20"/>
        <v>-0.247</v>
      </c>
      <c r="R162" s="24">
        <f>SUMIFS(tblCleanOrders[Sales_USD],tblCleanOrders[Rep_ID],A162,tblCleanOrders[Year],YEAR(D162),tblCleanOrders[Month],MONTH(D162))</f>
        <v>1918.84</v>
      </c>
      <c r="S162" s="27">
        <v>1.1100000000000001</v>
      </c>
      <c r="T162" s="24">
        <f>INDEX(tblRepAvg[Avg_Monthly_Sales],MATCH(A162,tblRepAvg[Rep_ID],0))*S162</f>
        <v>1374.8749272727273</v>
      </c>
      <c r="U162" s="9">
        <f t="shared" si="21"/>
        <v>1.3956469508148714</v>
      </c>
      <c r="V162" s="24">
        <f t="shared" si="22"/>
        <v>543.96507272727263</v>
      </c>
      <c r="W162" t="str">
        <f t="shared" si="23"/>
        <v>At Risk</v>
      </c>
    </row>
    <row r="163" spans="1:23" ht="15" customHeight="1" x14ac:dyDescent="0.3">
      <c r="A163" s="25">
        <v>321560</v>
      </c>
      <c r="B163" s="25">
        <v>1</v>
      </c>
      <c r="C163" t="str">
        <f>INDEX(tblRegions[name],MATCH(B163,tblRegions[id],0))</f>
        <v>Northeast</v>
      </c>
      <c r="D163" s="26">
        <v>42339</v>
      </c>
      <c r="E163" s="27">
        <v>26</v>
      </c>
      <c r="F163" s="27">
        <v>22</v>
      </c>
      <c r="G163" s="9">
        <f t="shared" si="16"/>
        <v>0.84615384615384615</v>
      </c>
      <c r="H163" s="27">
        <v>576</v>
      </c>
      <c r="I163" s="27">
        <v>445</v>
      </c>
      <c r="J163" s="9">
        <f t="shared" si="17"/>
        <v>0.77256944444444442</v>
      </c>
      <c r="K163">
        <f t="shared" si="18"/>
        <v>-131</v>
      </c>
      <c r="L163" s="28">
        <v>0.66439999999999999</v>
      </c>
      <c r="M163" s="28">
        <v>0.9</v>
      </c>
      <c r="N163" s="9">
        <f t="shared" si="19"/>
        <v>-0.23560000000000003</v>
      </c>
      <c r="O163" s="28">
        <v>0.73089999999999999</v>
      </c>
      <c r="P163" s="28">
        <v>0.95</v>
      </c>
      <c r="Q163" s="9">
        <f t="shared" si="20"/>
        <v>-0.21909999999999996</v>
      </c>
      <c r="R163" s="24">
        <f>SUMIFS(tblCleanOrders[Sales_USD],tblCleanOrders[Rep_ID],A163,tblCleanOrders[Year],YEAR(D163),tblCleanOrders[Month],MONTH(D163))</f>
        <v>987.43</v>
      </c>
      <c r="S163" s="27">
        <v>1.1200000000000001</v>
      </c>
      <c r="T163" s="24">
        <f>INDEX(tblRepAvg[Avg_Monthly_Sales],MATCH(A163,tblRepAvg[Rep_ID],0))*S163</f>
        <v>1387.261187878788</v>
      </c>
      <c r="U163" s="9">
        <f t="shared" si="21"/>
        <v>0.71178377123766023</v>
      </c>
      <c r="V163" s="24">
        <f t="shared" si="22"/>
        <v>-399.831187878788</v>
      </c>
      <c r="W163" t="str">
        <f t="shared" si="23"/>
        <v>Critical</v>
      </c>
    </row>
    <row r="164" spans="1:23" ht="15" customHeight="1" x14ac:dyDescent="0.3">
      <c r="A164" s="25">
        <v>321560</v>
      </c>
      <c r="B164" s="25">
        <v>1</v>
      </c>
      <c r="C164" t="str">
        <f>INDEX(tblRegions[name],MATCH(B164,tblRegions[id],0))</f>
        <v>Northeast</v>
      </c>
      <c r="D164" s="26">
        <v>42370</v>
      </c>
      <c r="E164" s="27">
        <v>26</v>
      </c>
      <c r="F164" s="27">
        <v>22</v>
      </c>
      <c r="G164" s="9">
        <f t="shared" si="16"/>
        <v>0.84615384615384615</v>
      </c>
      <c r="H164" s="27">
        <v>552</v>
      </c>
      <c r="I164" s="27">
        <v>439</v>
      </c>
      <c r="J164" s="9">
        <f t="shared" si="17"/>
        <v>0.79528985507246375</v>
      </c>
      <c r="K164">
        <f t="shared" si="18"/>
        <v>-113</v>
      </c>
      <c r="L164" s="28">
        <v>0.78449999999999998</v>
      </c>
      <c r="M164" s="28">
        <v>0.9</v>
      </c>
      <c r="N164" s="9">
        <f t="shared" si="19"/>
        <v>-0.11550000000000005</v>
      </c>
      <c r="O164" s="28">
        <v>0.77410000000000001</v>
      </c>
      <c r="P164" s="28">
        <v>0.95</v>
      </c>
      <c r="Q164" s="9">
        <f t="shared" si="20"/>
        <v>-0.17589999999999995</v>
      </c>
      <c r="R164" s="24">
        <f>SUMIFS(tblCleanOrders[Sales_USD],tblCleanOrders[Rep_ID],A164,tblCleanOrders[Year],YEAR(D164),tblCleanOrders[Month],MONTH(D164))</f>
        <v>850.9</v>
      </c>
      <c r="S164" s="27">
        <v>1.1299999999999999</v>
      </c>
      <c r="T164" s="24">
        <f>INDEX(tblRepAvg[Avg_Monthly_Sales],MATCH(A164,tblRepAvg[Rep_ID],0))*S164</f>
        <v>1399.6474484848482</v>
      </c>
      <c r="U164" s="9">
        <f t="shared" si="21"/>
        <v>0.60793880696251013</v>
      </c>
      <c r="V164" s="24">
        <f t="shared" si="22"/>
        <v>-548.74744848484818</v>
      </c>
      <c r="W164" t="str">
        <f t="shared" si="23"/>
        <v>Critical</v>
      </c>
    </row>
    <row r="165" spans="1:23" ht="15" customHeight="1" x14ac:dyDescent="0.3">
      <c r="A165" s="25">
        <v>321560</v>
      </c>
      <c r="B165" s="25">
        <v>1</v>
      </c>
      <c r="C165" t="str">
        <f>INDEX(tblRegions[name],MATCH(B165,tblRegions[id],0))</f>
        <v>Northeast</v>
      </c>
      <c r="D165" s="26">
        <v>42401</v>
      </c>
      <c r="E165" s="27">
        <v>26</v>
      </c>
      <c r="F165" s="27">
        <v>21</v>
      </c>
      <c r="G165" s="9">
        <f t="shared" si="16"/>
        <v>0.80769230769230771</v>
      </c>
      <c r="H165" s="27">
        <v>560</v>
      </c>
      <c r="I165" s="27">
        <v>448</v>
      </c>
      <c r="J165" s="9">
        <f t="shared" si="17"/>
        <v>0.8</v>
      </c>
      <c r="K165">
        <f t="shared" si="18"/>
        <v>-112</v>
      </c>
      <c r="L165" s="28">
        <v>0.7823</v>
      </c>
      <c r="M165" s="28">
        <v>0.9</v>
      </c>
      <c r="N165" s="9">
        <f t="shared" si="19"/>
        <v>-0.11770000000000003</v>
      </c>
      <c r="O165" s="28">
        <v>0.74819999999999998</v>
      </c>
      <c r="P165" s="28">
        <v>0.95</v>
      </c>
      <c r="Q165" s="9">
        <f t="shared" si="20"/>
        <v>-0.20179999999999998</v>
      </c>
      <c r="R165" s="24">
        <f>SUMIFS(tblCleanOrders[Sales_USD],tblCleanOrders[Rep_ID],A165,tblCleanOrders[Year],YEAR(D165),tblCleanOrders[Month],MONTH(D165))</f>
        <v>0</v>
      </c>
      <c r="S165" s="27">
        <v>1.1399999999999999</v>
      </c>
      <c r="T165" s="24">
        <f>INDEX(tblRepAvg[Avg_Monthly_Sales],MATCH(A165,tblRepAvg[Rep_ID],0))*S165</f>
        <v>1412.0337090909088</v>
      </c>
      <c r="U165" s="9">
        <f t="shared" si="21"/>
        <v>0</v>
      </c>
      <c r="V165" s="24">
        <f t="shared" si="22"/>
        <v>-1412.0337090909088</v>
      </c>
      <c r="W165" t="str">
        <f t="shared" si="23"/>
        <v>Critical</v>
      </c>
    </row>
    <row r="166" spans="1:23" ht="15" customHeight="1" x14ac:dyDescent="0.3">
      <c r="A166" s="25">
        <v>321560</v>
      </c>
      <c r="B166" s="25">
        <v>1</v>
      </c>
      <c r="C166" t="str">
        <f>INDEX(tblRegions[name],MATCH(B166,tblRegions[id],0))</f>
        <v>Northeast</v>
      </c>
      <c r="D166" s="26">
        <v>42430</v>
      </c>
      <c r="E166" s="27">
        <v>26</v>
      </c>
      <c r="F166" s="27">
        <v>22</v>
      </c>
      <c r="G166" s="9">
        <f t="shared" si="16"/>
        <v>0.84615384615384615</v>
      </c>
      <c r="H166" s="27">
        <v>568</v>
      </c>
      <c r="I166" s="27">
        <v>469</v>
      </c>
      <c r="J166" s="9">
        <f t="shared" si="17"/>
        <v>0.82570422535211263</v>
      </c>
      <c r="K166">
        <f t="shared" si="18"/>
        <v>-99</v>
      </c>
      <c r="L166" s="28">
        <v>0.73780000000000001</v>
      </c>
      <c r="M166" s="28">
        <v>0.9</v>
      </c>
      <c r="N166" s="9">
        <f t="shared" si="19"/>
        <v>-0.16220000000000001</v>
      </c>
      <c r="O166" s="28">
        <v>0.79830000000000001</v>
      </c>
      <c r="P166" s="28">
        <v>0.95</v>
      </c>
      <c r="Q166" s="9">
        <f t="shared" si="20"/>
        <v>-0.15169999999999995</v>
      </c>
      <c r="R166" s="24">
        <f>SUMIFS(tblCleanOrders[Sales_USD],tblCleanOrders[Rep_ID],A166,tblCleanOrders[Year],YEAR(D166),tblCleanOrders[Month],MONTH(D166))</f>
        <v>1271.9000000000001</v>
      </c>
      <c r="S166" s="27">
        <v>1.1499999999999999</v>
      </c>
      <c r="T166" s="24">
        <f>INDEX(tblRepAvg[Avg_Monthly_Sales],MATCH(A166,tblRepAvg[Rep_ID],0))*S166</f>
        <v>1424.4199696969695</v>
      </c>
      <c r="U166" s="9">
        <f t="shared" si="21"/>
        <v>0.89292485857986359</v>
      </c>
      <c r="V166" s="24">
        <f t="shared" si="22"/>
        <v>-152.51996969696938</v>
      </c>
      <c r="W166" t="str">
        <f t="shared" si="23"/>
        <v>At Risk</v>
      </c>
    </row>
    <row r="167" spans="1:23" ht="15" customHeight="1" x14ac:dyDescent="0.3">
      <c r="A167" s="25">
        <v>321560</v>
      </c>
      <c r="B167" s="25">
        <v>1</v>
      </c>
      <c r="C167" t="str">
        <f>INDEX(tblRegions[name],MATCH(B167,tblRegions[id],0))</f>
        <v>Northeast</v>
      </c>
      <c r="D167" s="26">
        <v>42461</v>
      </c>
      <c r="E167" s="27">
        <v>26</v>
      </c>
      <c r="F167" s="27">
        <v>22</v>
      </c>
      <c r="G167" s="9">
        <f t="shared" si="16"/>
        <v>0.84615384615384615</v>
      </c>
      <c r="H167" s="27">
        <v>576</v>
      </c>
      <c r="I167" s="27">
        <v>479</v>
      </c>
      <c r="J167" s="9">
        <f t="shared" si="17"/>
        <v>0.83159722222222221</v>
      </c>
      <c r="K167">
        <f t="shared" si="18"/>
        <v>-97</v>
      </c>
      <c r="L167" s="28">
        <v>0.70930000000000004</v>
      </c>
      <c r="M167" s="28">
        <v>0.9</v>
      </c>
      <c r="N167" s="9">
        <f t="shared" si="19"/>
        <v>-0.19069999999999998</v>
      </c>
      <c r="O167" s="28">
        <v>0.77100000000000002</v>
      </c>
      <c r="P167" s="28">
        <v>0.95</v>
      </c>
      <c r="Q167" s="9">
        <f t="shared" si="20"/>
        <v>-0.17899999999999994</v>
      </c>
      <c r="R167" s="24">
        <f>SUMIFS(tblCleanOrders[Sales_USD],tblCleanOrders[Rep_ID],A167,tblCleanOrders[Year],YEAR(D167),tblCleanOrders[Month],MONTH(D167))</f>
        <v>985.64</v>
      </c>
      <c r="S167" s="27">
        <v>1.05</v>
      </c>
      <c r="T167" s="24">
        <f>INDEX(tblRepAvg[Avg_Monthly_Sales],MATCH(A167,tblRepAvg[Rep_ID],0))*S167</f>
        <v>1300.5573636363636</v>
      </c>
      <c r="U167" s="9">
        <f t="shared" si="21"/>
        <v>0.7578596896673182</v>
      </c>
      <c r="V167" s="24">
        <f t="shared" si="22"/>
        <v>-314.91736363636358</v>
      </c>
      <c r="W167" t="str">
        <f t="shared" si="23"/>
        <v>Critical</v>
      </c>
    </row>
    <row r="168" spans="1:23" ht="15" customHeight="1" x14ac:dyDescent="0.3">
      <c r="A168" s="25">
        <v>321560</v>
      </c>
      <c r="B168" s="25">
        <v>1</v>
      </c>
      <c r="C168" t="str">
        <f>INDEX(tblRegions[name],MATCH(B168,tblRegions[id],0))</f>
        <v>Northeast</v>
      </c>
      <c r="D168" s="26">
        <v>42491</v>
      </c>
      <c r="E168" s="27">
        <v>26</v>
      </c>
      <c r="F168" s="27">
        <v>22</v>
      </c>
      <c r="G168" s="9">
        <f t="shared" si="16"/>
        <v>0.84615384615384615</v>
      </c>
      <c r="H168" s="27">
        <v>552</v>
      </c>
      <c r="I168" s="27">
        <v>416</v>
      </c>
      <c r="J168" s="9">
        <f t="shared" si="17"/>
        <v>0.75362318840579712</v>
      </c>
      <c r="K168">
        <f t="shared" si="18"/>
        <v>-136</v>
      </c>
      <c r="L168" s="28">
        <v>0.69079999999999997</v>
      </c>
      <c r="M168" s="28">
        <v>0.9</v>
      </c>
      <c r="N168" s="9">
        <f t="shared" si="19"/>
        <v>-0.20920000000000005</v>
      </c>
      <c r="O168" s="28">
        <v>0.79259999999999997</v>
      </c>
      <c r="P168" s="28">
        <v>0.95</v>
      </c>
      <c r="Q168" s="9">
        <f t="shared" si="20"/>
        <v>-0.15739999999999998</v>
      </c>
      <c r="R168" s="24">
        <f>SUMIFS(tblCleanOrders[Sales_USD],tblCleanOrders[Rep_ID],A168,tblCleanOrders[Year],YEAR(D168),tblCleanOrders[Month],MONTH(D168))</f>
        <v>1385.83</v>
      </c>
      <c r="S168" s="27">
        <v>1.06</v>
      </c>
      <c r="T168" s="24">
        <f>INDEX(tblRepAvg[Avg_Monthly_Sales],MATCH(A168,tblRepAvg[Rep_ID],0))*S168</f>
        <v>1312.9436242424242</v>
      </c>
      <c r="U168" s="9">
        <f t="shared" si="21"/>
        <v>1.0555137131646697</v>
      </c>
      <c r="V168" s="24">
        <f t="shared" si="22"/>
        <v>72.886375757575706</v>
      </c>
      <c r="W168" t="str">
        <f t="shared" si="23"/>
        <v>Critical</v>
      </c>
    </row>
    <row r="169" spans="1:23" ht="15" customHeight="1" x14ac:dyDescent="0.3">
      <c r="A169" s="25">
        <v>321560</v>
      </c>
      <c r="B169" s="25">
        <v>1</v>
      </c>
      <c r="C169" t="str">
        <f>INDEX(tblRegions[name],MATCH(B169,tblRegions[id],0))</f>
        <v>Northeast</v>
      </c>
      <c r="D169" s="26">
        <v>42522</v>
      </c>
      <c r="E169" s="27">
        <v>26</v>
      </c>
      <c r="F169" s="27">
        <v>22</v>
      </c>
      <c r="G169" s="9">
        <f t="shared" si="16"/>
        <v>0.84615384615384615</v>
      </c>
      <c r="H169" s="27">
        <v>560</v>
      </c>
      <c r="I169" s="27">
        <v>427</v>
      </c>
      <c r="J169" s="9">
        <f t="shared" si="17"/>
        <v>0.76249999999999996</v>
      </c>
      <c r="K169">
        <f t="shared" si="18"/>
        <v>-133</v>
      </c>
      <c r="L169" s="28">
        <v>0.74219999999999997</v>
      </c>
      <c r="M169" s="28">
        <v>0.9</v>
      </c>
      <c r="N169" s="9">
        <f t="shared" si="19"/>
        <v>-0.15780000000000005</v>
      </c>
      <c r="O169" s="28">
        <v>0.81579999999999997</v>
      </c>
      <c r="P169" s="28">
        <v>0.95</v>
      </c>
      <c r="Q169" s="9">
        <f t="shared" si="20"/>
        <v>-0.13419999999999999</v>
      </c>
      <c r="R169" s="24">
        <f>SUMIFS(tblCleanOrders[Sales_USD],tblCleanOrders[Rep_ID],A169,tblCleanOrders[Year],YEAR(D169),tblCleanOrders[Month],MONTH(D169))</f>
        <v>900.92</v>
      </c>
      <c r="S169" s="27">
        <v>1.07</v>
      </c>
      <c r="T169" s="24">
        <f>INDEX(tblRepAvg[Avg_Monthly_Sales],MATCH(A169,tblRepAvg[Rep_ID],0))*S169</f>
        <v>1325.3298848484849</v>
      </c>
      <c r="U169" s="9">
        <f t="shared" si="21"/>
        <v>0.67977038041588822</v>
      </c>
      <c r="V169" s="24">
        <f t="shared" si="22"/>
        <v>-424.40988484848492</v>
      </c>
      <c r="W169" t="str">
        <f t="shared" si="23"/>
        <v>Critical</v>
      </c>
    </row>
    <row r="170" spans="1:23" ht="15" customHeight="1" x14ac:dyDescent="0.3">
      <c r="A170" s="25">
        <v>321560</v>
      </c>
      <c r="B170" s="25">
        <v>1</v>
      </c>
      <c r="C170" t="str">
        <f>INDEX(tblRegions[name],MATCH(B170,tblRegions[id],0))</f>
        <v>Northeast</v>
      </c>
      <c r="D170" s="26">
        <v>42552</v>
      </c>
      <c r="E170" s="27">
        <v>26</v>
      </c>
      <c r="F170" s="27">
        <v>21</v>
      </c>
      <c r="G170" s="9">
        <f t="shared" si="16"/>
        <v>0.80769230769230771</v>
      </c>
      <c r="H170" s="27">
        <v>568</v>
      </c>
      <c r="I170" s="27">
        <v>422</v>
      </c>
      <c r="J170" s="9">
        <f t="shared" si="17"/>
        <v>0.74295774647887325</v>
      </c>
      <c r="K170">
        <f t="shared" si="18"/>
        <v>-146</v>
      </c>
      <c r="L170" s="28">
        <v>0.71330000000000005</v>
      </c>
      <c r="M170" s="28">
        <v>0.9</v>
      </c>
      <c r="N170" s="9">
        <f t="shared" si="19"/>
        <v>-0.18669999999999998</v>
      </c>
      <c r="O170" s="28">
        <v>0.82310000000000005</v>
      </c>
      <c r="P170" s="28">
        <v>0.95</v>
      </c>
      <c r="Q170" s="9">
        <f t="shared" si="20"/>
        <v>-0.1268999999999999</v>
      </c>
      <c r="R170" s="24">
        <f>SUMIFS(tblCleanOrders[Sales_USD],tblCleanOrders[Rep_ID],A170,tblCleanOrders[Year],YEAR(D170),tblCleanOrders[Month],MONTH(D170))</f>
        <v>1126.96</v>
      </c>
      <c r="S170" s="27">
        <v>1.08</v>
      </c>
      <c r="T170" s="24">
        <f>INDEX(tblRepAvg[Avg_Monthly_Sales],MATCH(A170,tblRepAvg[Rep_ID],0))*S170</f>
        <v>1337.7161454545453</v>
      </c>
      <c r="U170" s="9">
        <f t="shared" si="21"/>
        <v>0.84245077240737642</v>
      </c>
      <c r="V170" s="24">
        <f t="shared" si="22"/>
        <v>-210.75614545454528</v>
      </c>
      <c r="W170" t="str">
        <f t="shared" si="23"/>
        <v>At Risk</v>
      </c>
    </row>
    <row r="171" spans="1:23" ht="15" customHeight="1" x14ac:dyDescent="0.3">
      <c r="A171" s="25">
        <v>321560</v>
      </c>
      <c r="B171" s="25">
        <v>1</v>
      </c>
      <c r="C171" t="str">
        <f>INDEX(tblRegions[name],MATCH(B171,tblRegions[id],0))</f>
        <v>Northeast</v>
      </c>
      <c r="D171" s="26">
        <v>42583</v>
      </c>
      <c r="E171" s="27">
        <v>26</v>
      </c>
      <c r="F171" s="27">
        <v>22</v>
      </c>
      <c r="G171" s="9">
        <f t="shared" si="16"/>
        <v>0.84615384615384615</v>
      </c>
      <c r="H171" s="27">
        <v>576</v>
      </c>
      <c r="I171" s="27">
        <v>480</v>
      </c>
      <c r="J171" s="9">
        <f t="shared" si="17"/>
        <v>0.83333333333333337</v>
      </c>
      <c r="K171">
        <f t="shared" si="18"/>
        <v>-96</v>
      </c>
      <c r="L171" s="28">
        <v>0.70569999999999999</v>
      </c>
      <c r="M171" s="28">
        <v>0.9</v>
      </c>
      <c r="N171" s="9">
        <f t="shared" si="19"/>
        <v>-0.19430000000000003</v>
      </c>
      <c r="O171" s="28">
        <v>0.73170000000000002</v>
      </c>
      <c r="P171" s="28">
        <v>0.95</v>
      </c>
      <c r="Q171" s="9">
        <f t="shared" si="20"/>
        <v>-0.21829999999999994</v>
      </c>
      <c r="R171" s="24">
        <f>SUMIFS(tblCleanOrders[Sales_USD],tblCleanOrders[Rep_ID],A171,tblCleanOrders[Year],YEAR(D171),tblCleanOrders[Month],MONTH(D171))</f>
        <v>937.02</v>
      </c>
      <c r="S171" s="27">
        <v>1.0900000000000001</v>
      </c>
      <c r="T171" s="24">
        <f>INDEX(tblRepAvg[Avg_Monthly_Sales],MATCH(A171,tblRepAvg[Rep_ID],0))*S171</f>
        <v>1350.102406060606</v>
      </c>
      <c r="U171" s="9">
        <f t="shared" si="21"/>
        <v>0.69403624183892998</v>
      </c>
      <c r="V171" s="24">
        <f t="shared" si="22"/>
        <v>-413.08240606060599</v>
      </c>
      <c r="W171" t="str">
        <f t="shared" si="23"/>
        <v>Critical</v>
      </c>
    </row>
    <row r="172" spans="1:23" ht="15" customHeight="1" x14ac:dyDescent="0.3">
      <c r="A172" s="25">
        <v>321560</v>
      </c>
      <c r="B172" s="25">
        <v>1</v>
      </c>
      <c r="C172" t="str">
        <f>INDEX(tblRegions[name],MATCH(B172,tblRegions[id],0))</f>
        <v>Northeast</v>
      </c>
      <c r="D172" s="26">
        <v>42614</v>
      </c>
      <c r="E172" s="27">
        <v>26</v>
      </c>
      <c r="F172" s="27">
        <v>22</v>
      </c>
      <c r="G172" s="9">
        <f t="shared" si="16"/>
        <v>0.84615384615384615</v>
      </c>
      <c r="H172" s="27">
        <v>552</v>
      </c>
      <c r="I172" s="27">
        <v>445</v>
      </c>
      <c r="J172" s="9">
        <f t="shared" si="17"/>
        <v>0.8061594202898551</v>
      </c>
      <c r="K172">
        <f t="shared" si="18"/>
        <v>-107</v>
      </c>
      <c r="L172" s="28">
        <v>0.76480000000000004</v>
      </c>
      <c r="M172" s="28">
        <v>0.9</v>
      </c>
      <c r="N172" s="9">
        <f t="shared" si="19"/>
        <v>-0.13519999999999999</v>
      </c>
      <c r="O172" s="28">
        <v>0.7732</v>
      </c>
      <c r="P172" s="28">
        <v>0.95</v>
      </c>
      <c r="Q172" s="9">
        <f t="shared" si="20"/>
        <v>-0.17679999999999996</v>
      </c>
      <c r="R172" s="24">
        <f>SUMIFS(tblCleanOrders[Sales_USD],tblCleanOrders[Rep_ID],A172,tblCleanOrders[Year],YEAR(D172),tblCleanOrders[Month],MONTH(D172))</f>
        <v>510.93</v>
      </c>
      <c r="S172" s="27">
        <v>1.1000000000000001</v>
      </c>
      <c r="T172" s="24">
        <f>INDEX(tblRepAvg[Avg_Monthly_Sales],MATCH(A172,tblRepAvg[Rep_ID],0))*S172</f>
        <v>1362.4886666666666</v>
      </c>
      <c r="U172" s="9">
        <f t="shared" si="21"/>
        <v>0.37499761465905773</v>
      </c>
      <c r="V172" s="24">
        <f t="shared" si="22"/>
        <v>-851.55866666666657</v>
      </c>
      <c r="W172" t="str">
        <f t="shared" si="23"/>
        <v>Critical</v>
      </c>
    </row>
    <row r="173" spans="1:23" ht="15" customHeight="1" x14ac:dyDescent="0.3">
      <c r="A173" s="25">
        <v>321560</v>
      </c>
      <c r="B173" s="25">
        <v>1</v>
      </c>
      <c r="C173" t="str">
        <f>INDEX(tblRegions[name],MATCH(B173,tblRegions[id],0))</f>
        <v>Northeast</v>
      </c>
      <c r="D173" s="26">
        <v>42644</v>
      </c>
      <c r="E173" s="27">
        <v>26</v>
      </c>
      <c r="F173" s="27">
        <v>22</v>
      </c>
      <c r="G173" s="9">
        <f t="shared" si="16"/>
        <v>0.84615384615384615</v>
      </c>
      <c r="H173" s="27">
        <v>560</v>
      </c>
      <c r="I173" s="27">
        <v>453</v>
      </c>
      <c r="J173" s="9">
        <f t="shared" si="17"/>
        <v>0.80892857142857144</v>
      </c>
      <c r="K173">
        <f t="shared" si="18"/>
        <v>-107</v>
      </c>
      <c r="L173" s="28">
        <v>0.77280000000000004</v>
      </c>
      <c r="M173" s="28">
        <v>0.9</v>
      </c>
      <c r="N173" s="9">
        <f t="shared" si="19"/>
        <v>-0.12719999999999998</v>
      </c>
      <c r="O173" s="28">
        <v>0.80920000000000003</v>
      </c>
      <c r="P173" s="28">
        <v>0.95</v>
      </c>
      <c r="Q173" s="9">
        <f t="shared" si="20"/>
        <v>-0.14079999999999993</v>
      </c>
      <c r="R173" s="24">
        <f>SUMIFS(tblCleanOrders[Sales_USD],tblCleanOrders[Rep_ID],A173,tblCleanOrders[Year],YEAR(D173),tblCleanOrders[Month],MONTH(D173))</f>
        <v>2699.62</v>
      </c>
      <c r="S173" s="27">
        <v>1.1100000000000001</v>
      </c>
      <c r="T173" s="24">
        <f>INDEX(tblRepAvg[Avg_Monthly_Sales],MATCH(A173,tblRepAvg[Rep_ID],0))*S173</f>
        <v>1374.8749272727273</v>
      </c>
      <c r="U173" s="9">
        <f t="shared" si="21"/>
        <v>1.9635386073663479</v>
      </c>
      <c r="V173" s="24">
        <f t="shared" si="22"/>
        <v>1324.7450727272726</v>
      </c>
      <c r="W173" t="str">
        <f t="shared" si="23"/>
        <v>At Risk</v>
      </c>
    </row>
    <row r="174" spans="1:23" ht="15" customHeight="1" x14ac:dyDescent="0.3">
      <c r="A174" s="25">
        <v>321560</v>
      </c>
      <c r="B174" s="25">
        <v>1</v>
      </c>
      <c r="C174" t="str">
        <f>INDEX(tblRegions[name],MATCH(B174,tblRegions[id],0))</f>
        <v>Northeast</v>
      </c>
      <c r="D174" s="26">
        <v>42675</v>
      </c>
      <c r="E174" s="27">
        <v>26</v>
      </c>
      <c r="F174" s="27">
        <v>21</v>
      </c>
      <c r="G174" s="9">
        <f t="shared" si="16"/>
        <v>0.80769230769230771</v>
      </c>
      <c r="H174" s="27">
        <v>568</v>
      </c>
      <c r="I174" s="27">
        <v>405</v>
      </c>
      <c r="J174" s="9">
        <f t="shared" si="17"/>
        <v>0.7130281690140845</v>
      </c>
      <c r="K174">
        <f t="shared" si="18"/>
        <v>-163</v>
      </c>
      <c r="L174" s="28">
        <v>0.78059999999999996</v>
      </c>
      <c r="M174" s="28">
        <v>0.9</v>
      </c>
      <c r="N174" s="9">
        <f t="shared" si="19"/>
        <v>-0.11940000000000006</v>
      </c>
      <c r="O174" s="28">
        <v>0.82369999999999999</v>
      </c>
      <c r="P174" s="28">
        <v>0.95</v>
      </c>
      <c r="Q174" s="9">
        <f t="shared" si="20"/>
        <v>-0.12629999999999997</v>
      </c>
      <c r="R174" s="24">
        <f>SUMIFS(tblCleanOrders[Sales_USD],tblCleanOrders[Rep_ID],A174,tblCleanOrders[Year],YEAR(D174),tblCleanOrders[Month],MONTH(D174))</f>
        <v>2203.9499999999998</v>
      </c>
      <c r="S174" s="27">
        <v>1.1200000000000001</v>
      </c>
      <c r="T174" s="24">
        <f>INDEX(tblRepAvg[Avg_Monthly_Sales],MATCH(A174,tblRepAvg[Rep_ID],0))*S174</f>
        <v>1387.261187878788</v>
      </c>
      <c r="U174" s="9">
        <f t="shared" si="21"/>
        <v>1.5887058754739487</v>
      </c>
      <c r="V174" s="24">
        <f t="shared" si="22"/>
        <v>816.68881212121187</v>
      </c>
      <c r="W174" t="str">
        <f t="shared" si="23"/>
        <v>At Risk</v>
      </c>
    </row>
    <row r="175" spans="1:23" ht="15" customHeight="1" x14ac:dyDescent="0.3">
      <c r="A175" s="25">
        <v>321560</v>
      </c>
      <c r="B175" s="25">
        <v>1</v>
      </c>
      <c r="C175" t="str">
        <f>INDEX(tblRegions[name],MATCH(B175,tblRegions[id],0))</f>
        <v>Northeast</v>
      </c>
      <c r="D175" s="26">
        <v>42705</v>
      </c>
      <c r="E175" s="27">
        <v>26</v>
      </c>
      <c r="F175" s="27">
        <v>21</v>
      </c>
      <c r="G175" s="9">
        <f t="shared" si="16"/>
        <v>0.80769230769230771</v>
      </c>
      <c r="H175" s="27">
        <v>576</v>
      </c>
      <c r="I175" s="27">
        <v>420</v>
      </c>
      <c r="J175" s="9">
        <f t="shared" si="17"/>
        <v>0.72916666666666663</v>
      </c>
      <c r="K175">
        <f t="shared" si="18"/>
        <v>-156</v>
      </c>
      <c r="L175" s="28">
        <v>0.749</v>
      </c>
      <c r="M175" s="28">
        <v>0.9</v>
      </c>
      <c r="N175" s="9">
        <f t="shared" si="19"/>
        <v>-0.15100000000000002</v>
      </c>
      <c r="O175" s="28">
        <v>0.80989999999999995</v>
      </c>
      <c r="P175" s="28">
        <v>0.95</v>
      </c>
      <c r="Q175" s="9">
        <f t="shared" si="20"/>
        <v>-0.1401</v>
      </c>
      <c r="R175" s="24">
        <f>SUMIFS(tblCleanOrders[Sales_USD],tblCleanOrders[Rep_ID],A175,tblCleanOrders[Year],YEAR(D175),tblCleanOrders[Month],MONTH(D175))</f>
        <v>3700.44</v>
      </c>
      <c r="S175" s="27">
        <v>1.1299999999999999</v>
      </c>
      <c r="T175" s="24">
        <f>INDEX(tblRepAvg[Avg_Monthly_Sales],MATCH(A175,tblRepAvg[Rep_ID],0))*S175</f>
        <v>1399.6474484848482</v>
      </c>
      <c r="U175" s="9">
        <f t="shared" si="21"/>
        <v>2.6438372062949242</v>
      </c>
      <c r="V175" s="24">
        <f t="shared" si="22"/>
        <v>2300.7925515151519</v>
      </c>
      <c r="W175" t="str">
        <f t="shared" si="23"/>
        <v>At Risk</v>
      </c>
    </row>
    <row r="176" spans="1:23" ht="15" customHeight="1" x14ac:dyDescent="0.3">
      <c r="A176" s="25">
        <v>321560</v>
      </c>
      <c r="B176" s="25">
        <v>1</v>
      </c>
      <c r="C176" t="str">
        <f>INDEX(tblRegions[name],MATCH(B176,tblRegions[id],0))</f>
        <v>Northeast</v>
      </c>
      <c r="D176" s="26">
        <v>42736</v>
      </c>
      <c r="E176" s="27">
        <v>26</v>
      </c>
      <c r="F176" s="27">
        <v>23</v>
      </c>
      <c r="G176" s="9">
        <f t="shared" si="16"/>
        <v>0.88461538461538458</v>
      </c>
      <c r="H176" s="27">
        <v>552</v>
      </c>
      <c r="I176" s="27">
        <v>455</v>
      </c>
      <c r="J176" s="9">
        <f t="shared" si="17"/>
        <v>0.82427536231884058</v>
      </c>
      <c r="K176">
        <f t="shared" si="18"/>
        <v>-97</v>
      </c>
      <c r="L176" s="28">
        <v>0.73260000000000003</v>
      </c>
      <c r="M176" s="28">
        <v>0.9</v>
      </c>
      <c r="N176" s="9">
        <f t="shared" si="19"/>
        <v>-0.16739999999999999</v>
      </c>
      <c r="O176" s="28">
        <v>0.74360000000000004</v>
      </c>
      <c r="P176" s="28">
        <v>0.95</v>
      </c>
      <c r="Q176" s="9">
        <f t="shared" si="20"/>
        <v>-0.20639999999999992</v>
      </c>
      <c r="R176" s="24">
        <f>SUMIFS(tblCleanOrders[Sales_USD],tblCleanOrders[Rep_ID],A176,tblCleanOrders[Year],YEAR(D176),tblCleanOrders[Month],MONTH(D176))</f>
        <v>1036.57</v>
      </c>
      <c r="S176" s="27">
        <v>1.1399999999999999</v>
      </c>
      <c r="T176" s="24">
        <f>INDEX(tblRepAvg[Avg_Monthly_Sales],MATCH(A176,tblRepAvg[Rep_ID],0))*S176</f>
        <v>1412.0337090909088</v>
      </c>
      <c r="U176" s="9">
        <f t="shared" si="21"/>
        <v>0.734097205559888</v>
      </c>
      <c r="V176" s="24">
        <f t="shared" si="22"/>
        <v>-375.46370909090888</v>
      </c>
      <c r="W176" t="str">
        <f t="shared" si="23"/>
        <v>Critical</v>
      </c>
    </row>
    <row r="177" spans="1:23" ht="15" customHeight="1" x14ac:dyDescent="0.3">
      <c r="A177" s="25">
        <v>321570</v>
      </c>
      <c r="B177" s="25">
        <v>1</v>
      </c>
      <c r="C177" t="str">
        <f>INDEX(tblRegions[name],MATCH(B177,tblRegions[id],0))</f>
        <v>Northeast</v>
      </c>
      <c r="D177" s="26">
        <v>42005</v>
      </c>
      <c r="E177" s="27">
        <v>26</v>
      </c>
      <c r="F177" s="27">
        <v>21</v>
      </c>
      <c r="G177" s="9">
        <f t="shared" si="16"/>
        <v>0.80769230769230771</v>
      </c>
      <c r="H177" s="27">
        <v>480</v>
      </c>
      <c r="I177" s="27">
        <v>341</v>
      </c>
      <c r="J177" s="9">
        <f t="shared" si="17"/>
        <v>0.7104166666666667</v>
      </c>
      <c r="K177">
        <f t="shared" si="18"/>
        <v>-139</v>
      </c>
      <c r="L177" s="28">
        <v>0.62119999999999997</v>
      </c>
      <c r="M177" s="28">
        <v>0.9</v>
      </c>
      <c r="N177" s="9">
        <f t="shared" si="19"/>
        <v>-0.27880000000000005</v>
      </c>
      <c r="O177" s="28">
        <v>0.75</v>
      </c>
      <c r="P177" s="28">
        <v>0.95</v>
      </c>
      <c r="Q177" s="9">
        <f t="shared" si="20"/>
        <v>-0.19999999999999996</v>
      </c>
      <c r="R177" s="24">
        <f>SUMIFS(tblCleanOrders[Sales_USD],tblCleanOrders[Rep_ID],A177,tblCleanOrders[Year],YEAR(D177),tblCleanOrders[Month],MONTH(D177))</f>
        <v>5342.55</v>
      </c>
      <c r="S177" s="27">
        <v>1.1499999999999999</v>
      </c>
      <c r="T177" s="24">
        <f>INDEX(tblRepAvg[Avg_Monthly_Sales],MATCH(A177,tblRepAvg[Rep_ID],0))*S177</f>
        <v>6197.0025135135147</v>
      </c>
      <c r="U177" s="9">
        <f t="shared" si="21"/>
        <v>0.86211841746872786</v>
      </c>
      <c r="V177" s="24">
        <f t="shared" si="22"/>
        <v>-854.45251351351453</v>
      </c>
      <c r="W177" t="str">
        <f t="shared" si="23"/>
        <v>Critical</v>
      </c>
    </row>
    <row r="178" spans="1:23" ht="15" customHeight="1" x14ac:dyDescent="0.3">
      <c r="A178" s="25">
        <v>321570</v>
      </c>
      <c r="B178" s="25">
        <v>1</v>
      </c>
      <c r="C178" t="str">
        <f>INDEX(tblRegions[name],MATCH(B178,tblRegions[id],0))</f>
        <v>Northeast</v>
      </c>
      <c r="D178" s="26">
        <v>42036</v>
      </c>
      <c r="E178" s="27">
        <v>26</v>
      </c>
      <c r="F178" s="27">
        <v>22</v>
      </c>
      <c r="G178" s="9">
        <f t="shared" si="16"/>
        <v>0.84615384615384615</v>
      </c>
      <c r="H178" s="27">
        <v>488</v>
      </c>
      <c r="I178" s="27">
        <v>375</v>
      </c>
      <c r="J178" s="9">
        <f t="shared" si="17"/>
        <v>0.76844262295081966</v>
      </c>
      <c r="K178">
        <f t="shared" si="18"/>
        <v>-113</v>
      </c>
      <c r="L178" s="28">
        <v>0.62450000000000006</v>
      </c>
      <c r="M178" s="28">
        <v>0.9</v>
      </c>
      <c r="N178" s="9">
        <f t="shared" si="19"/>
        <v>-0.27549999999999997</v>
      </c>
      <c r="O178" s="28">
        <v>0.7087</v>
      </c>
      <c r="P178" s="28">
        <v>0.95</v>
      </c>
      <c r="Q178" s="9">
        <f t="shared" si="20"/>
        <v>-0.24129999999999996</v>
      </c>
      <c r="R178" s="24">
        <f>SUMIFS(tblCleanOrders[Sales_USD],tblCleanOrders[Rep_ID],A178,tblCleanOrders[Year],YEAR(D178),tblCleanOrders[Month],MONTH(D178))</f>
        <v>4198.9400000000005</v>
      </c>
      <c r="S178" s="27">
        <v>1.05</v>
      </c>
      <c r="T178" s="24">
        <f>INDEX(tblRepAvg[Avg_Monthly_Sales],MATCH(A178,tblRepAvg[Rep_ID],0))*S178</f>
        <v>5658.1327297297312</v>
      </c>
      <c r="U178" s="9">
        <f t="shared" si="21"/>
        <v>0.74210701667307277</v>
      </c>
      <c r="V178" s="24">
        <f t="shared" si="22"/>
        <v>-1459.1927297297307</v>
      </c>
      <c r="W178" t="str">
        <f t="shared" si="23"/>
        <v>Critical</v>
      </c>
    </row>
    <row r="179" spans="1:23" ht="15" customHeight="1" x14ac:dyDescent="0.3">
      <c r="A179" s="25">
        <v>321570</v>
      </c>
      <c r="B179" s="25">
        <v>1</v>
      </c>
      <c r="C179" t="str">
        <f>INDEX(tblRegions[name],MATCH(B179,tblRegions[id],0))</f>
        <v>Northeast</v>
      </c>
      <c r="D179" s="26">
        <v>42064</v>
      </c>
      <c r="E179" s="27">
        <v>26</v>
      </c>
      <c r="F179" s="27">
        <v>22</v>
      </c>
      <c r="G179" s="9">
        <f t="shared" si="16"/>
        <v>0.84615384615384615</v>
      </c>
      <c r="H179" s="27">
        <v>496</v>
      </c>
      <c r="I179" s="27">
        <v>367</v>
      </c>
      <c r="J179" s="9">
        <f t="shared" si="17"/>
        <v>0.73991935483870963</v>
      </c>
      <c r="K179">
        <f t="shared" si="18"/>
        <v>-129</v>
      </c>
      <c r="L179" s="28">
        <v>0.70050000000000001</v>
      </c>
      <c r="M179" s="28">
        <v>0.9</v>
      </c>
      <c r="N179" s="9">
        <f t="shared" si="19"/>
        <v>-0.19950000000000001</v>
      </c>
      <c r="O179" s="28">
        <v>0.71240000000000003</v>
      </c>
      <c r="P179" s="28">
        <v>0.95</v>
      </c>
      <c r="Q179" s="9">
        <f t="shared" si="20"/>
        <v>-0.23759999999999992</v>
      </c>
      <c r="R179" s="24">
        <f>SUMIFS(tblCleanOrders[Sales_USD],tblCleanOrders[Rep_ID],A179,tblCleanOrders[Year],YEAR(D179),tblCleanOrders[Month],MONTH(D179))</f>
        <v>7442.3799999999992</v>
      </c>
      <c r="S179" s="27">
        <v>1.06</v>
      </c>
      <c r="T179" s="24">
        <f>INDEX(tblRepAvg[Avg_Monthly_Sales],MATCH(A179,tblRepAvg[Rep_ID],0))*S179</f>
        <v>5712.0197081081096</v>
      </c>
      <c r="U179" s="9">
        <f t="shared" si="21"/>
        <v>1.3029331795609309</v>
      </c>
      <c r="V179" s="24">
        <f t="shared" si="22"/>
        <v>1730.3602918918896</v>
      </c>
      <c r="W179" t="str">
        <f t="shared" si="23"/>
        <v>At Risk</v>
      </c>
    </row>
    <row r="180" spans="1:23" ht="15" customHeight="1" x14ac:dyDescent="0.3">
      <c r="A180" s="25">
        <v>321570</v>
      </c>
      <c r="B180" s="25">
        <v>1</v>
      </c>
      <c r="C180" t="str">
        <f>INDEX(tblRegions[name],MATCH(B180,tblRegions[id],0))</f>
        <v>Northeast</v>
      </c>
      <c r="D180" s="26">
        <v>42095</v>
      </c>
      <c r="E180" s="27">
        <v>26</v>
      </c>
      <c r="F180" s="27">
        <v>22</v>
      </c>
      <c r="G180" s="9">
        <f t="shared" si="16"/>
        <v>0.84615384615384615</v>
      </c>
      <c r="H180" s="27">
        <v>504</v>
      </c>
      <c r="I180" s="27">
        <v>377</v>
      </c>
      <c r="J180" s="9">
        <f t="shared" si="17"/>
        <v>0.74801587301587302</v>
      </c>
      <c r="K180">
        <f t="shared" si="18"/>
        <v>-127</v>
      </c>
      <c r="L180" s="28">
        <v>0.66869999999999996</v>
      </c>
      <c r="M180" s="28">
        <v>0.9</v>
      </c>
      <c r="N180" s="9">
        <f t="shared" si="19"/>
        <v>-0.23130000000000006</v>
      </c>
      <c r="O180" s="28">
        <v>0.623</v>
      </c>
      <c r="P180" s="28">
        <v>0.95</v>
      </c>
      <c r="Q180" s="9">
        <f t="shared" si="20"/>
        <v>-0.32699999999999996</v>
      </c>
      <c r="R180" s="24">
        <f>SUMIFS(tblCleanOrders[Sales_USD],tblCleanOrders[Rep_ID],A180,tblCleanOrders[Year],YEAR(D180),tblCleanOrders[Month],MONTH(D180))</f>
        <v>6467.3099999999995</v>
      </c>
      <c r="S180" s="27">
        <v>1.07</v>
      </c>
      <c r="T180" s="24">
        <f>INDEX(tblRepAvg[Avg_Monthly_Sales],MATCH(A180,tblRepAvg[Rep_ID],0))*S180</f>
        <v>5765.9066864864881</v>
      </c>
      <c r="U180" s="9">
        <f t="shared" si="21"/>
        <v>1.1216466640289871</v>
      </c>
      <c r="V180" s="24">
        <f t="shared" si="22"/>
        <v>701.40331351351142</v>
      </c>
      <c r="W180" t="str">
        <f t="shared" si="23"/>
        <v>Critical</v>
      </c>
    </row>
    <row r="181" spans="1:23" ht="15" customHeight="1" x14ac:dyDescent="0.3">
      <c r="A181" s="25">
        <v>321570</v>
      </c>
      <c r="B181" s="25">
        <v>1</v>
      </c>
      <c r="C181" t="str">
        <f>INDEX(tblRegions[name],MATCH(B181,tblRegions[id],0))</f>
        <v>Northeast</v>
      </c>
      <c r="D181" s="26">
        <v>42125</v>
      </c>
      <c r="E181" s="27">
        <v>26</v>
      </c>
      <c r="F181" s="27">
        <v>21</v>
      </c>
      <c r="G181" s="9">
        <f t="shared" si="16"/>
        <v>0.80769230769230771</v>
      </c>
      <c r="H181" s="27">
        <v>480</v>
      </c>
      <c r="I181" s="27">
        <v>336</v>
      </c>
      <c r="J181" s="9">
        <f t="shared" si="17"/>
        <v>0.7</v>
      </c>
      <c r="K181">
        <f t="shared" si="18"/>
        <v>-144</v>
      </c>
      <c r="L181" s="28">
        <v>0.61199999999999999</v>
      </c>
      <c r="M181" s="28">
        <v>0.9</v>
      </c>
      <c r="N181" s="9">
        <f t="shared" si="19"/>
        <v>-0.28800000000000003</v>
      </c>
      <c r="O181" s="28">
        <v>0.73570000000000002</v>
      </c>
      <c r="P181" s="28">
        <v>0.95</v>
      </c>
      <c r="Q181" s="9">
        <f t="shared" si="20"/>
        <v>-0.21429999999999993</v>
      </c>
      <c r="R181" s="24">
        <f>SUMIFS(tblCleanOrders[Sales_USD],tblCleanOrders[Rep_ID],A181,tblCleanOrders[Year],YEAR(D181),tblCleanOrders[Month],MONTH(D181))</f>
        <v>5055.3999999999996</v>
      </c>
      <c r="S181" s="27">
        <v>1.08</v>
      </c>
      <c r="T181" s="24">
        <f>INDEX(tblRepAvg[Avg_Monthly_Sales],MATCH(A181,tblRepAvg[Rep_ID],0))*S181</f>
        <v>5819.7936648648665</v>
      </c>
      <c r="U181" s="9">
        <f t="shared" si="21"/>
        <v>0.86865622582469759</v>
      </c>
      <c r="V181" s="24">
        <f t="shared" si="22"/>
        <v>-764.39366486486688</v>
      </c>
      <c r="W181" t="str">
        <f t="shared" si="23"/>
        <v>Critical</v>
      </c>
    </row>
    <row r="182" spans="1:23" ht="15" customHeight="1" x14ac:dyDescent="0.3">
      <c r="A182" s="25">
        <v>321570</v>
      </c>
      <c r="B182" s="25">
        <v>1</v>
      </c>
      <c r="C182" t="str">
        <f>INDEX(tblRegions[name],MATCH(B182,tblRegions[id],0))</f>
        <v>Northeast</v>
      </c>
      <c r="D182" s="26">
        <v>42156</v>
      </c>
      <c r="E182" s="27">
        <v>26</v>
      </c>
      <c r="F182" s="27">
        <v>22</v>
      </c>
      <c r="G182" s="9">
        <f t="shared" si="16"/>
        <v>0.84615384615384615</v>
      </c>
      <c r="H182" s="27">
        <v>488</v>
      </c>
      <c r="I182" s="27">
        <v>379</v>
      </c>
      <c r="J182" s="9">
        <f t="shared" si="17"/>
        <v>0.77663934426229508</v>
      </c>
      <c r="K182">
        <f t="shared" si="18"/>
        <v>-109</v>
      </c>
      <c r="L182" s="28">
        <v>0.66569999999999996</v>
      </c>
      <c r="M182" s="28">
        <v>0.9</v>
      </c>
      <c r="N182" s="9">
        <f t="shared" si="19"/>
        <v>-0.23430000000000006</v>
      </c>
      <c r="O182" s="28">
        <v>0.73219999999999996</v>
      </c>
      <c r="P182" s="28">
        <v>0.95</v>
      </c>
      <c r="Q182" s="9">
        <f t="shared" si="20"/>
        <v>-0.21779999999999999</v>
      </c>
      <c r="R182" s="24">
        <f>SUMIFS(tblCleanOrders[Sales_USD],tblCleanOrders[Rep_ID],A182,tblCleanOrders[Year],YEAR(D182),tblCleanOrders[Month],MONTH(D182))</f>
        <v>4543.46</v>
      </c>
      <c r="S182" s="27">
        <v>1.0900000000000001</v>
      </c>
      <c r="T182" s="24">
        <f>INDEX(tblRepAvg[Avg_Monthly_Sales],MATCH(A182,tblRepAvg[Rep_ID],0))*S182</f>
        <v>5873.680643243245</v>
      </c>
      <c r="U182" s="9">
        <f t="shared" si="21"/>
        <v>0.77352860599027351</v>
      </c>
      <c r="V182" s="24">
        <f t="shared" si="22"/>
        <v>-1330.2206432432449</v>
      </c>
      <c r="W182" t="str">
        <f t="shared" si="23"/>
        <v>Critical</v>
      </c>
    </row>
    <row r="183" spans="1:23" ht="15" customHeight="1" x14ac:dyDescent="0.3">
      <c r="A183" s="25">
        <v>321570</v>
      </c>
      <c r="B183" s="25">
        <v>1</v>
      </c>
      <c r="C183" t="str">
        <f>INDEX(tblRegions[name],MATCH(B183,tblRegions[id],0))</f>
        <v>Northeast</v>
      </c>
      <c r="D183" s="26">
        <v>42186</v>
      </c>
      <c r="E183" s="27">
        <v>26</v>
      </c>
      <c r="F183" s="27">
        <v>21</v>
      </c>
      <c r="G183" s="9">
        <f t="shared" si="16"/>
        <v>0.80769230769230771</v>
      </c>
      <c r="H183" s="27">
        <v>496</v>
      </c>
      <c r="I183" s="27">
        <v>363</v>
      </c>
      <c r="J183" s="9">
        <f t="shared" si="17"/>
        <v>0.73185483870967738</v>
      </c>
      <c r="K183">
        <f t="shared" si="18"/>
        <v>-133</v>
      </c>
      <c r="L183" s="28">
        <v>0.61850000000000005</v>
      </c>
      <c r="M183" s="28">
        <v>0.9</v>
      </c>
      <c r="N183" s="9">
        <f t="shared" si="19"/>
        <v>-0.28149999999999997</v>
      </c>
      <c r="O183" s="28">
        <v>0.69169999999999998</v>
      </c>
      <c r="P183" s="28">
        <v>0.95</v>
      </c>
      <c r="Q183" s="9">
        <f t="shared" si="20"/>
        <v>-0.25829999999999997</v>
      </c>
      <c r="R183" s="24">
        <f>SUMIFS(tblCleanOrders[Sales_USD],tblCleanOrders[Rep_ID],A183,tblCleanOrders[Year],YEAR(D183),tblCleanOrders[Month],MONTH(D183))</f>
        <v>5344.0599999999995</v>
      </c>
      <c r="S183" s="27">
        <v>1.1000000000000001</v>
      </c>
      <c r="T183" s="24">
        <f>INDEX(tblRepAvg[Avg_Monthly_Sales],MATCH(A183,tblRepAvg[Rep_ID],0))*S183</f>
        <v>5927.5676216216234</v>
      </c>
      <c r="U183" s="9">
        <f t="shared" si="21"/>
        <v>0.90156036019003827</v>
      </c>
      <c r="V183" s="24">
        <f t="shared" si="22"/>
        <v>-583.50762162162391</v>
      </c>
      <c r="W183" t="str">
        <f t="shared" si="23"/>
        <v>Critical</v>
      </c>
    </row>
    <row r="184" spans="1:23" ht="15" customHeight="1" x14ac:dyDescent="0.3">
      <c r="A184" s="25">
        <v>321570</v>
      </c>
      <c r="B184" s="25">
        <v>1</v>
      </c>
      <c r="C184" t="str">
        <f>INDEX(tblRegions[name],MATCH(B184,tblRegions[id],0))</f>
        <v>Northeast</v>
      </c>
      <c r="D184" s="26">
        <v>42217</v>
      </c>
      <c r="E184" s="27">
        <v>26</v>
      </c>
      <c r="F184" s="27">
        <v>21</v>
      </c>
      <c r="G184" s="9">
        <f t="shared" si="16"/>
        <v>0.80769230769230771</v>
      </c>
      <c r="H184" s="27">
        <v>504</v>
      </c>
      <c r="I184" s="27">
        <v>338</v>
      </c>
      <c r="J184" s="9">
        <f t="shared" si="17"/>
        <v>0.67063492063492058</v>
      </c>
      <c r="K184">
        <f t="shared" si="18"/>
        <v>-166</v>
      </c>
      <c r="L184" s="28">
        <v>0.65500000000000003</v>
      </c>
      <c r="M184" s="28">
        <v>0.9</v>
      </c>
      <c r="N184" s="9">
        <f t="shared" si="19"/>
        <v>-0.245</v>
      </c>
      <c r="O184" s="28">
        <v>0.68049999999999999</v>
      </c>
      <c r="P184" s="28">
        <v>0.95</v>
      </c>
      <c r="Q184" s="9">
        <f t="shared" si="20"/>
        <v>-0.26949999999999996</v>
      </c>
      <c r="R184" s="24">
        <f>SUMIFS(tblCleanOrders[Sales_USD],tblCleanOrders[Rep_ID],A184,tblCleanOrders[Year],YEAR(D184),tblCleanOrders[Month],MONTH(D184))</f>
        <v>4510.67</v>
      </c>
      <c r="S184" s="27">
        <v>1.1100000000000001</v>
      </c>
      <c r="T184" s="24">
        <f>INDEX(tblRepAvg[Avg_Monthly_Sales],MATCH(A184,tblRepAvg[Rep_ID],0))*S184</f>
        <v>5981.4546000000018</v>
      </c>
      <c r="U184" s="9">
        <f t="shared" si="21"/>
        <v>0.75410920948894244</v>
      </c>
      <c r="V184" s="24">
        <f t="shared" si="22"/>
        <v>-1470.7846000000018</v>
      </c>
      <c r="W184" t="str">
        <f t="shared" si="23"/>
        <v>Critical</v>
      </c>
    </row>
    <row r="185" spans="1:23" ht="15" customHeight="1" x14ac:dyDescent="0.3">
      <c r="A185" s="25">
        <v>321570</v>
      </c>
      <c r="B185" s="25">
        <v>1</v>
      </c>
      <c r="C185" t="str">
        <f>INDEX(tblRegions[name],MATCH(B185,tblRegions[id],0))</f>
        <v>Northeast</v>
      </c>
      <c r="D185" s="26">
        <v>42248</v>
      </c>
      <c r="E185" s="27">
        <v>26</v>
      </c>
      <c r="F185" s="27">
        <v>22</v>
      </c>
      <c r="G185" s="9">
        <f t="shared" si="16"/>
        <v>0.84615384615384615</v>
      </c>
      <c r="H185" s="27">
        <v>480</v>
      </c>
      <c r="I185" s="27">
        <v>364</v>
      </c>
      <c r="J185" s="9">
        <f t="shared" si="17"/>
        <v>0.7583333333333333</v>
      </c>
      <c r="K185">
        <f t="shared" si="18"/>
        <v>-116</v>
      </c>
      <c r="L185" s="28">
        <v>0.65720000000000001</v>
      </c>
      <c r="M185" s="28">
        <v>0.9</v>
      </c>
      <c r="N185" s="9">
        <f t="shared" si="19"/>
        <v>-0.24280000000000002</v>
      </c>
      <c r="O185" s="28">
        <v>0.69240000000000002</v>
      </c>
      <c r="P185" s="28">
        <v>0.95</v>
      </c>
      <c r="Q185" s="9">
        <f t="shared" si="20"/>
        <v>-0.25759999999999994</v>
      </c>
      <c r="R185" s="24">
        <f>SUMIFS(tblCleanOrders[Sales_USD],tblCleanOrders[Rep_ID],A185,tblCleanOrders[Year],YEAR(D185),tblCleanOrders[Month],MONTH(D185))</f>
        <v>4366.71</v>
      </c>
      <c r="S185" s="27">
        <v>1.1200000000000001</v>
      </c>
      <c r="T185" s="24">
        <f>INDEX(tblRepAvg[Avg_Monthly_Sales],MATCH(A185,tblRepAvg[Rep_ID],0))*S185</f>
        <v>6035.3415783783803</v>
      </c>
      <c r="U185" s="9">
        <f t="shared" si="21"/>
        <v>0.72352325768002013</v>
      </c>
      <c r="V185" s="24">
        <f t="shared" si="22"/>
        <v>-1668.6315783783803</v>
      </c>
      <c r="W185" t="str">
        <f t="shared" si="23"/>
        <v>Critical</v>
      </c>
    </row>
    <row r="186" spans="1:23" ht="15" customHeight="1" x14ac:dyDescent="0.3">
      <c r="A186" s="25">
        <v>321570</v>
      </c>
      <c r="B186" s="25">
        <v>1</v>
      </c>
      <c r="C186" t="str">
        <f>INDEX(tblRegions[name],MATCH(B186,tblRegions[id],0))</f>
        <v>Northeast</v>
      </c>
      <c r="D186" s="26">
        <v>42278</v>
      </c>
      <c r="E186" s="27">
        <v>26</v>
      </c>
      <c r="F186" s="27">
        <v>21</v>
      </c>
      <c r="G186" s="9">
        <f t="shared" si="16"/>
        <v>0.80769230769230771</v>
      </c>
      <c r="H186" s="27">
        <v>488</v>
      </c>
      <c r="I186" s="27">
        <v>349</v>
      </c>
      <c r="J186" s="9">
        <f t="shared" si="17"/>
        <v>0.7151639344262295</v>
      </c>
      <c r="K186">
        <f t="shared" si="18"/>
        <v>-139</v>
      </c>
      <c r="L186" s="28">
        <v>0.61890000000000001</v>
      </c>
      <c r="M186" s="28">
        <v>0.9</v>
      </c>
      <c r="N186" s="9">
        <f t="shared" si="19"/>
        <v>-0.28110000000000002</v>
      </c>
      <c r="O186" s="28">
        <v>0.67259999999999998</v>
      </c>
      <c r="P186" s="28">
        <v>0.95</v>
      </c>
      <c r="Q186" s="9">
        <f t="shared" si="20"/>
        <v>-0.27739999999999998</v>
      </c>
      <c r="R186" s="24">
        <f>SUMIFS(tblCleanOrders[Sales_USD],tblCleanOrders[Rep_ID],A186,tblCleanOrders[Year],YEAR(D186),tblCleanOrders[Month],MONTH(D186))</f>
        <v>6585.98</v>
      </c>
      <c r="S186" s="27">
        <v>1.1299999999999999</v>
      </c>
      <c r="T186" s="24">
        <f>INDEX(tblRepAvg[Avg_Monthly_Sales],MATCH(A186,tblRepAvg[Rep_ID],0))*S186</f>
        <v>6089.2285567567578</v>
      </c>
      <c r="U186" s="9">
        <f t="shared" si="21"/>
        <v>1.0815787153681453</v>
      </c>
      <c r="V186" s="24">
        <f t="shared" si="22"/>
        <v>496.75144324324174</v>
      </c>
      <c r="W186" t="str">
        <f t="shared" si="23"/>
        <v>Critical</v>
      </c>
    </row>
    <row r="187" spans="1:23" ht="15" customHeight="1" x14ac:dyDescent="0.3">
      <c r="A187" s="25">
        <v>321570</v>
      </c>
      <c r="B187" s="25">
        <v>1</v>
      </c>
      <c r="C187" t="str">
        <f>INDEX(tblRegions[name],MATCH(B187,tblRegions[id],0))</f>
        <v>Northeast</v>
      </c>
      <c r="D187" s="26">
        <v>42309</v>
      </c>
      <c r="E187" s="27">
        <v>26</v>
      </c>
      <c r="F187" s="27">
        <v>21</v>
      </c>
      <c r="G187" s="9">
        <f t="shared" si="16"/>
        <v>0.80769230769230771</v>
      </c>
      <c r="H187" s="27">
        <v>496</v>
      </c>
      <c r="I187" s="27">
        <v>334</v>
      </c>
      <c r="J187" s="9">
        <f t="shared" si="17"/>
        <v>0.67338709677419351</v>
      </c>
      <c r="K187">
        <f t="shared" si="18"/>
        <v>-162</v>
      </c>
      <c r="L187" s="28">
        <v>0.67459999999999998</v>
      </c>
      <c r="M187" s="28">
        <v>0.9</v>
      </c>
      <c r="N187" s="9">
        <f t="shared" si="19"/>
        <v>-0.22540000000000004</v>
      </c>
      <c r="O187" s="28">
        <v>0.7</v>
      </c>
      <c r="P187" s="28">
        <v>0.95</v>
      </c>
      <c r="Q187" s="9">
        <f t="shared" si="20"/>
        <v>-0.25</v>
      </c>
      <c r="R187" s="24">
        <f>SUMIFS(tblCleanOrders[Sales_USD],tblCleanOrders[Rep_ID],A187,tblCleanOrders[Year],YEAR(D187),tblCleanOrders[Month],MONTH(D187))</f>
        <v>4236.38</v>
      </c>
      <c r="S187" s="27">
        <v>1.1399999999999999</v>
      </c>
      <c r="T187" s="24">
        <f>INDEX(tblRepAvg[Avg_Monthly_Sales],MATCH(A187,tblRepAvg[Rep_ID],0))*S187</f>
        <v>6143.1155351351363</v>
      </c>
      <c r="U187" s="9">
        <f t="shared" si="21"/>
        <v>0.68961424797731863</v>
      </c>
      <c r="V187" s="24">
        <f t="shared" si="22"/>
        <v>-1906.7355351351362</v>
      </c>
      <c r="W187" t="str">
        <f t="shared" si="23"/>
        <v>Critical</v>
      </c>
    </row>
    <row r="188" spans="1:23" ht="15" customHeight="1" x14ac:dyDescent="0.3">
      <c r="A188" s="25">
        <v>321570</v>
      </c>
      <c r="B188" s="25">
        <v>1</v>
      </c>
      <c r="C188" t="str">
        <f>INDEX(tblRegions[name],MATCH(B188,tblRegions[id],0))</f>
        <v>Northeast</v>
      </c>
      <c r="D188" s="26">
        <v>42339</v>
      </c>
      <c r="E188" s="27">
        <v>26</v>
      </c>
      <c r="F188" s="27">
        <v>20</v>
      </c>
      <c r="G188" s="9">
        <f t="shared" si="16"/>
        <v>0.76923076923076927</v>
      </c>
      <c r="H188" s="27">
        <v>504</v>
      </c>
      <c r="I188" s="27">
        <v>362</v>
      </c>
      <c r="J188" s="9">
        <f t="shared" si="17"/>
        <v>0.71825396825396826</v>
      </c>
      <c r="K188">
        <f t="shared" si="18"/>
        <v>-142</v>
      </c>
      <c r="L188" s="28">
        <v>0.69159999999999999</v>
      </c>
      <c r="M188" s="28">
        <v>0.9</v>
      </c>
      <c r="N188" s="9">
        <f t="shared" si="19"/>
        <v>-0.20840000000000003</v>
      </c>
      <c r="O188" s="28">
        <v>0.72589999999999999</v>
      </c>
      <c r="P188" s="28">
        <v>0.95</v>
      </c>
      <c r="Q188" s="9">
        <f t="shared" si="20"/>
        <v>-0.22409999999999997</v>
      </c>
      <c r="R188" s="24">
        <f>SUMIFS(tblCleanOrders[Sales_USD],tblCleanOrders[Rep_ID],A188,tblCleanOrders[Year],YEAR(D188),tblCleanOrders[Month],MONTH(D188))</f>
        <v>6132.76</v>
      </c>
      <c r="S188" s="27">
        <v>1.1499999999999999</v>
      </c>
      <c r="T188" s="24">
        <f>INDEX(tblRepAvg[Avg_Monthly_Sales],MATCH(A188,tblRepAvg[Rep_ID],0))*S188</f>
        <v>6197.0025135135147</v>
      </c>
      <c r="U188" s="9">
        <f t="shared" si="21"/>
        <v>0.9896332923258585</v>
      </c>
      <c r="V188" s="24">
        <f t="shared" si="22"/>
        <v>-64.242513513514496</v>
      </c>
      <c r="W188" t="str">
        <f t="shared" si="23"/>
        <v>Critical</v>
      </c>
    </row>
    <row r="189" spans="1:23" ht="15" customHeight="1" x14ac:dyDescent="0.3">
      <c r="A189" s="25">
        <v>321570</v>
      </c>
      <c r="B189" s="25">
        <v>1</v>
      </c>
      <c r="C189" t="str">
        <f>INDEX(tblRegions[name],MATCH(B189,tblRegions[id],0))</f>
        <v>Northeast</v>
      </c>
      <c r="D189" s="26">
        <v>42370</v>
      </c>
      <c r="E189" s="27">
        <v>26</v>
      </c>
      <c r="F189" s="27">
        <v>22</v>
      </c>
      <c r="G189" s="9">
        <f t="shared" si="16"/>
        <v>0.84615384615384615</v>
      </c>
      <c r="H189" s="27">
        <v>480</v>
      </c>
      <c r="I189" s="27">
        <v>348</v>
      </c>
      <c r="J189" s="9">
        <f t="shared" si="17"/>
        <v>0.72499999999999998</v>
      </c>
      <c r="K189">
        <f t="shared" si="18"/>
        <v>-132</v>
      </c>
      <c r="L189" s="28">
        <v>0.62719999999999998</v>
      </c>
      <c r="M189" s="28">
        <v>0.9</v>
      </c>
      <c r="N189" s="9">
        <f t="shared" si="19"/>
        <v>-0.27280000000000004</v>
      </c>
      <c r="O189" s="28">
        <v>0.64119999999999999</v>
      </c>
      <c r="P189" s="28">
        <v>0.95</v>
      </c>
      <c r="Q189" s="9">
        <f t="shared" si="20"/>
        <v>-0.30879999999999996</v>
      </c>
      <c r="R189" s="24">
        <f>SUMIFS(tblCleanOrders[Sales_USD],tblCleanOrders[Rep_ID],A189,tblCleanOrders[Year],YEAR(D189),tblCleanOrders[Month],MONTH(D189))</f>
        <v>4755.0300000000007</v>
      </c>
      <c r="S189" s="27">
        <v>1.05</v>
      </c>
      <c r="T189" s="24">
        <f>INDEX(tblRepAvg[Avg_Monthly_Sales],MATCH(A189,tblRepAvg[Rep_ID],0))*S189</f>
        <v>5658.1327297297312</v>
      </c>
      <c r="U189" s="9">
        <f t="shared" si="21"/>
        <v>0.84038855699080273</v>
      </c>
      <c r="V189" s="24">
        <f t="shared" si="22"/>
        <v>-903.10272972973053</v>
      </c>
      <c r="W189" t="str">
        <f t="shared" si="23"/>
        <v>Critical</v>
      </c>
    </row>
    <row r="190" spans="1:23" ht="15" customHeight="1" x14ac:dyDescent="0.3">
      <c r="A190" s="25">
        <v>321570</v>
      </c>
      <c r="B190" s="25">
        <v>1</v>
      </c>
      <c r="C190" t="str">
        <f>INDEX(tblRegions[name],MATCH(B190,tblRegions[id],0))</f>
        <v>Northeast</v>
      </c>
      <c r="D190" s="26">
        <v>42401</v>
      </c>
      <c r="E190" s="27">
        <v>26</v>
      </c>
      <c r="F190" s="27">
        <v>21</v>
      </c>
      <c r="G190" s="9">
        <f t="shared" si="16"/>
        <v>0.80769230769230771</v>
      </c>
      <c r="H190" s="27">
        <v>488</v>
      </c>
      <c r="I190" s="27">
        <v>360</v>
      </c>
      <c r="J190" s="9">
        <f t="shared" si="17"/>
        <v>0.73770491803278693</v>
      </c>
      <c r="K190">
        <f t="shared" si="18"/>
        <v>-128</v>
      </c>
      <c r="L190" s="28">
        <v>0.70179999999999998</v>
      </c>
      <c r="M190" s="28">
        <v>0.9</v>
      </c>
      <c r="N190" s="9">
        <f t="shared" si="19"/>
        <v>-0.19820000000000004</v>
      </c>
      <c r="O190" s="28">
        <v>0.7288</v>
      </c>
      <c r="P190" s="28">
        <v>0.95</v>
      </c>
      <c r="Q190" s="9">
        <f t="shared" si="20"/>
        <v>-0.22119999999999995</v>
      </c>
      <c r="R190" s="24">
        <f>SUMIFS(tblCleanOrders[Sales_USD],tblCleanOrders[Rep_ID],A190,tblCleanOrders[Year],YEAR(D190),tblCleanOrders[Month],MONTH(D190))</f>
        <v>4096.49</v>
      </c>
      <c r="S190" s="27">
        <v>1.06</v>
      </c>
      <c r="T190" s="24">
        <f>INDEX(tblRepAvg[Avg_Monthly_Sales],MATCH(A190,tblRepAvg[Rep_ID],0))*S190</f>
        <v>5712.0197081081096</v>
      </c>
      <c r="U190" s="9">
        <f t="shared" si="21"/>
        <v>0.71717014459615847</v>
      </c>
      <c r="V190" s="24">
        <f t="shared" si="22"/>
        <v>-1615.5297081081098</v>
      </c>
      <c r="W190" t="str">
        <f t="shared" si="23"/>
        <v>Critical</v>
      </c>
    </row>
    <row r="191" spans="1:23" ht="15" customHeight="1" x14ac:dyDescent="0.3">
      <c r="A191" s="25">
        <v>321570</v>
      </c>
      <c r="B191" s="25">
        <v>1</v>
      </c>
      <c r="C191" t="str">
        <f>INDEX(tblRegions[name],MATCH(B191,tblRegions[id],0))</f>
        <v>Northeast</v>
      </c>
      <c r="D191" s="26">
        <v>42430</v>
      </c>
      <c r="E191" s="27">
        <v>26</v>
      </c>
      <c r="F191" s="27">
        <v>21</v>
      </c>
      <c r="G191" s="9">
        <f t="shared" si="16"/>
        <v>0.80769230769230771</v>
      </c>
      <c r="H191" s="27">
        <v>496</v>
      </c>
      <c r="I191" s="27">
        <v>334</v>
      </c>
      <c r="J191" s="9">
        <f t="shared" si="17"/>
        <v>0.67338709677419351</v>
      </c>
      <c r="K191">
        <f t="shared" si="18"/>
        <v>-162</v>
      </c>
      <c r="L191" s="28">
        <v>0.64559999999999995</v>
      </c>
      <c r="M191" s="28">
        <v>0.9</v>
      </c>
      <c r="N191" s="9">
        <f t="shared" si="19"/>
        <v>-0.25440000000000007</v>
      </c>
      <c r="O191" s="28">
        <v>0.6895</v>
      </c>
      <c r="P191" s="28">
        <v>0.95</v>
      </c>
      <c r="Q191" s="9">
        <f t="shared" si="20"/>
        <v>-0.26049999999999995</v>
      </c>
      <c r="R191" s="24">
        <f>SUMIFS(tblCleanOrders[Sales_USD],tblCleanOrders[Rep_ID],A191,tblCleanOrders[Year],YEAR(D191),tblCleanOrders[Month],MONTH(D191))</f>
        <v>4714.41</v>
      </c>
      <c r="S191" s="27">
        <v>1.07</v>
      </c>
      <c r="T191" s="24">
        <f>INDEX(tblRepAvg[Avg_Monthly_Sales],MATCH(A191,tblRepAvg[Rep_ID],0))*S191</f>
        <v>5765.9066864864881</v>
      </c>
      <c r="U191" s="9">
        <f t="shared" si="21"/>
        <v>0.81763550059683188</v>
      </c>
      <c r="V191" s="24">
        <f t="shared" si="22"/>
        <v>-1051.4966864864882</v>
      </c>
      <c r="W191" t="str">
        <f t="shared" si="23"/>
        <v>Critical</v>
      </c>
    </row>
    <row r="192" spans="1:23" ht="15" customHeight="1" x14ac:dyDescent="0.3">
      <c r="A192" s="25">
        <v>321570</v>
      </c>
      <c r="B192" s="25">
        <v>1</v>
      </c>
      <c r="C192" t="str">
        <f>INDEX(tblRegions[name],MATCH(B192,tblRegions[id],0))</f>
        <v>Northeast</v>
      </c>
      <c r="D192" s="26">
        <v>42461</v>
      </c>
      <c r="E192" s="27">
        <v>26</v>
      </c>
      <c r="F192" s="27">
        <v>21</v>
      </c>
      <c r="G192" s="9">
        <f t="shared" si="16"/>
        <v>0.80769230769230771</v>
      </c>
      <c r="H192" s="27">
        <v>504</v>
      </c>
      <c r="I192" s="27">
        <v>353</v>
      </c>
      <c r="J192" s="9">
        <f t="shared" si="17"/>
        <v>0.70039682539682535</v>
      </c>
      <c r="K192">
        <f t="shared" si="18"/>
        <v>-151</v>
      </c>
      <c r="L192" s="28">
        <v>0.66559999999999997</v>
      </c>
      <c r="M192" s="28">
        <v>0.9</v>
      </c>
      <c r="N192" s="9">
        <f t="shared" si="19"/>
        <v>-0.23440000000000005</v>
      </c>
      <c r="O192" s="28">
        <v>0.6673</v>
      </c>
      <c r="P192" s="28">
        <v>0.95</v>
      </c>
      <c r="Q192" s="9">
        <f t="shared" si="20"/>
        <v>-0.28269999999999995</v>
      </c>
      <c r="R192" s="24">
        <f>SUMIFS(tblCleanOrders[Sales_USD],tblCleanOrders[Rep_ID],A192,tblCleanOrders[Year],YEAR(D192),tblCleanOrders[Month],MONTH(D192))</f>
        <v>4315.43</v>
      </c>
      <c r="S192" s="27">
        <v>1.08</v>
      </c>
      <c r="T192" s="24">
        <f>INDEX(tblRepAvg[Avg_Monthly_Sales],MATCH(A192,tblRepAvg[Rep_ID],0))*S192</f>
        <v>5819.7936648648665</v>
      </c>
      <c r="U192" s="9">
        <f t="shared" si="21"/>
        <v>0.74150910642296852</v>
      </c>
      <c r="V192" s="24">
        <f t="shared" si="22"/>
        <v>-1504.3636648648662</v>
      </c>
      <c r="W192" t="str">
        <f t="shared" si="23"/>
        <v>Critical</v>
      </c>
    </row>
    <row r="193" spans="1:23" ht="15" customHeight="1" x14ac:dyDescent="0.3">
      <c r="A193" s="25">
        <v>321570</v>
      </c>
      <c r="B193" s="25">
        <v>1</v>
      </c>
      <c r="C193" t="str">
        <f>INDEX(tblRegions[name],MATCH(B193,tblRegions[id],0))</f>
        <v>Northeast</v>
      </c>
      <c r="D193" s="26">
        <v>42491</v>
      </c>
      <c r="E193" s="27">
        <v>26</v>
      </c>
      <c r="F193" s="27">
        <v>21</v>
      </c>
      <c r="G193" s="9">
        <f t="shared" si="16"/>
        <v>0.80769230769230771</v>
      </c>
      <c r="H193" s="27">
        <v>480</v>
      </c>
      <c r="I193" s="27">
        <v>353</v>
      </c>
      <c r="J193" s="9">
        <f t="shared" si="17"/>
        <v>0.73541666666666672</v>
      </c>
      <c r="K193">
        <f t="shared" si="18"/>
        <v>-127</v>
      </c>
      <c r="L193" s="28">
        <v>0.64270000000000005</v>
      </c>
      <c r="M193" s="28">
        <v>0.9</v>
      </c>
      <c r="N193" s="9">
        <f t="shared" si="19"/>
        <v>-0.25729999999999997</v>
      </c>
      <c r="O193" s="28">
        <v>0.69</v>
      </c>
      <c r="P193" s="28">
        <v>0.95</v>
      </c>
      <c r="Q193" s="9">
        <f t="shared" si="20"/>
        <v>-0.26</v>
      </c>
      <c r="R193" s="24">
        <f>SUMIFS(tblCleanOrders[Sales_USD],tblCleanOrders[Rep_ID],A193,tblCleanOrders[Year],YEAR(D193),tblCleanOrders[Month],MONTH(D193))</f>
        <v>5066.2</v>
      </c>
      <c r="S193" s="27">
        <v>1.0900000000000001</v>
      </c>
      <c r="T193" s="24">
        <f>INDEX(tblRepAvg[Avg_Monthly_Sales],MATCH(A193,tblRepAvg[Rep_ID],0))*S193</f>
        <v>5873.680643243245</v>
      </c>
      <c r="U193" s="9">
        <f t="shared" si="21"/>
        <v>0.86252561344612333</v>
      </c>
      <c r="V193" s="24">
        <f t="shared" si="22"/>
        <v>-807.48064324324514</v>
      </c>
      <c r="W193" t="str">
        <f t="shared" si="23"/>
        <v>Critical</v>
      </c>
    </row>
    <row r="194" spans="1:23" ht="15" customHeight="1" x14ac:dyDescent="0.3">
      <c r="A194" s="25">
        <v>321570</v>
      </c>
      <c r="B194" s="25">
        <v>1</v>
      </c>
      <c r="C194" t="str">
        <f>INDEX(tblRegions[name],MATCH(B194,tblRegions[id],0))</f>
        <v>Northeast</v>
      </c>
      <c r="D194" s="26">
        <v>42522</v>
      </c>
      <c r="E194" s="27">
        <v>26</v>
      </c>
      <c r="F194" s="27">
        <v>21</v>
      </c>
      <c r="G194" s="9">
        <f t="shared" ref="G194:G257" si="24">F194/E194</f>
        <v>0.80769230769230771</v>
      </c>
      <c r="H194" s="27">
        <v>488</v>
      </c>
      <c r="I194" s="27">
        <v>331</v>
      </c>
      <c r="J194" s="9">
        <f t="shared" ref="J194:J257" si="25">I194/H194</f>
        <v>0.67827868852459017</v>
      </c>
      <c r="K194">
        <f t="shared" ref="K194:K257" si="26">I194-H194</f>
        <v>-157</v>
      </c>
      <c r="L194" s="28">
        <v>0.63990000000000002</v>
      </c>
      <c r="M194" s="28">
        <v>0.9</v>
      </c>
      <c r="N194" s="9">
        <f t="shared" ref="N194:N257" si="27">L194-M194</f>
        <v>-0.2601</v>
      </c>
      <c r="O194" s="28">
        <v>0.73140000000000005</v>
      </c>
      <c r="P194" s="28">
        <v>0.95</v>
      </c>
      <c r="Q194" s="9">
        <f t="shared" ref="Q194:Q257" si="28">O194-P194</f>
        <v>-0.21859999999999991</v>
      </c>
      <c r="R194" s="24">
        <f>SUMIFS(tblCleanOrders[Sales_USD],tblCleanOrders[Rep_ID],A194,tblCleanOrders[Year],YEAR(D194),tblCleanOrders[Month],MONTH(D194))</f>
        <v>4694.7099999999991</v>
      </c>
      <c r="S194" s="27">
        <v>1.1000000000000001</v>
      </c>
      <c r="T194" s="24">
        <f>INDEX(tblRepAvg[Avg_Monthly_Sales],MATCH(A194,tblRepAvg[Rep_ID],0))*S194</f>
        <v>5927.5676216216234</v>
      </c>
      <c r="U194" s="9">
        <f t="shared" ref="U194:U257" si="29">IFERROR(R194/T194,0)</f>
        <v>0.79201289629752925</v>
      </c>
      <c r="V194" s="24">
        <f t="shared" ref="V194:V257" si="30">R194-T194</f>
        <v>-1232.8576216216243</v>
      </c>
      <c r="W194" t="str">
        <f t="shared" ref="W194:W257" si="31">IF(AND(U194&gt;=0.9,L194&gt;=0.8),"Healthy",IF(OR(U194&lt;0.8,L194&lt;0.7),"Critical","At Risk"))</f>
        <v>Critical</v>
      </c>
    </row>
    <row r="195" spans="1:23" ht="15" customHeight="1" x14ac:dyDescent="0.3">
      <c r="A195" s="25">
        <v>321570</v>
      </c>
      <c r="B195" s="25">
        <v>1</v>
      </c>
      <c r="C195" t="str">
        <f>INDEX(tblRegions[name],MATCH(B195,tblRegions[id],0))</f>
        <v>Northeast</v>
      </c>
      <c r="D195" s="26">
        <v>42552</v>
      </c>
      <c r="E195" s="27">
        <v>26</v>
      </c>
      <c r="F195" s="27">
        <v>20</v>
      </c>
      <c r="G195" s="9">
        <f t="shared" si="24"/>
        <v>0.76923076923076927</v>
      </c>
      <c r="H195" s="27">
        <v>496</v>
      </c>
      <c r="I195" s="27">
        <v>317</v>
      </c>
      <c r="J195" s="9">
        <f t="shared" si="25"/>
        <v>0.63911290322580649</v>
      </c>
      <c r="K195">
        <f t="shared" si="26"/>
        <v>-179</v>
      </c>
      <c r="L195" s="28">
        <v>0.59160000000000001</v>
      </c>
      <c r="M195" s="28">
        <v>0.9</v>
      </c>
      <c r="N195" s="9">
        <f t="shared" si="27"/>
        <v>-0.30840000000000001</v>
      </c>
      <c r="O195" s="28">
        <v>0.67479999999999996</v>
      </c>
      <c r="P195" s="28">
        <v>0.95</v>
      </c>
      <c r="Q195" s="9">
        <f t="shared" si="28"/>
        <v>-0.2752</v>
      </c>
      <c r="R195" s="24">
        <f>SUMIFS(tblCleanOrders[Sales_USD],tblCleanOrders[Rep_ID],A195,tblCleanOrders[Year],YEAR(D195),tblCleanOrders[Month],MONTH(D195))</f>
        <v>6785.76</v>
      </c>
      <c r="S195" s="27">
        <v>1.1100000000000001</v>
      </c>
      <c r="T195" s="24">
        <f>INDEX(tblRepAvg[Avg_Monthly_Sales],MATCH(A195,tblRepAvg[Rep_ID],0))*S195</f>
        <v>5981.4546000000018</v>
      </c>
      <c r="U195" s="9">
        <f t="shared" si="29"/>
        <v>1.1344665225746255</v>
      </c>
      <c r="V195" s="24">
        <f t="shared" si="30"/>
        <v>804.30539999999837</v>
      </c>
      <c r="W195" t="str">
        <f t="shared" si="31"/>
        <v>Critical</v>
      </c>
    </row>
    <row r="196" spans="1:23" ht="15" customHeight="1" x14ac:dyDescent="0.3">
      <c r="A196" s="25">
        <v>321570</v>
      </c>
      <c r="B196" s="25">
        <v>1</v>
      </c>
      <c r="C196" t="str">
        <f>INDEX(tblRegions[name],MATCH(B196,tblRegions[id],0))</f>
        <v>Northeast</v>
      </c>
      <c r="D196" s="26">
        <v>42583</v>
      </c>
      <c r="E196" s="27">
        <v>26</v>
      </c>
      <c r="F196" s="27">
        <v>21</v>
      </c>
      <c r="G196" s="9">
        <f t="shared" si="24"/>
        <v>0.80769230769230771</v>
      </c>
      <c r="H196" s="27">
        <v>504</v>
      </c>
      <c r="I196" s="27">
        <v>362</v>
      </c>
      <c r="J196" s="9">
        <f t="shared" si="25"/>
        <v>0.71825396825396826</v>
      </c>
      <c r="K196">
        <f t="shared" si="26"/>
        <v>-142</v>
      </c>
      <c r="L196" s="28">
        <v>0.69920000000000004</v>
      </c>
      <c r="M196" s="28">
        <v>0.9</v>
      </c>
      <c r="N196" s="9">
        <f t="shared" si="27"/>
        <v>-0.20079999999999998</v>
      </c>
      <c r="O196" s="28">
        <v>0.59640000000000004</v>
      </c>
      <c r="P196" s="28">
        <v>0.95</v>
      </c>
      <c r="Q196" s="9">
        <f t="shared" si="28"/>
        <v>-0.35359999999999991</v>
      </c>
      <c r="R196" s="24">
        <f>SUMIFS(tblCleanOrders[Sales_USD],tblCleanOrders[Rep_ID],A196,tblCleanOrders[Year],YEAR(D196),tblCleanOrders[Month],MONTH(D196))</f>
        <v>31543.439999999999</v>
      </c>
      <c r="S196" s="27">
        <v>1.1200000000000001</v>
      </c>
      <c r="T196" s="24">
        <f>INDEX(tblRepAvg[Avg_Monthly_Sales],MATCH(A196,tblRepAvg[Rep_ID],0))*S196</f>
        <v>6035.3415783783803</v>
      </c>
      <c r="U196" s="9">
        <f t="shared" si="29"/>
        <v>5.2264548063036589</v>
      </c>
      <c r="V196" s="24">
        <f t="shared" si="30"/>
        <v>25508.098421621617</v>
      </c>
      <c r="W196" t="str">
        <f t="shared" si="31"/>
        <v>Critical</v>
      </c>
    </row>
    <row r="197" spans="1:23" ht="15" customHeight="1" x14ac:dyDescent="0.3">
      <c r="A197" s="25">
        <v>321570</v>
      </c>
      <c r="B197" s="25">
        <v>1</v>
      </c>
      <c r="C197" t="str">
        <f>INDEX(tblRegions[name],MATCH(B197,tblRegions[id],0))</f>
        <v>Northeast</v>
      </c>
      <c r="D197" s="26">
        <v>42614</v>
      </c>
      <c r="E197" s="27">
        <v>26</v>
      </c>
      <c r="F197" s="27">
        <v>21</v>
      </c>
      <c r="G197" s="9">
        <f t="shared" si="24"/>
        <v>0.80769230769230771</v>
      </c>
      <c r="H197" s="27">
        <v>480</v>
      </c>
      <c r="I197" s="27">
        <v>377</v>
      </c>
      <c r="J197" s="9">
        <f t="shared" si="25"/>
        <v>0.78541666666666665</v>
      </c>
      <c r="K197">
        <f t="shared" si="26"/>
        <v>-103</v>
      </c>
      <c r="L197" s="28">
        <v>0.61729999999999996</v>
      </c>
      <c r="M197" s="28">
        <v>0.9</v>
      </c>
      <c r="N197" s="9">
        <f t="shared" si="27"/>
        <v>-0.28270000000000006</v>
      </c>
      <c r="O197" s="28">
        <v>0.66439999999999999</v>
      </c>
      <c r="P197" s="28">
        <v>0.95</v>
      </c>
      <c r="Q197" s="9">
        <f t="shared" si="28"/>
        <v>-0.28559999999999997</v>
      </c>
      <c r="R197" s="24">
        <f>SUMIFS(tblCleanOrders[Sales_USD],tblCleanOrders[Rep_ID],A197,tblCleanOrders[Year],YEAR(D197),tblCleanOrders[Month],MONTH(D197))</f>
        <v>4148.87</v>
      </c>
      <c r="S197" s="27">
        <v>1.1299999999999999</v>
      </c>
      <c r="T197" s="24">
        <f>INDEX(tblRepAvg[Avg_Monthly_Sales],MATCH(A197,tblRepAvg[Rep_ID],0))*S197</f>
        <v>6089.2285567567578</v>
      </c>
      <c r="U197" s="9">
        <f t="shared" si="29"/>
        <v>0.68134575034079015</v>
      </c>
      <c r="V197" s="24">
        <f t="shared" si="30"/>
        <v>-1940.3585567567579</v>
      </c>
      <c r="W197" t="str">
        <f t="shared" si="31"/>
        <v>Critical</v>
      </c>
    </row>
    <row r="198" spans="1:23" ht="15" customHeight="1" x14ac:dyDescent="0.3">
      <c r="A198" s="25">
        <v>321570</v>
      </c>
      <c r="B198" s="25">
        <v>1</v>
      </c>
      <c r="C198" t="str">
        <f>INDEX(tblRegions[name],MATCH(B198,tblRegions[id],0))</f>
        <v>Northeast</v>
      </c>
      <c r="D198" s="26">
        <v>42644</v>
      </c>
      <c r="E198" s="27">
        <v>26</v>
      </c>
      <c r="F198" s="27">
        <v>21</v>
      </c>
      <c r="G198" s="9">
        <f t="shared" si="24"/>
        <v>0.80769230769230771</v>
      </c>
      <c r="H198" s="27">
        <v>488</v>
      </c>
      <c r="I198" s="27">
        <v>335</v>
      </c>
      <c r="J198" s="9">
        <f t="shared" si="25"/>
        <v>0.68647540983606559</v>
      </c>
      <c r="K198">
        <f t="shared" si="26"/>
        <v>-153</v>
      </c>
      <c r="L198" s="28">
        <v>0.64529999999999998</v>
      </c>
      <c r="M198" s="28">
        <v>0.9</v>
      </c>
      <c r="N198" s="9">
        <f t="shared" si="27"/>
        <v>-0.25470000000000004</v>
      </c>
      <c r="O198" s="28">
        <v>0.73180000000000001</v>
      </c>
      <c r="P198" s="28">
        <v>0.95</v>
      </c>
      <c r="Q198" s="9">
        <f t="shared" si="28"/>
        <v>-0.21819999999999995</v>
      </c>
      <c r="R198" s="24">
        <f>SUMIFS(tblCleanOrders[Sales_USD],tblCleanOrders[Rep_ID],A198,tblCleanOrders[Year],YEAR(D198),tblCleanOrders[Month],MONTH(D198))</f>
        <v>5436.97</v>
      </c>
      <c r="S198" s="27">
        <v>1.1399999999999999</v>
      </c>
      <c r="T198" s="24">
        <f>INDEX(tblRepAvg[Avg_Monthly_Sales],MATCH(A198,tblRepAvg[Rep_ID],0))*S198</f>
        <v>6143.1155351351363</v>
      </c>
      <c r="U198" s="9">
        <f t="shared" si="29"/>
        <v>0.88505091087797649</v>
      </c>
      <c r="V198" s="24">
        <f t="shared" si="30"/>
        <v>-706.14553513513602</v>
      </c>
      <c r="W198" t="str">
        <f t="shared" si="31"/>
        <v>Critical</v>
      </c>
    </row>
    <row r="199" spans="1:23" ht="15" customHeight="1" x14ac:dyDescent="0.3">
      <c r="A199" s="25">
        <v>321570</v>
      </c>
      <c r="B199" s="25">
        <v>1</v>
      </c>
      <c r="C199" t="str">
        <f>INDEX(tblRegions[name],MATCH(B199,tblRegions[id],0))</f>
        <v>Northeast</v>
      </c>
      <c r="D199" s="26">
        <v>42675</v>
      </c>
      <c r="E199" s="27">
        <v>26</v>
      </c>
      <c r="F199" s="27">
        <v>22</v>
      </c>
      <c r="G199" s="9">
        <f t="shared" si="24"/>
        <v>0.84615384615384615</v>
      </c>
      <c r="H199" s="27">
        <v>496</v>
      </c>
      <c r="I199" s="27">
        <v>352</v>
      </c>
      <c r="J199" s="9">
        <f t="shared" si="25"/>
        <v>0.70967741935483875</v>
      </c>
      <c r="K199">
        <f t="shared" si="26"/>
        <v>-144</v>
      </c>
      <c r="L199" s="28">
        <v>0.72340000000000004</v>
      </c>
      <c r="M199" s="28">
        <v>0.9</v>
      </c>
      <c r="N199" s="9">
        <f t="shared" si="27"/>
        <v>-0.17659999999999998</v>
      </c>
      <c r="O199" s="28">
        <v>0.69479999999999997</v>
      </c>
      <c r="P199" s="28">
        <v>0.95</v>
      </c>
      <c r="Q199" s="9">
        <f t="shared" si="28"/>
        <v>-0.25519999999999998</v>
      </c>
      <c r="R199" s="24">
        <f>SUMIFS(tblCleanOrders[Sales_USD],tblCleanOrders[Rep_ID],A199,tblCleanOrders[Year],YEAR(D199),tblCleanOrders[Month],MONTH(D199))</f>
        <v>4588.3900000000003</v>
      </c>
      <c r="S199" s="27">
        <v>1.1499999999999999</v>
      </c>
      <c r="T199" s="24">
        <f>INDEX(tblRepAvg[Avg_Monthly_Sales],MATCH(A199,tblRepAvg[Rep_ID],0))*S199</f>
        <v>6197.0025135135147</v>
      </c>
      <c r="U199" s="9">
        <f t="shared" si="29"/>
        <v>0.74042087121867584</v>
      </c>
      <c r="V199" s="24">
        <f t="shared" si="30"/>
        <v>-1608.6125135135144</v>
      </c>
      <c r="W199" t="str">
        <f t="shared" si="31"/>
        <v>Critical</v>
      </c>
    </row>
    <row r="200" spans="1:23" ht="15" customHeight="1" x14ac:dyDescent="0.3">
      <c r="A200" s="25">
        <v>321570</v>
      </c>
      <c r="B200" s="25">
        <v>1</v>
      </c>
      <c r="C200" t="str">
        <f>INDEX(tblRegions[name],MATCH(B200,tblRegions[id],0))</f>
        <v>Northeast</v>
      </c>
      <c r="D200" s="26">
        <v>42705</v>
      </c>
      <c r="E200" s="27">
        <v>26</v>
      </c>
      <c r="F200" s="27">
        <v>22</v>
      </c>
      <c r="G200" s="9">
        <f t="shared" si="24"/>
        <v>0.84615384615384615</v>
      </c>
      <c r="H200" s="27">
        <v>504</v>
      </c>
      <c r="I200" s="27">
        <v>363</v>
      </c>
      <c r="J200" s="9">
        <f t="shared" si="25"/>
        <v>0.72023809523809523</v>
      </c>
      <c r="K200">
        <f t="shared" si="26"/>
        <v>-141</v>
      </c>
      <c r="L200" s="28">
        <v>0.6613</v>
      </c>
      <c r="M200" s="28">
        <v>0.9</v>
      </c>
      <c r="N200" s="9">
        <f t="shared" si="27"/>
        <v>-0.23870000000000002</v>
      </c>
      <c r="O200" s="28">
        <v>0.69710000000000005</v>
      </c>
      <c r="P200" s="28">
        <v>0.95</v>
      </c>
      <c r="Q200" s="9">
        <f t="shared" si="28"/>
        <v>-0.2528999999999999</v>
      </c>
      <c r="R200" s="24">
        <f>SUMIFS(tblCleanOrders[Sales_USD],tblCleanOrders[Rep_ID],A200,tblCleanOrders[Year],YEAR(D200),tblCleanOrders[Month],MONTH(D200))</f>
        <v>8906.1</v>
      </c>
      <c r="S200" s="27">
        <v>1.05</v>
      </c>
      <c r="T200" s="24">
        <f>INDEX(tblRepAvg[Avg_Monthly_Sales],MATCH(A200,tblRepAvg[Rep_ID],0))*S200</f>
        <v>5658.1327297297312</v>
      </c>
      <c r="U200" s="9">
        <f t="shared" si="29"/>
        <v>1.5740351853544117</v>
      </c>
      <c r="V200" s="24">
        <f t="shared" si="30"/>
        <v>3247.9672702702692</v>
      </c>
      <c r="W200" t="str">
        <f t="shared" si="31"/>
        <v>Critical</v>
      </c>
    </row>
    <row r="201" spans="1:23" ht="15" customHeight="1" x14ac:dyDescent="0.3">
      <c r="A201" s="25">
        <v>321570</v>
      </c>
      <c r="B201" s="25">
        <v>1</v>
      </c>
      <c r="C201" t="str">
        <f>INDEX(tblRegions[name],MATCH(B201,tblRegions[id],0))</f>
        <v>Northeast</v>
      </c>
      <c r="D201" s="26">
        <v>42736</v>
      </c>
      <c r="E201" s="27">
        <v>26</v>
      </c>
      <c r="F201" s="27">
        <v>23</v>
      </c>
      <c r="G201" s="9">
        <f t="shared" si="24"/>
        <v>0.88461538461538458</v>
      </c>
      <c r="H201" s="27">
        <v>480</v>
      </c>
      <c r="I201" s="27">
        <v>363</v>
      </c>
      <c r="J201" s="9">
        <f t="shared" si="25"/>
        <v>0.75624999999999998</v>
      </c>
      <c r="K201">
        <f t="shared" si="26"/>
        <v>-117</v>
      </c>
      <c r="L201" s="28">
        <v>0.63200000000000001</v>
      </c>
      <c r="M201" s="28">
        <v>0.9</v>
      </c>
      <c r="N201" s="9">
        <f t="shared" si="27"/>
        <v>-0.26800000000000002</v>
      </c>
      <c r="O201" s="28">
        <v>0.71379999999999999</v>
      </c>
      <c r="P201" s="28">
        <v>0.95</v>
      </c>
      <c r="Q201" s="9">
        <f t="shared" si="28"/>
        <v>-0.23619999999999997</v>
      </c>
      <c r="R201" s="24">
        <f>SUMIFS(tblCleanOrders[Sales_USD],tblCleanOrders[Rep_ID],A201,tblCleanOrders[Year],YEAR(D201),tblCleanOrders[Month],MONTH(D201))</f>
        <v>0</v>
      </c>
      <c r="S201" s="27">
        <v>1.06</v>
      </c>
      <c r="T201" s="24">
        <f>INDEX(tblRepAvg[Avg_Monthly_Sales],MATCH(A201,tblRepAvg[Rep_ID],0))*S201</f>
        <v>5712.0197081081096</v>
      </c>
      <c r="U201" s="9">
        <f t="shared" si="29"/>
        <v>0</v>
      </c>
      <c r="V201" s="24">
        <f t="shared" si="30"/>
        <v>-5712.0197081081096</v>
      </c>
      <c r="W201" t="str">
        <f t="shared" si="31"/>
        <v>Critical</v>
      </c>
    </row>
    <row r="202" spans="1:23" ht="15" customHeight="1" x14ac:dyDescent="0.3">
      <c r="A202" s="25">
        <v>321580</v>
      </c>
      <c r="B202" s="25">
        <v>1</v>
      </c>
      <c r="C202" t="str">
        <f>INDEX(tblRegions[name],MATCH(B202,tblRegions[id],0))</f>
        <v>Northeast</v>
      </c>
      <c r="D202" s="26">
        <v>42005</v>
      </c>
      <c r="E202" s="27">
        <v>26</v>
      </c>
      <c r="F202" s="27">
        <v>22</v>
      </c>
      <c r="G202" s="9">
        <f t="shared" si="24"/>
        <v>0.84615384615384615</v>
      </c>
      <c r="H202" s="27">
        <v>492</v>
      </c>
      <c r="I202" s="27">
        <v>373</v>
      </c>
      <c r="J202" s="9">
        <f t="shared" si="25"/>
        <v>0.75813008130081305</v>
      </c>
      <c r="K202">
        <f t="shared" si="26"/>
        <v>-119</v>
      </c>
      <c r="L202" s="28">
        <v>0.74839999999999995</v>
      </c>
      <c r="M202" s="28">
        <v>0.9</v>
      </c>
      <c r="N202" s="9">
        <f t="shared" si="27"/>
        <v>-0.15160000000000007</v>
      </c>
      <c r="O202" s="28">
        <v>0.75229999999999997</v>
      </c>
      <c r="P202" s="28">
        <v>0.95</v>
      </c>
      <c r="Q202" s="9">
        <f t="shared" si="28"/>
        <v>-0.19769999999999999</v>
      </c>
      <c r="R202" s="24">
        <f>SUMIFS(tblCleanOrders[Sales_USD],tblCleanOrders[Rep_ID],A202,tblCleanOrders[Year],YEAR(D202),tblCleanOrders[Month],MONTH(D202))</f>
        <v>4562.05</v>
      </c>
      <c r="S202" s="27">
        <v>1.07</v>
      </c>
      <c r="T202" s="24">
        <f>INDEX(tblRepAvg[Avg_Monthly_Sales],MATCH(A202,tblRepAvg[Rep_ID],0))*S202</f>
        <v>7795.4341027027049</v>
      </c>
      <c r="U202" s="9">
        <f t="shared" si="29"/>
        <v>0.58522077666185657</v>
      </c>
      <c r="V202" s="24">
        <f t="shared" si="30"/>
        <v>-3233.3841027027047</v>
      </c>
      <c r="W202" t="str">
        <f t="shared" si="31"/>
        <v>Critical</v>
      </c>
    </row>
    <row r="203" spans="1:23" ht="15" customHeight="1" x14ac:dyDescent="0.3">
      <c r="A203" s="25">
        <v>321580</v>
      </c>
      <c r="B203" s="25">
        <v>1</v>
      </c>
      <c r="C203" t="str">
        <f>INDEX(tblRegions[name],MATCH(B203,tblRegions[id],0))</f>
        <v>Northeast</v>
      </c>
      <c r="D203" s="26">
        <v>42036</v>
      </c>
      <c r="E203" s="27">
        <v>26</v>
      </c>
      <c r="F203" s="27">
        <v>22</v>
      </c>
      <c r="G203" s="9">
        <f t="shared" si="24"/>
        <v>0.84615384615384615</v>
      </c>
      <c r="H203" s="27">
        <v>500</v>
      </c>
      <c r="I203" s="27">
        <v>389</v>
      </c>
      <c r="J203" s="9">
        <f t="shared" si="25"/>
        <v>0.77800000000000002</v>
      </c>
      <c r="K203">
        <f t="shared" si="26"/>
        <v>-111</v>
      </c>
      <c r="L203" s="28">
        <v>0.72840000000000005</v>
      </c>
      <c r="M203" s="28">
        <v>0.9</v>
      </c>
      <c r="N203" s="9">
        <f t="shared" si="27"/>
        <v>-0.17159999999999997</v>
      </c>
      <c r="O203" s="28">
        <v>0.7631</v>
      </c>
      <c r="P203" s="28">
        <v>0.95</v>
      </c>
      <c r="Q203" s="9">
        <f t="shared" si="28"/>
        <v>-0.18689999999999996</v>
      </c>
      <c r="R203" s="24">
        <f>SUMIFS(tblCleanOrders[Sales_USD],tblCleanOrders[Rep_ID],A203,tblCleanOrders[Year],YEAR(D203),tblCleanOrders[Month],MONTH(D203))</f>
        <v>4575.8099999999995</v>
      </c>
      <c r="S203" s="27">
        <v>1.08</v>
      </c>
      <c r="T203" s="24">
        <f>INDEX(tblRepAvg[Avg_Monthly_Sales],MATCH(A203,tblRepAvg[Rep_ID],0))*S203</f>
        <v>7868.2886270270292</v>
      </c>
      <c r="U203" s="9">
        <f t="shared" si="29"/>
        <v>0.58155085774083171</v>
      </c>
      <c r="V203" s="24">
        <f t="shared" si="30"/>
        <v>-3292.4786270270297</v>
      </c>
      <c r="W203" t="str">
        <f t="shared" si="31"/>
        <v>Critical</v>
      </c>
    </row>
    <row r="204" spans="1:23" ht="15" customHeight="1" x14ac:dyDescent="0.3">
      <c r="A204" s="25">
        <v>321580</v>
      </c>
      <c r="B204" s="25">
        <v>1</v>
      </c>
      <c r="C204" t="str">
        <f>INDEX(tblRegions[name],MATCH(B204,tblRegions[id],0))</f>
        <v>Northeast</v>
      </c>
      <c r="D204" s="26">
        <v>42064</v>
      </c>
      <c r="E204" s="27">
        <v>26</v>
      </c>
      <c r="F204" s="27">
        <v>21</v>
      </c>
      <c r="G204" s="9">
        <f t="shared" si="24"/>
        <v>0.80769230769230771</v>
      </c>
      <c r="H204" s="27">
        <v>508</v>
      </c>
      <c r="I204" s="27">
        <v>408</v>
      </c>
      <c r="J204" s="9">
        <f t="shared" si="25"/>
        <v>0.80314960629921262</v>
      </c>
      <c r="K204">
        <f t="shared" si="26"/>
        <v>-100</v>
      </c>
      <c r="L204" s="28">
        <v>0.68230000000000002</v>
      </c>
      <c r="M204" s="28">
        <v>0.9</v>
      </c>
      <c r="N204" s="9">
        <f t="shared" si="27"/>
        <v>-0.2177</v>
      </c>
      <c r="O204" s="28">
        <v>0.69079999999999997</v>
      </c>
      <c r="P204" s="28">
        <v>0.95</v>
      </c>
      <c r="Q204" s="9">
        <f t="shared" si="28"/>
        <v>-0.25919999999999999</v>
      </c>
      <c r="R204" s="24">
        <f>SUMIFS(tblCleanOrders[Sales_USD],tblCleanOrders[Rep_ID],A204,tblCleanOrders[Year],YEAR(D204),tblCleanOrders[Month],MONTH(D204))</f>
        <v>5789.53</v>
      </c>
      <c r="S204" s="27">
        <v>1.0900000000000001</v>
      </c>
      <c r="T204" s="24">
        <f>INDEX(tblRepAvg[Avg_Monthly_Sales],MATCH(A204,tblRepAvg[Rep_ID],0))*S204</f>
        <v>7941.1431513513535</v>
      </c>
      <c r="U204" s="9">
        <f t="shared" si="29"/>
        <v>0.7290549848625747</v>
      </c>
      <c r="V204" s="24">
        <f t="shared" si="30"/>
        <v>-2151.6131513513537</v>
      </c>
      <c r="W204" t="str">
        <f t="shared" si="31"/>
        <v>Critical</v>
      </c>
    </row>
    <row r="205" spans="1:23" ht="15" customHeight="1" x14ac:dyDescent="0.3">
      <c r="A205" s="25">
        <v>321580</v>
      </c>
      <c r="B205" s="25">
        <v>1</v>
      </c>
      <c r="C205" t="str">
        <f>INDEX(tblRegions[name],MATCH(B205,tblRegions[id],0))</f>
        <v>Northeast</v>
      </c>
      <c r="D205" s="26">
        <v>42095</v>
      </c>
      <c r="E205" s="27">
        <v>26</v>
      </c>
      <c r="F205" s="27">
        <v>22</v>
      </c>
      <c r="G205" s="9">
        <f t="shared" si="24"/>
        <v>0.84615384615384615</v>
      </c>
      <c r="H205" s="27">
        <v>516</v>
      </c>
      <c r="I205" s="27">
        <v>403</v>
      </c>
      <c r="J205" s="9">
        <f t="shared" si="25"/>
        <v>0.78100775193798455</v>
      </c>
      <c r="K205">
        <f t="shared" si="26"/>
        <v>-113</v>
      </c>
      <c r="L205" s="28">
        <v>0.69240000000000002</v>
      </c>
      <c r="M205" s="28">
        <v>0.9</v>
      </c>
      <c r="N205" s="9">
        <f t="shared" si="27"/>
        <v>-0.20760000000000001</v>
      </c>
      <c r="O205" s="28">
        <v>0.77190000000000003</v>
      </c>
      <c r="P205" s="28">
        <v>0.95</v>
      </c>
      <c r="Q205" s="9">
        <f t="shared" si="28"/>
        <v>-0.17809999999999993</v>
      </c>
      <c r="R205" s="24">
        <f>SUMIFS(tblCleanOrders[Sales_USD],tblCleanOrders[Rep_ID],A205,tblCleanOrders[Year],YEAR(D205),tblCleanOrders[Month],MONTH(D205))</f>
        <v>6338.1399999999994</v>
      </c>
      <c r="S205" s="27">
        <v>1.1000000000000001</v>
      </c>
      <c r="T205" s="24">
        <f>INDEX(tblRepAvg[Avg_Monthly_Sales],MATCH(A205,tblRepAvg[Rep_ID],0))*S205</f>
        <v>8013.9976756756778</v>
      </c>
      <c r="U205" s="9">
        <f t="shared" si="29"/>
        <v>0.79088368333793124</v>
      </c>
      <c r="V205" s="24">
        <f t="shared" si="30"/>
        <v>-1675.8576756756784</v>
      </c>
      <c r="W205" t="str">
        <f t="shared" si="31"/>
        <v>Critical</v>
      </c>
    </row>
    <row r="206" spans="1:23" ht="15" customHeight="1" x14ac:dyDescent="0.3">
      <c r="A206" s="25">
        <v>321580</v>
      </c>
      <c r="B206" s="25">
        <v>1</v>
      </c>
      <c r="C206" t="str">
        <f>INDEX(tblRegions[name],MATCH(B206,tblRegions[id],0))</f>
        <v>Northeast</v>
      </c>
      <c r="D206" s="26">
        <v>42125</v>
      </c>
      <c r="E206" s="27">
        <v>26</v>
      </c>
      <c r="F206" s="27">
        <v>21</v>
      </c>
      <c r="G206" s="9">
        <f t="shared" si="24"/>
        <v>0.80769230769230771</v>
      </c>
      <c r="H206" s="27">
        <v>492</v>
      </c>
      <c r="I206" s="27">
        <v>374</v>
      </c>
      <c r="J206" s="9">
        <f t="shared" si="25"/>
        <v>0.76016260162601623</v>
      </c>
      <c r="K206">
        <f t="shared" si="26"/>
        <v>-118</v>
      </c>
      <c r="L206" s="28">
        <v>0.69620000000000004</v>
      </c>
      <c r="M206" s="28">
        <v>0.9</v>
      </c>
      <c r="N206" s="9">
        <f t="shared" si="27"/>
        <v>-0.20379999999999998</v>
      </c>
      <c r="O206" s="28">
        <v>0.74180000000000001</v>
      </c>
      <c r="P206" s="28">
        <v>0.95</v>
      </c>
      <c r="Q206" s="9">
        <f t="shared" si="28"/>
        <v>-0.20819999999999994</v>
      </c>
      <c r="R206" s="24">
        <f>SUMIFS(tblCleanOrders[Sales_USD],tblCleanOrders[Rep_ID],A206,tblCleanOrders[Year],YEAR(D206),tblCleanOrders[Month],MONTH(D206))</f>
        <v>12833.509999999998</v>
      </c>
      <c r="S206" s="27">
        <v>1.1100000000000001</v>
      </c>
      <c r="T206" s="24">
        <f>INDEX(tblRepAvg[Avg_Monthly_Sales],MATCH(A206,tblRepAvg[Rep_ID],0))*S206</f>
        <v>8086.8522000000021</v>
      </c>
      <c r="U206" s="9">
        <f t="shared" si="29"/>
        <v>1.586959880384607</v>
      </c>
      <c r="V206" s="24">
        <f t="shared" si="30"/>
        <v>4746.6577999999963</v>
      </c>
      <c r="W206" t="str">
        <f t="shared" si="31"/>
        <v>Critical</v>
      </c>
    </row>
    <row r="207" spans="1:23" ht="15" customHeight="1" x14ac:dyDescent="0.3">
      <c r="A207" s="25">
        <v>321580</v>
      </c>
      <c r="B207" s="25">
        <v>1</v>
      </c>
      <c r="C207" t="str">
        <f>INDEX(tblRegions[name],MATCH(B207,tblRegions[id],0))</f>
        <v>Northeast</v>
      </c>
      <c r="D207" s="26">
        <v>42156</v>
      </c>
      <c r="E207" s="27">
        <v>26</v>
      </c>
      <c r="F207" s="27">
        <v>22</v>
      </c>
      <c r="G207" s="9">
        <f t="shared" si="24"/>
        <v>0.84615384615384615</v>
      </c>
      <c r="H207" s="27">
        <v>500</v>
      </c>
      <c r="I207" s="27">
        <v>368</v>
      </c>
      <c r="J207" s="9">
        <f t="shared" si="25"/>
        <v>0.73599999999999999</v>
      </c>
      <c r="K207">
        <f t="shared" si="26"/>
        <v>-132</v>
      </c>
      <c r="L207" s="28">
        <v>0.74199999999999999</v>
      </c>
      <c r="M207" s="28">
        <v>0.9</v>
      </c>
      <c r="N207" s="9">
        <f t="shared" si="27"/>
        <v>-0.15800000000000003</v>
      </c>
      <c r="O207" s="28">
        <v>0.75249999999999995</v>
      </c>
      <c r="P207" s="28">
        <v>0.95</v>
      </c>
      <c r="Q207" s="9">
        <f t="shared" si="28"/>
        <v>-0.19750000000000001</v>
      </c>
      <c r="R207" s="24">
        <f>SUMIFS(tblCleanOrders[Sales_USD],tblCleanOrders[Rep_ID],A207,tblCleanOrders[Year],YEAR(D207),tblCleanOrders[Month],MONTH(D207))</f>
        <v>10467.210000000001</v>
      </c>
      <c r="S207" s="27">
        <v>1.1200000000000001</v>
      </c>
      <c r="T207" s="24">
        <f>INDEX(tblRepAvg[Avg_Monthly_Sales],MATCH(A207,tblRepAvg[Rep_ID],0))*S207</f>
        <v>8159.7067243243264</v>
      </c>
      <c r="U207" s="9">
        <f t="shared" si="29"/>
        <v>1.2827924279186333</v>
      </c>
      <c r="V207" s="24">
        <f t="shared" si="30"/>
        <v>2307.5032756756746</v>
      </c>
      <c r="W207" t="str">
        <f t="shared" si="31"/>
        <v>At Risk</v>
      </c>
    </row>
    <row r="208" spans="1:23" ht="15" customHeight="1" x14ac:dyDescent="0.3">
      <c r="A208" s="25">
        <v>321580</v>
      </c>
      <c r="B208" s="25">
        <v>1</v>
      </c>
      <c r="C208" t="str">
        <f>INDEX(tblRegions[name],MATCH(B208,tblRegions[id],0))</f>
        <v>Northeast</v>
      </c>
      <c r="D208" s="26">
        <v>42186</v>
      </c>
      <c r="E208" s="27">
        <v>26</v>
      </c>
      <c r="F208" s="27">
        <v>21</v>
      </c>
      <c r="G208" s="9">
        <f t="shared" si="24"/>
        <v>0.80769230769230771</v>
      </c>
      <c r="H208" s="27">
        <v>508</v>
      </c>
      <c r="I208" s="27">
        <v>355</v>
      </c>
      <c r="J208" s="9">
        <f t="shared" si="25"/>
        <v>0.69881889763779526</v>
      </c>
      <c r="K208">
        <f t="shared" si="26"/>
        <v>-153</v>
      </c>
      <c r="L208" s="28">
        <v>0.71619999999999995</v>
      </c>
      <c r="M208" s="28">
        <v>0.9</v>
      </c>
      <c r="N208" s="9">
        <f t="shared" si="27"/>
        <v>-0.18380000000000007</v>
      </c>
      <c r="O208" s="28">
        <v>0.73870000000000002</v>
      </c>
      <c r="P208" s="28">
        <v>0.95</v>
      </c>
      <c r="Q208" s="9">
        <f t="shared" si="28"/>
        <v>-0.21129999999999993</v>
      </c>
      <c r="R208" s="24">
        <f>SUMIFS(tblCleanOrders[Sales_USD],tblCleanOrders[Rep_ID],A208,tblCleanOrders[Year],YEAR(D208),tblCleanOrders[Month],MONTH(D208))</f>
        <v>13656.26</v>
      </c>
      <c r="S208" s="27">
        <v>1.1299999999999999</v>
      </c>
      <c r="T208" s="24">
        <f>INDEX(tblRepAvg[Avg_Monthly_Sales],MATCH(A208,tblRepAvg[Rep_ID],0))*S208</f>
        <v>8232.5612486486498</v>
      </c>
      <c r="U208" s="9">
        <f t="shared" si="29"/>
        <v>1.6588106164702552</v>
      </c>
      <c r="V208" s="24">
        <f t="shared" si="30"/>
        <v>5423.6987513513504</v>
      </c>
      <c r="W208" t="str">
        <f t="shared" si="31"/>
        <v>At Risk</v>
      </c>
    </row>
    <row r="209" spans="1:23" ht="15" customHeight="1" x14ac:dyDescent="0.3">
      <c r="A209" s="25">
        <v>321580</v>
      </c>
      <c r="B209" s="25">
        <v>1</v>
      </c>
      <c r="C209" t="str">
        <f>INDEX(tblRegions[name],MATCH(B209,tblRegions[id],0))</f>
        <v>Northeast</v>
      </c>
      <c r="D209" s="26">
        <v>42217</v>
      </c>
      <c r="E209" s="27">
        <v>26</v>
      </c>
      <c r="F209" s="27">
        <v>22</v>
      </c>
      <c r="G209" s="9">
        <f t="shared" si="24"/>
        <v>0.84615384615384615</v>
      </c>
      <c r="H209" s="27">
        <v>516</v>
      </c>
      <c r="I209" s="27">
        <v>400</v>
      </c>
      <c r="J209" s="9">
        <f t="shared" si="25"/>
        <v>0.77519379844961245</v>
      </c>
      <c r="K209">
        <f t="shared" si="26"/>
        <v>-116</v>
      </c>
      <c r="L209" s="28">
        <v>0.72450000000000003</v>
      </c>
      <c r="M209" s="28">
        <v>0.9</v>
      </c>
      <c r="N209" s="9">
        <f t="shared" si="27"/>
        <v>-0.17549999999999999</v>
      </c>
      <c r="O209" s="28">
        <v>0.78080000000000005</v>
      </c>
      <c r="P209" s="28">
        <v>0.95</v>
      </c>
      <c r="Q209" s="9">
        <f t="shared" si="28"/>
        <v>-0.16919999999999991</v>
      </c>
      <c r="R209" s="24">
        <f>SUMIFS(tblCleanOrders[Sales_USD],tblCleanOrders[Rep_ID],A209,tblCleanOrders[Year],YEAR(D209),tblCleanOrders[Month],MONTH(D209))</f>
        <v>10112.56</v>
      </c>
      <c r="S209" s="27">
        <v>1.1399999999999999</v>
      </c>
      <c r="T209" s="24">
        <f>INDEX(tblRepAvg[Avg_Monthly_Sales],MATCH(A209,tblRepAvg[Rep_ID],0))*S209</f>
        <v>8305.4157729729741</v>
      </c>
      <c r="U209" s="9">
        <f t="shared" si="29"/>
        <v>1.2175862444969623</v>
      </c>
      <c r="V209" s="24">
        <f t="shared" si="30"/>
        <v>1807.1442270270254</v>
      </c>
      <c r="W209" t="str">
        <f t="shared" si="31"/>
        <v>At Risk</v>
      </c>
    </row>
    <row r="210" spans="1:23" ht="15" customHeight="1" x14ac:dyDescent="0.3">
      <c r="A210" s="25">
        <v>321580</v>
      </c>
      <c r="B210" s="25">
        <v>1</v>
      </c>
      <c r="C210" t="str">
        <f>INDEX(tblRegions[name],MATCH(B210,tblRegions[id],0))</f>
        <v>Northeast</v>
      </c>
      <c r="D210" s="26">
        <v>42248</v>
      </c>
      <c r="E210" s="27">
        <v>26</v>
      </c>
      <c r="F210" s="27">
        <v>21</v>
      </c>
      <c r="G210" s="9">
        <f t="shared" si="24"/>
        <v>0.80769230769230771</v>
      </c>
      <c r="H210" s="27">
        <v>492</v>
      </c>
      <c r="I210" s="27">
        <v>359</v>
      </c>
      <c r="J210" s="9">
        <f t="shared" si="25"/>
        <v>0.72967479674796742</v>
      </c>
      <c r="K210">
        <f t="shared" si="26"/>
        <v>-133</v>
      </c>
      <c r="L210" s="28">
        <v>0.6784</v>
      </c>
      <c r="M210" s="28">
        <v>0.9</v>
      </c>
      <c r="N210" s="9">
        <f t="shared" si="27"/>
        <v>-0.22160000000000002</v>
      </c>
      <c r="O210" s="28">
        <v>0.75080000000000002</v>
      </c>
      <c r="P210" s="28">
        <v>0.95</v>
      </c>
      <c r="Q210" s="9">
        <f t="shared" si="28"/>
        <v>-0.19919999999999993</v>
      </c>
      <c r="R210" s="24">
        <f>SUMIFS(tblCleanOrders[Sales_USD],tblCleanOrders[Rep_ID],A210,tblCleanOrders[Year],YEAR(D210),tblCleanOrders[Month],MONTH(D210))</f>
        <v>7489.96</v>
      </c>
      <c r="S210" s="27">
        <v>1.1499999999999999</v>
      </c>
      <c r="T210" s="24">
        <f>INDEX(tblRepAvg[Avg_Monthly_Sales],MATCH(A210,tblRepAvg[Rep_ID],0))*S210</f>
        <v>8378.2702972972984</v>
      </c>
      <c r="U210" s="9">
        <f t="shared" si="29"/>
        <v>0.89397450001298551</v>
      </c>
      <c r="V210" s="24">
        <f t="shared" si="30"/>
        <v>-888.31029729729835</v>
      </c>
      <c r="W210" t="str">
        <f t="shared" si="31"/>
        <v>Critical</v>
      </c>
    </row>
    <row r="211" spans="1:23" ht="15" customHeight="1" x14ac:dyDescent="0.3">
      <c r="A211" s="25">
        <v>321580</v>
      </c>
      <c r="B211" s="25">
        <v>1</v>
      </c>
      <c r="C211" t="str">
        <f>INDEX(tblRegions[name],MATCH(B211,tblRegions[id],0))</f>
        <v>Northeast</v>
      </c>
      <c r="D211" s="26">
        <v>42278</v>
      </c>
      <c r="E211" s="27">
        <v>26</v>
      </c>
      <c r="F211" s="27">
        <v>23</v>
      </c>
      <c r="G211" s="9">
        <f t="shared" si="24"/>
        <v>0.88461538461538458</v>
      </c>
      <c r="H211" s="27">
        <v>500</v>
      </c>
      <c r="I211" s="27">
        <v>380</v>
      </c>
      <c r="J211" s="9">
        <f t="shared" si="25"/>
        <v>0.76</v>
      </c>
      <c r="K211">
        <f t="shared" si="26"/>
        <v>-120</v>
      </c>
      <c r="L211" s="28">
        <v>0.62909999999999999</v>
      </c>
      <c r="M211" s="28">
        <v>0.9</v>
      </c>
      <c r="N211" s="9">
        <f t="shared" si="27"/>
        <v>-0.27090000000000003</v>
      </c>
      <c r="O211" s="28">
        <v>0.67369999999999997</v>
      </c>
      <c r="P211" s="28">
        <v>0.95</v>
      </c>
      <c r="Q211" s="9">
        <f t="shared" si="28"/>
        <v>-0.27629999999999999</v>
      </c>
      <c r="R211" s="24">
        <f>SUMIFS(tblCleanOrders[Sales_USD],tblCleanOrders[Rep_ID],A211,tblCleanOrders[Year],YEAR(D211),tblCleanOrders[Month],MONTH(D211))</f>
        <v>8088.54</v>
      </c>
      <c r="S211" s="27">
        <v>1.05</v>
      </c>
      <c r="T211" s="24">
        <f>INDEX(tblRepAvg[Avg_Monthly_Sales],MATCH(A211,tblRepAvg[Rep_ID],0))*S211</f>
        <v>7649.7250540540563</v>
      </c>
      <c r="U211" s="9">
        <f t="shared" si="29"/>
        <v>1.0573634925236155</v>
      </c>
      <c r="V211" s="24">
        <f t="shared" si="30"/>
        <v>438.81494594594369</v>
      </c>
      <c r="W211" t="str">
        <f t="shared" si="31"/>
        <v>Critical</v>
      </c>
    </row>
    <row r="212" spans="1:23" ht="15" customHeight="1" x14ac:dyDescent="0.3">
      <c r="A212" s="25">
        <v>321580</v>
      </c>
      <c r="B212" s="25">
        <v>1</v>
      </c>
      <c r="C212" t="str">
        <f>INDEX(tblRegions[name],MATCH(B212,tblRegions[id],0))</f>
        <v>Northeast</v>
      </c>
      <c r="D212" s="26">
        <v>42309</v>
      </c>
      <c r="E212" s="27">
        <v>26</v>
      </c>
      <c r="F212" s="27">
        <v>21</v>
      </c>
      <c r="G212" s="9">
        <f t="shared" si="24"/>
        <v>0.80769230769230771</v>
      </c>
      <c r="H212" s="27">
        <v>508</v>
      </c>
      <c r="I212" s="27">
        <v>383</v>
      </c>
      <c r="J212" s="9">
        <f t="shared" si="25"/>
        <v>0.75393700787401574</v>
      </c>
      <c r="K212">
        <f t="shared" si="26"/>
        <v>-125</v>
      </c>
      <c r="L212" s="28">
        <v>0.70230000000000004</v>
      </c>
      <c r="M212" s="28">
        <v>0.9</v>
      </c>
      <c r="N212" s="9">
        <f t="shared" si="27"/>
        <v>-0.19769999999999999</v>
      </c>
      <c r="O212" s="28">
        <v>0.74570000000000003</v>
      </c>
      <c r="P212" s="28">
        <v>0.95</v>
      </c>
      <c r="Q212" s="9">
        <f t="shared" si="28"/>
        <v>-0.20429999999999993</v>
      </c>
      <c r="R212" s="24">
        <f>SUMIFS(tblCleanOrders[Sales_USD],tblCleanOrders[Rep_ID],A212,tblCleanOrders[Year],YEAR(D212),tblCleanOrders[Month],MONTH(D212))</f>
        <v>9760.6999999999989</v>
      </c>
      <c r="S212" s="27">
        <v>1.06</v>
      </c>
      <c r="T212" s="24">
        <f>INDEX(tblRepAvg[Avg_Monthly_Sales],MATCH(A212,tblRepAvg[Rep_ID],0))*S212</f>
        <v>7722.5795783783806</v>
      </c>
      <c r="U212" s="9">
        <f t="shared" si="29"/>
        <v>1.2639170501172863</v>
      </c>
      <c r="V212" s="24">
        <f t="shared" si="30"/>
        <v>2038.1204216216183</v>
      </c>
      <c r="W212" t="str">
        <f t="shared" si="31"/>
        <v>At Risk</v>
      </c>
    </row>
    <row r="213" spans="1:23" ht="15" customHeight="1" x14ac:dyDescent="0.3">
      <c r="A213" s="25">
        <v>321580</v>
      </c>
      <c r="B213" s="25">
        <v>1</v>
      </c>
      <c r="C213" t="str">
        <f>INDEX(tblRegions[name],MATCH(B213,tblRegions[id],0))</f>
        <v>Northeast</v>
      </c>
      <c r="D213" s="26">
        <v>42339</v>
      </c>
      <c r="E213" s="27">
        <v>26</v>
      </c>
      <c r="F213" s="27">
        <v>22</v>
      </c>
      <c r="G213" s="9">
        <f t="shared" si="24"/>
        <v>0.84615384615384615</v>
      </c>
      <c r="H213" s="27">
        <v>516</v>
      </c>
      <c r="I213" s="27">
        <v>423</v>
      </c>
      <c r="J213" s="9">
        <f t="shared" si="25"/>
        <v>0.81976744186046513</v>
      </c>
      <c r="K213">
        <f t="shared" si="26"/>
        <v>-93</v>
      </c>
      <c r="L213" s="28">
        <v>0.69299999999999995</v>
      </c>
      <c r="M213" s="28">
        <v>0.9</v>
      </c>
      <c r="N213" s="9">
        <f t="shared" si="27"/>
        <v>-0.20700000000000007</v>
      </c>
      <c r="O213" s="28">
        <v>0.7127</v>
      </c>
      <c r="P213" s="28">
        <v>0.95</v>
      </c>
      <c r="Q213" s="9">
        <f t="shared" si="28"/>
        <v>-0.23729999999999996</v>
      </c>
      <c r="R213" s="24">
        <f>SUMIFS(tblCleanOrders[Sales_USD],tblCleanOrders[Rep_ID],A213,tblCleanOrders[Year],YEAR(D213),tblCleanOrders[Month],MONTH(D213))</f>
        <v>7297.02</v>
      </c>
      <c r="S213" s="27">
        <v>1.07</v>
      </c>
      <c r="T213" s="24">
        <f>INDEX(tblRepAvg[Avg_Monthly_Sales],MATCH(A213,tblRepAvg[Rep_ID],0))*S213</f>
        <v>7795.4341027027049</v>
      </c>
      <c r="U213" s="9">
        <f t="shared" si="29"/>
        <v>0.93606332936226055</v>
      </c>
      <c r="V213" s="24">
        <f t="shared" si="30"/>
        <v>-498.41410270270444</v>
      </c>
      <c r="W213" t="str">
        <f t="shared" si="31"/>
        <v>Critical</v>
      </c>
    </row>
    <row r="214" spans="1:23" ht="15" customHeight="1" x14ac:dyDescent="0.3">
      <c r="A214" s="25">
        <v>321580</v>
      </c>
      <c r="B214" s="25">
        <v>1</v>
      </c>
      <c r="C214" t="str">
        <f>INDEX(tblRegions[name],MATCH(B214,tblRegions[id],0))</f>
        <v>Northeast</v>
      </c>
      <c r="D214" s="26">
        <v>42370</v>
      </c>
      <c r="E214" s="27">
        <v>26</v>
      </c>
      <c r="F214" s="27">
        <v>22</v>
      </c>
      <c r="G214" s="9">
        <f t="shared" si="24"/>
        <v>0.84615384615384615</v>
      </c>
      <c r="H214" s="27">
        <v>492</v>
      </c>
      <c r="I214" s="27">
        <v>352</v>
      </c>
      <c r="J214" s="9">
        <f t="shared" si="25"/>
        <v>0.71544715447154472</v>
      </c>
      <c r="K214">
        <f t="shared" si="26"/>
        <v>-140</v>
      </c>
      <c r="L214" s="28">
        <v>0.73029999999999995</v>
      </c>
      <c r="M214" s="28">
        <v>0.9</v>
      </c>
      <c r="N214" s="9">
        <f t="shared" si="27"/>
        <v>-0.16970000000000007</v>
      </c>
      <c r="O214" s="28">
        <v>0.75209999999999999</v>
      </c>
      <c r="P214" s="28">
        <v>0.95</v>
      </c>
      <c r="Q214" s="9">
        <f t="shared" si="28"/>
        <v>-0.19789999999999996</v>
      </c>
      <c r="R214" s="24">
        <f>SUMIFS(tblCleanOrders[Sales_USD],tblCleanOrders[Rep_ID],A214,tblCleanOrders[Year],YEAR(D214),tblCleanOrders[Month],MONTH(D214))</f>
        <v>12963.6</v>
      </c>
      <c r="S214" s="27">
        <v>1.08</v>
      </c>
      <c r="T214" s="24">
        <f>INDEX(tblRepAvg[Avg_Monthly_Sales],MATCH(A214,tblRepAvg[Rep_ID],0))*S214</f>
        <v>7868.2886270270292</v>
      </c>
      <c r="U214" s="9">
        <f t="shared" si="29"/>
        <v>1.6475755547999253</v>
      </c>
      <c r="V214" s="24">
        <f t="shared" si="30"/>
        <v>5095.3113729729712</v>
      </c>
      <c r="W214" t="str">
        <f t="shared" si="31"/>
        <v>At Risk</v>
      </c>
    </row>
    <row r="215" spans="1:23" ht="15" customHeight="1" x14ac:dyDescent="0.3">
      <c r="A215" s="25">
        <v>321580</v>
      </c>
      <c r="B215" s="25">
        <v>1</v>
      </c>
      <c r="C215" t="str">
        <f>INDEX(tblRegions[name],MATCH(B215,tblRegions[id],0))</f>
        <v>Northeast</v>
      </c>
      <c r="D215" s="26">
        <v>42401</v>
      </c>
      <c r="E215" s="27">
        <v>26</v>
      </c>
      <c r="F215" s="27">
        <v>22</v>
      </c>
      <c r="G215" s="9">
        <f t="shared" si="24"/>
        <v>0.84615384615384615</v>
      </c>
      <c r="H215" s="27">
        <v>500</v>
      </c>
      <c r="I215" s="27">
        <v>420</v>
      </c>
      <c r="J215" s="9">
        <f t="shared" si="25"/>
        <v>0.84</v>
      </c>
      <c r="K215">
        <f t="shared" si="26"/>
        <v>-80</v>
      </c>
      <c r="L215" s="28">
        <v>0.69489999999999996</v>
      </c>
      <c r="M215" s="28">
        <v>0.9</v>
      </c>
      <c r="N215" s="9">
        <f t="shared" si="27"/>
        <v>-0.20510000000000006</v>
      </c>
      <c r="O215" s="28">
        <v>0.81530000000000002</v>
      </c>
      <c r="P215" s="28">
        <v>0.95</v>
      </c>
      <c r="Q215" s="9">
        <f t="shared" si="28"/>
        <v>-0.13469999999999993</v>
      </c>
      <c r="R215" s="24">
        <f>SUMIFS(tblCleanOrders[Sales_USD],tblCleanOrders[Rep_ID],A215,tblCleanOrders[Year],YEAR(D215),tblCleanOrders[Month],MONTH(D215))</f>
        <v>8869.8799999999992</v>
      </c>
      <c r="S215" s="27">
        <v>1.0900000000000001</v>
      </c>
      <c r="T215" s="24">
        <f>INDEX(tblRepAvg[Avg_Monthly_Sales],MATCH(A215,tblRepAvg[Rep_ID],0))*S215</f>
        <v>7941.1431513513535</v>
      </c>
      <c r="U215" s="9">
        <f t="shared" si="29"/>
        <v>1.116952538311893</v>
      </c>
      <c r="V215" s="24">
        <f t="shared" si="30"/>
        <v>928.73684864864572</v>
      </c>
      <c r="W215" t="str">
        <f t="shared" si="31"/>
        <v>Critical</v>
      </c>
    </row>
    <row r="216" spans="1:23" ht="15" customHeight="1" x14ac:dyDescent="0.3">
      <c r="A216" s="25">
        <v>321580</v>
      </c>
      <c r="B216" s="25">
        <v>1</v>
      </c>
      <c r="C216" t="str">
        <f>INDEX(tblRegions[name],MATCH(B216,tblRegions[id],0))</f>
        <v>Northeast</v>
      </c>
      <c r="D216" s="26">
        <v>42430</v>
      </c>
      <c r="E216" s="27">
        <v>26</v>
      </c>
      <c r="F216" s="27">
        <v>22</v>
      </c>
      <c r="G216" s="9">
        <f t="shared" si="24"/>
        <v>0.84615384615384615</v>
      </c>
      <c r="H216" s="27">
        <v>508</v>
      </c>
      <c r="I216" s="27">
        <v>369</v>
      </c>
      <c r="J216" s="9">
        <f t="shared" si="25"/>
        <v>0.72637795275590555</v>
      </c>
      <c r="K216">
        <f t="shared" si="26"/>
        <v>-139</v>
      </c>
      <c r="L216" s="28">
        <v>0.71909999999999996</v>
      </c>
      <c r="M216" s="28">
        <v>0.9</v>
      </c>
      <c r="N216" s="9">
        <f t="shared" si="27"/>
        <v>-0.18090000000000006</v>
      </c>
      <c r="O216" s="28">
        <v>0.70920000000000005</v>
      </c>
      <c r="P216" s="28">
        <v>0.95</v>
      </c>
      <c r="Q216" s="9">
        <f t="shared" si="28"/>
        <v>-0.2407999999999999</v>
      </c>
      <c r="R216" s="24">
        <f>SUMIFS(tblCleanOrders[Sales_USD],tblCleanOrders[Rep_ID],A216,tblCleanOrders[Year],YEAR(D216),tblCleanOrders[Month],MONTH(D216))</f>
        <v>13830.550000000001</v>
      </c>
      <c r="S216" s="27">
        <v>1.1000000000000001</v>
      </c>
      <c r="T216" s="24">
        <f>INDEX(tblRepAvg[Avg_Monthly_Sales],MATCH(A216,tblRepAvg[Rep_ID],0))*S216</f>
        <v>8013.9976756756778</v>
      </c>
      <c r="U216" s="9">
        <f t="shared" si="29"/>
        <v>1.7257991029843813</v>
      </c>
      <c r="V216" s="24">
        <f t="shared" si="30"/>
        <v>5816.5523243243233</v>
      </c>
      <c r="W216" t="str">
        <f t="shared" si="31"/>
        <v>At Risk</v>
      </c>
    </row>
    <row r="217" spans="1:23" ht="15" customHeight="1" x14ac:dyDescent="0.3">
      <c r="A217" s="25">
        <v>321580</v>
      </c>
      <c r="B217" s="25">
        <v>1</v>
      </c>
      <c r="C217" t="str">
        <f>INDEX(tblRegions[name],MATCH(B217,tblRegions[id],0))</f>
        <v>Northeast</v>
      </c>
      <c r="D217" s="26">
        <v>42461</v>
      </c>
      <c r="E217" s="27">
        <v>26</v>
      </c>
      <c r="F217" s="27">
        <v>21</v>
      </c>
      <c r="G217" s="9">
        <f t="shared" si="24"/>
        <v>0.80769230769230771</v>
      </c>
      <c r="H217" s="27">
        <v>516</v>
      </c>
      <c r="I217" s="27">
        <v>409</v>
      </c>
      <c r="J217" s="9">
        <f t="shared" si="25"/>
        <v>0.79263565891472865</v>
      </c>
      <c r="K217">
        <f t="shared" si="26"/>
        <v>-107</v>
      </c>
      <c r="L217" s="28">
        <v>0.73609999999999998</v>
      </c>
      <c r="M217" s="28">
        <v>0.9</v>
      </c>
      <c r="N217" s="9">
        <f t="shared" si="27"/>
        <v>-0.16390000000000005</v>
      </c>
      <c r="O217" s="28">
        <v>0.72760000000000002</v>
      </c>
      <c r="P217" s="28">
        <v>0.95</v>
      </c>
      <c r="Q217" s="9">
        <f t="shared" si="28"/>
        <v>-0.22239999999999993</v>
      </c>
      <c r="R217" s="24">
        <f>SUMIFS(tblCleanOrders[Sales_USD],tblCleanOrders[Rep_ID],A217,tblCleanOrders[Year],YEAR(D217),tblCleanOrders[Month],MONTH(D217))</f>
        <v>22401.980000000003</v>
      </c>
      <c r="S217" s="27">
        <v>1.1100000000000001</v>
      </c>
      <c r="T217" s="24">
        <f>INDEX(tblRepAvg[Avg_Monthly_Sales],MATCH(A217,tblRepAvg[Rep_ID],0))*S217</f>
        <v>8086.8522000000021</v>
      </c>
      <c r="U217" s="9">
        <f t="shared" si="29"/>
        <v>2.7701730470602639</v>
      </c>
      <c r="V217" s="24">
        <f t="shared" si="30"/>
        <v>14315.127800000002</v>
      </c>
      <c r="W217" t="str">
        <f t="shared" si="31"/>
        <v>At Risk</v>
      </c>
    </row>
    <row r="218" spans="1:23" ht="15" customHeight="1" x14ac:dyDescent="0.3">
      <c r="A218" s="25">
        <v>321580</v>
      </c>
      <c r="B218" s="25">
        <v>1</v>
      </c>
      <c r="C218" t="str">
        <f>INDEX(tblRegions[name],MATCH(B218,tblRegions[id],0))</f>
        <v>Northeast</v>
      </c>
      <c r="D218" s="26">
        <v>42491</v>
      </c>
      <c r="E218" s="27">
        <v>26</v>
      </c>
      <c r="F218" s="27">
        <v>22</v>
      </c>
      <c r="G218" s="9">
        <f t="shared" si="24"/>
        <v>0.84615384615384615</v>
      </c>
      <c r="H218" s="27">
        <v>492</v>
      </c>
      <c r="I218" s="27">
        <v>405</v>
      </c>
      <c r="J218" s="9">
        <f t="shared" si="25"/>
        <v>0.82317073170731703</v>
      </c>
      <c r="K218">
        <f t="shared" si="26"/>
        <v>-87</v>
      </c>
      <c r="L218" s="28">
        <v>0.76690000000000003</v>
      </c>
      <c r="M218" s="28">
        <v>0.9</v>
      </c>
      <c r="N218" s="9">
        <f t="shared" si="27"/>
        <v>-0.1331</v>
      </c>
      <c r="O218" s="28">
        <v>0.77249999999999996</v>
      </c>
      <c r="P218" s="28">
        <v>0.95</v>
      </c>
      <c r="Q218" s="9">
        <f t="shared" si="28"/>
        <v>-0.17749999999999999</v>
      </c>
      <c r="R218" s="24">
        <f>SUMIFS(tblCleanOrders[Sales_USD],tblCleanOrders[Rep_ID],A218,tblCleanOrders[Year],YEAR(D218),tblCleanOrders[Month],MONTH(D218))</f>
        <v>8882.1</v>
      </c>
      <c r="S218" s="27">
        <v>1.1200000000000001</v>
      </c>
      <c r="T218" s="24">
        <f>INDEX(tblRepAvg[Avg_Monthly_Sales],MATCH(A218,tblRepAvg[Rep_ID],0))*S218</f>
        <v>8159.7067243243264</v>
      </c>
      <c r="U218" s="9">
        <f t="shared" si="29"/>
        <v>1.0885317695943897</v>
      </c>
      <c r="V218" s="24">
        <f t="shared" si="30"/>
        <v>722.39327567567398</v>
      </c>
      <c r="W218" t="str">
        <f t="shared" si="31"/>
        <v>At Risk</v>
      </c>
    </row>
    <row r="219" spans="1:23" ht="15" customHeight="1" x14ac:dyDescent="0.3">
      <c r="A219" s="25">
        <v>321580</v>
      </c>
      <c r="B219" s="25">
        <v>1</v>
      </c>
      <c r="C219" t="str">
        <f>INDEX(tblRegions[name],MATCH(B219,tblRegions[id],0))</f>
        <v>Northeast</v>
      </c>
      <c r="D219" s="26">
        <v>42522</v>
      </c>
      <c r="E219" s="27">
        <v>26</v>
      </c>
      <c r="F219" s="27">
        <v>23</v>
      </c>
      <c r="G219" s="9">
        <f t="shared" si="24"/>
        <v>0.88461538461538458</v>
      </c>
      <c r="H219" s="27">
        <v>500</v>
      </c>
      <c r="I219" s="27">
        <v>351</v>
      </c>
      <c r="J219" s="9">
        <f t="shared" si="25"/>
        <v>0.70199999999999996</v>
      </c>
      <c r="K219">
        <f t="shared" si="26"/>
        <v>-149</v>
      </c>
      <c r="L219" s="28">
        <v>0.70550000000000002</v>
      </c>
      <c r="M219" s="28">
        <v>0.9</v>
      </c>
      <c r="N219" s="9">
        <f t="shared" si="27"/>
        <v>-0.19450000000000001</v>
      </c>
      <c r="O219" s="28">
        <v>0.71450000000000002</v>
      </c>
      <c r="P219" s="28">
        <v>0.95</v>
      </c>
      <c r="Q219" s="9">
        <f t="shared" si="28"/>
        <v>-0.23549999999999993</v>
      </c>
      <c r="R219" s="24">
        <f>SUMIFS(tblCleanOrders[Sales_USD],tblCleanOrders[Rep_ID],A219,tblCleanOrders[Year],YEAR(D219),tblCleanOrders[Month],MONTH(D219))</f>
        <v>9316.0700000000015</v>
      </c>
      <c r="S219" s="27">
        <v>1.1299999999999999</v>
      </c>
      <c r="T219" s="24">
        <f>INDEX(tblRepAvg[Avg_Monthly_Sales],MATCH(A219,tblRepAvg[Rep_ID],0))*S219</f>
        <v>8232.5612486486498</v>
      </c>
      <c r="U219" s="9">
        <f t="shared" si="29"/>
        <v>1.1316125952332521</v>
      </c>
      <c r="V219" s="24">
        <f t="shared" si="30"/>
        <v>1083.5087513513517</v>
      </c>
      <c r="W219" t="str">
        <f t="shared" si="31"/>
        <v>At Risk</v>
      </c>
    </row>
    <row r="220" spans="1:23" ht="15" customHeight="1" x14ac:dyDescent="0.3">
      <c r="A220" s="25">
        <v>321580</v>
      </c>
      <c r="B220" s="25">
        <v>1</v>
      </c>
      <c r="C220" t="str">
        <f>INDEX(tblRegions[name],MATCH(B220,tblRegions[id],0))</f>
        <v>Northeast</v>
      </c>
      <c r="D220" s="26">
        <v>42552</v>
      </c>
      <c r="E220" s="27">
        <v>26</v>
      </c>
      <c r="F220" s="27">
        <v>22</v>
      </c>
      <c r="G220" s="9">
        <f t="shared" si="24"/>
        <v>0.84615384615384615</v>
      </c>
      <c r="H220" s="27">
        <v>508</v>
      </c>
      <c r="I220" s="27">
        <v>383</v>
      </c>
      <c r="J220" s="9">
        <f t="shared" si="25"/>
        <v>0.75393700787401574</v>
      </c>
      <c r="K220">
        <f t="shared" si="26"/>
        <v>-125</v>
      </c>
      <c r="L220" s="28">
        <v>0.71079999999999999</v>
      </c>
      <c r="M220" s="28">
        <v>0.9</v>
      </c>
      <c r="N220" s="9">
        <f t="shared" si="27"/>
        <v>-0.18920000000000003</v>
      </c>
      <c r="O220" s="28">
        <v>0.8115</v>
      </c>
      <c r="P220" s="28">
        <v>0.95</v>
      </c>
      <c r="Q220" s="9">
        <f t="shared" si="28"/>
        <v>-0.13849999999999996</v>
      </c>
      <c r="R220" s="24">
        <f>SUMIFS(tblCleanOrders[Sales_USD],tblCleanOrders[Rep_ID],A220,tblCleanOrders[Year],YEAR(D220),tblCleanOrders[Month],MONTH(D220))</f>
        <v>8667.6</v>
      </c>
      <c r="S220" s="27">
        <v>1.1399999999999999</v>
      </c>
      <c r="T220" s="24">
        <f>INDEX(tblRepAvg[Avg_Monthly_Sales],MATCH(A220,tblRepAvg[Rep_ID],0))*S220</f>
        <v>8305.4157729729741</v>
      </c>
      <c r="U220" s="9">
        <f t="shared" si="29"/>
        <v>1.0436081993878772</v>
      </c>
      <c r="V220" s="24">
        <f t="shared" si="30"/>
        <v>362.18422702702628</v>
      </c>
      <c r="W220" t="str">
        <f t="shared" si="31"/>
        <v>At Risk</v>
      </c>
    </row>
    <row r="221" spans="1:23" ht="15" customHeight="1" x14ac:dyDescent="0.3">
      <c r="A221" s="25">
        <v>321580</v>
      </c>
      <c r="B221" s="25">
        <v>1</v>
      </c>
      <c r="C221" t="str">
        <f>INDEX(tblRegions[name],MATCH(B221,tblRegions[id],0))</f>
        <v>Northeast</v>
      </c>
      <c r="D221" s="26">
        <v>42583</v>
      </c>
      <c r="E221" s="27">
        <v>26</v>
      </c>
      <c r="F221" s="27">
        <v>22</v>
      </c>
      <c r="G221" s="9">
        <f t="shared" si="24"/>
        <v>0.84615384615384615</v>
      </c>
      <c r="H221" s="27">
        <v>516</v>
      </c>
      <c r="I221" s="27">
        <v>409</v>
      </c>
      <c r="J221" s="9">
        <f t="shared" si="25"/>
        <v>0.79263565891472865</v>
      </c>
      <c r="K221">
        <f t="shared" si="26"/>
        <v>-107</v>
      </c>
      <c r="L221" s="28">
        <v>0.70850000000000002</v>
      </c>
      <c r="M221" s="28">
        <v>0.9</v>
      </c>
      <c r="N221" s="9">
        <f t="shared" si="27"/>
        <v>-0.1915</v>
      </c>
      <c r="O221" s="28">
        <v>0.74790000000000001</v>
      </c>
      <c r="P221" s="28">
        <v>0.95</v>
      </c>
      <c r="Q221" s="9">
        <f t="shared" si="28"/>
        <v>-0.20209999999999995</v>
      </c>
      <c r="R221" s="24">
        <f>SUMIFS(tblCleanOrders[Sales_USD],tblCleanOrders[Rep_ID],A221,tblCleanOrders[Year],YEAR(D221),tblCleanOrders[Month],MONTH(D221))</f>
        <v>6797.03</v>
      </c>
      <c r="S221" s="27">
        <v>1.1499999999999999</v>
      </c>
      <c r="T221" s="24">
        <f>INDEX(tblRepAvg[Avg_Monthly_Sales],MATCH(A221,tblRepAvg[Rep_ID],0))*S221</f>
        <v>8378.2702972972984</v>
      </c>
      <c r="U221" s="9">
        <f t="shared" si="29"/>
        <v>0.81126888472345149</v>
      </c>
      <c r="V221" s="24">
        <f t="shared" si="30"/>
        <v>-1581.2402972972986</v>
      </c>
      <c r="W221" t="str">
        <f t="shared" si="31"/>
        <v>At Risk</v>
      </c>
    </row>
    <row r="222" spans="1:23" ht="15" customHeight="1" x14ac:dyDescent="0.3">
      <c r="A222" s="25">
        <v>321580</v>
      </c>
      <c r="B222" s="25">
        <v>1</v>
      </c>
      <c r="C222" t="str">
        <f>INDEX(tblRegions[name],MATCH(B222,tblRegions[id],0))</f>
        <v>Northeast</v>
      </c>
      <c r="D222" s="26">
        <v>42614</v>
      </c>
      <c r="E222" s="27">
        <v>26</v>
      </c>
      <c r="F222" s="27">
        <v>22</v>
      </c>
      <c r="G222" s="9">
        <f t="shared" si="24"/>
        <v>0.84615384615384615</v>
      </c>
      <c r="H222" s="27">
        <v>492</v>
      </c>
      <c r="I222" s="27">
        <v>391</v>
      </c>
      <c r="J222" s="9">
        <f t="shared" si="25"/>
        <v>0.79471544715447151</v>
      </c>
      <c r="K222">
        <f t="shared" si="26"/>
        <v>-101</v>
      </c>
      <c r="L222" s="28">
        <v>0.75739999999999996</v>
      </c>
      <c r="M222" s="28">
        <v>0.9</v>
      </c>
      <c r="N222" s="9">
        <f t="shared" si="27"/>
        <v>-0.14260000000000006</v>
      </c>
      <c r="O222" s="28">
        <v>0.81020000000000003</v>
      </c>
      <c r="P222" s="28">
        <v>0.95</v>
      </c>
      <c r="Q222" s="9">
        <f t="shared" si="28"/>
        <v>-0.13979999999999992</v>
      </c>
      <c r="R222" s="24">
        <f>SUMIFS(tblCleanOrders[Sales_USD],tblCleanOrders[Rep_ID],A222,tblCleanOrders[Year],YEAR(D222),tblCleanOrders[Month],MONTH(D222))</f>
        <v>8051.51</v>
      </c>
      <c r="S222" s="27">
        <v>1.05</v>
      </c>
      <c r="T222" s="24">
        <f>INDEX(tblRepAvg[Avg_Monthly_Sales],MATCH(A222,tblRepAvg[Rep_ID],0))*S222</f>
        <v>7649.7250540540563</v>
      </c>
      <c r="U222" s="9">
        <f t="shared" si="29"/>
        <v>1.0525227956700238</v>
      </c>
      <c r="V222" s="24">
        <f t="shared" si="30"/>
        <v>401.78494594594395</v>
      </c>
      <c r="W222" t="str">
        <f t="shared" si="31"/>
        <v>At Risk</v>
      </c>
    </row>
    <row r="223" spans="1:23" ht="15" customHeight="1" x14ac:dyDescent="0.3">
      <c r="A223" s="25">
        <v>321580</v>
      </c>
      <c r="B223" s="25">
        <v>1</v>
      </c>
      <c r="C223" t="str">
        <f>INDEX(tblRegions[name],MATCH(B223,tblRegions[id],0))</f>
        <v>Northeast</v>
      </c>
      <c r="D223" s="26">
        <v>42644</v>
      </c>
      <c r="E223" s="27">
        <v>26</v>
      </c>
      <c r="F223" s="27">
        <v>22</v>
      </c>
      <c r="G223" s="9">
        <f t="shared" si="24"/>
        <v>0.84615384615384615</v>
      </c>
      <c r="H223" s="27">
        <v>500</v>
      </c>
      <c r="I223" s="27">
        <v>400</v>
      </c>
      <c r="J223" s="9">
        <f t="shared" si="25"/>
        <v>0.8</v>
      </c>
      <c r="K223">
        <f t="shared" si="26"/>
        <v>-100</v>
      </c>
      <c r="L223" s="28">
        <v>0.6764</v>
      </c>
      <c r="M223" s="28">
        <v>0.9</v>
      </c>
      <c r="N223" s="9">
        <f t="shared" si="27"/>
        <v>-0.22360000000000002</v>
      </c>
      <c r="O223" s="28">
        <v>0.73740000000000006</v>
      </c>
      <c r="P223" s="28">
        <v>0.95</v>
      </c>
      <c r="Q223" s="9">
        <f t="shared" si="28"/>
        <v>-0.2125999999999999</v>
      </c>
      <c r="R223" s="24">
        <f>SUMIFS(tblCleanOrders[Sales_USD],tblCleanOrders[Rep_ID],A223,tblCleanOrders[Year],YEAR(D223),tblCleanOrders[Month],MONTH(D223))</f>
        <v>5530.63</v>
      </c>
      <c r="S223" s="27">
        <v>1.06</v>
      </c>
      <c r="T223" s="24">
        <f>INDEX(tblRepAvg[Avg_Monthly_Sales],MATCH(A223,tblRepAvg[Rep_ID],0))*S223</f>
        <v>7722.5795783783806</v>
      </c>
      <c r="U223" s="9">
        <f t="shared" si="29"/>
        <v>0.71616354922189673</v>
      </c>
      <c r="V223" s="24">
        <f t="shared" si="30"/>
        <v>-2191.9495783783805</v>
      </c>
      <c r="W223" t="str">
        <f t="shared" si="31"/>
        <v>Critical</v>
      </c>
    </row>
    <row r="224" spans="1:23" ht="15" customHeight="1" x14ac:dyDescent="0.3">
      <c r="A224" s="25">
        <v>321580</v>
      </c>
      <c r="B224" s="25">
        <v>1</v>
      </c>
      <c r="C224" t="str">
        <f>INDEX(tblRegions[name],MATCH(B224,tblRegions[id],0))</f>
        <v>Northeast</v>
      </c>
      <c r="D224" s="26">
        <v>42675</v>
      </c>
      <c r="E224" s="27">
        <v>26</v>
      </c>
      <c r="F224" s="27">
        <v>22</v>
      </c>
      <c r="G224" s="9">
        <f t="shared" si="24"/>
        <v>0.84615384615384615</v>
      </c>
      <c r="H224" s="27">
        <v>508</v>
      </c>
      <c r="I224" s="27">
        <v>412</v>
      </c>
      <c r="J224" s="9">
        <f t="shared" si="25"/>
        <v>0.8110236220472441</v>
      </c>
      <c r="K224">
        <f t="shared" si="26"/>
        <v>-96</v>
      </c>
      <c r="L224" s="28">
        <v>0.72399999999999998</v>
      </c>
      <c r="M224" s="28">
        <v>0.9</v>
      </c>
      <c r="N224" s="9">
        <f t="shared" si="27"/>
        <v>-0.17600000000000005</v>
      </c>
      <c r="O224" s="28">
        <v>0.77859999999999996</v>
      </c>
      <c r="P224" s="28">
        <v>0.95</v>
      </c>
      <c r="Q224" s="9">
        <f t="shared" si="28"/>
        <v>-0.1714</v>
      </c>
      <c r="R224" s="24">
        <f>SUMIFS(tblCleanOrders[Sales_USD],tblCleanOrders[Rep_ID],A224,tblCleanOrders[Year],YEAR(D224),tblCleanOrders[Month],MONTH(D224))</f>
        <v>6238.94</v>
      </c>
      <c r="S224" s="27">
        <v>1.07</v>
      </c>
      <c r="T224" s="24">
        <f>INDEX(tblRepAvg[Avg_Monthly_Sales],MATCH(A224,tblRepAvg[Rep_ID],0))*S224</f>
        <v>7795.4341027027049</v>
      </c>
      <c r="U224" s="9">
        <f t="shared" si="29"/>
        <v>0.80033259441407334</v>
      </c>
      <c r="V224" s="24">
        <f t="shared" si="30"/>
        <v>-1556.4941027027053</v>
      </c>
      <c r="W224" t="str">
        <f t="shared" si="31"/>
        <v>At Risk</v>
      </c>
    </row>
    <row r="225" spans="1:23" ht="15" customHeight="1" x14ac:dyDescent="0.3">
      <c r="A225" s="25">
        <v>321580</v>
      </c>
      <c r="B225" s="25">
        <v>1</v>
      </c>
      <c r="C225" t="str">
        <f>INDEX(tblRegions[name],MATCH(B225,tblRegions[id],0))</f>
        <v>Northeast</v>
      </c>
      <c r="D225" s="26">
        <v>42705</v>
      </c>
      <c r="E225" s="27">
        <v>26</v>
      </c>
      <c r="F225" s="27">
        <v>22</v>
      </c>
      <c r="G225" s="9">
        <f t="shared" si="24"/>
        <v>0.84615384615384615</v>
      </c>
      <c r="H225" s="27">
        <v>516</v>
      </c>
      <c r="I225" s="27">
        <v>426</v>
      </c>
      <c r="J225" s="9">
        <f t="shared" si="25"/>
        <v>0.82558139534883723</v>
      </c>
      <c r="K225">
        <f t="shared" si="26"/>
        <v>-90</v>
      </c>
      <c r="L225" s="28">
        <v>0.7268</v>
      </c>
      <c r="M225" s="28">
        <v>0.9</v>
      </c>
      <c r="N225" s="9">
        <f t="shared" si="27"/>
        <v>-0.17320000000000002</v>
      </c>
      <c r="O225" s="28">
        <v>0.73550000000000004</v>
      </c>
      <c r="P225" s="28">
        <v>0.95</v>
      </c>
      <c r="Q225" s="9">
        <f t="shared" si="28"/>
        <v>-0.21449999999999991</v>
      </c>
      <c r="R225" s="24">
        <f>SUMIFS(tblCleanOrders[Sales_USD],tblCleanOrders[Rep_ID],A225,tblCleanOrders[Year],YEAR(D225),tblCleanOrders[Month],MONTH(D225))</f>
        <v>5896</v>
      </c>
      <c r="S225" s="27">
        <v>1.08</v>
      </c>
      <c r="T225" s="24">
        <f>INDEX(tblRepAvg[Avg_Monthly_Sales],MATCH(A225,tblRepAvg[Rep_ID],0))*S225</f>
        <v>7868.2886270270292</v>
      </c>
      <c r="U225" s="9">
        <f t="shared" si="29"/>
        <v>0.74933702606531827</v>
      </c>
      <c r="V225" s="24">
        <f t="shared" si="30"/>
        <v>-1972.2886270270292</v>
      </c>
      <c r="W225" t="str">
        <f t="shared" si="31"/>
        <v>Critical</v>
      </c>
    </row>
    <row r="226" spans="1:23" ht="15" customHeight="1" x14ac:dyDescent="0.3">
      <c r="A226" s="25">
        <v>321580</v>
      </c>
      <c r="B226" s="25">
        <v>1</v>
      </c>
      <c r="C226" t="str">
        <f>INDEX(tblRegions[name],MATCH(B226,tblRegions[id],0))</f>
        <v>Northeast</v>
      </c>
      <c r="D226" s="26">
        <v>42736</v>
      </c>
      <c r="E226" s="27">
        <v>26</v>
      </c>
      <c r="F226" s="27">
        <v>22</v>
      </c>
      <c r="G226" s="9">
        <f t="shared" si="24"/>
        <v>0.84615384615384615</v>
      </c>
      <c r="H226" s="27">
        <v>492</v>
      </c>
      <c r="I226" s="27">
        <v>325</v>
      </c>
      <c r="J226" s="9">
        <f t="shared" si="25"/>
        <v>0.66056910569105687</v>
      </c>
      <c r="K226">
        <f t="shared" si="26"/>
        <v>-167</v>
      </c>
      <c r="L226" s="28">
        <v>0.73</v>
      </c>
      <c r="M226" s="28">
        <v>0.9</v>
      </c>
      <c r="N226" s="9">
        <f t="shared" si="27"/>
        <v>-0.17000000000000004</v>
      </c>
      <c r="O226" s="28">
        <v>0.62080000000000002</v>
      </c>
      <c r="P226" s="28">
        <v>0.95</v>
      </c>
      <c r="Q226" s="9">
        <f t="shared" si="28"/>
        <v>-0.32919999999999994</v>
      </c>
      <c r="R226" s="24">
        <f>SUMIFS(tblCleanOrders[Sales_USD],tblCleanOrders[Rep_ID],A226,tblCleanOrders[Year],YEAR(D226),tblCleanOrders[Month],MONTH(D226))</f>
        <v>0</v>
      </c>
      <c r="S226" s="27">
        <v>1.0900000000000001</v>
      </c>
      <c r="T226" s="24">
        <f>INDEX(tblRepAvg[Avg_Monthly_Sales],MATCH(A226,tblRepAvg[Rep_ID],0))*S226</f>
        <v>7941.1431513513535</v>
      </c>
      <c r="U226" s="9">
        <f t="shared" si="29"/>
        <v>0</v>
      </c>
      <c r="V226" s="24">
        <f t="shared" si="30"/>
        <v>-7941.1431513513535</v>
      </c>
      <c r="W226" t="str">
        <f t="shared" si="31"/>
        <v>Critical</v>
      </c>
    </row>
    <row r="227" spans="1:23" ht="15" customHeight="1" x14ac:dyDescent="0.3">
      <c r="A227" s="25">
        <v>321590</v>
      </c>
      <c r="B227" s="25">
        <v>1</v>
      </c>
      <c r="C227" t="str">
        <f>INDEX(tblRegions[name],MATCH(B227,tblRegions[id],0))</f>
        <v>Northeast</v>
      </c>
      <c r="D227" s="26">
        <v>42005</v>
      </c>
      <c r="E227" s="27">
        <v>26</v>
      </c>
      <c r="F227" s="27">
        <v>19</v>
      </c>
      <c r="G227" s="9">
        <f t="shared" si="24"/>
        <v>0.73076923076923073</v>
      </c>
      <c r="H227" s="27">
        <v>504</v>
      </c>
      <c r="I227" s="27">
        <v>325</v>
      </c>
      <c r="J227" s="9">
        <f t="shared" si="25"/>
        <v>0.64484126984126988</v>
      </c>
      <c r="K227">
        <f t="shared" si="26"/>
        <v>-179</v>
      </c>
      <c r="L227" s="28">
        <v>0.56610000000000005</v>
      </c>
      <c r="M227" s="28">
        <v>0.9</v>
      </c>
      <c r="N227" s="9">
        <f t="shared" si="27"/>
        <v>-0.33389999999999997</v>
      </c>
      <c r="O227" s="28">
        <v>0.53269999999999995</v>
      </c>
      <c r="P227" s="28">
        <v>0.95</v>
      </c>
      <c r="Q227" s="9">
        <f t="shared" si="28"/>
        <v>-0.4173</v>
      </c>
      <c r="R227" s="24">
        <f>SUMIFS(tblCleanOrders[Sales_USD],tblCleanOrders[Rep_ID],A227,tblCleanOrders[Year],YEAR(D227),tblCleanOrders[Month],MONTH(D227))</f>
        <v>2845.5299999999997</v>
      </c>
      <c r="S227" s="27">
        <v>1.1000000000000001</v>
      </c>
      <c r="T227" s="24">
        <f>INDEX(tblRepAvg[Avg_Monthly_Sales],MATCH(A227,tblRepAvg[Rep_ID],0))*S227</f>
        <v>7033.1669189189197</v>
      </c>
      <c r="U227" s="9">
        <f t="shared" si="29"/>
        <v>0.40458729798458859</v>
      </c>
      <c r="V227" s="24">
        <f t="shared" si="30"/>
        <v>-4187.6369189189199</v>
      </c>
      <c r="W227" t="str">
        <f t="shared" si="31"/>
        <v>Critical</v>
      </c>
    </row>
    <row r="228" spans="1:23" ht="15" customHeight="1" x14ac:dyDescent="0.3">
      <c r="A228" s="25">
        <v>321590</v>
      </c>
      <c r="B228" s="25">
        <v>1</v>
      </c>
      <c r="C228" t="str">
        <f>INDEX(tblRegions[name],MATCH(B228,tblRegions[id],0))</f>
        <v>Northeast</v>
      </c>
      <c r="D228" s="26">
        <v>42036</v>
      </c>
      <c r="E228" s="27">
        <v>26</v>
      </c>
      <c r="F228" s="27">
        <v>19</v>
      </c>
      <c r="G228" s="9">
        <f t="shared" si="24"/>
        <v>0.73076923076923073</v>
      </c>
      <c r="H228" s="27">
        <v>512</v>
      </c>
      <c r="I228" s="27">
        <v>349</v>
      </c>
      <c r="J228" s="9">
        <f t="shared" si="25"/>
        <v>0.681640625</v>
      </c>
      <c r="K228">
        <f t="shared" si="26"/>
        <v>-163</v>
      </c>
      <c r="L228" s="28">
        <v>0.53249999999999997</v>
      </c>
      <c r="M228" s="28">
        <v>0.9</v>
      </c>
      <c r="N228" s="9">
        <f t="shared" si="27"/>
        <v>-0.36750000000000005</v>
      </c>
      <c r="O228" s="28">
        <v>0.64680000000000004</v>
      </c>
      <c r="P228" s="28">
        <v>0.95</v>
      </c>
      <c r="Q228" s="9">
        <f t="shared" si="28"/>
        <v>-0.30319999999999991</v>
      </c>
      <c r="R228" s="24">
        <f>SUMIFS(tblCleanOrders[Sales_USD],tblCleanOrders[Rep_ID],A228,tblCleanOrders[Year],YEAR(D228),tblCleanOrders[Month],MONTH(D228))</f>
        <v>1645.4</v>
      </c>
      <c r="S228" s="27">
        <v>1.1100000000000001</v>
      </c>
      <c r="T228" s="24">
        <f>INDEX(tblRepAvg[Avg_Monthly_Sales],MATCH(A228,tblRepAvg[Rep_ID],0))*S228</f>
        <v>7097.104800000001</v>
      </c>
      <c r="U228" s="9">
        <f t="shared" si="29"/>
        <v>0.23184101776262342</v>
      </c>
      <c r="V228" s="24">
        <f t="shared" si="30"/>
        <v>-5451.7048000000013</v>
      </c>
      <c r="W228" t="str">
        <f t="shared" si="31"/>
        <v>Critical</v>
      </c>
    </row>
    <row r="229" spans="1:23" ht="15" customHeight="1" x14ac:dyDescent="0.3">
      <c r="A229" s="25">
        <v>321590</v>
      </c>
      <c r="B229" s="25">
        <v>1</v>
      </c>
      <c r="C229" t="str">
        <f>INDEX(tblRegions[name],MATCH(B229,tblRegions[id],0))</f>
        <v>Northeast</v>
      </c>
      <c r="D229" s="26">
        <v>42064</v>
      </c>
      <c r="E229" s="27">
        <v>26</v>
      </c>
      <c r="F229" s="27">
        <v>20</v>
      </c>
      <c r="G229" s="9">
        <f t="shared" si="24"/>
        <v>0.76923076923076927</v>
      </c>
      <c r="H229" s="27">
        <v>520</v>
      </c>
      <c r="I229" s="27">
        <v>334</v>
      </c>
      <c r="J229" s="9">
        <f t="shared" si="25"/>
        <v>0.64230769230769236</v>
      </c>
      <c r="K229">
        <f t="shared" si="26"/>
        <v>-186</v>
      </c>
      <c r="L229" s="28">
        <v>0.60599999999999998</v>
      </c>
      <c r="M229" s="28">
        <v>0.9</v>
      </c>
      <c r="N229" s="9">
        <f t="shared" si="27"/>
        <v>-0.29400000000000004</v>
      </c>
      <c r="O229" s="28">
        <v>0.58389999999999997</v>
      </c>
      <c r="P229" s="28">
        <v>0.95</v>
      </c>
      <c r="Q229" s="9">
        <f t="shared" si="28"/>
        <v>-0.36609999999999998</v>
      </c>
      <c r="R229" s="24">
        <f>SUMIFS(tblCleanOrders[Sales_USD],tblCleanOrders[Rep_ID],A229,tblCleanOrders[Year],YEAR(D229),tblCleanOrders[Month],MONTH(D229))</f>
        <v>1026.48</v>
      </c>
      <c r="S229" s="27">
        <v>1.1200000000000001</v>
      </c>
      <c r="T229" s="24">
        <f>INDEX(tblRepAvg[Avg_Monthly_Sales],MATCH(A229,tblRepAvg[Rep_ID],0))*S229</f>
        <v>7161.0426810810823</v>
      </c>
      <c r="U229" s="9">
        <f t="shared" si="29"/>
        <v>0.14334225415411644</v>
      </c>
      <c r="V229" s="24">
        <f t="shared" si="30"/>
        <v>-6134.5626810810827</v>
      </c>
      <c r="W229" t="str">
        <f t="shared" si="31"/>
        <v>Critical</v>
      </c>
    </row>
    <row r="230" spans="1:23" ht="15" customHeight="1" x14ac:dyDescent="0.3">
      <c r="A230" s="25">
        <v>321590</v>
      </c>
      <c r="B230" s="25">
        <v>1</v>
      </c>
      <c r="C230" t="str">
        <f>INDEX(tblRegions[name],MATCH(B230,tblRegions[id],0))</f>
        <v>Northeast</v>
      </c>
      <c r="D230" s="26">
        <v>42095</v>
      </c>
      <c r="E230" s="27">
        <v>26</v>
      </c>
      <c r="F230" s="27">
        <v>19</v>
      </c>
      <c r="G230" s="9">
        <f t="shared" si="24"/>
        <v>0.73076923076923073</v>
      </c>
      <c r="H230" s="27">
        <v>528</v>
      </c>
      <c r="I230" s="27">
        <v>328</v>
      </c>
      <c r="J230" s="9">
        <f t="shared" si="25"/>
        <v>0.62121212121212122</v>
      </c>
      <c r="K230">
        <f t="shared" si="26"/>
        <v>-200</v>
      </c>
      <c r="L230" s="28">
        <v>0.54810000000000003</v>
      </c>
      <c r="M230" s="28">
        <v>0.9</v>
      </c>
      <c r="N230" s="9">
        <f t="shared" si="27"/>
        <v>-0.35189999999999999</v>
      </c>
      <c r="O230" s="28">
        <v>0.52290000000000003</v>
      </c>
      <c r="P230" s="28">
        <v>0.95</v>
      </c>
      <c r="Q230" s="9">
        <f t="shared" si="28"/>
        <v>-0.42709999999999992</v>
      </c>
      <c r="R230" s="24">
        <f>SUMIFS(tblCleanOrders[Sales_USD],tblCleanOrders[Rep_ID],A230,tblCleanOrders[Year],YEAR(D230),tblCleanOrders[Month],MONTH(D230))</f>
        <v>93580.86</v>
      </c>
      <c r="S230" s="27">
        <v>1.1299999999999999</v>
      </c>
      <c r="T230" s="24">
        <f>INDEX(tblRepAvg[Avg_Monthly_Sales],MATCH(A230,tblRepAvg[Rep_ID],0))*S230</f>
        <v>7224.9805621621617</v>
      </c>
      <c r="U230" s="9">
        <f t="shared" si="29"/>
        <v>12.95240301269334</v>
      </c>
      <c r="V230" s="24">
        <f t="shared" si="30"/>
        <v>86355.879437837837</v>
      </c>
      <c r="W230" t="str">
        <f t="shared" si="31"/>
        <v>Critical</v>
      </c>
    </row>
    <row r="231" spans="1:23" ht="15" customHeight="1" x14ac:dyDescent="0.3">
      <c r="A231" s="25">
        <v>321590</v>
      </c>
      <c r="B231" s="25">
        <v>1</v>
      </c>
      <c r="C231" t="str">
        <f>INDEX(tblRegions[name],MATCH(B231,tblRegions[id],0))</f>
        <v>Northeast</v>
      </c>
      <c r="D231" s="26">
        <v>42125</v>
      </c>
      <c r="E231" s="27">
        <v>26</v>
      </c>
      <c r="F231" s="27">
        <v>20</v>
      </c>
      <c r="G231" s="9">
        <f t="shared" si="24"/>
        <v>0.76923076923076927</v>
      </c>
      <c r="H231" s="27">
        <v>504</v>
      </c>
      <c r="I231" s="27">
        <v>301</v>
      </c>
      <c r="J231" s="9">
        <f t="shared" si="25"/>
        <v>0.59722222222222221</v>
      </c>
      <c r="K231">
        <f t="shared" si="26"/>
        <v>-203</v>
      </c>
      <c r="L231" s="28">
        <v>0.58169999999999999</v>
      </c>
      <c r="M231" s="28">
        <v>0.9</v>
      </c>
      <c r="N231" s="9">
        <f t="shared" si="27"/>
        <v>-0.31830000000000003</v>
      </c>
      <c r="O231" s="28">
        <v>0.57689999999999997</v>
      </c>
      <c r="P231" s="28">
        <v>0.95</v>
      </c>
      <c r="Q231" s="9">
        <f t="shared" si="28"/>
        <v>-0.37309999999999999</v>
      </c>
      <c r="R231" s="24">
        <f>SUMIFS(tblCleanOrders[Sales_USD],tblCleanOrders[Rep_ID],A231,tblCleanOrders[Year],YEAR(D231),tblCleanOrders[Month],MONTH(D231))</f>
        <v>868.45</v>
      </c>
      <c r="S231" s="27">
        <v>1.1399999999999999</v>
      </c>
      <c r="T231" s="24">
        <f>INDEX(tblRepAvg[Avg_Monthly_Sales],MATCH(A231,tblRepAvg[Rep_ID],0))*S231</f>
        <v>7288.918443243243</v>
      </c>
      <c r="U231" s="9">
        <f t="shared" si="29"/>
        <v>0.11914662055315557</v>
      </c>
      <c r="V231" s="24">
        <f t="shared" si="30"/>
        <v>-6420.4684432432432</v>
      </c>
      <c r="W231" t="str">
        <f t="shared" si="31"/>
        <v>Critical</v>
      </c>
    </row>
    <row r="232" spans="1:23" ht="15" customHeight="1" x14ac:dyDescent="0.3">
      <c r="A232" s="25">
        <v>321590</v>
      </c>
      <c r="B232" s="25">
        <v>1</v>
      </c>
      <c r="C232" t="str">
        <f>INDEX(tblRegions[name],MATCH(B232,tblRegions[id],0))</f>
        <v>Northeast</v>
      </c>
      <c r="D232" s="26">
        <v>42156</v>
      </c>
      <c r="E232" s="27">
        <v>26</v>
      </c>
      <c r="F232" s="27">
        <v>20</v>
      </c>
      <c r="G232" s="9">
        <f t="shared" si="24"/>
        <v>0.76923076923076927</v>
      </c>
      <c r="H232" s="27">
        <v>512</v>
      </c>
      <c r="I232" s="27">
        <v>319</v>
      </c>
      <c r="J232" s="9">
        <f t="shared" si="25"/>
        <v>0.623046875</v>
      </c>
      <c r="K232">
        <f t="shared" si="26"/>
        <v>-193</v>
      </c>
      <c r="L232" s="28">
        <v>0.55720000000000003</v>
      </c>
      <c r="M232" s="28">
        <v>0.9</v>
      </c>
      <c r="N232" s="9">
        <f t="shared" si="27"/>
        <v>-0.34279999999999999</v>
      </c>
      <c r="O232" s="28">
        <v>0.59360000000000002</v>
      </c>
      <c r="P232" s="28">
        <v>0.95</v>
      </c>
      <c r="Q232" s="9">
        <f t="shared" si="28"/>
        <v>-0.35639999999999994</v>
      </c>
      <c r="R232" s="24">
        <f>SUMIFS(tblCleanOrders[Sales_USD],tblCleanOrders[Rep_ID],A232,tblCleanOrders[Year],YEAR(D232),tblCleanOrders[Month],MONTH(D232))</f>
        <v>1501.16</v>
      </c>
      <c r="S232" s="27">
        <v>1.1499999999999999</v>
      </c>
      <c r="T232" s="24">
        <f>INDEX(tblRepAvg[Avg_Monthly_Sales],MATCH(A232,tblRepAvg[Rep_ID],0))*S232</f>
        <v>7352.8563243243243</v>
      </c>
      <c r="U232" s="9">
        <f t="shared" si="29"/>
        <v>0.20416011598566713</v>
      </c>
      <c r="V232" s="24">
        <f t="shared" si="30"/>
        <v>-5851.6963243243245</v>
      </c>
      <c r="W232" t="str">
        <f t="shared" si="31"/>
        <v>Critical</v>
      </c>
    </row>
    <row r="233" spans="1:23" ht="15" customHeight="1" x14ac:dyDescent="0.3">
      <c r="A233" s="25">
        <v>321590</v>
      </c>
      <c r="B233" s="25">
        <v>1</v>
      </c>
      <c r="C233" t="str">
        <f>INDEX(tblRegions[name],MATCH(B233,tblRegions[id],0))</f>
        <v>Northeast</v>
      </c>
      <c r="D233" s="26">
        <v>42186</v>
      </c>
      <c r="E233" s="27">
        <v>26</v>
      </c>
      <c r="F233" s="27">
        <v>19</v>
      </c>
      <c r="G233" s="9">
        <f t="shared" si="24"/>
        <v>0.73076923076923073</v>
      </c>
      <c r="H233" s="27">
        <v>520</v>
      </c>
      <c r="I233" s="27">
        <v>304</v>
      </c>
      <c r="J233" s="9">
        <f t="shared" si="25"/>
        <v>0.58461538461538465</v>
      </c>
      <c r="K233">
        <f t="shared" si="26"/>
        <v>-216</v>
      </c>
      <c r="L233" s="28">
        <v>0.58809999999999996</v>
      </c>
      <c r="M233" s="28">
        <v>0.9</v>
      </c>
      <c r="N233" s="9">
        <f t="shared" si="27"/>
        <v>-0.31190000000000007</v>
      </c>
      <c r="O233" s="28">
        <v>0.56220000000000003</v>
      </c>
      <c r="P233" s="28">
        <v>0.95</v>
      </c>
      <c r="Q233" s="9">
        <f t="shared" si="28"/>
        <v>-0.38779999999999992</v>
      </c>
      <c r="R233" s="24">
        <f>SUMIFS(tblCleanOrders[Sales_USD],tblCleanOrders[Rep_ID],A233,tblCleanOrders[Year],YEAR(D233),tblCleanOrders[Month],MONTH(D233))</f>
        <v>2065.4499999999998</v>
      </c>
      <c r="S233" s="27">
        <v>1.05</v>
      </c>
      <c r="T233" s="24">
        <f>INDEX(tblRepAvg[Avg_Monthly_Sales],MATCH(A233,tblRepAvg[Rep_ID],0))*S233</f>
        <v>6713.4775135135142</v>
      </c>
      <c r="U233" s="9">
        <f t="shared" si="29"/>
        <v>0.30765724556944879</v>
      </c>
      <c r="V233" s="24">
        <f t="shared" si="30"/>
        <v>-4648.0275135135144</v>
      </c>
      <c r="W233" t="str">
        <f t="shared" si="31"/>
        <v>Critical</v>
      </c>
    </row>
    <row r="234" spans="1:23" ht="15" customHeight="1" x14ac:dyDescent="0.3">
      <c r="A234" s="25">
        <v>321590</v>
      </c>
      <c r="B234" s="25">
        <v>1</v>
      </c>
      <c r="C234" t="str">
        <f>INDEX(tblRegions[name],MATCH(B234,tblRegions[id],0))</f>
        <v>Northeast</v>
      </c>
      <c r="D234" s="26">
        <v>42217</v>
      </c>
      <c r="E234" s="27">
        <v>26</v>
      </c>
      <c r="F234" s="27">
        <v>19</v>
      </c>
      <c r="G234" s="9">
        <f t="shared" si="24"/>
        <v>0.73076923076923073</v>
      </c>
      <c r="H234" s="27">
        <v>528</v>
      </c>
      <c r="I234" s="27">
        <v>340</v>
      </c>
      <c r="J234" s="9">
        <f t="shared" si="25"/>
        <v>0.64393939393939392</v>
      </c>
      <c r="K234">
        <f t="shared" si="26"/>
        <v>-188</v>
      </c>
      <c r="L234" s="28">
        <v>0.56559999999999999</v>
      </c>
      <c r="M234" s="28">
        <v>0.9</v>
      </c>
      <c r="N234" s="9">
        <f t="shared" si="27"/>
        <v>-0.33440000000000003</v>
      </c>
      <c r="O234" s="28">
        <v>0.51970000000000005</v>
      </c>
      <c r="P234" s="28">
        <v>0.95</v>
      </c>
      <c r="Q234" s="9">
        <f t="shared" si="28"/>
        <v>-0.4302999999999999</v>
      </c>
      <c r="R234" s="24">
        <f>SUMIFS(tblCleanOrders[Sales_USD],tblCleanOrders[Rep_ID],A234,tblCleanOrders[Year],YEAR(D234),tblCleanOrders[Month],MONTH(D234))</f>
        <v>1906.74</v>
      </c>
      <c r="S234" s="27">
        <v>1.06</v>
      </c>
      <c r="T234" s="24">
        <f>INDEX(tblRepAvg[Avg_Monthly_Sales],MATCH(A234,tblRepAvg[Rep_ID],0))*S234</f>
        <v>6777.4153945945955</v>
      </c>
      <c r="U234" s="9">
        <f t="shared" si="29"/>
        <v>0.2813373371684938</v>
      </c>
      <c r="V234" s="24">
        <f t="shared" si="30"/>
        <v>-4870.6753945945957</v>
      </c>
      <c r="W234" t="str">
        <f t="shared" si="31"/>
        <v>Critical</v>
      </c>
    </row>
    <row r="235" spans="1:23" ht="15" customHeight="1" x14ac:dyDescent="0.3">
      <c r="A235" s="25">
        <v>321590</v>
      </c>
      <c r="B235" s="25">
        <v>1</v>
      </c>
      <c r="C235" t="str">
        <f>INDEX(tblRegions[name],MATCH(B235,tblRegions[id],0))</f>
        <v>Northeast</v>
      </c>
      <c r="D235" s="26">
        <v>42248</v>
      </c>
      <c r="E235" s="27">
        <v>26</v>
      </c>
      <c r="F235" s="27">
        <v>20</v>
      </c>
      <c r="G235" s="9">
        <f t="shared" si="24"/>
        <v>0.76923076923076927</v>
      </c>
      <c r="H235" s="27">
        <v>504</v>
      </c>
      <c r="I235" s="27">
        <v>331</v>
      </c>
      <c r="J235" s="9">
        <f t="shared" si="25"/>
        <v>0.65674603174603174</v>
      </c>
      <c r="K235">
        <f t="shared" si="26"/>
        <v>-173</v>
      </c>
      <c r="L235" s="28">
        <v>0.5625</v>
      </c>
      <c r="M235" s="28">
        <v>0.9</v>
      </c>
      <c r="N235" s="9">
        <f t="shared" si="27"/>
        <v>-0.33750000000000002</v>
      </c>
      <c r="O235" s="28">
        <v>0.59489999999999998</v>
      </c>
      <c r="P235" s="28">
        <v>0.95</v>
      </c>
      <c r="Q235" s="9">
        <f t="shared" si="28"/>
        <v>-0.35509999999999997</v>
      </c>
      <c r="R235" s="24">
        <f>SUMIFS(tblCleanOrders[Sales_USD],tblCleanOrders[Rep_ID],A235,tblCleanOrders[Year],YEAR(D235),tblCleanOrders[Month],MONTH(D235))</f>
        <v>1818.19</v>
      </c>
      <c r="S235" s="27">
        <v>1.07</v>
      </c>
      <c r="T235" s="24">
        <f>INDEX(tblRepAvg[Avg_Monthly_Sales],MATCH(A235,tblRepAvg[Rep_ID],0))*S235</f>
        <v>6841.3532756756767</v>
      </c>
      <c r="U235" s="9">
        <f t="shared" si="29"/>
        <v>0.26576467063388554</v>
      </c>
      <c r="V235" s="24">
        <f t="shared" si="30"/>
        <v>-5023.1632756756771</v>
      </c>
      <c r="W235" t="str">
        <f t="shared" si="31"/>
        <v>Critical</v>
      </c>
    </row>
    <row r="236" spans="1:23" ht="15" customHeight="1" x14ac:dyDescent="0.3">
      <c r="A236" s="25">
        <v>321590</v>
      </c>
      <c r="B236" s="25">
        <v>1</v>
      </c>
      <c r="C236" t="str">
        <f>INDEX(tblRegions[name],MATCH(B236,tblRegions[id],0))</f>
        <v>Northeast</v>
      </c>
      <c r="D236" s="26">
        <v>42278</v>
      </c>
      <c r="E236" s="27">
        <v>26</v>
      </c>
      <c r="F236" s="27">
        <v>19</v>
      </c>
      <c r="G236" s="9">
        <f t="shared" si="24"/>
        <v>0.73076923076923073</v>
      </c>
      <c r="H236" s="27">
        <v>512</v>
      </c>
      <c r="I236" s="27">
        <v>328</v>
      </c>
      <c r="J236" s="9">
        <f t="shared" si="25"/>
        <v>0.640625</v>
      </c>
      <c r="K236">
        <f t="shared" si="26"/>
        <v>-184</v>
      </c>
      <c r="L236" s="28">
        <v>0.53879999999999995</v>
      </c>
      <c r="M236" s="28">
        <v>0.9</v>
      </c>
      <c r="N236" s="9">
        <f t="shared" si="27"/>
        <v>-0.36120000000000008</v>
      </c>
      <c r="O236" s="28">
        <v>0.5524</v>
      </c>
      <c r="P236" s="28">
        <v>0.95</v>
      </c>
      <c r="Q236" s="9">
        <f t="shared" si="28"/>
        <v>-0.39759999999999995</v>
      </c>
      <c r="R236" s="24">
        <f>SUMIFS(tblCleanOrders[Sales_USD],tblCleanOrders[Rep_ID],A236,tblCleanOrders[Year],YEAR(D236),tblCleanOrders[Month],MONTH(D236))</f>
        <v>2567.25</v>
      </c>
      <c r="S236" s="27">
        <v>1.08</v>
      </c>
      <c r="T236" s="24">
        <f>INDEX(tblRepAvg[Avg_Monthly_Sales],MATCH(A236,tblRepAvg[Rep_ID],0))*S236</f>
        <v>6905.291156756758</v>
      </c>
      <c r="U236" s="9">
        <f t="shared" si="29"/>
        <v>0.37178012363576757</v>
      </c>
      <c r="V236" s="24">
        <f t="shared" si="30"/>
        <v>-4338.041156756758</v>
      </c>
      <c r="W236" t="str">
        <f t="shared" si="31"/>
        <v>Critical</v>
      </c>
    </row>
    <row r="237" spans="1:23" ht="15" customHeight="1" x14ac:dyDescent="0.3">
      <c r="A237" s="25">
        <v>321590</v>
      </c>
      <c r="B237" s="25">
        <v>1</v>
      </c>
      <c r="C237" t="str">
        <f>INDEX(tblRegions[name],MATCH(B237,tblRegions[id],0))</f>
        <v>Northeast</v>
      </c>
      <c r="D237" s="26">
        <v>42309</v>
      </c>
      <c r="E237" s="27">
        <v>26</v>
      </c>
      <c r="F237" s="27">
        <v>20</v>
      </c>
      <c r="G237" s="9">
        <f t="shared" si="24"/>
        <v>0.76923076923076927</v>
      </c>
      <c r="H237" s="27">
        <v>520</v>
      </c>
      <c r="I237" s="27">
        <v>357</v>
      </c>
      <c r="J237" s="9">
        <f t="shared" si="25"/>
        <v>0.68653846153846154</v>
      </c>
      <c r="K237">
        <f t="shared" si="26"/>
        <v>-163</v>
      </c>
      <c r="L237" s="28">
        <v>0.61219999999999997</v>
      </c>
      <c r="M237" s="28">
        <v>0.9</v>
      </c>
      <c r="N237" s="9">
        <f t="shared" si="27"/>
        <v>-0.28780000000000006</v>
      </c>
      <c r="O237" s="28">
        <v>0.62629999999999997</v>
      </c>
      <c r="P237" s="28">
        <v>0.95</v>
      </c>
      <c r="Q237" s="9">
        <f t="shared" si="28"/>
        <v>-0.32369999999999999</v>
      </c>
      <c r="R237" s="24">
        <f>SUMIFS(tblCleanOrders[Sales_USD],tblCleanOrders[Rep_ID],A237,tblCleanOrders[Year],YEAR(D237),tblCleanOrders[Month],MONTH(D237))</f>
        <v>1741.67</v>
      </c>
      <c r="S237" s="27">
        <v>1.0900000000000001</v>
      </c>
      <c r="T237" s="24">
        <f>INDEX(tblRepAvg[Avg_Monthly_Sales],MATCH(A237,tblRepAvg[Rep_ID],0))*S237</f>
        <v>6969.2290378378393</v>
      </c>
      <c r="U237" s="9">
        <f t="shared" si="29"/>
        <v>0.24990856098199674</v>
      </c>
      <c r="V237" s="24">
        <f t="shared" si="30"/>
        <v>-5227.5590378378392</v>
      </c>
      <c r="W237" t="str">
        <f t="shared" si="31"/>
        <v>Critical</v>
      </c>
    </row>
    <row r="238" spans="1:23" ht="15" customHeight="1" x14ac:dyDescent="0.3">
      <c r="A238" s="25">
        <v>321590</v>
      </c>
      <c r="B238" s="25">
        <v>1</v>
      </c>
      <c r="C238" t="str">
        <f>INDEX(tblRegions[name],MATCH(B238,tblRegions[id],0))</f>
        <v>Northeast</v>
      </c>
      <c r="D238" s="26">
        <v>42339</v>
      </c>
      <c r="E238" s="27">
        <v>26</v>
      </c>
      <c r="F238" s="27">
        <v>20</v>
      </c>
      <c r="G238" s="9">
        <f t="shared" si="24"/>
        <v>0.76923076923076927</v>
      </c>
      <c r="H238" s="27">
        <v>528</v>
      </c>
      <c r="I238" s="27">
        <v>338</v>
      </c>
      <c r="J238" s="9">
        <f t="shared" si="25"/>
        <v>0.64015151515151514</v>
      </c>
      <c r="K238">
        <f t="shared" si="26"/>
        <v>-190</v>
      </c>
      <c r="L238" s="28">
        <v>0.57620000000000005</v>
      </c>
      <c r="M238" s="28">
        <v>0.9</v>
      </c>
      <c r="N238" s="9">
        <f t="shared" si="27"/>
        <v>-0.32379999999999998</v>
      </c>
      <c r="O238" s="28">
        <v>0.57909999999999995</v>
      </c>
      <c r="P238" s="28">
        <v>0.95</v>
      </c>
      <c r="Q238" s="9">
        <f t="shared" si="28"/>
        <v>-0.37090000000000001</v>
      </c>
      <c r="R238" s="24">
        <f>SUMIFS(tblCleanOrders[Sales_USD],tblCleanOrders[Rep_ID],A238,tblCleanOrders[Year],YEAR(D238),tblCleanOrders[Month],MONTH(D238))</f>
        <v>931.5</v>
      </c>
      <c r="S238" s="27">
        <v>1.1000000000000001</v>
      </c>
      <c r="T238" s="24">
        <f>INDEX(tblRepAvg[Avg_Monthly_Sales],MATCH(A238,tblRepAvg[Rep_ID],0))*S238</f>
        <v>7033.1669189189197</v>
      </c>
      <c r="U238" s="9">
        <f t="shared" si="29"/>
        <v>0.13244389202455933</v>
      </c>
      <c r="V238" s="24">
        <f t="shared" si="30"/>
        <v>-6101.6669189189197</v>
      </c>
      <c r="W238" t="str">
        <f t="shared" si="31"/>
        <v>Critical</v>
      </c>
    </row>
    <row r="239" spans="1:23" ht="15" customHeight="1" x14ac:dyDescent="0.3">
      <c r="A239" s="25">
        <v>321590</v>
      </c>
      <c r="B239" s="25">
        <v>1</v>
      </c>
      <c r="C239" t="str">
        <f>INDEX(tblRegions[name],MATCH(B239,tblRegions[id],0))</f>
        <v>Northeast</v>
      </c>
      <c r="D239" s="26">
        <v>42370</v>
      </c>
      <c r="E239" s="27">
        <v>26</v>
      </c>
      <c r="F239" s="27">
        <v>20</v>
      </c>
      <c r="G239" s="9">
        <f t="shared" si="24"/>
        <v>0.76923076923076927</v>
      </c>
      <c r="H239" s="27">
        <v>504</v>
      </c>
      <c r="I239" s="27">
        <v>332</v>
      </c>
      <c r="J239" s="9">
        <f t="shared" si="25"/>
        <v>0.65873015873015872</v>
      </c>
      <c r="K239">
        <f t="shared" si="26"/>
        <v>-172</v>
      </c>
      <c r="L239" s="28">
        <v>0.54730000000000001</v>
      </c>
      <c r="M239" s="28">
        <v>0.9</v>
      </c>
      <c r="N239" s="9">
        <f t="shared" si="27"/>
        <v>-0.35270000000000001</v>
      </c>
      <c r="O239" s="28">
        <v>0.54500000000000004</v>
      </c>
      <c r="P239" s="28">
        <v>0.95</v>
      </c>
      <c r="Q239" s="9">
        <f t="shared" si="28"/>
        <v>-0.40499999999999992</v>
      </c>
      <c r="R239" s="24">
        <f>SUMIFS(tblCleanOrders[Sales_USD],tblCleanOrders[Rep_ID],A239,tblCleanOrders[Year],YEAR(D239),tblCleanOrders[Month],MONTH(D239))</f>
        <v>2481.5100000000002</v>
      </c>
      <c r="S239" s="27">
        <v>1.1100000000000001</v>
      </c>
      <c r="T239" s="24">
        <f>INDEX(tblRepAvg[Avg_Monthly_Sales],MATCH(A239,tblRepAvg[Rep_ID],0))*S239</f>
        <v>7097.104800000001</v>
      </c>
      <c r="U239" s="9">
        <f t="shared" si="29"/>
        <v>0.34965102952967525</v>
      </c>
      <c r="V239" s="24">
        <f t="shared" si="30"/>
        <v>-4615.5948000000008</v>
      </c>
      <c r="W239" t="str">
        <f t="shared" si="31"/>
        <v>Critical</v>
      </c>
    </row>
    <row r="240" spans="1:23" ht="15" customHeight="1" x14ac:dyDescent="0.3">
      <c r="A240" s="25">
        <v>321590</v>
      </c>
      <c r="B240" s="25">
        <v>1</v>
      </c>
      <c r="C240" t="str">
        <f>INDEX(tblRegions[name],MATCH(B240,tblRegions[id],0))</f>
        <v>Northeast</v>
      </c>
      <c r="D240" s="26">
        <v>42401</v>
      </c>
      <c r="E240" s="27">
        <v>26</v>
      </c>
      <c r="F240" s="27">
        <v>20</v>
      </c>
      <c r="G240" s="9">
        <f t="shared" si="24"/>
        <v>0.76923076923076927</v>
      </c>
      <c r="H240" s="27">
        <v>512</v>
      </c>
      <c r="I240" s="27">
        <v>334</v>
      </c>
      <c r="J240" s="9">
        <f t="shared" si="25"/>
        <v>0.65234375</v>
      </c>
      <c r="K240">
        <f t="shared" si="26"/>
        <v>-178</v>
      </c>
      <c r="L240" s="28">
        <v>0.54949999999999999</v>
      </c>
      <c r="M240" s="28">
        <v>0.9</v>
      </c>
      <c r="N240" s="9">
        <f t="shared" si="27"/>
        <v>-0.35050000000000003</v>
      </c>
      <c r="O240" s="28">
        <v>0.58279999999999998</v>
      </c>
      <c r="P240" s="28">
        <v>0.95</v>
      </c>
      <c r="Q240" s="9">
        <f t="shared" si="28"/>
        <v>-0.36719999999999997</v>
      </c>
      <c r="R240" s="24">
        <f>SUMIFS(tblCleanOrders[Sales_USD],tblCleanOrders[Rep_ID],A240,tblCleanOrders[Year],YEAR(D240),tblCleanOrders[Month],MONTH(D240))</f>
        <v>1464.27</v>
      </c>
      <c r="S240" s="27">
        <v>1.1200000000000001</v>
      </c>
      <c r="T240" s="24">
        <f>INDEX(tblRepAvg[Avg_Monthly_Sales],MATCH(A240,tblRepAvg[Rep_ID],0))*S240</f>
        <v>7161.0426810810823</v>
      </c>
      <c r="U240" s="9">
        <f t="shared" si="29"/>
        <v>0.20447720607342385</v>
      </c>
      <c r="V240" s="24">
        <f t="shared" si="30"/>
        <v>-5696.7726810810818</v>
      </c>
      <c r="W240" t="str">
        <f t="shared" si="31"/>
        <v>Critical</v>
      </c>
    </row>
    <row r="241" spans="1:23" ht="15" customHeight="1" x14ac:dyDescent="0.3">
      <c r="A241" s="25">
        <v>321590</v>
      </c>
      <c r="B241" s="25">
        <v>1</v>
      </c>
      <c r="C241" t="str">
        <f>INDEX(tblRegions[name],MATCH(B241,tblRegions[id],0))</f>
        <v>Northeast</v>
      </c>
      <c r="D241" s="26">
        <v>42430</v>
      </c>
      <c r="E241" s="27">
        <v>26</v>
      </c>
      <c r="F241" s="27">
        <v>20</v>
      </c>
      <c r="G241" s="9">
        <f t="shared" si="24"/>
        <v>0.76923076923076927</v>
      </c>
      <c r="H241" s="27">
        <v>520</v>
      </c>
      <c r="I241" s="27">
        <v>318</v>
      </c>
      <c r="J241" s="9">
        <f t="shared" si="25"/>
        <v>0.61153846153846159</v>
      </c>
      <c r="K241">
        <f t="shared" si="26"/>
        <v>-202</v>
      </c>
      <c r="L241" s="28">
        <v>0.57589999999999997</v>
      </c>
      <c r="M241" s="28">
        <v>0.9</v>
      </c>
      <c r="N241" s="9">
        <f t="shared" si="27"/>
        <v>-0.32410000000000005</v>
      </c>
      <c r="O241" s="28">
        <v>0.58809999999999996</v>
      </c>
      <c r="P241" s="28">
        <v>0.95</v>
      </c>
      <c r="Q241" s="9">
        <f t="shared" si="28"/>
        <v>-0.3619</v>
      </c>
      <c r="R241" s="24">
        <f>SUMIFS(tblCleanOrders[Sales_USD],tblCleanOrders[Rep_ID],A241,tblCleanOrders[Year],YEAR(D241),tblCleanOrders[Month],MONTH(D241))</f>
        <v>4237.26</v>
      </c>
      <c r="S241" s="27">
        <v>1.1299999999999999</v>
      </c>
      <c r="T241" s="24">
        <f>INDEX(tblRepAvg[Avg_Monthly_Sales],MATCH(A241,tblRepAvg[Rep_ID],0))*S241</f>
        <v>7224.9805621621617</v>
      </c>
      <c r="U241" s="9">
        <f t="shared" si="29"/>
        <v>0.58647355014225111</v>
      </c>
      <c r="V241" s="24">
        <f t="shared" si="30"/>
        <v>-2987.7205621621615</v>
      </c>
      <c r="W241" t="str">
        <f t="shared" si="31"/>
        <v>Critical</v>
      </c>
    </row>
    <row r="242" spans="1:23" ht="15" customHeight="1" x14ac:dyDescent="0.3">
      <c r="A242" s="25">
        <v>321590</v>
      </c>
      <c r="B242" s="25">
        <v>1</v>
      </c>
      <c r="C242" t="str">
        <f>INDEX(tblRegions[name],MATCH(B242,tblRegions[id],0))</f>
        <v>Northeast</v>
      </c>
      <c r="D242" s="26">
        <v>42461</v>
      </c>
      <c r="E242" s="27">
        <v>26</v>
      </c>
      <c r="F242" s="27">
        <v>19</v>
      </c>
      <c r="G242" s="9">
        <f t="shared" si="24"/>
        <v>0.73076923076923073</v>
      </c>
      <c r="H242" s="27">
        <v>528</v>
      </c>
      <c r="I242" s="27">
        <v>361</v>
      </c>
      <c r="J242" s="9">
        <f t="shared" si="25"/>
        <v>0.68371212121212122</v>
      </c>
      <c r="K242">
        <f t="shared" si="26"/>
        <v>-167</v>
      </c>
      <c r="L242" s="28">
        <v>0.53190000000000004</v>
      </c>
      <c r="M242" s="28">
        <v>0.9</v>
      </c>
      <c r="N242" s="9">
        <f t="shared" si="27"/>
        <v>-0.36809999999999998</v>
      </c>
      <c r="O242" s="28">
        <v>0.51029999999999998</v>
      </c>
      <c r="P242" s="28">
        <v>0.95</v>
      </c>
      <c r="Q242" s="9">
        <f t="shared" si="28"/>
        <v>-0.43969999999999998</v>
      </c>
      <c r="R242" s="24">
        <f>SUMIFS(tblCleanOrders[Sales_USD],tblCleanOrders[Rep_ID],A242,tblCleanOrders[Year],YEAR(D242),tblCleanOrders[Month],MONTH(D242))</f>
        <v>4652.17</v>
      </c>
      <c r="S242" s="27">
        <v>1.1399999999999999</v>
      </c>
      <c r="T242" s="24">
        <f>INDEX(tblRepAvg[Avg_Monthly_Sales],MATCH(A242,tblRepAvg[Rep_ID],0))*S242</f>
        <v>7288.918443243243</v>
      </c>
      <c r="U242" s="9">
        <f t="shared" si="29"/>
        <v>0.63825244255716929</v>
      </c>
      <c r="V242" s="24">
        <f t="shared" si="30"/>
        <v>-2636.7484432432429</v>
      </c>
      <c r="W242" t="str">
        <f t="shared" si="31"/>
        <v>Critical</v>
      </c>
    </row>
    <row r="243" spans="1:23" ht="15" customHeight="1" x14ac:dyDescent="0.3">
      <c r="A243" s="25">
        <v>321590</v>
      </c>
      <c r="B243" s="25">
        <v>1</v>
      </c>
      <c r="C243" t="str">
        <f>INDEX(tblRegions[name],MATCH(B243,tblRegions[id],0))</f>
        <v>Northeast</v>
      </c>
      <c r="D243" s="26">
        <v>42491</v>
      </c>
      <c r="E243" s="27">
        <v>26</v>
      </c>
      <c r="F243" s="27">
        <v>19</v>
      </c>
      <c r="G243" s="9">
        <f t="shared" si="24"/>
        <v>0.73076923076923073</v>
      </c>
      <c r="H243" s="27">
        <v>504</v>
      </c>
      <c r="I243" s="27">
        <v>295</v>
      </c>
      <c r="J243" s="9">
        <f t="shared" si="25"/>
        <v>0.58531746031746035</v>
      </c>
      <c r="K243">
        <f t="shared" si="26"/>
        <v>-209</v>
      </c>
      <c r="L243" s="28">
        <v>0.55120000000000002</v>
      </c>
      <c r="M243" s="28">
        <v>0.9</v>
      </c>
      <c r="N243" s="9">
        <f t="shared" si="27"/>
        <v>-0.3488</v>
      </c>
      <c r="O243" s="28">
        <v>0.5615</v>
      </c>
      <c r="P243" s="28">
        <v>0.95</v>
      </c>
      <c r="Q243" s="9">
        <f t="shared" si="28"/>
        <v>-0.38849999999999996</v>
      </c>
      <c r="R243" s="24">
        <f>SUMIFS(tblCleanOrders[Sales_USD],tblCleanOrders[Rep_ID],A243,tblCleanOrders[Year],YEAR(D243),tblCleanOrders[Month],MONTH(D243))</f>
        <v>4265.26</v>
      </c>
      <c r="S243" s="27">
        <v>1.1499999999999999</v>
      </c>
      <c r="T243" s="24">
        <f>INDEX(tblRepAvg[Avg_Monthly_Sales],MATCH(A243,tblRepAvg[Rep_ID],0))*S243</f>
        <v>7352.8563243243243</v>
      </c>
      <c r="U243" s="9">
        <f t="shared" si="29"/>
        <v>0.58008205408419256</v>
      </c>
      <c r="V243" s="24">
        <f t="shared" si="30"/>
        <v>-3087.5963243243241</v>
      </c>
      <c r="W243" t="str">
        <f t="shared" si="31"/>
        <v>Critical</v>
      </c>
    </row>
    <row r="244" spans="1:23" ht="15" customHeight="1" x14ac:dyDescent="0.3">
      <c r="A244" s="25">
        <v>321590</v>
      </c>
      <c r="B244" s="25">
        <v>1</v>
      </c>
      <c r="C244" t="str">
        <f>INDEX(tblRegions[name],MATCH(B244,tblRegions[id],0))</f>
        <v>Northeast</v>
      </c>
      <c r="D244" s="26">
        <v>42522</v>
      </c>
      <c r="E244" s="27">
        <v>26</v>
      </c>
      <c r="F244" s="27">
        <v>20</v>
      </c>
      <c r="G244" s="9">
        <f t="shared" si="24"/>
        <v>0.76923076923076927</v>
      </c>
      <c r="H244" s="27">
        <v>512</v>
      </c>
      <c r="I244" s="27">
        <v>333</v>
      </c>
      <c r="J244" s="9">
        <f t="shared" si="25"/>
        <v>0.650390625</v>
      </c>
      <c r="K244">
        <f t="shared" si="26"/>
        <v>-179</v>
      </c>
      <c r="L244" s="28">
        <v>0.56130000000000002</v>
      </c>
      <c r="M244" s="28">
        <v>0.9</v>
      </c>
      <c r="N244" s="9">
        <f t="shared" si="27"/>
        <v>-0.3387</v>
      </c>
      <c r="O244" s="28">
        <v>0.5837</v>
      </c>
      <c r="P244" s="28">
        <v>0.95</v>
      </c>
      <c r="Q244" s="9">
        <f t="shared" si="28"/>
        <v>-0.36629999999999996</v>
      </c>
      <c r="R244" s="24">
        <f>SUMIFS(tblCleanOrders[Sales_USD],tblCleanOrders[Rep_ID],A244,tblCleanOrders[Year],YEAR(D244),tblCleanOrders[Month],MONTH(D244))</f>
        <v>9793.7200000000012</v>
      </c>
      <c r="S244" s="27">
        <v>1.05</v>
      </c>
      <c r="T244" s="24">
        <f>INDEX(tblRepAvg[Avg_Monthly_Sales],MATCH(A244,tblRepAvg[Rep_ID],0))*S244</f>
        <v>6713.4775135135142</v>
      </c>
      <c r="U244" s="9">
        <f t="shared" si="29"/>
        <v>1.4588147469454225</v>
      </c>
      <c r="V244" s="24">
        <f t="shared" si="30"/>
        <v>3080.242486486487</v>
      </c>
      <c r="W244" t="str">
        <f t="shared" si="31"/>
        <v>Critical</v>
      </c>
    </row>
    <row r="245" spans="1:23" ht="15" customHeight="1" x14ac:dyDescent="0.3">
      <c r="A245" s="25">
        <v>321590</v>
      </c>
      <c r="B245" s="25">
        <v>1</v>
      </c>
      <c r="C245" t="str">
        <f>INDEX(tblRegions[name],MATCH(B245,tblRegions[id],0))</f>
        <v>Northeast</v>
      </c>
      <c r="D245" s="26">
        <v>42552</v>
      </c>
      <c r="E245" s="27">
        <v>26</v>
      </c>
      <c r="F245" s="27">
        <v>20</v>
      </c>
      <c r="G245" s="9">
        <f t="shared" si="24"/>
        <v>0.76923076923076927</v>
      </c>
      <c r="H245" s="27">
        <v>520</v>
      </c>
      <c r="I245" s="27">
        <v>339</v>
      </c>
      <c r="J245" s="9">
        <f t="shared" si="25"/>
        <v>0.65192307692307694</v>
      </c>
      <c r="K245">
        <f t="shared" si="26"/>
        <v>-181</v>
      </c>
      <c r="L245" s="28">
        <v>0.47560000000000002</v>
      </c>
      <c r="M245" s="28">
        <v>0.9</v>
      </c>
      <c r="N245" s="9">
        <f t="shared" si="27"/>
        <v>-0.4244</v>
      </c>
      <c r="O245" s="28">
        <v>0.54700000000000004</v>
      </c>
      <c r="P245" s="28">
        <v>0.95</v>
      </c>
      <c r="Q245" s="9">
        <f t="shared" si="28"/>
        <v>-0.40299999999999991</v>
      </c>
      <c r="R245" s="24">
        <f>SUMIFS(tblCleanOrders[Sales_USD],tblCleanOrders[Rep_ID],A245,tblCleanOrders[Year],YEAR(D245),tblCleanOrders[Month],MONTH(D245))</f>
        <v>29713.160000000003</v>
      </c>
      <c r="S245" s="27">
        <v>1.06</v>
      </c>
      <c r="T245" s="24">
        <f>INDEX(tblRepAvg[Avg_Monthly_Sales],MATCH(A245,tblRepAvg[Rep_ID],0))*S245</f>
        <v>6777.4153945945955</v>
      </c>
      <c r="U245" s="9">
        <f t="shared" si="29"/>
        <v>4.3841432566901641</v>
      </c>
      <c r="V245" s="24">
        <f t="shared" si="30"/>
        <v>22935.744605405409</v>
      </c>
      <c r="W245" t="str">
        <f t="shared" si="31"/>
        <v>Critical</v>
      </c>
    </row>
    <row r="246" spans="1:23" ht="15" customHeight="1" x14ac:dyDescent="0.3">
      <c r="A246" s="25">
        <v>321590</v>
      </c>
      <c r="B246" s="25">
        <v>1</v>
      </c>
      <c r="C246" t="str">
        <f>INDEX(tblRegions[name],MATCH(B246,tblRegions[id],0))</f>
        <v>Northeast</v>
      </c>
      <c r="D246" s="26">
        <v>42583</v>
      </c>
      <c r="E246" s="27">
        <v>26</v>
      </c>
      <c r="F246" s="27">
        <v>18</v>
      </c>
      <c r="G246" s="9">
        <f t="shared" si="24"/>
        <v>0.69230769230769229</v>
      </c>
      <c r="H246" s="27">
        <v>528</v>
      </c>
      <c r="I246" s="27">
        <v>332</v>
      </c>
      <c r="J246" s="9">
        <f t="shared" si="25"/>
        <v>0.62878787878787878</v>
      </c>
      <c r="K246">
        <f t="shared" si="26"/>
        <v>-196</v>
      </c>
      <c r="L246" s="28">
        <v>0.54920000000000002</v>
      </c>
      <c r="M246" s="28">
        <v>0.9</v>
      </c>
      <c r="N246" s="9">
        <f t="shared" si="27"/>
        <v>-0.3508</v>
      </c>
      <c r="O246" s="28">
        <v>0.60740000000000005</v>
      </c>
      <c r="P246" s="28">
        <v>0.95</v>
      </c>
      <c r="Q246" s="9">
        <f t="shared" si="28"/>
        <v>-0.3425999999999999</v>
      </c>
      <c r="R246" s="24">
        <f>SUMIFS(tblCleanOrders[Sales_USD],tblCleanOrders[Rep_ID],A246,tblCleanOrders[Year],YEAR(D246),tblCleanOrders[Month],MONTH(D246))</f>
        <v>9312.880000000001</v>
      </c>
      <c r="S246" s="27">
        <v>1.07</v>
      </c>
      <c r="T246" s="24">
        <f>INDEX(tblRepAvg[Avg_Monthly_Sales],MATCH(A246,tblRepAvg[Rep_ID],0))*S246</f>
        <v>6841.3532756756767</v>
      </c>
      <c r="U246" s="9">
        <f t="shared" si="29"/>
        <v>1.3612628415363082</v>
      </c>
      <c r="V246" s="24">
        <f t="shared" si="30"/>
        <v>2471.5267243243243</v>
      </c>
      <c r="W246" t="str">
        <f t="shared" si="31"/>
        <v>Critical</v>
      </c>
    </row>
    <row r="247" spans="1:23" ht="15" customHeight="1" x14ac:dyDescent="0.3">
      <c r="A247" s="25">
        <v>321590</v>
      </c>
      <c r="B247" s="25">
        <v>1</v>
      </c>
      <c r="C247" t="str">
        <f>INDEX(tblRegions[name],MATCH(B247,tblRegions[id],0))</f>
        <v>Northeast</v>
      </c>
      <c r="D247" s="26">
        <v>42614</v>
      </c>
      <c r="E247" s="27">
        <v>26</v>
      </c>
      <c r="F247" s="27">
        <v>21</v>
      </c>
      <c r="G247" s="9">
        <f t="shared" si="24"/>
        <v>0.80769230769230771</v>
      </c>
      <c r="H247" s="27">
        <v>504</v>
      </c>
      <c r="I247" s="27">
        <v>320</v>
      </c>
      <c r="J247" s="9">
        <f t="shared" si="25"/>
        <v>0.63492063492063489</v>
      </c>
      <c r="K247">
        <f t="shared" si="26"/>
        <v>-184</v>
      </c>
      <c r="L247" s="28">
        <v>0.53190000000000004</v>
      </c>
      <c r="M247" s="28">
        <v>0.9</v>
      </c>
      <c r="N247" s="9">
        <f t="shared" si="27"/>
        <v>-0.36809999999999998</v>
      </c>
      <c r="O247" s="28">
        <v>0.58520000000000005</v>
      </c>
      <c r="P247" s="28">
        <v>0.95</v>
      </c>
      <c r="Q247" s="9">
        <f t="shared" si="28"/>
        <v>-0.3647999999999999</v>
      </c>
      <c r="R247" s="24">
        <f>SUMIFS(tblCleanOrders[Sales_USD],tblCleanOrders[Rep_ID],A247,tblCleanOrders[Year],YEAR(D247),tblCleanOrders[Month],MONTH(D247))</f>
        <v>10075.369999999999</v>
      </c>
      <c r="S247" s="27">
        <v>1.08</v>
      </c>
      <c r="T247" s="24">
        <f>INDEX(tblRepAvg[Avg_Monthly_Sales],MATCH(A247,tblRepAvg[Rep_ID],0))*S247</f>
        <v>6905.291156756758</v>
      </c>
      <c r="U247" s="9">
        <f t="shared" si="29"/>
        <v>1.4590796783624902</v>
      </c>
      <c r="V247" s="24">
        <f t="shared" si="30"/>
        <v>3170.078843243241</v>
      </c>
      <c r="W247" t="str">
        <f t="shared" si="31"/>
        <v>Critical</v>
      </c>
    </row>
    <row r="248" spans="1:23" ht="15" customHeight="1" x14ac:dyDescent="0.3">
      <c r="A248" s="25">
        <v>321590</v>
      </c>
      <c r="B248" s="25">
        <v>1</v>
      </c>
      <c r="C248" t="str">
        <f>INDEX(tblRegions[name],MATCH(B248,tblRegions[id],0))</f>
        <v>Northeast</v>
      </c>
      <c r="D248" s="26">
        <v>42644</v>
      </c>
      <c r="E248" s="27">
        <v>26</v>
      </c>
      <c r="F248" s="27">
        <v>20</v>
      </c>
      <c r="G248" s="9">
        <f t="shared" si="24"/>
        <v>0.76923076923076927</v>
      </c>
      <c r="H248" s="27">
        <v>512</v>
      </c>
      <c r="I248" s="27">
        <v>321</v>
      </c>
      <c r="J248" s="9">
        <f t="shared" si="25"/>
        <v>0.626953125</v>
      </c>
      <c r="K248">
        <f t="shared" si="26"/>
        <v>-191</v>
      </c>
      <c r="L248" s="28">
        <v>0.58389999999999997</v>
      </c>
      <c r="M248" s="28">
        <v>0.9</v>
      </c>
      <c r="N248" s="9">
        <f t="shared" si="27"/>
        <v>-0.31610000000000005</v>
      </c>
      <c r="O248" s="28">
        <v>0.55649999999999999</v>
      </c>
      <c r="P248" s="28">
        <v>0.95</v>
      </c>
      <c r="Q248" s="9">
        <f t="shared" si="28"/>
        <v>-0.39349999999999996</v>
      </c>
      <c r="R248" s="24">
        <f>SUMIFS(tblCleanOrders[Sales_USD],tblCleanOrders[Rep_ID],A248,tblCleanOrders[Year],YEAR(D248),tblCleanOrders[Month],MONTH(D248))</f>
        <v>8823.4599999999991</v>
      </c>
      <c r="S248" s="27">
        <v>1.0900000000000001</v>
      </c>
      <c r="T248" s="24">
        <f>INDEX(tblRepAvg[Avg_Monthly_Sales],MATCH(A248,tblRepAvg[Rep_ID],0))*S248</f>
        <v>6969.2290378378393</v>
      </c>
      <c r="U248" s="9">
        <f t="shared" si="29"/>
        <v>1.2660596964305573</v>
      </c>
      <c r="V248" s="24">
        <f t="shared" si="30"/>
        <v>1854.2309621621598</v>
      </c>
      <c r="W248" t="str">
        <f t="shared" si="31"/>
        <v>Critical</v>
      </c>
    </row>
    <row r="249" spans="1:23" ht="15" customHeight="1" x14ac:dyDescent="0.3">
      <c r="A249" s="25">
        <v>321590</v>
      </c>
      <c r="B249" s="25">
        <v>1</v>
      </c>
      <c r="C249" t="str">
        <f>INDEX(tblRegions[name],MATCH(B249,tblRegions[id],0))</f>
        <v>Northeast</v>
      </c>
      <c r="D249" s="26">
        <v>42675</v>
      </c>
      <c r="E249" s="27">
        <v>26</v>
      </c>
      <c r="F249" s="27">
        <v>20</v>
      </c>
      <c r="G249" s="9">
        <f t="shared" si="24"/>
        <v>0.76923076923076927</v>
      </c>
      <c r="H249" s="27">
        <v>520</v>
      </c>
      <c r="I249" s="27">
        <v>340</v>
      </c>
      <c r="J249" s="9">
        <f t="shared" si="25"/>
        <v>0.65384615384615385</v>
      </c>
      <c r="K249">
        <f t="shared" si="26"/>
        <v>-180</v>
      </c>
      <c r="L249" s="28">
        <v>0.51600000000000001</v>
      </c>
      <c r="M249" s="28">
        <v>0.9</v>
      </c>
      <c r="N249" s="9">
        <f t="shared" si="27"/>
        <v>-0.38400000000000001</v>
      </c>
      <c r="O249" s="28">
        <v>0.59989999999999999</v>
      </c>
      <c r="P249" s="28">
        <v>0.95</v>
      </c>
      <c r="Q249" s="9">
        <f t="shared" si="28"/>
        <v>-0.35009999999999997</v>
      </c>
      <c r="R249" s="24">
        <f>SUMIFS(tblCleanOrders[Sales_USD],tblCleanOrders[Rep_ID],A249,tblCleanOrders[Year],YEAR(D249),tblCleanOrders[Month],MONTH(D249))</f>
        <v>9599.0400000000009</v>
      </c>
      <c r="S249" s="27">
        <v>1.1000000000000001</v>
      </c>
      <c r="T249" s="24">
        <f>INDEX(tblRepAvg[Avg_Monthly_Sales],MATCH(A249,tblRepAvg[Rep_ID],0))*S249</f>
        <v>7033.1669189189197</v>
      </c>
      <c r="U249" s="9">
        <f t="shared" si="29"/>
        <v>1.364824709929604</v>
      </c>
      <c r="V249" s="24">
        <f t="shared" si="30"/>
        <v>2565.8730810810812</v>
      </c>
      <c r="W249" t="str">
        <f t="shared" si="31"/>
        <v>Critical</v>
      </c>
    </row>
    <row r="250" spans="1:23" ht="15" customHeight="1" x14ac:dyDescent="0.3">
      <c r="A250" s="25">
        <v>321590</v>
      </c>
      <c r="B250" s="25">
        <v>1</v>
      </c>
      <c r="C250" t="str">
        <f>INDEX(tblRegions[name],MATCH(B250,tblRegions[id],0))</f>
        <v>Northeast</v>
      </c>
      <c r="D250" s="26">
        <v>42705</v>
      </c>
      <c r="E250" s="27">
        <v>26</v>
      </c>
      <c r="F250" s="27">
        <v>20</v>
      </c>
      <c r="G250" s="9">
        <f t="shared" si="24"/>
        <v>0.76923076923076927</v>
      </c>
      <c r="H250" s="27">
        <v>528</v>
      </c>
      <c r="I250" s="27">
        <v>333</v>
      </c>
      <c r="J250" s="9">
        <f t="shared" si="25"/>
        <v>0.63068181818181823</v>
      </c>
      <c r="K250">
        <f t="shared" si="26"/>
        <v>-195</v>
      </c>
      <c r="L250" s="28">
        <v>0.52270000000000005</v>
      </c>
      <c r="M250" s="28">
        <v>0.9</v>
      </c>
      <c r="N250" s="9">
        <f t="shared" si="27"/>
        <v>-0.37729999999999997</v>
      </c>
      <c r="O250" s="28">
        <v>0.53680000000000005</v>
      </c>
      <c r="P250" s="28">
        <v>0.95</v>
      </c>
      <c r="Q250" s="9">
        <f t="shared" si="28"/>
        <v>-0.4131999999999999</v>
      </c>
      <c r="R250" s="24">
        <f>SUMIFS(tblCleanOrders[Sales_USD],tblCleanOrders[Rep_ID],A250,tblCleanOrders[Year],YEAR(D250),tblCleanOrders[Month],MONTH(D250))</f>
        <v>8712.0600000000013</v>
      </c>
      <c r="S250" s="27">
        <v>1.1100000000000001</v>
      </c>
      <c r="T250" s="24">
        <f>INDEX(tblRepAvg[Avg_Monthly_Sales],MATCH(A250,tblRepAvg[Rep_ID],0))*S250</f>
        <v>7097.104800000001</v>
      </c>
      <c r="U250" s="9">
        <f t="shared" si="29"/>
        <v>1.227551268511633</v>
      </c>
      <c r="V250" s="24">
        <f t="shared" si="30"/>
        <v>1614.9552000000003</v>
      </c>
      <c r="W250" t="str">
        <f t="shared" si="31"/>
        <v>Critical</v>
      </c>
    </row>
    <row r="251" spans="1:23" ht="15" customHeight="1" x14ac:dyDescent="0.3">
      <c r="A251" s="25">
        <v>321590</v>
      </c>
      <c r="B251" s="25">
        <v>1</v>
      </c>
      <c r="C251" t="str">
        <f>INDEX(tblRegions[name],MATCH(B251,tblRegions[id],0))</f>
        <v>Northeast</v>
      </c>
      <c r="D251" s="26">
        <v>42736</v>
      </c>
      <c r="E251" s="27">
        <v>26</v>
      </c>
      <c r="F251" s="27">
        <v>19</v>
      </c>
      <c r="G251" s="9">
        <f t="shared" si="24"/>
        <v>0.73076923076923073</v>
      </c>
      <c r="H251" s="27">
        <v>504</v>
      </c>
      <c r="I251" s="27">
        <v>327</v>
      </c>
      <c r="J251" s="9">
        <f t="shared" si="25"/>
        <v>0.64880952380952384</v>
      </c>
      <c r="K251">
        <f t="shared" si="26"/>
        <v>-177</v>
      </c>
      <c r="L251" s="28">
        <v>0.51590000000000003</v>
      </c>
      <c r="M251" s="28">
        <v>0.9</v>
      </c>
      <c r="N251" s="9">
        <f t="shared" si="27"/>
        <v>-0.3841</v>
      </c>
      <c r="O251" s="28">
        <v>0.58120000000000005</v>
      </c>
      <c r="P251" s="28">
        <v>0.95</v>
      </c>
      <c r="Q251" s="9">
        <f t="shared" si="28"/>
        <v>-0.36879999999999991</v>
      </c>
      <c r="R251" s="24">
        <f>SUMIFS(tblCleanOrders[Sales_USD],tblCleanOrders[Rep_ID],A251,tblCleanOrders[Year],YEAR(D251),tblCleanOrders[Month],MONTH(D251))</f>
        <v>0</v>
      </c>
      <c r="S251" s="27">
        <v>1.1200000000000001</v>
      </c>
      <c r="T251" s="24">
        <f>INDEX(tblRepAvg[Avg_Monthly_Sales],MATCH(A251,tblRepAvg[Rep_ID],0))*S251</f>
        <v>7161.0426810810823</v>
      </c>
      <c r="U251" s="9">
        <f t="shared" si="29"/>
        <v>0</v>
      </c>
      <c r="V251" s="24">
        <f t="shared" si="30"/>
        <v>-7161.0426810810823</v>
      </c>
      <c r="W251" t="str">
        <f t="shared" si="31"/>
        <v>Critical</v>
      </c>
    </row>
    <row r="252" spans="1:23" ht="15" customHeight="1" x14ac:dyDescent="0.3">
      <c r="A252" s="25">
        <v>321600</v>
      </c>
      <c r="B252" s="25">
        <v>1</v>
      </c>
      <c r="C252" t="str">
        <f>INDEX(tblRegions[name],MATCH(B252,tblRegions[id],0))</f>
        <v>Northeast</v>
      </c>
      <c r="D252" s="26">
        <v>42005</v>
      </c>
      <c r="E252" s="27">
        <v>26</v>
      </c>
      <c r="F252" s="27">
        <v>23</v>
      </c>
      <c r="G252" s="9">
        <f t="shared" si="24"/>
        <v>0.88461538461538458</v>
      </c>
      <c r="H252" s="27">
        <v>516</v>
      </c>
      <c r="I252" s="27">
        <v>480</v>
      </c>
      <c r="J252" s="9">
        <f t="shared" si="25"/>
        <v>0.93023255813953487</v>
      </c>
      <c r="K252">
        <f t="shared" si="26"/>
        <v>-36</v>
      </c>
      <c r="L252" s="28">
        <v>0.89970000000000006</v>
      </c>
      <c r="M252" s="28">
        <v>0.9</v>
      </c>
      <c r="N252" s="9">
        <f t="shared" si="27"/>
        <v>-2.9999999999996696E-4</v>
      </c>
      <c r="O252" s="28">
        <v>0.98</v>
      </c>
      <c r="P252" s="28">
        <v>0.95</v>
      </c>
      <c r="Q252" s="9">
        <f t="shared" si="28"/>
        <v>3.0000000000000027E-2</v>
      </c>
      <c r="R252" s="24">
        <f>SUMIFS(tblCleanOrders[Sales_USD],tblCleanOrders[Rep_ID],A252,tblCleanOrders[Year],YEAR(D252),tblCleanOrders[Month],MONTH(D252))</f>
        <v>2646.06</v>
      </c>
      <c r="S252" s="27">
        <v>1.1299999999999999</v>
      </c>
      <c r="T252" s="24">
        <f>INDEX(tblRepAvg[Avg_Monthly_Sales],MATCH(A252,tblRepAvg[Rep_ID],0))*S252</f>
        <v>6565.589829729729</v>
      </c>
      <c r="U252" s="9">
        <f t="shared" si="29"/>
        <v>0.4030193887559565</v>
      </c>
      <c r="V252" s="24">
        <f t="shared" si="30"/>
        <v>-3919.529829729729</v>
      </c>
      <c r="W252" t="str">
        <f t="shared" si="31"/>
        <v>Critical</v>
      </c>
    </row>
    <row r="253" spans="1:23" ht="15" customHeight="1" x14ac:dyDescent="0.3">
      <c r="A253" s="25">
        <v>321600</v>
      </c>
      <c r="B253" s="25">
        <v>1</v>
      </c>
      <c r="C253" t="str">
        <f>INDEX(tblRegions[name],MATCH(B253,tblRegions[id],0))</f>
        <v>Northeast</v>
      </c>
      <c r="D253" s="26">
        <v>42036</v>
      </c>
      <c r="E253" s="27">
        <v>26</v>
      </c>
      <c r="F253" s="27">
        <v>23</v>
      </c>
      <c r="G253" s="9">
        <f t="shared" si="24"/>
        <v>0.88461538461538458</v>
      </c>
      <c r="H253" s="27">
        <v>524</v>
      </c>
      <c r="I253" s="27">
        <v>519</v>
      </c>
      <c r="J253" s="9">
        <f t="shared" si="25"/>
        <v>0.99045801526717558</v>
      </c>
      <c r="K253">
        <f t="shared" si="26"/>
        <v>-5</v>
      </c>
      <c r="L253" s="28">
        <v>0.90110000000000001</v>
      </c>
      <c r="M253" s="28">
        <v>0.9</v>
      </c>
      <c r="N253" s="9">
        <f t="shared" si="27"/>
        <v>1.0999999999999899E-3</v>
      </c>
      <c r="O253" s="28">
        <v>0.94989999999999997</v>
      </c>
      <c r="P253" s="28">
        <v>0.95</v>
      </c>
      <c r="Q253" s="9">
        <f t="shared" si="28"/>
        <v>-9.9999999999988987E-5</v>
      </c>
      <c r="R253" s="24">
        <f>SUMIFS(tblCleanOrders[Sales_USD],tblCleanOrders[Rep_ID],A253,tblCleanOrders[Year],YEAR(D253),tblCleanOrders[Month],MONTH(D253))</f>
        <v>2499.42</v>
      </c>
      <c r="S253" s="27">
        <v>1.1399999999999999</v>
      </c>
      <c r="T253" s="24">
        <f>INDEX(tblRepAvg[Avg_Monthly_Sales],MATCH(A253,tblRepAvg[Rep_ID],0))*S253</f>
        <v>6623.6923945945937</v>
      </c>
      <c r="U253" s="9">
        <f t="shared" si="29"/>
        <v>0.3773454217227396</v>
      </c>
      <c r="V253" s="24">
        <f t="shared" si="30"/>
        <v>-4124.2723945945936</v>
      </c>
      <c r="W253" t="str">
        <f t="shared" si="31"/>
        <v>Critical</v>
      </c>
    </row>
    <row r="254" spans="1:23" ht="15" customHeight="1" x14ac:dyDescent="0.3">
      <c r="A254" s="25">
        <v>321600</v>
      </c>
      <c r="B254" s="25">
        <v>1</v>
      </c>
      <c r="C254" t="str">
        <f>INDEX(tblRegions[name],MATCH(B254,tblRegions[id],0))</f>
        <v>Northeast</v>
      </c>
      <c r="D254" s="26">
        <v>42064</v>
      </c>
      <c r="E254" s="27">
        <v>26</v>
      </c>
      <c r="F254" s="27">
        <v>24</v>
      </c>
      <c r="G254" s="9">
        <f t="shared" si="24"/>
        <v>0.92307692307692313</v>
      </c>
      <c r="H254" s="27">
        <v>532</v>
      </c>
      <c r="I254" s="27">
        <v>509</v>
      </c>
      <c r="J254" s="9">
        <f t="shared" si="25"/>
        <v>0.95676691729323304</v>
      </c>
      <c r="K254">
        <f t="shared" si="26"/>
        <v>-23</v>
      </c>
      <c r="L254" s="28">
        <v>0.89049999999999996</v>
      </c>
      <c r="M254" s="28">
        <v>0.9</v>
      </c>
      <c r="N254" s="9">
        <f t="shared" si="27"/>
        <v>-9.5000000000000639E-3</v>
      </c>
      <c r="O254" s="28">
        <v>0.98</v>
      </c>
      <c r="P254" s="28">
        <v>0.95</v>
      </c>
      <c r="Q254" s="9">
        <f t="shared" si="28"/>
        <v>3.0000000000000027E-2</v>
      </c>
      <c r="R254" s="24">
        <f>SUMIFS(tblCleanOrders[Sales_USD],tblCleanOrders[Rep_ID],A254,tblCleanOrders[Year],YEAR(D254),tblCleanOrders[Month],MONTH(D254))</f>
        <v>0</v>
      </c>
      <c r="S254" s="27">
        <v>1.1499999999999999</v>
      </c>
      <c r="T254" s="24">
        <f>INDEX(tblRepAvg[Avg_Monthly_Sales],MATCH(A254,tblRepAvg[Rep_ID],0))*S254</f>
        <v>6681.7949594594584</v>
      </c>
      <c r="U254" s="9">
        <f t="shared" si="29"/>
        <v>0</v>
      </c>
      <c r="V254" s="24">
        <f t="shared" si="30"/>
        <v>-6681.7949594594584</v>
      </c>
      <c r="W254" t="str">
        <f t="shared" si="31"/>
        <v>Critical</v>
      </c>
    </row>
    <row r="255" spans="1:23" ht="15" customHeight="1" x14ac:dyDescent="0.3">
      <c r="A255" s="25">
        <v>321600</v>
      </c>
      <c r="B255" s="25">
        <v>1</v>
      </c>
      <c r="C255" t="str">
        <f>INDEX(tblRegions[name],MATCH(B255,tblRegions[id],0))</f>
        <v>Northeast</v>
      </c>
      <c r="D255" s="26">
        <v>42095</v>
      </c>
      <c r="E255" s="27">
        <v>26</v>
      </c>
      <c r="F255" s="27">
        <v>24</v>
      </c>
      <c r="G255" s="9">
        <f t="shared" si="24"/>
        <v>0.92307692307692313</v>
      </c>
      <c r="H255" s="27">
        <v>540</v>
      </c>
      <c r="I255" s="27">
        <v>531</v>
      </c>
      <c r="J255" s="9">
        <f t="shared" si="25"/>
        <v>0.98333333333333328</v>
      </c>
      <c r="K255">
        <f t="shared" si="26"/>
        <v>-9</v>
      </c>
      <c r="L255" s="28">
        <v>0.87329999999999997</v>
      </c>
      <c r="M255" s="28">
        <v>0.9</v>
      </c>
      <c r="N255" s="9">
        <f t="shared" si="27"/>
        <v>-2.6700000000000057E-2</v>
      </c>
      <c r="O255" s="28">
        <v>0.92920000000000003</v>
      </c>
      <c r="P255" s="28">
        <v>0.95</v>
      </c>
      <c r="Q255" s="9">
        <f t="shared" si="28"/>
        <v>-2.079999999999993E-2</v>
      </c>
      <c r="R255" s="24">
        <f>SUMIFS(tblCleanOrders[Sales_USD],tblCleanOrders[Rep_ID],A255,tblCleanOrders[Year],YEAR(D255),tblCleanOrders[Month],MONTH(D255))</f>
        <v>2629.99</v>
      </c>
      <c r="S255" s="27">
        <v>1.05</v>
      </c>
      <c r="T255" s="24">
        <f>INDEX(tblRepAvg[Avg_Monthly_Sales],MATCH(A255,tblRepAvg[Rep_ID],0))*S255</f>
        <v>6100.7693108108106</v>
      </c>
      <c r="U255" s="9">
        <f t="shared" si="29"/>
        <v>0.43109153387254801</v>
      </c>
      <c r="V255" s="24">
        <f t="shared" si="30"/>
        <v>-3470.7793108108108</v>
      </c>
      <c r="W255" t="str">
        <f t="shared" si="31"/>
        <v>Critical</v>
      </c>
    </row>
    <row r="256" spans="1:23" ht="15" customHeight="1" x14ac:dyDescent="0.3">
      <c r="A256" s="25">
        <v>321600</v>
      </c>
      <c r="B256" s="25">
        <v>1</v>
      </c>
      <c r="C256" t="str">
        <f>INDEX(tblRegions[name],MATCH(B256,tblRegions[id],0))</f>
        <v>Northeast</v>
      </c>
      <c r="D256" s="26">
        <v>42125</v>
      </c>
      <c r="E256" s="27">
        <v>26</v>
      </c>
      <c r="F256" s="27">
        <v>23</v>
      </c>
      <c r="G256" s="9">
        <f t="shared" si="24"/>
        <v>0.88461538461538458</v>
      </c>
      <c r="H256" s="27">
        <v>516</v>
      </c>
      <c r="I256" s="27">
        <v>494</v>
      </c>
      <c r="J256" s="9">
        <f t="shared" si="25"/>
        <v>0.95736434108527135</v>
      </c>
      <c r="K256">
        <f t="shared" si="26"/>
        <v>-22</v>
      </c>
      <c r="L256" s="28">
        <v>0.94650000000000001</v>
      </c>
      <c r="M256" s="28">
        <v>0.9</v>
      </c>
      <c r="N256" s="9">
        <f t="shared" si="27"/>
        <v>4.6499999999999986E-2</v>
      </c>
      <c r="O256" s="28">
        <v>0.93959999999999999</v>
      </c>
      <c r="P256" s="28">
        <v>0.95</v>
      </c>
      <c r="Q256" s="9">
        <f t="shared" si="28"/>
        <v>-1.0399999999999965E-2</v>
      </c>
      <c r="R256" s="24">
        <f>SUMIFS(tblCleanOrders[Sales_USD],tblCleanOrders[Rep_ID],A256,tblCleanOrders[Year],YEAR(D256),tblCleanOrders[Month],MONTH(D256))</f>
        <v>3075.56</v>
      </c>
      <c r="S256" s="27">
        <v>1.06</v>
      </c>
      <c r="T256" s="24">
        <f>INDEX(tblRepAvg[Avg_Monthly_Sales],MATCH(A256,tblRepAvg[Rep_ID],0))*S256</f>
        <v>6158.8718756756753</v>
      </c>
      <c r="U256" s="9">
        <f t="shared" si="29"/>
        <v>0.49937067405913321</v>
      </c>
      <c r="V256" s="24">
        <f t="shared" si="30"/>
        <v>-3083.3118756756753</v>
      </c>
      <c r="W256" t="str">
        <f t="shared" si="31"/>
        <v>Critical</v>
      </c>
    </row>
    <row r="257" spans="1:23" ht="15" customHeight="1" x14ac:dyDescent="0.3">
      <c r="A257" s="25">
        <v>321600</v>
      </c>
      <c r="B257" s="25">
        <v>1</v>
      </c>
      <c r="C257" t="str">
        <f>INDEX(tblRegions[name],MATCH(B257,tblRegions[id],0))</f>
        <v>Northeast</v>
      </c>
      <c r="D257" s="26">
        <v>42156</v>
      </c>
      <c r="E257" s="27">
        <v>26</v>
      </c>
      <c r="F257" s="27">
        <v>24</v>
      </c>
      <c r="G257" s="9">
        <f t="shared" si="24"/>
        <v>0.92307692307692313</v>
      </c>
      <c r="H257" s="27">
        <v>524</v>
      </c>
      <c r="I257" s="27">
        <v>468</v>
      </c>
      <c r="J257" s="9">
        <f t="shared" si="25"/>
        <v>0.89312977099236646</v>
      </c>
      <c r="K257">
        <f t="shared" si="26"/>
        <v>-56</v>
      </c>
      <c r="L257" s="28">
        <v>0.88790000000000002</v>
      </c>
      <c r="M257" s="28">
        <v>0.9</v>
      </c>
      <c r="N257" s="9">
        <f t="shared" si="27"/>
        <v>-1.21E-2</v>
      </c>
      <c r="O257" s="28">
        <v>0.87770000000000004</v>
      </c>
      <c r="P257" s="28">
        <v>0.95</v>
      </c>
      <c r="Q257" s="9">
        <f t="shared" si="28"/>
        <v>-7.229999999999992E-2</v>
      </c>
      <c r="R257" s="24">
        <f>SUMIFS(tblCleanOrders[Sales_USD],tblCleanOrders[Rep_ID],A257,tblCleanOrders[Year],YEAR(D257),tblCleanOrders[Month],MONTH(D257))</f>
        <v>6455.0599999999995</v>
      </c>
      <c r="S257" s="27">
        <v>1.07</v>
      </c>
      <c r="T257" s="24">
        <f>INDEX(tblRepAvg[Avg_Monthly_Sales],MATCH(A257,tblRepAvg[Rep_ID],0))*S257</f>
        <v>6216.9744405405409</v>
      </c>
      <c r="U257" s="9">
        <f t="shared" si="29"/>
        <v>1.038296049265848</v>
      </c>
      <c r="V257" s="24">
        <f t="shared" si="30"/>
        <v>238.08555945945864</v>
      </c>
      <c r="W257" t="str">
        <f t="shared" si="31"/>
        <v>Healthy</v>
      </c>
    </row>
    <row r="258" spans="1:23" ht="15" customHeight="1" x14ac:dyDescent="0.3">
      <c r="A258" s="25">
        <v>321600</v>
      </c>
      <c r="B258" s="25">
        <v>1</v>
      </c>
      <c r="C258" t="str">
        <f>INDEX(tblRegions[name],MATCH(B258,tblRegions[id],0))</f>
        <v>Northeast</v>
      </c>
      <c r="D258" s="26">
        <v>42186</v>
      </c>
      <c r="E258" s="27">
        <v>26</v>
      </c>
      <c r="F258" s="27">
        <v>23</v>
      </c>
      <c r="G258" s="9">
        <f t="shared" ref="G258:G321" si="32">F258/E258</f>
        <v>0.88461538461538458</v>
      </c>
      <c r="H258" s="27">
        <v>532</v>
      </c>
      <c r="I258" s="27">
        <v>504</v>
      </c>
      <c r="J258" s="9">
        <f t="shared" ref="J258:J321" si="33">I258/H258</f>
        <v>0.94736842105263153</v>
      </c>
      <c r="K258">
        <f t="shared" ref="K258:K321" si="34">I258-H258</f>
        <v>-28</v>
      </c>
      <c r="L258" s="28">
        <v>0.94199999999999995</v>
      </c>
      <c r="M258" s="28">
        <v>0.9</v>
      </c>
      <c r="N258" s="9">
        <f t="shared" ref="N258:N321" si="35">L258-M258</f>
        <v>4.1999999999999926E-2</v>
      </c>
      <c r="O258" s="28">
        <v>0.98</v>
      </c>
      <c r="P258" s="28">
        <v>0.95</v>
      </c>
      <c r="Q258" s="9">
        <f t="shared" ref="Q258:Q321" si="36">O258-P258</f>
        <v>3.0000000000000027E-2</v>
      </c>
      <c r="R258" s="24">
        <f>SUMIFS(tblCleanOrders[Sales_USD],tblCleanOrders[Rep_ID],A258,tblCleanOrders[Year],YEAR(D258),tblCleanOrders[Month],MONTH(D258))</f>
        <v>2662.33</v>
      </c>
      <c r="S258" s="27">
        <v>1.08</v>
      </c>
      <c r="T258" s="24">
        <f>INDEX(tblRepAvg[Avg_Monthly_Sales],MATCH(A258,tblRepAvg[Rep_ID],0))*S258</f>
        <v>6275.0770054054055</v>
      </c>
      <c r="U258" s="9">
        <f t="shared" ref="U258:U321" si="37">IFERROR(R258/T258,0)</f>
        <v>0.4242704906579865</v>
      </c>
      <c r="V258" s="24">
        <f t="shared" ref="V258:V321" si="38">R258-T258</f>
        <v>-3612.7470054054056</v>
      </c>
      <c r="W258" t="str">
        <f t="shared" ref="W258:W321" si="39">IF(AND(U258&gt;=0.9,L258&gt;=0.8),"Healthy",IF(OR(U258&lt;0.8,L258&lt;0.7),"Critical","At Risk"))</f>
        <v>Critical</v>
      </c>
    </row>
    <row r="259" spans="1:23" ht="15" customHeight="1" x14ac:dyDescent="0.3">
      <c r="A259" s="25">
        <v>321600</v>
      </c>
      <c r="B259" s="25">
        <v>1</v>
      </c>
      <c r="C259" t="str">
        <f>INDEX(tblRegions[name],MATCH(B259,tblRegions[id],0))</f>
        <v>Northeast</v>
      </c>
      <c r="D259" s="26">
        <v>42217</v>
      </c>
      <c r="E259" s="27">
        <v>26</v>
      </c>
      <c r="F259" s="27">
        <v>24</v>
      </c>
      <c r="G259" s="9">
        <f t="shared" si="32"/>
        <v>0.92307692307692313</v>
      </c>
      <c r="H259" s="27">
        <v>540</v>
      </c>
      <c r="I259" s="27">
        <v>535</v>
      </c>
      <c r="J259" s="9">
        <f t="shared" si="33"/>
        <v>0.9907407407407407</v>
      </c>
      <c r="K259">
        <f t="shared" si="34"/>
        <v>-5</v>
      </c>
      <c r="L259" s="28">
        <v>0.90439999999999998</v>
      </c>
      <c r="M259" s="28">
        <v>0.9</v>
      </c>
      <c r="N259" s="9">
        <f t="shared" si="35"/>
        <v>4.3999999999999595E-3</v>
      </c>
      <c r="O259" s="28">
        <v>0.93069999999999997</v>
      </c>
      <c r="P259" s="28">
        <v>0.95</v>
      </c>
      <c r="Q259" s="9">
        <f t="shared" si="36"/>
        <v>-1.9299999999999984E-2</v>
      </c>
      <c r="R259" s="24">
        <f>SUMIFS(tblCleanOrders[Sales_USD],tblCleanOrders[Rep_ID],A259,tblCleanOrders[Year],YEAR(D259),tblCleanOrders[Month],MONTH(D259))</f>
        <v>6630.3099999999995</v>
      </c>
      <c r="S259" s="27">
        <v>1.0900000000000001</v>
      </c>
      <c r="T259" s="24">
        <f>INDEX(tblRepAvg[Avg_Monthly_Sales],MATCH(A259,tblRepAvg[Rep_ID],0))*S259</f>
        <v>6333.1795702702702</v>
      </c>
      <c r="U259" s="9">
        <f t="shared" si="37"/>
        <v>1.0469164700657696</v>
      </c>
      <c r="V259" s="24">
        <f t="shared" si="38"/>
        <v>297.13042972972926</v>
      </c>
      <c r="W259" t="str">
        <f t="shared" si="39"/>
        <v>Healthy</v>
      </c>
    </row>
    <row r="260" spans="1:23" ht="15" customHeight="1" x14ac:dyDescent="0.3">
      <c r="A260" s="25">
        <v>321600</v>
      </c>
      <c r="B260" s="25">
        <v>1</v>
      </c>
      <c r="C260" t="str">
        <f>INDEX(tblRegions[name],MATCH(B260,tblRegions[id],0))</f>
        <v>Northeast</v>
      </c>
      <c r="D260" s="26">
        <v>42248</v>
      </c>
      <c r="E260" s="27">
        <v>26</v>
      </c>
      <c r="F260" s="27">
        <v>24</v>
      </c>
      <c r="G260" s="9">
        <f t="shared" si="32"/>
        <v>0.92307692307692313</v>
      </c>
      <c r="H260" s="27">
        <v>516</v>
      </c>
      <c r="I260" s="27">
        <v>485</v>
      </c>
      <c r="J260" s="9">
        <f t="shared" si="33"/>
        <v>0.93992248062015504</v>
      </c>
      <c r="K260">
        <f t="shared" si="34"/>
        <v>-31</v>
      </c>
      <c r="L260" s="28">
        <v>0.89970000000000006</v>
      </c>
      <c r="M260" s="28">
        <v>0.9</v>
      </c>
      <c r="N260" s="9">
        <f t="shared" si="35"/>
        <v>-2.9999999999996696E-4</v>
      </c>
      <c r="O260" s="28">
        <v>0.92100000000000004</v>
      </c>
      <c r="P260" s="28">
        <v>0.95</v>
      </c>
      <c r="Q260" s="9">
        <f t="shared" si="36"/>
        <v>-2.8999999999999915E-2</v>
      </c>
      <c r="R260" s="24">
        <f>SUMIFS(tblCleanOrders[Sales_USD],tblCleanOrders[Rep_ID],A260,tblCleanOrders[Year],YEAR(D260),tblCleanOrders[Month],MONTH(D260))</f>
        <v>3133.73</v>
      </c>
      <c r="S260" s="27">
        <v>1.1000000000000001</v>
      </c>
      <c r="T260" s="24">
        <f>INDEX(tblRepAvg[Avg_Monthly_Sales],MATCH(A260,tblRepAvg[Rep_ID],0))*S260</f>
        <v>6391.2821351351349</v>
      </c>
      <c r="U260" s="9">
        <f t="shared" si="37"/>
        <v>0.49031320066012724</v>
      </c>
      <c r="V260" s="24">
        <f t="shared" si="38"/>
        <v>-3257.5521351351349</v>
      </c>
      <c r="W260" t="str">
        <f t="shared" si="39"/>
        <v>Critical</v>
      </c>
    </row>
    <row r="261" spans="1:23" ht="15" customHeight="1" x14ac:dyDescent="0.3">
      <c r="A261" s="25">
        <v>321600</v>
      </c>
      <c r="B261" s="25">
        <v>1</v>
      </c>
      <c r="C261" t="str">
        <f>INDEX(tblRegions[name],MATCH(B261,tblRegions[id],0))</f>
        <v>Northeast</v>
      </c>
      <c r="D261" s="26">
        <v>42278</v>
      </c>
      <c r="E261" s="27">
        <v>26</v>
      </c>
      <c r="F261" s="27">
        <v>23</v>
      </c>
      <c r="G261" s="9">
        <f t="shared" si="32"/>
        <v>0.88461538461538458</v>
      </c>
      <c r="H261" s="27">
        <v>524</v>
      </c>
      <c r="I261" s="27">
        <v>459</v>
      </c>
      <c r="J261" s="9">
        <f t="shared" si="33"/>
        <v>0.87595419847328249</v>
      </c>
      <c r="K261">
        <f t="shared" si="34"/>
        <v>-65</v>
      </c>
      <c r="L261" s="28">
        <v>0.91869999999999996</v>
      </c>
      <c r="M261" s="28">
        <v>0.9</v>
      </c>
      <c r="N261" s="9">
        <f t="shared" si="35"/>
        <v>1.8699999999999939E-2</v>
      </c>
      <c r="O261" s="28">
        <v>0.9284</v>
      </c>
      <c r="P261" s="28">
        <v>0.95</v>
      </c>
      <c r="Q261" s="9">
        <f t="shared" si="36"/>
        <v>-2.1599999999999953E-2</v>
      </c>
      <c r="R261" s="24">
        <f>SUMIFS(tblCleanOrders[Sales_USD],tblCleanOrders[Rep_ID],A261,tblCleanOrders[Year],YEAR(D261),tblCleanOrders[Month],MONTH(D261))</f>
        <v>3349.2599999999998</v>
      </c>
      <c r="S261" s="27">
        <v>1.1100000000000001</v>
      </c>
      <c r="T261" s="24">
        <f>INDEX(tblRepAvg[Avg_Monthly_Sales],MATCH(A261,tblRepAvg[Rep_ID],0))*S261</f>
        <v>6449.3847000000005</v>
      </c>
      <c r="U261" s="9">
        <f t="shared" si="37"/>
        <v>0.51931465648188102</v>
      </c>
      <c r="V261" s="24">
        <f t="shared" si="38"/>
        <v>-3100.1247000000008</v>
      </c>
      <c r="W261" t="str">
        <f t="shared" si="39"/>
        <v>Critical</v>
      </c>
    </row>
    <row r="262" spans="1:23" ht="15" customHeight="1" x14ac:dyDescent="0.3">
      <c r="A262" s="25">
        <v>321600</v>
      </c>
      <c r="B262" s="25">
        <v>1</v>
      </c>
      <c r="C262" t="str">
        <f>INDEX(tblRegions[name],MATCH(B262,tblRegions[id],0))</f>
        <v>Northeast</v>
      </c>
      <c r="D262" s="26">
        <v>42309</v>
      </c>
      <c r="E262" s="27">
        <v>26</v>
      </c>
      <c r="F262" s="27">
        <v>24</v>
      </c>
      <c r="G262" s="9">
        <f t="shared" si="32"/>
        <v>0.92307692307692313</v>
      </c>
      <c r="H262" s="27">
        <v>532</v>
      </c>
      <c r="I262" s="27">
        <v>499</v>
      </c>
      <c r="J262" s="9">
        <f t="shared" si="33"/>
        <v>0.93796992481203012</v>
      </c>
      <c r="K262">
        <f t="shared" si="34"/>
        <v>-33</v>
      </c>
      <c r="L262" s="28">
        <v>0.92369999999999997</v>
      </c>
      <c r="M262" s="28">
        <v>0.9</v>
      </c>
      <c r="N262" s="9">
        <f t="shared" si="35"/>
        <v>2.3699999999999943E-2</v>
      </c>
      <c r="O262" s="28">
        <v>0.94520000000000004</v>
      </c>
      <c r="P262" s="28">
        <v>0.95</v>
      </c>
      <c r="Q262" s="9">
        <f t="shared" si="36"/>
        <v>-4.7999999999999154E-3</v>
      </c>
      <c r="R262" s="24">
        <f>SUMIFS(tblCleanOrders[Sales_USD],tblCleanOrders[Rep_ID],A262,tblCleanOrders[Year],YEAR(D262),tblCleanOrders[Month],MONTH(D262))</f>
        <v>3756.9</v>
      </c>
      <c r="S262" s="27">
        <v>1.1200000000000001</v>
      </c>
      <c r="T262" s="24">
        <f>INDEX(tblRepAvg[Avg_Monthly_Sales],MATCH(A262,tblRepAvg[Rep_ID],0))*S262</f>
        <v>6507.4872648648652</v>
      </c>
      <c r="U262" s="9">
        <f t="shared" si="37"/>
        <v>0.57731960848916331</v>
      </c>
      <c r="V262" s="24">
        <f t="shared" si="38"/>
        <v>-2750.5872648648651</v>
      </c>
      <c r="W262" t="str">
        <f t="shared" si="39"/>
        <v>Critical</v>
      </c>
    </row>
    <row r="263" spans="1:23" ht="15" customHeight="1" x14ac:dyDescent="0.3">
      <c r="A263" s="25">
        <v>321600</v>
      </c>
      <c r="B263" s="25">
        <v>1</v>
      </c>
      <c r="C263" t="str">
        <f>INDEX(tblRegions[name],MATCH(B263,tblRegions[id],0))</f>
        <v>Northeast</v>
      </c>
      <c r="D263" s="26">
        <v>42339</v>
      </c>
      <c r="E263" s="27">
        <v>26</v>
      </c>
      <c r="F263" s="27">
        <v>23</v>
      </c>
      <c r="G263" s="9">
        <f t="shared" si="32"/>
        <v>0.88461538461538458</v>
      </c>
      <c r="H263" s="27">
        <v>540</v>
      </c>
      <c r="I263" s="27">
        <v>533</v>
      </c>
      <c r="J263" s="9">
        <f t="shared" si="33"/>
        <v>0.98703703703703705</v>
      </c>
      <c r="K263">
        <f t="shared" si="34"/>
        <v>-7</v>
      </c>
      <c r="L263" s="28">
        <v>0.95120000000000005</v>
      </c>
      <c r="M263" s="28">
        <v>0.9</v>
      </c>
      <c r="N263" s="9">
        <f t="shared" si="35"/>
        <v>5.1200000000000023E-2</v>
      </c>
      <c r="O263" s="28">
        <v>0.96030000000000004</v>
      </c>
      <c r="P263" s="28">
        <v>0.95</v>
      </c>
      <c r="Q263" s="9">
        <f t="shared" si="36"/>
        <v>1.0300000000000087E-2</v>
      </c>
      <c r="R263" s="24">
        <f>SUMIFS(tblCleanOrders[Sales_USD],tblCleanOrders[Rep_ID],A263,tblCleanOrders[Year],YEAR(D263),tblCleanOrders[Month],MONTH(D263))</f>
        <v>4131.83</v>
      </c>
      <c r="S263" s="27">
        <v>1.1299999999999999</v>
      </c>
      <c r="T263" s="24">
        <f>INDEX(tblRepAvg[Avg_Monthly_Sales],MATCH(A263,tblRepAvg[Rep_ID],0))*S263</f>
        <v>6565.589829729729</v>
      </c>
      <c r="U263" s="9">
        <f t="shared" si="37"/>
        <v>0.62931588892297374</v>
      </c>
      <c r="V263" s="24">
        <f t="shared" si="38"/>
        <v>-2433.7598297297291</v>
      </c>
      <c r="W263" t="str">
        <f t="shared" si="39"/>
        <v>Critical</v>
      </c>
    </row>
    <row r="264" spans="1:23" ht="15" customHeight="1" x14ac:dyDescent="0.3">
      <c r="A264" s="25">
        <v>321600</v>
      </c>
      <c r="B264" s="25">
        <v>1</v>
      </c>
      <c r="C264" t="str">
        <f>INDEX(tblRegions[name],MATCH(B264,tblRegions[id],0))</f>
        <v>Northeast</v>
      </c>
      <c r="D264" s="26">
        <v>42370</v>
      </c>
      <c r="E264" s="27">
        <v>26</v>
      </c>
      <c r="F264" s="27">
        <v>25</v>
      </c>
      <c r="G264" s="9">
        <f t="shared" si="32"/>
        <v>0.96153846153846156</v>
      </c>
      <c r="H264" s="27">
        <v>516</v>
      </c>
      <c r="I264" s="27">
        <v>510</v>
      </c>
      <c r="J264" s="9">
        <f t="shared" si="33"/>
        <v>0.98837209302325579</v>
      </c>
      <c r="K264">
        <f t="shared" si="34"/>
        <v>-6</v>
      </c>
      <c r="L264" s="28">
        <v>0.93540000000000001</v>
      </c>
      <c r="M264" s="28">
        <v>0.9</v>
      </c>
      <c r="N264" s="9">
        <f t="shared" si="35"/>
        <v>3.5399999999999987E-2</v>
      </c>
      <c r="O264" s="28">
        <v>0.96209999999999996</v>
      </c>
      <c r="P264" s="28">
        <v>0.95</v>
      </c>
      <c r="Q264" s="9">
        <f t="shared" si="36"/>
        <v>1.21E-2</v>
      </c>
      <c r="R264" s="24">
        <f>SUMIFS(tblCleanOrders[Sales_USD],tblCleanOrders[Rep_ID],A264,tblCleanOrders[Year],YEAR(D264),tblCleanOrders[Month],MONTH(D264))</f>
        <v>5399.8499999999995</v>
      </c>
      <c r="S264" s="27">
        <v>1.1399999999999999</v>
      </c>
      <c r="T264" s="24">
        <f>INDEX(tblRepAvg[Avg_Monthly_Sales],MATCH(A264,tblRepAvg[Rep_ID],0))*S264</f>
        <v>6623.6923945945937</v>
      </c>
      <c r="U264" s="9">
        <f t="shared" si="37"/>
        <v>0.81523260415997922</v>
      </c>
      <c r="V264" s="24">
        <f t="shared" si="38"/>
        <v>-1223.8423945945942</v>
      </c>
      <c r="W264" t="str">
        <f t="shared" si="39"/>
        <v>At Risk</v>
      </c>
    </row>
    <row r="265" spans="1:23" ht="15" customHeight="1" x14ac:dyDescent="0.3">
      <c r="A265" s="25">
        <v>321600</v>
      </c>
      <c r="B265" s="25">
        <v>1</v>
      </c>
      <c r="C265" t="str">
        <f>INDEX(tblRegions[name],MATCH(B265,tblRegions[id],0))</f>
        <v>Northeast</v>
      </c>
      <c r="D265" s="26">
        <v>42401</v>
      </c>
      <c r="E265" s="27">
        <v>26</v>
      </c>
      <c r="F265" s="27">
        <v>24</v>
      </c>
      <c r="G265" s="9">
        <f t="shared" si="32"/>
        <v>0.92307692307692313</v>
      </c>
      <c r="H265" s="27">
        <v>524</v>
      </c>
      <c r="I265" s="27">
        <v>503</v>
      </c>
      <c r="J265" s="9">
        <f t="shared" si="33"/>
        <v>0.95992366412213737</v>
      </c>
      <c r="K265">
        <f t="shared" si="34"/>
        <v>-21</v>
      </c>
      <c r="L265" s="28">
        <v>0.85750000000000004</v>
      </c>
      <c r="M265" s="28">
        <v>0.9</v>
      </c>
      <c r="N265" s="9">
        <f t="shared" si="35"/>
        <v>-4.2499999999999982E-2</v>
      </c>
      <c r="O265" s="28">
        <v>0.95340000000000003</v>
      </c>
      <c r="P265" s="28">
        <v>0.95</v>
      </c>
      <c r="Q265" s="9">
        <f t="shared" si="36"/>
        <v>3.4000000000000696E-3</v>
      </c>
      <c r="R265" s="24">
        <f>SUMIFS(tblCleanOrders[Sales_USD],tblCleanOrders[Rep_ID],A265,tblCleanOrders[Year],YEAR(D265),tblCleanOrders[Month],MONTH(D265))</f>
        <v>3327.1099999999997</v>
      </c>
      <c r="S265" s="27">
        <v>1.1499999999999999</v>
      </c>
      <c r="T265" s="24">
        <f>INDEX(tblRepAvg[Avg_Monthly_Sales],MATCH(A265,tblRepAvg[Rep_ID],0))*S265</f>
        <v>6681.7949594594584</v>
      </c>
      <c r="U265" s="9">
        <f t="shared" si="37"/>
        <v>0.49793656048810497</v>
      </c>
      <c r="V265" s="24">
        <f t="shared" si="38"/>
        <v>-3354.6849594594587</v>
      </c>
      <c r="W265" t="str">
        <f t="shared" si="39"/>
        <v>Critical</v>
      </c>
    </row>
    <row r="266" spans="1:23" ht="15" customHeight="1" x14ac:dyDescent="0.3">
      <c r="A266" s="25">
        <v>321600</v>
      </c>
      <c r="B266" s="25">
        <v>1</v>
      </c>
      <c r="C266" t="str">
        <f>INDEX(tblRegions[name],MATCH(B266,tblRegions[id],0))</f>
        <v>Northeast</v>
      </c>
      <c r="D266" s="26">
        <v>42430</v>
      </c>
      <c r="E266" s="27">
        <v>26</v>
      </c>
      <c r="F266" s="27">
        <v>23</v>
      </c>
      <c r="G266" s="9">
        <f t="shared" si="32"/>
        <v>0.88461538461538458</v>
      </c>
      <c r="H266" s="27">
        <v>532</v>
      </c>
      <c r="I266" s="27">
        <v>482</v>
      </c>
      <c r="J266" s="9">
        <f t="shared" si="33"/>
        <v>0.90601503759398494</v>
      </c>
      <c r="K266">
        <f t="shared" si="34"/>
        <v>-50</v>
      </c>
      <c r="L266" s="28">
        <v>0.9415</v>
      </c>
      <c r="M266" s="28">
        <v>0.9</v>
      </c>
      <c r="N266" s="9">
        <f t="shared" si="35"/>
        <v>4.1499999999999981E-2</v>
      </c>
      <c r="O266" s="28">
        <v>0.97089999999999999</v>
      </c>
      <c r="P266" s="28">
        <v>0.95</v>
      </c>
      <c r="Q266" s="9">
        <f t="shared" si="36"/>
        <v>2.090000000000003E-2</v>
      </c>
      <c r="R266" s="24">
        <f>SUMIFS(tblCleanOrders[Sales_USD],tblCleanOrders[Rep_ID],A266,tblCleanOrders[Year],YEAR(D266),tblCleanOrders[Month],MONTH(D266))</f>
        <v>3301.5499999999997</v>
      </c>
      <c r="S266" s="27">
        <v>1.05</v>
      </c>
      <c r="T266" s="24">
        <f>INDEX(tblRepAvg[Avg_Monthly_Sales],MATCH(A266,tblRepAvg[Rep_ID],0))*S266</f>
        <v>6100.7693108108106</v>
      </c>
      <c r="U266" s="9">
        <f t="shared" si="37"/>
        <v>0.54116945450625698</v>
      </c>
      <c r="V266" s="24">
        <f t="shared" si="38"/>
        <v>-2799.2193108108108</v>
      </c>
      <c r="W266" t="str">
        <f t="shared" si="39"/>
        <v>Critical</v>
      </c>
    </row>
    <row r="267" spans="1:23" ht="15" customHeight="1" x14ac:dyDescent="0.3">
      <c r="A267" s="25">
        <v>321600</v>
      </c>
      <c r="B267" s="25">
        <v>1</v>
      </c>
      <c r="C267" t="str">
        <f>INDEX(tblRegions[name],MATCH(B267,tblRegions[id],0))</f>
        <v>Northeast</v>
      </c>
      <c r="D267" s="26">
        <v>42461</v>
      </c>
      <c r="E267" s="27">
        <v>26</v>
      </c>
      <c r="F267" s="27">
        <v>25</v>
      </c>
      <c r="G267" s="9">
        <f t="shared" si="32"/>
        <v>0.96153846153846156</v>
      </c>
      <c r="H267" s="27">
        <v>540</v>
      </c>
      <c r="I267" s="27">
        <v>501</v>
      </c>
      <c r="J267" s="9">
        <f t="shared" si="33"/>
        <v>0.92777777777777781</v>
      </c>
      <c r="K267">
        <f t="shared" si="34"/>
        <v>-39</v>
      </c>
      <c r="L267" s="28">
        <v>0.85560000000000003</v>
      </c>
      <c r="M267" s="28">
        <v>0.9</v>
      </c>
      <c r="N267" s="9">
        <f t="shared" si="35"/>
        <v>-4.4399999999999995E-2</v>
      </c>
      <c r="O267" s="28">
        <v>0.92020000000000002</v>
      </c>
      <c r="P267" s="28">
        <v>0.95</v>
      </c>
      <c r="Q267" s="9">
        <f t="shared" si="36"/>
        <v>-2.9799999999999938E-2</v>
      </c>
      <c r="R267" s="24">
        <f>SUMIFS(tblCleanOrders[Sales_USD],tblCleanOrders[Rep_ID],A267,tblCleanOrders[Year],YEAR(D267),tblCleanOrders[Month],MONTH(D267))</f>
        <v>3433.2</v>
      </c>
      <c r="S267" s="27">
        <v>1.06</v>
      </c>
      <c r="T267" s="24">
        <f>INDEX(tblRepAvg[Avg_Monthly_Sales],MATCH(A267,tblRepAvg[Rep_ID],0))*S267</f>
        <v>6158.8718756756753</v>
      </c>
      <c r="U267" s="9">
        <f t="shared" si="37"/>
        <v>0.55743975021778669</v>
      </c>
      <c r="V267" s="24">
        <f t="shared" si="38"/>
        <v>-2725.6718756756754</v>
      </c>
      <c r="W267" t="str">
        <f t="shared" si="39"/>
        <v>Critical</v>
      </c>
    </row>
    <row r="268" spans="1:23" ht="15" customHeight="1" x14ac:dyDescent="0.3">
      <c r="A268" s="25">
        <v>321600</v>
      </c>
      <c r="B268" s="25">
        <v>1</v>
      </c>
      <c r="C268" t="str">
        <f>INDEX(tblRegions[name],MATCH(B268,tblRegions[id],0))</f>
        <v>Northeast</v>
      </c>
      <c r="D268" s="26">
        <v>42491</v>
      </c>
      <c r="E268" s="27">
        <v>26</v>
      </c>
      <c r="F268" s="27">
        <v>24</v>
      </c>
      <c r="G268" s="9">
        <f t="shared" si="32"/>
        <v>0.92307692307692313</v>
      </c>
      <c r="H268" s="27">
        <v>516</v>
      </c>
      <c r="I268" s="27">
        <v>486</v>
      </c>
      <c r="J268" s="9">
        <f t="shared" si="33"/>
        <v>0.94186046511627908</v>
      </c>
      <c r="K268">
        <f t="shared" si="34"/>
        <v>-30</v>
      </c>
      <c r="L268" s="28">
        <v>0.93559999999999999</v>
      </c>
      <c r="M268" s="28">
        <v>0.9</v>
      </c>
      <c r="N268" s="9">
        <f t="shared" si="35"/>
        <v>3.5599999999999965E-2</v>
      </c>
      <c r="O268" s="28">
        <v>0.92800000000000005</v>
      </c>
      <c r="P268" s="28">
        <v>0.95</v>
      </c>
      <c r="Q268" s="9">
        <f t="shared" si="36"/>
        <v>-2.1999999999999909E-2</v>
      </c>
      <c r="R268" s="24">
        <f>SUMIFS(tblCleanOrders[Sales_USD],tblCleanOrders[Rep_ID],A268,tblCleanOrders[Year],YEAR(D268),tblCleanOrders[Month],MONTH(D268))</f>
        <v>1128.0899999999999</v>
      </c>
      <c r="S268" s="27">
        <v>1.07</v>
      </c>
      <c r="T268" s="24">
        <f>INDEX(tblRepAvg[Avg_Monthly_Sales],MATCH(A268,tblRepAvg[Rep_ID],0))*S268</f>
        <v>6216.9744405405409</v>
      </c>
      <c r="U268" s="9">
        <f t="shared" si="37"/>
        <v>0.18145321503073722</v>
      </c>
      <c r="V268" s="24">
        <f t="shared" si="38"/>
        <v>-5088.8844405405407</v>
      </c>
      <c r="W268" t="str">
        <f t="shared" si="39"/>
        <v>Critical</v>
      </c>
    </row>
    <row r="269" spans="1:23" ht="15" customHeight="1" x14ac:dyDescent="0.3">
      <c r="A269" s="25">
        <v>321600</v>
      </c>
      <c r="B269" s="25">
        <v>1</v>
      </c>
      <c r="C269" t="str">
        <f>INDEX(tblRegions[name],MATCH(B269,tblRegions[id],0))</f>
        <v>Northeast</v>
      </c>
      <c r="D269" s="26">
        <v>42522</v>
      </c>
      <c r="E269" s="27">
        <v>26</v>
      </c>
      <c r="F269" s="27">
        <v>24</v>
      </c>
      <c r="G269" s="9">
        <f t="shared" si="32"/>
        <v>0.92307692307692313</v>
      </c>
      <c r="H269" s="27">
        <v>524</v>
      </c>
      <c r="I269" s="27">
        <v>471</v>
      </c>
      <c r="J269" s="9">
        <f t="shared" si="33"/>
        <v>0.89885496183206104</v>
      </c>
      <c r="K269">
        <f t="shared" si="34"/>
        <v>-53</v>
      </c>
      <c r="L269" s="28">
        <v>0.91159999999999997</v>
      </c>
      <c r="M269" s="28">
        <v>0.9</v>
      </c>
      <c r="N269" s="9">
        <f t="shared" si="35"/>
        <v>1.1599999999999944E-2</v>
      </c>
      <c r="O269" s="28">
        <v>0.93710000000000004</v>
      </c>
      <c r="P269" s="28">
        <v>0.95</v>
      </c>
      <c r="Q269" s="9">
        <f t="shared" si="36"/>
        <v>-1.2899999999999912E-2</v>
      </c>
      <c r="R269" s="24">
        <f>SUMIFS(tblCleanOrders[Sales_USD],tblCleanOrders[Rep_ID],A269,tblCleanOrders[Year],YEAR(D269),tblCleanOrders[Month],MONTH(D269))</f>
        <v>93836.99</v>
      </c>
      <c r="S269" s="27">
        <v>1.08</v>
      </c>
      <c r="T269" s="24">
        <f>INDEX(tblRepAvg[Avg_Monthly_Sales],MATCH(A269,tblRepAvg[Rep_ID],0))*S269</f>
        <v>6275.0770054054055</v>
      </c>
      <c r="U269" s="9">
        <f t="shared" si="37"/>
        <v>14.953918480867726</v>
      </c>
      <c r="V269" s="24">
        <f t="shared" si="38"/>
        <v>87561.912994594604</v>
      </c>
      <c r="W269" t="str">
        <f t="shared" si="39"/>
        <v>Healthy</v>
      </c>
    </row>
    <row r="270" spans="1:23" ht="15" customHeight="1" x14ac:dyDescent="0.3">
      <c r="A270" s="25">
        <v>321600</v>
      </c>
      <c r="B270" s="25">
        <v>1</v>
      </c>
      <c r="C270" t="str">
        <f>INDEX(tblRegions[name],MATCH(B270,tblRegions[id],0))</f>
        <v>Northeast</v>
      </c>
      <c r="D270" s="26">
        <v>42552</v>
      </c>
      <c r="E270" s="27">
        <v>26</v>
      </c>
      <c r="F270" s="27">
        <v>23</v>
      </c>
      <c r="G270" s="9">
        <f t="shared" si="32"/>
        <v>0.88461538461538458</v>
      </c>
      <c r="H270" s="27">
        <v>532</v>
      </c>
      <c r="I270" s="27">
        <v>494</v>
      </c>
      <c r="J270" s="9">
        <f t="shared" si="33"/>
        <v>0.9285714285714286</v>
      </c>
      <c r="K270">
        <f t="shared" si="34"/>
        <v>-38</v>
      </c>
      <c r="L270" s="28">
        <v>0.88939999999999997</v>
      </c>
      <c r="M270" s="28">
        <v>0.9</v>
      </c>
      <c r="N270" s="9">
        <f t="shared" si="35"/>
        <v>-1.0600000000000054E-2</v>
      </c>
      <c r="O270" s="28">
        <v>0.92430000000000001</v>
      </c>
      <c r="P270" s="28">
        <v>0.95</v>
      </c>
      <c r="Q270" s="9">
        <f t="shared" si="36"/>
        <v>-2.5699999999999945E-2</v>
      </c>
      <c r="R270" s="24">
        <f>SUMIFS(tblCleanOrders[Sales_USD],tblCleanOrders[Rep_ID],A270,tblCleanOrders[Year],YEAR(D270),tblCleanOrders[Month],MONTH(D270))</f>
        <v>4210.6499999999996</v>
      </c>
      <c r="S270" s="27">
        <v>1.0900000000000001</v>
      </c>
      <c r="T270" s="24">
        <f>INDEX(tblRepAvg[Avg_Monthly_Sales],MATCH(A270,tblRepAvg[Rep_ID],0))*S270</f>
        <v>6333.1795702702702</v>
      </c>
      <c r="U270" s="9">
        <f t="shared" si="37"/>
        <v>0.66485561530040571</v>
      </c>
      <c r="V270" s="24">
        <f t="shared" si="38"/>
        <v>-2122.5295702702706</v>
      </c>
      <c r="W270" t="str">
        <f t="shared" si="39"/>
        <v>Critical</v>
      </c>
    </row>
    <row r="271" spans="1:23" ht="15" customHeight="1" x14ac:dyDescent="0.3">
      <c r="A271" s="25">
        <v>321600</v>
      </c>
      <c r="B271" s="25">
        <v>1</v>
      </c>
      <c r="C271" t="str">
        <f>INDEX(tblRegions[name],MATCH(B271,tblRegions[id],0))</f>
        <v>Northeast</v>
      </c>
      <c r="D271" s="26">
        <v>42583</v>
      </c>
      <c r="E271" s="27">
        <v>26</v>
      </c>
      <c r="F271" s="27">
        <v>25</v>
      </c>
      <c r="G271" s="9">
        <f t="shared" si="32"/>
        <v>0.96153846153846156</v>
      </c>
      <c r="H271" s="27">
        <v>540</v>
      </c>
      <c r="I271" s="27">
        <v>505</v>
      </c>
      <c r="J271" s="9">
        <f t="shared" si="33"/>
        <v>0.93518518518518523</v>
      </c>
      <c r="K271">
        <f t="shared" si="34"/>
        <v>-35</v>
      </c>
      <c r="L271" s="28">
        <v>0.88729999999999998</v>
      </c>
      <c r="M271" s="28">
        <v>0.9</v>
      </c>
      <c r="N271" s="9">
        <f t="shared" si="35"/>
        <v>-1.2700000000000045E-2</v>
      </c>
      <c r="O271" s="28">
        <v>0.86</v>
      </c>
      <c r="P271" s="28">
        <v>0.95</v>
      </c>
      <c r="Q271" s="9">
        <f t="shared" si="36"/>
        <v>-8.9999999999999969E-2</v>
      </c>
      <c r="R271" s="24">
        <f>SUMIFS(tblCleanOrders[Sales_USD],tblCleanOrders[Rep_ID],A271,tblCleanOrders[Year],YEAR(D271),tblCleanOrders[Month],MONTH(D271))</f>
        <v>5297.68</v>
      </c>
      <c r="S271" s="27">
        <v>1.1000000000000001</v>
      </c>
      <c r="T271" s="24">
        <f>INDEX(tblRepAvg[Avg_Monthly_Sales],MATCH(A271,tblRepAvg[Rep_ID],0))*S271</f>
        <v>6391.2821351351349</v>
      </c>
      <c r="U271" s="9">
        <f t="shared" si="37"/>
        <v>0.828891588258447</v>
      </c>
      <c r="V271" s="24">
        <f t="shared" si="38"/>
        <v>-1093.6021351351346</v>
      </c>
      <c r="W271" t="str">
        <f t="shared" si="39"/>
        <v>At Risk</v>
      </c>
    </row>
    <row r="272" spans="1:23" ht="15" customHeight="1" x14ac:dyDescent="0.3">
      <c r="A272" s="25">
        <v>321600</v>
      </c>
      <c r="B272" s="25">
        <v>1</v>
      </c>
      <c r="C272" t="str">
        <f>INDEX(tblRegions[name],MATCH(B272,tblRegions[id],0))</f>
        <v>Northeast</v>
      </c>
      <c r="D272" s="26">
        <v>42614</v>
      </c>
      <c r="E272" s="27">
        <v>26</v>
      </c>
      <c r="F272" s="27">
        <v>23</v>
      </c>
      <c r="G272" s="9">
        <f t="shared" si="32"/>
        <v>0.88461538461538458</v>
      </c>
      <c r="H272" s="27">
        <v>516</v>
      </c>
      <c r="I272" s="27">
        <v>479</v>
      </c>
      <c r="J272" s="9">
        <f t="shared" si="33"/>
        <v>0.92829457364341084</v>
      </c>
      <c r="K272">
        <f t="shared" si="34"/>
        <v>-37</v>
      </c>
      <c r="L272" s="28">
        <v>0.87190000000000001</v>
      </c>
      <c r="M272" s="28">
        <v>0.9</v>
      </c>
      <c r="N272" s="9">
        <f t="shared" si="35"/>
        <v>-2.8100000000000014E-2</v>
      </c>
      <c r="O272" s="28">
        <v>0.97940000000000005</v>
      </c>
      <c r="P272" s="28">
        <v>0.95</v>
      </c>
      <c r="Q272" s="9">
        <f t="shared" si="36"/>
        <v>2.9400000000000093E-2</v>
      </c>
      <c r="R272" s="24">
        <f>SUMIFS(tblCleanOrders[Sales_USD],tblCleanOrders[Rep_ID],A272,tblCleanOrders[Year],YEAR(D272),tblCleanOrders[Month],MONTH(D272))</f>
        <v>3193.98</v>
      </c>
      <c r="S272" s="27">
        <v>1.1100000000000001</v>
      </c>
      <c r="T272" s="24">
        <f>INDEX(tblRepAvg[Avg_Monthly_Sales],MATCH(A272,tblRepAvg[Rep_ID],0))*S272</f>
        <v>6449.3847000000005</v>
      </c>
      <c r="U272" s="9">
        <f t="shared" si="37"/>
        <v>0.4952379410705644</v>
      </c>
      <c r="V272" s="24">
        <f t="shared" si="38"/>
        <v>-3255.4047000000005</v>
      </c>
      <c r="W272" t="str">
        <f t="shared" si="39"/>
        <v>Critical</v>
      </c>
    </row>
    <row r="273" spans="1:23" ht="15" customHeight="1" x14ac:dyDescent="0.3">
      <c r="A273" s="25">
        <v>321600</v>
      </c>
      <c r="B273" s="25">
        <v>1</v>
      </c>
      <c r="C273" t="str">
        <f>INDEX(tblRegions[name],MATCH(B273,tblRegions[id],0))</f>
        <v>Northeast</v>
      </c>
      <c r="D273" s="26">
        <v>42644</v>
      </c>
      <c r="E273" s="27">
        <v>26</v>
      </c>
      <c r="F273" s="27">
        <v>24</v>
      </c>
      <c r="G273" s="9">
        <f t="shared" si="32"/>
        <v>0.92307692307692313</v>
      </c>
      <c r="H273" s="27">
        <v>524</v>
      </c>
      <c r="I273" s="27">
        <v>519</v>
      </c>
      <c r="J273" s="9">
        <f t="shared" si="33"/>
        <v>0.99045801526717558</v>
      </c>
      <c r="K273">
        <f t="shared" si="34"/>
        <v>-5</v>
      </c>
      <c r="L273" s="28">
        <v>0.89800000000000002</v>
      </c>
      <c r="M273" s="28">
        <v>0.9</v>
      </c>
      <c r="N273" s="9">
        <f t="shared" si="35"/>
        <v>-2.0000000000000018E-3</v>
      </c>
      <c r="O273" s="28">
        <v>0.93630000000000002</v>
      </c>
      <c r="P273" s="28">
        <v>0.95</v>
      </c>
      <c r="Q273" s="9">
        <f t="shared" si="36"/>
        <v>-1.3699999999999934E-2</v>
      </c>
      <c r="R273" s="24">
        <f>SUMIFS(tblCleanOrders[Sales_USD],tblCleanOrders[Rep_ID],A273,tblCleanOrders[Year],YEAR(D273),tblCleanOrders[Month],MONTH(D273))</f>
        <v>4097.16</v>
      </c>
      <c r="S273" s="27">
        <v>1.1200000000000001</v>
      </c>
      <c r="T273" s="24">
        <f>INDEX(tblRepAvg[Avg_Monthly_Sales],MATCH(A273,tblRepAvg[Rep_ID],0))*S273</f>
        <v>6507.4872648648652</v>
      </c>
      <c r="U273" s="9">
        <f t="shared" si="37"/>
        <v>0.62960707155299855</v>
      </c>
      <c r="V273" s="24">
        <f t="shared" si="38"/>
        <v>-2410.3272648648654</v>
      </c>
      <c r="W273" t="str">
        <f t="shared" si="39"/>
        <v>Critical</v>
      </c>
    </row>
    <row r="274" spans="1:23" ht="15" customHeight="1" x14ac:dyDescent="0.3">
      <c r="A274" s="25">
        <v>321600</v>
      </c>
      <c r="B274" s="25">
        <v>1</v>
      </c>
      <c r="C274" t="str">
        <f>INDEX(tblRegions[name],MATCH(B274,tblRegions[id],0))</f>
        <v>Northeast</v>
      </c>
      <c r="D274" s="26">
        <v>42675</v>
      </c>
      <c r="E274" s="27">
        <v>26</v>
      </c>
      <c r="F274" s="27">
        <v>24</v>
      </c>
      <c r="G274" s="9">
        <f t="shared" si="32"/>
        <v>0.92307692307692313</v>
      </c>
      <c r="H274" s="27">
        <v>532</v>
      </c>
      <c r="I274" s="27">
        <v>499</v>
      </c>
      <c r="J274" s="9">
        <f t="shared" si="33"/>
        <v>0.93796992481203012</v>
      </c>
      <c r="K274">
        <f t="shared" si="34"/>
        <v>-33</v>
      </c>
      <c r="L274" s="28">
        <v>0.95599999999999996</v>
      </c>
      <c r="M274" s="28">
        <v>0.9</v>
      </c>
      <c r="N274" s="9">
        <f t="shared" si="35"/>
        <v>5.5999999999999939E-2</v>
      </c>
      <c r="O274" s="28">
        <v>0.86250000000000004</v>
      </c>
      <c r="P274" s="28">
        <v>0.95</v>
      </c>
      <c r="Q274" s="9">
        <f t="shared" si="36"/>
        <v>-8.7499999999999911E-2</v>
      </c>
      <c r="R274" s="24">
        <f>SUMIFS(tblCleanOrders[Sales_USD],tblCleanOrders[Rep_ID],A274,tblCleanOrders[Year],YEAR(D274),tblCleanOrders[Month],MONTH(D274))</f>
        <v>7151.09</v>
      </c>
      <c r="S274" s="27">
        <v>1.1299999999999999</v>
      </c>
      <c r="T274" s="24">
        <f>INDEX(tblRepAvg[Avg_Monthly_Sales],MATCH(A274,tblRepAvg[Rep_ID],0))*S274</f>
        <v>6565.589829729729</v>
      </c>
      <c r="U274" s="9">
        <f t="shared" si="37"/>
        <v>1.0891770862107562</v>
      </c>
      <c r="V274" s="24">
        <f t="shared" si="38"/>
        <v>585.50017027027116</v>
      </c>
      <c r="W274" t="str">
        <f t="shared" si="39"/>
        <v>Healthy</v>
      </c>
    </row>
    <row r="275" spans="1:23" ht="15" customHeight="1" x14ac:dyDescent="0.3">
      <c r="A275" s="25">
        <v>321600</v>
      </c>
      <c r="B275" s="25">
        <v>1</v>
      </c>
      <c r="C275" t="str">
        <f>INDEX(tblRegions[name],MATCH(B275,tblRegions[id],0))</f>
        <v>Northeast</v>
      </c>
      <c r="D275" s="26">
        <v>42705</v>
      </c>
      <c r="E275" s="27">
        <v>26</v>
      </c>
      <c r="F275" s="27">
        <v>23</v>
      </c>
      <c r="G275" s="9">
        <f t="shared" si="32"/>
        <v>0.88461538461538458</v>
      </c>
      <c r="H275" s="27">
        <v>540</v>
      </c>
      <c r="I275" s="27">
        <v>495</v>
      </c>
      <c r="J275" s="9">
        <f t="shared" si="33"/>
        <v>0.91666666666666663</v>
      </c>
      <c r="K275">
        <f t="shared" si="34"/>
        <v>-45</v>
      </c>
      <c r="L275" s="28">
        <v>0.89639999999999997</v>
      </c>
      <c r="M275" s="28">
        <v>0.9</v>
      </c>
      <c r="N275" s="9">
        <f t="shared" si="35"/>
        <v>-3.6000000000000476E-3</v>
      </c>
      <c r="O275" s="28">
        <v>0.95889999999999997</v>
      </c>
      <c r="P275" s="28">
        <v>0.95</v>
      </c>
      <c r="Q275" s="9">
        <f t="shared" si="36"/>
        <v>8.900000000000019E-3</v>
      </c>
      <c r="R275" s="24">
        <f>SUMIFS(tblCleanOrders[Sales_USD],tblCleanOrders[Rep_ID],A275,tblCleanOrders[Year],YEAR(D275),tblCleanOrders[Month],MONTH(D275))</f>
        <v>5845.7199999999993</v>
      </c>
      <c r="S275" s="27">
        <v>1.1399999999999999</v>
      </c>
      <c r="T275" s="24">
        <f>INDEX(tblRepAvg[Avg_Monthly_Sales],MATCH(A275,tblRepAvg[Rep_ID],0))*S275</f>
        <v>6623.6923945945937</v>
      </c>
      <c r="U275" s="9">
        <f t="shared" si="37"/>
        <v>0.88254702237841309</v>
      </c>
      <c r="V275" s="24">
        <f t="shared" si="38"/>
        <v>-777.97239459459433</v>
      </c>
      <c r="W275" t="str">
        <f t="shared" si="39"/>
        <v>At Risk</v>
      </c>
    </row>
    <row r="276" spans="1:23" ht="15" customHeight="1" x14ac:dyDescent="0.3">
      <c r="A276" s="25">
        <v>321600</v>
      </c>
      <c r="B276" s="25">
        <v>1</v>
      </c>
      <c r="C276" t="str">
        <f>INDEX(tblRegions[name],MATCH(B276,tblRegions[id],0))</f>
        <v>Northeast</v>
      </c>
      <c r="D276" s="26">
        <v>42736</v>
      </c>
      <c r="E276" s="27">
        <v>26</v>
      </c>
      <c r="F276" s="27">
        <v>24</v>
      </c>
      <c r="G276" s="9">
        <f t="shared" si="32"/>
        <v>0.92307692307692313</v>
      </c>
      <c r="H276" s="27">
        <v>516</v>
      </c>
      <c r="I276" s="27">
        <v>476</v>
      </c>
      <c r="J276" s="9">
        <f t="shared" si="33"/>
        <v>0.92248062015503873</v>
      </c>
      <c r="K276">
        <f t="shared" si="34"/>
        <v>-40</v>
      </c>
      <c r="L276" s="28">
        <v>0.93149999999999999</v>
      </c>
      <c r="M276" s="28">
        <v>0.9</v>
      </c>
      <c r="N276" s="9">
        <f t="shared" si="35"/>
        <v>3.1499999999999972E-2</v>
      </c>
      <c r="O276" s="28">
        <v>0.97609999999999997</v>
      </c>
      <c r="P276" s="28">
        <v>0.95</v>
      </c>
      <c r="Q276" s="9">
        <f t="shared" si="36"/>
        <v>2.6100000000000012E-2</v>
      </c>
      <c r="R276" s="24">
        <f>SUMIFS(tblCleanOrders[Sales_USD],tblCleanOrders[Rep_ID],A276,tblCleanOrders[Year],YEAR(D276),tblCleanOrders[Month],MONTH(D276))</f>
        <v>1853.62</v>
      </c>
      <c r="S276" s="27">
        <v>1.1499999999999999</v>
      </c>
      <c r="T276" s="24">
        <f>INDEX(tblRepAvg[Avg_Monthly_Sales],MATCH(A276,tblRepAvg[Rep_ID],0))*S276</f>
        <v>6681.7949594594584</v>
      </c>
      <c r="U276" s="9">
        <f t="shared" si="37"/>
        <v>0.27741348114488584</v>
      </c>
      <c r="V276" s="24">
        <f t="shared" si="38"/>
        <v>-4828.1749594594585</v>
      </c>
      <c r="W276" t="str">
        <f t="shared" si="39"/>
        <v>Critical</v>
      </c>
    </row>
    <row r="277" spans="1:23" ht="15" customHeight="1" x14ac:dyDescent="0.3">
      <c r="A277" s="25">
        <v>321610</v>
      </c>
      <c r="B277" s="25">
        <v>1</v>
      </c>
      <c r="C277" t="str">
        <f>INDEX(tblRegions[name],MATCH(B277,tblRegions[id],0))</f>
        <v>Northeast</v>
      </c>
      <c r="D277" s="26">
        <v>42005</v>
      </c>
      <c r="E277" s="27">
        <v>26</v>
      </c>
      <c r="F277" s="27">
        <v>24</v>
      </c>
      <c r="G277" s="9">
        <f t="shared" si="32"/>
        <v>0.92307692307692313</v>
      </c>
      <c r="H277" s="27">
        <v>528</v>
      </c>
      <c r="I277" s="27">
        <v>506</v>
      </c>
      <c r="J277" s="9">
        <f t="shared" si="33"/>
        <v>0.95833333333333337</v>
      </c>
      <c r="K277">
        <f t="shared" si="34"/>
        <v>-22</v>
      </c>
      <c r="L277" s="28">
        <v>0.8851</v>
      </c>
      <c r="M277" s="28">
        <v>0.9</v>
      </c>
      <c r="N277" s="9">
        <f t="shared" si="35"/>
        <v>-1.4900000000000024E-2</v>
      </c>
      <c r="O277" s="28">
        <v>0.89510000000000001</v>
      </c>
      <c r="P277" s="28">
        <v>0.95</v>
      </c>
      <c r="Q277" s="9">
        <f t="shared" si="36"/>
        <v>-5.4899999999999949E-2</v>
      </c>
      <c r="R277" s="24">
        <f>SUMIFS(tblCleanOrders[Sales_USD],tblCleanOrders[Rep_ID],A277,tblCleanOrders[Year],YEAR(D277),tblCleanOrders[Month],MONTH(D277))</f>
        <v>3337.72</v>
      </c>
      <c r="S277" s="27">
        <v>1.05</v>
      </c>
      <c r="T277" s="24">
        <f>INDEX(tblRepAvg[Avg_Monthly_Sales],MATCH(A277,tblRepAvg[Rep_ID],0))*S277</f>
        <v>4059.5006052631593</v>
      </c>
      <c r="U277" s="9">
        <f t="shared" si="37"/>
        <v>0.82219965570953035</v>
      </c>
      <c r="V277" s="24">
        <f t="shared" si="38"/>
        <v>-721.78060526315949</v>
      </c>
      <c r="W277" t="str">
        <f t="shared" si="39"/>
        <v>At Risk</v>
      </c>
    </row>
    <row r="278" spans="1:23" ht="15" customHeight="1" x14ac:dyDescent="0.3">
      <c r="A278" s="25">
        <v>321610</v>
      </c>
      <c r="B278" s="25">
        <v>1</v>
      </c>
      <c r="C278" t="str">
        <f>INDEX(tblRegions[name],MATCH(B278,tblRegions[id],0))</f>
        <v>Northeast</v>
      </c>
      <c r="D278" s="26">
        <v>42036</v>
      </c>
      <c r="E278" s="27">
        <v>26</v>
      </c>
      <c r="F278" s="27">
        <v>24</v>
      </c>
      <c r="G278" s="9">
        <f t="shared" si="32"/>
        <v>0.92307692307692313</v>
      </c>
      <c r="H278" s="27">
        <v>536</v>
      </c>
      <c r="I278" s="27">
        <v>495</v>
      </c>
      <c r="J278" s="9">
        <f t="shared" si="33"/>
        <v>0.92350746268656714</v>
      </c>
      <c r="K278">
        <f t="shared" si="34"/>
        <v>-41</v>
      </c>
      <c r="L278" s="28">
        <v>0.87560000000000004</v>
      </c>
      <c r="M278" s="28">
        <v>0.9</v>
      </c>
      <c r="N278" s="9">
        <f t="shared" si="35"/>
        <v>-2.4399999999999977E-2</v>
      </c>
      <c r="O278" s="28">
        <v>0.96489999999999998</v>
      </c>
      <c r="P278" s="28">
        <v>0.95</v>
      </c>
      <c r="Q278" s="9">
        <f t="shared" si="36"/>
        <v>1.4900000000000024E-2</v>
      </c>
      <c r="R278" s="24">
        <f>SUMIFS(tblCleanOrders[Sales_USD],tblCleanOrders[Rep_ID],A278,tblCleanOrders[Year],YEAR(D278),tblCleanOrders[Month],MONTH(D278))</f>
        <v>2297.9299999999998</v>
      </c>
      <c r="S278" s="27">
        <v>1.06</v>
      </c>
      <c r="T278" s="24">
        <f>INDEX(tblRepAvg[Avg_Monthly_Sales],MATCH(A278,tblRepAvg[Rep_ID],0))*S278</f>
        <v>4098.162515789475</v>
      </c>
      <c r="U278" s="9">
        <f t="shared" si="37"/>
        <v>0.56072202874983446</v>
      </c>
      <c r="V278" s="24">
        <f t="shared" si="38"/>
        <v>-1800.2325157894752</v>
      </c>
      <c r="W278" t="str">
        <f t="shared" si="39"/>
        <v>Critical</v>
      </c>
    </row>
    <row r="279" spans="1:23" ht="15" customHeight="1" x14ac:dyDescent="0.3">
      <c r="A279" s="25">
        <v>321610</v>
      </c>
      <c r="B279" s="25">
        <v>1</v>
      </c>
      <c r="C279" t="str">
        <f>INDEX(tblRegions[name],MATCH(B279,tblRegions[id],0))</f>
        <v>Northeast</v>
      </c>
      <c r="D279" s="26">
        <v>42064</v>
      </c>
      <c r="E279" s="27">
        <v>26</v>
      </c>
      <c r="F279" s="27">
        <v>22</v>
      </c>
      <c r="G279" s="9">
        <f t="shared" si="32"/>
        <v>0.84615384615384615</v>
      </c>
      <c r="H279" s="27">
        <v>544</v>
      </c>
      <c r="I279" s="27">
        <v>470</v>
      </c>
      <c r="J279" s="9">
        <f t="shared" si="33"/>
        <v>0.86397058823529416</v>
      </c>
      <c r="K279">
        <f t="shared" si="34"/>
        <v>-74</v>
      </c>
      <c r="L279" s="28">
        <v>0.83399999999999996</v>
      </c>
      <c r="M279" s="28">
        <v>0.9</v>
      </c>
      <c r="N279" s="9">
        <f t="shared" si="35"/>
        <v>-6.6000000000000059E-2</v>
      </c>
      <c r="O279" s="28">
        <v>0.89439999999999997</v>
      </c>
      <c r="P279" s="28">
        <v>0.95</v>
      </c>
      <c r="Q279" s="9">
        <f t="shared" si="36"/>
        <v>-5.5599999999999983E-2</v>
      </c>
      <c r="R279" s="24">
        <f>SUMIFS(tblCleanOrders[Sales_USD],tblCleanOrders[Rep_ID],A279,tblCleanOrders[Year],YEAR(D279),tblCleanOrders[Month],MONTH(D279))</f>
        <v>2537.5500000000002</v>
      </c>
      <c r="S279" s="27">
        <v>1.07</v>
      </c>
      <c r="T279" s="24">
        <f>INDEX(tblRepAvg[Avg_Monthly_Sales],MATCH(A279,tblRepAvg[Rep_ID],0))*S279</f>
        <v>4136.8244263157912</v>
      </c>
      <c r="U279" s="9">
        <f t="shared" si="37"/>
        <v>0.61340529316587733</v>
      </c>
      <c r="V279" s="24">
        <f t="shared" si="38"/>
        <v>-1599.2744263157911</v>
      </c>
      <c r="W279" t="str">
        <f t="shared" si="39"/>
        <v>Critical</v>
      </c>
    </row>
    <row r="280" spans="1:23" ht="15" customHeight="1" x14ac:dyDescent="0.3">
      <c r="A280" s="25">
        <v>321610</v>
      </c>
      <c r="B280" s="25">
        <v>1</v>
      </c>
      <c r="C280" t="str">
        <f>INDEX(tblRegions[name],MATCH(B280,tblRegions[id],0))</f>
        <v>Northeast</v>
      </c>
      <c r="D280" s="26">
        <v>42095</v>
      </c>
      <c r="E280" s="27">
        <v>26</v>
      </c>
      <c r="F280" s="27">
        <v>23</v>
      </c>
      <c r="G280" s="9">
        <f t="shared" si="32"/>
        <v>0.88461538461538458</v>
      </c>
      <c r="H280" s="27">
        <v>552</v>
      </c>
      <c r="I280" s="27">
        <v>475</v>
      </c>
      <c r="J280" s="9">
        <f t="shared" si="33"/>
        <v>0.86050724637681164</v>
      </c>
      <c r="K280">
        <f t="shared" si="34"/>
        <v>-77</v>
      </c>
      <c r="L280" s="28">
        <v>0.84109999999999996</v>
      </c>
      <c r="M280" s="28">
        <v>0.9</v>
      </c>
      <c r="N280" s="9">
        <f t="shared" si="35"/>
        <v>-5.8900000000000063E-2</v>
      </c>
      <c r="O280" s="28">
        <v>0.878</v>
      </c>
      <c r="P280" s="28">
        <v>0.95</v>
      </c>
      <c r="Q280" s="9">
        <f t="shared" si="36"/>
        <v>-7.1999999999999953E-2</v>
      </c>
      <c r="R280" s="24">
        <f>SUMIFS(tblCleanOrders[Sales_USD],tblCleanOrders[Rep_ID],A280,tblCleanOrders[Year],YEAR(D280),tblCleanOrders[Month],MONTH(D280))</f>
        <v>2078.56</v>
      </c>
      <c r="S280" s="27">
        <v>1.08</v>
      </c>
      <c r="T280" s="24">
        <f>INDEX(tblRepAvg[Avg_Monthly_Sales],MATCH(A280,tblRepAvg[Rep_ID],0))*S280</f>
        <v>4175.4863368421065</v>
      </c>
      <c r="U280" s="9">
        <f t="shared" si="37"/>
        <v>0.49780069489390344</v>
      </c>
      <c r="V280" s="24">
        <f t="shared" si="38"/>
        <v>-2096.9263368421066</v>
      </c>
      <c r="W280" t="str">
        <f t="shared" si="39"/>
        <v>Critical</v>
      </c>
    </row>
    <row r="281" spans="1:23" ht="15" customHeight="1" x14ac:dyDescent="0.3">
      <c r="A281" s="25">
        <v>321610</v>
      </c>
      <c r="B281" s="25">
        <v>1</v>
      </c>
      <c r="C281" t="str">
        <f>INDEX(tblRegions[name],MATCH(B281,tblRegions[id],0))</f>
        <v>Northeast</v>
      </c>
      <c r="D281" s="26">
        <v>42125</v>
      </c>
      <c r="E281" s="27">
        <v>26</v>
      </c>
      <c r="F281" s="27">
        <v>25</v>
      </c>
      <c r="G281" s="9">
        <f t="shared" si="32"/>
        <v>0.96153846153846156</v>
      </c>
      <c r="H281" s="27">
        <v>528</v>
      </c>
      <c r="I281" s="27">
        <v>523</v>
      </c>
      <c r="J281" s="9">
        <f t="shared" si="33"/>
        <v>0.99053030303030298</v>
      </c>
      <c r="K281">
        <f t="shared" si="34"/>
        <v>-5</v>
      </c>
      <c r="L281" s="28">
        <v>0.86109999999999998</v>
      </c>
      <c r="M281" s="28">
        <v>0.9</v>
      </c>
      <c r="N281" s="9">
        <f t="shared" si="35"/>
        <v>-3.8900000000000046E-2</v>
      </c>
      <c r="O281" s="28">
        <v>0.89839999999999998</v>
      </c>
      <c r="P281" s="28">
        <v>0.95</v>
      </c>
      <c r="Q281" s="9">
        <f t="shared" si="36"/>
        <v>-5.1599999999999979E-2</v>
      </c>
      <c r="R281" s="24">
        <f>SUMIFS(tblCleanOrders[Sales_USD],tblCleanOrders[Rep_ID],A281,tblCleanOrders[Year],YEAR(D281),tblCleanOrders[Month],MONTH(D281))</f>
        <v>2630.55</v>
      </c>
      <c r="S281" s="27">
        <v>1.0900000000000001</v>
      </c>
      <c r="T281" s="24">
        <f>INDEX(tblRepAvg[Avg_Monthly_Sales],MATCH(A281,tblRepAvg[Rep_ID],0))*S281</f>
        <v>4214.1482473684227</v>
      </c>
      <c r="U281" s="9">
        <f t="shared" si="37"/>
        <v>0.62421866664104186</v>
      </c>
      <c r="V281" s="24">
        <f t="shared" si="38"/>
        <v>-1583.5982473684226</v>
      </c>
      <c r="W281" t="str">
        <f t="shared" si="39"/>
        <v>Critical</v>
      </c>
    </row>
    <row r="282" spans="1:23" ht="15" customHeight="1" x14ac:dyDescent="0.3">
      <c r="A282" s="25">
        <v>321610</v>
      </c>
      <c r="B282" s="25">
        <v>1</v>
      </c>
      <c r="C282" t="str">
        <f>INDEX(tblRegions[name],MATCH(B282,tblRegions[id],0))</f>
        <v>Northeast</v>
      </c>
      <c r="D282" s="26">
        <v>42156</v>
      </c>
      <c r="E282" s="27">
        <v>26</v>
      </c>
      <c r="F282" s="27">
        <v>23</v>
      </c>
      <c r="G282" s="9">
        <f t="shared" si="32"/>
        <v>0.88461538461538458</v>
      </c>
      <c r="H282" s="27">
        <v>536</v>
      </c>
      <c r="I282" s="27">
        <v>452</v>
      </c>
      <c r="J282" s="9">
        <f t="shared" si="33"/>
        <v>0.84328358208955223</v>
      </c>
      <c r="K282">
        <f t="shared" si="34"/>
        <v>-84</v>
      </c>
      <c r="L282" s="28">
        <v>0.87150000000000005</v>
      </c>
      <c r="M282" s="28">
        <v>0.9</v>
      </c>
      <c r="N282" s="9">
        <f t="shared" si="35"/>
        <v>-2.849999999999997E-2</v>
      </c>
      <c r="O282" s="28">
        <v>0.87780000000000002</v>
      </c>
      <c r="P282" s="28">
        <v>0.95</v>
      </c>
      <c r="Q282" s="9">
        <f t="shared" si="36"/>
        <v>-7.2199999999999931E-2</v>
      </c>
      <c r="R282" s="24">
        <f>SUMIFS(tblCleanOrders[Sales_USD],tblCleanOrders[Rep_ID],A282,tblCleanOrders[Year],YEAR(D282),tblCleanOrders[Month],MONTH(D282))</f>
        <v>2495.04</v>
      </c>
      <c r="S282" s="27">
        <v>1.1000000000000001</v>
      </c>
      <c r="T282" s="24">
        <f>INDEX(tblRepAvg[Avg_Monthly_Sales],MATCH(A282,tblRepAvg[Rep_ID],0))*S282</f>
        <v>4252.810157894738</v>
      </c>
      <c r="U282" s="9">
        <f t="shared" si="37"/>
        <v>0.58668031427838663</v>
      </c>
      <c r="V282" s="24">
        <f t="shared" si="38"/>
        <v>-1757.7701578947381</v>
      </c>
      <c r="W282" t="str">
        <f t="shared" si="39"/>
        <v>Critical</v>
      </c>
    </row>
    <row r="283" spans="1:23" ht="15" customHeight="1" x14ac:dyDescent="0.3">
      <c r="A283" s="25">
        <v>321610</v>
      </c>
      <c r="B283" s="25">
        <v>1</v>
      </c>
      <c r="C283" t="str">
        <f>INDEX(tblRegions[name],MATCH(B283,tblRegions[id],0))</f>
        <v>Northeast</v>
      </c>
      <c r="D283" s="26">
        <v>42186</v>
      </c>
      <c r="E283" s="27">
        <v>26</v>
      </c>
      <c r="F283" s="27">
        <v>24</v>
      </c>
      <c r="G283" s="9">
        <f t="shared" si="32"/>
        <v>0.92307692307692313</v>
      </c>
      <c r="H283" s="27">
        <v>544</v>
      </c>
      <c r="I283" s="27">
        <v>466</v>
      </c>
      <c r="J283" s="9">
        <f t="shared" si="33"/>
        <v>0.85661764705882348</v>
      </c>
      <c r="K283">
        <f t="shared" si="34"/>
        <v>-78</v>
      </c>
      <c r="L283" s="28">
        <v>0.84889999999999999</v>
      </c>
      <c r="M283" s="28">
        <v>0.9</v>
      </c>
      <c r="N283" s="9">
        <f t="shared" si="35"/>
        <v>-5.1100000000000034E-2</v>
      </c>
      <c r="O283" s="28">
        <v>0.91449999999999998</v>
      </c>
      <c r="P283" s="28">
        <v>0.95</v>
      </c>
      <c r="Q283" s="9">
        <f t="shared" si="36"/>
        <v>-3.5499999999999976E-2</v>
      </c>
      <c r="R283" s="24">
        <f>SUMIFS(tblCleanOrders[Sales_USD],tblCleanOrders[Rep_ID],A283,tblCleanOrders[Year],YEAR(D283),tblCleanOrders[Month],MONTH(D283))</f>
        <v>2694.78</v>
      </c>
      <c r="S283" s="27">
        <v>1.1100000000000001</v>
      </c>
      <c r="T283" s="24">
        <f>INDEX(tblRepAvg[Avg_Monthly_Sales],MATCH(A283,tblRepAvg[Rep_ID],0))*S283</f>
        <v>4291.4720684210542</v>
      </c>
      <c r="U283" s="9">
        <f t="shared" si="37"/>
        <v>0.62793837569854694</v>
      </c>
      <c r="V283" s="24">
        <f t="shared" si="38"/>
        <v>-1596.692068421054</v>
      </c>
      <c r="W283" t="str">
        <f t="shared" si="39"/>
        <v>Critical</v>
      </c>
    </row>
    <row r="284" spans="1:23" ht="15" customHeight="1" x14ac:dyDescent="0.3">
      <c r="A284" s="25">
        <v>321610</v>
      </c>
      <c r="B284" s="25">
        <v>1</v>
      </c>
      <c r="C284" t="str">
        <f>INDEX(tblRegions[name],MATCH(B284,tblRegions[id],0))</f>
        <v>Northeast</v>
      </c>
      <c r="D284" s="26">
        <v>42217</v>
      </c>
      <c r="E284" s="27">
        <v>26</v>
      </c>
      <c r="F284" s="27">
        <v>24</v>
      </c>
      <c r="G284" s="9">
        <f t="shared" si="32"/>
        <v>0.92307692307692313</v>
      </c>
      <c r="H284" s="27">
        <v>552</v>
      </c>
      <c r="I284" s="27">
        <v>517</v>
      </c>
      <c r="J284" s="9">
        <f t="shared" si="33"/>
        <v>0.93659420289855078</v>
      </c>
      <c r="K284">
        <f t="shared" si="34"/>
        <v>-35</v>
      </c>
      <c r="L284" s="28">
        <v>0.82930000000000004</v>
      </c>
      <c r="M284" s="28">
        <v>0.9</v>
      </c>
      <c r="N284" s="9">
        <f t="shared" si="35"/>
        <v>-7.0699999999999985E-2</v>
      </c>
      <c r="O284" s="28">
        <v>0.93630000000000002</v>
      </c>
      <c r="P284" s="28">
        <v>0.95</v>
      </c>
      <c r="Q284" s="9">
        <f t="shared" si="36"/>
        <v>-1.3699999999999934E-2</v>
      </c>
      <c r="R284" s="24">
        <f>SUMIFS(tblCleanOrders[Sales_USD],tblCleanOrders[Rep_ID],A284,tblCleanOrders[Year],YEAR(D284),tblCleanOrders[Month],MONTH(D284))</f>
        <v>2562.0100000000002</v>
      </c>
      <c r="S284" s="27">
        <v>1.1200000000000001</v>
      </c>
      <c r="T284" s="24">
        <f>INDEX(tblRepAvg[Avg_Monthly_Sales],MATCH(A284,tblRepAvg[Rep_ID],0))*S284</f>
        <v>4330.1339789473705</v>
      </c>
      <c r="U284" s="9">
        <f t="shared" si="37"/>
        <v>0.59166991424658166</v>
      </c>
      <c r="V284" s="24">
        <f t="shared" si="38"/>
        <v>-1768.1239789473702</v>
      </c>
      <c r="W284" t="str">
        <f t="shared" si="39"/>
        <v>Critical</v>
      </c>
    </row>
    <row r="285" spans="1:23" ht="15" customHeight="1" x14ac:dyDescent="0.3">
      <c r="A285" s="25">
        <v>321610</v>
      </c>
      <c r="B285" s="25">
        <v>1</v>
      </c>
      <c r="C285" t="str">
        <f>INDEX(tblRegions[name],MATCH(B285,tblRegions[id],0))</f>
        <v>Northeast</v>
      </c>
      <c r="D285" s="26">
        <v>42248</v>
      </c>
      <c r="E285" s="27">
        <v>26</v>
      </c>
      <c r="F285" s="27">
        <v>23</v>
      </c>
      <c r="G285" s="9">
        <f t="shared" si="32"/>
        <v>0.88461538461538458</v>
      </c>
      <c r="H285" s="27">
        <v>528</v>
      </c>
      <c r="I285" s="27">
        <v>499</v>
      </c>
      <c r="J285" s="9">
        <f t="shared" si="33"/>
        <v>0.94507575757575757</v>
      </c>
      <c r="K285">
        <f t="shared" si="34"/>
        <v>-29</v>
      </c>
      <c r="L285" s="28">
        <v>0.87519999999999998</v>
      </c>
      <c r="M285" s="28">
        <v>0.9</v>
      </c>
      <c r="N285" s="9">
        <f t="shared" si="35"/>
        <v>-2.4800000000000044E-2</v>
      </c>
      <c r="O285" s="28">
        <v>0.86509999999999998</v>
      </c>
      <c r="P285" s="28">
        <v>0.95</v>
      </c>
      <c r="Q285" s="9">
        <f t="shared" si="36"/>
        <v>-8.4899999999999975E-2</v>
      </c>
      <c r="R285" s="24">
        <f>SUMIFS(tblCleanOrders[Sales_USD],tblCleanOrders[Rep_ID],A285,tblCleanOrders[Year],YEAR(D285),tblCleanOrders[Month],MONTH(D285))</f>
        <v>3207.38</v>
      </c>
      <c r="S285" s="27">
        <v>1.1299999999999999</v>
      </c>
      <c r="T285" s="24">
        <f>INDEX(tblRepAvg[Avg_Monthly_Sales],MATCH(A285,tblRepAvg[Rep_ID],0))*S285</f>
        <v>4368.7958894736848</v>
      </c>
      <c r="U285" s="9">
        <f t="shared" si="37"/>
        <v>0.73415652301998435</v>
      </c>
      <c r="V285" s="24">
        <f t="shared" si="38"/>
        <v>-1161.4158894736847</v>
      </c>
      <c r="W285" t="str">
        <f t="shared" si="39"/>
        <v>Critical</v>
      </c>
    </row>
    <row r="286" spans="1:23" ht="15" customHeight="1" x14ac:dyDescent="0.3">
      <c r="A286" s="25">
        <v>321610</v>
      </c>
      <c r="B286" s="25">
        <v>1</v>
      </c>
      <c r="C286" t="str">
        <f>INDEX(tblRegions[name],MATCH(B286,tblRegions[id],0))</f>
        <v>Northeast</v>
      </c>
      <c r="D286" s="26">
        <v>42278</v>
      </c>
      <c r="E286" s="27">
        <v>26</v>
      </c>
      <c r="F286" s="27">
        <v>23</v>
      </c>
      <c r="G286" s="9">
        <f t="shared" si="32"/>
        <v>0.88461538461538458</v>
      </c>
      <c r="H286" s="27">
        <v>536</v>
      </c>
      <c r="I286" s="27">
        <v>501</v>
      </c>
      <c r="J286" s="9">
        <f t="shared" si="33"/>
        <v>0.93470149253731338</v>
      </c>
      <c r="K286">
        <f t="shared" si="34"/>
        <v>-35</v>
      </c>
      <c r="L286" s="28">
        <v>0.89700000000000002</v>
      </c>
      <c r="M286" s="28">
        <v>0.9</v>
      </c>
      <c r="N286" s="9">
        <f t="shared" si="35"/>
        <v>-3.0000000000000027E-3</v>
      </c>
      <c r="O286" s="28">
        <v>0.91159999999999997</v>
      </c>
      <c r="P286" s="28">
        <v>0.95</v>
      </c>
      <c r="Q286" s="9">
        <f t="shared" si="36"/>
        <v>-3.839999999999999E-2</v>
      </c>
      <c r="R286" s="24">
        <f>SUMIFS(tblCleanOrders[Sales_USD],tblCleanOrders[Rep_ID],A286,tblCleanOrders[Year],YEAR(D286),tblCleanOrders[Month],MONTH(D286))</f>
        <v>2556.39</v>
      </c>
      <c r="S286" s="27">
        <v>1.1399999999999999</v>
      </c>
      <c r="T286" s="24">
        <f>INDEX(tblRepAvg[Avg_Monthly_Sales],MATCH(A286,tblRepAvg[Rep_ID],0))*S286</f>
        <v>4407.457800000001</v>
      </c>
      <c r="U286" s="9">
        <f t="shared" si="37"/>
        <v>0.58001462884114263</v>
      </c>
      <c r="V286" s="24">
        <f t="shared" si="38"/>
        <v>-1851.0678000000012</v>
      </c>
      <c r="W286" t="str">
        <f t="shared" si="39"/>
        <v>Critical</v>
      </c>
    </row>
    <row r="287" spans="1:23" ht="15" customHeight="1" x14ac:dyDescent="0.3">
      <c r="A287" s="25">
        <v>321610</v>
      </c>
      <c r="B287" s="25">
        <v>1</v>
      </c>
      <c r="C287" t="str">
        <f>INDEX(tblRegions[name],MATCH(B287,tblRegions[id],0))</f>
        <v>Northeast</v>
      </c>
      <c r="D287" s="26">
        <v>42309</v>
      </c>
      <c r="E287" s="27">
        <v>26</v>
      </c>
      <c r="F287" s="27">
        <v>25</v>
      </c>
      <c r="G287" s="9">
        <f t="shared" si="32"/>
        <v>0.96153846153846156</v>
      </c>
      <c r="H287" s="27">
        <v>544</v>
      </c>
      <c r="I287" s="27">
        <v>522</v>
      </c>
      <c r="J287" s="9">
        <f t="shared" si="33"/>
        <v>0.9595588235294118</v>
      </c>
      <c r="K287">
        <f t="shared" si="34"/>
        <v>-22</v>
      </c>
      <c r="L287" s="28">
        <v>0.86660000000000004</v>
      </c>
      <c r="M287" s="28">
        <v>0.9</v>
      </c>
      <c r="N287" s="9">
        <f t="shared" si="35"/>
        <v>-3.3399999999999985E-2</v>
      </c>
      <c r="O287" s="28">
        <v>0.93820000000000003</v>
      </c>
      <c r="P287" s="28">
        <v>0.95</v>
      </c>
      <c r="Q287" s="9">
        <f t="shared" si="36"/>
        <v>-1.1799999999999922E-2</v>
      </c>
      <c r="R287" s="24">
        <f>SUMIFS(tblCleanOrders[Sales_USD],tblCleanOrders[Rep_ID],A287,tblCleanOrders[Year],YEAR(D287),tblCleanOrders[Month],MONTH(D287))</f>
        <v>5047.13</v>
      </c>
      <c r="S287" s="27">
        <v>1.1499999999999999</v>
      </c>
      <c r="T287" s="24">
        <f>INDEX(tblRepAvg[Avg_Monthly_Sales],MATCH(A287,tblRepAvg[Rep_ID],0))*S287</f>
        <v>4446.1197105263163</v>
      </c>
      <c r="U287" s="9">
        <f t="shared" si="37"/>
        <v>1.1351763624471862</v>
      </c>
      <c r="V287" s="24">
        <f t="shared" si="38"/>
        <v>601.01028947368377</v>
      </c>
      <c r="W287" t="str">
        <f t="shared" si="39"/>
        <v>Healthy</v>
      </c>
    </row>
    <row r="288" spans="1:23" ht="15" customHeight="1" x14ac:dyDescent="0.3">
      <c r="A288" s="25">
        <v>321610</v>
      </c>
      <c r="B288" s="25">
        <v>1</v>
      </c>
      <c r="C288" t="str">
        <f>INDEX(tblRegions[name],MATCH(B288,tblRegions[id],0))</f>
        <v>Northeast</v>
      </c>
      <c r="D288" s="26">
        <v>42339</v>
      </c>
      <c r="E288" s="27">
        <v>26</v>
      </c>
      <c r="F288" s="27">
        <v>25</v>
      </c>
      <c r="G288" s="9">
        <f t="shared" si="32"/>
        <v>0.96153846153846156</v>
      </c>
      <c r="H288" s="27">
        <v>552</v>
      </c>
      <c r="I288" s="27">
        <v>546</v>
      </c>
      <c r="J288" s="9">
        <f t="shared" si="33"/>
        <v>0.98913043478260865</v>
      </c>
      <c r="K288">
        <f t="shared" si="34"/>
        <v>-6</v>
      </c>
      <c r="L288" s="28">
        <v>0.83260000000000001</v>
      </c>
      <c r="M288" s="28">
        <v>0.9</v>
      </c>
      <c r="N288" s="9">
        <f t="shared" si="35"/>
        <v>-6.7400000000000015E-2</v>
      </c>
      <c r="O288" s="28">
        <v>0.87450000000000006</v>
      </c>
      <c r="P288" s="28">
        <v>0.95</v>
      </c>
      <c r="Q288" s="9">
        <f t="shared" si="36"/>
        <v>-7.5499999999999901E-2</v>
      </c>
      <c r="R288" s="24">
        <f>SUMIFS(tblCleanOrders[Sales_USD],tblCleanOrders[Rep_ID],A288,tblCleanOrders[Year],YEAR(D288),tblCleanOrders[Month],MONTH(D288))</f>
        <v>7859.65</v>
      </c>
      <c r="S288" s="27">
        <v>1.05</v>
      </c>
      <c r="T288" s="24">
        <f>INDEX(tblRepAvg[Avg_Monthly_Sales],MATCH(A288,tblRepAvg[Rep_ID],0))*S288</f>
        <v>4059.5006052631593</v>
      </c>
      <c r="U288" s="9">
        <f t="shared" si="37"/>
        <v>1.9361125331056561</v>
      </c>
      <c r="V288" s="24">
        <f t="shared" si="38"/>
        <v>3800.1493947368403</v>
      </c>
      <c r="W288" t="str">
        <f t="shared" si="39"/>
        <v>Healthy</v>
      </c>
    </row>
    <row r="289" spans="1:23" ht="15" customHeight="1" x14ac:dyDescent="0.3">
      <c r="A289" s="25">
        <v>321610</v>
      </c>
      <c r="B289" s="25">
        <v>1</v>
      </c>
      <c r="C289" t="str">
        <f>INDEX(tblRegions[name],MATCH(B289,tblRegions[id],0))</f>
        <v>Northeast</v>
      </c>
      <c r="D289" s="26">
        <v>42370</v>
      </c>
      <c r="E289" s="27">
        <v>26</v>
      </c>
      <c r="F289" s="27">
        <v>25</v>
      </c>
      <c r="G289" s="9">
        <f t="shared" si="32"/>
        <v>0.96153846153846156</v>
      </c>
      <c r="H289" s="27">
        <v>528</v>
      </c>
      <c r="I289" s="27">
        <v>463</v>
      </c>
      <c r="J289" s="9">
        <f t="shared" si="33"/>
        <v>0.87689393939393945</v>
      </c>
      <c r="K289">
        <f t="shared" si="34"/>
        <v>-65</v>
      </c>
      <c r="L289" s="28">
        <v>0.82930000000000004</v>
      </c>
      <c r="M289" s="28">
        <v>0.9</v>
      </c>
      <c r="N289" s="9">
        <f t="shared" si="35"/>
        <v>-7.0699999999999985E-2</v>
      </c>
      <c r="O289" s="28">
        <v>0.88939999999999997</v>
      </c>
      <c r="P289" s="28">
        <v>0.95</v>
      </c>
      <c r="Q289" s="9">
        <f t="shared" si="36"/>
        <v>-6.0599999999999987E-2</v>
      </c>
      <c r="R289" s="24">
        <f>SUMIFS(tblCleanOrders[Sales_USD],tblCleanOrders[Rep_ID],A289,tblCleanOrders[Year],YEAR(D289),tblCleanOrders[Month],MONTH(D289))</f>
        <v>5052.4500000000007</v>
      </c>
      <c r="S289" s="27">
        <v>1.06</v>
      </c>
      <c r="T289" s="24">
        <f>INDEX(tblRepAvg[Avg_Monthly_Sales],MATCH(A289,tblRepAvg[Rep_ID],0))*S289</f>
        <v>4098.162515789475</v>
      </c>
      <c r="U289" s="9">
        <f t="shared" si="37"/>
        <v>1.2328574039057332</v>
      </c>
      <c r="V289" s="24">
        <f t="shared" si="38"/>
        <v>954.28748421052569</v>
      </c>
      <c r="W289" t="str">
        <f t="shared" si="39"/>
        <v>Healthy</v>
      </c>
    </row>
    <row r="290" spans="1:23" ht="15" customHeight="1" x14ac:dyDescent="0.3">
      <c r="A290" s="25">
        <v>321610</v>
      </c>
      <c r="B290" s="25">
        <v>1</v>
      </c>
      <c r="C290" t="str">
        <f>INDEX(tblRegions[name],MATCH(B290,tblRegions[id],0))</f>
        <v>Northeast</v>
      </c>
      <c r="D290" s="26">
        <v>42401</v>
      </c>
      <c r="E290" s="27">
        <v>26</v>
      </c>
      <c r="F290" s="27">
        <v>24</v>
      </c>
      <c r="G290" s="9">
        <f t="shared" si="32"/>
        <v>0.92307692307692313</v>
      </c>
      <c r="H290" s="27">
        <v>536</v>
      </c>
      <c r="I290" s="27">
        <v>491</v>
      </c>
      <c r="J290" s="9">
        <f t="shared" si="33"/>
        <v>0.91604477611940294</v>
      </c>
      <c r="K290">
        <f t="shared" si="34"/>
        <v>-45</v>
      </c>
      <c r="L290" s="28">
        <v>0.8528</v>
      </c>
      <c r="M290" s="28">
        <v>0.9</v>
      </c>
      <c r="N290" s="9">
        <f t="shared" si="35"/>
        <v>-4.720000000000002E-2</v>
      </c>
      <c r="O290" s="28">
        <v>0.88629999999999998</v>
      </c>
      <c r="P290" s="28">
        <v>0.95</v>
      </c>
      <c r="Q290" s="9">
        <f t="shared" si="36"/>
        <v>-6.3699999999999979E-2</v>
      </c>
      <c r="R290" s="24">
        <f>SUMIFS(tblCleanOrders[Sales_USD],tblCleanOrders[Rep_ID],A290,tblCleanOrders[Year],YEAR(D290),tblCleanOrders[Month],MONTH(D290))</f>
        <v>5195.53</v>
      </c>
      <c r="S290" s="27">
        <v>1.07</v>
      </c>
      <c r="T290" s="24">
        <f>INDEX(tblRepAvg[Avg_Monthly_Sales],MATCH(A290,tblRepAvg[Rep_ID],0))*S290</f>
        <v>4136.8244263157912</v>
      </c>
      <c r="U290" s="9">
        <f t="shared" si="37"/>
        <v>1.2559222883498296</v>
      </c>
      <c r="V290" s="24">
        <f t="shared" si="38"/>
        <v>1058.7055736842085</v>
      </c>
      <c r="W290" t="str">
        <f t="shared" si="39"/>
        <v>Healthy</v>
      </c>
    </row>
    <row r="291" spans="1:23" ht="15" customHeight="1" x14ac:dyDescent="0.3">
      <c r="A291" s="25">
        <v>321610</v>
      </c>
      <c r="B291" s="25">
        <v>1</v>
      </c>
      <c r="C291" t="str">
        <f>INDEX(tblRegions[name],MATCH(B291,tblRegions[id],0))</f>
        <v>Northeast</v>
      </c>
      <c r="D291" s="26">
        <v>42430</v>
      </c>
      <c r="E291" s="27">
        <v>26</v>
      </c>
      <c r="F291" s="27">
        <v>23</v>
      </c>
      <c r="G291" s="9">
        <f t="shared" si="32"/>
        <v>0.88461538461538458</v>
      </c>
      <c r="H291" s="27">
        <v>544</v>
      </c>
      <c r="I291" s="27">
        <v>481</v>
      </c>
      <c r="J291" s="9">
        <f t="shared" si="33"/>
        <v>0.8841911764705882</v>
      </c>
      <c r="K291">
        <f t="shared" si="34"/>
        <v>-63</v>
      </c>
      <c r="L291" s="28">
        <v>0.95540000000000003</v>
      </c>
      <c r="M291" s="28">
        <v>0.9</v>
      </c>
      <c r="N291" s="9">
        <f t="shared" si="35"/>
        <v>5.5400000000000005E-2</v>
      </c>
      <c r="O291" s="28">
        <v>0.93569999999999998</v>
      </c>
      <c r="P291" s="28">
        <v>0.95</v>
      </c>
      <c r="Q291" s="9">
        <f t="shared" si="36"/>
        <v>-1.4299999999999979E-2</v>
      </c>
      <c r="R291" s="24">
        <f>SUMIFS(tblCleanOrders[Sales_USD],tblCleanOrders[Rep_ID],A291,tblCleanOrders[Year],YEAR(D291),tblCleanOrders[Month],MONTH(D291))</f>
        <v>5443.83</v>
      </c>
      <c r="S291" s="27">
        <v>1.08</v>
      </c>
      <c r="T291" s="24">
        <f>INDEX(tblRepAvg[Avg_Monthly_Sales],MATCH(A291,tblRepAvg[Rep_ID],0))*S291</f>
        <v>4175.4863368421065</v>
      </c>
      <c r="U291" s="9">
        <f t="shared" si="37"/>
        <v>1.3037595050824986</v>
      </c>
      <c r="V291" s="24">
        <f t="shared" si="38"/>
        <v>1268.3436631578934</v>
      </c>
      <c r="W291" t="str">
        <f t="shared" si="39"/>
        <v>Healthy</v>
      </c>
    </row>
    <row r="292" spans="1:23" ht="15" customHeight="1" x14ac:dyDescent="0.3">
      <c r="A292" s="25">
        <v>321610</v>
      </c>
      <c r="B292" s="25">
        <v>1</v>
      </c>
      <c r="C292" t="str">
        <f>INDEX(tblRegions[name],MATCH(B292,tblRegions[id],0))</f>
        <v>Northeast</v>
      </c>
      <c r="D292" s="26">
        <v>42461</v>
      </c>
      <c r="E292" s="27">
        <v>26</v>
      </c>
      <c r="F292" s="27">
        <v>24</v>
      </c>
      <c r="G292" s="9">
        <f t="shared" si="32"/>
        <v>0.92307692307692313</v>
      </c>
      <c r="H292" s="27">
        <v>552</v>
      </c>
      <c r="I292" s="27">
        <v>497</v>
      </c>
      <c r="J292" s="9">
        <f t="shared" si="33"/>
        <v>0.90036231884057971</v>
      </c>
      <c r="K292">
        <f t="shared" si="34"/>
        <v>-55</v>
      </c>
      <c r="L292" s="28">
        <v>0.86899999999999999</v>
      </c>
      <c r="M292" s="28">
        <v>0.9</v>
      </c>
      <c r="N292" s="9">
        <f t="shared" si="35"/>
        <v>-3.1000000000000028E-2</v>
      </c>
      <c r="O292" s="28">
        <v>0.88739999999999997</v>
      </c>
      <c r="P292" s="28">
        <v>0.95</v>
      </c>
      <c r="Q292" s="9">
        <f t="shared" si="36"/>
        <v>-6.2599999999999989E-2</v>
      </c>
      <c r="R292" s="24">
        <f>SUMIFS(tblCleanOrders[Sales_USD],tblCleanOrders[Rep_ID],A292,tblCleanOrders[Year],YEAR(D292),tblCleanOrders[Month],MONTH(D292))</f>
        <v>5448.1</v>
      </c>
      <c r="S292" s="27">
        <v>1.0900000000000001</v>
      </c>
      <c r="T292" s="24">
        <f>INDEX(tblRepAvg[Avg_Monthly_Sales],MATCH(A292,tblRepAvg[Rep_ID],0))*S292</f>
        <v>4214.1482473684227</v>
      </c>
      <c r="U292" s="9">
        <f t="shared" si="37"/>
        <v>1.2928116620961625</v>
      </c>
      <c r="V292" s="24">
        <f t="shared" si="38"/>
        <v>1233.9517526315776</v>
      </c>
      <c r="W292" t="str">
        <f t="shared" si="39"/>
        <v>Healthy</v>
      </c>
    </row>
    <row r="293" spans="1:23" ht="15" customHeight="1" x14ac:dyDescent="0.3">
      <c r="A293" s="25">
        <v>321610</v>
      </c>
      <c r="B293" s="25">
        <v>1</v>
      </c>
      <c r="C293" t="str">
        <f>INDEX(tblRegions[name],MATCH(B293,tblRegions[id],0))</f>
        <v>Northeast</v>
      </c>
      <c r="D293" s="26">
        <v>42491</v>
      </c>
      <c r="E293" s="27">
        <v>26</v>
      </c>
      <c r="F293" s="27">
        <v>22</v>
      </c>
      <c r="G293" s="9">
        <f t="shared" si="32"/>
        <v>0.84615384615384615</v>
      </c>
      <c r="H293" s="27">
        <v>528</v>
      </c>
      <c r="I293" s="27">
        <v>457</v>
      </c>
      <c r="J293" s="9">
        <f t="shared" si="33"/>
        <v>0.86553030303030298</v>
      </c>
      <c r="K293">
        <f t="shared" si="34"/>
        <v>-71</v>
      </c>
      <c r="L293" s="28">
        <v>0.81220000000000003</v>
      </c>
      <c r="M293" s="28">
        <v>0.9</v>
      </c>
      <c r="N293" s="9">
        <f t="shared" si="35"/>
        <v>-8.7799999999999989E-2</v>
      </c>
      <c r="O293" s="28">
        <v>0.82509999999999994</v>
      </c>
      <c r="P293" s="28">
        <v>0.95</v>
      </c>
      <c r="Q293" s="9">
        <f t="shared" si="36"/>
        <v>-0.12490000000000001</v>
      </c>
      <c r="R293" s="24">
        <f>SUMIFS(tblCleanOrders[Sales_USD],tblCleanOrders[Rep_ID],A293,tblCleanOrders[Year],YEAR(D293),tblCleanOrders[Month],MONTH(D293))</f>
        <v>5602.35</v>
      </c>
      <c r="S293" s="27">
        <v>1.1000000000000001</v>
      </c>
      <c r="T293" s="24">
        <f>INDEX(tblRepAvg[Avg_Monthly_Sales],MATCH(A293,tblRepAvg[Rep_ID],0))*S293</f>
        <v>4252.810157894738</v>
      </c>
      <c r="U293" s="9">
        <f t="shared" si="37"/>
        <v>1.3173289641438692</v>
      </c>
      <c r="V293" s="24">
        <f t="shared" si="38"/>
        <v>1349.5398421052623</v>
      </c>
      <c r="W293" t="str">
        <f t="shared" si="39"/>
        <v>Healthy</v>
      </c>
    </row>
    <row r="294" spans="1:23" ht="15" customHeight="1" x14ac:dyDescent="0.3">
      <c r="A294" s="25">
        <v>321610</v>
      </c>
      <c r="B294" s="25">
        <v>1</v>
      </c>
      <c r="C294" t="str">
        <f>INDEX(tblRegions[name],MATCH(B294,tblRegions[id],0))</f>
        <v>Northeast</v>
      </c>
      <c r="D294" s="26">
        <v>42522</v>
      </c>
      <c r="E294" s="27">
        <v>26</v>
      </c>
      <c r="F294" s="27">
        <v>23</v>
      </c>
      <c r="G294" s="9">
        <f t="shared" si="32"/>
        <v>0.88461538461538458</v>
      </c>
      <c r="H294" s="27">
        <v>536</v>
      </c>
      <c r="I294" s="27">
        <v>522</v>
      </c>
      <c r="J294" s="9">
        <f t="shared" si="33"/>
        <v>0.97388059701492535</v>
      </c>
      <c r="K294">
        <f t="shared" si="34"/>
        <v>-14</v>
      </c>
      <c r="L294" s="28">
        <v>0.874</v>
      </c>
      <c r="M294" s="28">
        <v>0.9</v>
      </c>
      <c r="N294" s="9">
        <f t="shared" si="35"/>
        <v>-2.6000000000000023E-2</v>
      </c>
      <c r="O294" s="28">
        <v>0.95830000000000004</v>
      </c>
      <c r="P294" s="28">
        <v>0.95</v>
      </c>
      <c r="Q294" s="9">
        <f t="shared" si="36"/>
        <v>8.3000000000000851E-3</v>
      </c>
      <c r="R294" s="24">
        <f>SUMIFS(tblCleanOrders[Sales_USD],tblCleanOrders[Rep_ID],A294,tblCleanOrders[Year],YEAR(D294),tblCleanOrders[Month],MONTH(D294))</f>
        <v>6499.8899999999994</v>
      </c>
      <c r="S294" s="27">
        <v>1.1100000000000001</v>
      </c>
      <c r="T294" s="24">
        <f>INDEX(tblRepAvg[Avg_Monthly_Sales],MATCH(A294,tblRepAvg[Rep_ID],0))*S294</f>
        <v>4291.4720684210542</v>
      </c>
      <c r="U294" s="9">
        <f t="shared" si="37"/>
        <v>1.514606152939842</v>
      </c>
      <c r="V294" s="24">
        <f t="shared" si="38"/>
        <v>2208.4179315789452</v>
      </c>
      <c r="W294" t="str">
        <f t="shared" si="39"/>
        <v>Healthy</v>
      </c>
    </row>
    <row r="295" spans="1:23" ht="15" customHeight="1" x14ac:dyDescent="0.3">
      <c r="A295" s="25">
        <v>321610</v>
      </c>
      <c r="B295" s="25">
        <v>1</v>
      </c>
      <c r="C295" t="str">
        <f>INDEX(tblRegions[name],MATCH(B295,tblRegions[id],0))</f>
        <v>Northeast</v>
      </c>
      <c r="D295" s="26">
        <v>42552</v>
      </c>
      <c r="E295" s="27">
        <v>26</v>
      </c>
      <c r="F295" s="27">
        <v>24</v>
      </c>
      <c r="G295" s="9">
        <f t="shared" si="32"/>
        <v>0.92307692307692313</v>
      </c>
      <c r="H295" s="27">
        <v>544</v>
      </c>
      <c r="I295" s="27">
        <v>518</v>
      </c>
      <c r="J295" s="9">
        <f t="shared" si="33"/>
        <v>0.95220588235294112</v>
      </c>
      <c r="K295">
        <f t="shared" si="34"/>
        <v>-26</v>
      </c>
      <c r="L295" s="28">
        <v>0.84399999999999997</v>
      </c>
      <c r="M295" s="28">
        <v>0.9</v>
      </c>
      <c r="N295" s="9">
        <f t="shared" si="35"/>
        <v>-5.600000000000005E-2</v>
      </c>
      <c r="O295" s="28">
        <v>0.92689999999999995</v>
      </c>
      <c r="P295" s="28">
        <v>0.95</v>
      </c>
      <c r="Q295" s="9">
        <f t="shared" si="36"/>
        <v>-2.3100000000000009E-2</v>
      </c>
      <c r="R295" s="24">
        <f>SUMIFS(tblCleanOrders[Sales_USD],tblCleanOrders[Rep_ID],A295,tblCleanOrders[Year],YEAR(D295),tblCleanOrders[Month],MONTH(D295))</f>
        <v>5965.22</v>
      </c>
      <c r="S295" s="27">
        <v>1.1200000000000001</v>
      </c>
      <c r="T295" s="24">
        <f>INDEX(tblRepAvg[Avg_Monthly_Sales],MATCH(A295,tblRepAvg[Rep_ID],0))*S295</f>
        <v>4330.1339789473705</v>
      </c>
      <c r="U295" s="9">
        <f t="shared" si="37"/>
        <v>1.377606334816021</v>
      </c>
      <c r="V295" s="24">
        <f t="shared" si="38"/>
        <v>1635.0860210526298</v>
      </c>
      <c r="W295" t="str">
        <f t="shared" si="39"/>
        <v>Healthy</v>
      </c>
    </row>
    <row r="296" spans="1:23" ht="15" customHeight="1" x14ac:dyDescent="0.3">
      <c r="A296" s="25">
        <v>321610</v>
      </c>
      <c r="B296" s="25">
        <v>1</v>
      </c>
      <c r="C296" t="str">
        <f>INDEX(tblRegions[name],MATCH(B296,tblRegions[id],0))</f>
        <v>Northeast</v>
      </c>
      <c r="D296" s="26">
        <v>42583</v>
      </c>
      <c r="E296" s="27">
        <v>26</v>
      </c>
      <c r="F296" s="27">
        <v>24</v>
      </c>
      <c r="G296" s="9">
        <f t="shared" si="32"/>
        <v>0.92307692307692313</v>
      </c>
      <c r="H296" s="27">
        <v>552</v>
      </c>
      <c r="I296" s="27">
        <v>495</v>
      </c>
      <c r="J296" s="9">
        <f t="shared" si="33"/>
        <v>0.89673913043478259</v>
      </c>
      <c r="K296">
        <f t="shared" si="34"/>
        <v>-57</v>
      </c>
      <c r="L296" s="28">
        <v>0.89510000000000001</v>
      </c>
      <c r="M296" s="28">
        <v>0.9</v>
      </c>
      <c r="N296" s="9">
        <f t="shared" si="35"/>
        <v>-4.9000000000000155E-3</v>
      </c>
      <c r="O296" s="28">
        <v>0.93610000000000004</v>
      </c>
      <c r="P296" s="28">
        <v>0.95</v>
      </c>
      <c r="Q296" s="9">
        <f t="shared" si="36"/>
        <v>-1.3899999999999912E-2</v>
      </c>
      <c r="R296" s="24">
        <f>SUMIFS(tblCleanOrders[Sales_USD],tblCleanOrders[Rep_ID],A296,tblCleanOrders[Year],YEAR(D296),tblCleanOrders[Month],MONTH(D296))</f>
        <v>5553.04</v>
      </c>
      <c r="S296" s="27">
        <v>1.1299999999999999</v>
      </c>
      <c r="T296" s="24">
        <f>INDEX(tblRepAvg[Avg_Monthly_Sales],MATCH(A296,tblRepAvg[Rep_ID],0))*S296</f>
        <v>4368.7958894736848</v>
      </c>
      <c r="U296" s="9">
        <f t="shared" si="37"/>
        <v>1.2710687659681401</v>
      </c>
      <c r="V296" s="24">
        <f t="shared" si="38"/>
        <v>1184.2441105263151</v>
      </c>
      <c r="W296" t="str">
        <f t="shared" si="39"/>
        <v>Healthy</v>
      </c>
    </row>
    <row r="297" spans="1:23" ht="15" customHeight="1" x14ac:dyDescent="0.3">
      <c r="A297" s="25">
        <v>321610</v>
      </c>
      <c r="B297" s="25">
        <v>1</v>
      </c>
      <c r="C297" t="str">
        <f>INDEX(tblRegions[name],MATCH(B297,tblRegions[id],0))</f>
        <v>Northeast</v>
      </c>
      <c r="D297" s="26">
        <v>42614</v>
      </c>
      <c r="E297" s="27">
        <v>26</v>
      </c>
      <c r="F297" s="27">
        <v>23</v>
      </c>
      <c r="G297" s="9">
        <f t="shared" si="32"/>
        <v>0.88461538461538458</v>
      </c>
      <c r="H297" s="27">
        <v>528</v>
      </c>
      <c r="I297" s="27">
        <v>462</v>
      </c>
      <c r="J297" s="9">
        <f t="shared" si="33"/>
        <v>0.875</v>
      </c>
      <c r="K297">
        <f t="shared" si="34"/>
        <v>-66</v>
      </c>
      <c r="L297" s="28">
        <v>0.83409999999999995</v>
      </c>
      <c r="M297" s="28">
        <v>0.9</v>
      </c>
      <c r="N297" s="9">
        <f t="shared" si="35"/>
        <v>-6.590000000000007E-2</v>
      </c>
      <c r="O297" s="28">
        <v>0.91010000000000002</v>
      </c>
      <c r="P297" s="28">
        <v>0.95</v>
      </c>
      <c r="Q297" s="9">
        <f t="shared" si="36"/>
        <v>-3.9899999999999936E-2</v>
      </c>
      <c r="R297" s="24">
        <f>SUMIFS(tblCleanOrders[Sales_USD],tblCleanOrders[Rep_ID],A297,tblCleanOrders[Year],YEAR(D297),tblCleanOrders[Month],MONTH(D297))</f>
        <v>5046.2299999999996</v>
      </c>
      <c r="S297" s="27">
        <v>1.1399999999999999</v>
      </c>
      <c r="T297" s="24">
        <f>INDEX(tblRepAvg[Avg_Monthly_Sales],MATCH(A297,tblRepAvg[Rep_ID],0))*S297</f>
        <v>4407.457800000001</v>
      </c>
      <c r="U297" s="9">
        <f t="shared" si="37"/>
        <v>1.1449298504911376</v>
      </c>
      <c r="V297" s="24">
        <f t="shared" si="38"/>
        <v>638.77219999999852</v>
      </c>
      <c r="W297" t="str">
        <f t="shared" si="39"/>
        <v>Healthy</v>
      </c>
    </row>
    <row r="298" spans="1:23" ht="15" customHeight="1" x14ac:dyDescent="0.3">
      <c r="A298" s="25">
        <v>321610</v>
      </c>
      <c r="B298" s="25">
        <v>1</v>
      </c>
      <c r="C298" t="str">
        <f>INDEX(tblRegions[name],MATCH(B298,tblRegions[id],0))</f>
        <v>Northeast</v>
      </c>
      <c r="D298" s="26">
        <v>42644</v>
      </c>
      <c r="E298" s="27">
        <v>26</v>
      </c>
      <c r="F298" s="27">
        <v>24</v>
      </c>
      <c r="G298" s="9">
        <f t="shared" si="32"/>
        <v>0.92307692307692313</v>
      </c>
      <c r="H298" s="27">
        <v>536</v>
      </c>
      <c r="I298" s="27">
        <v>476</v>
      </c>
      <c r="J298" s="9">
        <f t="shared" si="33"/>
        <v>0.88805970149253732</v>
      </c>
      <c r="K298">
        <f t="shared" si="34"/>
        <v>-60</v>
      </c>
      <c r="L298" s="28">
        <v>0.87649999999999995</v>
      </c>
      <c r="M298" s="28">
        <v>0.9</v>
      </c>
      <c r="N298" s="9">
        <f t="shared" si="35"/>
        <v>-2.3500000000000076E-2</v>
      </c>
      <c r="O298" s="28">
        <v>0.93340000000000001</v>
      </c>
      <c r="P298" s="28">
        <v>0.95</v>
      </c>
      <c r="Q298" s="9">
        <f t="shared" si="36"/>
        <v>-1.6599999999999948E-2</v>
      </c>
      <c r="R298" s="24">
        <f>SUMIFS(tblCleanOrders[Sales_USD],tblCleanOrders[Rep_ID],A298,tblCleanOrders[Year],YEAR(D298),tblCleanOrders[Month],MONTH(D298))</f>
        <v>8463.49</v>
      </c>
      <c r="S298" s="27">
        <v>1.1499999999999999</v>
      </c>
      <c r="T298" s="24">
        <f>INDEX(tblRepAvg[Avg_Monthly_Sales],MATCH(A298,tblRepAvg[Rep_ID],0))*S298</f>
        <v>4446.1197105263163</v>
      </c>
      <c r="U298" s="9">
        <f t="shared" si="37"/>
        <v>1.903567728948558</v>
      </c>
      <c r="V298" s="24">
        <f t="shared" si="38"/>
        <v>4017.3702894736834</v>
      </c>
      <c r="W298" t="str">
        <f t="shared" si="39"/>
        <v>Healthy</v>
      </c>
    </row>
    <row r="299" spans="1:23" ht="15" customHeight="1" x14ac:dyDescent="0.3">
      <c r="A299" s="25">
        <v>321610</v>
      </c>
      <c r="B299" s="25">
        <v>1</v>
      </c>
      <c r="C299" t="str">
        <f>INDEX(tblRegions[name],MATCH(B299,tblRegions[id],0))</f>
        <v>Northeast</v>
      </c>
      <c r="D299" s="26">
        <v>42675</v>
      </c>
      <c r="E299" s="27">
        <v>26</v>
      </c>
      <c r="F299" s="27">
        <v>24</v>
      </c>
      <c r="G299" s="9">
        <f t="shared" si="32"/>
        <v>0.92307692307692313</v>
      </c>
      <c r="H299" s="27">
        <v>544</v>
      </c>
      <c r="I299" s="27">
        <v>534</v>
      </c>
      <c r="J299" s="9">
        <f t="shared" si="33"/>
        <v>0.98161764705882348</v>
      </c>
      <c r="K299">
        <f t="shared" si="34"/>
        <v>-10</v>
      </c>
      <c r="L299" s="28">
        <v>0.92030000000000001</v>
      </c>
      <c r="M299" s="28">
        <v>0.9</v>
      </c>
      <c r="N299" s="9">
        <f t="shared" si="35"/>
        <v>2.0299999999999985E-2</v>
      </c>
      <c r="O299" s="28">
        <v>0.88500000000000001</v>
      </c>
      <c r="P299" s="28">
        <v>0.95</v>
      </c>
      <c r="Q299" s="9">
        <f t="shared" si="36"/>
        <v>-6.4999999999999947E-2</v>
      </c>
      <c r="R299" s="24">
        <f>SUMIFS(tblCleanOrders[Sales_USD],tblCleanOrders[Rep_ID],A299,tblCleanOrders[Year],YEAR(D299),tblCleanOrders[Month],MONTH(D299))</f>
        <v>5500.66</v>
      </c>
      <c r="S299" s="27">
        <v>1.05</v>
      </c>
      <c r="T299" s="24">
        <f>INDEX(tblRepAvg[Avg_Monthly_Sales],MATCH(A299,tblRepAvg[Rep_ID],0))*S299</f>
        <v>4059.5006052631593</v>
      </c>
      <c r="U299" s="9">
        <f t="shared" si="37"/>
        <v>1.3550090355617563</v>
      </c>
      <c r="V299" s="24">
        <f t="shared" si="38"/>
        <v>1441.1593947368406</v>
      </c>
      <c r="W299" t="str">
        <f t="shared" si="39"/>
        <v>Healthy</v>
      </c>
    </row>
    <row r="300" spans="1:23" ht="15" customHeight="1" x14ac:dyDescent="0.3">
      <c r="A300" s="25">
        <v>321610</v>
      </c>
      <c r="B300" s="25">
        <v>1</v>
      </c>
      <c r="C300" t="str">
        <f>INDEX(tblRegions[name],MATCH(B300,tblRegions[id],0))</f>
        <v>Northeast</v>
      </c>
      <c r="D300" s="26">
        <v>42705</v>
      </c>
      <c r="E300" s="27">
        <v>26</v>
      </c>
      <c r="F300" s="27">
        <v>25</v>
      </c>
      <c r="G300" s="9">
        <f t="shared" si="32"/>
        <v>0.96153846153846156</v>
      </c>
      <c r="H300" s="27">
        <v>552</v>
      </c>
      <c r="I300" s="27">
        <v>496</v>
      </c>
      <c r="J300" s="9">
        <f t="shared" si="33"/>
        <v>0.89855072463768115</v>
      </c>
      <c r="K300">
        <f t="shared" si="34"/>
        <v>-56</v>
      </c>
      <c r="L300" s="28">
        <v>0.91210000000000002</v>
      </c>
      <c r="M300" s="28">
        <v>0.9</v>
      </c>
      <c r="N300" s="9">
        <f t="shared" si="35"/>
        <v>1.21E-2</v>
      </c>
      <c r="O300" s="28">
        <v>0.92120000000000002</v>
      </c>
      <c r="P300" s="28">
        <v>0.95</v>
      </c>
      <c r="Q300" s="9">
        <f t="shared" si="36"/>
        <v>-2.8799999999999937E-2</v>
      </c>
      <c r="R300" s="24">
        <f>SUMIFS(tblCleanOrders[Sales_USD],tblCleanOrders[Rep_ID],A300,tblCleanOrders[Year],YEAR(D300),tblCleanOrders[Month],MONTH(D300))</f>
        <v>5298.45</v>
      </c>
      <c r="S300" s="27">
        <v>1.06</v>
      </c>
      <c r="T300" s="24">
        <f>INDEX(tblRepAvg[Avg_Monthly_Sales],MATCH(A300,tblRepAvg[Rep_ID],0))*S300</f>
        <v>4098.162515789475</v>
      </c>
      <c r="U300" s="9">
        <f t="shared" si="37"/>
        <v>1.2928843059751864</v>
      </c>
      <c r="V300" s="24">
        <f t="shared" si="38"/>
        <v>1200.2874842105248</v>
      </c>
      <c r="W300" t="str">
        <f t="shared" si="39"/>
        <v>Healthy</v>
      </c>
    </row>
    <row r="301" spans="1:23" ht="15" customHeight="1" x14ac:dyDescent="0.3">
      <c r="A301" s="25">
        <v>321610</v>
      </c>
      <c r="B301" s="25">
        <v>1</v>
      </c>
      <c r="C301" t="str">
        <f>INDEX(tblRegions[name],MATCH(B301,tblRegions[id],0))</f>
        <v>Northeast</v>
      </c>
      <c r="D301" s="26">
        <v>42736</v>
      </c>
      <c r="E301" s="27">
        <v>26</v>
      </c>
      <c r="F301" s="27">
        <v>23</v>
      </c>
      <c r="G301" s="9">
        <f t="shared" si="32"/>
        <v>0.88461538461538458</v>
      </c>
      <c r="H301" s="27">
        <v>528</v>
      </c>
      <c r="I301" s="27">
        <v>448</v>
      </c>
      <c r="J301" s="9">
        <f t="shared" si="33"/>
        <v>0.84848484848484851</v>
      </c>
      <c r="K301">
        <f t="shared" si="34"/>
        <v>-80</v>
      </c>
      <c r="L301" s="28">
        <v>0.86960000000000004</v>
      </c>
      <c r="M301" s="28">
        <v>0.9</v>
      </c>
      <c r="N301" s="9">
        <f t="shared" si="35"/>
        <v>-3.0399999999999983E-2</v>
      </c>
      <c r="O301" s="28">
        <v>0.8579</v>
      </c>
      <c r="P301" s="28">
        <v>0.95</v>
      </c>
      <c r="Q301" s="9">
        <f t="shared" si="36"/>
        <v>-9.209999999999996E-2</v>
      </c>
      <c r="R301" s="24">
        <f>SUMIFS(tblCleanOrders[Sales_USD],tblCleanOrders[Rep_ID],A301,tblCleanOrders[Year],YEAR(D301),tblCleanOrders[Month],MONTH(D301))</f>
        <v>2677.89</v>
      </c>
      <c r="S301" s="27">
        <v>1.07</v>
      </c>
      <c r="T301" s="24">
        <f>INDEX(tblRepAvg[Avg_Monthly_Sales],MATCH(A301,tblRepAvg[Rep_ID],0))*S301</f>
        <v>4136.8244263157912</v>
      </c>
      <c r="U301" s="9">
        <f t="shared" si="37"/>
        <v>0.64732986562470529</v>
      </c>
      <c r="V301" s="24">
        <f t="shared" si="38"/>
        <v>-1458.9344263157914</v>
      </c>
      <c r="W301" t="str">
        <f t="shared" si="39"/>
        <v>Critical</v>
      </c>
    </row>
    <row r="302" spans="1:23" ht="15" customHeight="1" x14ac:dyDescent="0.3">
      <c r="A302" s="25">
        <v>321620</v>
      </c>
      <c r="B302" s="25">
        <v>1</v>
      </c>
      <c r="C302" t="str">
        <f>INDEX(tblRegions[name],MATCH(B302,tblRegions[id],0))</f>
        <v>Northeast</v>
      </c>
      <c r="D302" s="26">
        <v>42005</v>
      </c>
      <c r="E302" s="27">
        <v>26</v>
      </c>
      <c r="F302" s="27">
        <v>23</v>
      </c>
      <c r="G302" s="9">
        <f t="shared" si="32"/>
        <v>0.88461538461538458</v>
      </c>
      <c r="H302" s="27">
        <v>540</v>
      </c>
      <c r="I302" s="27">
        <v>460</v>
      </c>
      <c r="J302" s="9">
        <f t="shared" si="33"/>
        <v>0.85185185185185186</v>
      </c>
      <c r="K302">
        <f t="shared" si="34"/>
        <v>-80</v>
      </c>
      <c r="L302" s="28">
        <v>0.70530000000000004</v>
      </c>
      <c r="M302" s="28">
        <v>0.9</v>
      </c>
      <c r="N302" s="9">
        <f t="shared" si="35"/>
        <v>-0.19469999999999998</v>
      </c>
      <c r="O302" s="28">
        <v>0.77029999999999998</v>
      </c>
      <c r="P302" s="28">
        <v>0.95</v>
      </c>
      <c r="Q302" s="9">
        <f t="shared" si="36"/>
        <v>-0.17969999999999997</v>
      </c>
      <c r="R302" s="24">
        <f>SUMIFS(tblCleanOrders[Sales_USD],tblCleanOrders[Rep_ID],A302,tblCleanOrders[Year],YEAR(D302),tblCleanOrders[Month],MONTH(D302))</f>
        <v>0</v>
      </c>
      <c r="S302" s="27">
        <v>1.08</v>
      </c>
      <c r="T302" s="24">
        <f>INDEX(tblRepAvg[Avg_Monthly_Sales],MATCH(A302,tblRepAvg[Rep_ID],0))*S302</f>
        <v>3221.9418000000005</v>
      </c>
      <c r="U302" s="9">
        <f t="shared" si="37"/>
        <v>0</v>
      </c>
      <c r="V302" s="24">
        <f t="shared" si="38"/>
        <v>-3221.9418000000005</v>
      </c>
      <c r="W302" t="str">
        <f t="shared" si="39"/>
        <v>Critical</v>
      </c>
    </row>
    <row r="303" spans="1:23" ht="15" customHeight="1" x14ac:dyDescent="0.3">
      <c r="A303" s="25">
        <v>321620</v>
      </c>
      <c r="B303" s="25">
        <v>1</v>
      </c>
      <c r="C303" t="str">
        <f>INDEX(tblRegions[name],MATCH(B303,tblRegions[id],0))</f>
        <v>Northeast</v>
      </c>
      <c r="D303" s="26">
        <v>42036</v>
      </c>
      <c r="E303" s="27">
        <v>26</v>
      </c>
      <c r="F303" s="27">
        <v>22</v>
      </c>
      <c r="G303" s="9">
        <f t="shared" si="32"/>
        <v>0.84615384615384615</v>
      </c>
      <c r="H303" s="27">
        <v>548</v>
      </c>
      <c r="I303" s="27">
        <v>420</v>
      </c>
      <c r="J303" s="9">
        <f t="shared" si="33"/>
        <v>0.76642335766423353</v>
      </c>
      <c r="K303">
        <f t="shared" si="34"/>
        <v>-128</v>
      </c>
      <c r="L303" s="28">
        <v>0.76029999999999998</v>
      </c>
      <c r="M303" s="28">
        <v>0.9</v>
      </c>
      <c r="N303" s="9">
        <f t="shared" si="35"/>
        <v>-0.13970000000000005</v>
      </c>
      <c r="O303" s="28">
        <v>0.76659999999999995</v>
      </c>
      <c r="P303" s="28">
        <v>0.95</v>
      </c>
      <c r="Q303" s="9">
        <f t="shared" si="36"/>
        <v>-0.18340000000000001</v>
      </c>
      <c r="R303" s="24">
        <f>SUMIFS(tblCleanOrders[Sales_USD],tblCleanOrders[Rep_ID],A303,tblCleanOrders[Year],YEAR(D303),tblCleanOrders[Month],MONTH(D303))</f>
        <v>0</v>
      </c>
      <c r="S303" s="27">
        <v>1.0900000000000001</v>
      </c>
      <c r="T303" s="24">
        <f>INDEX(tblRepAvg[Avg_Monthly_Sales],MATCH(A303,tblRepAvg[Rep_ID],0))*S303</f>
        <v>3251.774594444445</v>
      </c>
      <c r="U303" s="9">
        <f t="shared" si="37"/>
        <v>0</v>
      </c>
      <c r="V303" s="24">
        <f t="shared" si="38"/>
        <v>-3251.774594444445</v>
      </c>
      <c r="W303" t="str">
        <f t="shared" si="39"/>
        <v>Critical</v>
      </c>
    </row>
    <row r="304" spans="1:23" ht="15" customHeight="1" x14ac:dyDescent="0.3">
      <c r="A304" s="25">
        <v>321620</v>
      </c>
      <c r="B304" s="25">
        <v>1</v>
      </c>
      <c r="C304" t="str">
        <f>INDEX(tblRegions[name],MATCH(B304,tblRegions[id],0))</f>
        <v>Northeast</v>
      </c>
      <c r="D304" s="26">
        <v>42064</v>
      </c>
      <c r="E304" s="27">
        <v>26</v>
      </c>
      <c r="F304" s="27">
        <v>23</v>
      </c>
      <c r="G304" s="9">
        <f t="shared" si="32"/>
        <v>0.88461538461538458</v>
      </c>
      <c r="H304" s="27">
        <v>556</v>
      </c>
      <c r="I304" s="27">
        <v>430</v>
      </c>
      <c r="J304" s="9">
        <f t="shared" si="33"/>
        <v>0.77338129496402874</v>
      </c>
      <c r="K304">
        <f t="shared" si="34"/>
        <v>-126</v>
      </c>
      <c r="L304" s="28">
        <v>0.76819999999999999</v>
      </c>
      <c r="M304" s="28">
        <v>0.9</v>
      </c>
      <c r="N304" s="9">
        <f t="shared" si="35"/>
        <v>-0.13180000000000003</v>
      </c>
      <c r="O304" s="28">
        <v>0.77249999999999996</v>
      </c>
      <c r="P304" s="28">
        <v>0.95</v>
      </c>
      <c r="Q304" s="9">
        <f t="shared" si="36"/>
        <v>-0.17749999999999999</v>
      </c>
      <c r="R304" s="24">
        <f>SUMIFS(tblCleanOrders[Sales_USD],tblCleanOrders[Rep_ID],A304,tblCleanOrders[Year],YEAR(D304),tblCleanOrders[Month],MONTH(D304))</f>
        <v>0</v>
      </c>
      <c r="S304" s="27">
        <v>1.1000000000000001</v>
      </c>
      <c r="T304" s="24">
        <f>INDEX(tblRepAvg[Avg_Monthly_Sales],MATCH(A304,tblRepAvg[Rep_ID],0))*S304</f>
        <v>3281.6073888888895</v>
      </c>
      <c r="U304" s="9">
        <f t="shared" si="37"/>
        <v>0</v>
      </c>
      <c r="V304" s="24">
        <f t="shared" si="38"/>
        <v>-3281.6073888888895</v>
      </c>
      <c r="W304" t="str">
        <f t="shared" si="39"/>
        <v>Critical</v>
      </c>
    </row>
    <row r="305" spans="1:23" ht="15" customHeight="1" x14ac:dyDescent="0.3">
      <c r="A305" s="25">
        <v>321620</v>
      </c>
      <c r="B305" s="25">
        <v>1</v>
      </c>
      <c r="C305" t="str">
        <f>INDEX(tblRegions[name],MATCH(B305,tblRegions[id],0))</f>
        <v>Northeast</v>
      </c>
      <c r="D305" s="26">
        <v>42095</v>
      </c>
      <c r="E305" s="27">
        <v>26</v>
      </c>
      <c r="F305" s="27">
        <v>23</v>
      </c>
      <c r="G305" s="9">
        <f t="shared" si="32"/>
        <v>0.88461538461538458</v>
      </c>
      <c r="H305" s="27">
        <v>564</v>
      </c>
      <c r="I305" s="27">
        <v>437</v>
      </c>
      <c r="J305" s="9">
        <f t="shared" si="33"/>
        <v>0.77482269503546097</v>
      </c>
      <c r="K305">
        <f t="shared" si="34"/>
        <v>-127</v>
      </c>
      <c r="L305" s="28">
        <v>0.73150000000000004</v>
      </c>
      <c r="M305" s="28">
        <v>0.9</v>
      </c>
      <c r="N305" s="9">
        <f t="shared" si="35"/>
        <v>-0.16849999999999998</v>
      </c>
      <c r="O305" s="28">
        <v>0.75960000000000005</v>
      </c>
      <c r="P305" s="28">
        <v>0.95</v>
      </c>
      <c r="Q305" s="9">
        <f t="shared" si="36"/>
        <v>-0.1903999999999999</v>
      </c>
      <c r="R305" s="24">
        <f>SUMIFS(tblCleanOrders[Sales_USD],tblCleanOrders[Rep_ID],A305,tblCleanOrders[Year],YEAR(D305),tblCleanOrders[Month],MONTH(D305))</f>
        <v>0</v>
      </c>
      <c r="S305" s="27">
        <v>1.1100000000000001</v>
      </c>
      <c r="T305" s="24">
        <f>INDEX(tblRepAvg[Avg_Monthly_Sales],MATCH(A305,tblRepAvg[Rep_ID],0))*S305</f>
        <v>3311.4401833333341</v>
      </c>
      <c r="U305" s="9">
        <f t="shared" si="37"/>
        <v>0</v>
      </c>
      <c r="V305" s="24">
        <f t="shared" si="38"/>
        <v>-3311.4401833333341</v>
      </c>
      <c r="W305" t="str">
        <f t="shared" si="39"/>
        <v>Critical</v>
      </c>
    </row>
    <row r="306" spans="1:23" ht="15" customHeight="1" x14ac:dyDescent="0.3">
      <c r="A306" s="25">
        <v>321620</v>
      </c>
      <c r="B306" s="25">
        <v>1</v>
      </c>
      <c r="C306" t="str">
        <f>INDEX(tblRegions[name],MATCH(B306,tblRegions[id],0))</f>
        <v>Northeast</v>
      </c>
      <c r="D306" s="26">
        <v>42125</v>
      </c>
      <c r="E306" s="27">
        <v>26</v>
      </c>
      <c r="F306" s="27">
        <v>21</v>
      </c>
      <c r="G306" s="9">
        <f t="shared" si="32"/>
        <v>0.80769230769230771</v>
      </c>
      <c r="H306" s="27">
        <v>540</v>
      </c>
      <c r="I306" s="27">
        <v>442</v>
      </c>
      <c r="J306" s="9">
        <f t="shared" si="33"/>
        <v>0.81851851851851853</v>
      </c>
      <c r="K306">
        <f t="shared" si="34"/>
        <v>-98</v>
      </c>
      <c r="L306" s="28">
        <v>0.75600000000000001</v>
      </c>
      <c r="M306" s="28">
        <v>0.9</v>
      </c>
      <c r="N306" s="9">
        <f t="shared" si="35"/>
        <v>-0.14400000000000002</v>
      </c>
      <c r="O306" s="28">
        <v>0.78810000000000002</v>
      </c>
      <c r="P306" s="28">
        <v>0.95</v>
      </c>
      <c r="Q306" s="9">
        <f t="shared" si="36"/>
        <v>-0.16189999999999993</v>
      </c>
      <c r="R306" s="24">
        <f>SUMIFS(tblCleanOrders[Sales_USD],tblCleanOrders[Rep_ID],A306,tblCleanOrders[Year],YEAR(D306),tblCleanOrders[Month],MONTH(D306))</f>
        <v>0</v>
      </c>
      <c r="S306" s="27">
        <v>1.1200000000000001</v>
      </c>
      <c r="T306" s="24">
        <f>INDEX(tblRepAvg[Avg_Monthly_Sales],MATCH(A306,tblRepAvg[Rep_ID],0))*S306</f>
        <v>3341.2729777777786</v>
      </c>
      <c r="U306" s="9">
        <f t="shared" si="37"/>
        <v>0</v>
      </c>
      <c r="V306" s="24">
        <f t="shared" si="38"/>
        <v>-3341.2729777777786</v>
      </c>
      <c r="W306" t="str">
        <f t="shared" si="39"/>
        <v>Critical</v>
      </c>
    </row>
    <row r="307" spans="1:23" ht="15" customHeight="1" x14ac:dyDescent="0.3">
      <c r="A307" s="25">
        <v>321620</v>
      </c>
      <c r="B307" s="25">
        <v>1</v>
      </c>
      <c r="C307" t="str">
        <f>INDEX(tblRegions[name],MATCH(B307,tblRegions[id],0))</f>
        <v>Northeast</v>
      </c>
      <c r="D307" s="26">
        <v>42156</v>
      </c>
      <c r="E307" s="27">
        <v>26</v>
      </c>
      <c r="F307" s="27">
        <v>23</v>
      </c>
      <c r="G307" s="9">
        <f t="shared" si="32"/>
        <v>0.88461538461538458</v>
      </c>
      <c r="H307" s="27">
        <v>548</v>
      </c>
      <c r="I307" s="27">
        <v>466</v>
      </c>
      <c r="J307" s="9">
        <f t="shared" si="33"/>
        <v>0.85036496350364965</v>
      </c>
      <c r="K307">
        <f t="shared" si="34"/>
        <v>-82</v>
      </c>
      <c r="L307" s="28">
        <v>0.72009999999999996</v>
      </c>
      <c r="M307" s="28">
        <v>0.9</v>
      </c>
      <c r="N307" s="9">
        <f t="shared" si="35"/>
        <v>-0.17990000000000006</v>
      </c>
      <c r="O307" s="28">
        <v>0.77500000000000002</v>
      </c>
      <c r="P307" s="28">
        <v>0.95</v>
      </c>
      <c r="Q307" s="9">
        <f t="shared" si="36"/>
        <v>-0.17499999999999993</v>
      </c>
      <c r="R307" s="24">
        <f>SUMIFS(tblCleanOrders[Sales_USD],tblCleanOrders[Rep_ID],A307,tblCleanOrders[Year],YEAR(D307),tblCleanOrders[Month],MONTH(D307))</f>
        <v>949.23</v>
      </c>
      <c r="S307" s="27">
        <v>1.1299999999999999</v>
      </c>
      <c r="T307" s="24">
        <f>INDEX(tblRepAvg[Avg_Monthly_Sales],MATCH(A307,tblRepAvg[Rep_ID],0))*S307</f>
        <v>3371.1057722222222</v>
      </c>
      <c r="U307" s="9">
        <f t="shared" si="37"/>
        <v>0.28157823104265001</v>
      </c>
      <c r="V307" s="24">
        <f t="shared" si="38"/>
        <v>-2421.8757722222222</v>
      </c>
      <c r="W307" t="str">
        <f t="shared" si="39"/>
        <v>Critical</v>
      </c>
    </row>
    <row r="308" spans="1:23" ht="15" customHeight="1" x14ac:dyDescent="0.3">
      <c r="A308" s="25">
        <v>321620</v>
      </c>
      <c r="B308" s="25">
        <v>1</v>
      </c>
      <c r="C308" t="str">
        <f>INDEX(tblRegions[name],MATCH(B308,tblRegions[id],0))</f>
        <v>Northeast</v>
      </c>
      <c r="D308" s="26">
        <v>42186</v>
      </c>
      <c r="E308" s="27">
        <v>26</v>
      </c>
      <c r="F308" s="27">
        <v>22</v>
      </c>
      <c r="G308" s="9">
        <f t="shared" si="32"/>
        <v>0.84615384615384615</v>
      </c>
      <c r="H308" s="27">
        <v>556</v>
      </c>
      <c r="I308" s="27">
        <v>441</v>
      </c>
      <c r="J308" s="9">
        <f t="shared" si="33"/>
        <v>0.79316546762589923</v>
      </c>
      <c r="K308">
        <f t="shared" si="34"/>
        <v>-115</v>
      </c>
      <c r="L308" s="28">
        <v>0.71220000000000006</v>
      </c>
      <c r="M308" s="28">
        <v>0.9</v>
      </c>
      <c r="N308" s="9">
        <f t="shared" si="35"/>
        <v>-0.18779999999999997</v>
      </c>
      <c r="O308" s="28">
        <v>0.81740000000000002</v>
      </c>
      <c r="P308" s="28">
        <v>0.95</v>
      </c>
      <c r="Q308" s="9">
        <f t="shared" si="36"/>
        <v>-0.13259999999999994</v>
      </c>
      <c r="R308" s="24">
        <f>SUMIFS(tblCleanOrders[Sales_USD],tblCleanOrders[Rep_ID],A308,tblCleanOrders[Year],YEAR(D308),tblCleanOrders[Month],MONTH(D308))</f>
        <v>0</v>
      </c>
      <c r="S308" s="27">
        <v>1.1399999999999999</v>
      </c>
      <c r="T308" s="24">
        <f>INDEX(tblRepAvg[Avg_Monthly_Sales],MATCH(A308,tblRepAvg[Rep_ID],0))*S308</f>
        <v>3400.9385666666667</v>
      </c>
      <c r="U308" s="9">
        <f t="shared" si="37"/>
        <v>0</v>
      </c>
      <c r="V308" s="24">
        <f t="shared" si="38"/>
        <v>-3400.9385666666667</v>
      </c>
      <c r="W308" t="str">
        <f t="shared" si="39"/>
        <v>Critical</v>
      </c>
    </row>
    <row r="309" spans="1:23" ht="15" customHeight="1" x14ac:dyDescent="0.3">
      <c r="A309" s="25">
        <v>321620</v>
      </c>
      <c r="B309" s="25">
        <v>1</v>
      </c>
      <c r="C309" t="str">
        <f>INDEX(tblRegions[name],MATCH(B309,tblRegions[id],0))</f>
        <v>Northeast</v>
      </c>
      <c r="D309" s="26">
        <v>42217</v>
      </c>
      <c r="E309" s="27">
        <v>26</v>
      </c>
      <c r="F309" s="27">
        <v>22</v>
      </c>
      <c r="G309" s="9">
        <f t="shared" si="32"/>
        <v>0.84615384615384615</v>
      </c>
      <c r="H309" s="27">
        <v>564</v>
      </c>
      <c r="I309" s="27">
        <v>442</v>
      </c>
      <c r="J309" s="9">
        <f t="shared" si="33"/>
        <v>0.78368794326241131</v>
      </c>
      <c r="K309">
        <f t="shared" si="34"/>
        <v>-122</v>
      </c>
      <c r="L309" s="28">
        <v>0.77500000000000002</v>
      </c>
      <c r="M309" s="28">
        <v>0.9</v>
      </c>
      <c r="N309" s="9">
        <f t="shared" si="35"/>
        <v>-0.125</v>
      </c>
      <c r="O309" s="28">
        <v>0.69420000000000004</v>
      </c>
      <c r="P309" s="28">
        <v>0.95</v>
      </c>
      <c r="Q309" s="9">
        <f t="shared" si="36"/>
        <v>-0.25579999999999992</v>
      </c>
      <c r="R309" s="24">
        <f>SUMIFS(tblCleanOrders[Sales_USD],tblCleanOrders[Rep_ID],A309,tblCleanOrders[Year],YEAR(D309),tblCleanOrders[Month],MONTH(D309))</f>
        <v>3284.14</v>
      </c>
      <c r="S309" s="27">
        <v>1.1499999999999999</v>
      </c>
      <c r="T309" s="24">
        <f>INDEX(tblRepAvg[Avg_Monthly_Sales],MATCH(A309,tblRepAvg[Rep_ID],0))*S309</f>
        <v>3430.7713611111112</v>
      </c>
      <c r="U309" s="9">
        <f t="shared" si="37"/>
        <v>0.95725994370443201</v>
      </c>
      <c r="V309" s="24">
        <f t="shared" si="38"/>
        <v>-146.63136111111135</v>
      </c>
      <c r="W309" t="str">
        <f t="shared" si="39"/>
        <v>At Risk</v>
      </c>
    </row>
    <row r="310" spans="1:23" ht="15" customHeight="1" x14ac:dyDescent="0.3">
      <c r="A310" s="25">
        <v>321620</v>
      </c>
      <c r="B310" s="25">
        <v>1</v>
      </c>
      <c r="C310" t="str">
        <f>INDEX(tblRegions[name],MATCH(B310,tblRegions[id],0))</f>
        <v>Northeast</v>
      </c>
      <c r="D310" s="26">
        <v>42248</v>
      </c>
      <c r="E310" s="27">
        <v>26</v>
      </c>
      <c r="F310" s="27">
        <v>21</v>
      </c>
      <c r="G310" s="9">
        <f t="shared" si="32"/>
        <v>0.80769230769230771</v>
      </c>
      <c r="H310" s="27">
        <v>540</v>
      </c>
      <c r="I310" s="27">
        <v>445</v>
      </c>
      <c r="J310" s="9">
        <f t="shared" si="33"/>
        <v>0.82407407407407407</v>
      </c>
      <c r="K310">
        <f t="shared" si="34"/>
        <v>-95</v>
      </c>
      <c r="L310" s="28">
        <v>0.73529999999999995</v>
      </c>
      <c r="M310" s="28">
        <v>0.9</v>
      </c>
      <c r="N310" s="9">
        <f t="shared" si="35"/>
        <v>-0.16470000000000007</v>
      </c>
      <c r="O310" s="28">
        <v>0.77290000000000003</v>
      </c>
      <c r="P310" s="28">
        <v>0.95</v>
      </c>
      <c r="Q310" s="9">
        <f t="shared" si="36"/>
        <v>-0.17709999999999992</v>
      </c>
      <c r="R310" s="24">
        <f>SUMIFS(tblCleanOrders[Sales_USD],tblCleanOrders[Rep_ID],A310,tblCleanOrders[Year],YEAR(D310),tblCleanOrders[Month],MONTH(D310))</f>
        <v>3104.2200000000003</v>
      </c>
      <c r="S310" s="27">
        <v>1.05</v>
      </c>
      <c r="T310" s="24">
        <f>INDEX(tblRepAvg[Avg_Monthly_Sales],MATCH(A310,tblRepAvg[Rep_ID],0))*S310</f>
        <v>3132.4434166666674</v>
      </c>
      <c r="U310" s="9">
        <f t="shared" si="37"/>
        <v>0.99098996760276659</v>
      </c>
      <c r="V310" s="24">
        <f t="shared" si="38"/>
        <v>-28.223416666667163</v>
      </c>
      <c r="W310" t="str">
        <f t="shared" si="39"/>
        <v>At Risk</v>
      </c>
    </row>
    <row r="311" spans="1:23" ht="15" customHeight="1" x14ac:dyDescent="0.3">
      <c r="A311" s="25">
        <v>321620</v>
      </c>
      <c r="B311" s="25">
        <v>1</v>
      </c>
      <c r="C311" t="str">
        <f>INDEX(tblRegions[name],MATCH(B311,tblRegions[id],0))</f>
        <v>Northeast</v>
      </c>
      <c r="D311" s="26">
        <v>42278</v>
      </c>
      <c r="E311" s="27">
        <v>26</v>
      </c>
      <c r="F311" s="27">
        <v>21</v>
      </c>
      <c r="G311" s="9">
        <f t="shared" si="32"/>
        <v>0.80769230769230771</v>
      </c>
      <c r="H311" s="27">
        <v>548</v>
      </c>
      <c r="I311" s="27">
        <v>433</v>
      </c>
      <c r="J311" s="9">
        <f t="shared" si="33"/>
        <v>0.79014598540145986</v>
      </c>
      <c r="K311">
        <f t="shared" si="34"/>
        <v>-115</v>
      </c>
      <c r="L311" s="28">
        <v>0.80330000000000001</v>
      </c>
      <c r="M311" s="28">
        <v>0.9</v>
      </c>
      <c r="N311" s="9">
        <f t="shared" si="35"/>
        <v>-9.6700000000000008E-2</v>
      </c>
      <c r="O311" s="28">
        <v>0.80320000000000003</v>
      </c>
      <c r="P311" s="28">
        <v>0.95</v>
      </c>
      <c r="Q311" s="9">
        <f t="shared" si="36"/>
        <v>-0.14679999999999993</v>
      </c>
      <c r="R311" s="24">
        <f>SUMIFS(tblCleanOrders[Sales_USD],tblCleanOrders[Rep_ID],A311,tblCleanOrders[Year],YEAR(D311),tblCleanOrders[Month],MONTH(D311))</f>
        <v>3169.8199999999997</v>
      </c>
      <c r="S311" s="27">
        <v>1.06</v>
      </c>
      <c r="T311" s="24">
        <f>INDEX(tblRepAvg[Avg_Monthly_Sales],MATCH(A311,tblRepAvg[Rep_ID],0))*S311</f>
        <v>3162.2762111111115</v>
      </c>
      <c r="U311" s="9">
        <f t="shared" si="37"/>
        <v>1.0023855566007744</v>
      </c>
      <c r="V311" s="24">
        <f t="shared" si="38"/>
        <v>7.5437888888882298</v>
      </c>
      <c r="W311" t="str">
        <f t="shared" si="39"/>
        <v>Healthy</v>
      </c>
    </row>
    <row r="312" spans="1:23" ht="15" customHeight="1" x14ac:dyDescent="0.3">
      <c r="A312" s="25">
        <v>321620</v>
      </c>
      <c r="B312" s="25">
        <v>1</v>
      </c>
      <c r="C312" t="str">
        <f>INDEX(tblRegions[name],MATCH(B312,tblRegions[id],0))</f>
        <v>Northeast</v>
      </c>
      <c r="D312" s="26">
        <v>42309</v>
      </c>
      <c r="E312" s="27">
        <v>26</v>
      </c>
      <c r="F312" s="27">
        <v>22</v>
      </c>
      <c r="G312" s="9">
        <f t="shared" si="32"/>
        <v>0.84615384615384615</v>
      </c>
      <c r="H312" s="27">
        <v>556</v>
      </c>
      <c r="I312" s="27">
        <v>431</v>
      </c>
      <c r="J312" s="9">
        <f t="shared" si="33"/>
        <v>0.77517985611510787</v>
      </c>
      <c r="K312">
        <f t="shared" si="34"/>
        <v>-125</v>
      </c>
      <c r="L312" s="28">
        <v>0.71940000000000004</v>
      </c>
      <c r="M312" s="28">
        <v>0.9</v>
      </c>
      <c r="N312" s="9">
        <f t="shared" si="35"/>
        <v>-0.18059999999999998</v>
      </c>
      <c r="O312" s="28">
        <v>0.68730000000000002</v>
      </c>
      <c r="P312" s="28">
        <v>0.95</v>
      </c>
      <c r="Q312" s="9">
        <f t="shared" si="36"/>
        <v>-0.26269999999999993</v>
      </c>
      <c r="R312" s="24">
        <f>SUMIFS(tblCleanOrders[Sales_USD],tblCleanOrders[Rep_ID],A312,tblCleanOrders[Year],YEAR(D312),tblCleanOrders[Month],MONTH(D312))</f>
        <v>3029.85</v>
      </c>
      <c r="S312" s="27">
        <v>1.07</v>
      </c>
      <c r="T312" s="24">
        <f>INDEX(tblRepAvg[Avg_Monthly_Sales],MATCH(A312,tblRepAvg[Rep_ID],0))*S312</f>
        <v>3192.109005555556</v>
      </c>
      <c r="U312" s="9">
        <f t="shared" si="37"/>
        <v>0.94916871407800918</v>
      </c>
      <c r="V312" s="24">
        <f t="shared" si="38"/>
        <v>-162.25900555555609</v>
      </c>
      <c r="W312" t="str">
        <f t="shared" si="39"/>
        <v>At Risk</v>
      </c>
    </row>
    <row r="313" spans="1:23" ht="15" customHeight="1" x14ac:dyDescent="0.3">
      <c r="A313" s="25">
        <v>321620</v>
      </c>
      <c r="B313" s="25">
        <v>1</v>
      </c>
      <c r="C313" t="str">
        <f>INDEX(tblRegions[name],MATCH(B313,tblRegions[id],0))</f>
        <v>Northeast</v>
      </c>
      <c r="D313" s="26">
        <v>42339</v>
      </c>
      <c r="E313" s="27">
        <v>26</v>
      </c>
      <c r="F313" s="27">
        <v>22</v>
      </c>
      <c r="G313" s="9">
        <f t="shared" si="32"/>
        <v>0.84615384615384615</v>
      </c>
      <c r="H313" s="27">
        <v>564</v>
      </c>
      <c r="I313" s="27">
        <v>466</v>
      </c>
      <c r="J313" s="9">
        <f t="shared" si="33"/>
        <v>0.82624113475177308</v>
      </c>
      <c r="K313">
        <f t="shared" si="34"/>
        <v>-98</v>
      </c>
      <c r="L313" s="28">
        <v>0.67810000000000004</v>
      </c>
      <c r="M313" s="28">
        <v>0.9</v>
      </c>
      <c r="N313" s="9">
        <f t="shared" si="35"/>
        <v>-0.22189999999999999</v>
      </c>
      <c r="O313" s="28">
        <v>0.73240000000000005</v>
      </c>
      <c r="P313" s="28">
        <v>0.95</v>
      </c>
      <c r="Q313" s="9">
        <f t="shared" si="36"/>
        <v>-0.2175999999999999</v>
      </c>
      <c r="R313" s="24">
        <f>SUMIFS(tblCleanOrders[Sales_USD],tblCleanOrders[Rep_ID],A313,tblCleanOrders[Year],YEAR(D313),tblCleanOrders[Month],MONTH(D313))</f>
        <v>3123.77</v>
      </c>
      <c r="S313" s="27">
        <v>1.08</v>
      </c>
      <c r="T313" s="24">
        <f>INDEX(tblRepAvg[Avg_Monthly_Sales],MATCH(A313,tblRepAvg[Rep_ID],0))*S313</f>
        <v>3221.9418000000005</v>
      </c>
      <c r="U313" s="9">
        <f t="shared" si="37"/>
        <v>0.96953023794532833</v>
      </c>
      <c r="V313" s="24">
        <f t="shared" si="38"/>
        <v>-98.17180000000053</v>
      </c>
      <c r="W313" t="str">
        <f t="shared" si="39"/>
        <v>Critical</v>
      </c>
    </row>
    <row r="314" spans="1:23" ht="15" customHeight="1" x14ac:dyDescent="0.3">
      <c r="A314" s="25">
        <v>321620</v>
      </c>
      <c r="B314" s="25">
        <v>1</v>
      </c>
      <c r="C314" t="str">
        <f>INDEX(tblRegions[name],MATCH(B314,tblRegions[id],0))</f>
        <v>Northeast</v>
      </c>
      <c r="D314" s="26">
        <v>42370</v>
      </c>
      <c r="E314" s="27">
        <v>26</v>
      </c>
      <c r="F314" s="27">
        <v>21</v>
      </c>
      <c r="G314" s="9">
        <f t="shared" si="32"/>
        <v>0.80769230769230771</v>
      </c>
      <c r="H314" s="27">
        <v>540</v>
      </c>
      <c r="I314" s="27">
        <v>407</v>
      </c>
      <c r="J314" s="9">
        <f t="shared" si="33"/>
        <v>0.75370370370370365</v>
      </c>
      <c r="K314">
        <f t="shared" si="34"/>
        <v>-133</v>
      </c>
      <c r="L314" s="28">
        <v>0.73509999999999998</v>
      </c>
      <c r="M314" s="28">
        <v>0.9</v>
      </c>
      <c r="N314" s="9">
        <f t="shared" si="35"/>
        <v>-0.16490000000000005</v>
      </c>
      <c r="O314" s="28">
        <v>0.69120000000000004</v>
      </c>
      <c r="P314" s="28">
        <v>0.95</v>
      </c>
      <c r="Q314" s="9">
        <f t="shared" si="36"/>
        <v>-0.25879999999999992</v>
      </c>
      <c r="R314" s="24">
        <f>SUMIFS(tblCleanOrders[Sales_USD],tblCleanOrders[Rep_ID],A314,tblCleanOrders[Year],YEAR(D314),tblCleanOrders[Month],MONTH(D314))</f>
        <v>2228.34</v>
      </c>
      <c r="S314" s="27">
        <v>1.0900000000000001</v>
      </c>
      <c r="T314" s="24">
        <f>INDEX(tblRepAvg[Avg_Monthly_Sales],MATCH(A314,tblRepAvg[Rep_ID],0))*S314</f>
        <v>3251.774594444445</v>
      </c>
      <c r="U314" s="9">
        <f t="shared" si="37"/>
        <v>0.68526890018977615</v>
      </c>
      <c r="V314" s="24">
        <f t="shared" si="38"/>
        <v>-1023.4345944444449</v>
      </c>
      <c r="W314" t="str">
        <f t="shared" si="39"/>
        <v>Critical</v>
      </c>
    </row>
    <row r="315" spans="1:23" ht="15" customHeight="1" x14ac:dyDescent="0.3">
      <c r="A315" s="25">
        <v>321620</v>
      </c>
      <c r="B315" s="25">
        <v>1</v>
      </c>
      <c r="C315" t="str">
        <f>INDEX(tblRegions[name],MATCH(B315,tblRegions[id],0))</f>
        <v>Northeast</v>
      </c>
      <c r="D315" s="26">
        <v>42401</v>
      </c>
      <c r="E315" s="27">
        <v>26</v>
      </c>
      <c r="F315" s="27">
        <v>22</v>
      </c>
      <c r="G315" s="9">
        <f t="shared" si="32"/>
        <v>0.84615384615384615</v>
      </c>
      <c r="H315" s="27">
        <v>548</v>
      </c>
      <c r="I315" s="27">
        <v>450</v>
      </c>
      <c r="J315" s="9">
        <f t="shared" si="33"/>
        <v>0.82116788321167888</v>
      </c>
      <c r="K315">
        <f t="shared" si="34"/>
        <v>-98</v>
      </c>
      <c r="L315" s="28">
        <v>0.72440000000000004</v>
      </c>
      <c r="M315" s="28">
        <v>0.9</v>
      </c>
      <c r="N315" s="9">
        <f t="shared" si="35"/>
        <v>-0.17559999999999998</v>
      </c>
      <c r="O315" s="28">
        <v>0.67569999999999997</v>
      </c>
      <c r="P315" s="28">
        <v>0.95</v>
      </c>
      <c r="Q315" s="9">
        <f t="shared" si="36"/>
        <v>-0.27429999999999999</v>
      </c>
      <c r="R315" s="24">
        <f>SUMIFS(tblCleanOrders[Sales_USD],tblCleanOrders[Rep_ID],A315,tblCleanOrders[Year],YEAR(D315),tblCleanOrders[Month],MONTH(D315))</f>
        <v>2735.29</v>
      </c>
      <c r="S315" s="27">
        <v>1.1000000000000001</v>
      </c>
      <c r="T315" s="24">
        <f>INDEX(tblRepAvg[Avg_Monthly_Sales],MATCH(A315,tblRepAvg[Rep_ID],0))*S315</f>
        <v>3281.6073888888895</v>
      </c>
      <c r="U315" s="9">
        <f t="shared" si="37"/>
        <v>0.83352140455965218</v>
      </c>
      <c r="V315" s="24">
        <f t="shared" si="38"/>
        <v>-546.31738888888958</v>
      </c>
      <c r="W315" t="str">
        <f t="shared" si="39"/>
        <v>At Risk</v>
      </c>
    </row>
    <row r="316" spans="1:23" ht="15" customHeight="1" x14ac:dyDescent="0.3">
      <c r="A316" s="25">
        <v>321620</v>
      </c>
      <c r="B316" s="25">
        <v>1</v>
      </c>
      <c r="C316" t="str">
        <f>INDEX(tblRegions[name],MATCH(B316,tblRegions[id],0))</f>
        <v>Northeast</v>
      </c>
      <c r="D316" s="26">
        <v>42430</v>
      </c>
      <c r="E316" s="27">
        <v>26</v>
      </c>
      <c r="F316" s="27">
        <v>21</v>
      </c>
      <c r="G316" s="9">
        <f t="shared" si="32"/>
        <v>0.80769230769230771</v>
      </c>
      <c r="H316" s="27">
        <v>556</v>
      </c>
      <c r="I316" s="27">
        <v>468</v>
      </c>
      <c r="J316" s="9">
        <f t="shared" si="33"/>
        <v>0.84172661870503596</v>
      </c>
      <c r="K316">
        <f t="shared" si="34"/>
        <v>-88</v>
      </c>
      <c r="L316" s="28">
        <v>0.63600000000000001</v>
      </c>
      <c r="M316" s="28">
        <v>0.9</v>
      </c>
      <c r="N316" s="9">
        <f t="shared" si="35"/>
        <v>-0.26400000000000001</v>
      </c>
      <c r="O316" s="28">
        <v>0.73709999999999998</v>
      </c>
      <c r="P316" s="28">
        <v>0.95</v>
      </c>
      <c r="Q316" s="9">
        <f t="shared" si="36"/>
        <v>-0.21289999999999998</v>
      </c>
      <c r="R316" s="24">
        <f>SUMIFS(tblCleanOrders[Sales_USD],tblCleanOrders[Rep_ID],A316,tblCleanOrders[Year],YEAR(D316),tblCleanOrders[Month],MONTH(D316))</f>
        <v>1661.8</v>
      </c>
      <c r="S316" s="27">
        <v>1.1100000000000001</v>
      </c>
      <c r="T316" s="24">
        <f>INDEX(tblRepAvg[Avg_Monthly_Sales],MATCH(A316,tblRepAvg[Rep_ID],0))*S316</f>
        <v>3311.4401833333341</v>
      </c>
      <c r="U316" s="9">
        <f t="shared" si="37"/>
        <v>0.50183603145360545</v>
      </c>
      <c r="V316" s="24">
        <f t="shared" si="38"/>
        <v>-1649.6401833333341</v>
      </c>
      <c r="W316" t="str">
        <f t="shared" si="39"/>
        <v>Critical</v>
      </c>
    </row>
    <row r="317" spans="1:23" ht="15" customHeight="1" x14ac:dyDescent="0.3">
      <c r="A317" s="25">
        <v>321620</v>
      </c>
      <c r="B317" s="25">
        <v>1</v>
      </c>
      <c r="C317" t="str">
        <f>INDEX(tblRegions[name],MATCH(B317,tblRegions[id],0))</f>
        <v>Northeast</v>
      </c>
      <c r="D317" s="26">
        <v>42461</v>
      </c>
      <c r="E317" s="27">
        <v>26</v>
      </c>
      <c r="F317" s="27">
        <v>21</v>
      </c>
      <c r="G317" s="9">
        <f t="shared" si="32"/>
        <v>0.80769230769230771</v>
      </c>
      <c r="H317" s="27">
        <v>564</v>
      </c>
      <c r="I317" s="27">
        <v>465</v>
      </c>
      <c r="J317" s="9">
        <f t="shared" si="33"/>
        <v>0.82446808510638303</v>
      </c>
      <c r="K317">
        <f t="shared" si="34"/>
        <v>-99</v>
      </c>
      <c r="L317" s="28">
        <v>0.70960000000000001</v>
      </c>
      <c r="M317" s="28">
        <v>0.9</v>
      </c>
      <c r="N317" s="9">
        <f t="shared" si="35"/>
        <v>-0.19040000000000001</v>
      </c>
      <c r="O317" s="28">
        <v>0.77449999999999997</v>
      </c>
      <c r="P317" s="28">
        <v>0.95</v>
      </c>
      <c r="Q317" s="9">
        <f t="shared" si="36"/>
        <v>-0.17549999999999999</v>
      </c>
      <c r="R317" s="24">
        <f>SUMIFS(tblCleanOrders[Sales_USD],tblCleanOrders[Rep_ID],A317,tblCleanOrders[Year],YEAR(D317),tblCleanOrders[Month],MONTH(D317))</f>
        <v>2756.51</v>
      </c>
      <c r="S317" s="27">
        <v>1.1200000000000001</v>
      </c>
      <c r="T317" s="24">
        <f>INDEX(tblRepAvg[Avg_Monthly_Sales],MATCH(A317,tblRepAvg[Rep_ID],0))*S317</f>
        <v>3341.2729777777786</v>
      </c>
      <c r="U317" s="9">
        <f t="shared" si="37"/>
        <v>0.82498796666212715</v>
      </c>
      <c r="V317" s="24">
        <f t="shared" si="38"/>
        <v>-584.76297777777836</v>
      </c>
      <c r="W317" t="str">
        <f t="shared" si="39"/>
        <v>At Risk</v>
      </c>
    </row>
    <row r="318" spans="1:23" ht="15" customHeight="1" x14ac:dyDescent="0.3">
      <c r="A318" s="25">
        <v>321620</v>
      </c>
      <c r="B318" s="25">
        <v>1</v>
      </c>
      <c r="C318" t="str">
        <f>INDEX(tblRegions[name],MATCH(B318,tblRegions[id],0))</f>
        <v>Northeast</v>
      </c>
      <c r="D318" s="26">
        <v>42491</v>
      </c>
      <c r="E318" s="27">
        <v>26</v>
      </c>
      <c r="F318" s="27">
        <v>22</v>
      </c>
      <c r="G318" s="9">
        <f t="shared" si="32"/>
        <v>0.84615384615384615</v>
      </c>
      <c r="H318" s="27">
        <v>540</v>
      </c>
      <c r="I318" s="27">
        <v>467</v>
      </c>
      <c r="J318" s="9">
        <f t="shared" si="33"/>
        <v>0.86481481481481481</v>
      </c>
      <c r="K318">
        <f t="shared" si="34"/>
        <v>-73</v>
      </c>
      <c r="L318" s="28">
        <v>0.72609999999999997</v>
      </c>
      <c r="M318" s="28">
        <v>0.9</v>
      </c>
      <c r="N318" s="9">
        <f t="shared" si="35"/>
        <v>-0.17390000000000005</v>
      </c>
      <c r="O318" s="28">
        <v>0.77600000000000002</v>
      </c>
      <c r="P318" s="28">
        <v>0.95</v>
      </c>
      <c r="Q318" s="9">
        <f t="shared" si="36"/>
        <v>-0.17399999999999993</v>
      </c>
      <c r="R318" s="24">
        <f>SUMIFS(tblCleanOrders[Sales_USD],tblCleanOrders[Rep_ID],A318,tblCleanOrders[Year],YEAR(D318),tblCleanOrders[Month],MONTH(D318))</f>
        <v>3879.8500000000004</v>
      </c>
      <c r="S318" s="27">
        <v>1.1299999999999999</v>
      </c>
      <c r="T318" s="24">
        <f>INDEX(tblRepAvg[Avg_Monthly_Sales],MATCH(A318,tblRepAvg[Rep_ID],0))*S318</f>
        <v>3371.1057722222222</v>
      </c>
      <c r="U318" s="9">
        <f t="shared" si="37"/>
        <v>1.150913160889169</v>
      </c>
      <c r="V318" s="24">
        <f t="shared" si="38"/>
        <v>508.74422777777818</v>
      </c>
      <c r="W318" t="str">
        <f t="shared" si="39"/>
        <v>At Risk</v>
      </c>
    </row>
    <row r="319" spans="1:23" ht="15" customHeight="1" x14ac:dyDescent="0.3">
      <c r="A319" s="25">
        <v>321620</v>
      </c>
      <c r="B319" s="25">
        <v>1</v>
      </c>
      <c r="C319" t="str">
        <f>INDEX(tblRegions[name],MATCH(B319,tblRegions[id],0))</f>
        <v>Northeast</v>
      </c>
      <c r="D319" s="26">
        <v>42522</v>
      </c>
      <c r="E319" s="27">
        <v>26</v>
      </c>
      <c r="F319" s="27">
        <v>21</v>
      </c>
      <c r="G319" s="9">
        <f t="shared" si="32"/>
        <v>0.80769230769230771</v>
      </c>
      <c r="H319" s="27">
        <v>548</v>
      </c>
      <c r="I319" s="27">
        <v>460</v>
      </c>
      <c r="J319" s="9">
        <f t="shared" si="33"/>
        <v>0.83941605839416056</v>
      </c>
      <c r="K319">
        <f t="shared" si="34"/>
        <v>-88</v>
      </c>
      <c r="L319" s="28">
        <v>0.70660000000000001</v>
      </c>
      <c r="M319" s="28">
        <v>0.9</v>
      </c>
      <c r="N319" s="9">
        <f t="shared" si="35"/>
        <v>-0.19340000000000002</v>
      </c>
      <c r="O319" s="28">
        <v>0.74019999999999997</v>
      </c>
      <c r="P319" s="28">
        <v>0.95</v>
      </c>
      <c r="Q319" s="9">
        <f t="shared" si="36"/>
        <v>-0.20979999999999999</v>
      </c>
      <c r="R319" s="24">
        <f>SUMIFS(tblCleanOrders[Sales_USD],tblCleanOrders[Rep_ID],A319,tblCleanOrders[Year],YEAR(D319),tblCleanOrders[Month],MONTH(D319))</f>
        <v>834.48</v>
      </c>
      <c r="S319" s="27">
        <v>1.1399999999999999</v>
      </c>
      <c r="T319" s="24">
        <f>INDEX(tblRepAvg[Avg_Monthly_Sales],MATCH(A319,tblRepAvg[Rep_ID],0))*S319</f>
        <v>3400.9385666666667</v>
      </c>
      <c r="U319" s="9">
        <f t="shared" si="37"/>
        <v>0.24536756064308796</v>
      </c>
      <c r="V319" s="24">
        <f t="shared" si="38"/>
        <v>-2566.4585666666667</v>
      </c>
      <c r="W319" t="str">
        <f t="shared" si="39"/>
        <v>Critical</v>
      </c>
    </row>
    <row r="320" spans="1:23" ht="15" customHeight="1" x14ac:dyDescent="0.3">
      <c r="A320" s="25">
        <v>321620</v>
      </c>
      <c r="B320" s="25">
        <v>1</v>
      </c>
      <c r="C320" t="str">
        <f>INDEX(tblRegions[name],MATCH(B320,tblRegions[id],0))</f>
        <v>Northeast</v>
      </c>
      <c r="D320" s="26">
        <v>42552</v>
      </c>
      <c r="E320" s="27">
        <v>26</v>
      </c>
      <c r="F320" s="27">
        <v>22</v>
      </c>
      <c r="G320" s="9">
        <f t="shared" si="32"/>
        <v>0.84615384615384615</v>
      </c>
      <c r="H320" s="27">
        <v>556</v>
      </c>
      <c r="I320" s="27">
        <v>406</v>
      </c>
      <c r="J320" s="9">
        <f t="shared" si="33"/>
        <v>0.73021582733812951</v>
      </c>
      <c r="K320">
        <f t="shared" si="34"/>
        <v>-150</v>
      </c>
      <c r="L320" s="28">
        <v>0.74119999999999997</v>
      </c>
      <c r="M320" s="28">
        <v>0.9</v>
      </c>
      <c r="N320" s="9">
        <f t="shared" si="35"/>
        <v>-0.15880000000000005</v>
      </c>
      <c r="O320" s="28">
        <v>0.79890000000000005</v>
      </c>
      <c r="P320" s="28">
        <v>0.95</v>
      </c>
      <c r="Q320" s="9">
        <f t="shared" si="36"/>
        <v>-0.1510999999999999</v>
      </c>
      <c r="R320" s="24">
        <f>SUMIFS(tblCleanOrders[Sales_USD],tblCleanOrders[Rep_ID],A320,tblCleanOrders[Year],YEAR(D320),tblCleanOrders[Month],MONTH(D320))</f>
        <v>3043.96</v>
      </c>
      <c r="S320" s="27">
        <v>1.1499999999999999</v>
      </c>
      <c r="T320" s="24">
        <f>INDEX(tblRepAvg[Avg_Monthly_Sales],MATCH(A320,tblRepAvg[Rep_ID],0))*S320</f>
        <v>3430.7713611111112</v>
      </c>
      <c r="U320" s="9">
        <f t="shared" si="37"/>
        <v>0.88725236385736994</v>
      </c>
      <c r="V320" s="24">
        <f t="shared" si="38"/>
        <v>-386.81136111111118</v>
      </c>
      <c r="W320" t="str">
        <f t="shared" si="39"/>
        <v>At Risk</v>
      </c>
    </row>
    <row r="321" spans="1:23" ht="15" customHeight="1" x14ac:dyDescent="0.3">
      <c r="A321" s="25">
        <v>321620</v>
      </c>
      <c r="B321" s="25">
        <v>1</v>
      </c>
      <c r="C321" t="str">
        <f>INDEX(tblRegions[name],MATCH(B321,tblRegions[id],0))</f>
        <v>Northeast</v>
      </c>
      <c r="D321" s="26">
        <v>42583</v>
      </c>
      <c r="E321" s="27">
        <v>26</v>
      </c>
      <c r="F321" s="27">
        <v>22</v>
      </c>
      <c r="G321" s="9">
        <f t="shared" si="32"/>
        <v>0.84615384615384615</v>
      </c>
      <c r="H321" s="27">
        <v>564</v>
      </c>
      <c r="I321" s="27">
        <v>411</v>
      </c>
      <c r="J321" s="9">
        <f t="shared" si="33"/>
        <v>0.72872340425531912</v>
      </c>
      <c r="K321">
        <f t="shared" si="34"/>
        <v>-153</v>
      </c>
      <c r="L321" s="28">
        <v>0.72889999999999999</v>
      </c>
      <c r="M321" s="28">
        <v>0.9</v>
      </c>
      <c r="N321" s="9">
        <f t="shared" si="35"/>
        <v>-0.17110000000000003</v>
      </c>
      <c r="O321" s="28">
        <v>0.78920000000000001</v>
      </c>
      <c r="P321" s="28">
        <v>0.95</v>
      </c>
      <c r="Q321" s="9">
        <f t="shared" si="36"/>
        <v>-0.16079999999999994</v>
      </c>
      <c r="R321" s="24">
        <f>SUMIFS(tblCleanOrders[Sales_USD],tblCleanOrders[Rep_ID],A321,tblCleanOrders[Year],YEAR(D321),tblCleanOrders[Month],MONTH(D321))</f>
        <v>3203.83</v>
      </c>
      <c r="S321" s="27">
        <v>1.05</v>
      </c>
      <c r="T321" s="24">
        <f>INDEX(tblRepAvg[Avg_Monthly_Sales],MATCH(A321,tblRepAvg[Rep_ID],0))*S321</f>
        <v>3132.4434166666674</v>
      </c>
      <c r="U321" s="9">
        <f t="shared" si="37"/>
        <v>1.0227894246879317</v>
      </c>
      <c r="V321" s="24">
        <f t="shared" si="38"/>
        <v>71.38658333333251</v>
      </c>
      <c r="W321" t="str">
        <f t="shared" si="39"/>
        <v>At Risk</v>
      </c>
    </row>
    <row r="322" spans="1:23" ht="15" customHeight="1" x14ac:dyDescent="0.3">
      <c r="A322" s="25">
        <v>321620</v>
      </c>
      <c r="B322" s="25">
        <v>1</v>
      </c>
      <c r="C322" t="str">
        <f>INDEX(tblRegions[name],MATCH(B322,tblRegions[id],0))</f>
        <v>Northeast</v>
      </c>
      <c r="D322" s="26">
        <v>42614</v>
      </c>
      <c r="E322" s="27">
        <v>26</v>
      </c>
      <c r="F322" s="27">
        <v>21</v>
      </c>
      <c r="G322" s="9">
        <f t="shared" ref="G322:G385" si="40">F322/E322</f>
        <v>0.80769230769230771</v>
      </c>
      <c r="H322" s="27">
        <v>540</v>
      </c>
      <c r="I322" s="27">
        <v>404</v>
      </c>
      <c r="J322" s="9">
        <f t="shared" ref="J322:J385" si="41">I322/H322</f>
        <v>0.74814814814814812</v>
      </c>
      <c r="K322">
        <f t="shared" ref="K322:K385" si="42">I322-H322</f>
        <v>-136</v>
      </c>
      <c r="L322" s="28">
        <v>0.76390000000000002</v>
      </c>
      <c r="M322" s="28">
        <v>0.9</v>
      </c>
      <c r="N322" s="9">
        <f t="shared" ref="N322:N385" si="43">L322-M322</f>
        <v>-0.1361</v>
      </c>
      <c r="O322" s="28">
        <v>0.77790000000000004</v>
      </c>
      <c r="P322" s="28">
        <v>0.95</v>
      </c>
      <c r="Q322" s="9">
        <f t="shared" ref="Q322:Q385" si="44">O322-P322</f>
        <v>-0.17209999999999992</v>
      </c>
      <c r="R322" s="24">
        <f>SUMIFS(tblCleanOrders[Sales_USD],tblCleanOrders[Rep_ID],A322,tblCleanOrders[Year],YEAR(D322),tblCleanOrders[Month],MONTH(D322))</f>
        <v>3218.59</v>
      </c>
      <c r="S322" s="27">
        <v>1.06</v>
      </c>
      <c r="T322" s="24">
        <f>INDEX(tblRepAvg[Avg_Monthly_Sales],MATCH(A322,tblRepAvg[Rep_ID],0))*S322</f>
        <v>3162.2762111111115</v>
      </c>
      <c r="U322" s="9">
        <f t="shared" ref="U322:U385" si="45">IFERROR(R322/T322,0)</f>
        <v>1.0178079918164713</v>
      </c>
      <c r="V322" s="24">
        <f t="shared" ref="V322:V385" si="46">R322-T322</f>
        <v>56.313788888888666</v>
      </c>
      <c r="W322" t="str">
        <f t="shared" ref="W322:W385" si="47">IF(AND(U322&gt;=0.9,L322&gt;=0.8),"Healthy",IF(OR(U322&lt;0.8,L322&lt;0.7),"Critical","At Risk"))</f>
        <v>At Risk</v>
      </c>
    </row>
    <row r="323" spans="1:23" ht="15" customHeight="1" x14ac:dyDescent="0.3">
      <c r="A323" s="25">
        <v>321620</v>
      </c>
      <c r="B323" s="25">
        <v>1</v>
      </c>
      <c r="C323" t="str">
        <f>INDEX(tblRegions[name],MATCH(B323,tblRegions[id],0))</f>
        <v>Northeast</v>
      </c>
      <c r="D323" s="26">
        <v>42644</v>
      </c>
      <c r="E323" s="27">
        <v>26</v>
      </c>
      <c r="F323" s="27">
        <v>22</v>
      </c>
      <c r="G323" s="9">
        <f t="shared" si="40"/>
        <v>0.84615384615384615</v>
      </c>
      <c r="H323" s="27">
        <v>548</v>
      </c>
      <c r="I323" s="27">
        <v>475</v>
      </c>
      <c r="J323" s="9">
        <f t="shared" si="41"/>
        <v>0.86678832116788318</v>
      </c>
      <c r="K323">
        <f t="shared" si="42"/>
        <v>-73</v>
      </c>
      <c r="L323" s="28">
        <v>0.74960000000000004</v>
      </c>
      <c r="M323" s="28">
        <v>0.9</v>
      </c>
      <c r="N323" s="9">
        <f t="shared" si="43"/>
        <v>-0.15039999999999998</v>
      </c>
      <c r="O323" s="28">
        <v>0.78939999999999999</v>
      </c>
      <c r="P323" s="28">
        <v>0.95</v>
      </c>
      <c r="Q323" s="9">
        <f t="shared" si="44"/>
        <v>-0.16059999999999997</v>
      </c>
      <c r="R323" s="24">
        <f>SUMIFS(tblCleanOrders[Sales_USD],tblCleanOrders[Rep_ID],A323,tblCleanOrders[Year],YEAR(D323),tblCleanOrders[Month],MONTH(D323))</f>
        <v>5036.76</v>
      </c>
      <c r="S323" s="27">
        <v>1.07</v>
      </c>
      <c r="T323" s="24">
        <f>INDEX(tblRepAvg[Avg_Monthly_Sales],MATCH(A323,tblRepAvg[Rep_ID],0))*S323</f>
        <v>3192.109005555556</v>
      </c>
      <c r="U323" s="9">
        <f t="shared" si="45"/>
        <v>1.5778784468932634</v>
      </c>
      <c r="V323" s="24">
        <f t="shared" si="46"/>
        <v>1844.6509944444442</v>
      </c>
      <c r="W323" t="str">
        <f t="shared" si="47"/>
        <v>At Risk</v>
      </c>
    </row>
    <row r="324" spans="1:23" ht="15" customHeight="1" x14ac:dyDescent="0.3">
      <c r="A324" s="25">
        <v>321620</v>
      </c>
      <c r="B324" s="25">
        <v>1</v>
      </c>
      <c r="C324" t="str">
        <f>INDEX(tblRegions[name],MATCH(B324,tblRegions[id],0))</f>
        <v>Northeast</v>
      </c>
      <c r="D324" s="26">
        <v>42675</v>
      </c>
      <c r="E324" s="27">
        <v>26</v>
      </c>
      <c r="F324" s="27">
        <v>24</v>
      </c>
      <c r="G324" s="9">
        <f t="shared" si="40"/>
        <v>0.92307692307692313</v>
      </c>
      <c r="H324" s="27">
        <v>556</v>
      </c>
      <c r="I324" s="27">
        <v>436</v>
      </c>
      <c r="J324" s="9">
        <f t="shared" si="41"/>
        <v>0.78417266187050361</v>
      </c>
      <c r="K324">
        <f t="shared" si="42"/>
        <v>-120</v>
      </c>
      <c r="L324" s="28">
        <v>0.70530000000000004</v>
      </c>
      <c r="M324" s="28">
        <v>0.9</v>
      </c>
      <c r="N324" s="9">
        <f t="shared" si="43"/>
        <v>-0.19469999999999998</v>
      </c>
      <c r="O324" s="28">
        <v>0.77470000000000006</v>
      </c>
      <c r="P324" s="28">
        <v>0.95</v>
      </c>
      <c r="Q324" s="9">
        <f t="shared" si="44"/>
        <v>-0.1752999999999999</v>
      </c>
      <c r="R324" s="24">
        <f>SUMIFS(tblCleanOrders[Sales_USD],tblCleanOrders[Rep_ID],A324,tblCleanOrders[Year],YEAR(D324),tblCleanOrders[Month],MONTH(D324))</f>
        <v>4463.95</v>
      </c>
      <c r="S324" s="27">
        <v>1.08</v>
      </c>
      <c r="T324" s="24">
        <f>INDEX(tblRepAvg[Avg_Monthly_Sales],MATCH(A324,tblRepAvg[Rep_ID],0))*S324</f>
        <v>3221.9418000000005</v>
      </c>
      <c r="U324" s="9">
        <f t="shared" si="45"/>
        <v>1.3854843684637628</v>
      </c>
      <c r="V324" s="24">
        <f t="shared" si="46"/>
        <v>1242.0081999999993</v>
      </c>
      <c r="W324" t="str">
        <f t="shared" si="47"/>
        <v>At Risk</v>
      </c>
    </row>
    <row r="325" spans="1:23" ht="15" customHeight="1" x14ac:dyDescent="0.3">
      <c r="A325" s="25">
        <v>321620</v>
      </c>
      <c r="B325" s="25">
        <v>1</v>
      </c>
      <c r="C325" t="str">
        <f>INDEX(tblRegions[name],MATCH(B325,tblRegions[id],0))</f>
        <v>Northeast</v>
      </c>
      <c r="D325" s="26">
        <v>42705</v>
      </c>
      <c r="E325" s="27">
        <v>26</v>
      </c>
      <c r="F325" s="27">
        <v>22</v>
      </c>
      <c r="G325" s="9">
        <f t="shared" si="40"/>
        <v>0.84615384615384615</v>
      </c>
      <c r="H325" s="27">
        <v>564</v>
      </c>
      <c r="I325" s="27">
        <v>435</v>
      </c>
      <c r="J325" s="9">
        <f t="shared" si="41"/>
        <v>0.77127659574468088</v>
      </c>
      <c r="K325">
        <f t="shared" si="42"/>
        <v>-129</v>
      </c>
      <c r="L325" s="28">
        <v>0.69710000000000005</v>
      </c>
      <c r="M325" s="28">
        <v>0.9</v>
      </c>
      <c r="N325" s="9">
        <f t="shared" si="43"/>
        <v>-0.20289999999999997</v>
      </c>
      <c r="O325" s="28">
        <v>0.83930000000000005</v>
      </c>
      <c r="P325" s="28">
        <v>0.95</v>
      </c>
      <c r="Q325" s="9">
        <f t="shared" si="44"/>
        <v>-0.11069999999999991</v>
      </c>
      <c r="R325" s="24">
        <f>SUMIFS(tblCleanOrders[Sales_USD],tblCleanOrders[Rep_ID],A325,tblCleanOrders[Year],YEAR(D325),tblCleanOrders[Month],MONTH(D325))</f>
        <v>3974.6400000000003</v>
      </c>
      <c r="S325" s="27">
        <v>1.0900000000000001</v>
      </c>
      <c r="T325" s="24">
        <f>INDEX(tblRepAvg[Avg_Monthly_Sales],MATCH(A325,tblRepAvg[Rep_ID],0))*S325</f>
        <v>3251.774594444445</v>
      </c>
      <c r="U325" s="9">
        <f t="shared" si="45"/>
        <v>1.2222987432125672</v>
      </c>
      <c r="V325" s="24">
        <f t="shared" si="46"/>
        <v>722.8654055555553</v>
      </c>
      <c r="W325" t="str">
        <f t="shared" si="47"/>
        <v>Critical</v>
      </c>
    </row>
    <row r="326" spans="1:23" ht="15" customHeight="1" x14ac:dyDescent="0.3">
      <c r="A326" s="25">
        <v>321620</v>
      </c>
      <c r="B326" s="25">
        <v>1</v>
      </c>
      <c r="C326" t="str">
        <f>INDEX(tblRegions[name],MATCH(B326,tblRegions[id],0))</f>
        <v>Northeast</v>
      </c>
      <c r="D326" s="26">
        <v>42736</v>
      </c>
      <c r="E326" s="27">
        <v>26</v>
      </c>
      <c r="F326" s="27">
        <v>22</v>
      </c>
      <c r="G326" s="9">
        <f t="shared" si="40"/>
        <v>0.84615384615384615</v>
      </c>
      <c r="H326" s="27">
        <v>540</v>
      </c>
      <c r="I326" s="27">
        <v>412</v>
      </c>
      <c r="J326" s="9">
        <f t="shared" si="41"/>
        <v>0.76296296296296295</v>
      </c>
      <c r="K326">
        <f t="shared" si="42"/>
        <v>-128</v>
      </c>
      <c r="L326" s="28">
        <v>0.76529999999999998</v>
      </c>
      <c r="M326" s="28">
        <v>0.9</v>
      </c>
      <c r="N326" s="9">
        <f t="shared" si="43"/>
        <v>-0.13470000000000004</v>
      </c>
      <c r="O326" s="28">
        <v>0.76490000000000002</v>
      </c>
      <c r="P326" s="28">
        <v>0.95</v>
      </c>
      <c r="Q326" s="9">
        <f t="shared" si="44"/>
        <v>-0.18509999999999993</v>
      </c>
      <c r="R326" s="24">
        <f>SUMIFS(tblCleanOrders[Sales_USD],tblCleanOrders[Rep_ID],A326,tblCleanOrders[Year],YEAR(D326),tblCleanOrders[Month],MONTH(D326))</f>
        <v>0</v>
      </c>
      <c r="S326" s="27">
        <v>1.1000000000000001</v>
      </c>
      <c r="T326" s="24">
        <f>INDEX(tblRepAvg[Avg_Monthly_Sales],MATCH(A326,tblRepAvg[Rep_ID],0))*S326</f>
        <v>3281.6073888888895</v>
      </c>
      <c r="U326" s="9">
        <f t="shared" si="45"/>
        <v>0</v>
      </c>
      <c r="V326" s="24">
        <f t="shared" si="46"/>
        <v>-3281.6073888888895</v>
      </c>
      <c r="W326" t="str">
        <f t="shared" si="47"/>
        <v>Critical</v>
      </c>
    </row>
    <row r="327" spans="1:23" ht="15" customHeight="1" x14ac:dyDescent="0.3">
      <c r="A327" s="25">
        <v>321630</v>
      </c>
      <c r="B327" s="25">
        <v>1</v>
      </c>
      <c r="C327" t="str">
        <f>INDEX(tblRegions[name],MATCH(B327,tblRegions[id],0))</f>
        <v>Northeast</v>
      </c>
      <c r="D327" s="26">
        <v>42005</v>
      </c>
      <c r="E327" s="27">
        <v>26</v>
      </c>
      <c r="F327" s="27">
        <v>24</v>
      </c>
      <c r="G327" s="9">
        <f t="shared" si="40"/>
        <v>0.92307692307692313</v>
      </c>
      <c r="H327" s="27">
        <v>552</v>
      </c>
      <c r="I327" s="27">
        <v>546</v>
      </c>
      <c r="J327" s="9">
        <f t="shared" si="41"/>
        <v>0.98913043478260865</v>
      </c>
      <c r="K327">
        <f t="shared" si="42"/>
        <v>-6</v>
      </c>
      <c r="L327" s="28">
        <v>0.9002</v>
      </c>
      <c r="M327" s="28">
        <v>0.9</v>
      </c>
      <c r="N327" s="9">
        <f t="shared" si="43"/>
        <v>1.9999999999997797E-4</v>
      </c>
      <c r="O327" s="28">
        <v>0.98</v>
      </c>
      <c r="P327" s="28">
        <v>0.95</v>
      </c>
      <c r="Q327" s="9">
        <f t="shared" si="44"/>
        <v>3.0000000000000027E-2</v>
      </c>
      <c r="R327" s="24">
        <f>SUMIFS(tblCleanOrders[Sales_USD],tblCleanOrders[Rep_ID],A327,tblCleanOrders[Year],YEAR(D327),tblCleanOrders[Month],MONTH(D327))</f>
        <v>2532.4699999999998</v>
      </c>
      <c r="S327" s="27">
        <v>1.1100000000000001</v>
      </c>
      <c r="T327" s="24">
        <f>INDEX(tblRepAvg[Avg_Monthly_Sales],MATCH(A327,tblRepAvg[Rep_ID],0))*S327</f>
        <v>7747.9184000000014</v>
      </c>
      <c r="U327" s="9">
        <f t="shared" si="45"/>
        <v>0.32685811456145425</v>
      </c>
      <c r="V327" s="24">
        <f t="shared" si="46"/>
        <v>-5215.4484000000011</v>
      </c>
      <c r="W327" t="str">
        <f t="shared" si="47"/>
        <v>Critical</v>
      </c>
    </row>
    <row r="328" spans="1:23" ht="15" customHeight="1" x14ac:dyDescent="0.3">
      <c r="A328" s="25">
        <v>321630</v>
      </c>
      <c r="B328" s="25">
        <v>1</v>
      </c>
      <c r="C328" t="str">
        <f>INDEX(tblRegions[name],MATCH(B328,tblRegions[id],0))</f>
        <v>Northeast</v>
      </c>
      <c r="D328" s="26">
        <v>42036</v>
      </c>
      <c r="E328" s="27">
        <v>26</v>
      </c>
      <c r="F328" s="27">
        <v>26</v>
      </c>
      <c r="G328" s="9">
        <f t="shared" si="40"/>
        <v>1</v>
      </c>
      <c r="H328" s="27">
        <v>560</v>
      </c>
      <c r="I328" s="27">
        <v>554</v>
      </c>
      <c r="J328" s="9">
        <f t="shared" si="41"/>
        <v>0.98928571428571432</v>
      </c>
      <c r="K328">
        <f t="shared" si="42"/>
        <v>-6</v>
      </c>
      <c r="L328" s="28">
        <v>0.93230000000000002</v>
      </c>
      <c r="M328" s="28">
        <v>0.9</v>
      </c>
      <c r="N328" s="9">
        <f t="shared" si="43"/>
        <v>3.2299999999999995E-2</v>
      </c>
      <c r="O328" s="28">
        <v>0.96699999999999997</v>
      </c>
      <c r="P328" s="28">
        <v>0.95</v>
      </c>
      <c r="Q328" s="9">
        <f t="shared" si="44"/>
        <v>1.7000000000000015E-2</v>
      </c>
      <c r="R328" s="24">
        <f>SUMIFS(tblCleanOrders[Sales_USD],tblCleanOrders[Rep_ID],A328,tblCleanOrders[Year],YEAR(D328),tblCleanOrders[Month],MONTH(D328))</f>
        <v>4366.6000000000004</v>
      </c>
      <c r="S328" s="27">
        <v>1.1200000000000001</v>
      </c>
      <c r="T328" s="24">
        <f>INDEX(tblRepAvg[Avg_Monthly_Sales],MATCH(A328,tblRepAvg[Rep_ID],0))*S328</f>
        <v>7817.7194666666683</v>
      </c>
      <c r="U328" s="9">
        <f t="shared" si="45"/>
        <v>0.55855163626916871</v>
      </c>
      <c r="V328" s="24">
        <f t="shared" si="46"/>
        <v>-3451.1194666666679</v>
      </c>
      <c r="W328" t="str">
        <f t="shared" si="47"/>
        <v>Critical</v>
      </c>
    </row>
    <row r="329" spans="1:23" ht="15" customHeight="1" x14ac:dyDescent="0.3">
      <c r="A329" s="25">
        <v>321630</v>
      </c>
      <c r="B329" s="25">
        <v>1</v>
      </c>
      <c r="C329" t="str">
        <f>INDEX(tblRegions[name],MATCH(B329,tblRegions[id],0))</f>
        <v>Northeast</v>
      </c>
      <c r="D329" s="26">
        <v>42064</v>
      </c>
      <c r="E329" s="27">
        <v>26</v>
      </c>
      <c r="F329" s="27">
        <v>24</v>
      </c>
      <c r="G329" s="9">
        <f t="shared" si="40"/>
        <v>0.92307692307692313</v>
      </c>
      <c r="H329" s="27">
        <v>568</v>
      </c>
      <c r="I329" s="27">
        <v>553</v>
      </c>
      <c r="J329" s="9">
        <f t="shared" si="41"/>
        <v>0.97359154929577463</v>
      </c>
      <c r="K329">
        <f t="shared" si="42"/>
        <v>-15</v>
      </c>
      <c r="L329" s="28">
        <v>0.93220000000000003</v>
      </c>
      <c r="M329" s="28">
        <v>0.9</v>
      </c>
      <c r="N329" s="9">
        <f t="shared" si="43"/>
        <v>3.2200000000000006E-2</v>
      </c>
      <c r="O329" s="28">
        <v>0.98</v>
      </c>
      <c r="P329" s="28">
        <v>0.95</v>
      </c>
      <c r="Q329" s="9">
        <f t="shared" si="44"/>
        <v>3.0000000000000027E-2</v>
      </c>
      <c r="R329" s="24">
        <f>SUMIFS(tblCleanOrders[Sales_USD],tblCleanOrders[Rep_ID],A329,tblCleanOrders[Year],YEAR(D329),tblCleanOrders[Month],MONTH(D329))</f>
        <v>2709.66</v>
      </c>
      <c r="S329" s="27">
        <v>1.1299999999999999</v>
      </c>
      <c r="T329" s="24">
        <f>INDEX(tblRepAvg[Avg_Monthly_Sales],MATCH(A329,tblRepAvg[Rep_ID],0))*S329</f>
        <v>7887.5205333333333</v>
      </c>
      <c r="U329" s="9">
        <f t="shared" si="45"/>
        <v>0.34353761597814497</v>
      </c>
      <c r="V329" s="24">
        <f t="shared" si="46"/>
        <v>-5177.8605333333335</v>
      </c>
      <c r="W329" t="str">
        <f t="shared" si="47"/>
        <v>Critical</v>
      </c>
    </row>
    <row r="330" spans="1:23" ht="15" customHeight="1" x14ac:dyDescent="0.3">
      <c r="A330" s="25">
        <v>321630</v>
      </c>
      <c r="B330" s="25">
        <v>1</v>
      </c>
      <c r="C330" t="str">
        <f>INDEX(tblRegions[name],MATCH(B330,tblRegions[id],0))</f>
        <v>Northeast</v>
      </c>
      <c r="D330" s="26">
        <v>42095</v>
      </c>
      <c r="E330" s="27">
        <v>26</v>
      </c>
      <c r="F330" s="27">
        <v>23</v>
      </c>
      <c r="G330" s="9">
        <f t="shared" si="40"/>
        <v>0.88461538461538458</v>
      </c>
      <c r="H330" s="27">
        <v>576</v>
      </c>
      <c r="I330" s="27">
        <v>570</v>
      </c>
      <c r="J330" s="9">
        <f t="shared" si="41"/>
        <v>0.98958333333333337</v>
      </c>
      <c r="K330">
        <f t="shared" si="42"/>
        <v>-6</v>
      </c>
      <c r="L330" s="28">
        <v>0.93220000000000003</v>
      </c>
      <c r="M330" s="28">
        <v>0.9</v>
      </c>
      <c r="N330" s="9">
        <f t="shared" si="43"/>
        <v>3.2200000000000006E-2</v>
      </c>
      <c r="O330" s="28">
        <v>0.98</v>
      </c>
      <c r="P330" s="28">
        <v>0.95</v>
      </c>
      <c r="Q330" s="9">
        <f t="shared" si="44"/>
        <v>3.0000000000000027E-2</v>
      </c>
      <c r="R330" s="24">
        <f>SUMIFS(tblCleanOrders[Sales_USD],tblCleanOrders[Rep_ID],A330,tblCleanOrders[Year],YEAR(D330),tblCleanOrders[Month],MONTH(D330))</f>
        <v>2649.2</v>
      </c>
      <c r="S330" s="27">
        <v>1.1399999999999999</v>
      </c>
      <c r="T330" s="24">
        <f>INDEX(tblRepAvg[Avg_Monthly_Sales],MATCH(A330,tblRepAvg[Rep_ID],0))*S330</f>
        <v>7957.3216000000002</v>
      </c>
      <c r="U330" s="9">
        <f t="shared" si="45"/>
        <v>0.3329260941269484</v>
      </c>
      <c r="V330" s="24">
        <f t="shared" si="46"/>
        <v>-5308.1216000000004</v>
      </c>
      <c r="W330" t="str">
        <f t="shared" si="47"/>
        <v>Critical</v>
      </c>
    </row>
    <row r="331" spans="1:23" ht="15" customHeight="1" x14ac:dyDescent="0.3">
      <c r="A331" s="25">
        <v>321630</v>
      </c>
      <c r="B331" s="25">
        <v>1</v>
      </c>
      <c r="C331" t="str">
        <f>INDEX(tblRegions[name],MATCH(B331,tblRegions[id],0))</f>
        <v>Northeast</v>
      </c>
      <c r="D331" s="26">
        <v>42125</v>
      </c>
      <c r="E331" s="27">
        <v>26</v>
      </c>
      <c r="F331" s="27">
        <v>24</v>
      </c>
      <c r="G331" s="9">
        <f t="shared" si="40"/>
        <v>0.92307692307692313</v>
      </c>
      <c r="H331" s="27">
        <v>552</v>
      </c>
      <c r="I331" s="27">
        <v>546</v>
      </c>
      <c r="J331" s="9">
        <f t="shared" si="41"/>
        <v>0.98913043478260865</v>
      </c>
      <c r="K331">
        <f t="shared" si="42"/>
        <v>-6</v>
      </c>
      <c r="L331" s="28">
        <v>0.97</v>
      </c>
      <c r="M331" s="28">
        <v>0.9</v>
      </c>
      <c r="N331" s="9">
        <f t="shared" si="43"/>
        <v>6.9999999999999951E-2</v>
      </c>
      <c r="O331" s="28">
        <v>0.98</v>
      </c>
      <c r="P331" s="28">
        <v>0.95</v>
      </c>
      <c r="Q331" s="9">
        <f t="shared" si="44"/>
        <v>3.0000000000000027E-2</v>
      </c>
      <c r="R331" s="24">
        <f>SUMIFS(tblCleanOrders[Sales_USD],tblCleanOrders[Rep_ID],A331,tblCleanOrders[Year],YEAR(D331),tblCleanOrders[Month],MONTH(D331))</f>
        <v>2559.87</v>
      </c>
      <c r="S331" s="27">
        <v>1.1499999999999999</v>
      </c>
      <c r="T331" s="24">
        <f>INDEX(tblRepAvg[Avg_Monthly_Sales],MATCH(A331,tblRepAvg[Rep_ID],0))*S331</f>
        <v>8027.1226666666671</v>
      </c>
      <c r="U331" s="9">
        <f t="shared" si="45"/>
        <v>0.31890256400716105</v>
      </c>
      <c r="V331" s="24">
        <f t="shared" si="46"/>
        <v>-5467.2526666666672</v>
      </c>
      <c r="W331" t="str">
        <f t="shared" si="47"/>
        <v>Critical</v>
      </c>
    </row>
    <row r="332" spans="1:23" ht="15" customHeight="1" x14ac:dyDescent="0.3">
      <c r="A332" s="25">
        <v>321630</v>
      </c>
      <c r="B332" s="25">
        <v>1</v>
      </c>
      <c r="C332" t="str">
        <f>INDEX(tblRegions[name],MATCH(B332,tblRegions[id],0))</f>
        <v>Northeast</v>
      </c>
      <c r="D332" s="26">
        <v>42156</v>
      </c>
      <c r="E332" s="27">
        <v>26</v>
      </c>
      <c r="F332" s="27">
        <v>23</v>
      </c>
      <c r="G332" s="9">
        <f t="shared" si="40"/>
        <v>0.88461538461538458</v>
      </c>
      <c r="H332" s="27">
        <v>560</v>
      </c>
      <c r="I332" s="27">
        <v>554</v>
      </c>
      <c r="J332" s="9">
        <f t="shared" si="41"/>
        <v>0.98928571428571432</v>
      </c>
      <c r="K332">
        <f t="shared" si="42"/>
        <v>-6</v>
      </c>
      <c r="L332" s="28">
        <v>0.95960000000000001</v>
      </c>
      <c r="M332" s="28">
        <v>0.9</v>
      </c>
      <c r="N332" s="9">
        <f t="shared" si="43"/>
        <v>5.9599999999999986E-2</v>
      </c>
      <c r="O332" s="28">
        <v>0.93269999999999997</v>
      </c>
      <c r="P332" s="28">
        <v>0.95</v>
      </c>
      <c r="Q332" s="9">
        <f t="shared" si="44"/>
        <v>-1.7299999999999982E-2</v>
      </c>
      <c r="R332" s="24">
        <f>SUMIFS(tblCleanOrders[Sales_USD],tblCleanOrders[Rep_ID],A332,tblCleanOrders[Year],YEAR(D332),tblCleanOrders[Month],MONTH(D332))</f>
        <v>2776.04</v>
      </c>
      <c r="S332" s="27">
        <v>1.05</v>
      </c>
      <c r="T332" s="24">
        <f>INDEX(tblRepAvg[Avg_Monthly_Sales],MATCH(A332,tblRepAvg[Rep_ID],0))*S332</f>
        <v>7329.112000000001</v>
      </c>
      <c r="U332" s="9">
        <f t="shared" si="45"/>
        <v>0.3787689422674943</v>
      </c>
      <c r="V332" s="24">
        <f t="shared" si="46"/>
        <v>-4553.072000000001</v>
      </c>
      <c r="W332" t="str">
        <f t="shared" si="47"/>
        <v>Critical</v>
      </c>
    </row>
    <row r="333" spans="1:23" ht="15" customHeight="1" x14ac:dyDescent="0.3">
      <c r="A333" s="25">
        <v>321630</v>
      </c>
      <c r="B333" s="25">
        <v>1</v>
      </c>
      <c r="C333" t="str">
        <f>INDEX(tblRegions[name],MATCH(B333,tblRegions[id],0))</f>
        <v>Northeast</v>
      </c>
      <c r="D333" s="26">
        <v>42186</v>
      </c>
      <c r="E333" s="27">
        <v>26</v>
      </c>
      <c r="F333" s="27">
        <v>24</v>
      </c>
      <c r="G333" s="9">
        <f t="shared" si="40"/>
        <v>0.92307692307692313</v>
      </c>
      <c r="H333" s="27">
        <v>568</v>
      </c>
      <c r="I333" s="27">
        <v>562</v>
      </c>
      <c r="J333" s="9">
        <f t="shared" si="41"/>
        <v>0.98943661971830987</v>
      </c>
      <c r="K333">
        <f t="shared" si="42"/>
        <v>-6</v>
      </c>
      <c r="L333" s="28">
        <v>0.96489999999999998</v>
      </c>
      <c r="M333" s="28">
        <v>0.9</v>
      </c>
      <c r="N333" s="9">
        <f t="shared" si="43"/>
        <v>6.4899999999999958E-2</v>
      </c>
      <c r="O333" s="28">
        <v>0.98</v>
      </c>
      <c r="P333" s="28">
        <v>0.95</v>
      </c>
      <c r="Q333" s="9">
        <f t="shared" si="44"/>
        <v>3.0000000000000027E-2</v>
      </c>
      <c r="R333" s="24">
        <f>SUMIFS(tblCleanOrders[Sales_USD],tblCleanOrders[Rep_ID],A333,tblCleanOrders[Year],YEAR(D333),tblCleanOrders[Month],MONTH(D333))</f>
        <v>2542.4299999999998</v>
      </c>
      <c r="S333" s="27">
        <v>1.06</v>
      </c>
      <c r="T333" s="24">
        <f>INDEX(tblRepAvg[Avg_Monthly_Sales],MATCH(A333,tblRepAvg[Rep_ID],0))*S333</f>
        <v>7398.9130666666679</v>
      </c>
      <c r="U333" s="9">
        <f t="shared" si="45"/>
        <v>0.34362209382538489</v>
      </c>
      <c r="V333" s="24">
        <f t="shared" si="46"/>
        <v>-4856.4830666666676</v>
      </c>
      <c r="W333" t="str">
        <f t="shared" si="47"/>
        <v>Critical</v>
      </c>
    </row>
    <row r="334" spans="1:23" ht="15" customHeight="1" x14ac:dyDescent="0.3">
      <c r="A334" s="25">
        <v>321630</v>
      </c>
      <c r="B334" s="25">
        <v>1</v>
      </c>
      <c r="C334" t="str">
        <f>INDEX(tblRegions[name],MATCH(B334,tblRegions[id],0))</f>
        <v>Northeast</v>
      </c>
      <c r="D334" s="26">
        <v>42217</v>
      </c>
      <c r="E334" s="27">
        <v>26</v>
      </c>
      <c r="F334" s="27">
        <v>25</v>
      </c>
      <c r="G334" s="9">
        <f t="shared" si="40"/>
        <v>0.96153846153846156</v>
      </c>
      <c r="H334" s="27">
        <v>576</v>
      </c>
      <c r="I334" s="27">
        <v>570</v>
      </c>
      <c r="J334" s="9">
        <f t="shared" si="41"/>
        <v>0.98958333333333337</v>
      </c>
      <c r="K334">
        <f t="shared" si="42"/>
        <v>-6</v>
      </c>
      <c r="L334" s="28">
        <v>0.97</v>
      </c>
      <c r="M334" s="28">
        <v>0.9</v>
      </c>
      <c r="N334" s="9">
        <f t="shared" si="43"/>
        <v>6.9999999999999951E-2</v>
      </c>
      <c r="O334" s="28">
        <v>0.8901</v>
      </c>
      <c r="P334" s="28">
        <v>0.95</v>
      </c>
      <c r="Q334" s="9">
        <f t="shared" si="44"/>
        <v>-5.9899999999999953E-2</v>
      </c>
      <c r="R334" s="24">
        <f>SUMIFS(tblCleanOrders[Sales_USD],tblCleanOrders[Rep_ID],A334,tblCleanOrders[Year],YEAR(D334),tblCleanOrders[Month],MONTH(D334))</f>
        <v>2430.81</v>
      </c>
      <c r="S334" s="27">
        <v>1.07</v>
      </c>
      <c r="T334" s="24">
        <f>INDEX(tblRepAvg[Avg_Monthly_Sales],MATCH(A334,tblRepAvg[Rep_ID],0))*S334</f>
        <v>7468.7141333333348</v>
      </c>
      <c r="U334" s="9">
        <f t="shared" si="45"/>
        <v>0.32546566337987742</v>
      </c>
      <c r="V334" s="24">
        <f t="shared" si="46"/>
        <v>-5037.9041333333353</v>
      </c>
      <c r="W334" t="str">
        <f t="shared" si="47"/>
        <v>Critical</v>
      </c>
    </row>
    <row r="335" spans="1:23" ht="15" customHeight="1" x14ac:dyDescent="0.3">
      <c r="A335" s="25">
        <v>321630</v>
      </c>
      <c r="B335" s="25">
        <v>1</v>
      </c>
      <c r="C335" t="str">
        <f>INDEX(tblRegions[name],MATCH(B335,tblRegions[id],0))</f>
        <v>Northeast</v>
      </c>
      <c r="D335" s="26">
        <v>42248</v>
      </c>
      <c r="E335" s="27">
        <v>26</v>
      </c>
      <c r="F335" s="27">
        <v>24</v>
      </c>
      <c r="G335" s="9">
        <f t="shared" si="40"/>
        <v>0.92307692307692313</v>
      </c>
      <c r="H335" s="27">
        <v>552</v>
      </c>
      <c r="I335" s="27">
        <v>539</v>
      </c>
      <c r="J335" s="9">
        <f t="shared" si="41"/>
        <v>0.97644927536231885</v>
      </c>
      <c r="K335">
        <f t="shared" si="42"/>
        <v>-13</v>
      </c>
      <c r="L335" s="28">
        <v>0.8841</v>
      </c>
      <c r="M335" s="28">
        <v>0.9</v>
      </c>
      <c r="N335" s="9">
        <f t="shared" si="43"/>
        <v>-1.5900000000000025E-2</v>
      </c>
      <c r="O335" s="28">
        <v>0.98</v>
      </c>
      <c r="P335" s="28">
        <v>0.95</v>
      </c>
      <c r="Q335" s="9">
        <f t="shared" si="44"/>
        <v>3.0000000000000027E-2</v>
      </c>
      <c r="R335" s="24">
        <f>SUMIFS(tblCleanOrders[Sales_USD],tblCleanOrders[Rep_ID],A335,tblCleanOrders[Year],YEAR(D335),tblCleanOrders[Month],MONTH(D335))</f>
        <v>30279.45</v>
      </c>
      <c r="S335" s="27">
        <v>1.08</v>
      </c>
      <c r="T335" s="24">
        <f>INDEX(tblRepAvg[Avg_Monthly_Sales],MATCH(A335,tblRepAvg[Rep_ID],0))*S335</f>
        <v>7538.5152000000016</v>
      </c>
      <c r="U335" s="9">
        <f t="shared" si="45"/>
        <v>4.0166331428236681</v>
      </c>
      <c r="V335" s="24">
        <f t="shared" si="46"/>
        <v>22740.934799999999</v>
      </c>
      <c r="W335" t="str">
        <f t="shared" si="47"/>
        <v>Healthy</v>
      </c>
    </row>
    <row r="336" spans="1:23" ht="15" customHeight="1" x14ac:dyDescent="0.3">
      <c r="A336" s="25">
        <v>321630</v>
      </c>
      <c r="B336" s="25">
        <v>1</v>
      </c>
      <c r="C336" t="str">
        <f>INDEX(tblRegions[name],MATCH(B336,tblRegions[id],0))</f>
        <v>Northeast</v>
      </c>
      <c r="D336" s="26">
        <v>42278</v>
      </c>
      <c r="E336" s="27">
        <v>26</v>
      </c>
      <c r="F336" s="27">
        <v>25</v>
      </c>
      <c r="G336" s="9">
        <f t="shared" si="40"/>
        <v>0.96153846153846156</v>
      </c>
      <c r="H336" s="27">
        <v>560</v>
      </c>
      <c r="I336" s="27">
        <v>526</v>
      </c>
      <c r="J336" s="9">
        <f t="shared" si="41"/>
        <v>0.93928571428571428</v>
      </c>
      <c r="K336">
        <f t="shared" si="42"/>
        <v>-34</v>
      </c>
      <c r="L336" s="28">
        <v>0.95720000000000005</v>
      </c>
      <c r="M336" s="28">
        <v>0.9</v>
      </c>
      <c r="N336" s="9">
        <f t="shared" si="43"/>
        <v>5.7200000000000029E-2</v>
      </c>
      <c r="O336" s="28">
        <v>0.95640000000000003</v>
      </c>
      <c r="P336" s="28">
        <v>0.95</v>
      </c>
      <c r="Q336" s="9">
        <f t="shared" si="44"/>
        <v>6.4000000000000723E-3</v>
      </c>
      <c r="R336" s="24">
        <f>SUMIFS(tblCleanOrders[Sales_USD],tblCleanOrders[Rep_ID],A336,tblCleanOrders[Year],YEAR(D336),tblCleanOrders[Month],MONTH(D336))</f>
        <v>7326.69</v>
      </c>
      <c r="S336" s="27">
        <v>1.0900000000000001</v>
      </c>
      <c r="T336" s="24">
        <f>INDEX(tblRepAvg[Avg_Monthly_Sales],MATCH(A336,tblRepAvg[Rep_ID],0))*S336</f>
        <v>7608.3162666666685</v>
      </c>
      <c r="U336" s="9">
        <f t="shared" si="45"/>
        <v>0.96298441642068411</v>
      </c>
      <c r="V336" s="24">
        <f t="shared" si="46"/>
        <v>-281.62626666666893</v>
      </c>
      <c r="W336" t="str">
        <f t="shared" si="47"/>
        <v>Healthy</v>
      </c>
    </row>
    <row r="337" spans="1:23" ht="15" customHeight="1" x14ac:dyDescent="0.3">
      <c r="A337" s="25">
        <v>321630</v>
      </c>
      <c r="B337" s="25">
        <v>1</v>
      </c>
      <c r="C337" t="str">
        <f>INDEX(tblRegions[name],MATCH(B337,tblRegions[id],0))</f>
        <v>Northeast</v>
      </c>
      <c r="D337" s="26">
        <v>42309</v>
      </c>
      <c r="E337" s="27">
        <v>26</v>
      </c>
      <c r="F337" s="27">
        <v>24</v>
      </c>
      <c r="G337" s="9">
        <f t="shared" si="40"/>
        <v>0.92307692307692313</v>
      </c>
      <c r="H337" s="27">
        <v>568</v>
      </c>
      <c r="I337" s="27">
        <v>562</v>
      </c>
      <c r="J337" s="9">
        <f t="shared" si="41"/>
        <v>0.98943661971830987</v>
      </c>
      <c r="K337">
        <f t="shared" si="42"/>
        <v>-6</v>
      </c>
      <c r="L337" s="28">
        <v>0.92649999999999999</v>
      </c>
      <c r="M337" s="28">
        <v>0.9</v>
      </c>
      <c r="N337" s="9">
        <f t="shared" si="43"/>
        <v>2.6499999999999968E-2</v>
      </c>
      <c r="O337" s="28">
        <v>0.98</v>
      </c>
      <c r="P337" s="28">
        <v>0.95</v>
      </c>
      <c r="Q337" s="9">
        <f t="shared" si="44"/>
        <v>3.0000000000000027E-2</v>
      </c>
      <c r="R337" s="24">
        <f>SUMIFS(tblCleanOrders[Sales_USD],tblCleanOrders[Rep_ID],A337,tblCleanOrders[Year],YEAR(D337),tblCleanOrders[Month],MONTH(D337))</f>
        <v>5406.53</v>
      </c>
      <c r="S337" s="27">
        <v>1.1000000000000001</v>
      </c>
      <c r="T337" s="24">
        <f>INDEX(tblRepAvg[Avg_Monthly_Sales],MATCH(A337,tblRepAvg[Rep_ID],0))*S337</f>
        <v>7678.1173333333345</v>
      </c>
      <c r="U337" s="9">
        <f t="shared" si="45"/>
        <v>0.70414787444422122</v>
      </c>
      <c r="V337" s="24">
        <f t="shared" si="46"/>
        <v>-2271.5873333333348</v>
      </c>
      <c r="W337" t="str">
        <f t="shared" si="47"/>
        <v>Critical</v>
      </c>
    </row>
    <row r="338" spans="1:23" ht="15" customHeight="1" x14ac:dyDescent="0.3">
      <c r="A338" s="25">
        <v>321630</v>
      </c>
      <c r="B338" s="25">
        <v>1</v>
      </c>
      <c r="C338" t="str">
        <f>INDEX(tblRegions[name],MATCH(B338,tblRegions[id],0))</f>
        <v>Northeast</v>
      </c>
      <c r="D338" s="26">
        <v>42339</v>
      </c>
      <c r="E338" s="27">
        <v>26</v>
      </c>
      <c r="F338" s="27">
        <v>23</v>
      </c>
      <c r="G338" s="9">
        <f t="shared" si="40"/>
        <v>0.88461538461538458</v>
      </c>
      <c r="H338" s="27">
        <v>576</v>
      </c>
      <c r="I338" s="27">
        <v>570</v>
      </c>
      <c r="J338" s="9">
        <f t="shared" si="41"/>
        <v>0.98958333333333337</v>
      </c>
      <c r="K338">
        <f t="shared" si="42"/>
        <v>-6</v>
      </c>
      <c r="L338" s="28">
        <v>0.96650000000000003</v>
      </c>
      <c r="M338" s="28">
        <v>0.9</v>
      </c>
      <c r="N338" s="9">
        <f t="shared" si="43"/>
        <v>6.6500000000000004E-2</v>
      </c>
      <c r="O338" s="28">
        <v>0.98</v>
      </c>
      <c r="P338" s="28">
        <v>0.95</v>
      </c>
      <c r="Q338" s="9">
        <f t="shared" si="44"/>
        <v>3.0000000000000027E-2</v>
      </c>
      <c r="R338" s="24">
        <f>SUMIFS(tblCleanOrders[Sales_USD],tblCleanOrders[Rep_ID],A338,tblCleanOrders[Year],YEAR(D338),tblCleanOrders[Month],MONTH(D338))</f>
        <v>9531.91</v>
      </c>
      <c r="S338" s="27">
        <v>1.1100000000000001</v>
      </c>
      <c r="T338" s="24">
        <f>INDEX(tblRepAvg[Avg_Monthly_Sales],MATCH(A338,tblRepAvg[Rep_ID],0))*S338</f>
        <v>7747.9184000000014</v>
      </c>
      <c r="U338" s="9">
        <f t="shared" si="45"/>
        <v>1.2302543093381053</v>
      </c>
      <c r="V338" s="24">
        <f t="shared" si="46"/>
        <v>1783.9915999999985</v>
      </c>
      <c r="W338" t="str">
        <f t="shared" si="47"/>
        <v>Healthy</v>
      </c>
    </row>
    <row r="339" spans="1:23" ht="15" customHeight="1" x14ac:dyDescent="0.3">
      <c r="A339" s="25">
        <v>321630</v>
      </c>
      <c r="B339" s="25">
        <v>1</v>
      </c>
      <c r="C339" t="str">
        <f>INDEX(tblRegions[name],MATCH(B339,tblRegions[id],0))</f>
        <v>Northeast</v>
      </c>
      <c r="D339" s="26">
        <v>42370</v>
      </c>
      <c r="E339" s="27">
        <v>26</v>
      </c>
      <c r="F339" s="27">
        <v>25</v>
      </c>
      <c r="G339" s="9">
        <f t="shared" si="40"/>
        <v>0.96153846153846156</v>
      </c>
      <c r="H339" s="27">
        <v>552</v>
      </c>
      <c r="I339" s="27">
        <v>511</v>
      </c>
      <c r="J339" s="9">
        <f t="shared" si="41"/>
        <v>0.92572463768115942</v>
      </c>
      <c r="K339">
        <f t="shared" si="42"/>
        <v>-41</v>
      </c>
      <c r="L339" s="28">
        <v>0.97</v>
      </c>
      <c r="M339" s="28">
        <v>0.9</v>
      </c>
      <c r="N339" s="9">
        <f t="shared" si="43"/>
        <v>6.9999999999999951E-2</v>
      </c>
      <c r="O339" s="28">
        <v>0.97909999999999997</v>
      </c>
      <c r="P339" s="28">
        <v>0.95</v>
      </c>
      <c r="Q339" s="9">
        <f t="shared" si="44"/>
        <v>2.9100000000000015E-2</v>
      </c>
      <c r="R339" s="24">
        <f>SUMIFS(tblCleanOrders[Sales_USD],tblCleanOrders[Rep_ID],A339,tblCleanOrders[Year],YEAR(D339),tblCleanOrders[Month],MONTH(D339))</f>
        <v>9548.25</v>
      </c>
      <c r="S339" s="27">
        <v>1.1200000000000001</v>
      </c>
      <c r="T339" s="24">
        <f>INDEX(tblRepAvg[Avg_Monthly_Sales],MATCH(A339,tblRepAvg[Rep_ID],0))*S339</f>
        <v>7817.7194666666683</v>
      </c>
      <c r="U339" s="9">
        <f t="shared" si="45"/>
        <v>1.2213600194675696</v>
      </c>
      <c r="V339" s="24">
        <f t="shared" si="46"/>
        <v>1730.5305333333317</v>
      </c>
      <c r="W339" t="str">
        <f t="shared" si="47"/>
        <v>Healthy</v>
      </c>
    </row>
    <row r="340" spans="1:23" ht="15" customHeight="1" x14ac:dyDescent="0.3">
      <c r="A340" s="25">
        <v>321630</v>
      </c>
      <c r="B340" s="25">
        <v>1</v>
      </c>
      <c r="C340" t="str">
        <f>INDEX(tblRegions[name],MATCH(B340,tblRegions[id],0))</f>
        <v>Northeast</v>
      </c>
      <c r="D340" s="26">
        <v>42401</v>
      </c>
      <c r="E340" s="27">
        <v>26</v>
      </c>
      <c r="F340" s="27">
        <v>24</v>
      </c>
      <c r="G340" s="9">
        <f t="shared" si="40"/>
        <v>0.92307692307692313</v>
      </c>
      <c r="H340" s="27">
        <v>560</v>
      </c>
      <c r="I340" s="27">
        <v>539</v>
      </c>
      <c r="J340" s="9">
        <f t="shared" si="41"/>
        <v>0.96250000000000002</v>
      </c>
      <c r="K340">
        <f t="shared" si="42"/>
        <v>-21</v>
      </c>
      <c r="L340" s="28">
        <v>0.92510000000000003</v>
      </c>
      <c r="M340" s="28">
        <v>0.9</v>
      </c>
      <c r="N340" s="9">
        <f t="shared" si="43"/>
        <v>2.5100000000000011E-2</v>
      </c>
      <c r="O340" s="28">
        <v>0.98</v>
      </c>
      <c r="P340" s="28">
        <v>0.95</v>
      </c>
      <c r="Q340" s="9">
        <f t="shared" si="44"/>
        <v>3.0000000000000027E-2</v>
      </c>
      <c r="R340" s="24">
        <f>SUMIFS(tblCleanOrders[Sales_USD],tblCleanOrders[Rep_ID],A340,tblCleanOrders[Year],YEAR(D340),tblCleanOrders[Month],MONTH(D340))</f>
        <v>7213.35</v>
      </c>
      <c r="S340" s="27">
        <v>1.1299999999999999</v>
      </c>
      <c r="T340" s="24">
        <f>INDEX(tblRepAvg[Avg_Monthly_Sales],MATCH(A340,tblRepAvg[Rep_ID],0))*S340</f>
        <v>7887.5205333333333</v>
      </c>
      <c r="U340" s="9">
        <f t="shared" si="45"/>
        <v>0.9145269377766776</v>
      </c>
      <c r="V340" s="24">
        <f t="shared" si="46"/>
        <v>-674.17053333333297</v>
      </c>
      <c r="W340" t="str">
        <f t="shared" si="47"/>
        <v>Healthy</v>
      </c>
    </row>
    <row r="341" spans="1:23" ht="15" customHeight="1" x14ac:dyDescent="0.3">
      <c r="A341" s="25">
        <v>321630</v>
      </c>
      <c r="B341" s="25">
        <v>1</v>
      </c>
      <c r="C341" t="str">
        <f>INDEX(tblRegions[name],MATCH(B341,tblRegions[id],0))</f>
        <v>Northeast</v>
      </c>
      <c r="D341" s="26">
        <v>42430</v>
      </c>
      <c r="E341" s="27">
        <v>26</v>
      </c>
      <c r="F341" s="27">
        <v>25</v>
      </c>
      <c r="G341" s="9">
        <f t="shared" si="40"/>
        <v>0.96153846153846156</v>
      </c>
      <c r="H341" s="27">
        <v>568</v>
      </c>
      <c r="I341" s="27">
        <v>562</v>
      </c>
      <c r="J341" s="9">
        <f t="shared" si="41"/>
        <v>0.98943661971830987</v>
      </c>
      <c r="K341">
        <f t="shared" si="42"/>
        <v>-6</v>
      </c>
      <c r="L341" s="28">
        <v>0.94510000000000005</v>
      </c>
      <c r="M341" s="28">
        <v>0.9</v>
      </c>
      <c r="N341" s="9">
        <f t="shared" si="43"/>
        <v>4.5100000000000029E-2</v>
      </c>
      <c r="O341" s="28">
        <v>0.98</v>
      </c>
      <c r="P341" s="28">
        <v>0.95</v>
      </c>
      <c r="Q341" s="9">
        <f t="shared" si="44"/>
        <v>3.0000000000000027E-2</v>
      </c>
      <c r="R341" s="24">
        <f>SUMIFS(tblCleanOrders[Sales_USD],tblCleanOrders[Rep_ID],A341,tblCleanOrders[Year],YEAR(D341),tblCleanOrders[Month],MONTH(D341))</f>
        <v>8845.8000000000011</v>
      </c>
      <c r="S341" s="27">
        <v>1.1399999999999999</v>
      </c>
      <c r="T341" s="24">
        <f>INDEX(tblRepAvg[Avg_Monthly_Sales],MATCH(A341,tblRepAvg[Rep_ID],0))*S341</f>
        <v>7957.3216000000002</v>
      </c>
      <c r="U341" s="9">
        <f t="shared" si="45"/>
        <v>1.1116554595455839</v>
      </c>
      <c r="V341" s="24">
        <f t="shared" si="46"/>
        <v>888.47840000000087</v>
      </c>
      <c r="W341" t="str">
        <f t="shared" si="47"/>
        <v>Healthy</v>
      </c>
    </row>
    <row r="342" spans="1:23" ht="15" customHeight="1" x14ac:dyDescent="0.3">
      <c r="A342" s="25">
        <v>321630</v>
      </c>
      <c r="B342" s="25">
        <v>1</v>
      </c>
      <c r="C342" t="str">
        <f>INDEX(tblRegions[name],MATCH(B342,tblRegions[id],0))</f>
        <v>Northeast</v>
      </c>
      <c r="D342" s="26">
        <v>42461</v>
      </c>
      <c r="E342" s="27">
        <v>26</v>
      </c>
      <c r="F342" s="27">
        <v>24</v>
      </c>
      <c r="G342" s="9">
        <f t="shared" si="40"/>
        <v>0.92307692307692313</v>
      </c>
      <c r="H342" s="27">
        <v>576</v>
      </c>
      <c r="I342" s="27">
        <v>570</v>
      </c>
      <c r="J342" s="9">
        <f t="shared" si="41"/>
        <v>0.98958333333333337</v>
      </c>
      <c r="K342">
        <f t="shared" si="42"/>
        <v>-6</v>
      </c>
      <c r="L342" s="28">
        <v>0.89059999999999995</v>
      </c>
      <c r="M342" s="28">
        <v>0.9</v>
      </c>
      <c r="N342" s="9">
        <f t="shared" si="43"/>
        <v>-9.400000000000075E-3</v>
      </c>
      <c r="O342" s="28">
        <v>0.98</v>
      </c>
      <c r="P342" s="28">
        <v>0.95</v>
      </c>
      <c r="Q342" s="9">
        <f t="shared" si="44"/>
        <v>3.0000000000000027E-2</v>
      </c>
      <c r="R342" s="24">
        <f>SUMIFS(tblCleanOrders[Sales_USD],tblCleanOrders[Rep_ID],A342,tblCleanOrders[Year],YEAR(D342),tblCleanOrders[Month],MONTH(D342))</f>
        <v>8925.7900000000009</v>
      </c>
      <c r="S342" s="27">
        <v>1.1499999999999999</v>
      </c>
      <c r="T342" s="24">
        <f>INDEX(tblRepAvg[Avg_Monthly_Sales],MATCH(A342,tblRepAvg[Rep_ID],0))*S342</f>
        <v>8027.1226666666671</v>
      </c>
      <c r="U342" s="9">
        <f t="shared" si="45"/>
        <v>1.1119538557776287</v>
      </c>
      <c r="V342" s="24">
        <f t="shared" si="46"/>
        <v>898.66733333333377</v>
      </c>
      <c r="W342" t="str">
        <f t="shared" si="47"/>
        <v>Healthy</v>
      </c>
    </row>
    <row r="343" spans="1:23" ht="15" customHeight="1" x14ac:dyDescent="0.3">
      <c r="A343" s="25">
        <v>321630</v>
      </c>
      <c r="B343" s="25">
        <v>1</v>
      </c>
      <c r="C343" t="str">
        <f>INDEX(tblRegions[name],MATCH(B343,tblRegions[id],0))</f>
        <v>Northeast</v>
      </c>
      <c r="D343" s="26">
        <v>42491</v>
      </c>
      <c r="E343" s="27">
        <v>26</v>
      </c>
      <c r="F343" s="27">
        <v>25</v>
      </c>
      <c r="G343" s="9">
        <f t="shared" si="40"/>
        <v>0.96153846153846156</v>
      </c>
      <c r="H343" s="27">
        <v>552</v>
      </c>
      <c r="I343" s="27">
        <v>524</v>
      </c>
      <c r="J343" s="9">
        <f t="shared" si="41"/>
        <v>0.94927536231884058</v>
      </c>
      <c r="K343">
        <f t="shared" si="42"/>
        <v>-28</v>
      </c>
      <c r="L343" s="28">
        <v>0.97</v>
      </c>
      <c r="M343" s="28">
        <v>0.9</v>
      </c>
      <c r="N343" s="9">
        <f t="shared" si="43"/>
        <v>6.9999999999999951E-2</v>
      </c>
      <c r="O343" s="28">
        <v>0.98</v>
      </c>
      <c r="P343" s="28">
        <v>0.95</v>
      </c>
      <c r="Q343" s="9">
        <f t="shared" si="44"/>
        <v>3.0000000000000027E-2</v>
      </c>
      <c r="R343" s="24">
        <f>SUMIFS(tblCleanOrders[Sales_USD],tblCleanOrders[Rep_ID],A343,tblCleanOrders[Year],YEAR(D343),tblCleanOrders[Month],MONTH(D343))</f>
        <v>8987.65</v>
      </c>
      <c r="S343" s="27">
        <v>1.05</v>
      </c>
      <c r="T343" s="24">
        <f>INDEX(tblRepAvg[Avg_Monthly_Sales],MATCH(A343,tblRepAvg[Rep_ID],0))*S343</f>
        <v>7329.112000000001</v>
      </c>
      <c r="U343" s="9">
        <f t="shared" si="45"/>
        <v>1.2262945360911388</v>
      </c>
      <c r="V343" s="24">
        <f t="shared" si="46"/>
        <v>1658.5379999999986</v>
      </c>
      <c r="W343" t="str">
        <f t="shared" si="47"/>
        <v>Healthy</v>
      </c>
    </row>
    <row r="344" spans="1:23" ht="15" customHeight="1" x14ac:dyDescent="0.3">
      <c r="A344" s="25">
        <v>321630</v>
      </c>
      <c r="B344" s="25">
        <v>1</v>
      </c>
      <c r="C344" t="str">
        <f>INDEX(tblRegions[name],MATCH(B344,tblRegions[id],0))</f>
        <v>Northeast</v>
      </c>
      <c r="D344" s="26">
        <v>42522</v>
      </c>
      <c r="E344" s="27">
        <v>26</v>
      </c>
      <c r="F344" s="27">
        <v>25</v>
      </c>
      <c r="G344" s="9">
        <f t="shared" si="40"/>
        <v>0.96153846153846156</v>
      </c>
      <c r="H344" s="27">
        <v>560</v>
      </c>
      <c r="I344" s="27">
        <v>551</v>
      </c>
      <c r="J344" s="9">
        <f t="shared" si="41"/>
        <v>0.98392857142857137</v>
      </c>
      <c r="K344">
        <f t="shared" si="42"/>
        <v>-9</v>
      </c>
      <c r="L344" s="28">
        <v>0.93779999999999997</v>
      </c>
      <c r="M344" s="28">
        <v>0.9</v>
      </c>
      <c r="N344" s="9">
        <f t="shared" si="43"/>
        <v>3.7799999999999945E-2</v>
      </c>
      <c r="O344" s="28">
        <v>0.97829999999999995</v>
      </c>
      <c r="P344" s="28">
        <v>0.95</v>
      </c>
      <c r="Q344" s="9">
        <f t="shared" si="44"/>
        <v>2.8299999999999992E-2</v>
      </c>
      <c r="R344" s="24">
        <f>SUMIFS(tblCleanOrders[Sales_USD],tblCleanOrders[Rep_ID],A344,tblCleanOrders[Year],YEAR(D344),tblCleanOrders[Month],MONTH(D344))</f>
        <v>8231.09</v>
      </c>
      <c r="S344" s="27">
        <v>1.06</v>
      </c>
      <c r="T344" s="24">
        <f>INDEX(tblRepAvg[Avg_Monthly_Sales],MATCH(A344,tblRepAvg[Rep_ID],0))*S344</f>
        <v>7398.9130666666679</v>
      </c>
      <c r="U344" s="9">
        <f t="shared" si="45"/>
        <v>1.1124728626806588</v>
      </c>
      <c r="V344" s="24">
        <f t="shared" si="46"/>
        <v>832.17693333333227</v>
      </c>
      <c r="W344" t="str">
        <f t="shared" si="47"/>
        <v>Healthy</v>
      </c>
    </row>
    <row r="345" spans="1:23" ht="15" customHeight="1" x14ac:dyDescent="0.3">
      <c r="A345" s="25">
        <v>321630</v>
      </c>
      <c r="B345" s="25">
        <v>1</v>
      </c>
      <c r="C345" t="str">
        <f>INDEX(tblRegions[name],MATCH(B345,tblRegions[id],0))</f>
        <v>Northeast</v>
      </c>
      <c r="D345" s="26">
        <v>42552</v>
      </c>
      <c r="E345" s="27">
        <v>26</v>
      </c>
      <c r="F345" s="27">
        <v>25</v>
      </c>
      <c r="G345" s="9">
        <f t="shared" si="40"/>
        <v>0.96153846153846156</v>
      </c>
      <c r="H345" s="27">
        <v>568</v>
      </c>
      <c r="I345" s="27">
        <v>562</v>
      </c>
      <c r="J345" s="9">
        <f t="shared" si="41"/>
        <v>0.98943661971830987</v>
      </c>
      <c r="K345">
        <f t="shared" si="42"/>
        <v>-6</v>
      </c>
      <c r="L345" s="28">
        <v>0.95179999999999998</v>
      </c>
      <c r="M345" s="28">
        <v>0.9</v>
      </c>
      <c r="N345" s="9">
        <f t="shared" si="43"/>
        <v>5.1799999999999957E-2</v>
      </c>
      <c r="O345" s="28">
        <v>0.95579999999999998</v>
      </c>
      <c r="P345" s="28">
        <v>0.95</v>
      </c>
      <c r="Q345" s="9">
        <f t="shared" si="44"/>
        <v>5.8000000000000274E-3</v>
      </c>
      <c r="R345" s="24">
        <f>SUMIFS(tblCleanOrders[Sales_USD],tblCleanOrders[Rep_ID],A345,tblCleanOrders[Year],YEAR(D345),tblCleanOrders[Month],MONTH(D345))</f>
        <v>9737.5500000000011</v>
      </c>
      <c r="S345" s="27">
        <v>1.07</v>
      </c>
      <c r="T345" s="24">
        <f>INDEX(tblRepAvg[Avg_Monthly_Sales],MATCH(A345,tblRepAvg[Rep_ID],0))*S345</f>
        <v>7468.7141333333348</v>
      </c>
      <c r="U345" s="9">
        <f t="shared" si="45"/>
        <v>1.3037786459841476</v>
      </c>
      <c r="V345" s="24">
        <f t="shared" si="46"/>
        <v>2268.8358666666663</v>
      </c>
      <c r="W345" t="str">
        <f t="shared" si="47"/>
        <v>Healthy</v>
      </c>
    </row>
    <row r="346" spans="1:23" ht="15" customHeight="1" x14ac:dyDescent="0.3">
      <c r="A346" s="25">
        <v>321630</v>
      </c>
      <c r="B346" s="25">
        <v>1</v>
      </c>
      <c r="C346" t="str">
        <f>INDEX(tblRegions[name],MATCH(B346,tblRegions[id],0))</f>
        <v>Northeast</v>
      </c>
      <c r="D346" s="26">
        <v>42583</v>
      </c>
      <c r="E346" s="27">
        <v>26</v>
      </c>
      <c r="F346" s="27">
        <v>25</v>
      </c>
      <c r="G346" s="9">
        <f t="shared" si="40"/>
        <v>0.96153846153846156</v>
      </c>
      <c r="H346" s="27">
        <v>576</v>
      </c>
      <c r="I346" s="27">
        <v>570</v>
      </c>
      <c r="J346" s="9">
        <f t="shared" si="41"/>
        <v>0.98958333333333337</v>
      </c>
      <c r="K346">
        <f t="shared" si="42"/>
        <v>-6</v>
      </c>
      <c r="L346" s="28">
        <v>0.96840000000000004</v>
      </c>
      <c r="M346" s="28">
        <v>0.9</v>
      </c>
      <c r="N346" s="9">
        <f t="shared" si="43"/>
        <v>6.8400000000000016E-2</v>
      </c>
      <c r="O346" s="28">
        <v>0.98</v>
      </c>
      <c r="P346" s="28">
        <v>0.95</v>
      </c>
      <c r="Q346" s="9">
        <f t="shared" si="44"/>
        <v>3.0000000000000027E-2</v>
      </c>
      <c r="R346" s="24">
        <f>SUMIFS(tblCleanOrders[Sales_USD],tblCleanOrders[Rep_ID],A346,tblCleanOrders[Year],YEAR(D346),tblCleanOrders[Month],MONTH(D346))</f>
        <v>9828.19</v>
      </c>
      <c r="S346" s="27">
        <v>1.08</v>
      </c>
      <c r="T346" s="24">
        <f>INDEX(tblRepAvg[Avg_Monthly_Sales],MATCH(A346,tblRepAvg[Rep_ID],0))*S346</f>
        <v>7538.5152000000016</v>
      </c>
      <c r="U346" s="9">
        <f t="shared" si="45"/>
        <v>1.3037302093653667</v>
      </c>
      <c r="V346" s="24">
        <f t="shared" si="46"/>
        <v>2289.6747999999989</v>
      </c>
      <c r="W346" t="str">
        <f t="shared" si="47"/>
        <v>Healthy</v>
      </c>
    </row>
    <row r="347" spans="1:23" ht="15" customHeight="1" x14ac:dyDescent="0.3">
      <c r="A347" s="25">
        <v>321630</v>
      </c>
      <c r="B347" s="25">
        <v>1</v>
      </c>
      <c r="C347" t="str">
        <f>INDEX(tblRegions[name],MATCH(B347,tblRegions[id],0))</f>
        <v>Northeast</v>
      </c>
      <c r="D347" s="26">
        <v>42614</v>
      </c>
      <c r="E347" s="27">
        <v>26</v>
      </c>
      <c r="F347" s="27">
        <v>24</v>
      </c>
      <c r="G347" s="9">
        <f t="shared" si="40"/>
        <v>0.92307692307692313</v>
      </c>
      <c r="H347" s="27">
        <v>552</v>
      </c>
      <c r="I347" s="27">
        <v>522</v>
      </c>
      <c r="J347" s="9">
        <f t="shared" si="41"/>
        <v>0.94565217391304346</v>
      </c>
      <c r="K347">
        <f t="shared" si="42"/>
        <v>-30</v>
      </c>
      <c r="L347" s="28">
        <v>0.91510000000000002</v>
      </c>
      <c r="M347" s="28">
        <v>0.9</v>
      </c>
      <c r="N347" s="9">
        <f t="shared" si="43"/>
        <v>1.5100000000000002E-2</v>
      </c>
      <c r="O347" s="28">
        <v>0.92490000000000006</v>
      </c>
      <c r="P347" s="28">
        <v>0.95</v>
      </c>
      <c r="Q347" s="9">
        <f t="shared" si="44"/>
        <v>-2.50999999999999E-2</v>
      </c>
      <c r="R347" s="24">
        <f>SUMIFS(tblCleanOrders[Sales_USD],tblCleanOrders[Rep_ID],A347,tblCleanOrders[Year],YEAR(D347),tblCleanOrders[Month],MONTH(D347))</f>
        <v>10349.61</v>
      </c>
      <c r="S347" s="27">
        <v>1.0900000000000001</v>
      </c>
      <c r="T347" s="24">
        <f>INDEX(tblRepAvg[Avg_Monthly_Sales],MATCH(A347,tblRepAvg[Rep_ID],0))*S347</f>
        <v>7608.3162666666685</v>
      </c>
      <c r="U347" s="9">
        <f t="shared" si="45"/>
        <v>1.3603022846649275</v>
      </c>
      <c r="V347" s="24">
        <f t="shared" si="46"/>
        <v>2741.2937333333321</v>
      </c>
      <c r="W347" t="str">
        <f t="shared" si="47"/>
        <v>Healthy</v>
      </c>
    </row>
    <row r="348" spans="1:23" ht="15" customHeight="1" x14ac:dyDescent="0.3">
      <c r="A348" s="25">
        <v>321630</v>
      </c>
      <c r="B348" s="25">
        <v>1</v>
      </c>
      <c r="C348" t="str">
        <f>INDEX(tblRegions[name],MATCH(B348,tblRegions[id],0))</f>
        <v>Northeast</v>
      </c>
      <c r="D348" s="26">
        <v>42644</v>
      </c>
      <c r="E348" s="27">
        <v>26</v>
      </c>
      <c r="F348" s="27">
        <v>25</v>
      </c>
      <c r="G348" s="9">
        <f t="shared" si="40"/>
        <v>0.96153846153846156</v>
      </c>
      <c r="H348" s="27">
        <v>560</v>
      </c>
      <c r="I348" s="27">
        <v>549</v>
      </c>
      <c r="J348" s="9">
        <f t="shared" si="41"/>
        <v>0.98035714285714282</v>
      </c>
      <c r="K348">
        <f t="shared" si="42"/>
        <v>-11</v>
      </c>
      <c r="L348" s="28">
        <v>0.93</v>
      </c>
      <c r="M348" s="28">
        <v>0.9</v>
      </c>
      <c r="N348" s="9">
        <f t="shared" si="43"/>
        <v>3.0000000000000027E-2</v>
      </c>
      <c r="O348" s="28">
        <v>0.88100000000000001</v>
      </c>
      <c r="P348" s="28">
        <v>0.95</v>
      </c>
      <c r="Q348" s="9">
        <f t="shared" si="44"/>
        <v>-6.899999999999995E-2</v>
      </c>
      <c r="R348" s="24">
        <f>SUMIFS(tblCleanOrders[Sales_USD],tblCleanOrders[Rep_ID],A348,tblCleanOrders[Year],YEAR(D348),tblCleanOrders[Month],MONTH(D348))</f>
        <v>11840.02</v>
      </c>
      <c r="S348" s="27">
        <v>1.1000000000000001</v>
      </c>
      <c r="T348" s="24">
        <f>INDEX(tblRepAvg[Avg_Monthly_Sales],MATCH(A348,tblRepAvg[Rep_ID],0))*S348</f>
        <v>7678.1173333333345</v>
      </c>
      <c r="U348" s="9">
        <f t="shared" si="45"/>
        <v>1.5420472865917825</v>
      </c>
      <c r="V348" s="24">
        <f t="shared" si="46"/>
        <v>4161.9026666666659</v>
      </c>
      <c r="W348" t="str">
        <f t="shared" si="47"/>
        <v>Healthy</v>
      </c>
    </row>
    <row r="349" spans="1:23" ht="15" customHeight="1" x14ac:dyDescent="0.3">
      <c r="A349" s="25">
        <v>321630</v>
      </c>
      <c r="B349" s="25">
        <v>1</v>
      </c>
      <c r="C349" t="str">
        <f>INDEX(tblRegions[name],MATCH(B349,tblRegions[id],0))</f>
        <v>Northeast</v>
      </c>
      <c r="D349" s="26">
        <v>42675</v>
      </c>
      <c r="E349" s="27">
        <v>26</v>
      </c>
      <c r="F349" s="27">
        <v>24</v>
      </c>
      <c r="G349" s="9">
        <f t="shared" si="40"/>
        <v>0.92307692307692313</v>
      </c>
      <c r="H349" s="27">
        <v>568</v>
      </c>
      <c r="I349" s="27">
        <v>562</v>
      </c>
      <c r="J349" s="9">
        <f t="shared" si="41"/>
        <v>0.98943661971830987</v>
      </c>
      <c r="K349">
        <f t="shared" si="42"/>
        <v>-6</v>
      </c>
      <c r="L349" s="28">
        <v>0.92220000000000002</v>
      </c>
      <c r="M349" s="28">
        <v>0.9</v>
      </c>
      <c r="N349" s="9">
        <f t="shared" si="43"/>
        <v>2.2199999999999998E-2</v>
      </c>
      <c r="O349" s="28">
        <v>0.98</v>
      </c>
      <c r="P349" s="28">
        <v>0.95</v>
      </c>
      <c r="Q349" s="9">
        <f t="shared" si="44"/>
        <v>3.0000000000000027E-2</v>
      </c>
      <c r="R349" s="24">
        <f>SUMIFS(tblCleanOrders[Sales_USD],tblCleanOrders[Rep_ID],A349,tblCleanOrders[Year],YEAR(D349),tblCleanOrders[Month],MONTH(D349))</f>
        <v>8493.4699999999993</v>
      </c>
      <c r="S349" s="27">
        <v>1.1100000000000001</v>
      </c>
      <c r="T349" s="24">
        <f>INDEX(tblRepAvg[Avg_Monthly_Sales],MATCH(A349,tblRepAvg[Rep_ID],0))*S349</f>
        <v>7747.9184000000014</v>
      </c>
      <c r="U349" s="9">
        <f t="shared" si="45"/>
        <v>1.0962260521484064</v>
      </c>
      <c r="V349" s="24">
        <f t="shared" si="46"/>
        <v>745.55159999999796</v>
      </c>
      <c r="W349" t="str">
        <f t="shared" si="47"/>
        <v>Healthy</v>
      </c>
    </row>
    <row r="350" spans="1:23" ht="15" customHeight="1" x14ac:dyDescent="0.3">
      <c r="A350" s="25">
        <v>321630</v>
      </c>
      <c r="B350" s="25">
        <v>1</v>
      </c>
      <c r="C350" t="str">
        <f>INDEX(tblRegions[name],MATCH(B350,tblRegions[id],0))</f>
        <v>Northeast</v>
      </c>
      <c r="D350" s="26">
        <v>42705</v>
      </c>
      <c r="E350" s="27">
        <v>26</v>
      </c>
      <c r="F350" s="27">
        <v>24</v>
      </c>
      <c r="G350" s="9">
        <f t="shared" si="40"/>
        <v>0.92307692307692313</v>
      </c>
      <c r="H350" s="27">
        <v>576</v>
      </c>
      <c r="I350" s="27">
        <v>570</v>
      </c>
      <c r="J350" s="9">
        <f t="shared" si="41"/>
        <v>0.98958333333333337</v>
      </c>
      <c r="K350">
        <f t="shared" si="42"/>
        <v>-6</v>
      </c>
      <c r="L350" s="28">
        <v>0.94040000000000001</v>
      </c>
      <c r="M350" s="28">
        <v>0.9</v>
      </c>
      <c r="N350" s="9">
        <f t="shared" si="43"/>
        <v>4.0399999999999991E-2</v>
      </c>
      <c r="O350" s="28">
        <v>0.98</v>
      </c>
      <c r="P350" s="28">
        <v>0.95</v>
      </c>
      <c r="Q350" s="9">
        <f t="shared" si="44"/>
        <v>3.0000000000000027E-2</v>
      </c>
      <c r="R350" s="24">
        <f>SUMIFS(tblCleanOrders[Sales_USD],tblCleanOrders[Rep_ID],A350,tblCleanOrders[Year],YEAR(D350),tblCleanOrders[Month],MONTH(D350))</f>
        <v>16566.940000000002</v>
      </c>
      <c r="S350" s="27">
        <v>1.1200000000000001</v>
      </c>
      <c r="T350" s="24">
        <f>INDEX(tblRepAvg[Avg_Monthly_Sales],MATCH(A350,tblRepAvg[Rep_ID],0))*S350</f>
        <v>7817.7194666666683</v>
      </c>
      <c r="U350" s="9">
        <f t="shared" si="45"/>
        <v>2.1191525317118907</v>
      </c>
      <c r="V350" s="24">
        <f t="shared" si="46"/>
        <v>8749.2205333333332</v>
      </c>
      <c r="W350" t="str">
        <f t="shared" si="47"/>
        <v>Healthy</v>
      </c>
    </row>
    <row r="351" spans="1:23" ht="15" customHeight="1" x14ac:dyDescent="0.3">
      <c r="A351" s="25">
        <v>321630</v>
      </c>
      <c r="B351" s="25">
        <v>1</v>
      </c>
      <c r="C351" t="str">
        <f>INDEX(tblRegions[name],MATCH(B351,tblRegions[id],0))</f>
        <v>Northeast</v>
      </c>
      <c r="D351" s="26">
        <v>42736</v>
      </c>
      <c r="E351" s="27">
        <v>26</v>
      </c>
      <c r="F351" s="27">
        <v>26</v>
      </c>
      <c r="G351" s="9">
        <f t="shared" si="40"/>
        <v>1</v>
      </c>
      <c r="H351" s="27">
        <v>552</v>
      </c>
      <c r="I351" s="27">
        <v>546</v>
      </c>
      <c r="J351" s="9">
        <f t="shared" si="41"/>
        <v>0.98913043478260865</v>
      </c>
      <c r="K351">
        <f t="shared" si="42"/>
        <v>-6</v>
      </c>
      <c r="L351" s="28">
        <v>0.93469999999999998</v>
      </c>
      <c r="M351" s="28">
        <v>0.9</v>
      </c>
      <c r="N351" s="9">
        <f t="shared" si="43"/>
        <v>3.4699999999999953E-2</v>
      </c>
      <c r="O351" s="28">
        <v>0.96430000000000005</v>
      </c>
      <c r="P351" s="28">
        <v>0.95</v>
      </c>
      <c r="Q351" s="9">
        <f t="shared" si="44"/>
        <v>1.430000000000009E-2</v>
      </c>
      <c r="R351" s="24">
        <f>SUMIFS(tblCleanOrders[Sales_USD],tblCleanOrders[Rep_ID],A351,tblCleanOrders[Year],YEAR(D351),tblCleanOrders[Month],MONTH(D351))</f>
        <v>0</v>
      </c>
      <c r="S351" s="27">
        <v>1.1299999999999999</v>
      </c>
      <c r="T351" s="24">
        <f>INDEX(tblRepAvg[Avg_Monthly_Sales],MATCH(A351,tblRepAvg[Rep_ID],0))*S351</f>
        <v>7887.5205333333333</v>
      </c>
      <c r="U351" s="9">
        <f t="shared" si="45"/>
        <v>0</v>
      </c>
      <c r="V351" s="24">
        <f t="shared" si="46"/>
        <v>-7887.5205333333333</v>
      </c>
      <c r="W351" t="str">
        <f t="shared" si="47"/>
        <v>Critical</v>
      </c>
    </row>
    <row r="352" spans="1:23" ht="15" customHeight="1" x14ac:dyDescent="0.3">
      <c r="A352" s="25">
        <v>321640</v>
      </c>
      <c r="B352" s="25">
        <v>1</v>
      </c>
      <c r="C352" t="str">
        <f>INDEX(tblRegions[name],MATCH(B352,tblRegions[id],0))</f>
        <v>Northeast</v>
      </c>
      <c r="D352" s="26">
        <v>42005</v>
      </c>
      <c r="E352" s="27">
        <v>26</v>
      </c>
      <c r="F352" s="27">
        <v>23</v>
      </c>
      <c r="G352" s="9">
        <f t="shared" si="40"/>
        <v>0.88461538461538458</v>
      </c>
      <c r="H352" s="27">
        <v>480</v>
      </c>
      <c r="I352" s="27">
        <v>425</v>
      </c>
      <c r="J352" s="9">
        <f t="shared" si="41"/>
        <v>0.88541666666666663</v>
      </c>
      <c r="K352">
        <f t="shared" si="42"/>
        <v>-55</v>
      </c>
      <c r="L352" s="28">
        <v>0.80979999999999996</v>
      </c>
      <c r="M352" s="28">
        <v>0.9</v>
      </c>
      <c r="N352" s="9">
        <f t="shared" si="43"/>
        <v>-9.0200000000000058E-2</v>
      </c>
      <c r="O352" s="28">
        <v>0.83379999999999999</v>
      </c>
      <c r="P352" s="28">
        <v>0.95</v>
      </c>
      <c r="Q352" s="9">
        <f t="shared" si="44"/>
        <v>-0.11619999999999997</v>
      </c>
      <c r="R352" s="24">
        <f>SUMIFS(tblCleanOrders[Sales_USD],tblCleanOrders[Rep_ID],A352,tblCleanOrders[Year],YEAR(D352),tblCleanOrders[Month],MONTH(D352))</f>
        <v>8863.2799999999988</v>
      </c>
      <c r="S352" s="27">
        <v>1.1399999999999999</v>
      </c>
      <c r="T352" s="24">
        <f>INDEX(tblRepAvg[Avg_Monthly_Sales],MATCH(A352,tblRepAvg[Rep_ID],0))*S352</f>
        <v>14364.420259459457</v>
      </c>
      <c r="U352" s="9">
        <f t="shared" si="45"/>
        <v>0.61703012303355775</v>
      </c>
      <c r="V352" s="24">
        <f t="shared" si="46"/>
        <v>-5501.1402594594583</v>
      </c>
      <c r="W352" t="str">
        <f t="shared" si="47"/>
        <v>Critical</v>
      </c>
    </row>
    <row r="353" spans="1:23" ht="15" customHeight="1" x14ac:dyDescent="0.3">
      <c r="A353" s="25">
        <v>321640</v>
      </c>
      <c r="B353" s="25">
        <v>1</v>
      </c>
      <c r="C353" t="str">
        <f>INDEX(tblRegions[name],MATCH(B353,tblRegions[id],0))</f>
        <v>Northeast</v>
      </c>
      <c r="D353" s="26">
        <v>42036</v>
      </c>
      <c r="E353" s="27">
        <v>26</v>
      </c>
      <c r="F353" s="27">
        <v>24</v>
      </c>
      <c r="G353" s="9">
        <f t="shared" si="40"/>
        <v>0.92307692307692313</v>
      </c>
      <c r="H353" s="27">
        <v>488</v>
      </c>
      <c r="I353" s="27">
        <v>419</v>
      </c>
      <c r="J353" s="9">
        <f t="shared" si="41"/>
        <v>0.85860655737704916</v>
      </c>
      <c r="K353">
        <f t="shared" si="42"/>
        <v>-69</v>
      </c>
      <c r="L353" s="28">
        <v>0.89400000000000002</v>
      </c>
      <c r="M353" s="28">
        <v>0.9</v>
      </c>
      <c r="N353" s="9">
        <f t="shared" si="43"/>
        <v>-6.0000000000000053E-3</v>
      </c>
      <c r="O353" s="28">
        <v>0.86339999999999995</v>
      </c>
      <c r="P353" s="28">
        <v>0.95</v>
      </c>
      <c r="Q353" s="9">
        <f t="shared" si="44"/>
        <v>-8.660000000000001E-2</v>
      </c>
      <c r="R353" s="24">
        <f>SUMIFS(tblCleanOrders[Sales_USD],tblCleanOrders[Rep_ID],A353,tblCleanOrders[Year],YEAR(D353),tblCleanOrders[Month],MONTH(D353))</f>
        <v>9257.75</v>
      </c>
      <c r="S353" s="27">
        <v>1.1499999999999999</v>
      </c>
      <c r="T353" s="24">
        <f>INDEX(tblRepAvg[Avg_Monthly_Sales],MATCH(A353,tblRepAvg[Rep_ID],0))*S353</f>
        <v>14490.423945945944</v>
      </c>
      <c r="U353" s="9">
        <f t="shared" si="45"/>
        <v>0.63888744970709332</v>
      </c>
      <c r="V353" s="24">
        <f t="shared" si="46"/>
        <v>-5232.6739459459441</v>
      </c>
      <c r="W353" t="str">
        <f t="shared" si="47"/>
        <v>Critical</v>
      </c>
    </row>
    <row r="354" spans="1:23" ht="15" customHeight="1" x14ac:dyDescent="0.3">
      <c r="A354" s="25">
        <v>321640</v>
      </c>
      <c r="B354" s="25">
        <v>1</v>
      </c>
      <c r="C354" t="str">
        <f>INDEX(tblRegions[name],MATCH(B354,tblRegions[id],0))</f>
        <v>Northeast</v>
      </c>
      <c r="D354" s="26">
        <v>42064</v>
      </c>
      <c r="E354" s="27">
        <v>26</v>
      </c>
      <c r="F354" s="27">
        <v>24</v>
      </c>
      <c r="G354" s="9">
        <f t="shared" si="40"/>
        <v>0.92307692307692313</v>
      </c>
      <c r="H354" s="27">
        <v>496</v>
      </c>
      <c r="I354" s="27">
        <v>436</v>
      </c>
      <c r="J354" s="9">
        <f t="shared" si="41"/>
        <v>0.87903225806451613</v>
      </c>
      <c r="K354">
        <f t="shared" si="42"/>
        <v>-60</v>
      </c>
      <c r="L354" s="28">
        <v>0.84719999999999995</v>
      </c>
      <c r="M354" s="28">
        <v>0.9</v>
      </c>
      <c r="N354" s="9">
        <f t="shared" si="43"/>
        <v>-5.2800000000000069E-2</v>
      </c>
      <c r="O354" s="28">
        <v>0.82789999999999997</v>
      </c>
      <c r="P354" s="28">
        <v>0.95</v>
      </c>
      <c r="Q354" s="9">
        <f t="shared" si="44"/>
        <v>-0.12209999999999999</v>
      </c>
      <c r="R354" s="24">
        <f>SUMIFS(tblCleanOrders[Sales_USD],tblCleanOrders[Rep_ID],A354,tblCleanOrders[Year],YEAR(D354),tblCleanOrders[Month],MONTH(D354))</f>
        <v>37674.720000000001</v>
      </c>
      <c r="S354" s="27">
        <v>1.05</v>
      </c>
      <c r="T354" s="24">
        <f>INDEX(tblRepAvg[Avg_Monthly_Sales],MATCH(A354,tblRepAvg[Rep_ID],0))*S354</f>
        <v>13230.38708108108</v>
      </c>
      <c r="U354" s="9">
        <f t="shared" si="45"/>
        <v>2.8475901550812015</v>
      </c>
      <c r="V354" s="24">
        <f t="shared" si="46"/>
        <v>24444.332918918921</v>
      </c>
      <c r="W354" t="str">
        <f t="shared" si="47"/>
        <v>Healthy</v>
      </c>
    </row>
    <row r="355" spans="1:23" ht="15" customHeight="1" x14ac:dyDescent="0.3">
      <c r="A355" s="25">
        <v>321640</v>
      </c>
      <c r="B355" s="25">
        <v>1</v>
      </c>
      <c r="C355" t="str">
        <f>INDEX(tblRegions[name],MATCH(B355,tblRegions[id],0))</f>
        <v>Northeast</v>
      </c>
      <c r="D355" s="26">
        <v>42095</v>
      </c>
      <c r="E355" s="27">
        <v>26</v>
      </c>
      <c r="F355" s="27">
        <v>22</v>
      </c>
      <c r="G355" s="9">
        <f t="shared" si="40"/>
        <v>0.84615384615384615</v>
      </c>
      <c r="H355" s="27">
        <v>504</v>
      </c>
      <c r="I355" s="27">
        <v>445</v>
      </c>
      <c r="J355" s="9">
        <f t="shared" si="41"/>
        <v>0.88293650793650791</v>
      </c>
      <c r="K355">
        <f t="shared" si="42"/>
        <v>-59</v>
      </c>
      <c r="L355" s="28">
        <v>0.84809999999999997</v>
      </c>
      <c r="M355" s="28">
        <v>0.9</v>
      </c>
      <c r="N355" s="9">
        <f t="shared" si="43"/>
        <v>-5.1900000000000057E-2</v>
      </c>
      <c r="O355" s="28">
        <v>0.8548</v>
      </c>
      <c r="P355" s="28">
        <v>0.95</v>
      </c>
      <c r="Q355" s="9">
        <f t="shared" si="44"/>
        <v>-9.5199999999999951E-2</v>
      </c>
      <c r="R355" s="24">
        <f>SUMIFS(tblCleanOrders[Sales_USD],tblCleanOrders[Rep_ID],A355,tblCleanOrders[Year],YEAR(D355),tblCleanOrders[Month],MONTH(D355))</f>
        <v>11104.76</v>
      </c>
      <c r="S355" s="27">
        <v>1.06</v>
      </c>
      <c r="T355" s="24">
        <f>INDEX(tblRepAvg[Avg_Monthly_Sales],MATCH(A355,tblRepAvg[Rep_ID],0))*S355</f>
        <v>13356.390767567567</v>
      </c>
      <c r="U355" s="9">
        <f t="shared" si="45"/>
        <v>0.83141922045025429</v>
      </c>
      <c r="V355" s="24">
        <f t="shared" si="46"/>
        <v>-2251.6307675675671</v>
      </c>
      <c r="W355" t="str">
        <f t="shared" si="47"/>
        <v>At Risk</v>
      </c>
    </row>
    <row r="356" spans="1:23" ht="15" customHeight="1" x14ac:dyDescent="0.3">
      <c r="A356" s="25">
        <v>321640</v>
      </c>
      <c r="B356" s="25">
        <v>1</v>
      </c>
      <c r="C356" t="str">
        <f>INDEX(tblRegions[name],MATCH(B356,tblRegions[id],0))</f>
        <v>Northeast</v>
      </c>
      <c r="D356" s="26">
        <v>42125</v>
      </c>
      <c r="E356" s="27">
        <v>26</v>
      </c>
      <c r="F356" s="27">
        <v>22</v>
      </c>
      <c r="G356" s="9">
        <f t="shared" si="40"/>
        <v>0.84615384615384615</v>
      </c>
      <c r="H356" s="27">
        <v>480</v>
      </c>
      <c r="I356" s="27">
        <v>389</v>
      </c>
      <c r="J356" s="9">
        <f t="shared" si="41"/>
        <v>0.81041666666666667</v>
      </c>
      <c r="K356">
        <f t="shared" si="42"/>
        <v>-91</v>
      </c>
      <c r="L356" s="28">
        <v>0.76359999999999995</v>
      </c>
      <c r="M356" s="28">
        <v>0.9</v>
      </c>
      <c r="N356" s="9">
        <f t="shared" si="43"/>
        <v>-0.13640000000000008</v>
      </c>
      <c r="O356" s="28">
        <v>0.77880000000000005</v>
      </c>
      <c r="P356" s="28">
        <v>0.95</v>
      </c>
      <c r="Q356" s="9">
        <f t="shared" si="44"/>
        <v>-0.17119999999999991</v>
      </c>
      <c r="R356" s="24">
        <f>SUMIFS(tblCleanOrders[Sales_USD],tblCleanOrders[Rep_ID],A356,tblCleanOrders[Year],YEAR(D356),tblCleanOrders[Month],MONTH(D356))</f>
        <v>8903.19</v>
      </c>
      <c r="S356" s="27">
        <v>1.07</v>
      </c>
      <c r="T356" s="24">
        <f>INDEX(tblRepAvg[Avg_Monthly_Sales],MATCH(A356,tblRepAvg[Rep_ID],0))*S356</f>
        <v>13482.394454054054</v>
      </c>
      <c r="U356" s="9">
        <f t="shared" si="45"/>
        <v>0.66035673636020031</v>
      </c>
      <c r="V356" s="24">
        <f t="shared" si="46"/>
        <v>-4579.2044540540537</v>
      </c>
      <c r="W356" t="str">
        <f t="shared" si="47"/>
        <v>Critical</v>
      </c>
    </row>
    <row r="357" spans="1:23" ht="15" customHeight="1" x14ac:dyDescent="0.3">
      <c r="A357" s="25">
        <v>321640</v>
      </c>
      <c r="B357" s="25">
        <v>1</v>
      </c>
      <c r="C357" t="str">
        <f>INDEX(tblRegions[name],MATCH(B357,tblRegions[id],0))</f>
        <v>Northeast</v>
      </c>
      <c r="D357" s="26">
        <v>42156</v>
      </c>
      <c r="E357" s="27">
        <v>26</v>
      </c>
      <c r="F357" s="27">
        <v>23</v>
      </c>
      <c r="G357" s="9">
        <f t="shared" si="40"/>
        <v>0.88461538461538458</v>
      </c>
      <c r="H357" s="27">
        <v>488</v>
      </c>
      <c r="I357" s="27">
        <v>444</v>
      </c>
      <c r="J357" s="9">
        <f t="shared" si="41"/>
        <v>0.9098360655737705</v>
      </c>
      <c r="K357">
        <f t="shared" si="42"/>
        <v>-44</v>
      </c>
      <c r="L357" s="28">
        <v>0.81299999999999994</v>
      </c>
      <c r="M357" s="28">
        <v>0.9</v>
      </c>
      <c r="N357" s="9">
        <f t="shared" si="43"/>
        <v>-8.7000000000000077E-2</v>
      </c>
      <c r="O357" s="28">
        <v>0.76900000000000002</v>
      </c>
      <c r="P357" s="28">
        <v>0.95</v>
      </c>
      <c r="Q357" s="9">
        <f t="shared" si="44"/>
        <v>-0.18099999999999994</v>
      </c>
      <c r="R357" s="24">
        <f>SUMIFS(tblCleanOrders[Sales_USD],tblCleanOrders[Rep_ID],A357,tblCleanOrders[Year],YEAR(D357),tblCleanOrders[Month],MONTH(D357))</f>
        <v>6874.26</v>
      </c>
      <c r="S357" s="27">
        <v>1.08</v>
      </c>
      <c r="T357" s="24">
        <f>INDEX(tblRepAvg[Avg_Monthly_Sales],MATCH(A357,tblRepAvg[Rep_ID],0))*S357</f>
        <v>13608.398140540541</v>
      </c>
      <c r="U357" s="9">
        <f t="shared" si="45"/>
        <v>0.50514835978534556</v>
      </c>
      <c r="V357" s="24">
        <f t="shared" si="46"/>
        <v>-6734.1381405405409</v>
      </c>
      <c r="W357" t="str">
        <f t="shared" si="47"/>
        <v>Critical</v>
      </c>
    </row>
    <row r="358" spans="1:23" ht="15" customHeight="1" x14ac:dyDescent="0.3">
      <c r="A358" s="25">
        <v>321640</v>
      </c>
      <c r="B358" s="25">
        <v>1</v>
      </c>
      <c r="C358" t="str">
        <f>INDEX(tblRegions[name],MATCH(B358,tblRegions[id],0))</f>
        <v>Northeast</v>
      </c>
      <c r="D358" s="26">
        <v>42186</v>
      </c>
      <c r="E358" s="27">
        <v>26</v>
      </c>
      <c r="F358" s="27">
        <v>23</v>
      </c>
      <c r="G358" s="9">
        <f t="shared" si="40"/>
        <v>0.88461538461538458</v>
      </c>
      <c r="H358" s="27">
        <v>496</v>
      </c>
      <c r="I358" s="27">
        <v>425</v>
      </c>
      <c r="J358" s="9">
        <f t="shared" si="41"/>
        <v>0.85685483870967738</v>
      </c>
      <c r="K358">
        <f t="shared" si="42"/>
        <v>-71</v>
      </c>
      <c r="L358" s="28">
        <v>0.88690000000000002</v>
      </c>
      <c r="M358" s="28">
        <v>0.9</v>
      </c>
      <c r="N358" s="9">
        <f t="shared" si="43"/>
        <v>-1.3100000000000001E-2</v>
      </c>
      <c r="O358" s="28">
        <v>0.80820000000000003</v>
      </c>
      <c r="P358" s="28">
        <v>0.95</v>
      </c>
      <c r="Q358" s="9">
        <f t="shared" si="44"/>
        <v>-0.14179999999999993</v>
      </c>
      <c r="R358" s="24">
        <f>SUMIFS(tblCleanOrders[Sales_USD],tblCleanOrders[Rep_ID],A358,tblCleanOrders[Year],YEAR(D358),tblCleanOrders[Month],MONTH(D358))</f>
        <v>9427.36</v>
      </c>
      <c r="S358" s="27">
        <v>1.0900000000000001</v>
      </c>
      <c r="T358" s="24">
        <f>INDEX(tblRepAvg[Avg_Monthly_Sales],MATCH(A358,tblRepAvg[Rep_ID],0))*S358</f>
        <v>13734.401827027026</v>
      </c>
      <c r="U358" s="9">
        <f t="shared" si="45"/>
        <v>0.68640484811275282</v>
      </c>
      <c r="V358" s="24">
        <f t="shared" si="46"/>
        <v>-4307.0418270270256</v>
      </c>
      <c r="W358" t="str">
        <f t="shared" si="47"/>
        <v>Critical</v>
      </c>
    </row>
    <row r="359" spans="1:23" ht="15" customHeight="1" x14ac:dyDescent="0.3">
      <c r="A359" s="25">
        <v>321640</v>
      </c>
      <c r="B359" s="25">
        <v>1</v>
      </c>
      <c r="C359" t="str">
        <f>INDEX(tblRegions[name],MATCH(B359,tblRegions[id],0))</f>
        <v>Northeast</v>
      </c>
      <c r="D359" s="26">
        <v>42217</v>
      </c>
      <c r="E359" s="27">
        <v>26</v>
      </c>
      <c r="F359" s="27">
        <v>23</v>
      </c>
      <c r="G359" s="9">
        <f t="shared" si="40"/>
        <v>0.88461538461538458</v>
      </c>
      <c r="H359" s="27">
        <v>504</v>
      </c>
      <c r="I359" s="27">
        <v>470</v>
      </c>
      <c r="J359" s="9">
        <f t="shared" si="41"/>
        <v>0.93253968253968256</v>
      </c>
      <c r="K359">
        <f t="shared" si="42"/>
        <v>-34</v>
      </c>
      <c r="L359" s="28">
        <v>0.82930000000000004</v>
      </c>
      <c r="M359" s="28">
        <v>0.9</v>
      </c>
      <c r="N359" s="9">
        <f t="shared" si="43"/>
        <v>-7.0699999999999985E-2</v>
      </c>
      <c r="O359" s="28">
        <v>0.87029999999999996</v>
      </c>
      <c r="P359" s="28">
        <v>0.95</v>
      </c>
      <c r="Q359" s="9">
        <f t="shared" si="44"/>
        <v>-7.9699999999999993E-2</v>
      </c>
      <c r="R359" s="24">
        <f>SUMIFS(tblCleanOrders[Sales_USD],tblCleanOrders[Rep_ID],A359,tblCleanOrders[Year],YEAR(D359),tblCleanOrders[Month],MONTH(D359))</f>
        <v>8787.74</v>
      </c>
      <c r="S359" s="27">
        <v>1.1000000000000001</v>
      </c>
      <c r="T359" s="24">
        <f>INDEX(tblRepAvg[Avg_Monthly_Sales],MATCH(A359,tblRepAvg[Rep_ID],0))*S359</f>
        <v>13860.405513513513</v>
      </c>
      <c r="U359" s="9">
        <f t="shared" si="45"/>
        <v>0.63401752505958042</v>
      </c>
      <c r="V359" s="24">
        <f t="shared" si="46"/>
        <v>-5072.6655135135134</v>
      </c>
      <c r="W359" t="str">
        <f t="shared" si="47"/>
        <v>Critical</v>
      </c>
    </row>
    <row r="360" spans="1:23" ht="15" customHeight="1" x14ac:dyDescent="0.3">
      <c r="A360" s="25">
        <v>321640</v>
      </c>
      <c r="B360" s="25">
        <v>1</v>
      </c>
      <c r="C360" t="str">
        <f>INDEX(tblRegions[name],MATCH(B360,tblRegions[id],0))</f>
        <v>Northeast</v>
      </c>
      <c r="D360" s="26">
        <v>42248</v>
      </c>
      <c r="E360" s="27">
        <v>26</v>
      </c>
      <c r="F360" s="27">
        <v>23</v>
      </c>
      <c r="G360" s="9">
        <f t="shared" si="40"/>
        <v>0.88461538461538458</v>
      </c>
      <c r="H360" s="27">
        <v>480</v>
      </c>
      <c r="I360" s="27">
        <v>421</v>
      </c>
      <c r="J360" s="9">
        <f t="shared" si="41"/>
        <v>0.87708333333333333</v>
      </c>
      <c r="K360">
        <f t="shared" si="42"/>
        <v>-59</v>
      </c>
      <c r="L360" s="28">
        <v>0.8407</v>
      </c>
      <c r="M360" s="28">
        <v>0.9</v>
      </c>
      <c r="N360" s="9">
        <f t="shared" si="43"/>
        <v>-5.9300000000000019E-2</v>
      </c>
      <c r="O360" s="28">
        <v>0.82389999999999997</v>
      </c>
      <c r="P360" s="28">
        <v>0.95</v>
      </c>
      <c r="Q360" s="9">
        <f t="shared" si="44"/>
        <v>-0.12609999999999999</v>
      </c>
      <c r="R360" s="24">
        <f>SUMIFS(tblCleanOrders[Sales_USD],tblCleanOrders[Rep_ID],A360,tblCleanOrders[Year],YEAR(D360),tblCleanOrders[Month],MONTH(D360))</f>
        <v>8706.5</v>
      </c>
      <c r="S360" s="27">
        <v>1.1100000000000001</v>
      </c>
      <c r="T360" s="24">
        <f>INDEX(tblRepAvg[Avg_Monthly_Sales],MATCH(A360,tblRepAvg[Rep_ID],0))*S360</f>
        <v>13986.4092</v>
      </c>
      <c r="U360" s="9">
        <f t="shared" si="45"/>
        <v>0.62249715959976348</v>
      </c>
      <c r="V360" s="24">
        <f t="shared" si="46"/>
        <v>-5279.9092000000001</v>
      </c>
      <c r="W360" t="str">
        <f t="shared" si="47"/>
        <v>Critical</v>
      </c>
    </row>
    <row r="361" spans="1:23" ht="15" customHeight="1" x14ac:dyDescent="0.3">
      <c r="A361" s="25">
        <v>321640</v>
      </c>
      <c r="B361" s="25">
        <v>1</v>
      </c>
      <c r="C361" t="str">
        <f>INDEX(tblRegions[name],MATCH(B361,tblRegions[id],0))</f>
        <v>Northeast</v>
      </c>
      <c r="D361" s="26">
        <v>42278</v>
      </c>
      <c r="E361" s="27">
        <v>26</v>
      </c>
      <c r="F361" s="27">
        <v>24</v>
      </c>
      <c r="G361" s="9">
        <f t="shared" si="40"/>
        <v>0.92307692307692313</v>
      </c>
      <c r="H361" s="27">
        <v>488</v>
      </c>
      <c r="I361" s="27">
        <v>395</v>
      </c>
      <c r="J361" s="9">
        <f t="shared" si="41"/>
        <v>0.80942622950819676</v>
      </c>
      <c r="K361">
        <f t="shared" si="42"/>
        <v>-93</v>
      </c>
      <c r="L361" s="28">
        <v>0.82499999999999996</v>
      </c>
      <c r="M361" s="28">
        <v>0.9</v>
      </c>
      <c r="N361" s="9">
        <f t="shared" si="43"/>
        <v>-7.5000000000000067E-2</v>
      </c>
      <c r="O361" s="28">
        <v>0.85619999999999996</v>
      </c>
      <c r="P361" s="28">
        <v>0.95</v>
      </c>
      <c r="Q361" s="9">
        <f t="shared" si="44"/>
        <v>-9.3799999999999994E-2</v>
      </c>
      <c r="R361" s="24">
        <f>SUMIFS(tblCleanOrders[Sales_USD],tblCleanOrders[Rep_ID],A361,tblCleanOrders[Year],YEAR(D361),tblCleanOrders[Month],MONTH(D361))</f>
        <v>11354.86</v>
      </c>
      <c r="S361" s="27">
        <v>1.1200000000000001</v>
      </c>
      <c r="T361" s="24">
        <f>INDEX(tblRepAvg[Avg_Monthly_Sales],MATCH(A361,tblRepAvg[Rep_ID],0))*S361</f>
        <v>14112.412886486487</v>
      </c>
      <c r="U361" s="9">
        <f t="shared" si="45"/>
        <v>0.80460089223105036</v>
      </c>
      <c r="V361" s="24">
        <f t="shared" si="46"/>
        <v>-2757.5528864864864</v>
      </c>
      <c r="W361" t="str">
        <f t="shared" si="47"/>
        <v>At Risk</v>
      </c>
    </row>
    <row r="362" spans="1:23" ht="15" customHeight="1" x14ac:dyDescent="0.3">
      <c r="A362" s="25">
        <v>321640</v>
      </c>
      <c r="B362" s="25">
        <v>1</v>
      </c>
      <c r="C362" t="str">
        <f>INDEX(tblRegions[name],MATCH(B362,tblRegions[id],0))</f>
        <v>Northeast</v>
      </c>
      <c r="D362" s="26">
        <v>42309</v>
      </c>
      <c r="E362" s="27">
        <v>26</v>
      </c>
      <c r="F362" s="27">
        <v>23</v>
      </c>
      <c r="G362" s="9">
        <f t="shared" si="40"/>
        <v>0.88461538461538458</v>
      </c>
      <c r="H362" s="27">
        <v>496</v>
      </c>
      <c r="I362" s="27">
        <v>428</v>
      </c>
      <c r="J362" s="9">
        <f t="shared" si="41"/>
        <v>0.86290322580645162</v>
      </c>
      <c r="K362">
        <f t="shared" si="42"/>
        <v>-68</v>
      </c>
      <c r="L362" s="28">
        <v>0.79169999999999996</v>
      </c>
      <c r="M362" s="28">
        <v>0.9</v>
      </c>
      <c r="N362" s="9">
        <f t="shared" si="43"/>
        <v>-0.10830000000000006</v>
      </c>
      <c r="O362" s="28">
        <v>0.80740000000000001</v>
      </c>
      <c r="P362" s="28">
        <v>0.95</v>
      </c>
      <c r="Q362" s="9">
        <f t="shared" si="44"/>
        <v>-0.14259999999999995</v>
      </c>
      <c r="R362" s="24">
        <f>SUMIFS(tblCleanOrders[Sales_USD],tblCleanOrders[Rep_ID],A362,tblCleanOrders[Year],YEAR(D362),tblCleanOrders[Month],MONTH(D362))</f>
        <v>9066.82</v>
      </c>
      <c r="S362" s="27">
        <v>1.1299999999999999</v>
      </c>
      <c r="T362" s="24">
        <f>INDEX(tblRepAvg[Avg_Monthly_Sales],MATCH(A362,tblRepAvg[Rep_ID],0))*S362</f>
        <v>14238.41657297297</v>
      </c>
      <c r="U362" s="9">
        <f t="shared" si="45"/>
        <v>0.63678569548319197</v>
      </c>
      <c r="V362" s="24">
        <f t="shared" si="46"/>
        <v>-5171.5965729729705</v>
      </c>
      <c r="W362" t="str">
        <f t="shared" si="47"/>
        <v>Critical</v>
      </c>
    </row>
    <row r="363" spans="1:23" ht="15" customHeight="1" x14ac:dyDescent="0.3">
      <c r="A363" s="25">
        <v>321640</v>
      </c>
      <c r="B363" s="25">
        <v>1</v>
      </c>
      <c r="C363" t="str">
        <f>INDEX(tblRegions[name],MATCH(B363,tblRegions[id],0))</f>
        <v>Northeast</v>
      </c>
      <c r="D363" s="26">
        <v>42339</v>
      </c>
      <c r="E363" s="27">
        <v>26</v>
      </c>
      <c r="F363" s="27">
        <v>23</v>
      </c>
      <c r="G363" s="9">
        <f t="shared" si="40"/>
        <v>0.88461538461538458</v>
      </c>
      <c r="H363" s="27">
        <v>504</v>
      </c>
      <c r="I363" s="27">
        <v>413</v>
      </c>
      <c r="J363" s="9">
        <f t="shared" si="41"/>
        <v>0.81944444444444442</v>
      </c>
      <c r="K363">
        <f t="shared" si="42"/>
        <v>-91</v>
      </c>
      <c r="L363" s="28">
        <v>0.82479999999999998</v>
      </c>
      <c r="M363" s="28">
        <v>0.9</v>
      </c>
      <c r="N363" s="9">
        <f t="shared" si="43"/>
        <v>-7.5200000000000045E-2</v>
      </c>
      <c r="O363" s="28">
        <v>0.80959999999999999</v>
      </c>
      <c r="P363" s="28">
        <v>0.95</v>
      </c>
      <c r="Q363" s="9">
        <f t="shared" si="44"/>
        <v>-0.14039999999999997</v>
      </c>
      <c r="R363" s="24">
        <f>SUMIFS(tblCleanOrders[Sales_USD],tblCleanOrders[Rep_ID],A363,tblCleanOrders[Year],YEAR(D363),tblCleanOrders[Month],MONTH(D363))</f>
        <v>10567.939999999999</v>
      </c>
      <c r="S363" s="27">
        <v>1.1399999999999999</v>
      </c>
      <c r="T363" s="24">
        <f>INDEX(tblRepAvg[Avg_Monthly_Sales],MATCH(A363,tblRepAvg[Rep_ID],0))*S363</f>
        <v>14364.420259459457</v>
      </c>
      <c r="U363" s="9">
        <f t="shared" si="45"/>
        <v>0.73570250724463815</v>
      </c>
      <c r="V363" s="24">
        <f t="shared" si="46"/>
        <v>-3796.4802594594585</v>
      </c>
      <c r="W363" t="str">
        <f t="shared" si="47"/>
        <v>Critical</v>
      </c>
    </row>
    <row r="364" spans="1:23" ht="15" customHeight="1" x14ac:dyDescent="0.3">
      <c r="A364" s="25">
        <v>321640</v>
      </c>
      <c r="B364" s="25">
        <v>1</v>
      </c>
      <c r="C364" t="str">
        <f>INDEX(tblRegions[name],MATCH(B364,tblRegions[id],0))</f>
        <v>Northeast</v>
      </c>
      <c r="D364" s="26">
        <v>42370</v>
      </c>
      <c r="E364" s="27">
        <v>26</v>
      </c>
      <c r="F364" s="27">
        <v>23</v>
      </c>
      <c r="G364" s="9">
        <f t="shared" si="40"/>
        <v>0.88461538461538458</v>
      </c>
      <c r="H364" s="27">
        <v>480</v>
      </c>
      <c r="I364" s="27">
        <v>392</v>
      </c>
      <c r="J364" s="9">
        <f t="shared" si="41"/>
        <v>0.81666666666666665</v>
      </c>
      <c r="K364">
        <f t="shared" si="42"/>
        <v>-88</v>
      </c>
      <c r="L364" s="28">
        <v>0.79369999999999996</v>
      </c>
      <c r="M364" s="28">
        <v>0.9</v>
      </c>
      <c r="N364" s="9">
        <f t="shared" si="43"/>
        <v>-0.10630000000000006</v>
      </c>
      <c r="O364" s="28">
        <v>0.82330000000000003</v>
      </c>
      <c r="P364" s="28">
        <v>0.95</v>
      </c>
      <c r="Q364" s="9">
        <f t="shared" si="44"/>
        <v>-0.12669999999999992</v>
      </c>
      <c r="R364" s="24">
        <f>SUMIFS(tblCleanOrders[Sales_USD],tblCleanOrders[Rep_ID],A364,tblCleanOrders[Year],YEAR(D364),tblCleanOrders[Month],MONTH(D364))</f>
        <v>7403.17</v>
      </c>
      <c r="S364" s="27">
        <v>1.1499999999999999</v>
      </c>
      <c r="T364" s="24">
        <f>INDEX(tblRepAvg[Avg_Monthly_Sales],MATCH(A364,tblRepAvg[Rep_ID],0))*S364</f>
        <v>14490.423945945944</v>
      </c>
      <c r="U364" s="9">
        <f t="shared" si="45"/>
        <v>0.51090085615274361</v>
      </c>
      <c r="V364" s="24">
        <f t="shared" si="46"/>
        <v>-7087.253945945944</v>
      </c>
      <c r="W364" t="str">
        <f t="shared" si="47"/>
        <v>Critical</v>
      </c>
    </row>
    <row r="365" spans="1:23" ht="15" customHeight="1" x14ac:dyDescent="0.3">
      <c r="A365" s="25">
        <v>321640</v>
      </c>
      <c r="B365" s="25">
        <v>1</v>
      </c>
      <c r="C365" t="str">
        <f>INDEX(tblRegions[name],MATCH(B365,tblRegions[id],0))</f>
        <v>Northeast</v>
      </c>
      <c r="D365" s="26">
        <v>42401</v>
      </c>
      <c r="E365" s="27">
        <v>26</v>
      </c>
      <c r="F365" s="27">
        <v>24</v>
      </c>
      <c r="G365" s="9">
        <f t="shared" si="40"/>
        <v>0.92307692307692313</v>
      </c>
      <c r="H365" s="27">
        <v>488</v>
      </c>
      <c r="I365" s="27">
        <v>428</v>
      </c>
      <c r="J365" s="9">
        <f t="shared" si="41"/>
        <v>0.87704918032786883</v>
      </c>
      <c r="K365">
        <f t="shared" si="42"/>
        <v>-60</v>
      </c>
      <c r="L365" s="28">
        <v>0.80610000000000004</v>
      </c>
      <c r="M365" s="28">
        <v>0.9</v>
      </c>
      <c r="N365" s="9">
        <f t="shared" si="43"/>
        <v>-9.3899999999999983E-2</v>
      </c>
      <c r="O365" s="28">
        <v>0.86450000000000005</v>
      </c>
      <c r="P365" s="28">
        <v>0.95</v>
      </c>
      <c r="Q365" s="9">
        <f t="shared" si="44"/>
        <v>-8.5499999999999909E-2</v>
      </c>
      <c r="R365" s="24">
        <f>SUMIFS(tblCleanOrders[Sales_USD],tblCleanOrders[Rep_ID],A365,tblCleanOrders[Year],YEAR(D365),tblCleanOrders[Month],MONTH(D365))</f>
        <v>8137.34</v>
      </c>
      <c r="S365" s="27">
        <v>1.05</v>
      </c>
      <c r="T365" s="24">
        <f>INDEX(tblRepAvg[Avg_Monthly_Sales],MATCH(A365,tblRepAvg[Rep_ID],0))*S365</f>
        <v>13230.38708108108</v>
      </c>
      <c r="U365" s="9">
        <f t="shared" si="45"/>
        <v>0.61504927634627315</v>
      </c>
      <c r="V365" s="24">
        <f t="shared" si="46"/>
        <v>-5093.0470810810803</v>
      </c>
      <c r="W365" t="str">
        <f t="shared" si="47"/>
        <v>Critical</v>
      </c>
    </row>
    <row r="366" spans="1:23" ht="15" customHeight="1" x14ac:dyDescent="0.3">
      <c r="A366" s="25">
        <v>321640</v>
      </c>
      <c r="B366" s="25">
        <v>1</v>
      </c>
      <c r="C366" t="str">
        <f>INDEX(tblRegions[name],MATCH(B366,tblRegions[id],0))</f>
        <v>Northeast</v>
      </c>
      <c r="D366" s="26">
        <v>42430</v>
      </c>
      <c r="E366" s="27">
        <v>26</v>
      </c>
      <c r="F366" s="27">
        <v>22</v>
      </c>
      <c r="G366" s="9">
        <f t="shared" si="40"/>
        <v>0.84615384615384615</v>
      </c>
      <c r="H366" s="27">
        <v>496</v>
      </c>
      <c r="I366" s="27">
        <v>428</v>
      </c>
      <c r="J366" s="9">
        <f t="shared" si="41"/>
        <v>0.86290322580645162</v>
      </c>
      <c r="K366">
        <f t="shared" si="42"/>
        <v>-68</v>
      </c>
      <c r="L366" s="28">
        <v>0.88339999999999996</v>
      </c>
      <c r="M366" s="28">
        <v>0.9</v>
      </c>
      <c r="N366" s="9">
        <f t="shared" si="43"/>
        <v>-1.6600000000000059E-2</v>
      </c>
      <c r="O366" s="28">
        <v>0.86329999999999996</v>
      </c>
      <c r="P366" s="28">
        <v>0.95</v>
      </c>
      <c r="Q366" s="9">
        <f t="shared" si="44"/>
        <v>-8.6699999999999999E-2</v>
      </c>
      <c r="R366" s="24">
        <f>SUMIFS(tblCleanOrders[Sales_USD],tblCleanOrders[Rep_ID],A366,tblCleanOrders[Year],YEAR(D366),tblCleanOrders[Month],MONTH(D366))</f>
        <v>9238.93</v>
      </c>
      <c r="S366" s="27">
        <v>1.06</v>
      </c>
      <c r="T366" s="24">
        <f>INDEX(tblRepAvg[Avg_Monthly_Sales],MATCH(A366,tblRepAvg[Rep_ID],0))*S366</f>
        <v>13356.390767567567</v>
      </c>
      <c r="U366" s="9">
        <f t="shared" si="45"/>
        <v>0.69172354723510165</v>
      </c>
      <c r="V366" s="24">
        <f t="shared" si="46"/>
        <v>-4117.460767567567</v>
      </c>
      <c r="W366" t="str">
        <f t="shared" si="47"/>
        <v>Critical</v>
      </c>
    </row>
    <row r="367" spans="1:23" ht="15" customHeight="1" x14ac:dyDescent="0.3">
      <c r="A367" s="25">
        <v>321640</v>
      </c>
      <c r="B367" s="25">
        <v>1</v>
      </c>
      <c r="C367" t="str">
        <f>INDEX(tblRegions[name],MATCH(B367,tblRegions[id],0))</f>
        <v>Northeast</v>
      </c>
      <c r="D367" s="26">
        <v>42461</v>
      </c>
      <c r="E367" s="27">
        <v>26</v>
      </c>
      <c r="F367" s="27">
        <v>23</v>
      </c>
      <c r="G367" s="9">
        <f t="shared" si="40"/>
        <v>0.88461538461538458</v>
      </c>
      <c r="H367" s="27">
        <v>504</v>
      </c>
      <c r="I367" s="27">
        <v>447</v>
      </c>
      <c r="J367" s="9">
        <f t="shared" si="41"/>
        <v>0.88690476190476186</v>
      </c>
      <c r="K367">
        <f t="shared" si="42"/>
        <v>-57</v>
      </c>
      <c r="L367" s="28">
        <v>0.8448</v>
      </c>
      <c r="M367" s="28">
        <v>0.9</v>
      </c>
      <c r="N367" s="9">
        <f t="shared" si="43"/>
        <v>-5.5200000000000027E-2</v>
      </c>
      <c r="O367" s="28">
        <v>0.78300000000000003</v>
      </c>
      <c r="P367" s="28">
        <v>0.95</v>
      </c>
      <c r="Q367" s="9">
        <f t="shared" si="44"/>
        <v>-0.16699999999999993</v>
      </c>
      <c r="R367" s="24">
        <f>SUMIFS(tblCleanOrders[Sales_USD],tblCleanOrders[Rep_ID],A367,tblCleanOrders[Year],YEAR(D367),tblCleanOrders[Month],MONTH(D367))</f>
        <v>7978.62</v>
      </c>
      <c r="S367" s="27">
        <v>1.07</v>
      </c>
      <c r="T367" s="24">
        <f>INDEX(tblRepAvg[Avg_Monthly_Sales],MATCH(A367,tblRepAvg[Rep_ID],0))*S367</f>
        <v>13482.394454054054</v>
      </c>
      <c r="U367" s="9">
        <f t="shared" si="45"/>
        <v>0.59178063860910768</v>
      </c>
      <c r="V367" s="24">
        <f t="shared" si="46"/>
        <v>-5503.7744540540543</v>
      </c>
      <c r="W367" t="str">
        <f t="shared" si="47"/>
        <v>Critical</v>
      </c>
    </row>
    <row r="368" spans="1:23" ht="15" customHeight="1" x14ac:dyDescent="0.3">
      <c r="A368" s="25">
        <v>321640</v>
      </c>
      <c r="B368" s="25">
        <v>1</v>
      </c>
      <c r="C368" t="str">
        <f>INDEX(tblRegions[name],MATCH(B368,tblRegions[id],0))</f>
        <v>Northeast</v>
      </c>
      <c r="D368" s="26">
        <v>42491</v>
      </c>
      <c r="E368" s="27">
        <v>26</v>
      </c>
      <c r="F368" s="27">
        <v>22</v>
      </c>
      <c r="G368" s="9">
        <f t="shared" si="40"/>
        <v>0.84615384615384615</v>
      </c>
      <c r="H368" s="27">
        <v>480</v>
      </c>
      <c r="I368" s="27">
        <v>419</v>
      </c>
      <c r="J368" s="9">
        <f t="shared" si="41"/>
        <v>0.87291666666666667</v>
      </c>
      <c r="K368">
        <f t="shared" si="42"/>
        <v>-61</v>
      </c>
      <c r="L368" s="28">
        <v>0.78849999999999998</v>
      </c>
      <c r="M368" s="28">
        <v>0.9</v>
      </c>
      <c r="N368" s="9">
        <f t="shared" si="43"/>
        <v>-0.11150000000000004</v>
      </c>
      <c r="O368" s="28">
        <v>0.89029999999999998</v>
      </c>
      <c r="P368" s="28">
        <v>0.95</v>
      </c>
      <c r="Q368" s="9">
        <f t="shared" si="44"/>
        <v>-5.9699999999999975E-2</v>
      </c>
      <c r="R368" s="24">
        <f>SUMIFS(tblCleanOrders[Sales_USD],tblCleanOrders[Rep_ID],A368,tblCleanOrders[Year],YEAR(D368),tblCleanOrders[Month],MONTH(D368))</f>
        <v>7939.7999999999993</v>
      </c>
      <c r="S368" s="27">
        <v>1.08</v>
      </c>
      <c r="T368" s="24">
        <f>INDEX(tblRepAvg[Avg_Monthly_Sales],MATCH(A368,tblRepAvg[Rep_ID],0))*S368</f>
        <v>13608.398140540541</v>
      </c>
      <c r="U368" s="9">
        <f t="shared" si="45"/>
        <v>0.58344853802790209</v>
      </c>
      <c r="V368" s="24">
        <f t="shared" si="46"/>
        <v>-5668.5981405405419</v>
      </c>
      <c r="W368" t="str">
        <f t="shared" si="47"/>
        <v>Critical</v>
      </c>
    </row>
    <row r="369" spans="1:23" ht="15" customHeight="1" x14ac:dyDescent="0.3">
      <c r="A369" s="25">
        <v>321640</v>
      </c>
      <c r="B369" s="25">
        <v>1</v>
      </c>
      <c r="C369" t="str">
        <f>INDEX(tblRegions[name],MATCH(B369,tblRegions[id],0))</f>
        <v>Northeast</v>
      </c>
      <c r="D369" s="26">
        <v>42522</v>
      </c>
      <c r="E369" s="27">
        <v>26</v>
      </c>
      <c r="F369" s="27">
        <v>23</v>
      </c>
      <c r="G369" s="9">
        <f t="shared" si="40"/>
        <v>0.88461538461538458</v>
      </c>
      <c r="H369" s="27">
        <v>488</v>
      </c>
      <c r="I369" s="27">
        <v>384</v>
      </c>
      <c r="J369" s="9">
        <f t="shared" si="41"/>
        <v>0.78688524590163933</v>
      </c>
      <c r="K369">
        <f t="shared" si="42"/>
        <v>-104</v>
      </c>
      <c r="L369" s="28">
        <v>0.76910000000000001</v>
      </c>
      <c r="M369" s="28">
        <v>0.9</v>
      </c>
      <c r="N369" s="9">
        <f t="shared" si="43"/>
        <v>-0.13090000000000002</v>
      </c>
      <c r="O369" s="28">
        <v>0.74529999999999996</v>
      </c>
      <c r="P369" s="28">
        <v>0.95</v>
      </c>
      <c r="Q369" s="9">
        <f t="shared" si="44"/>
        <v>-0.20469999999999999</v>
      </c>
      <c r="R369" s="24">
        <f>SUMIFS(tblCleanOrders[Sales_USD],tblCleanOrders[Rep_ID],A369,tblCleanOrders[Year],YEAR(D369),tblCleanOrders[Month],MONTH(D369))</f>
        <v>7789.87</v>
      </c>
      <c r="S369" s="27">
        <v>1.0900000000000001</v>
      </c>
      <c r="T369" s="24">
        <f>INDEX(tblRepAvg[Avg_Monthly_Sales],MATCH(A369,tblRepAvg[Rep_ID],0))*S369</f>
        <v>13734.401827027026</v>
      </c>
      <c r="U369" s="9">
        <f t="shared" si="45"/>
        <v>0.5671794154639358</v>
      </c>
      <c r="V369" s="24">
        <f t="shared" si="46"/>
        <v>-5944.5318270270263</v>
      </c>
      <c r="W369" t="str">
        <f t="shared" si="47"/>
        <v>Critical</v>
      </c>
    </row>
    <row r="370" spans="1:23" ht="15" customHeight="1" x14ac:dyDescent="0.3">
      <c r="A370" s="25">
        <v>321640</v>
      </c>
      <c r="B370" s="25">
        <v>1</v>
      </c>
      <c r="C370" t="str">
        <f>INDEX(tblRegions[name],MATCH(B370,tblRegions[id],0))</f>
        <v>Northeast</v>
      </c>
      <c r="D370" s="26">
        <v>42552</v>
      </c>
      <c r="E370" s="27">
        <v>26</v>
      </c>
      <c r="F370" s="27">
        <v>23</v>
      </c>
      <c r="G370" s="9">
        <f t="shared" si="40"/>
        <v>0.88461538461538458</v>
      </c>
      <c r="H370" s="27">
        <v>496</v>
      </c>
      <c r="I370" s="27">
        <v>425</v>
      </c>
      <c r="J370" s="9">
        <f t="shared" si="41"/>
        <v>0.85685483870967738</v>
      </c>
      <c r="K370">
        <f t="shared" si="42"/>
        <v>-71</v>
      </c>
      <c r="L370" s="28">
        <v>0.79859999999999998</v>
      </c>
      <c r="M370" s="28">
        <v>0.9</v>
      </c>
      <c r="N370" s="9">
        <f t="shared" si="43"/>
        <v>-0.10140000000000005</v>
      </c>
      <c r="O370" s="28">
        <v>0.88370000000000004</v>
      </c>
      <c r="P370" s="28">
        <v>0.95</v>
      </c>
      <c r="Q370" s="9">
        <f t="shared" si="44"/>
        <v>-6.6299999999999915E-2</v>
      </c>
      <c r="R370" s="24">
        <f>SUMIFS(tblCleanOrders[Sales_USD],tblCleanOrders[Rep_ID],A370,tblCleanOrders[Year],YEAR(D370),tblCleanOrders[Month],MONTH(D370))</f>
        <v>88002.7</v>
      </c>
      <c r="S370" s="27">
        <v>1.1000000000000001</v>
      </c>
      <c r="T370" s="24">
        <f>INDEX(tblRepAvg[Avg_Monthly_Sales],MATCH(A370,tblRepAvg[Rep_ID],0))*S370</f>
        <v>13860.405513513513</v>
      </c>
      <c r="U370" s="9">
        <f t="shared" si="45"/>
        <v>6.3492153901413486</v>
      </c>
      <c r="V370" s="24">
        <f t="shared" si="46"/>
        <v>74142.294486486484</v>
      </c>
      <c r="W370" t="str">
        <f t="shared" si="47"/>
        <v>At Risk</v>
      </c>
    </row>
    <row r="371" spans="1:23" ht="15" customHeight="1" x14ac:dyDescent="0.3">
      <c r="A371" s="25">
        <v>321640</v>
      </c>
      <c r="B371" s="25">
        <v>1</v>
      </c>
      <c r="C371" t="str">
        <f>INDEX(tblRegions[name],MATCH(B371,tblRegions[id],0))</f>
        <v>Northeast</v>
      </c>
      <c r="D371" s="26">
        <v>42583</v>
      </c>
      <c r="E371" s="27">
        <v>26</v>
      </c>
      <c r="F371" s="27">
        <v>24</v>
      </c>
      <c r="G371" s="9">
        <f t="shared" si="40"/>
        <v>0.92307692307692313</v>
      </c>
      <c r="H371" s="27">
        <v>504</v>
      </c>
      <c r="I371" s="27">
        <v>432</v>
      </c>
      <c r="J371" s="9">
        <f t="shared" si="41"/>
        <v>0.8571428571428571</v>
      </c>
      <c r="K371">
        <f t="shared" si="42"/>
        <v>-72</v>
      </c>
      <c r="L371" s="28">
        <v>0.73880000000000001</v>
      </c>
      <c r="M371" s="28">
        <v>0.9</v>
      </c>
      <c r="N371" s="9">
        <f t="shared" si="43"/>
        <v>-0.16120000000000001</v>
      </c>
      <c r="O371" s="28">
        <v>0.85860000000000003</v>
      </c>
      <c r="P371" s="28">
        <v>0.95</v>
      </c>
      <c r="Q371" s="9">
        <f t="shared" si="44"/>
        <v>-9.1399999999999926E-2</v>
      </c>
      <c r="R371" s="24">
        <f>SUMIFS(tblCleanOrders[Sales_USD],tblCleanOrders[Rep_ID],A371,tblCleanOrders[Year],YEAR(D371),tblCleanOrders[Month],MONTH(D371))</f>
        <v>8000.16</v>
      </c>
      <c r="S371" s="27">
        <v>1.1100000000000001</v>
      </c>
      <c r="T371" s="24">
        <f>INDEX(tblRepAvg[Avg_Monthly_Sales],MATCH(A371,tblRepAvg[Rep_ID],0))*S371</f>
        <v>13986.4092</v>
      </c>
      <c r="U371" s="9">
        <f t="shared" si="45"/>
        <v>0.57199527667187089</v>
      </c>
      <c r="V371" s="24">
        <f t="shared" si="46"/>
        <v>-5986.2492000000002</v>
      </c>
      <c r="W371" t="str">
        <f t="shared" si="47"/>
        <v>Critical</v>
      </c>
    </row>
    <row r="372" spans="1:23" ht="15" customHeight="1" x14ac:dyDescent="0.3">
      <c r="A372" s="25">
        <v>321640</v>
      </c>
      <c r="B372" s="25">
        <v>1</v>
      </c>
      <c r="C372" t="str">
        <f>INDEX(tblRegions[name],MATCH(B372,tblRegions[id],0))</f>
        <v>Northeast</v>
      </c>
      <c r="D372" s="26">
        <v>42614</v>
      </c>
      <c r="E372" s="27">
        <v>26</v>
      </c>
      <c r="F372" s="27">
        <v>23</v>
      </c>
      <c r="G372" s="9">
        <f t="shared" si="40"/>
        <v>0.88461538461538458</v>
      </c>
      <c r="H372" s="27">
        <v>480</v>
      </c>
      <c r="I372" s="27">
        <v>421</v>
      </c>
      <c r="J372" s="9">
        <f t="shared" si="41"/>
        <v>0.87708333333333333</v>
      </c>
      <c r="K372">
        <f t="shared" si="42"/>
        <v>-59</v>
      </c>
      <c r="L372" s="28">
        <v>0.84789999999999999</v>
      </c>
      <c r="M372" s="28">
        <v>0.9</v>
      </c>
      <c r="N372" s="9">
        <f t="shared" si="43"/>
        <v>-5.2100000000000035E-2</v>
      </c>
      <c r="O372" s="28">
        <v>0.81259999999999999</v>
      </c>
      <c r="P372" s="28">
        <v>0.95</v>
      </c>
      <c r="Q372" s="9">
        <f t="shared" si="44"/>
        <v>-0.13739999999999997</v>
      </c>
      <c r="R372" s="24">
        <f>SUMIFS(tblCleanOrders[Sales_USD],tblCleanOrders[Rep_ID],A372,tblCleanOrders[Year],YEAR(D372),tblCleanOrders[Month],MONTH(D372))</f>
        <v>11777.59</v>
      </c>
      <c r="S372" s="27">
        <v>1.1200000000000001</v>
      </c>
      <c r="T372" s="24">
        <f>INDEX(tblRepAvg[Avg_Monthly_Sales],MATCH(A372,tblRepAvg[Rep_ID],0))*S372</f>
        <v>14112.412886486487</v>
      </c>
      <c r="U372" s="9">
        <f t="shared" si="45"/>
        <v>0.83455537297082449</v>
      </c>
      <c r="V372" s="24">
        <f t="shared" si="46"/>
        <v>-2334.8228864864868</v>
      </c>
      <c r="W372" t="str">
        <f t="shared" si="47"/>
        <v>At Risk</v>
      </c>
    </row>
    <row r="373" spans="1:23" ht="15" customHeight="1" x14ac:dyDescent="0.3">
      <c r="A373" s="25">
        <v>321640</v>
      </c>
      <c r="B373" s="25">
        <v>1</v>
      </c>
      <c r="C373" t="str">
        <f>INDEX(tblRegions[name],MATCH(B373,tblRegions[id],0))</f>
        <v>Northeast</v>
      </c>
      <c r="D373" s="26">
        <v>42644</v>
      </c>
      <c r="E373" s="27">
        <v>26</v>
      </c>
      <c r="F373" s="27">
        <v>24</v>
      </c>
      <c r="G373" s="9">
        <f t="shared" si="40"/>
        <v>0.92307692307692313</v>
      </c>
      <c r="H373" s="27">
        <v>488</v>
      </c>
      <c r="I373" s="27">
        <v>403</v>
      </c>
      <c r="J373" s="9">
        <f t="shared" si="41"/>
        <v>0.82581967213114749</v>
      </c>
      <c r="K373">
        <f t="shared" si="42"/>
        <v>-85</v>
      </c>
      <c r="L373" s="28">
        <v>0.8397</v>
      </c>
      <c r="M373" s="28">
        <v>0.9</v>
      </c>
      <c r="N373" s="9">
        <f t="shared" si="43"/>
        <v>-6.030000000000002E-2</v>
      </c>
      <c r="O373" s="28">
        <v>0.79310000000000003</v>
      </c>
      <c r="P373" s="28">
        <v>0.95</v>
      </c>
      <c r="Q373" s="9">
        <f t="shared" si="44"/>
        <v>-0.15689999999999993</v>
      </c>
      <c r="R373" s="24">
        <f>SUMIFS(tblCleanOrders[Sales_USD],tblCleanOrders[Rep_ID],A373,tblCleanOrders[Year],YEAR(D373),tblCleanOrders[Month],MONTH(D373))</f>
        <v>11204.539999999999</v>
      </c>
      <c r="S373" s="27">
        <v>1.1299999999999999</v>
      </c>
      <c r="T373" s="24">
        <f>INDEX(tblRepAvg[Avg_Monthly_Sales],MATCH(A373,tblRepAvg[Rep_ID],0))*S373</f>
        <v>14238.41657297297</v>
      </c>
      <c r="U373" s="9">
        <f t="shared" si="45"/>
        <v>0.78692317664509093</v>
      </c>
      <c r="V373" s="24">
        <f t="shared" si="46"/>
        <v>-3033.8765729729712</v>
      </c>
      <c r="W373" t="str">
        <f t="shared" si="47"/>
        <v>Critical</v>
      </c>
    </row>
    <row r="374" spans="1:23" ht="15" customHeight="1" x14ac:dyDescent="0.3">
      <c r="A374" s="25">
        <v>321640</v>
      </c>
      <c r="B374" s="25">
        <v>1</v>
      </c>
      <c r="C374" t="str">
        <f>INDEX(tblRegions[name],MATCH(B374,tblRegions[id],0))</f>
        <v>Northeast</v>
      </c>
      <c r="D374" s="26">
        <v>42675</v>
      </c>
      <c r="E374" s="27">
        <v>26</v>
      </c>
      <c r="F374" s="27">
        <v>22</v>
      </c>
      <c r="G374" s="9">
        <f t="shared" si="40"/>
        <v>0.84615384615384615</v>
      </c>
      <c r="H374" s="27">
        <v>496</v>
      </c>
      <c r="I374" s="27">
        <v>459</v>
      </c>
      <c r="J374" s="9">
        <f t="shared" si="41"/>
        <v>0.92540322580645162</v>
      </c>
      <c r="K374">
        <f t="shared" si="42"/>
        <v>-37</v>
      </c>
      <c r="L374" s="28">
        <v>0.8044</v>
      </c>
      <c r="M374" s="28">
        <v>0.9</v>
      </c>
      <c r="N374" s="9">
        <f t="shared" si="43"/>
        <v>-9.5600000000000018E-2</v>
      </c>
      <c r="O374" s="28">
        <v>0.87619999999999998</v>
      </c>
      <c r="P374" s="28">
        <v>0.95</v>
      </c>
      <c r="Q374" s="9">
        <f t="shared" si="44"/>
        <v>-7.3799999999999977E-2</v>
      </c>
      <c r="R374" s="24">
        <f>SUMIFS(tblCleanOrders[Sales_USD],tblCleanOrders[Rep_ID],A374,tblCleanOrders[Year],YEAR(D374),tblCleanOrders[Month],MONTH(D374))</f>
        <v>16763.740000000002</v>
      </c>
      <c r="S374" s="27">
        <v>1.1399999999999999</v>
      </c>
      <c r="T374" s="24">
        <f>INDEX(tblRepAvg[Avg_Monthly_Sales],MATCH(A374,tblRepAvg[Rep_ID],0))*S374</f>
        <v>14364.420259459457</v>
      </c>
      <c r="U374" s="9">
        <f t="shared" si="45"/>
        <v>1.1670321319762635</v>
      </c>
      <c r="V374" s="24">
        <f t="shared" si="46"/>
        <v>2399.3197405405444</v>
      </c>
      <c r="W374" t="str">
        <f t="shared" si="47"/>
        <v>Healthy</v>
      </c>
    </row>
    <row r="375" spans="1:23" ht="15" customHeight="1" x14ac:dyDescent="0.3">
      <c r="A375" s="25">
        <v>321640</v>
      </c>
      <c r="B375" s="25">
        <v>1</v>
      </c>
      <c r="C375" t="str">
        <f>INDEX(tblRegions[name],MATCH(B375,tblRegions[id],0))</f>
        <v>Northeast</v>
      </c>
      <c r="D375" s="26">
        <v>42705</v>
      </c>
      <c r="E375" s="27">
        <v>26</v>
      </c>
      <c r="F375" s="27">
        <v>23</v>
      </c>
      <c r="G375" s="9">
        <f t="shared" si="40"/>
        <v>0.88461538461538458</v>
      </c>
      <c r="H375" s="27">
        <v>504</v>
      </c>
      <c r="I375" s="27">
        <v>433</v>
      </c>
      <c r="J375" s="9">
        <f t="shared" si="41"/>
        <v>0.85912698412698407</v>
      </c>
      <c r="K375">
        <f t="shared" si="42"/>
        <v>-71</v>
      </c>
      <c r="L375" s="28">
        <v>0.86119999999999997</v>
      </c>
      <c r="M375" s="28">
        <v>0.9</v>
      </c>
      <c r="N375" s="9">
        <f t="shared" si="43"/>
        <v>-3.8800000000000057E-2</v>
      </c>
      <c r="O375" s="28">
        <v>0.84709999999999996</v>
      </c>
      <c r="P375" s="28">
        <v>0.95</v>
      </c>
      <c r="Q375" s="9">
        <f t="shared" si="44"/>
        <v>-0.10289999999999999</v>
      </c>
      <c r="R375" s="24">
        <f>SUMIFS(tblCleanOrders[Sales_USD],tblCleanOrders[Rep_ID],A375,tblCleanOrders[Year],YEAR(D375),tblCleanOrders[Month],MONTH(D375))</f>
        <v>38802.369999999995</v>
      </c>
      <c r="S375" s="27">
        <v>1.1499999999999999</v>
      </c>
      <c r="T375" s="24">
        <f>INDEX(tblRepAvg[Avg_Monthly_Sales],MATCH(A375,tblRepAvg[Rep_ID],0))*S375</f>
        <v>14490.423945945944</v>
      </c>
      <c r="U375" s="9">
        <f t="shared" si="45"/>
        <v>2.6777939793028569</v>
      </c>
      <c r="V375" s="24">
        <f t="shared" si="46"/>
        <v>24311.946054054053</v>
      </c>
      <c r="W375" t="str">
        <f t="shared" si="47"/>
        <v>Healthy</v>
      </c>
    </row>
    <row r="376" spans="1:23" ht="15" customHeight="1" x14ac:dyDescent="0.3">
      <c r="A376" s="25">
        <v>321640</v>
      </c>
      <c r="B376" s="25">
        <v>1</v>
      </c>
      <c r="C376" t="str">
        <f>INDEX(tblRegions[name],MATCH(B376,tblRegions[id],0))</f>
        <v>Northeast</v>
      </c>
      <c r="D376" s="26">
        <v>42736</v>
      </c>
      <c r="E376" s="27">
        <v>26</v>
      </c>
      <c r="F376" s="27">
        <v>22</v>
      </c>
      <c r="G376" s="9">
        <f t="shared" si="40"/>
        <v>0.84615384615384615</v>
      </c>
      <c r="H376" s="27">
        <v>480</v>
      </c>
      <c r="I376" s="27">
        <v>399</v>
      </c>
      <c r="J376" s="9">
        <f t="shared" si="41"/>
        <v>0.83125000000000004</v>
      </c>
      <c r="K376">
        <f t="shared" si="42"/>
        <v>-81</v>
      </c>
      <c r="L376" s="28">
        <v>0.83279999999999998</v>
      </c>
      <c r="M376" s="28">
        <v>0.9</v>
      </c>
      <c r="N376" s="9">
        <f t="shared" si="43"/>
        <v>-6.7200000000000037E-2</v>
      </c>
      <c r="O376" s="28">
        <v>0.8649</v>
      </c>
      <c r="P376" s="28">
        <v>0.95</v>
      </c>
      <c r="Q376" s="9">
        <f t="shared" si="44"/>
        <v>-8.5099999999999953E-2</v>
      </c>
      <c r="R376" s="24">
        <f>SUMIFS(tblCleanOrders[Sales_USD],tblCleanOrders[Rep_ID],A376,tblCleanOrders[Year],YEAR(D376),tblCleanOrders[Month],MONTH(D376))</f>
        <v>0</v>
      </c>
      <c r="S376" s="27">
        <v>1.05</v>
      </c>
      <c r="T376" s="24">
        <f>INDEX(tblRepAvg[Avg_Monthly_Sales],MATCH(A376,tblRepAvg[Rep_ID],0))*S376</f>
        <v>13230.38708108108</v>
      </c>
      <c r="U376" s="9">
        <f t="shared" si="45"/>
        <v>0</v>
      </c>
      <c r="V376" s="24">
        <f t="shared" si="46"/>
        <v>-13230.38708108108</v>
      </c>
      <c r="W376" t="str">
        <f t="shared" si="47"/>
        <v>Critical</v>
      </c>
    </row>
    <row r="377" spans="1:23" ht="15" customHeight="1" x14ac:dyDescent="0.3">
      <c r="A377" s="25">
        <v>321650</v>
      </c>
      <c r="B377" s="25">
        <v>2</v>
      </c>
      <c r="C377" t="str">
        <f>INDEX(tblRegions[name],MATCH(B377,tblRegions[id],0))</f>
        <v>Midwest</v>
      </c>
      <c r="D377" s="26">
        <v>42005</v>
      </c>
      <c r="E377" s="27">
        <v>26</v>
      </c>
      <c r="F377" s="27">
        <v>19</v>
      </c>
      <c r="G377" s="9">
        <f t="shared" si="40"/>
        <v>0.73076923076923073</v>
      </c>
      <c r="H377" s="27">
        <v>492</v>
      </c>
      <c r="I377" s="27">
        <v>293</v>
      </c>
      <c r="J377" s="9">
        <f t="shared" si="41"/>
        <v>0.59552845528455289</v>
      </c>
      <c r="K377">
        <f t="shared" si="42"/>
        <v>-199</v>
      </c>
      <c r="L377" s="28">
        <v>0.52780000000000005</v>
      </c>
      <c r="M377" s="28">
        <v>0.9</v>
      </c>
      <c r="N377" s="9">
        <f t="shared" si="43"/>
        <v>-0.37219999999999998</v>
      </c>
      <c r="O377" s="28">
        <v>0.55369999999999997</v>
      </c>
      <c r="P377" s="28">
        <v>0.95</v>
      </c>
      <c r="Q377" s="9">
        <f t="shared" si="44"/>
        <v>-0.39629999999999999</v>
      </c>
      <c r="R377" s="24">
        <f>SUMIFS(tblCleanOrders[Sales_USD],tblCleanOrders[Rep_ID],A377,tblCleanOrders[Year],YEAR(D377),tblCleanOrders[Month],MONTH(D377))</f>
        <v>2588.0500000000002</v>
      </c>
      <c r="S377" s="27">
        <v>1.06</v>
      </c>
      <c r="T377" s="24">
        <f>INDEX(tblRepAvg[Avg_Monthly_Sales],MATCH(A377,tblRepAvg[Rep_ID],0))*S377</f>
        <v>3634.7736171428573</v>
      </c>
      <c r="U377" s="9">
        <f t="shared" si="45"/>
        <v>0.71202508673273512</v>
      </c>
      <c r="V377" s="24">
        <f t="shared" si="46"/>
        <v>-1046.7236171428572</v>
      </c>
      <c r="W377" t="str">
        <f t="shared" si="47"/>
        <v>Critical</v>
      </c>
    </row>
    <row r="378" spans="1:23" ht="15" customHeight="1" x14ac:dyDescent="0.3">
      <c r="A378" s="25">
        <v>321650</v>
      </c>
      <c r="B378" s="25">
        <v>2</v>
      </c>
      <c r="C378" t="str">
        <f>INDEX(tblRegions[name],MATCH(B378,tblRegions[id],0))</f>
        <v>Midwest</v>
      </c>
      <c r="D378" s="26">
        <v>42036</v>
      </c>
      <c r="E378" s="27">
        <v>26</v>
      </c>
      <c r="F378" s="27">
        <v>19</v>
      </c>
      <c r="G378" s="9">
        <f t="shared" si="40"/>
        <v>0.73076923076923073</v>
      </c>
      <c r="H378" s="27">
        <v>500</v>
      </c>
      <c r="I378" s="27">
        <v>300</v>
      </c>
      <c r="J378" s="9">
        <f t="shared" si="41"/>
        <v>0.6</v>
      </c>
      <c r="K378">
        <f t="shared" si="42"/>
        <v>-200</v>
      </c>
      <c r="L378" s="28">
        <v>0.52259999999999995</v>
      </c>
      <c r="M378" s="28">
        <v>0.9</v>
      </c>
      <c r="N378" s="9">
        <f t="shared" si="43"/>
        <v>-0.37740000000000007</v>
      </c>
      <c r="O378" s="28">
        <v>0.5927</v>
      </c>
      <c r="P378" s="28">
        <v>0.95</v>
      </c>
      <c r="Q378" s="9">
        <f t="shared" si="44"/>
        <v>-0.35729999999999995</v>
      </c>
      <c r="R378" s="24">
        <f>SUMIFS(tblCleanOrders[Sales_USD],tblCleanOrders[Rep_ID],A378,tblCleanOrders[Year],YEAR(D378),tblCleanOrders[Month],MONTH(D378))</f>
        <v>2874.24</v>
      </c>
      <c r="S378" s="27">
        <v>1.07</v>
      </c>
      <c r="T378" s="24">
        <f>INDEX(tblRepAvg[Avg_Monthly_Sales],MATCH(A378,tblRepAvg[Rep_ID],0))*S378</f>
        <v>3669.0639342857144</v>
      </c>
      <c r="U378" s="9">
        <f t="shared" si="45"/>
        <v>0.78337146789445378</v>
      </c>
      <c r="V378" s="24">
        <f t="shared" si="46"/>
        <v>-794.82393428571459</v>
      </c>
      <c r="W378" t="str">
        <f t="shared" si="47"/>
        <v>Critical</v>
      </c>
    </row>
    <row r="379" spans="1:23" ht="15" customHeight="1" x14ac:dyDescent="0.3">
      <c r="A379" s="25">
        <v>321650</v>
      </c>
      <c r="B379" s="25">
        <v>2</v>
      </c>
      <c r="C379" t="str">
        <f>INDEX(tblRegions[name],MATCH(B379,tblRegions[id],0))</f>
        <v>Midwest</v>
      </c>
      <c r="D379" s="26">
        <v>42064</v>
      </c>
      <c r="E379" s="27">
        <v>26</v>
      </c>
      <c r="F379" s="27">
        <v>20</v>
      </c>
      <c r="G379" s="9">
        <f t="shared" si="40"/>
        <v>0.76923076923076927</v>
      </c>
      <c r="H379" s="27">
        <v>508</v>
      </c>
      <c r="I379" s="27">
        <v>315</v>
      </c>
      <c r="J379" s="9">
        <f t="shared" si="41"/>
        <v>0.62007874015748032</v>
      </c>
      <c r="K379">
        <f t="shared" si="42"/>
        <v>-193</v>
      </c>
      <c r="L379" s="28">
        <v>0.53439999999999999</v>
      </c>
      <c r="M379" s="28">
        <v>0.9</v>
      </c>
      <c r="N379" s="9">
        <f t="shared" si="43"/>
        <v>-0.36560000000000004</v>
      </c>
      <c r="O379" s="28">
        <v>0.57240000000000002</v>
      </c>
      <c r="P379" s="28">
        <v>0.95</v>
      </c>
      <c r="Q379" s="9">
        <f t="shared" si="44"/>
        <v>-0.37759999999999994</v>
      </c>
      <c r="R379" s="24">
        <f>SUMIFS(tblCleanOrders[Sales_USD],tblCleanOrders[Rep_ID],A379,tblCleanOrders[Year],YEAR(D379),tblCleanOrders[Month],MONTH(D379))</f>
        <v>2716.19</v>
      </c>
      <c r="S379" s="27">
        <v>1.08</v>
      </c>
      <c r="T379" s="24">
        <f>INDEX(tblRepAvg[Avg_Monthly_Sales],MATCH(A379,tblRepAvg[Rep_ID],0))*S379</f>
        <v>3703.3542514285718</v>
      </c>
      <c r="U379" s="9">
        <f t="shared" si="45"/>
        <v>0.73344050166203456</v>
      </c>
      <c r="V379" s="24">
        <f t="shared" si="46"/>
        <v>-987.16425142857179</v>
      </c>
      <c r="W379" t="str">
        <f t="shared" si="47"/>
        <v>Critical</v>
      </c>
    </row>
    <row r="380" spans="1:23" ht="15" customHeight="1" x14ac:dyDescent="0.3">
      <c r="A380" s="25">
        <v>321650</v>
      </c>
      <c r="B380" s="25">
        <v>2</v>
      </c>
      <c r="C380" t="str">
        <f>INDEX(tblRegions[name],MATCH(B380,tblRegions[id],0))</f>
        <v>Midwest</v>
      </c>
      <c r="D380" s="26">
        <v>42095</v>
      </c>
      <c r="E380" s="27">
        <v>26</v>
      </c>
      <c r="F380" s="27">
        <v>19</v>
      </c>
      <c r="G380" s="9">
        <f t="shared" si="40"/>
        <v>0.73076923076923073</v>
      </c>
      <c r="H380" s="27">
        <v>516</v>
      </c>
      <c r="I380" s="27">
        <v>299</v>
      </c>
      <c r="J380" s="9">
        <f t="shared" si="41"/>
        <v>0.5794573643410853</v>
      </c>
      <c r="K380">
        <f t="shared" si="42"/>
        <v>-217</v>
      </c>
      <c r="L380" s="28">
        <v>0.51519999999999999</v>
      </c>
      <c r="M380" s="28">
        <v>0.9</v>
      </c>
      <c r="N380" s="9">
        <f t="shared" si="43"/>
        <v>-0.38480000000000003</v>
      </c>
      <c r="O380" s="28">
        <v>0.54239999999999999</v>
      </c>
      <c r="P380" s="28">
        <v>0.95</v>
      </c>
      <c r="Q380" s="9">
        <f t="shared" si="44"/>
        <v>-0.40759999999999996</v>
      </c>
      <c r="R380" s="24">
        <f>SUMIFS(tblCleanOrders[Sales_USD],tblCleanOrders[Rep_ID],A380,tblCleanOrders[Year],YEAR(D380),tblCleanOrders[Month],MONTH(D380))</f>
        <v>3597.93</v>
      </c>
      <c r="S380" s="27">
        <v>1.0900000000000001</v>
      </c>
      <c r="T380" s="24">
        <f>INDEX(tblRepAvg[Avg_Monthly_Sales],MATCH(A380,tblRepAvg[Rep_ID],0))*S380</f>
        <v>3737.6445685714289</v>
      </c>
      <c r="U380" s="9">
        <f t="shared" si="45"/>
        <v>0.96261962152681912</v>
      </c>
      <c r="V380" s="24">
        <f t="shared" si="46"/>
        <v>-139.71456857142903</v>
      </c>
      <c r="W380" t="str">
        <f t="shared" si="47"/>
        <v>Critical</v>
      </c>
    </row>
    <row r="381" spans="1:23" ht="15" customHeight="1" x14ac:dyDescent="0.3">
      <c r="A381" s="25">
        <v>321650</v>
      </c>
      <c r="B381" s="25">
        <v>2</v>
      </c>
      <c r="C381" t="str">
        <f>INDEX(tblRegions[name],MATCH(B381,tblRegions[id],0))</f>
        <v>Midwest</v>
      </c>
      <c r="D381" s="26">
        <v>42125</v>
      </c>
      <c r="E381" s="27">
        <v>26</v>
      </c>
      <c r="F381" s="27">
        <v>19</v>
      </c>
      <c r="G381" s="9">
        <f t="shared" si="40"/>
        <v>0.73076923076923073</v>
      </c>
      <c r="H381" s="27">
        <v>492</v>
      </c>
      <c r="I381" s="27">
        <v>311</v>
      </c>
      <c r="J381" s="9">
        <f t="shared" si="41"/>
        <v>0.63211382113821135</v>
      </c>
      <c r="K381">
        <f t="shared" si="42"/>
        <v>-181</v>
      </c>
      <c r="L381" s="28">
        <v>0.57369999999999999</v>
      </c>
      <c r="M381" s="28">
        <v>0.9</v>
      </c>
      <c r="N381" s="9">
        <f t="shared" si="43"/>
        <v>-0.32630000000000003</v>
      </c>
      <c r="O381" s="28">
        <v>0.51780000000000004</v>
      </c>
      <c r="P381" s="28">
        <v>0.95</v>
      </c>
      <c r="Q381" s="9">
        <f t="shared" si="44"/>
        <v>-0.43219999999999992</v>
      </c>
      <c r="R381" s="24">
        <f>SUMIFS(tblCleanOrders[Sales_USD],tblCleanOrders[Rep_ID],A381,tblCleanOrders[Year],YEAR(D381),tblCleanOrders[Month],MONTH(D381))</f>
        <v>2499.9899999999998</v>
      </c>
      <c r="S381" s="27">
        <v>1.1000000000000001</v>
      </c>
      <c r="T381" s="24">
        <f>INDEX(tblRepAvg[Avg_Monthly_Sales],MATCH(A381,tblRepAvg[Rep_ID],0))*S381</f>
        <v>3771.9348857142859</v>
      </c>
      <c r="U381" s="9">
        <f t="shared" si="45"/>
        <v>0.6627871571877838</v>
      </c>
      <c r="V381" s="24">
        <f t="shared" si="46"/>
        <v>-1271.9448857142861</v>
      </c>
      <c r="W381" t="str">
        <f t="shared" si="47"/>
        <v>Critical</v>
      </c>
    </row>
    <row r="382" spans="1:23" ht="15" customHeight="1" x14ac:dyDescent="0.3">
      <c r="A382" s="25">
        <v>321650</v>
      </c>
      <c r="B382" s="25">
        <v>2</v>
      </c>
      <c r="C382" t="str">
        <f>INDEX(tblRegions[name],MATCH(B382,tblRegions[id],0))</f>
        <v>Midwest</v>
      </c>
      <c r="D382" s="26">
        <v>42156</v>
      </c>
      <c r="E382" s="27">
        <v>26</v>
      </c>
      <c r="F382" s="27">
        <v>20</v>
      </c>
      <c r="G382" s="9">
        <f t="shared" si="40"/>
        <v>0.76923076923076927</v>
      </c>
      <c r="H382" s="27">
        <v>500</v>
      </c>
      <c r="I382" s="27">
        <v>308</v>
      </c>
      <c r="J382" s="9">
        <f t="shared" si="41"/>
        <v>0.61599999999999999</v>
      </c>
      <c r="K382">
        <f t="shared" si="42"/>
        <v>-192</v>
      </c>
      <c r="L382" s="28">
        <v>0.56010000000000004</v>
      </c>
      <c r="M382" s="28">
        <v>0.9</v>
      </c>
      <c r="N382" s="9">
        <f t="shared" si="43"/>
        <v>-0.33989999999999998</v>
      </c>
      <c r="O382" s="28">
        <v>0.57089999999999996</v>
      </c>
      <c r="P382" s="28">
        <v>0.95</v>
      </c>
      <c r="Q382" s="9">
        <f t="shared" si="44"/>
        <v>-0.37909999999999999</v>
      </c>
      <c r="R382" s="24">
        <f>SUMIFS(tblCleanOrders[Sales_USD],tblCleanOrders[Rep_ID],A382,tblCleanOrders[Year],YEAR(D382),tblCleanOrders[Month],MONTH(D382))</f>
        <v>3499.44</v>
      </c>
      <c r="S382" s="27">
        <v>1.1100000000000001</v>
      </c>
      <c r="T382" s="24">
        <f>INDEX(tblRepAvg[Avg_Monthly_Sales],MATCH(A382,tblRepAvg[Rep_ID],0))*S382</f>
        <v>3806.2252028571434</v>
      </c>
      <c r="U382" s="9">
        <f t="shared" si="45"/>
        <v>0.91939909319426105</v>
      </c>
      <c r="V382" s="24">
        <f t="shared" si="46"/>
        <v>-306.7852028571433</v>
      </c>
      <c r="W382" t="str">
        <f t="shared" si="47"/>
        <v>Critical</v>
      </c>
    </row>
    <row r="383" spans="1:23" ht="15" customHeight="1" x14ac:dyDescent="0.3">
      <c r="A383" s="25">
        <v>321650</v>
      </c>
      <c r="B383" s="25">
        <v>2</v>
      </c>
      <c r="C383" t="str">
        <f>INDEX(tblRegions[name],MATCH(B383,tblRegions[id],0))</f>
        <v>Midwest</v>
      </c>
      <c r="D383" s="26">
        <v>42186</v>
      </c>
      <c r="E383" s="27">
        <v>26</v>
      </c>
      <c r="F383" s="27">
        <v>19</v>
      </c>
      <c r="G383" s="9">
        <f t="shared" si="40"/>
        <v>0.73076923076923073</v>
      </c>
      <c r="H383" s="27">
        <v>508</v>
      </c>
      <c r="I383" s="27">
        <v>292</v>
      </c>
      <c r="J383" s="9">
        <f t="shared" si="41"/>
        <v>0.57480314960629919</v>
      </c>
      <c r="K383">
        <f t="shared" si="42"/>
        <v>-216</v>
      </c>
      <c r="L383" s="28">
        <v>0.54920000000000002</v>
      </c>
      <c r="M383" s="28">
        <v>0.9</v>
      </c>
      <c r="N383" s="9">
        <f t="shared" si="43"/>
        <v>-0.3508</v>
      </c>
      <c r="O383" s="28">
        <v>0.60570000000000002</v>
      </c>
      <c r="P383" s="28">
        <v>0.95</v>
      </c>
      <c r="Q383" s="9">
        <f t="shared" si="44"/>
        <v>-0.34429999999999994</v>
      </c>
      <c r="R383" s="24">
        <f>SUMIFS(tblCleanOrders[Sales_USD],tblCleanOrders[Rep_ID],A383,tblCleanOrders[Year],YEAR(D383),tblCleanOrders[Month],MONTH(D383))</f>
        <v>2482.12</v>
      </c>
      <c r="S383" s="27">
        <v>1.1200000000000001</v>
      </c>
      <c r="T383" s="24">
        <f>INDEX(tblRepAvg[Avg_Monthly_Sales],MATCH(A383,tblRepAvg[Rep_ID],0))*S383</f>
        <v>3840.5155200000004</v>
      </c>
      <c r="U383" s="9">
        <f t="shared" si="45"/>
        <v>0.64629865107276008</v>
      </c>
      <c r="V383" s="24">
        <f t="shared" si="46"/>
        <v>-1358.3955200000005</v>
      </c>
      <c r="W383" t="str">
        <f t="shared" si="47"/>
        <v>Critical</v>
      </c>
    </row>
    <row r="384" spans="1:23" ht="15" customHeight="1" x14ac:dyDescent="0.3">
      <c r="A384" s="25">
        <v>321650</v>
      </c>
      <c r="B384" s="25">
        <v>2</v>
      </c>
      <c r="C384" t="str">
        <f>INDEX(tblRegions[name],MATCH(B384,tblRegions[id],0))</f>
        <v>Midwest</v>
      </c>
      <c r="D384" s="26">
        <v>42217</v>
      </c>
      <c r="E384" s="27">
        <v>26</v>
      </c>
      <c r="F384" s="27">
        <v>18</v>
      </c>
      <c r="G384" s="9">
        <f t="shared" si="40"/>
        <v>0.69230769230769229</v>
      </c>
      <c r="H384" s="27">
        <v>516</v>
      </c>
      <c r="I384" s="27">
        <v>330</v>
      </c>
      <c r="J384" s="9">
        <f t="shared" si="41"/>
        <v>0.63953488372093026</v>
      </c>
      <c r="K384">
        <f t="shared" si="42"/>
        <v>-186</v>
      </c>
      <c r="L384" s="28">
        <v>0.58979999999999999</v>
      </c>
      <c r="M384" s="28">
        <v>0.9</v>
      </c>
      <c r="N384" s="9">
        <f t="shared" si="43"/>
        <v>-0.31020000000000003</v>
      </c>
      <c r="O384" s="28">
        <v>0.57040000000000002</v>
      </c>
      <c r="P384" s="28">
        <v>0.95</v>
      </c>
      <c r="Q384" s="9">
        <f t="shared" si="44"/>
        <v>-0.37959999999999994</v>
      </c>
      <c r="R384" s="24">
        <f>SUMIFS(tblCleanOrders[Sales_USD],tblCleanOrders[Rep_ID],A384,tblCleanOrders[Year],YEAR(D384),tblCleanOrders[Month],MONTH(D384))</f>
        <v>2613.6</v>
      </c>
      <c r="S384" s="27">
        <v>1.1299999999999999</v>
      </c>
      <c r="T384" s="24">
        <f>INDEX(tblRepAvg[Avg_Monthly_Sales],MATCH(A384,tblRepAvg[Rep_ID],0))*S384</f>
        <v>3874.8058371428569</v>
      </c>
      <c r="U384" s="9">
        <f t="shared" si="45"/>
        <v>0.67451121678065162</v>
      </c>
      <c r="V384" s="24">
        <f t="shared" si="46"/>
        <v>-1261.205837142857</v>
      </c>
      <c r="W384" t="str">
        <f t="shared" si="47"/>
        <v>Critical</v>
      </c>
    </row>
    <row r="385" spans="1:23" ht="15" customHeight="1" x14ac:dyDescent="0.3">
      <c r="A385" s="25">
        <v>321650</v>
      </c>
      <c r="B385" s="25">
        <v>2</v>
      </c>
      <c r="C385" t="str">
        <f>INDEX(tblRegions[name],MATCH(B385,tblRegions[id],0))</f>
        <v>Midwest</v>
      </c>
      <c r="D385" s="26">
        <v>42248</v>
      </c>
      <c r="E385" s="27">
        <v>26</v>
      </c>
      <c r="F385" s="27">
        <v>20</v>
      </c>
      <c r="G385" s="9">
        <f t="shared" si="40"/>
        <v>0.76923076923076927</v>
      </c>
      <c r="H385" s="27">
        <v>492</v>
      </c>
      <c r="I385" s="27">
        <v>294</v>
      </c>
      <c r="J385" s="9">
        <f t="shared" si="41"/>
        <v>0.59756097560975607</v>
      </c>
      <c r="K385">
        <f t="shared" si="42"/>
        <v>-198</v>
      </c>
      <c r="L385" s="28">
        <v>0.54400000000000004</v>
      </c>
      <c r="M385" s="28">
        <v>0.9</v>
      </c>
      <c r="N385" s="9">
        <f t="shared" si="43"/>
        <v>-0.35599999999999998</v>
      </c>
      <c r="O385" s="28">
        <v>0.51219999999999999</v>
      </c>
      <c r="P385" s="28">
        <v>0.95</v>
      </c>
      <c r="Q385" s="9">
        <f t="shared" si="44"/>
        <v>-0.43779999999999997</v>
      </c>
      <c r="R385" s="24">
        <f>SUMIFS(tblCleanOrders[Sales_USD],tblCleanOrders[Rep_ID],A385,tblCleanOrders[Year],YEAR(D385),tblCleanOrders[Month],MONTH(D385))</f>
        <v>4642.17</v>
      </c>
      <c r="S385" s="27">
        <v>1.1399999999999999</v>
      </c>
      <c r="T385" s="24">
        <f>INDEX(tblRepAvg[Avg_Monthly_Sales],MATCH(A385,tblRepAvg[Rep_ID],0))*S385</f>
        <v>3909.096154285714</v>
      </c>
      <c r="U385" s="9">
        <f t="shared" si="45"/>
        <v>1.1875302670441057</v>
      </c>
      <c r="V385" s="24">
        <f t="shared" si="46"/>
        <v>733.07384571428611</v>
      </c>
      <c r="W385" t="str">
        <f t="shared" si="47"/>
        <v>Critical</v>
      </c>
    </row>
    <row r="386" spans="1:23" ht="15" customHeight="1" x14ac:dyDescent="0.3">
      <c r="A386" s="25">
        <v>321650</v>
      </c>
      <c r="B386" s="25">
        <v>2</v>
      </c>
      <c r="C386" t="str">
        <f>INDEX(tblRegions[name],MATCH(B386,tblRegions[id],0))</f>
        <v>Midwest</v>
      </c>
      <c r="D386" s="26">
        <v>42278</v>
      </c>
      <c r="E386" s="27">
        <v>26</v>
      </c>
      <c r="F386" s="27">
        <v>18</v>
      </c>
      <c r="G386" s="9">
        <f t="shared" ref="G386:G449" si="48">F386/E386</f>
        <v>0.69230769230769229</v>
      </c>
      <c r="H386" s="27">
        <v>500</v>
      </c>
      <c r="I386" s="27">
        <v>332</v>
      </c>
      <c r="J386" s="9">
        <f t="shared" ref="J386:J449" si="49">I386/H386</f>
        <v>0.66400000000000003</v>
      </c>
      <c r="K386">
        <f t="shared" ref="K386:K449" si="50">I386-H386</f>
        <v>-168</v>
      </c>
      <c r="L386" s="28">
        <v>0.51370000000000005</v>
      </c>
      <c r="M386" s="28">
        <v>0.9</v>
      </c>
      <c r="N386" s="9">
        <f t="shared" ref="N386:N449" si="51">L386-M386</f>
        <v>-0.38629999999999998</v>
      </c>
      <c r="O386" s="28">
        <v>0.5484</v>
      </c>
      <c r="P386" s="28">
        <v>0.95</v>
      </c>
      <c r="Q386" s="9">
        <f t="shared" ref="Q386:Q449" si="52">O386-P386</f>
        <v>-0.40159999999999996</v>
      </c>
      <c r="R386" s="24">
        <f>SUMIFS(tblCleanOrders[Sales_USD],tblCleanOrders[Rep_ID],A386,tblCleanOrders[Year],YEAR(D386),tblCleanOrders[Month],MONTH(D386))</f>
        <v>2647.16</v>
      </c>
      <c r="S386" s="27">
        <v>1.1499999999999999</v>
      </c>
      <c r="T386" s="24">
        <f>INDEX(tblRepAvg[Avg_Monthly_Sales],MATCH(A386,tblRepAvg[Rep_ID],0))*S386</f>
        <v>3943.386471428571</v>
      </c>
      <c r="U386" s="9">
        <f t="shared" ref="U386:U449" si="53">IFERROR(R386/T386,0)</f>
        <v>0.67129103859835804</v>
      </c>
      <c r="V386" s="24">
        <f t="shared" ref="V386:V449" si="54">R386-T386</f>
        <v>-1296.2264714285711</v>
      </c>
      <c r="W386" t="str">
        <f t="shared" ref="W386:W449" si="55">IF(AND(U386&gt;=0.9,L386&gt;=0.8),"Healthy",IF(OR(U386&lt;0.8,L386&lt;0.7),"Critical","At Risk"))</f>
        <v>Critical</v>
      </c>
    </row>
    <row r="387" spans="1:23" ht="15" customHeight="1" x14ac:dyDescent="0.3">
      <c r="A387" s="25">
        <v>321650</v>
      </c>
      <c r="B387" s="25">
        <v>2</v>
      </c>
      <c r="C387" t="str">
        <f>INDEX(tblRegions[name],MATCH(B387,tblRegions[id],0))</f>
        <v>Midwest</v>
      </c>
      <c r="D387" s="26">
        <v>42309</v>
      </c>
      <c r="E387" s="27">
        <v>26</v>
      </c>
      <c r="F387" s="27">
        <v>19</v>
      </c>
      <c r="G387" s="9">
        <f t="shared" si="48"/>
        <v>0.73076923076923073</v>
      </c>
      <c r="H387" s="27">
        <v>508</v>
      </c>
      <c r="I387" s="27">
        <v>289</v>
      </c>
      <c r="J387" s="9">
        <f t="shared" si="49"/>
        <v>0.56889763779527558</v>
      </c>
      <c r="K387">
        <f t="shared" si="50"/>
        <v>-219</v>
      </c>
      <c r="L387" s="28">
        <v>0.54210000000000003</v>
      </c>
      <c r="M387" s="28">
        <v>0.9</v>
      </c>
      <c r="N387" s="9">
        <f t="shared" si="51"/>
        <v>-0.3579</v>
      </c>
      <c r="O387" s="28">
        <v>0.54310000000000003</v>
      </c>
      <c r="P387" s="28">
        <v>0.95</v>
      </c>
      <c r="Q387" s="9">
        <f t="shared" si="52"/>
        <v>-0.40689999999999993</v>
      </c>
      <c r="R387" s="24">
        <f>SUMIFS(tblCleanOrders[Sales_USD],tblCleanOrders[Rep_ID],A387,tblCleanOrders[Year],YEAR(D387),tblCleanOrders[Month],MONTH(D387))</f>
        <v>2636.76</v>
      </c>
      <c r="S387" s="27">
        <v>1.05</v>
      </c>
      <c r="T387" s="24">
        <f>INDEX(tblRepAvg[Avg_Monthly_Sales],MATCH(A387,tblRepAvg[Rep_ID],0))*S387</f>
        <v>3600.4833000000003</v>
      </c>
      <c r="U387" s="9">
        <f t="shared" si="53"/>
        <v>0.73233501735725315</v>
      </c>
      <c r="V387" s="24">
        <f t="shared" si="54"/>
        <v>-963.72330000000011</v>
      </c>
      <c r="W387" t="str">
        <f t="shared" si="55"/>
        <v>Critical</v>
      </c>
    </row>
    <row r="388" spans="1:23" ht="15" customHeight="1" x14ac:dyDescent="0.3">
      <c r="A388" s="25">
        <v>321650</v>
      </c>
      <c r="B388" s="25">
        <v>2</v>
      </c>
      <c r="C388" t="str">
        <f>INDEX(tblRegions[name],MATCH(B388,tblRegions[id],0))</f>
        <v>Midwest</v>
      </c>
      <c r="D388" s="26">
        <v>42339</v>
      </c>
      <c r="E388" s="27">
        <v>26</v>
      </c>
      <c r="F388" s="27">
        <v>20</v>
      </c>
      <c r="G388" s="9">
        <f t="shared" si="48"/>
        <v>0.76923076923076927</v>
      </c>
      <c r="H388" s="27">
        <v>516</v>
      </c>
      <c r="I388" s="27">
        <v>332</v>
      </c>
      <c r="J388" s="9">
        <f t="shared" si="49"/>
        <v>0.64341085271317833</v>
      </c>
      <c r="K388">
        <f t="shared" si="50"/>
        <v>-184</v>
      </c>
      <c r="L388" s="28">
        <v>0.55940000000000001</v>
      </c>
      <c r="M388" s="28">
        <v>0.9</v>
      </c>
      <c r="N388" s="9">
        <f t="shared" si="51"/>
        <v>-0.34060000000000001</v>
      </c>
      <c r="O388" s="28">
        <v>0.5796</v>
      </c>
      <c r="P388" s="28">
        <v>0.95</v>
      </c>
      <c r="Q388" s="9">
        <f t="shared" si="52"/>
        <v>-0.37039999999999995</v>
      </c>
      <c r="R388" s="24">
        <f>SUMIFS(tblCleanOrders[Sales_USD],tblCleanOrders[Rep_ID],A388,tblCleanOrders[Year],YEAR(D388),tblCleanOrders[Month],MONTH(D388))</f>
        <v>2540.6</v>
      </c>
      <c r="S388" s="27">
        <v>1.06</v>
      </c>
      <c r="T388" s="24">
        <f>INDEX(tblRepAvg[Avg_Monthly_Sales],MATCH(A388,tblRepAvg[Rep_ID],0))*S388</f>
        <v>3634.7736171428573</v>
      </c>
      <c r="U388" s="9">
        <f t="shared" si="53"/>
        <v>0.69897062860191517</v>
      </c>
      <c r="V388" s="24">
        <f t="shared" si="54"/>
        <v>-1094.1736171428574</v>
      </c>
      <c r="W388" t="str">
        <f t="shared" si="55"/>
        <v>Critical</v>
      </c>
    </row>
    <row r="389" spans="1:23" ht="15" customHeight="1" x14ac:dyDescent="0.3">
      <c r="A389" s="25">
        <v>321650</v>
      </c>
      <c r="B389" s="25">
        <v>2</v>
      </c>
      <c r="C389" t="str">
        <f>INDEX(tblRegions[name],MATCH(B389,tblRegions[id],0))</f>
        <v>Midwest</v>
      </c>
      <c r="D389" s="26">
        <v>42370</v>
      </c>
      <c r="E389" s="27">
        <v>26</v>
      </c>
      <c r="F389" s="27">
        <v>21</v>
      </c>
      <c r="G389" s="9">
        <f t="shared" si="48"/>
        <v>0.80769230769230771</v>
      </c>
      <c r="H389" s="27">
        <v>492</v>
      </c>
      <c r="I389" s="27">
        <v>287</v>
      </c>
      <c r="J389" s="9">
        <f t="shared" si="49"/>
        <v>0.58333333333333337</v>
      </c>
      <c r="K389">
        <f t="shared" si="50"/>
        <v>-205</v>
      </c>
      <c r="L389" s="28">
        <v>0.54620000000000002</v>
      </c>
      <c r="M389" s="28">
        <v>0.9</v>
      </c>
      <c r="N389" s="9">
        <f t="shared" si="51"/>
        <v>-0.3538</v>
      </c>
      <c r="O389" s="28">
        <v>0.6089</v>
      </c>
      <c r="P389" s="28">
        <v>0.95</v>
      </c>
      <c r="Q389" s="9">
        <f t="shared" si="52"/>
        <v>-0.34109999999999996</v>
      </c>
      <c r="R389" s="24">
        <f>SUMIFS(tblCleanOrders[Sales_USD],tblCleanOrders[Rep_ID],A389,tblCleanOrders[Year],YEAR(D389),tblCleanOrders[Month],MONTH(D389))</f>
        <v>2653.68</v>
      </c>
      <c r="S389" s="27">
        <v>1.07</v>
      </c>
      <c r="T389" s="24">
        <f>INDEX(tblRepAvg[Avg_Monthly_Sales],MATCH(A389,tblRepAvg[Rep_ID],0))*S389</f>
        <v>3669.0639342857144</v>
      </c>
      <c r="U389" s="9">
        <f t="shared" si="53"/>
        <v>0.72325804279467065</v>
      </c>
      <c r="V389" s="24">
        <f t="shared" si="54"/>
        <v>-1015.3839342857145</v>
      </c>
      <c r="W389" t="str">
        <f t="shared" si="55"/>
        <v>Critical</v>
      </c>
    </row>
    <row r="390" spans="1:23" ht="15" customHeight="1" x14ac:dyDescent="0.3">
      <c r="A390" s="25">
        <v>321650</v>
      </c>
      <c r="B390" s="25">
        <v>2</v>
      </c>
      <c r="C390" t="str">
        <f>INDEX(tblRegions[name],MATCH(B390,tblRegions[id],0))</f>
        <v>Midwest</v>
      </c>
      <c r="D390" s="26">
        <v>42401</v>
      </c>
      <c r="E390" s="27">
        <v>26</v>
      </c>
      <c r="F390" s="27">
        <v>21</v>
      </c>
      <c r="G390" s="9">
        <f t="shared" si="48"/>
        <v>0.80769230769230771</v>
      </c>
      <c r="H390" s="27">
        <v>500</v>
      </c>
      <c r="I390" s="27">
        <v>284</v>
      </c>
      <c r="J390" s="9">
        <f t="shared" si="49"/>
        <v>0.56799999999999995</v>
      </c>
      <c r="K390">
        <f t="shared" si="50"/>
        <v>-216</v>
      </c>
      <c r="L390" s="28">
        <v>0.53720000000000001</v>
      </c>
      <c r="M390" s="28">
        <v>0.9</v>
      </c>
      <c r="N390" s="9">
        <f t="shared" si="51"/>
        <v>-0.36280000000000001</v>
      </c>
      <c r="O390" s="28">
        <v>0.61539999999999995</v>
      </c>
      <c r="P390" s="28">
        <v>0.95</v>
      </c>
      <c r="Q390" s="9">
        <f t="shared" si="52"/>
        <v>-0.33460000000000001</v>
      </c>
      <c r="R390" s="24">
        <f>SUMIFS(tblCleanOrders[Sales_USD],tblCleanOrders[Rep_ID],A390,tblCleanOrders[Year],YEAR(D390),tblCleanOrders[Month],MONTH(D390))</f>
        <v>2554.39</v>
      </c>
      <c r="S390" s="27">
        <v>1.08</v>
      </c>
      <c r="T390" s="24">
        <f>INDEX(tblRepAvg[Avg_Monthly_Sales],MATCH(A390,tblRepAvg[Rep_ID],0))*S390</f>
        <v>3703.3542514285718</v>
      </c>
      <c r="U390" s="9">
        <f t="shared" si="53"/>
        <v>0.68975037940662631</v>
      </c>
      <c r="V390" s="24">
        <f t="shared" si="54"/>
        <v>-1148.964251428572</v>
      </c>
      <c r="W390" t="str">
        <f t="shared" si="55"/>
        <v>Critical</v>
      </c>
    </row>
    <row r="391" spans="1:23" ht="15" customHeight="1" x14ac:dyDescent="0.3">
      <c r="A391" s="25">
        <v>321650</v>
      </c>
      <c r="B391" s="25">
        <v>2</v>
      </c>
      <c r="C391" t="str">
        <f>INDEX(tblRegions[name],MATCH(B391,tblRegions[id],0))</f>
        <v>Midwest</v>
      </c>
      <c r="D391" s="26">
        <v>42430</v>
      </c>
      <c r="E391" s="27">
        <v>26</v>
      </c>
      <c r="F391" s="27">
        <v>20</v>
      </c>
      <c r="G391" s="9">
        <f t="shared" si="48"/>
        <v>0.76923076923076927</v>
      </c>
      <c r="H391" s="27">
        <v>508</v>
      </c>
      <c r="I391" s="27">
        <v>322</v>
      </c>
      <c r="J391" s="9">
        <f t="shared" si="49"/>
        <v>0.63385826771653542</v>
      </c>
      <c r="K391">
        <f t="shared" si="50"/>
        <v>-186</v>
      </c>
      <c r="L391" s="28">
        <v>0.54049999999999998</v>
      </c>
      <c r="M391" s="28">
        <v>0.9</v>
      </c>
      <c r="N391" s="9">
        <f t="shared" si="51"/>
        <v>-0.35950000000000004</v>
      </c>
      <c r="O391" s="28">
        <v>0.55500000000000005</v>
      </c>
      <c r="P391" s="28">
        <v>0.95</v>
      </c>
      <c r="Q391" s="9">
        <f t="shared" si="52"/>
        <v>-0.39499999999999991</v>
      </c>
      <c r="R391" s="24">
        <f>SUMIFS(tblCleanOrders[Sales_USD],tblCleanOrders[Rep_ID],A391,tblCleanOrders[Year],YEAR(D391),tblCleanOrders[Month],MONTH(D391))</f>
        <v>14.98</v>
      </c>
      <c r="S391" s="27">
        <v>1.0900000000000001</v>
      </c>
      <c r="T391" s="24">
        <f>INDEX(tblRepAvg[Avg_Monthly_Sales],MATCH(A391,tblRepAvg[Rep_ID],0))*S391</f>
        <v>3737.6445685714289</v>
      </c>
      <c r="U391" s="9">
        <f t="shared" si="53"/>
        <v>4.0078717291530831E-3</v>
      </c>
      <c r="V391" s="24">
        <f t="shared" si="54"/>
        <v>-3722.6645685714288</v>
      </c>
      <c r="W391" t="str">
        <f t="shared" si="55"/>
        <v>Critical</v>
      </c>
    </row>
    <row r="392" spans="1:23" ht="15" customHeight="1" x14ac:dyDescent="0.3">
      <c r="A392" s="25">
        <v>321650</v>
      </c>
      <c r="B392" s="25">
        <v>2</v>
      </c>
      <c r="C392" t="str">
        <f>INDEX(tblRegions[name],MATCH(B392,tblRegions[id],0))</f>
        <v>Midwest</v>
      </c>
      <c r="D392" s="26">
        <v>42461</v>
      </c>
      <c r="E392" s="27">
        <v>26</v>
      </c>
      <c r="F392" s="27">
        <v>20</v>
      </c>
      <c r="G392" s="9">
        <f t="shared" si="48"/>
        <v>0.76923076923076927</v>
      </c>
      <c r="H392" s="27">
        <v>516</v>
      </c>
      <c r="I392" s="27">
        <v>317</v>
      </c>
      <c r="J392" s="9">
        <f t="shared" si="49"/>
        <v>0.61434108527131781</v>
      </c>
      <c r="K392">
        <f t="shared" si="50"/>
        <v>-199</v>
      </c>
      <c r="L392" s="28">
        <v>0.54669999999999996</v>
      </c>
      <c r="M392" s="28">
        <v>0.9</v>
      </c>
      <c r="N392" s="9">
        <f t="shared" si="51"/>
        <v>-0.35330000000000006</v>
      </c>
      <c r="O392" s="28">
        <v>0.57210000000000005</v>
      </c>
      <c r="P392" s="28">
        <v>0.95</v>
      </c>
      <c r="Q392" s="9">
        <f t="shared" si="52"/>
        <v>-0.3778999999999999</v>
      </c>
      <c r="R392" s="24">
        <f>SUMIFS(tblCleanOrders[Sales_USD],tblCleanOrders[Rep_ID],A392,tblCleanOrders[Year],YEAR(D392),tblCleanOrders[Month],MONTH(D392))</f>
        <v>4042.01</v>
      </c>
      <c r="S392" s="27">
        <v>1.1000000000000001</v>
      </c>
      <c r="T392" s="24">
        <f>INDEX(tblRepAvg[Avg_Monthly_Sales],MATCH(A392,tblRepAvg[Rep_ID],0))*S392</f>
        <v>3771.9348857142859</v>
      </c>
      <c r="U392" s="9">
        <f t="shared" si="53"/>
        <v>1.071601213294691</v>
      </c>
      <c r="V392" s="24">
        <f t="shared" si="54"/>
        <v>270.07511428571433</v>
      </c>
      <c r="W392" t="str">
        <f t="shared" si="55"/>
        <v>Critical</v>
      </c>
    </row>
    <row r="393" spans="1:23" ht="15" customHeight="1" x14ac:dyDescent="0.3">
      <c r="A393" s="25">
        <v>321650</v>
      </c>
      <c r="B393" s="25">
        <v>2</v>
      </c>
      <c r="C393" t="str">
        <f>INDEX(tblRegions[name],MATCH(B393,tblRegions[id],0))</f>
        <v>Midwest</v>
      </c>
      <c r="D393" s="26">
        <v>42491</v>
      </c>
      <c r="E393" s="27">
        <v>26</v>
      </c>
      <c r="F393" s="27">
        <v>19</v>
      </c>
      <c r="G393" s="9">
        <f t="shared" si="48"/>
        <v>0.73076923076923073</v>
      </c>
      <c r="H393" s="27">
        <v>492</v>
      </c>
      <c r="I393" s="27">
        <v>318</v>
      </c>
      <c r="J393" s="9">
        <f t="shared" si="49"/>
        <v>0.64634146341463417</v>
      </c>
      <c r="K393">
        <f t="shared" si="50"/>
        <v>-174</v>
      </c>
      <c r="L393" s="28">
        <v>0.65010000000000001</v>
      </c>
      <c r="M393" s="28">
        <v>0.9</v>
      </c>
      <c r="N393" s="9">
        <f t="shared" si="51"/>
        <v>-0.24990000000000001</v>
      </c>
      <c r="O393" s="28">
        <v>0.52270000000000005</v>
      </c>
      <c r="P393" s="28">
        <v>0.95</v>
      </c>
      <c r="Q393" s="9">
        <f t="shared" si="52"/>
        <v>-0.4272999999999999</v>
      </c>
      <c r="R393" s="24">
        <f>SUMIFS(tblCleanOrders[Sales_USD],tblCleanOrders[Rep_ID],A393,tblCleanOrders[Year],YEAR(D393),tblCleanOrders[Month],MONTH(D393))</f>
        <v>2792.16</v>
      </c>
      <c r="S393" s="27">
        <v>1.1100000000000001</v>
      </c>
      <c r="T393" s="24">
        <f>INDEX(tblRepAvg[Avg_Monthly_Sales],MATCH(A393,tblRepAvg[Rep_ID],0))*S393</f>
        <v>3806.2252028571434</v>
      </c>
      <c r="U393" s="9">
        <f t="shared" si="53"/>
        <v>0.73357719293752366</v>
      </c>
      <c r="V393" s="24">
        <f t="shared" si="54"/>
        <v>-1014.0652028571435</v>
      </c>
      <c r="W393" t="str">
        <f t="shared" si="55"/>
        <v>Critical</v>
      </c>
    </row>
    <row r="394" spans="1:23" ht="15" customHeight="1" x14ac:dyDescent="0.3">
      <c r="A394" s="25">
        <v>321650</v>
      </c>
      <c r="B394" s="25">
        <v>2</v>
      </c>
      <c r="C394" t="str">
        <f>INDEX(tblRegions[name],MATCH(B394,tblRegions[id],0))</f>
        <v>Midwest</v>
      </c>
      <c r="D394" s="26">
        <v>42522</v>
      </c>
      <c r="E394" s="27">
        <v>26</v>
      </c>
      <c r="F394" s="27">
        <v>20</v>
      </c>
      <c r="G394" s="9">
        <f t="shared" si="48"/>
        <v>0.76923076923076927</v>
      </c>
      <c r="H394" s="27">
        <v>500</v>
      </c>
      <c r="I394" s="27">
        <v>297</v>
      </c>
      <c r="J394" s="9">
        <f t="shared" si="49"/>
        <v>0.59399999999999997</v>
      </c>
      <c r="K394">
        <f t="shared" si="50"/>
        <v>-203</v>
      </c>
      <c r="L394" s="28">
        <v>0.56840000000000002</v>
      </c>
      <c r="M394" s="28">
        <v>0.9</v>
      </c>
      <c r="N394" s="9">
        <f t="shared" si="51"/>
        <v>-0.33160000000000001</v>
      </c>
      <c r="O394" s="28">
        <v>0.57420000000000004</v>
      </c>
      <c r="P394" s="28">
        <v>0.95</v>
      </c>
      <c r="Q394" s="9">
        <f t="shared" si="52"/>
        <v>-0.37579999999999991</v>
      </c>
      <c r="R394" s="24">
        <f>SUMIFS(tblCleanOrders[Sales_USD],tblCleanOrders[Rep_ID],A394,tblCleanOrders[Year],YEAR(D394),tblCleanOrders[Month],MONTH(D394))</f>
        <v>2460.0700000000002</v>
      </c>
      <c r="S394" s="27">
        <v>1.1200000000000001</v>
      </c>
      <c r="T394" s="24">
        <f>INDEX(tblRepAvg[Avg_Monthly_Sales],MATCH(A394,tblRepAvg[Rep_ID],0))*S394</f>
        <v>3840.5155200000004</v>
      </c>
      <c r="U394" s="9">
        <f t="shared" si="53"/>
        <v>0.64055723435795409</v>
      </c>
      <c r="V394" s="24">
        <f t="shared" si="54"/>
        <v>-1380.4455200000002</v>
      </c>
      <c r="W394" t="str">
        <f t="shared" si="55"/>
        <v>Critical</v>
      </c>
    </row>
    <row r="395" spans="1:23" ht="15" customHeight="1" x14ac:dyDescent="0.3">
      <c r="A395" s="25">
        <v>321650</v>
      </c>
      <c r="B395" s="25">
        <v>2</v>
      </c>
      <c r="C395" t="str">
        <f>INDEX(tblRegions[name],MATCH(B395,tblRegions[id],0))</f>
        <v>Midwest</v>
      </c>
      <c r="D395" s="26">
        <v>42552</v>
      </c>
      <c r="E395" s="27">
        <v>26</v>
      </c>
      <c r="F395" s="27">
        <v>20</v>
      </c>
      <c r="G395" s="9">
        <f t="shared" si="48"/>
        <v>0.76923076923076927</v>
      </c>
      <c r="H395" s="27">
        <v>508</v>
      </c>
      <c r="I395" s="27">
        <v>342</v>
      </c>
      <c r="J395" s="9">
        <f t="shared" si="49"/>
        <v>0.67322834645669294</v>
      </c>
      <c r="K395">
        <f t="shared" si="50"/>
        <v>-166</v>
      </c>
      <c r="L395" s="28">
        <v>0.55489999999999995</v>
      </c>
      <c r="M395" s="28">
        <v>0.9</v>
      </c>
      <c r="N395" s="9">
        <f t="shared" si="51"/>
        <v>-0.34510000000000007</v>
      </c>
      <c r="O395" s="28">
        <v>0.61019999999999996</v>
      </c>
      <c r="P395" s="28">
        <v>0.95</v>
      </c>
      <c r="Q395" s="9">
        <f t="shared" si="52"/>
        <v>-0.33979999999999999</v>
      </c>
      <c r="R395" s="24">
        <f>SUMIFS(tblCleanOrders[Sales_USD],tblCleanOrders[Rep_ID],A395,tblCleanOrders[Year],YEAR(D395),tblCleanOrders[Month],MONTH(D395))</f>
        <v>2597.48</v>
      </c>
      <c r="S395" s="27">
        <v>1.1299999999999999</v>
      </c>
      <c r="T395" s="24">
        <f>INDEX(tblRepAvg[Avg_Monthly_Sales],MATCH(A395,tblRepAvg[Rep_ID],0))*S395</f>
        <v>3874.8058371428569</v>
      </c>
      <c r="U395" s="9">
        <f t="shared" si="53"/>
        <v>0.67035100832698469</v>
      </c>
      <c r="V395" s="24">
        <f t="shared" si="54"/>
        <v>-1277.3258371428569</v>
      </c>
      <c r="W395" t="str">
        <f t="shared" si="55"/>
        <v>Critical</v>
      </c>
    </row>
    <row r="396" spans="1:23" ht="15" customHeight="1" x14ac:dyDescent="0.3">
      <c r="A396" s="25">
        <v>321650</v>
      </c>
      <c r="B396" s="25">
        <v>2</v>
      </c>
      <c r="C396" t="str">
        <f>INDEX(tblRegions[name],MATCH(B396,tblRegions[id],0))</f>
        <v>Midwest</v>
      </c>
      <c r="D396" s="26">
        <v>42583</v>
      </c>
      <c r="E396" s="27">
        <v>26</v>
      </c>
      <c r="F396" s="27">
        <v>18</v>
      </c>
      <c r="G396" s="9">
        <f t="shared" si="48"/>
        <v>0.69230769230769229</v>
      </c>
      <c r="H396" s="27">
        <v>516</v>
      </c>
      <c r="I396" s="27">
        <v>355</v>
      </c>
      <c r="J396" s="9">
        <f t="shared" si="49"/>
        <v>0.68798449612403101</v>
      </c>
      <c r="K396">
        <f t="shared" si="50"/>
        <v>-161</v>
      </c>
      <c r="L396" s="28">
        <v>0.56130000000000002</v>
      </c>
      <c r="M396" s="28">
        <v>0.9</v>
      </c>
      <c r="N396" s="9">
        <f t="shared" si="51"/>
        <v>-0.3387</v>
      </c>
      <c r="O396" s="28">
        <v>0.60919999999999996</v>
      </c>
      <c r="P396" s="28">
        <v>0.95</v>
      </c>
      <c r="Q396" s="9">
        <f t="shared" si="52"/>
        <v>-0.34079999999999999</v>
      </c>
      <c r="R396" s="24">
        <f>SUMIFS(tblCleanOrders[Sales_USD],tblCleanOrders[Rep_ID],A396,tblCleanOrders[Year],YEAR(D396),tblCleanOrders[Month],MONTH(D396))</f>
        <v>2558.7800000000002</v>
      </c>
      <c r="S396" s="27">
        <v>1.1399999999999999</v>
      </c>
      <c r="T396" s="24">
        <f>INDEX(tblRepAvg[Avg_Monthly_Sales],MATCH(A396,tblRepAvg[Rep_ID],0))*S396</f>
        <v>3909.096154285714</v>
      </c>
      <c r="U396" s="9">
        <f t="shared" si="53"/>
        <v>0.65457074960785944</v>
      </c>
      <c r="V396" s="24">
        <f t="shared" si="54"/>
        <v>-1350.3161542857138</v>
      </c>
      <c r="W396" t="str">
        <f t="shared" si="55"/>
        <v>Critical</v>
      </c>
    </row>
    <row r="397" spans="1:23" ht="15" customHeight="1" x14ac:dyDescent="0.3">
      <c r="A397" s="25">
        <v>321650</v>
      </c>
      <c r="B397" s="25">
        <v>2</v>
      </c>
      <c r="C397" t="str">
        <f>INDEX(tblRegions[name],MATCH(B397,tblRegions[id],0))</f>
        <v>Midwest</v>
      </c>
      <c r="D397" s="26">
        <v>42614</v>
      </c>
      <c r="E397" s="27">
        <v>26</v>
      </c>
      <c r="F397" s="27">
        <v>19</v>
      </c>
      <c r="G397" s="9">
        <f t="shared" si="48"/>
        <v>0.73076923076923073</v>
      </c>
      <c r="H397" s="27">
        <v>492</v>
      </c>
      <c r="I397" s="27">
        <v>291</v>
      </c>
      <c r="J397" s="9">
        <f t="shared" si="49"/>
        <v>0.59146341463414631</v>
      </c>
      <c r="K397">
        <f t="shared" si="50"/>
        <v>-201</v>
      </c>
      <c r="L397" s="28">
        <v>0.55320000000000003</v>
      </c>
      <c r="M397" s="28">
        <v>0.9</v>
      </c>
      <c r="N397" s="9">
        <f t="shared" si="51"/>
        <v>-0.3468</v>
      </c>
      <c r="O397" s="28">
        <v>0.56969999999999998</v>
      </c>
      <c r="P397" s="28">
        <v>0.95</v>
      </c>
      <c r="Q397" s="9">
        <f t="shared" si="52"/>
        <v>-0.38029999999999997</v>
      </c>
      <c r="R397" s="24">
        <f>SUMIFS(tblCleanOrders[Sales_USD],tblCleanOrders[Rep_ID],A397,tblCleanOrders[Year],YEAR(D397),tblCleanOrders[Month],MONTH(D397))</f>
        <v>8512.5499999999993</v>
      </c>
      <c r="S397" s="27">
        <v>1.1499999999999999</v>
      </c>
      <c r="T397" s="24">
        <f>INDEX(tblRepAvg[Avg_Monthly_Sales],MATCH(A397,tblRepAvg[Rep_ID],0))*S397</f>
        <v>3943.386471428571</v>
      </c>
      <c r="U397" s="9">
        <f t="shared" si="53"/>
        <v>2.1586902682952496</v>
      </c>
      <c r="V397" s="24">
        <f t="shared" si="54"/>
        <v>4569.1635285714283</v>
      </c>
      <c r="W397" t="str">
        <f t="shared" si="55"/>
        <v>Critical</v>
      </c>
    </row>
    <row r="398" spans="1:23" ht="15" customHeight="1" x14ac:dyDescent="0.3">
      <c r="A398" s="25">
        <v>321650</v>
      </c>
      <c r="B398" s="25">
        <v>2</v>
      </c>
      <c r="C398" t="str">
        <f>INDEX(tblRegions[name],MATCH(B398,tblRegions[id],0))</f>
        <v>Midwest</v>
      </c>
      <c r="D398" s="26">
        <v>42644</v>
      </c>
      <c r="E398" s="27">
        <v>26</v>
      </c>
      <c r="F398" s="27">
        <v>20</v>
      </c>
      <c r="G398" s="9">
        <f t="shared" si="48"/>
        <v>0.76923076923076927</v>
      </c>
      <c r="H398" s="27">
        <v>500</v>
      </c>
      <c r="I398" s="27">
        <v>334</v>
      </c>
      <c r="J398" s="9">
        <f t="shared" si="49"/>
        <v>0.66800000000000004</v>
      </c>
      <c r="K398">
        <f t="shared" si="50"/>
        <v>-166</v>
      </c>
      <c r="L398" s="28">
        <v>0.4864</v>
      </c>
      <c r="M398" s="28">
        <v>0.9</v>
      </c>
      <c r="N398" s="9">
        <f t="shared" si="51"/>
        <v>-0.41360000000000002</v>
      </c>
      <c r="O398" s="28">
        <v>0.59440000000000004</v>
      </c>
      <c r="P398" s="28">
        <v>0.95</v>
      </c>
      <c r="Q398" s="9">
        <f t="shared" si="52"/>
        <v>-0.35559999999999992</v>
      </c>
      <c r="R398" s="24">
        <f>SUMIFS(tblCleanOrders[Sales_USD],tblCleanOrders[Rep_ID],A398,tblCleanOrders[Year],YEAR(D398),tblCleanOrders[Month],MONTH(D398))</f>
        <v>5521.27</v>
      </c>
      <c r="S398" s="27">
        <v>1.05</v>
      </c>
      <c r="T398" s="24">
        <f>INDEX(tblRepAvg[Avg_Monthly_Sales],MATCH(A398,tblRepAvg[Rep_ID],0))*S398</f>
        <v>3600.4833000000003</v>
      </c>
      <c r="U398" s="9">
        <f t="shared" si="53"/>
        <v>1.5334802413887048</v>
      </c>
      <c r="V398" s="24">
        <f t="shared" si="54"/>
        <v>1920.7867000000001</v>
      </c>
      <c r="W398" t="str">
        <f t="shared" si="55"/>
        <v>Critical</v>
      </c>
    </row>
    <row r="399" spans="1:23" ht="15" customHeight="1" x14ac:dyDescent="0.3">
      <c r="A399" s="25">
        <v>321650</v>
      </c>
      <c r="B399" s="25">
        <v>2</v>
      </c>
      <c r="C399" t="str">
        <f>INDEX(tblRegions[name],MATCH(B399,tblRegions[id],0))</f>
        <v>Midwest</v>
      </c>
      <c r="D399" s="26">
        <v>42675</v>
      </c>
      <c r="E399" s="27">
        <v>26</v>
      </c>
      <c r="F399" s="27">
        <v>20</v>
      </c>
      <c r="G399" s="9">
        <f t="shared" si="48"/>
        <v>0.76923076923076927</v>
      </c>
      <c r="H399" s="27">
        <v>508</v>
      </c>
      <c r="I399" s="27">
        <v>314</v>
      </c>
      <c r="J399" s="9">
        <f t="shared" si="49"/>
        <v>0.61811023622047245</v>
      </c>
      <c r="K399">
        <f t="shared" si="50"/>
        <v>-194</v>
      </c>
      <c r="L399" s="28">
        <v>0.49669999999999997</v>
      </c>
      <c r="M399" s="28">
        <v>0.9</v>
      </c>
      <c r="N399" s="9">
        <f t="shared" si="51"/>
        <v>-0.40330000000000005</v>
      </c>
      <c r="O399" s="28">
        <v>0.57940000000000003</v>
      </c>
      <c r="P399" s="28">
        <v>0.95</v>
      </c>
      <c r="Q399" s="9">
        <f t="shared" si="52"/>
        <v>-0.37059999999999993</v>
      </c>
      <c r="R399" s="24">
        <f>SUMIFS(tblCleanOrders[Sales_USD],tblCleanOrders[Rep_ID],A399,tblCleanOrders[Year],YEAR(D399),tblCleanOrders[Month],MONTH(D399))</f>
        <v>5873.75</v>
      </c>
      <c r="S399" s="27">
        <v>1.06</v>
      </c>
      <c r="T399" s="24">
        <f>INDEX(tblRepAvg[Avg_Monthly_Sales],MATCH(A399,tblRepAvg[Rep_ID],0))*S399</f>
        <v>3634.7736171428573</v>
      </c>
      <c r="U399" s="9">
        <f t="shared" si="53"/>
        <v>1.6159878492287252</v>
      </c>
      <c r="V399" s="24">
        <f t="shared" si="54"/>
        <v>2238.9763828571427</v>
      </c>
      <c r="W399" t="str">
        <f t="shared" si="55"/>
        <v>Critical</v>
      </c>
    </row>
    <row r="400" spans="1:23" ht="15" customHeight="1" x14ac:dyDescent="0.3">
      <c r="A400" s="25">
        <v>321650</v>
      </c>
      <c r="B400" s="25">
        <v>2</v>
      </c>
      <c r="C400" t="str">
        <f>INDEX(tblRegions[name],MATCH(B400,tblRegions[id],0))</f>
        <v>Midwest</v>
      </c>
      <c r="D400" s="26">
        <v>42705</v>
      </c>
      <c r="E400" s="27">
        <v>26</v>
      </c>
      <c r="F400" s="27">
        <v>18</v>
      </c>
      <c r="G400" s="9">
        <f t="shared" si="48"/>
        <v>0.69230769230769229</v>
      </c>
      <c r="H400" s="27">
        <v>516</v>
      </c>
      <c r="I400" s="27">
        <v>336</v>
      </c>
      <c r="J400" s="9">
        <f t="shared" si="49"/>
        <v>0.65116279069767447</v>
      </c>
      <c r="K400">
        <f t="shared" si="50"/>
        <v>-180</v>
      </c>
      <c r="L400" s="28">
        <v>0.49590000000000001</v>
      </c>
      <c r="M400" s="28">
        <v>0.9</v>
      </c>
      <c r="N400" s="9">
        <f t="shared" si="51"/>
        <v>-0.40410000000000001</v>
      </c>
      <c r="O400" s="28">
        <v>0.56359999999999999</v>
      </c>
      <c r="P400" s="28">
        <v>0.95</v>
      </c>
      <c r="Q400" s="9">
        <f t="shared" si="52"/>
        <v>-0.38639999999999997</v>
      </c>
      <c r="R400" s="24">
        <f>SUMIFS(tblCleanOrders[Sales_USD],tblCleanOrders[Rep_ID],A400,tblCleanOrders[Year],YEAR(D400),tblCleanOrders[Month],MONTH(D400))</f>
        <v>8953.08</v>
      </c>
      <c r="S400" s="27">
        <v>1.07</v>
      </c>
      <c r="T400" s="24">
        <f>INDEX(tblRepAvg[Avg_Monthly_Sales],MATCH(A400,tblRepAvg[Rep_ID],0))*S400</f>
        <v>3669.0639342857144</v>
      </c>
      <c r="U400" s="9">
        <f t="shared" si="53"/>
        <v>2.4401537177746038</v>
      </c>
      <c r="V400" s="24">
        <f t="shared" si="54"/>
        <v>5284.016065714286</v>
      </c>
      <c r="W400" t="str">
        <f t="shared" si="55"/>
        <v>Critical</v>
      </c>
    </row>
    <row r="401" spans="1:23" ht="15" customHeight="1" x14ac:dyDescent="0.3">
      <c r="A401" s="25">
        <v>321650</v>
      </c>
      <c r="B401" s="25">
        <v>2</v>
      </c>
      <c r="C401" t="str">
        <f>INDEX(tblRegions[name],MATCH(B401,tblRegions[id],0))</f>
        <v>Midwest</v>
      </c>
      <c r="D401" s="26">
        <v>42736</v>
      </c>
      <c r="E401" s="27">
        <v>26</v>
      </c>
      <c r="F401" s="27">
        <v>20</v>
      </c>
      <c r="G401" s="9">
        <f t="shared" si="48"/>
        <v>0.76923076923076927</v>
      </c>
      <c r="H401" s="27">
        <v>492</v>
      </c>
      <c r="I401" s="27">
        <v>331</v>
      </c>
      <c r="J401" s="9">
        <f t="shared" si="49"/>
        <v>0.67276422764227639</v>
      </c>
      <c r="K401">
        <f t="shared" si="50"/>
        <v>-161</v>
      </c>
      <c r="L401" s="28">
        <v>0.54190000000000005</v>
      </c>
      <c r="M401" s="28">
        <v>0.9</v>
      </c>
      <c r="N401" s="9">
        <f t="shared" si="51"/>
        <v>-0.35809999999999997</v>
      </c>
      <c r="O401" s="28">
        <v>0.54430000000000001</v>
      </c>
      <c r="P401" s="28">
        <v>0.95</v>
      </c>
      <c r="Q401" s="9">
        <f t="shared" si="52"/>
        <v>-0.40569999999999995</v>
      </c>
      <c r="R401" s="24">
        <f>SUMIFS(tblCleanOrders[Sales_USD],tblCleanOrders[Rep_ID],A401,tblCleanOrders[Year],YEAR(D401),tblCleanOrders[Month],MONTH(D401))</f>
        <v>0</v>
      </c>
      <c r="S401" s="27">
        <v>1.08</v>
      </c>
      <c r="T401" s="24">
        <f>INDEX(tblRepAvg[Avg_Monthly_Sales],MATCH(A401,tblRepAvg[Rep_ID],0))*S401</f>
        <v>3703.3542514285718</v>
      </c>
      <c r="U401" s="9">
        <f t="shared" si="53"/>
        <v>0</v>
      </c>
      <c r="V401" s="24">
        <f t="shared" si="54"/>
        <v>-3703.3542514285718</v>
      </c>
      <c r="W401" t="str">
        <f t="shared" si="55"/>
        <v>Critical</v>
      </c>
    </row>
    <row r="402" spans="1:23" ht="15" customHeight="1" x14ac:dyDescent="0.3">
      <c r="A402" s="25">
        <v>321660</v>
      </c>
      <c r="B402" s="25">
        <v>2</v>
      </c>
      <c r="C402" t="str">
        <f>INDEX(tblRegions[name],MATCH(B402,tblRegions[id],0))</f>
        <v>Midwest</v>
      </c>
      <c r="D402" s="26">
        <v>42005</v>
      </c>
      <c r="E402" s="27">
        <v>26</v>
      </c>
      <c r="F402" s="27">
        <v>22</v>
      </c>
      <c r="G402" s="9">
        <f t="shared" si="48"/>
        <v>0.84615384615384615</v>
      </c>
      <c r="H402" s="27">
        <v>504</v>
      </c>
      <c r="I402" s="27">
        <v>452</v>
      </c>
      <c r="J402" s="9">
        <f t="shared" si="49"/>
        <v>0.89682539682539686</v>
      </c>
      <c r="K402">
        <f t="shared" si="50"/>
        <v>-52</v>
      </c>
      <c r="L402" s="28">
        <v>0.8125</v>
      </c>
      <c r="M402" s="28">
        <v>0.9</v>
      </c>
      <c r="N402" s="9">
        <f t="shared" si="51"/>
        <v>-8.7500000000000022E-2</v>
      </c>
      <c r="O402" s="28">
        <v>0.81679999999999997</v>
      </c>
      <c r="P402" s="28">
        <v>0.95</v>
      </c>
      <c r="Q402" s="9">
        <f t="shared" si="52"/>
        <v>-0.13319999999999999</v>
      </c>
      <c r="R402" s="24">
        <f>SUMIFS(tblCleanOrders[Sales_USD],tblCleanOrders[Rep_ID],A402,tblCleanOrders[Year],YEAR(D402),tblCleanOrders[Month],MONTH(D402))</f>
        <v>0</v>
      </c>
      <c r="S402" s="27">
        <v>1.0900000000000001</v>
      </c>
      <c r="T402" s="24">
        <f>INDEX(tblRepAvg[Avg_Monthly_Sales],MATCH(A402,tblRepAvg[Rep_ID],0))*S402</f>
        <v>6076.578164705883</v>
      </c>
      <c r="U402" s="9">
        <f t="shared" si="53"/>
        <v>0</v>
      </c>
      <c r="V402" s="24">
        <f t="shared" si="54"/>
        <v>-6076.578164705883</v>
      </c>
      <c r="W402" t="str">
        <f t="shared" si="55"/>
        <v>Critical</v>
      </c>
    </row>
    <row r="403" spans="1:23" ht="15" customHeight="1" x14ac:dyDescent="0.3">
      <c r="A403" s="25">
        <v>321660</v>
      </c>
      <c r="B403" s="25">
        <v>2</v>
      </c>
      <c r="C403" t="str">
        <f>INDEX(tblRegions[name],MATCH(B403,tblRegions[id],0))</f>
        <v>Midwest</v>
      </c>
      <c r="D403" s="26">
        <v>42036</v>
      </c>
      <c r="E403" s="27">
        <v>26</v>
      </c>
      <c r="F403" s="27">
        <v>23</v>
      </c>
      <c r="G403" s="9">
        <f t="shared" si="48"/>
        <v>0.88461538461538458</v>
      </c>
      <c r="H403" s="27">
        <v>512</v>
      </c>
      <c r="I403" s="27">
        <v>401</v>
      </c>
      <c r="J403" s="9">
        <f t="shared" si="49"/>
        <v>0.783203125</v>
      </c>
      <c r="K403">
        <f t="shared" si="50"/>
        <v>-111</v>
      </c>
      <c r="L403" s="28">
        <v>0.80730000000000002</v>
      </c>
      <c r="M403" s="28">
        <v>0.9</v>
      </c>
      <c r="N403" s="9">
        <f t="shared" si="51"/>
        <v>-9.2700000000000005E-2</v>
      </c>
      <c r="O403" s="28">
        <v>0.76790000000000003</v>
      </c>
      <c r="P403" s="28">
        <v>0.95</v>
      </c>
      <c r="Q403" s="9">
        <f t="shared" si="52"/>
        <v>-0.18209999999999993</v>
      </c>
      <c r="R403" s="24">
        <f>SUMIFS(tblCleanOrders[Sales_USD],tblCleanOrders[Rep_ID],A403,tblCleanOrders[Year],YEAR(D403),tblCleanOrders[Month],MONTH(D403))</f>
        <v>0</v>
      </c>
      <c r="S403" s="27">
        <v>1.1000000000000001</v>
      </c>
      <c r="T403" s="24">
        <f>INDEX(tblRepAvg[Avg_Monthly_Sales],MATCH(A403,tblRepAvg[Rep_ID],0))*S403</f>
        <v>6132.3265882352944</v>
      </c>
      <c r="U403" s="9">
        <f t="shared" si="53"/>
        <v>0</v>
      </c>
      <c r="V403" s="24">
        <f t="shared" si="54"/>
        <v>-6132.3265882352944</v>
      </c>
      <c r="W403" t="str">
        <f t="shared" si="55"/>
        <v>Critical</v>
      </c>
    </row>
    <row r="404" spans="1:23" ht="15" customHeight="1" x14ac:dyDescent="0.3">
      <c r="A404" s="25">
        <v>321660</v>
      </c>
      <c r="B404" s="25">
        <v>2</v>
      </c>
      <c r="C404" t="str">
        <f>INDEX(tblRegions[name],MATCH(B404,tblRegions[id],0))</f>
        <v>Midwest</v>
      </c>
      <c r="D404" s="26">
        <v>42064</v>
      </c>
      <c r="E404" s="27">
        <v>26</v>
      </c>
      <c r="F404" s="27">
        <v>23</v>
      </c>
      <c r="G404" s="9">
        <f t="shared" si="48"/>
        <v>0.88461538461538458</v>
      </c>
      <c r="H404" s="27">
        <v>520</v>
      </c>
      <c r="I404" s="27">
        <v>443</v>
      </c>
      <c r="J404" s="9">
        <f t="shared" si="49"/>
        <v>0.85192307692307689</v>
      </c>
      <c r="K404">
        <f t="shared" si="50"/>
        <v>-77</v>
      </c>
      <c r="L404" s="28">
        <v>0.87729999999999997</v>
      </c>
      <c r="M404" s="28">
        <v>0.9</v>
      </c>
      <c r="N404" s="9">
        <f t="shared" si="51"/>
        <v>-2.2700000000000053E-2</v>
      </c>
      <c r="O404" s="28">
        <v>0.80149999999999999</v>
      </c>
      <c r="P404" s="28">
        <v>0.95</v>
      </c>
      <c r="Q404" s="9">
        <f t="shared" si="52"/>
        <v>-0.14849999999999997</v>
      </c>
      <c r="R404" s="24">
        <f>SUMIFS(tblCleanOrders[Sales_USD],tblCleanOrders[Rep_ID],A404,tblCleanOrders[Year],YEAR(D404),tblCleanOrders[Month],MONTH(D404))</f>
        <v>0</v>
      </c>
      <c r="S404" s="27">
        <v>1.1100000000000001</v>
      </c>
      <c r="T404" s="24">
        <f>INDEX(tblRepAvg[Avg_Monthly_Sales],MATCH(A404,tblRepAvg[Rep_ID],0))*S404</f>
        <v>6188.0750117647067</v>
      </c>
      <c r="U404" s="9">
        <f t="shared" si="53"/>
        <v>0</v>
      </c>
      <c r="V404" s="24">
        <f t="shared" si="54"/>
        <v>-6188.0750117647067</v>
      </c>
      <c r="W404" t="str">
        <f t="shared" si="55"/>
        <v>Critical</v>
      </c>
    </row>
    <row r="405" spans="1:23" ht="15" customHeight="1" x14ac:dyDescent="0.3">
      <c r="A405" s="25">
        <v>321660</v>
      </c>
      <c r="B405" s="25">
        <v>2</v>
      </c>
      <c r="C405" t="str">
        <f>INDEX(tblRegions[name],MATCH(B405,tblRegions[id],0))</f>
        <v>Midwest</v>
      </c>
      <c r="D405" s="26">
        <v>42095</v>
      </c>
      <c r="E405" s="27">
        <v>26</v>
      </c>
      <c r="F405" s="27">
        <v>23</v>
      </c>
      <c r="G405" s="9">
        <f t="shared" si="48"/>
        <v>0.88461538461538458</v>
      </c>
      <c r="H405" s="27">
        <v>528</v>
      </c>
      <c r="I405" s="27">
        <v>485</v>
      </c>
      <c r="J405" s="9">
        <f t="shared" si="49"/>
        <v>0.91856060606060608</v>
      </c>
      <c r="K405">
        <f t="shared" si="50"/>
        <v>-43</v>
      </c>
      <c r="L405" s="28">
        <v>0.83540000000000003</v>
      </c>
      <c r="M405" s="28">
        <v>0.9</v>
      </c>
      <c r="N405" s="9">
        <f t="shared" si="51"/>
        <v>-6.4599999999999991E-2</v>
      </c>
      <c r="O405" s="28">
        <v>0.80930000000000002</v>
      </c>
      <c r="P405" s="28">
        <v>0.95</v>
      </c>
      <c r="Q405" s="9">
        <f t="shared" si="52"/>
        <v>-0.14069999999999994</v>
      </c>
      <c r="R405" s="24">
        <f>SUMIFS(tblCleanOrders[Sales_USD],tblCleanOrders[Rep_ID],A405,tblCleanOrders[Year],YEAR(D405),tblCleanOrders[Month],MONTH(D405))</f>
        <v>0</v>
      </c>
      <c r="S405" s="27">
        <v>1.1200000000000001</v>
      </c>
      <c r="T405" s="24">
        <f>INDEX(tblRepAvg[Avg_Monthly_Sales],MATCH(A405,tblRepAvg[Rep_ID],0))*S405</f>
        <v>6243.8234352941181</v>
      </c>
      <c r="U405" s="9">
        <f t="shared" si="53"/>
        <v>0</v>
      </c>
      <c r="V405" s="24">
        <f t="shared" si="54"/>
        <v>-6243.8234352941181</v>
      </c>
      <c r="W405" t="str">
        <f t="shared" si="55"/>
        <v>Critical</v>
      </c>
    </row>
    <row r="406" spans="1:23" ht="15" customHeight="1" x14ac:dyDescent="0.3">
      <c r="A406" s="25">
        <v>321660</v>
      </c>
      <c r="B406" s="25">
        <v>2</v>
      </c>
      <c r="C406" t="str">
        <f>INDEX(tblRegions[name],MATCH(B406,tblRegions[id],0))</f>
        <v>Midwest</v>
      </c>
      <c r="D406" s="26">
        <v>42125</v>
      </c>
      <c r="E406" s="27">
        <v>26</v>
      </c>
      <c r="F406" s="27">
        <v>23</v>
      </c>
      <c r="G406" s="9">
        <f t="shared" si="48"/>
        <v>0.88461538461538458</v>
      </c>
      <c r="H406" s="27">
        <v>504</v>
      </c>
      <c r="I406" s="27">
        <v>427</v>
      </c>
      <c r="J406" s="9">
        <f t="shared" si="49"/>
        <v>0.84722222222222221</v>
      </c>
      <c r="K406">
        <f t="shared" si="50"/>
        <v>-77</v>
      </c>
      <c r="L406" s="28">
        <v>0.80359999999999998</v>
      </c>
      <c r="M406" s="28">
        <v>0.9</v>
      </c>
      <c r="N406" s="9">
        <f t="shared" si="51"/>
        <v>-9.6400000000000041E-2</v>
      </c>
      <c r="O406" s="28">
        <v>0.80449999999999999</v>
      </c>
      <c r="P406" s="28">
        <v>0.95</v>
      </c>
      <c r="Q406" s="9">
        <f t="shared" si="52"/>
        <v>-0.14549999999999996</v>
      </c>
      <c r="R406" s="24">
        <f>SUMIFS(tblCleanOrders[Sales_USD],tblCleanOrders[Rep_ID],A406,tblCleanOrders[Year],YEAR(D406),tblCleanOrders[Month],MONTH(D406))</f>
        <v>0</v>
      </c>
      <c r="S406" s="27">
        <v>1.1299999999999999</v>
      </c>
      <c r="T406" s="24">
        <f>INDEX(tblRepAvg[Avg_Monthly_Sales],MATCH(A406,tblRepAvg[Rep_ID],0))*S406</f>
        <v>6299.5718588235286</v>
      </c>
      <c r="U406" s="9">
        <f t="shared" si="53"/>
        <v>0</v>
      </c>
      <c r="V406" s="24">
        <f t="shared" si="54"/>
        <v>-6299.5718588235286</v>
      </c>
      <c r="W406" t="str">
        <f t="shared" si="55"/>
        <v>Critical</v>
      </c>
    </row>
    <row r="407" spans="1:23" ht="15" customHeight="1" x14ac:dyDescent="0.3">
      <c r="A407" s="25">
        <v>321660</v>
      </c>
      <c r="B407" s="25">
        <v>2</v>
      </c>
      <c r="C407" t="str">
        <f>INDEX(tblRegions[name],MATCH(B407,tblRegions[id],0))</f>
        <v>Midwest</v>
      </c>
      <c r="D407" s="26">
        <v>42156</v>
      </c>
      <c r="E407" s="27">
        <v>26</v>
      </c>
      <c r="F407" s="27">
        <v>23</v>
      </c>
      <c r="G407" s="9">
        <f t="shared" si="48"/>
        <v>0.88461538461538458</v>
      </c>
      <c r="H407" s="27">
        <v>512</v>
      </c>
      <c r="I407" s="27">
        <v>401</v>
      </c>
      <c r="J407" s="9">
        <f t="shared" si="49"/>
        <v>0.783203125</v>
      </c>
      <c r="K407">
        <f t="shared" si="50"/>
        <v>-111</v>
      </c>
      <c r="L407" s="28">
        <v>0.79849999999999999</v>
      </c>
      <c r="M407" s="28">
        <v>0.9</v>
      </c>
      <c r="N407" s="9">
        <f t="shared" si="51"/>
        <v>-0.10150000000000003</v>
      </c>
      <c r="O407" s="28">
        <v>0.84389999999999998</v>
      </c>
      <c r="P407" s="28">
        <v>0.95</v>
      </c>
      <c r="Q407" s="9">
        <f t="shared" si="52"/>
        <v>-0.10609999999999997</v>
      </c>
      <c r="R407" s="24">
        <f>SUMIFS(tblCleanOrders[Sales_USD],tblCleanOrders[Rep_ID],A407,tblCleanOrders[Year],YEAR(D407),tblCleanOrders[Month],MONTH(D407))</f>
        <v>0</v>
      </c>
      <c r="S407" s="27">
        <v>1.1399999999999999</v>
      </c>
      <c r="T407" s="24">
        <f>INDEX(tblRepAvg[Avg_Monthly_Sales],MATCH(A407,tblRepAvg[Rep_ID],0))*S407</f>
        <v>6355.3202823529409</v>
      </c>
      <c r="U407" s="9">
        <f t="shared" si="53"/>
        <v>0</v>
      </c>
      <c r="V407" s="24">
        <f t="shared" si="54"/>
        <v>-6355.3202823529409</v>
      </c>
      <c r="W407" t="str">
        <f t="shared" si="55"/>
        <v>Critical</v>
      </c>
    </row>
    <row r="408" spans="1:23" ht="15" customHeight="1" x14ac:dyDescent="0.3">
      <c r="A408" s="25">
        <v>321660</v>
      </c>
      <c r="B408" s="25">
        <v>2</v>
      </c>
      <c r="C408" t="str">
        <f>INDEX(tblRegions[name],MATCH(B408,tblRegions[id],0))</f>
        <v>Midwest</v>
      </c>
      <c r="D408" s="26">
        <v>42186</v>
      </c>
      <c r="E408" s="27">
        <v>26</v>
      </c>
      <c r="F408" s="27">
        <v>23</v>
      </c>
      <c r="G408" s="9">
        <f t="shared" si="48"/>
        <v>0.88461538461538458</v>
      </c>
      <c r="H408" s="27">
        <v>520</v>
      </c>
      <c r="I408" s="27">
        <v>407</v>
      </c>
      <c r="J408" s="9">
        <f t="shared" si="49"/>
        <v>0.78269230769230769</v>
      </c>
      <c r="K408">
        <f t="shared" si="50"/>
        <v>-113</v>
      </c>
      <c r="L408" s="28">
        <v>0.82830000000000004</v>
      </c>
      <c r="M408" s="28">
        <v>0.9</v>
      </c>
      <c r="N408" s="9">
        <f t="shared" si="51"/>
        <v>-7.1699999999999986E-2</v>
      </c>
      <c r="O408" s="28">
        <v>0.84540000000000004</v>
      </c>
      <c r="P408" s="28">
        <v>0.95</v>
      </c>
      <c r="Q408" s="9">
        <f t="shared" si="52"/>
        <v>-0.10459999999999992</v>
      </c>
      <c r="R408" s="24">
        <f>SUMIFS(tblCleanOrders[Sales_USD],tblCleanOrders[Rep_ID],A408,tblCleanOrders[Year],YEAR(D408),tblCleanOrders[Month],MONTH(D408))</f>
        <v>0</v>
      </c>
      <c r="S408" s="27">
        <v>1.1499999999999999</v>
      </c>
      <c r="T408" s="24">
        <f>INDEX(tblRepAvg[Avg_Monthly_Sales],MATCH(A408,tblRepAvg[Rep_ID],0))*S408</f>
        <v>6411.0687058823523</v>
      </c>
      <c r="U408" s="9">
        <f t="shared" si="53"/>
        <v>0</v>
      </c>
      <c r="V408" s="24">
        <f t="shared" si="54"/>
        <v>-6411.0687058823523</v>
      </c>
      <c r="W408" t="str">
        <f t="shared" si="55"/>
        <v>Critical</v>
      </c>
    </row>
    <row r="409" spans="1:23" ht="15" customHeight="1" x14ac:dyDescent="0.3">
      <c r="A409" s="25">
        <v>321660</v>
      </c>
      <c r="B409" s="25">
        <v>2</v>
      </c>
      <c r="C409" t="str">
        <f>INDEX(tblRegions[name],MATCH(B409,tblRegions[id],0))</f>
        <v>Midwest</v>
      </c>
      <c r="D409" s="26">
        <v>42217</v>
      </c>
      <c r="E409" s="27">
        <v>26</v>
      </c>
      <c r="F409" s="27">
        <v>22</v>
      </c>
      <c r="G409" s="9">
        <f t="shared" si="48"/>
        <v>0.84615384615384615</v>
      </c>
      <c r="H409" s="27">
        <v>528</v>
      </c>
      <c r="I409" s="27">
        <v>441</v>
      </c>
      <c r="J409" s="9">
        <f t="shared" si="49"/>
        <v>0.83522727272727271</v>
      </c>
      <c r="K409">
        <f t="shared" si="50"/>
        <v>-87</v>
      </c>
      <c r="L409" s="28">
        <v>0.74119999999999997</v>
      </c>
      <c r="M409" s="28">
        <v>0.9</v>
      </c>
      <c r="N409" s="9">
        <f t="shared" si="51"/>
        <v>-0.15880000000000005</v>
      </c>
      <c r="O409" s="28">
        <v>0.78369999999999995</v>
      </c>
      <c r="P409" s="28">
        <v>0.95</v>
      </c>
      <c r="Q409" s="9">
        <f t="shared" si="52"/>
        <v>-0.1663</v>
      </c>
      <c r="R409" s="24">
        <f>SUMIFS(tblCleanOrders[Sales_USD],tblCleanOrders[Rep_ID],A409,tblCleanOrders[Year],YEAR(D409),tblCleanOrders[Month],MONTH(D409))</f>
        <v>2117.61</v>
      </c>
      <c r="S409" s="27">
        <v>1.05</v>
      </c>
      <c r="T409" s="24">
        <f>INDEX(tblRepAvg[Avg_Monthly_Sales],MATCH(A409,tblRepAvg[Rep_ID],0))*S409</f>
        <v>5853.5844705882355</v>
      </c>
      <c r="U409" s="9">
        <f t="shared" si="53"/>
        <v>0.36176295236535611</v>
      </c>
      <c r="V409" s="24">
        <f t="shared" si="54"/>
        <v>-3735.9744705882354</v>
      </c>
      <c r="W409" t="str">
        <f t="shared" si="55"/>
        <v>Critical</v>
      </c>
    </row>
    <row r="410" spans="1:23" ht="15" customHeight="1" x14ac:dyDescent="0.3">
      <c r="A410" s="25">
        <v>321660</v>
      </c>
      <c r="B410" s="25">
        <v>2</v>
      </c>
      <c r="C410" t="str">
        <f>INDEX(tblRegions[name],MATCH(B410,tblRegions[id],0))</f>
        <v>Midwest</v>
      </c>
      <c r="D410" s="26">
        <v>42248</v>
      </c>
      <c r="E410" s="27">
        <v>26</v>
      </c>
      <c r="F410" s="27">
        <v>22</v>
      </c>
      <c r="G410" s="9">
        <f t="shared" si="48"/>
        <v>0.84615384615384615</v>
      </c>
      <c r="H410" s="27">
        <v>504</v>
      </c>
      <c r="I410" s="27">
        <v>451</v>
      </c>
      <c r="J410" s="9">
        <f t="shared" si="49"/>
        <v>0.89484126984126988</v>
      </c>
      <c r="K410">
        <f t="shared" si="50"/>
        <v>-53</v>
      </c>
      <c r="L410" s="28">
        <v>0.77139999999999997</v>
      </c>
      <c r="M410" s="28">
        <v>0.9</v>
      </c>
      <c r="N410" s="9">
        <f t="shared" si="51"/>
        <v>-0.12860000000000005</v>
      </c>
      <c r="O410" s="28">
        <v>0.84650000000000003</v>
      </c>
      <c r="P410" s="28">
        <v>0.95</v>
      </c>
      <c r="Q410" s="9">
        <f t="shared" si="52"/>
        <v>-0.10349999999999993</v>
      </c>
      <c r="R410" s="24">
        <f>SUMIFS(tblCleanOrders[Sales_USD],tblCleanOrders[Rep_ID],A410,tblCleanOrders[Year],YEAR(D410),tblCleanOrders[Month],MONTH(D410))</f>
        <v>1716.14</v>
      </c>
      <c r="S410" s="27">
        <v>1.06</v>
      </c>
      <c r="T410" s="24">
        <f>INDEX(tblRepAvg[Avg_Monthly_Sales],MATCH(A410,tblRepAvg[Rep_ID],0))*S410</f>
        <v>5909.3328941176478</v>
      </c>
      <c r="U410" s="9">
        <f t="shared" si="53"/>
        <v>0.29041179956341678</v>
      </c>
      <c r="V410" s="24">
        <f t="shared" si="54"/>
        <v>-4193.1928941176475</v>
      </c>
      <c r="W410" t="str">
        <f t="shared" si="55"/>
        <v>Critical</v>
      </c>
    </row>
    <row r="411" spans="1:23" ht="15" customHeight="1" x14ac:dyDescent="0.3">
      <c r="A411" s="25">
        <v>321660</v>
      </c>
      <c r="B411" s="25">
        <v>2</v>
      </c>
      <c r="C411" t="str">
        <f>INDEX(tblRegions[name],MATCH(B411,tblRegions[id],0))</f>
        <v>Midwest</v>
      </c>
      <c r="D411" s="26">
        <v>42278</v>
      </c>
      <c r="E411" s="27">
        <v>26</v>
      </c>
      <c r="F411" s="27">
        <v>22</v>
      </c>
      <c r="G411" s="9">
        <f t="shared" si="48"/>
        <v>0.84615384615384615</v>
      </c>
      <c r="H411" s="27">
        <v>512</v>
      </c>
      <c r="I411" s="27">
        <v>438</v>
      </c>
      <c r="J411" s="9">
        <f t="shared" si="49"/>
        <v>0.85546875</v>
      </c>
      <c r="K411">
        <f t="shared" si="50"/>
        <v>-74</v>
      </c>
      <c r="L411" s="28">
        <v>0.78879999999999995</v>
      </c>
      <c r="M411" s="28">
        <v>0.9</v>
      </c>
      <c r="N411" s="9">
        <f t="shared" si="51"/>
        <v>-0.11120000000000008</v>
      </c>
      <c r="O411" s="28">
        <v>0.85729999999999995</v>
      </c>
      <c r="P411" s="28">
        <v>0.95</v>
      </c>
      <c r="Q411" s="9">
        <f t="shared" si="52"/>
        <v>-9.2700000000000005E-2</v>
      </c>
      <c r="R411" s="24">
        <f>SUMIFS(tblCleanOrders[Sales_USD],tblCleanOrders[Rep_ID],A411,tblCleanOrders[Year],YEAR(D411),tblCleanOrders[Month],MONTH(D411))</f>
        <v>1704.31</v>
      </c>
      <c r="S411" s="27">
        <v>1.07</v>
      </c>
      <c r="T411" s="24">
        <f>INDEX(tblRepAvg[Avg_Monthly_Sales],MATCH(A411,tblRepAvg[Rep_ID],0))*S411</f>
        <v>5965.0813176470592</v>
      </c>
      <c r="U411" s="9">
        <f t="shared" si="53"/>
        <v>0.2857144620908989</v>
      </c>
      <c r="V411" s="24">
        <f t="shared" si="54"/>
        <v>-4260.7713176470588</v>
      </c>
      <c r="W411" t="str">
        <f t="shared" si="55"/>
        <v>Critical</v>
      </c>
    </row>
    <row r="412" spans="1:23" ht="15" customHeight="1" x14ac:dyDescent="0.3">
      <c r="A412" s="25">
        <v>321660</v>
      </c>
      <c r="B412" s="25">
        <v>2</v>
      </c>
      <c r="C412" t="str">
        <f>INDEX(tblRegions[name],MATCH(B412,tblRegions[id],0))</f>
        <v>Midwest</v>
      </c>
      <c r="D412" s="26">
        <v>42309</v>
      </c>
      <c r="E412" s="27">
        <v>26</v>
      </c>
      <c r="F412" s="27">
        <v>22</v>
      </c>
      <c r="G412" s="9">
        <f t="shared" si="48"/>
        <v>0.84615384615384615</v>
      </c>
      <c r="H412" s="27">
        <v>520</v>
      </c>
      <c r="I412" s="27">
        <v>407</v>
      </c>
      <c r="J412" s="9">
        <f t="shared" si="49"/>
        <v>0.78269230769230769</v>
      </c>
      <c r="K412">
        <f t="shared" si="50"/>
        <v>-113</v>
      </c>
      <c r="L412" s="28">
        <v>0.74539999999999995</v>
      </c>
      <c r="M412" s="28">
        <v>0.9</v>
      </c>
      <c r="N412" s="9">
        <f t="shared" si="51"/>
        <v>-0.15460000000000007</v>
      </c>
      <c r="O412" s="28">
        <v>0.80159999999999998</v>
      </c>
      <c r="P412" s="28">
        <v>0.95</v>
      </c>
      <c r="Q412" s="9">
        <f t="shared" si="52"/>
        <v>-0.14839999999999998</v>
      </c>
      <c r="R412" s="24">
        <f>SUMIFS(tblCleanOrders[Sales_USD],tblCleanOrders[Rep_ID],A412,tblCleanOrders[Year],YEAR(D412),tblCleanOrders[Month],MONTH(D412))</f>
        <v>1754.8</v>
      </c>
      <c r="S412" s="27">
        <v>1.08</v>
      </c>
      <c r="T412" s="24">
        <f>INDEX(tblRepAvg[Avg_Monthly_Sales],MATCH(A412,tblRepAvg[Rep_ID],0))*S412</f>
        <v>6020.8297411764715</v>
      </c>
      <c r="U412" s="9">
        <f t="shared" si="53"/>
        <v>0.29145484516841885</v>
      </c>
      <c r="V412" s="24">
        <f t="shared" si="54"/>
        <v>-4266.0297411764714</v>
      </c>
      <c r="W412" t="str">
        <f t="shared" si="55"/>
        <v>Critical</v>
      </c>
    </row>
    <row r="413" spans="1:23" ht="15" customHeight="1" x14ac:dyDescent="0.3">
      <c r="A413" s="25">
        <v>321660</v>
      </c>
      <c r="B413" s="25">
        <v>2</v>
      </c>
      <c r="C413" t="str">
        <f>INDEX(tblRegions[name],MATCH(B413,tblRegions[id],0))</f>
        <v>Midwest</v>
      </c>
      <c r="D413" s="26">
        <v>42339</v>
      </c>
      <c r="E413" s="27">
        <v>26</v>
      </c>
      <c r="F413" s="27">
        <v>22</v>
      </c>
      <c r="G413" s="9">
        <f t="shared" si="48"/>
        <v>0.84615384615384615</v>
      </c>
      <c r="H413" s="27">
        <v>528</v>
      </c>
      <c r="I413" s="27">
        <v>456</v>
      </c>
      <c r="J413" s="9">
        <f t="shared" si="49"/>
        <v>0.86363636363636365</v>
      </c>
      <c r="K413">
        <f t="shared" si="50"/>
        <v>-72</v>
      </c>
      <c r="L413" s="28">
        <v>0.77739999999999998</v>
      </c>
      <c r="M413" s="28">
        <v>0.9</v>
      </c>
      <c r="N413" s="9">
        <f t="shared" si="51"/>
        <v>-0.12260000000000004</v>
      </c>
      <c r="O413" s="28">
        <v>0.90810000000000002</v>
      </c>
      <c r="P413" s="28">
        <v>0.95</v>
      </c>
      <c r="Q413" s="9">
        <f t="shared" si="52"/>
        <v>-4.1899999999999937E-2</v>
      </c>
      <c r="R413" s="24">
        <f>SUMIFS(tblCleanOrders[Sales_USD],tblCleanOrders[Rep_ID],A413,tblCleanOrders[Year],YEAR(D413),tblCleanOrders[Month],MONTH(D413))</f>
        <v>1951.44</v>
      </c>
      <c r="S413" s="27">
        <v>1.0900000000000001</v>
      </c>
      <c r="T413" s="24">
        <f>INDEX(tblRepAvg[Avg_Monthly_Sales],MATCH(A413,tblRepAvg[Rep_ID],0))*S413</f>
        <v>6076.578164705883</v>
      </c>
      <c r="U413" s="9">
        <f t="shared" si="53"/>
        <v>0.32114126521640046</v>
      </c>
      <c r="V413" s="24">
        <f t="shared" si="54"/>
        <v>-4125.1381647058824</v>
      </c>
      <c r="W413" t="str">
        <f t="shared" si="55"/>
        <v>Critical</v>
      </c>
    </row>
    <row r="414" spans="1:23" ht="15" customHeight="1" x14ac:dyDescent="0.3">
      <c r="A414" s="25">
        <v>321660</v>
      </c>
      <c r="B414" s="25">
        <v>2</v>
      </c>
      <c r="C414" t="str">
        <f>INDEX(tblRegions[name],MATCH(B414,tblRegions[id],0))</f>
        <v>Midwest</v>
      </c>
      <c r="D414" s="26">
        <v>42370</v>
      </c>
      <c r="E414" s="27">
        <v>26</v>
      </c>
      <c r="F414" s="27">
        <v>22</v>
      </c>
      <c r="G414" s="9">
        <f t="shared" si="48"/>
        <v>0.84615384615384615</v>
      </c>
      <c r="H414" s="27">
        <v>504</v>
      </c>
      <c r="I414" s="27">
        <v>431</v>
      </c>
      <c r="J414" s="9">
        <f t="shared" si="49"/>
        <v>0.85515873015873012</v>
      </c>
      <c r="K414">
        <f t="shared" si="50"/>
        <v>-73</v>
      </c>
      <c r="L414" s="28">
        <v>0.75429999999999997</v>
      </c>
      <c r="M414" s="28">
        <v>0.9</v>
      </c>
      <c r="N414" s="9">
        <f t="shared" si="51"/>
        <v>-0.14570000000000005</v>
      </c>
      <c r="O414" s="28">
        <v>0.80420000000000003</v>
      </c>
      <c r="P414" s="28">
        <v>0.95</v>
      </c>
      <c r="Q414" s="9">
        <f t="shared" si="52"/>
        <v>-0.14579999999999993</v>
      </c>
      <c r="R414" s="24">
        <f>SUMIFS(tblCleanOrders[Sales_USD],tblCleanOrders[Rep_ID],A414,tblCleanOrders[Year],YEAR(D414),tblCleanOrders[Month],MONTH(D414))</f>
        <v>2686.63</v>
      </c>
      <c r="S414" s="27">
        <v>1.1000000000000001</v>
      </c>
      <c r="T414" s="24">
        <f>INDEX(tblRepAvg[Avg_Monthly_Sales],MATCH(A414,tblRepAvg[Rep_ID],0))*S414</f>
        <v>6132.3265882352944</v>
      </c>
      <c r="U414" s="9">
        <f t="shared" si="53"/>
        <v>0.43810941269080944</v>
      </c>
      <c r="V414" s="24">
        <f t="shared" si="54"/>
        <v>-3445.6965882352943</v>
      </c>
      <c r="W414" t="str">
        <f t="shared" si="55"/>
        <v>Critical</v>
      </c>
    </row>
    <row r="415" spans="1:23" ht="15" customHeight="1" x14ac:dyDescent="0.3">
      <c r="A415" s="25">
        <v>321660</v>
      </c>
      <c r="B415" s="25">
        <v>2</v>
      </c>
      <c r="C415" t="str">
        <f>INDEX(tblRegions[name],MATCH(B415,tblRegions[id],0))</f>
        <v>Midwest</v>
      </c>
      <c r="D415" s="26">
        <v>42401</v>
      </c>
      <c r="E415" s="27">
        <v>26</v>
      </c>
      <c r="F415" s="27">
        <v>23</v>
      </c>
      <c r="G415" s="9">
        <f t="shared" si="48"/>
        <v>0.88461538461538458</v>
      </c>
      <c r="H415" s="27">
        <v>512</v>
      </c>
      <c r="I415" s="27">
        <v>386</v>
      </c>
      <c r="J415" s="9">
        <f t="shared" si="49"/>
        <v>0.75390625</v>
      </c>
      <c r="K415">
        <f t="shared" si="50"/>
        <v>-126</v>
      </c>
      <c r="L415" s="28">
        <v>0.80200000000000005</v>
      </c>
      <c r="M415" s="28">
        <v>0.9</v>
      </c>
      <c r="N415" s="9">
        <f t="shared" si="51"/>
        <v>-9.7999999999999976E-2</v>
      </c>
      <c r="O415" s="28">
        <v>0.89529999999999998</v>
      </c>
      <c r="P415" s="28">
        <v>0.95</v>
      </c>
      <c r="Q415" s="9">
        <f t="shared" si="52"/>
        <v>-5.4699999999999971E-2</v>
      </c>
      <c r="R415" s="24">
        <f>SUMIFS(tblCleanOrders[Sales_USD],tblCleanOrders[Rep_ID],A415,tblCleanOrders[Year],YEAR(D415),tblCleanOrders[Month],MONTH(D415))</f>
        <v>1620.16</v>
      </c>
      <c r="S415" s="27">
        <v>1.1100000000000001</v>
      </c>
      <c r="T415" s="24">
        <f>INDEX(tblRepAvg[Avg_Monthly_Sales],MATCH(A415,tblRepAvg[Rep_ID],0))*S415</f>
        <v>6188.0750117647067</v>
      </c>
      <c r="U415" s="9">
        <f t="shared" si="53"/>
        <v>0.26181970918577552</v>
      </c>
      <c r="V415" s="24">
        <f t="shared" si="54"/>
        <v>-4567.9150117647068</v>
      </c>
      <c r="W415" t="str">
        <f t="shared" si="55"/>
        <v>Critical</v>
      </c>
    </row>
    <row r="416" spans="1:23" ht="15" customHeight="1" x14ac:dyDescent="0.3">
      <c r="A416" s="25">
        <v>321660</v>
      </c>
      <c r="B416" s="25">
        <v>2</v>
      </c>
      <c r="C416" t="str">
        <f>INDEX(tblRegions[name],MATCH(B416,tblRegions[id],0))</f>
        <v>Midwest</v>
      </c>
      <c r="D416" s="26">
        <v>42430</v>
      </c>
      <c r="E416" s="27">
        <v>26</v>
      </c>
      <c r="F416" s="27">
        <v>22</v>
      </c>
      <c r="G416" s="9">
        <f t="shared" si="48"/>
        <v>0.84615384615384615</v>
      </c>
      <c r="H416" s="27">
        <v>520</v>
      </c>
      <c r="I416" s="27">
        <v>446</v>
      </c>
      <c r="J416" s="9">
        <f t="shared" si="49"/>
        <v>0.85769230769230764</v>
      </c>
      <c r="K416">
        <f t="shared" si="50"/>
        <v>-74</v>
      </c>
      <c r="L416" s="28">
        <v>0.8296</v>
      </c>
      <c r="M416" s="28">
        <v>0.9</v>
      </c>
      <c r="N416" s="9">
        <f t="shared" si="51"/>
        <v>-7.0400000000000018E-2</v>
      </c>
      <c r="O416" s="28">
        <v>0.82709999999999995</v>
      </c>
      <c r="P416" s="28">
        <v>0.95</v>
      </c>
      <c r="Q416" s="9">
        <f t="shared" si="52"/>
        <v>-0.12290000000000001</v>
      </c>
      <c r="R416" s="24">
        <f>SUMIFS(tblCleanOrders[Sales_USD],tblCleanOrders[Rep_ID],A416,tblCleanOrders[Year],YEAR(D416),tblCleanOrders[Month],MONTH(D416))</f>
        <v>4503.3900000000003</v>
      </c>
      <c r="S416" s="27">
        <v>1.1200000000000001</v>
      </c>
      <c r="T416" s="24">
        <f>INDEX(tblRepAvg[Avg_Monthly_Sales],MATCH(A416,tblRepAvg[Rep_ID],0))*S416</f>
        <v>6243.8234352941181</v>
      </c>
      <c r="U416" s="9">
        <f t="shared" si="53"/>
        <v>0.72125518068687444</v>
      </c>
      <c r="V416" s="24">
        <f t="shared" si="54"/>
        <v>-1740.4334352941178</v>
      </c>
      <c r="W416" t="str">
        <f t="shared" si="55"/>
        <v>Critical</v>
      </c>
    </row>
    <row r="417" spans="1:23" ht="15" customHeight="1" x14ac:dyDescent="0.3">
      <c r="A417" s="25">
        <v>321660</v>
      </c>
      <c r="B417" s="25">
        <v>2</v>
      </c>
      <c r="C417" t="str">
        <f>INDEX(tblRegions[name],MATCH(B417,tblRegions[id],0))</f>
        <v>Midwest</v>
      </c>
      <c r="D417" s="26">
        <v>42461</v>
      </c>
      <c r="E417" s="27">
        <v>26</v>
      </c>
      <c r="F417" s="27">
        <v>22</v>
      </c>
      <c r="G417" s="9">
        <f t="shared" si="48"/>
        <v>0.84615384615384615</v>
      </c>
      <c r="H417" s="27">
        <v>528</v>
      </c>
      <c r="I417" s="27">
        <v>399</v>
      </c>
      <c r="J417" s="9">
        <f t="shared" si="49"/>
        <v>0.75568181818181823</v>
      </c>
      <c r="K417">
        <f t="shared" si="50"/>
        <v>-129</v>
      </c>
      <c r="L417" s="28">
        <v>0.81620000000000004</v>
      </c>
      <c r="M417" s="28">
        <v>0.9</v>
      </c>
      <c r="N417" s="9">
        <f t="shared" si="51"/>
        <v>-8.3799999999999986E-2</v>
      </c>
      <c r="O417" s="28">
        <v>0.82679999999999998</v>
      </c>
      <c r="P417" s="28">
        <v>0.95</v>
      </c>
      <c r="Q417" s="9">
        <f t="shared" si="52"/>
        <v>-0.12319999999999998</v>
      </c>
      <c r="R417" s="24">
        <f>SUMIFS(tblCleanOrders[Sales_USD],tblCleanOrders[Rep_ID],A417,tblCleanOrders[Year],YEAR(D417),tblCleanOrders[Month],MONTH(D417))</f>
        <v>5442.53</v>
      </c>
      <c r="S417" s="27">
        <v>1.1299999999999999</v>
      </c>
      <c r="T417" s="24">
        <f>INDEX(tblRepAvg[Avg_Monthly_Sales],MATCH(A417,tblRepAvg[Rep_ID],0))*S417</f>
        <v>6299.5718588235286</v>
      </c>
      <c r="U417" s="9">
        <f t="shared" si="53"/>
        <v>0.86395236406056575</v>
      </c>
      <c r="V417" s="24">
        <f t="shared" si="54"/>
        <v>-857.04185882352886</v>
      </c>
      <c r="W417" t="str">
        <f t="shared" si="55"/>
        <v>At Risk</v>
      </c>
    </row>
    <row r="418" spans="1:23" ht="15" customHeight="1" x14ac:dyDescent="0.3">
      <c r="A418" s="25">
        <v>321660</v>
      </c>
      <c r="B418" s="25">
        <v>2</v>
      </c>
      <c r="C418" t="str">
        <f>INDEX(tblRegions[name],MATCH(B418,tblRegions[id],0))</f>
        <v>Midwest</v>
      </c>
      <c r="D418" s="26">
        <v>42491</v>
      </c>
      <c r="E418" s="27">
        <v>26</v>
      </c>
      <c r="F418" s="27">
        <v>22</v>
      </c>
      <c r="G418" s="9">
        <f t="shared" si="48"/>
        <v>0.84615384615384615</v>
      </c>
      <c r="H418" s="27">
        <v>504</v>
      </c>
      <c r="I418" s="27">
        <v>429</v>
      </c>
      <c r="J418" s="9">
        <f t="shared" si="49"/>
        <v>0.85119047619047616</v>
      </c>
      <c r="K418">
        <f t="shared" si="50"/>
        <v>-75</v>
      </c>
      <c r="L418" s="28">
        <v>0.77329999999999999</v>
      </c>
      <c r="M418" s="28">
        <v>0.9</v>
      </c>
      <c r="N418" s="9">
        <f t="shared" si="51"/>
        <v>-0.12670000000000003</v>
      </c>
      <c r="O418" s="28">
        <v>0.80589999999999995</v>
      </c>
      <c r="P418" s="28">
        <v>0.95</v>
      </c>
      <c r="Q418" s="9">
        <f t="shared" si="52"/>
        <v>-0.14410000000000001</v>
      </c>
      <c r="R418" s="24">
        <f>SUMIFS(tblCleanOrders[Sales_USD],tblCleanOrders[Rep_ID],A418,tblCleanOrders[Year],YEAR(D418),tblCleanOrders[Month],MONTH(D418))</f>
        <v>7483.62</v>
      </c>
      <c r="S418" s="27">
        <v>1.1399999999999999</v>
      </c>
      <c r="T418" s="24">
        <f>INDEX(tblRepAvg[Avg_Monthly_Sales],MATCH(A418,tblRepAvg[Rep_ID],0))*S418</f>
        <v>6355.3202823529409</v>
      </c>
      <c r="U418" s="9">
        <f t="shared" si="53"/>
        <v>1.1775362479810894</v>
      </c>
      <c r="V418" s="24">
        <f t="shared" si="54"/>
        <v>1128.299717647059</v>
      </c>
      <c r="W418" t="str">
        <f t="shared" si="55"/>
        <v>At Risk</v>
      </c>
    </row>
    <row r="419" spans="1:23" ht="15" customHeight="1" x14ac:dyDescent="0.3">
      <c r="A419" s="25">
        <v>321660</v>
      </c>
      <c r="B419" s="25">
        <v>2</v>
      </c>
      <c r="C419" t="str">
        <f>INDEX(tblRegions[name],MATCH(B419,tblRegions[id],0))</f>
        <v>Midwest</v>
      </c>
      <c r="D419" s="26">
        <v>42522</v>
      </c>
      <c r="E419" s="27">
        <v>26</v>
      </c>
      <c r="F419" s="27">
        <v>23</v>
      </c>
      <c r="G419" s="9">
        <f t="shared" si="48"/>
        <v>0.88461538461538458</v>
      </c>
      <c r="H419" s="27">
        <v>512</v>
      </c>
      <c r="I419" s="27">
        <v>406</v>
      </c>
      <c r="J419" s="9">
        <f t="shared" si="49"/>
        <v>0.79296875</v>
      </c>
      <c r="K419">
        <f t="shared" si="50"/>
        <v>-106</v>
      </c>
      <c r="L419" s="28">
        <v>0.83040000000000003</v>
      </c>
      <c r="M419" s="28">
        <v>0.9</v>
      </c>
      <c r="N419" s="9">
        <f t="shared" si="51"/>
        <v>-6.9599999999999995E-2</v>
      </c>
      <c r="O419" s="28">
        <v>0.78400000000000003</v>
      </c>
      <c r="P419" s="28">
        <v>0.95</v>
      </c>
      <c r="Q419" s="9">
        <f t="shared" si="52"/>
        <v>-0.16599999999999993</v>
      </c>
      <c r="R419" s="24">
        <f>SUMIFS(tblCleanOrders[Sales_USD],tblCleanOrders[Rep_ID],A419,tblCleanOrders[Year],YEAR(D419),tblCleanOrders[Month],MONTH(D419))</f>
        <v>17553.54</v>
      </c>
      <c r="S419" s="27">
        <v>1.1499999999999999</v>
      </c>
      <c r="T419" s="24">
        <f>INDEX(tblRepAvg[Avg_Monthly_Sales],MATCH(A419,tblRepAvg[Rep_ID],0))*S419</f>
        <v>6411.0687058823523</v>
      </c>
      <c r="U419" s="9">
        <f t="shared" si="53"/>
        <v>2.7380052851241619</v>
      </c>
      <c r="V419" s="24">
        <f t="shared" si="54"/>
        <v>11142.471294117648</v>
      </c>
      <c r="W419" t="str">
        <f t="shared" si="55"/>
        <v>Healthy</v>
      </c>
    </row>
    <row r="420" spans="1:23" ht="15" customHeight="1" x14ac:dyDescent="0.3">
      <c r="A420" s="25">
        <v>321660</v>
      </c>
      <c r="B420" s="25">
        <v>2</v>
      </c>
      <c r="C420" t="str">
        <f>INDEX(tblRegions[name],MATCH(B420,tblRegions[id],0))</f>
        <v>Midwest</v>
      </c>
      <c r="D420" s="26">
        <v>42552</v>
      </c>
      <c r="E420" s="27">
        <v>26</v>
      </c>
      <c r="F420" s="27">
        <v>22</v>
      </c>
      <c r="G420" s="9">
        <f t="shared" si="48"/>
        <v>0.84615384615384615</v>
      </c>
      <c r="H420" s="27">
        <v>520</v>
      </c>
      <c r="I420" s="27">
        <v>480</v>
      </c>
      <c r="J420" s="9">
        <f t="shared" si="49"/>
        <v>0.92307692307692313</v>
      </c>
      <c r="K420">
        <f t="shared" si="50"/>
        <v>-40</v>
      </c>
      <c r="L420" s="28">
        <v>0.83320000000000005</v>
      </c>
      <c r="M420" s="28">
        <v>0.9</v>
      </c>
      <c r="N420" s="9">
        <f t="shared" si="51"/>
        <v>-6.6799999999999971E-2</v>
      </c>
      <c r="O420" s="28">
        <v>0.83679999999999999</v>
      </c>
      <c r="P420" s="28">
        <v>0.95</v>
      </c>
      <c r="Q420" s="9">
        <f t="shared" si="52"/>
        <v>-0.11319999999999997</v>
      </c>
      <c r="R420" s="24">
        <f>SUMIFS(tblCleanOrders[Sales_USD],tblCleanOrders[Rep_ID],A420,tblCleanOrders[Year],YEAR(D420),tblCleanOrders[Month],MONTH(D420))</f>
        <v>12451.92</v>
      </c>
      <c r="S420" s="27">
        <v>1.05</v>
      </c>
      <c r="T420" s="24">
        <f>INDEX(tblRepAvg[Avg_Monthly_Sales],MATCH(A420,tblRepAvg[Rep_ID],0))*S420</f>
        <v>5853.5844705882355</v>
      </c>
      <c r="U420" s="9">
        <f t="shared" si="53"/>
        <v>2.1272299157149921</v>
      </c>
      <c r="V420" s="24">
        <f t="shared" si="54"/>
        <v>6598.3355294117646</v>
      </c>
      <c r="W420" t="str">
        <f t="shared" si="55"/>
        <v>Healthy</v>
      </c>
    </row>
    <row r="421" spans="1:23" ht="15" customHeight="1" x14ac:dyDescent="0.3">
      <c r="A421" s="25">
        <v>321660</v>
      </c>
      <c r="B421" s="25">
        <v>2</v>
      </c>
      <c r="C421" t="str">
        <f>INDEX(tblRegions[name],MATCH(B421,tblRegions[id],0))</f>
        <v>Midwest</v>
      </c>
      <c r="D421" s="26">
        <v>42583</v>
      </c>
      <c r="E421" s="27">
        <v>26</v>
      </c>
      <c r="F421" s="27">
        <v>22</v>
      </c>
      <c r="G421" s="9">
        <f t="shared" si="48"/>
        <v>0.84615384615384615</v>
      </c>
      <c r="H421" s="27">
        <v>528</v>
      </c>
      <c r="I421" s="27">
        <v>436</v>
      </c>
      <c r="J421" s="9">
        <f t="shared" si="49"/>
        <v>0.8257575757575758</v>
      </c>
      <c r="K421">
        <f t="shared" si="50"/>
        <v>-92</v>
      </c>
      <c r="L421" s="28">
        <v>0.79630000000000001</v>
      </c>
      <c r="M421" s="28">
        <v>0.9</v>
      </c>
      <c r="N421" s="9">
        <f t="shared" si="51"/>
        <v>-0.10370000000000001</v>
      </c>
      <c r="O421" s="28">
        <v>0.82909999999999995</v>
      </c>
      <c r="P421" s="28">
        <v>0.95</v>
      </c>
      <c r="Q421" s="9">
        <f t="shared" si="52"/>
        <v>-0.12090000000000001</v>
      </c>
      <c r="R421" s="24">
        <f>SUMIFS(tblCleanOrders[Sales_USD],tblCleanOrders[Rep_ID],A421,tblCleanOrders[Year],YEAR(D421),tblCleanOrders[Month],MONTH(D421))</f>
        <v>10659.339999999998</v>
      </c>
      <c r="S421" s="27">
        <v>1.06</v>
      </c>
      <c r="T421" s="24">
        <f>INDEX(tblRepAvg[Avg_Monthly_Sales],MATCH(A421,tblRepAvg[Rep_ID],0))*S421</f>
        <v>5909.3328941176478</v>
      </c>
      <c r="U421" s="9">
        <f t="shared" si="53"/>
        <v>1.8038144391240287</v>
      </c>
      <c r="V421" s="24">
        <f t="shared" si="54"/>
        <v>4750.0071058823505</v>
      </c>
      <c r="W421" t="str">
        <f t="shared" si="55"/>
        <v>At Risk</v>
      </c>
    </row>
    <row r="422" spans="1:23" ht="15" customHeight="1" x14ac:dyDescent="0.3">
      <c r="A422" s="25">
        <v>321660</v>
      </c>
      <c r="B422" s="25">
        <v>2</v>
      </c>
      <c r="C422" t="str">
        <f>INDEX(tblRegions[name],MATCH(B422,tblRegions[id],0))</f>
        <v>Midwest</v>
      </c>
      <c r="D422" s="26">
        <v>42614</v>
      </c>
      <c r="E422" s="27">
        <v>26</v>
      </c>
      <c r="F422" s="27">
        <v>23</v>
      </c>
      <c r="G422" s="9">
        <f t="shared" si="48"/>
        <v>0.88461538461538458</v>
      </c>
      <c r="H422" s="27">
        <v>504</v>
      </c>
      <c r="I422" s="27">
        <v>426</v>
      </c>
      <c r="J422" s="9">
        <f t="shared" si="49"/>
        <v>0.84523809523809523</v>
      </c>
      <c r="K422">
        <f t="shared" si="50"/>
        <v>-78</v>
      </c>
      <c r="L422" s="28">
        <v>0.78620000000000001</v>
      </c>
      <c r="M422" s="28">
        <v>0.9</v>
      </c>
      <c r="N422" s="9">
        <f t="shared" si="51"/>
        <v>-0.11380000000000001</v>
      </c>
      <c r="O422" s="28">
        <v>0.77580000000000005</v>
      </c>
      <c r="P422" s="28">
        <v>0.95</v>
      </c>
      <c r="Q422" s="9">
        <f t="shared" si="52"/>
        <v>-0.17419999999999991</v>
      </c>
      <c r="R422" s="24">
        <f>SUMIFS(tblCleanOrders[Sales_USD],tblCleanOrders[Rep_ID],A422,tblCleanOrders[Year],YEAR(D422),tblCleanOrders[Month],MONTH(D422))</f>
        <v>6171.8</v>
      </c>
      <c r="S422" s="27">
        <v>1.07</v>
      </c>
      <c r="T422" s="24">
        <f>INDEX(tblRepAvg[Avg_Monthly_Sales],MATCH(A422,tblRepAvg[Rep_ID],0))*S422</f>
        <v>5965.0813176470592</v>
      </c>
      <c r="U422" s="9">
        <f t="shared" si="53"/>
        <v>1.0346547970337614</v>
      </c>
      <c r="V422" s="24">
        <f t="shared" si="54"/>
        <v>206.71868235294096</v>
      </c>
      <c r="W422" t="str">
        <f t="shared" si="55"/>
        <v>At Risk</v>
      </c>
    </row>
    <row r="423" spans="1:23" ht="15" customHeight="1" x14ac:dyDescent="0.3">
      <c r="A423" s="25">
        <v>321660</v>
      </c>
      <c r="B423" s="25">
        <v>2</v>
      </c>
      <c r="C423" t="str">
        <f>INDEX(tblRegions[name],MATCH(B423,tblRegions[id],0))</f>
        <v>Midwest</v>
      </c>
      <c r="D423" s="26">
        <v>42644</v>
      </c>
      <c r="E423" s="27">
        <v>26</v>
      </c>
      <c r="F423" s="27">
        <v>22</v>
      </c>
      <c r="G423" s="9">
        <f t="shared" si="48"/>
        <v>0.84615384615384615</v>
      </c>
      <c r="H423" s="27">
        <v>512</v>
      </c>
      <c r="I423" s="27">
        <v>452</v>
      </c>
      <c r="J423" s="9">
        <f t="shared" si="49"/>
        <v>0.8828125</v>
      </c>
      <c r="K423">
        <f t="shared" si="50"/>
        <v>-60</v>
      </c>
      <c r="L423" s="28">
        <v>0.74590000000000001</v>
      </c>
      <c r="M423" s="28">
        <v>0.9</v>
      </c>
      <c r="N423" s="9">
        <f t="shared" si="51"/>
        <v>-0.15410000000000001</v>
      </c>
      <c r="O423" s="28">
        <v>0.81359999999999999</v>
      </c>
      <c r="P423" s="28">
        <v>0.95</v>
      </c>
      <c r="Q423" s="9">
        <f t="shared" si="52"/>
        <v>-0.13639999999999997</v>
      </c>
      <c r="R423" s="24">
        <f>SUMIFS(tblCleanOrders[Sales_USD],tblCleanOrders[Rep_ID],A423,tblCleanOrders[Year],YEAR(D423),tblCleanOrders[Month],MONTH(D423))</f>
        <v>5178.1000000000004</v>
      </c>
      <c r="S423" s="27">
        <v>1.08</v>
      </c>
      <c r="T423" s="24">
        <f>INDEX(tblRepAvg[Avg_Monthly_Sales],MATCH(A423,tblRepAvg[Rep_ID],0))*S423</f>
        <v>6020.8297411764715</v>
      </c>
      <c r="U423" s="9">
        <f t="shared" si="53"/>
        <v>0.86003096293970249</v>
      </c>
      <c r="V423" s="24">
        <f t="shared" si="54"/>
        <v>-842.72974117647118</v>
      </c>
      <c r="W423" t="str">
        <f t="shared" si="55"/>
        <v>At Risk</v>
      </c>
    </row>
    <row r="424" spans="1:23" ht="15" customHeight="1" x14ac:dyDescent="0.3">
      <c r="A424" s="25">
        <v>321660</v>
      </c>
      <c r="B424" s="25">
        <v>2</v>
      </c>
      <c r="C424" t="str">
        <f>INDEX(tblRegions[name],MATCH(B424,tblRegions[id],0))</f>
        <v>Midwest</v>
      </c>
      <c r="D424" s="26">
        <v>42675</v>
      </c>
      <c r="E424" s="27">
        <v>26</v>
      </c>
      <c r="F424" s="27">
        <v>22</v>
      </c>
      <c r="G424" s="9">
        <f t="shared" si="48"/>
        <v>0.84615384615384615</v>
      </c>
      <c r="H424" s="27">
        <v>520</v>
      </c>
      <c r="I424" s="27">
        <v>442</v>
      </c>
      <c r="J424" s="9">
        <f t="shared" si="49"/>
        <v>0.85</v>
      </c>
      <c r="K424">
        <f t="shared" si="50"/>
        <v>-78</v>
      </c>
      <c r="L424" s="28">
        <v>0.78010000000000002</v>
      </c>
      <c r="M424" s="28">
        <v>0.9</v>
      </c>
      <c r="N424" s="9">
        <f t="shared" si="51"/>
        <v>-0.11990000000000001</v>
      </c>
      <c r="O424" s="28">
        <v>0.87709999999999999</v>
      </c>
      <c r="P424" s="28">
        <v>0.95</v>
      </c>
      <c r="Q424" s="9">
        <f t="shared" si="52"/>
        <v>-7.2899999999999965E-2</v>
      </c>
      <c r="R424" s="24">
        <f>SUMIFS(tblCleanOrders[Sales_USD],tblCleanOrders[Rep_ID],A424,tblCleanOrders[Year],YEAR(D424),tblCleanOrders[Month],MONTH(D424))</f>
        <v>5064.66</v>
      </c>
      <c r="S424" s="27">
        <v>1.0900000000000001</v>
      </c>
      <c r="T424" s="24">
        <f>INDEX(tblRepAvg[Avg_Monthly_Sales],MATCH(A424,tblRepAvg[Rep_ID],0))*S424</f>
        <v>6076.578164705883</v>
      </c>
      <c r="U424" s="9">
        <f t="shared" si="53"/>
        <v>0.83347236927135593</v>
      </c>
      <c r="V424" s="24">
        <f t="shared" si="54"/>
        <v>-1011.9181647058831</v>
      </c>
      <c r="W424" t="str">
        <f t="shared" si="55"/>
        <v>At Risk</v>
      </c>
    </row>
    <row r="425" spans="1:23" ht="15" customHeight="1" x14ac:dyDescent="0.3">
      <c r="A425" s="25">
        <v>321660</v>
      </c>
      <c r="B425" s="25">
        <v>2</v>
      </c>
      <c r="C425" t="str">
        <f>INDEX(tblRegions[name],MATCH(B425,tblRegions[id],0))</f>
        <v>Midwest</v>
      </c>
      <c r="D425" s="26">
        <v>42705</v>
      </c>
      <c r="E425" s="27">
        <v>26</v>
      </c>
      <c r="F425" s="27">
        <v>23</v>
      </c>
      <c r="G425" s="9">
        <f t="shared" si="48"/>
        <v>0.88461538461538458</v>
      </c>
      <c r="H425" s="27">
        <v>528</v>
      </c>
      <c r="I425" s="27">
        <v>419</v>
      </c>
      <c r="J425" s="9">
        <f t="shared" si="49"/>
        <v>0.79356060606060608</v>
      </c>
      <c r="K425">
        <f t="shared" si="50"/>
        <v>-109</v>
      </c>
      <c r="L425" s="28">
        <v>0.81720000000000004</v>
      </c>
      <c r="M425" s="28">
        <v>0.9</v>
      </c>
      <c r="N425" s="9">
        <f t="shared" si="51"/>
        <v>-8.2799999999999985E-2</v>
      </c>
      <c r="O425" s="28">
        <v>0.80379999999999996</v>
      </c>
      <c r="P425" s="28">
        <v>0.95</v>
      </c>
      <c r="Q425" s="9">
        <f t="shared" si="52"/>
        <v>-0.1462</v>
      </c>
      <c r="R425" s="24">
        <f>SUMIFS(tblCleanOrders[Sales_USD],tblCleanOrders[Rep_ID],A425,tblCleanOrders[Year],YEAR(D425),tblCleanOrders[Month],MONTH(D425))</f>
        <v>6712.33</v>
      </c>
      <c r="S425" s="27">
        <v>1.1000000000000001</v>
      </c>
      <c r="T425" s="24">
        <f>INDEX(tblRepAvg[Avg_Monthly_Sales],MATCH(A425,tblRepAvg[Rep_ID],0))*S425</f>
        <v>6132.3265882352944</v>
      </c>
      <c r="U425" s="9">
        <f t="shared" si="53"/>
        <v>1.0945812985364196</v>
      </c>
      <c r="V425" s="24">
        <f t="shared" si="54"/>
        <v>580.00341176470556</v>
      </c>
      <c r="W425" t="str">
        <f t="shared" si="55"/>
        <v>Healthy</v>
      </c>
    </row>
    <row r="426" spans="1:23" ht="15" customHeight="1" x14ac:dyDescent="0.3">
      <c r="A426" s="25">
        <v>321660</v>
      </c>
      <c r="B426" s="25">
        <v>2</v>
      </c>
      <c r="C426" t="str">
        <f>INDEX(tblRegions[name],MATCH(B426,tblRegions[id],0))</f>
        <v>Midwest</v>
      </c>
      <c r="D426" s="26">
        <v>42736</v>
      </c>
      <c r="E426" s="27">
        <v>26</v>
      </c>
      <c r="F426" s="27">
        <v>22</v>
      </c>
      <c r="G426" s="9">
        <f t="shared" si="48"/>
        <v>0.84615384615384615</v>
      </c>
      <c r="H426" s="27">
        <v>504</v>
      </c>
      <c r="I426" s="27">
        <v>433</v>
      </c>
      <c r="J426" s="9">
        <f t="shared" si="49"/>
        <v>0.85912698412698407</v>
      </c>
      <c r="K426">
        <f t="shared" si="50"/>
        <v>-71</v>
      </c>
      <c r="L426" s="28">
        <v>0.77649999999999997</v>
      </c>
      <c r="M426" s="28">
        <v>0.9</v>
      </c>
      <c r="N426" s="9">
        <f t="shared" si="51"/>
        <v>-0.12350000000000005</v>
      </c>
      <c r="O426" s="28">
        <v>0.85609999999999997</v>
      </c>
      <c r="P426" s="28">
        <v>0.95</v>
      </c>
      <c r="Q426" s="9">
        <f t="shared" si="52"/>
        <v>-9.3899999999999983E-2</v>
      </c>
      <c r="R426" s="24">
        <f>SUMIFS(tblCleanOrders[Sales_USD],tblCleanOrders[Rep_ID],A426,tblCleanOrders[Year],YEAR(D426),tblCleanOrders[Month],MONTH(D426))</f>
        <v>0</v>
      </c>
      <c r="S426" s="27">
        <v>1.1100000000000001</v>
      </c>
      <c r="T426" s="24">
        <f>INDEX(tblRepAvg[Avg_Monthly_Sales],MATCH(A426,tblRepAvg[Rep_ID],0))*S426</f>
        <v>6188.0750117647067</v>
      </c>
      <c r="U426" s="9">
        <f t="shared" si="53"/>
        <v>0</v>
      </c>
      <c r="V426" s="24">
        <f t="shared" si="54"/>
        <v>-6188.0750117647067</v>
      </c>
      <c r="W426" t="str">
        <f t="shared" si="55"/>
        <v>Critical</v>
      </c>
    </row>
    <row r="427" spans="1:23" ht="15" customHeight="1" x14ac:dyDescent="0.3">
      <c r="A427" s="25">
        <v>321670</v>
      </c>
      <c r="B427" s="25">
        <v>2</v>
      </c>
      <c r="C427" t="str">
        <f>INDEX(tblRegions[name],MATCH(B427,tblRegions[id],0))</f>
        <v>Midwest</v>
      </c>
      <c r="D427" s="26">
        <v>42005</v>
      </c>
      <c r="E427" s="27">
        <v>26</v>
      </c>
      <c r="F427" s="27">
        <v>19</v>
      </c>
      <c r="G427" s="9">
        <f t="shared" si="48"/>
        <v>0.73076923076923073</v>
      </c>
      <c r="H427" s="27">
        <v>516</v>
      </c>
      <c r="I427" s="27">
        <v>301</v>
      </c>
      <c r="J427" s="9">
        <f t="shared" si="49"/>
        <v>0.58333333333333337</v>
      </c>
      <c r="K427">
        <f t="shared" si="50"/>
        <v>-215</v>
      </c>
      <c r="L427" s="28">
        <v>0.50529999999999997</v>
      </c>
      <c r="M427" s="28">
        <v>0.9</v>
      </c>
      <c r="N427" s="9">
        <f t="shared" si="51"/>
        <v>-0.39470000000000005</v>
      </c>
      <c r="O427" s="28">
        <v>0.52539999999999998</v>
      </c>
      <c r="P427" s="28">
        <v>0.95</v>
      </c>
      <c r="Q427" s="9">
        <f t="shared" si="52"/>
        <v>-0.42459999999999998</v>
      </c>
      <c r="R427" s="24">
        <f>SUMIFS(tblCleanOrders[Sales_USD],tblCleanOrders[Rep_ID],A427,tblCleanOrders[Year],YEAR(D427),tblCleanOrders[Month],MONTH(D427))</f>
        <v>0</v>
      </c>
      <c r="S427" s="27">
        <v>1.1200000000000001</v>
      </c>
      <c r="T427" s="24">
        <f>INDEX(tblRepAvg[Avg_Monthly_Sales],MATCH(A427,tblRepAvg[Rep_ID],0))*S427</f>
        <v>3520.6348800000005</v>
      </c>
      <c r="U427" s="9">
        <f t="shared" si="53"/>
        <v>0</v>
      </c>
      <c r="V427" s="24">
        <f t="shared" si="54"/>
        <v>-3520.6348800000005</v>
      </c>
      <c r="W427" t="str">
        <f t="shared" si="55"/>
        <v>Critical</v>
      </c>
    </row>
    <row r="428" spans="1:23" ht="15" customHeight="1" x14ac:dyDescent="0.3">
      <c r="A428" s="25">
        <v>321670</v>
      </c>
      <c r="B428" s="25">
        <v>2</v>
      </c>
      <c r="C428" t="str">
        <f>INDEX(tblRegions[name],MATCH(B428,tblRegions[id],0))</f>
        <v>Midwest</v>
      </c>
      <c r="D428" s="26">
        <v>42036</v>
      </c>
      <c r="E428" s="27">
        <v>26</v>
      </c>
      <c r="F428" s="27">
        <v>20</v>
      </c>
      <c r="G428" s="9">
        <f t="shared" si="48"/>
        <v>0.76923076923076927</v>
      </c>
      <c r="H428" s="27">
        <v>524</v>
      </c>
      <c r="I428" s="27">
        <v>331</v>
      </c>
      <c r="J428" s="9">
        <f t="shared" si="49"/>
        <v>0.63167938931297707</v>
      </c>
      <c r="K428">
        <f t="shared" si="50"/>
        <v>-193</v>
      </c>
      <c r="L428" s="28">
        <v>0.58809999999999996</v>
      </c>
      <c r="M428" s="28">
        <v>0.9</v>
      </c>
      <c r="N428" s="9">
        <f t="shared" si="51"/>
        <v>-0.31190000000000007</v>
      </c>
      <c r="O428" s="28">
        <v>0.63700000000000001</v>
      </c>
      <c r="P428" s="28">
        <v>0.95</v>
      </c>
      <c r="Q428" s="9">
        <f t="shared" si="52"/>
        <v>-0.31299999999999994</v>
      </c>
      <c r="R428" s="24">
        <f>SUMIFS(tblCleanOrders[Sales_USD],tblCleanOrders[Rep_ID],A428,tblCleanOrders[Year],YEAR(D428),tblCleanOrders[Month],MONTH(D428))</f>
        <v>0</v>
      </c>
      <c r="S428" s="27">
        <v>1.1299999999999999</v>
      </c>
      <c r="T428" s="24">
        <f>INDEX(tblRepAvg[Avg_Monthly_Sales],MATCH(A428,tblRepAvg[Rep_ID],0))*S428</f>
        <v>3552.0691199999997</v>
      </c>
      <c r="U428" s="9">
        <f t="shared" si="53"/>
        <v>0</v>
      </c>
      <c r="V428" s="24">
        <f t="shared" si="54"/>
        <v>-3552.0691199999997</v>
      </c>
      <c r="W428" t="str">
        <f t="shared" si="55"/>
        <v>Critical</v>
      </c>
    </row>
    <row r="429" spans="1:23" ht="15" customHeight="1" x14ac:dyDescent="0.3">
      <c r="A429" s="25">
        <v>321670</v>
      </c>
      <c r="B429" s="25">
        <v>2</v>
      </c>
      <c r="C429" t="str">
        <f>INDEX(tblRegions[name],MATCH(B429,tblRegions[id],0))</f>
        <v>Midwest</v>
      </c>
      <c r="D429" s="26">
        <v>42064</v>
      </c>
      <c r="E429" s="27">
        <v>26</v>
      </c>
      <c r="F429" s="27">
        <v>19</v>
      </c>
      <c r="G429" s="9">
        <f t="shared" si="48"/>
        <v>0.73076923076923073</v>
      </c>
      <c r="H429" s="27">
        <v>532</v>
      </c>
      <c r="I429" s="27">
        <v>325</v>
      </c>
      <c r="J429" s="9">
        <f t="shared" si="49"/>
        <v>0.61090225563909772</v>
      </c>
      <c r="K429">
        <f t="shared" si="50"/>
        <v>-207</v>
      </c>
      <c r="L429" s="28">
        <v>0.48709999999999998</v>
      </c>
      <c r="M429" s="28">
        <v>0.9</v>
      </c>
      <c r="N429" s="9">
        <f t="shared" si="51"/>
        <v>-0.41290000000000004</v>
      </c>
      <c r="O429" s="28">
        <v>0.51519999999999999</v>
      </c>
      <c r="P429" s="28">
        <v>0.95</v>
      </c>
      <c r="Q429" s="9">
        <f t="shared" si="52"/>
        <v>-0.43479999999999996</v>
      </c>
      <c r="R429" s="24">
        <f>SUMIFS(tblCleanOrders[Sales_USD],tblCleanOrders[Rep_ID],A429,tblCleanOrders[Year],YEAR(D429),tblCleanOrders[Month],MONTH(D429))</f>
        <v>0</v>
      </c>
      <c r="S429" s="27">
        <v>1.1399999999999999</v>
      </c>
      <c r="T429" s="24">
        <f>INDEX(tblRepAvg[Avg_Monthly_Sales],MATCH(A429,tblRepAvg[Rep_ID],0))*S429</f>
        <v>3583.5033599999997</v>
      </c>
      <c r="U429" s="9">
        <f t="shared" si="53"/>
        <v>0</v>
      </c>
      <c r="V429" s="24">
        <f t="shared" si="54"/>
        <v>-3583.5033599999997</v>
      </c>
      <c r="W429" t="str">
        <f t="shared" si="55"/>
        <v>Critical</v>
      </c>
    </row>
    <row r="430" spans="1:23" ht="15" customHeight="1" x14ac:dyDescent="0.3">
      <c r="A430" s="25">
        <v>321670</v>
      </c>
      <c r="B430" s="25">
        <v>2</v>
      </c>
      <c r="C430" t="str">
        <f>INDEX(tblRegions[name],MATCH(B430,tblRegions[id],0))</f>
        <v>Midwest</v>
      </c>
      <c r="D430" s="26">
        <v>42095</v>
      </c>
      <c r="E430" s="27">
        <v>26</v>
      </c>
      <c r="F430" s="27">
        <v>19</v>
      </c>
      <c r="G430" s="9">
        <f t="shared" si="48"/>
        <v>0.73076923076923073</v>
      </c>
      <c r="H430" s="27">
        <v>540</v>
      </c>
      <c r="I430" s="27">
        <v>305</v>
      </c>
      <c r="J430" s="9">
        <f t="shared" si="49"/>
        <v>0.56481481481481477</v>
      </c>
      <c r="K430">
        <f t="shared" si="50"/>
        <v>-235</v>
      </c>
      <c r="L430" s="28">
        <v>0.4914</v>
      </c>
      <c r="M430" s="28">
        <v>0.9</v>
      </c>
      <c r="N430" s="9">
        <f t="shared" si="51"/>
        <v>-0.40860000000000002</v>
      </c>
      <c r="O430" s="28">
        <v>0.53810000000000002</v>
      </c>
      <c r="P430" s="28">
        <v>0.95</v>
      </c>
      <c r="Q430" s="9">
        <f t="shared" si="52"/>
        <v>-0.41189999999999993</v>
      </c>
      <c r="R430" s="24">
        <f>SUMIFS(tblCleanOrders[Sales_USD],tblCleanOrders[Rep_ID],A430,tblCleanOrders[Year],YEAR(D430),tblCleanOrders[Month],MONTH(D430))</f>
        <v>0</v>
      </c>
      <c r="S430" s="27">
        <v>1.1499999999999999</v>
      </c>
      <c r="T430" s="24">
        <f>INDEX(tblRepAvg[Avg_Monthly_Sales],MATCH(A430,tblRepAvg[Rep_ID],0))*S430</f>
        <v>3614.9375999999997</v>
      </c>
      <c r="U430" s="9">
        <f t="shared" si="53"/>
        <v>0</v>
      </c>
      <c r="V430" s="24">
        <f t="shared" si="54"/>
        <v>-3614.9375999999997</v>
      </c>
      <c r="W430" t="str">
        <f t="shared" si="55"/>
        <v>Critical</v>
      </c>
    </row>
    <row r="431" spans="1:23" ht="15" customHeight="1" x14ac:dyDescent="0.3">
      <c r="A431" s="25">
        <v>321670</v>
      </c>
      <c r="B431" s="25">
        <v>2</v>
      </c>
      <c r="C431" t="str">
        <f>INDEX(tblRegions[name],MATCH(B431,tblRegions[id],0))</f>
        <v>Midwest</v>
      </c>
      <c r="D431" s="26">
        <v>42125</v>
      </c>
      <c r="E431" s="27">
        <v>26</v>
      </c>
      <c r="F431" s="27">
        <v>19</v>
      </c>
      <c r="G431" s="9">
        <f t="shared" si="48"/>
        <v>0.73076923076923073</v>
      </c>
      <c r="H431" s="27">
        <v>516</v>
      </c>
      <c r="I431" s="27">
        <v>331</v>
      </c>
      <c r="J431" s="9">
        <f t="shared" si="49"/>
        <v>0.64147286821705429</v>
      </c>
      <c r="K431">
        <f t="shared" si="50"/>
        <v>-185</v>
      </c>
      <c r="L431" s="28">
        <v>0.49609999999999999</v>
      </c>
      <c r="M431" s="28">
        <v>0.9</v>
      </c>
      <c r="N431" s="9">
        <f t="shared" si="51"/>
        <v>-0.40390000000000004</v>
      </c>
      <c r="O431" s="28">
        <v>0.64219999999999999</v>
      </c>
      <c r="P431" s="28">
        <v>0.95</v>
      </c>
      <c r="Q431" s="9">
        <f t="shared" si="52"/>
        <v>-0.30779999999999996</v>
      </c>
      <c r="R431" s="24">
        <f>SUMIFS(tblCleanOrders[Sales_USD],tblCleanOrders[Rep_ID],A431,tblCleanOrders[Year],YEAR(D431),tblCleanOrders[Month],MONTH(D431))</f>
        <v>0</v>
      </c>
      <c r="S431" s="27">
        <v>1.05</v>
      </c>
      <c r="T431" s="24">
        <f>INDEX(tblRepAvg[Avg_Monthly_Sales],MATCH(A431,tblRepAvg[Rep_ID],0))*S431</f>
        <v>3300.5952000000002</v>
      </c>
      <c r="U431" s="9">
        <f t="shared" si="53"/>
        <v>0</v>
      </c>
      <c r="V431" s="24">
        <f t="shared" si="54"/>
        <v>-3300.5952000000002</v>
      </c>
      <c r="W431" t="str">
        <f t="shared" si="55"/>
        <v>Critical</v>
      </c>
    </row>
    <row r="432" spans="1:23" ht="15" customHeight="1" x14ac:dyDescent="0.3">
      <c r="A432" s="25">
        <v>321670</v>
      </c>
      <c r="B432" s="25">
        <v>2</v>
      </c>
      <c r="C432" t="str">
        <f>INDEX(tblRegions[name],MATCH(B432,tblRegions[id],0))</f>
        <v>Midwest</v>
      </c>
      <c r="D432" s="26">
        <v>42156</v>
      </c>
      <c r="E432" s="27">
        <v>26</v>
      </c>
      <c r="F432" s="27">
        <v>19</v>
      </c>
      <c r="G432" s="9">
        <f t="shared" si="48"/>
        <v>0.73076923076923073</v>
      </c>
      <c r="H432" s="27">
        <v>524</v>
      </c>
      <c r="I432" s="27">
        <v>320</v>
      </c>
      <c r="J432" s="9">
        <f t="shared" si="49"/>
        <v>0.61068702290076338</v>
      </c>
      <c r="K432">
        <f t="shared" si="50"/>
        <v>-204</v>
      </c>
      <c r="L432" s="28">
        <v>0.4829</v>
      </c>
      <c r="M432" s="28">
        <v>0.9</v>
      </c>
      <c r="N432" s="9">
        <f t="shared" si="51"/>
        <v>-0.41710000000000003</v>
      </c>
      <c r="O432" s="28">
        <v>0.60150000000000003</v>
      </c>
      <c r="P432" s="28">
        <v>0.95</v>
      </c>
      <c r="Q432" s="9">
        <f t="shared" si="52"/>
        <v>-0.34849999999999992</v>
      </c>
      <c r="R432" s="24">
        <f>SUMIFS(tblCleanOrders[Sales_USD],tblCleanOrders[Rep_ID],A432,tblCleanOrders[Year],YEAR(D432),tblCleanOrders[Month],MONTH(D432))</f>
        <v>0</v>
      </c>
      <c r="S432" s="27">
        <v>1.06</v>
      </c>
      <c r="T432" s="24">
        <f>INDEX(tblRepAvg[Avg_Monthly_Sales],MATCH(A432,tblRepAvg[Rep_ID],0))*S432</f>
        <v>3332.0294400000002</v>
      </c>
      <c r="U432" s="9">
        <f t="shared" si="53"/>
        <v>0</v>
      </c>
      <c r="V432" s="24">
        <f t="shared" si="54"/>
        <v>-3332.0294400000002</v>
      </c>
      <c r="W432" t="str">
        <f t="shared" si="55"/>
        <v>Critical</v>
      </c>
    </row>
    <row r="433" spans="1:23" ht="15" customHeight="1" x14ac:dyDescent="0.3">
      <c r="A433" s="25">
        <v>321670</v>
      </c>
      <c r="B433" s="25">
        <v>2</v>
      </c>
      <c r="C433" t="str">
        <f>INDEX(tblRegions[name],MATCH(B433,tblRegions[id],0))</f>
        <v>Midwest</v>
      </c>
      <c r="D433" s="26">
        <v>42186</v>
      </c>
      <c r="E433" s="27">
        <v>26</v>
      </c>
      <c r="F433" s="27">
        <v>20</v>
      </c>
      <c r="G433" s="9">
        <f t="shared" si="48"/>
        <v>0.76923076923076927</v>
      </c>
      <c r="H433" s="27">
        <v>532</v>
      </c>
      <c r="I433" s="27">
        <v>329</v>
      </c>
      <c r="J433" s="9">
        <f t="shared" si="49"/>
        <v>0.61842105263157898</v>
      </c>
      <c r="K433">
        <f t="shared" si="50"/>
        <v>-203</v>
      </c>
      <c r="L433" s="28">
        <v>0.48110000000000003</v>
      </c>
      <c r="M433" s="28">
        <v>0.9</v>
      </c>
      <c r="N433" s="9">
        <f t="shared" si="51"/>
        <v>-0.41889999999999999</v>
      </c>
      <c r="O433" s="28">
        <v>0.54890000000000005</v>
      </c>
      <c r="P433" s="28">
        <v>0.95</v>
      </c>
      <c r="Q433" s="9">
        <f t="shared" si="52"/>
        <v>-0.4010999999999999</v>
      </c>
      <c r="R433" s="24">
        <f>SUMIFS(tblCleanOrders[Sales_USD],tblCleanOrders[Rep_ID],A433,tblCleanOrders[Year],YEAR(D433),tblCleanOrders[Month],MONTH(D433))</f>
        <v>0</v>
      </c>
      <c r="S433" s="27">
        <v>1.07</v>
      </c>
      <c r="T433" s="24">
        <f>INDEX(tblRepAvg[Avg_Monthly_Sales],MATCH(A433,tblRepAvg[Rep_ID],0))*S433</f>
        <v>3363.4636800000003</v>
      </c>
      <c r="U433" s="9">
        <f t="shared" si="53"/>
        <v>0</v>
      </c>
      <c r="V433" s="24">
        <f t="shared" si="54"/>
        <v>-3363.4636800000003</v>
      </c>
      <c r="W433" t="str">
        <f t="shared" si="55"/>
        <v>Critical</v>
      </c>
    </row>
    <row r="434" spans="1:23" ht="15" customHeight="1" x14ac:dyDescent="0.3">
      <c r="A434" s="25">
        <v>321670</v>
      </c>
      <c r="B434" s="25">
        <v>2</v>
      </c>
      <c r="C434" t="str">
        <f>INDEX(tblRegions[name],MATCH(B434,tblRegions[id],0))</f>
        <v>Midwest</v>
      </c>
      <c r="D434" s="26">
        <v>42217</v>
      </c>
      <c r="E434" s="27">
        <v>26</v>
      </c>
      <c r="F434" s="27">
        <v>19</v>
      </c>
      <c r="G434" s="9">
        <f t="shared" si="48"/>
        <v>0.73076923076923073</v>
      </c>
      <c r="H434" s="27">
        <v>540</v>
      </c>
      <c r="I434" s="27">
        <v>360</v>
      </c>
      <c r="J434" s="9">
        <f t="shared" si="49"/>
        <v>0.66666666666666663</v>
      </c>
      <c r="K434">
        <f t="shared" si="50"/>
        <v>-180</v>
      </c>
      <c r="L434" s="28">
        <v>0.55649999999999999</v>
      </c>
      <c r="M434" s="28">
        <v>0.9</v>
      </c>
      <c r="N434" s="9">
        <f t="shared" si="51"/>
        <v>-0.34350000000000003</v>
      </c>
      <c r="O434" s="28">
        <v>0.55620000000000003</v>
      </c>
      <c r="P434" s="28">
        <v>0.95</v>
      </c>
      <c r="Q434" s="9">
        <f t="shared" si="52"/>
        <v>-0.39379999999999993</v>
      </c>
      <c r="R434" s="24">
        <f>SUMIFS(tblCleanOrders[Sales_USD],tblCleanOrders[Rep_ID],A434,tblCleanOrders[Year],YEAR(D434),tblCleanOrders[Month],MONTH(D434))</f>
        <v>0</v>
      </c>
      <c r="S434" s="27">
        <v>1.08</v>
      </c>
      <c r="T434" s="24">
        <f>INDEX(tblRepAvg[Avg_Monthly_Sales],MATCH(A434,tblRepAvg[Rep_ID],0))*S434</f>
        <v>3394.8979200000003</v>
      </c>
      <c r="U434" s="9">
        <f t="shared" si="53"/>
        <v>0</v>
      </c>
      <c r="V434" s="24">
        <f t="shared" si="54"/>
        <v>-3394.8979200000003</v>
      </c>
      <c r="W434" t="str">
        <f t="shared" si="55"/>
        <v>Critical</v>
      </c>
    </row>
    <row r="435" spans="1:23" ht="15" customHeight="1" x14ac:dyDescent="0.3">
      <c r="A435" s="25">
        <v>321670</v>
      </c>
      <c r="B435" s="25">
        <v>2</v>
      </c>
      <c r="C435" t="str">
        <f>INDEX(tblRegions[name],MATCH(B435,tblRegions[id],0))</f>
        <v>Midwest</v>
      </c>
      <c r="D435" s="26">
        <v>42248</v>
      </c>
      <c r="E435" s="27">
        <v>26</v>
      </c>
      <c r="F435" s="27">
        <v>18</v>
      </c>
      <c r="G435" s="9">
        <f t="shared" si="48"/>
        <v>0.69230769230769229</v>
      </c>
      <c r="H435" s="27">
        <v>516</v>
      </c>
      <c r="I435" s="27">
        <v>293</v>
      </c>
      <c r="J435" s="9">
        <f t="shared" si="49"/>
        <v>0.56782945736434109</v>
      </c>
      <c r="K435">
        <f t="shared" si="50"/>
        <v>-223</v>
      </c>
      <c r="L435" s="28">
        <v>0.55230000000000001</v>
      </c>
      <c r="M435" s="28">
        <v>0.9</v>
      </c>
      <c r="N435" s="9">
        <f t="shared" si="51"/>
        <v>-0.34770000000000001</v>
      </c>
      <c r="O435" s="28">
        <v>0.59470000000000001</v>
      </c>
      <c r="P435" s="28">
        <v>0.95</v>
      </c>
      <c r="Q435" s="9">
        <f t="shared" si="52"/>
        <v>-0.35529999999999995</v>
      </c>
      <c r="R435" s="24">
        <f>SUMIFS(tblCleanOrders[Sales_USD],tblCleanOrders[Rep_ID],A435,tblCleanOrders[Year],YEAR(D435),tblCleanOrders[Month],MONTH(D435))</f>
        <v>0</v>
      </c>
      <c r="S435" s="27">
        <v>1.0900000000000001</v>
      </c>
      <c r="T435" s="24">
        <f>INDEX(tblRepAvg[Avg_Monthly_Sales],MATCH(A435,tblRepAvg[Rep_ID],0))*S435</f>
        <v>3426.3321600000004</v>
      </c>
      <c r="U435" s="9">
        <f t="shared" si="53"/>
        <v>0</v>
      </c>
      <c r="V435" s="24">
        <f t="shared" si="54"/>
        <v>-3426.3321600000004</v>
      </c>
      <c r="W435" t="str">
        <f t="shared" si="55"/>
        <v>Critical</v>
      </c>
    </row>
    <row r="436" spans="1:23" ht="15" customHeight="1" x14ac:dyDescent="0.3">
      <c r="A436" s="25">
        <v>321670</v>
      </c>
      <c r="B436" s="25">
        <v>2</v>
      </c>
      <c r="C436" t="str">
        <f>INDEX(tblRegions[name],MATCH(B436,tblRegions[id],0))</f>
        <v>Midwest</v>
      </c>
      <c r="D436" s="26">
        <v>42278</v>
      </c>
      <c r="E436" s="27">
        <v>26</v>
      </c>
      <c r="F436" s="27">
        <v>20</v>
      </c>
      <c r="G436" s="9">
        <f t="shared" si="48"/>
        <v>0.76923076923076927</v>
      </c>
      <c r="H436" s="27">
        <v>524</v>
      </c>
      <c r="I436" s="27">
        <v>288</v>
      </c>
      <c r="J436" s="9">
        <f t="shared" si="49"/>
        <v>0.54961832061068705</v>
      </c>
      <c r="K436">
        <f t="shared" si="50"/>
        <v>-236</v>
      </c>
      <c r="L436" s="28">
        <v>0.53879999999999995</v>
      </c>
      <c r="M436" s="28">
        <v>0.9</v>
      </c>
      <c r="N436" s="9">
        <f t="shared" si="51"/>
        <v>-0.36120000000000008</v>
      </c>
      <c r="O436" s="28">
        <v>0.58579999999999999</v>
      </c>
      <c r="P436" s="28">
        <v>0.95</v>
      </c>
      <c r="Q436" s="9">
        <f t="shared" si="52"/>
        <v>-0.36419999999999997</v>
      </c>
      <c r="R436" s="24">
        <f>SUMIFS(tblCleanOrders[Sales_USD],tblCleanOrders[Rep_ID],A436,tblCleanOrders[Year],YEAR(D436),tblCleanOrders[Month],MONTH(D436))</f>
        <v>0</v>
      </c>
      <c r="S436" s="27">
        <v>1.1000000000000001</v>
      </c>
      <c r="T436" s="24">
        <f>INDEX(tblRepAvg[Avg_Monthly_Sales],MATCH(A436,tblRepAvg[Rep_ID],0))*S436</f>
        <v>3457.7664000000004</v>
      </c>
      <c r="U436" s="9">
        <f t="shared" si="53"/>
        <v>0</v>
      </c>
      <c r="V436" s="24">
        <f t="shared" si="54"/>
        <v>-3457.7664000000004</v>
      </c>
      <c r="W436" t="str">
        <f t="shared" si="55"/>
        <v>Critical</v>
      </c>
    </row>
    <row r="437" spans="1:23" ht="15" customHeight="1" x14ac:dyDescent="0.3">
      <c r="A437" s="25">
        <v>321670</v>
      </c>
      <c r="B437" s="25">
        <v>2</v>
      </c>
      <c r="C437" t="str">
        <f>INDEX(tblRegions[name],MATCH(B437,tblRegions[id],0))</f>
        <v>Midwest</v>
      </c>
      <c r="D437" s="26">
        <v>42309</v>
      </c>
      <c r="E437" s="27">
        <v>26</v>
      </c>
      <c r="F437" s="27">
        <v>19</v>
      </c>
      <c r="G437" s="9">
        <f t="shared" si="48"/>
        <v>0.73076923076923073</v>
      </c>
      <c r="H437" s="27">
        <v>532</v>
      </c>
      <c r="I437" s="27">
        <v>323</v>
      </c>
      <c r="J437" s="9">
        <f t="shared" si="49"/>
        <v>0.6071428571428571</v>
      </c>
      <c r="K437">
        <f t="shared" si="50"/>
        <v>-209</v>
      </c>
      <c r="L437" s="28">
        <v>0.53779999999999994</v>
      </c>
      <c r="M437" s="28">
        <v>0.9</v>
      </c>
      <c r="N437" s="9">
        <f t="shared" si="51"/>
        <v>-0.36220000000000008</v>
      </c>
      <c r="O437" s="28">
        <v>0.53949999999999998</v>
      </c>
      <c r="P437" s="28">
        <v>0.95</v>
      </c>
      <c r="Q437" s="9">
        <f t="shared" si="52"/>
        <v>-0.41049999999999998</v>
      </c>
      <c r="R437" s="24">
        <f>SUMIFS(tblCleanOrders[Sales_USD],tblCleanOrders[Rep_ID],A437,tblCleanOrders[Year],YEAR(D437),tblCleanOrders[Month],MONTH(D437))</f>
        <v>0</v>
      </c>
      <c r="S437" s="27">
        <v>1.1100000000000001</v>
      </c>
      <c r="T437" s="24">
        <f>INDEX(tblRepAvg[Avg_Monthly_Sales],MATCH(A437,tblRepAvg[Rep_ID],0))*S437</f>
        <v>3489.2006400000005</v>
      </c>
      <c r="U437" s="9">
        <f t="shared" si="53"/>
        <v>0</v>
      </c>
      <c r="V437" s="24">
        <f t="shared" si="54"/>
        <v>-3489.2006400000005</v>
      </c>
      <c r="W437" t="str">
        <f t="shared" si="55"/>
        <v>Critical</v>
      </c>
    </row>
    <row r="438" spans="1:23" ht="15" customHeight="1" x14ac:dyDescent="0.3">
      <c r="A438" s="25">
        <v>321670</v>
      </c>
      <c r="B438" s="25">
        <v>2</v>
      </c>
      <c r="C438" t="str">
        <f>INDEX(tblRegions[name],MATCH(B438,tblRegions[id],0))</f>
        <v>Midwest</v>
      </c>
      <c r="D438" s="26">
        <v>42339</v>
      </c>
      <c r="E438" s="27">
        <v>26</v>
      </c>
      <c r="F438" s="27">
        <v>18</v>
      </c>
      <c r="G438" s="9">
        <f t="shared" si="48"/>
        <v>0.69230769230769229</v>
      </c>
      <c r="H438" s="27">
        <v>540</v>
      </c>
      <c r="I438" s="27">
        <v>321</v>
      </c>
      <c r="J438" s="9">
        <f t="shared" si="49"/>
        <v>0.59444444444444444</v>
      </c>
      <c r="K438">
        <f t="shared" si="50"/>
        <v>-219</v>
      </c>
      <c r="L438" s="28">
        <v>0.51680000000000004</v>
      </c>
      <c r="M438" s="28">
        <v>0.9</v>
      </c>
      <c r="N438" s="9">
        <f t="shared" si="51"/>
        <v>-0.38319999999999999</v>
      </c>
      <c r="O438" s="28">
        <v>0.54169999999999996</v>
      </c>
      <c r="P438" s="28">
        <v>0.95</v>
      </c>
      <c r="Q438" s="9">
        <f t="shared" si="52"/>
        <v>-0.4083</v>
      </c>
      <c r="R438" s="24">
        <f>SUMIFS(tblCleanOrders[Sales_USD],tblCleanOrders[Rep_ID],A438,tblCleanOrders[Year],YEAR(D438),tblCleanOrders[Month],MONTH(D438))</f>
        <v>0</v>
      </c>
      <c r="S438" s="27">
        <v>1.1200000000000001</v>
      </c>
      <c r="T438" s="24">
        <f>INDEX(tblRepAvg[Avg_Monthly_Sales],MATCH(A438,tblRepAvg[Rep_ID],0))*S438</f>
        <v>3520.6348800000005</v>
      </c>
      <c r="U438" s="9">
        <f t="shared" si="53"/>
        <v>0</v>
      </c>
      <c r="V438" s="24">
        <f t="shared" si="54"/>
        <v>-3520.6348800000005</v>
      </c>
      <c r="W438" t="str">
        <f t="shared" si="55"/>
        <v>Critical</v>
      </c>
    </row>
    <row r="439" spans="1:23" ht="15" customHeight="1" x14ac:dyDescent="0.3">
      <c r="A439" s="25">
        <v>321670</v>
      </c>
      <c r="B439" s="25">
        <v>2</v>
      </c>
      <c r="C439" t="str">
        <f>INDEX(tblRegions[name],MATCH(B439,tblRegions[id],0))</f>
        <v>Midwest</v>
      </c>
      <c r="D439" s="26">
        <v>42370</v>
      </c>
      <c r="E439" s="27">
        <v>26</v>
      </c>
      <c r="F439" s="27">
        <v>19</v>
      </c>
      <c r="G439" s="9">
        <f t="shared" si="48"/>
        <v>0.73076923076923073</v>
      </c>
      <c r="H439" s="27">
        <v>516</v>
      </c>
      <c r="I439" s="27">
        <v>304</v>
      </c>
      <c r="J439" s="9">
        <f t="shared" si="49"/>
        <v>0.58914728682170547</v>
      </c>
      <c r="K439">
        <f t="shared" si="50"/>
        <v>-212</v>
      </c>
      <c r="L439" s="28">
        <v>0.52680000000000005</v>
      </c>
      <c r="M439" s="28">
        <v>0.9</v>
      </c>
      <c r="N439" s="9">
        <f t="shared" si="51"/>
        <v>-0.37319999999999998</v>
      </c>
      <c r="O439" s="28">
        <v>0.56389999999999996</v>
      </c>
      <c r="P439" s="28">
        <v>0.95</v>
      </c>
      <c r="Q439" s="9">
        <f t="shared" si="52"/>
        <v>-0.3861</v>
      </c>
      <c r="R439" s="24">
        <f>SUMIFS(tblCleanOrders[Sales_USD],tblCleanOrders[Rep_ID],A439,tblCleanOrders[Year],YEAR(D439),tblCleanOrders[Month],MONTH(D439))</f>
        <v>0</v>
      </c>
      <c r="S439" s="27">
        <v>1.1299999999999999</v>
      </c>
      <c r="T439" s="24">
        <f>INDEX(tblRepAvg[Avg_Monthly_Sales],MATCH(A439,tblRepAvg[Rep_ID],0))*S439</f>
        <v>3552.0691199999997</v>
      </c>
      <c r="U439" s="9">
        <f t="shared" si="53"/>
        <v>0</v>
      </c>
      <c r="V439" s="24">
        <f t="shared" si="54"/>
        <v>-3552.0691199999997</v>
      </c>
      <c r="W439" t="str">
        <f t="shared" si="55"/>
        <v>Critical</v>
      </c>
    </row>
    <row r="440" spans="1:23" ht="15" customHeight="1" x14ac:dyDescent="0.3">
      <c r="A440" s="25">
        <v>321670</v>
      </c>
      <c r="B440" s="25">
        <v>2</v>
      </c>
      <c r="C440" t="str">
        <f>INDEX(tblRegions[name],MATCH(B440,tblRegions[id],0))</f>
        <v>Midwest</v>
      </c>
      <c r="D440" s="26">
        <v>42401</v>
      </c>
      <c r="E440" s="27">
        <v>26</v>
      </c>
      <c r="F440" s="27">
        <v>19</v>
      </c>
      <c r="G440" s="9">
        <f t="shared" si="48"/>
        <v>0.73076923076923073</v>
      </c>
      <c r="H440" s="27">
        <v>524</v>
      </c>
      <c r="I440" s="27">
        <v>310</v>
      </c>
      <c r="J440" s="9">
        <f t="shared" si="49"/>
        <v>0.59160305343511455</v>
      </c>
      <c r="K440">
        <f t="shared" si="50"/>
        <v>-214</v>
      </c>
      <c r="L440" s="28">
        <v>0.53149999999999997</v>
      </c>
      <c r="M440" s="28">
        <v>0.9</v>
      </c>
      <c r="N440" s="9">
        <f t="shared" si="51"/>
        <v>-0.36850000000000005</v>
      </c>
      <c r="O440" s="28">
        <v>0.4819</v>
      </c>
      <c r="P440" s="28">
        <v>0.95</v>
      </c>
      <c r="Q440" s="9">
        <f t="shared" si="52"/>
        <v>-0.46809999999999996</v>
      </c>
      <c r="R440" s="24">
        <f>SUMIFS(tblCleanOrders[Sales_USD],tblCleanOrders[Rep_ID],A440,tblCleanOrders[Year],YEAR(D440),tblCleanOrders[Month],MONTH(D440))</f>
        <v>0</v>
      </c>
      <c r="S440" s="27">
        <v>1.1399999999999999</v>
      </c>
      <c r="T440" s="24">
        <f>INDEX(tblRepAvg[Avg_Monthly_Sales],MATCH(A440,tblRepAvg[Rep_ID],0))*S440</f>
        <v>3583.5033599999997</v>
      </c>
      <c r="U440" s="9">
        <f t="shared" si="53"/>
        <v>0</v>
      </c>
      <c r="V440" s="24">
        <f t="shared" si="54"/>
        <v>-3583.5033599999997</v>
      </c>
      <c r="W440" t="str">
        <f t="shared" si="55"/>
        <v>Critical</v>
      </c>
    </row>
    <row r="441" spans="1:23" ht="15" customHeight="1" x14ac:dyDescent="0.3">
      <c r="A441" s="25">
        <v>321670</v>
      </c>
      <c r="B441" s="25">
        <v>2</v>
      </c>
      <c r="C441" t="str">
        <f>INDEX(tblRegions[name],MATCH(B441,tblRegions[id],0))</f>
        <v>Midwest</v>
      </c>
      <c r="D441" s="26">
        <v>42430</v>
      </c>
      <c r="E441" s="27">
        <v>26</v>
      </c>
      <c r="F441" s="27">
        <v>20</v>
      </c>
      <c r="G441" s="9">
        <f t="shared" si="48"/>
        <v>0.76923076923076927</v>
      </c>
      <c r="H441" s="27">
        <v>532</v>
      </c>
      <c r="I441" s="27">
        <v>323</v>
      </c>
      <c r="J441" s="9">
        <f t="shared" si="49"/>
        <v>0.6071428571428571</v>
      </c>
      <c r="K441">
        <f t="shared" si="50"/>
        <v>-209</v>
      </c>
      <c r="L441" s="28">
        <v>0.52959999999999996</v>
      </c>
      <c r="M441" s="28">
        <v>0.9</v>
      </c>
      <c r="N441" s="9">
        <f t="shared" si="51"/>
        <v>-0.37040000000000006</v>
      </c>
      <c r="O441" s="28">
        <v>0.58250000000000002</v>
      </c>
      <c r="P441" s="28">
        <v>0.95</v>
      </c>
      <c r="Q441" s="9">
        <f t="shared" si="52"/>
        <v>-0.36749999999999994</v>
      </c>
      <c r="R441" s="24">
        <f>SUMIFS(tblCleanOrders[Sales_USD],tblCleanOrders[Rep_ID],A441,tblCleanOrders[Year],YEAR(D441),tblCleanOrders[Month],MONTH(D441))</f>
        <v>0</v>
      </c>
      <c r="S441" s="27">
        <v>1.1499999999999999</v>
      </c>
      <c r="T441" s="24">
        <f>INDEX(tblRepAvg[Avg_Monthly_Sales],MATCH(A441,tblRepAvg[Rep_ID],0))*S441</f>
        <v>3614.9375999999997</v>
      </c>
      <c r="U441" s="9">
        <f t="shared" si="53"/>
        <v>0</v>
      </c>
      <c r="V441" s="24">
        <f t="shared" si="54"/>
        <v>-3614.9375999999997</v>
      </c>
      <c r="W441" t="str">
        <f t="shared" si="55"/>
        <v>Critical</v>
      </c>
    </row>
    <row r="442" spans="1:23" ht="15" customHeight="1" x14ac:dyDescent="0.3">
      <c r="A442" s="25">
        <v>321670</v>
      </c>
      <c r="B442" s="25">
        <v>2</v>
      </c>
      <c r="C442" t="str">
        <f>INDEX(tblRegions[name],MATCH(B442,tblRegions[id],0))</f>
        <v>Midwest</v>
      </c>
      <c r="D442" s="26">
        <v>42461</v>
      </c>
      <c r="E442" s="27">
        <v>26</v>
      </c>
      <c r="F442" s="27">
        <v>18</v>
      </c>
      <c r="G442" s="9">
        <f t="shared" si="48"/>
        <v>0.69230769230769229</v>
      </c>
      <c r="H442" s="27">
        <v>540</v>
      </c>
      <c r="I442" s="27">
        <v>297</v>
      </c>
      <c r="J442" s="9">
        <f t="shared" si="49"/>
        <v>0.55000000000000004</v>
      </c>
      <c r="K442">
        <f t="shared" si="50"/>
        <v>-243</v>
      </c>
      <c r="L442" s="28">
        <v>0.53779999999999994</v>
      </c>
      <c r="M442" s="28">
        <v>0.9</v>
      </c>
      <c r="N442" s="9">
        <f t="shared" si="51"/>
        <v>-0.36220000000000008</v>
      </c>
      <c r="O442" s="28">
        <v>0.54979999999999996</v>
      </c>
      <c r="P442" s="28">
        <v>0.95</v>
      </c>
      <c r="Q442" s="9">
        <f t="shared" si="52"/>
        <v>-0.4002</v>
      </c>
      <c r="R442" s="24">
        <f>SUMIFS(tblCleanOrders[Sales_USD],tblCleanOrders[Rep_ID],A442,tblCleanOrders[Year],YEAR(D442),tblCleanOrders[Month],MONTH(D442))</f>
        <v>0</v>
      </c>
      <c r="S442" s="27">
        <v>1.05</v>
      </c>
      <c r="T442" s="24">
        <f>INDEX(tblRepAvg[Avg_Monthly_Sales],MATCH(A442,tblRepAvg[Rep_ID],0))*S442</f>
        <v>3300.5952000000002</v>
      </c>
      <c r="U442" s="9">
        <f t="shared" si="53"/>
        <v>0</v>
      </c>
      <c r="V442" s="24">
        <f t="shared" si="54"/>
        <v>-3300.5952000000002</v>
      </c>
      <c r="W442" t="str">
        <f t="shared" si="55"/>
        <v>Critical</v>
      </c>
    </row>
    <row r="443" spans="1:23" ht="15" customHeight="1" x14ac:dyDescent="0.3">
      <c r="A443" s="25">
        <v>321670</v>
      </c>
      <c r="B443" s="25">
        <v>2</v>
      </c>
      <c r="C443" t="str">
        <f>INDEX(tblRegions[name],MATCH(B443,tblRegions[id],0))</f>
        <v>Midwest</v>
      </c>
      <c r="D443" s="26">
        <v>42491</v>
      </c>
      <c r="E443" s="27">
        <v>26</v>
      </c>
      <c r="F443" s="27">
        <v>20</v>
      </c>
      <c r="G443" s="9">
        <f t="shared" si="48"/>
        <v>0.76923076923076927</v>
      </c>
      <c r="H443" s="27">
        <v>516</v>
      </c>
      <c r="I443" s="27">
        <v>304</v>
      </c>
      <c r="J443" s="9">
        <f t="shared" si="49"/>
        <v>0.58914728682170547</v>
      </c>
      <c r="K443">
        <f t="shared" si="50"/>
        <v>-212</v>
      </c>
      <c r="L443" s="28">
        <v>0.55149999999999999</v>
      </c>
      <c r="M443" s="28">
        <v>0.9</v>
      </c>
      <c r="N443" s="9">
        <f t="shared" si="51"/>
        <v>-0.34850000000000003</v>
      </c>
      <c r="O443" s="28">
        <v>0.58479999999999999</v>
      </c>
      <c r="P443" s="28">
        <v>0.95</v>
      </c>
      <c r="Q443" s="9">
        <f t="shared" si="52"/>
        <v>-0.36519999999999997</v>
      </c>
      <c r="R443" s="24">
        <f>SUMIFS(tblCleanOrders[Sales_USD],tblCleanOrders[Rep_ID],A443,tblCleanOrders[Year],YEAR(D443),tblCleanOrders[Month],MONTH(D443))</f>
        <v>0</v>
      </c>
      <c r="S443" s="27">
        <v>1.06</v>
      </c>
      <c r="T443" s="24">
        <f>INDEX(tblRepAvg[Avg_Monthly_Sales],MATCH(A443,tblRepAvg[Rep_ID],0))*S443</f>
        <v>3332.0294400000002</v>
      </c>
      <c r="U443" s="9">
        <f t="shared" si="53"/>
        <v>0</v>
      </c>
      <c r="V443" s="24">
        <f t="shared" si="54"/>
        <v>-3332.0294400000002</v>
      </c>
      <c r="W443" t="str">
        <f t="shared" si="55"/>
        <v>Critical</v>
      </c>
    </row>
    <row r="444" spans="1:23" ht="15" customHeight="1" x14ac:dyDescent="0.3">
      <c r="A444" s="25">
        <v>321670</v>
      </c>
      <c r="B444" s="25">
        <v>2</v>
      </c>
      <c r="C444" t="str">
        <f>INDEX(tblRegions[name],MATCH(B444,tblRegions[id],0))</f>
        <v>Midwest</v>
      </c>
      <c r="D444" s="26">
        <v>42522</v>
      </c>
      <c r="E444" s="27">
        <v>26</v>
      </c>
      <c r="F444" s="27">
        <v>20</v>
      </c>
      <c r="G444" s="9">
        <f t="shared" si="48"/>
        <v>0.76923076923076927</v>
      </c>
      <c r="H444" s="27">
        <v>524</v>
      </c>
      <c r="I444" s="27">
        <v>313</v>
      </c>
      <c r="J444" s="9">
        <f t="shared" si="49"/>
        <v>0.59732824427480913</v>
      </c>
      <c r="K444">
        <f t="shared" si="50"/>
        <v>-211</v>
      </c>
      <c r="L444" s="28">
        <v>0.45450000000000002</v>
      </c>
      <c r="M444" s="28">
        <v>0.9</v>
      </c>
      <c r="N444" s="9">
        <f t="shared" si="51"/>
        <v>-0.44550000000000001</v>
      </c>
      <c r="O444" s="28">
        <v>0.5645</v>
      </c>
      <c r="P444" s="28">
        <v>0.95</v>
      </c>
      <c r="Q444" s="9">
        <f t="shared" si="52"/>
        <v>-0.38549999999999995</v>
      </c>
      <c r="R444" s="24">
        <f>SUMIFS(tblCleanOrders[Sales_USD],tblCleanOrders[Rep_ID],A444,tblCleanOrders[Year],YEAR(D444),tblCleanOrders[Month],MONTH(D444))</f>
        <v>0</v>
      </c>
      <c r="S444" s="27">
        <v>1.07</v>
      </c>
      <c r="T444" s="24">
        <f>INDEX(tblRepAvg[Avg_Monthly_Sales],MATCH(A444,tblRepAvg[Rep_ID],0))*S444</f>
        <v>3363.4636800000003</v>
      </c>
      <c r="U444" s="9">
        <f t="shared" si="53"/>
        <v>0</v>
      </c>
      <c r="V444" s="24">
        <f t="shared" si="54"/>
        <v>-3363.4636800000003</v>
      </c>
      <c r="W444" t="str">
        <f t="shared" si="55"/>
        <v>Critical</v>
      </c>
    </row>
    <row r="445" spans="1:23" ht="15" customHeight="1" x14ac:dyDescent="0.3">
      <c r="A445" s="25">
        <v>321670</v>
      </c>
      <c r="B445" s="25">
        <v>2</v>
      </c>
      <c r="C445" t="str">
        <f>INDEX(tblRegions[name],MATCH(B445,tblRegions[id],0))</f>
        <v>Midwest</v>
      </c>
      <c r="D445" s="26">
        <v>42552</v>
      </c>
      <c r="E445" s="27">
        <v>26</v>
      </c>
      <c r="F445" s="27">
        <v>20</v>
      </c>
      <c r="G445" s="9">
        <f t="shared" si="48"/>
        <v>0.76923076923076927</v>
      </c>
      <c r="H445" s="27">
        <v>532</v>
      </c>
      <c r="I445" s="27">
        <v>337</v>
      </c>
      <c r="J445" s="9">
        <f t="shared" si="49"/>
        <v>0.63345864661654139</v>
      </c>
      <c r="K445">
        <f t="shared" si="50"/>
        <v>-195</v>
      </c>
      <c r="L445" s="28">
        <v>0.49740000000000001</v>
      </c>
      <c r="M445" s="28">
        <v>0.9</v>
      </c>
      <c r="N445" s="9">
        <f t="shared" si="51"/>
        <v>-0.40260000000000001</v>
      </c>
      <c r="O445" s="28">
        <v>0.56759999999999999</v>
      </c>
      <c r="P445" s="28">
        <v>0.95</v>
      </c>
      <c r="Q445" s="9">
        <f t="shared" si="52"/>
        <v>-0.38239999999999996</v>
      </c>
      <c r="R445" s="24">
        <f>SUMIFS(tblCleanOrders[Sales_USD],tblCleanOrders[Rep_ID],A445,tblCleanOrders[Year],YEAR(D445),tblCleanOrders[Month],MONTH(D445))</f>
        <v>0</v>
      </c>
      <c r="S445" s="27">
        <v>1.08</v>
      </c>
      <c r="T445" s="24">
        <f>INDEX(tblRepAvg[Avg_Monthly_Sales],MATCH(A445,tblRepAvg[Rep_ID],0))*S445</f>
        <v>3394.8979200000003</v>
      </c>
      <c r="U445" s="9">
        <f t="shared" si="53"/>
        <v>0</v>
      </c>
      <c r="V445" s="24">
        <f t="shared" si="54"/>
        <v>-3394.8979200000003</v>
      </c>
      <c r="W445" t="str">
        <f t="shared" si="55"/>
        <v>Critical</v>
      </c>
    </row>
    <row r="446" spans="1:23" ht="15" customHeight="1" x14ac:dyDescent="0.3">
      <c r="A446" s="25">
        <v>321670</v>
      </c>
      <c r="B446" s="25">
        <v>2</v>
      </c>
      <c r="C446" t="str">
        <f>INDEX(tblRegions[name],MATCH(B446,tblRegions[id],0))</f>
        <v>Midwest</v>
      </c>
      <c r="D446" s="26">
        <v>42583</v>
      </c>
      <c r="E446" s="27">
        <v>26</v>
      </c>
      <c r="F446" s="27">
        <v>20</v>
      </c>
      <c r="G446" s="9">
        <f t="shared" si="48"/>
        <v>0.76923076923076927</v>
      </c>
      <c r="H446" s="27">
        <v>540</v>
      </c>
      <c r="I446" s="27">
        <v>362</v>
      </c>
      <c r="J446" s="9">
        <f t="shared" si="49"/>
        <v>0.67037037037037039</v>
      </c>
      <c r="K446">
        <f t="shared" si="50"/>
        <v>-178</v>
      </c>
      <c r="L446" s="28">
        <v>0.49759999999999999</v>
      </c>
      <c r="M446" s="28">
        <v>0.9</v>
      </c>
      <c r="N446" s="9">
        <f t="shared" si="51"/>
        <v>-0.40240000000000004</v>
      </c>
      <c r="O446" s="28">
        <v>0.53610000000000002</v>
      </c>
      <c r="P446" s="28">
        <v>0.95</v>
      </c>
      <c r="Q446" s="9">
        <f t="shared" si="52"/>
        <v>-0.41389999999999993</v>
      </c>
      <c r="R446" s="24">
        <f>SUMIFS(tblCleanOrders[Sales_USD],tblCleanOrders[Rep_ID],A446,tblCleanOrders[Year],YEAR(D446),tblCleanOrders[Month],MONTH(D446))</f>
        <v>2001.92</v>
      </c>
      <c r="S446" s="27">
        <v>1.0900000000000001</v>
      </c>
      <c r="T446" s="24">
        <f>INDEX(tblRepAvg[Avg_Monthly_Sales],MATCH(A446,tblRepAvg[Rep_ID],0))*S446</f>
        <v>3426.3321600000004</v>
      </c>
      <c r="U446" s="9">
        <f t="shared" si="53"/>
        <v>0.58427493497886673</v>
      </c>
      <c r="V446" s="24">
        <f t="shared" si="54"/>
        <v>-1424.4121600000003</v>
      </c>
      <c r="W446" t="str">
        <f t="shared" si="55"/>
        <v>Critical</v>
      </c>
    </row>
    <row r="447" spans="1:23" ht="15" customHeight="1" x14ac:dyDescent="0.3">
      <c r="A447" s="25">
        <v>321670</v>
      </c>
      <c r="B447" s="25">
        <v>2</v>
      </c>
      <c r="C447" t="str">
        <f>INDEX(tblRegions[name],MATCH(B447,tblRegions[id],0))</f>
        <v>Midwest</v>
      </c>
      <c r="D447" s="26">
        <v>42614</v>
      </c>
      <c r="E447" s="27">
        <v>26</v>
      </c>
      <c r="F447" s="27">
        <v>20</v>
      </c>
      <c r="G447" s="9">
        <f t="shared" si="48"/>
        <v>0.76923076923076927</v>
      </c>
      <c r="H447" s="27">
        <v>516</v>
      </c>
      <c r="I447" s="27">
        <v>315</v>
      </c>
      <c r="J447" s="9">
        <f t="shared" si="49"/>
        <v>0.61046511627906974</v>
      </c>
      <c r="K447">
        <f t="shared" si="50"/>
        <v>-201</v>
      </c>
      <c r="L447" s="28">
        <v>0.48909999999999998</v>
      </c>
      <c r="M447" s="28">
        <v>0.9</v>
      </c>
      <c r="N447" s="9">
        <f t="shared" si="51"/>
        <v>-0.41090000000000004</v>
      </c>
      <c r="O447" s="28">
        <v>0.55730000000000002</v>
      </c>
      <c r="P447" s="28">
        <v>0.95</v>
      </c>
      <c r="Q447" s="9">
        <f t="shared" si="52"/>
        <v>-0.39269999999999994</v>
      </c>
      <c r="R447" s="24">
        <f>SUMIFS(tblCleanOrders[Sales_USD],tblCleanOrders[Rep_ID],A447,tblCleanOrders[Year],YEAR(D447),tblCleanOrders[Month],MONTH(D447))</f>
        <v>2022.94</v>
      </c>
      <c r="S447" s="27">
        <v>1.1000000000000001</v>
      </c>
      <c r="T447" s="24">
        <f>INDEX(tblRepAvg[Avg_Monthly_Sales],MATCH(A447,tblRepAvg[Rep_ID],0))*S447</f>
        <v>3457.7664000000004</v>
      </c>
      <c r="U447" s="9">
        <f t="shared" si="53"/>
        <v>0.58504241350717034</v>
      </c>
      <c r="V447" s="24">
        <f t="shared" si="54"/>
        <v>-1434.8264000000004</v>
      </c>
      <c r="W447" t="str">
        <f t="shared" si="55"/>
        <v>Critical</v>
      </c>
    </row>
    <row r="448" spans="1:23" ht="15" customHeight="1" x14ac:dyDescent="0.3">
      <c r="A448" s="25">
        <v>321670</v>
      </c>
      <c r="B448" s="25">
        <v>2</v>
      </c>
      <c r="C448" t="str">
        <f>INDEX(tblRegions[name],MATCH(B448,tblRegions[id],0))</f>
        <v>Midwest</v>
      </c>
      <c r="D448" s="26">
        <v>42644</v>
      </c>
      <c r="E448" s="27">
        <v>26</v>
      </c>
      <c r="F448" s="27">
        <v>20</v>
      </c>
      <c r="G448" s="9">
        <f t="shared" si="48"/>
        <v>0.76923076923076927</v>
      </c>
      <c r="H448" s="27">
        <v>524</v>
      </c>
      <c r="I448" s="27">
        <v>320</v>
      </c>
      <c r="J448" s="9">
        <f t="shared" si="49"/>
        <v>0.61068702290076338</v>
      </c>
      <c r="K448">
        <f t="shared" si="50"/>
        <v>-204</v>
      </c>
      <c r="L448" s="28">
        <v>0.53590000000000004</v>
      </c>
      <c r="M448" s="28">
        <v>0.9</v>
      </c>
      <c r="N448" s="9">
        <f t="shared" si="51"/>
        <v>-0.36409999999999998</v>
      </c>
      <c r="O448" s="28">
        <v>0.54069999999999996</v>
      </c>
      <c r="P448" s="28">
        <v>0.95</v>
      </c>
      <c r="Q448" s="9">
        <f t="shared" si="52"/>
        <v>-0.4093</v>
      </c>
      <c r="R448" s="24">
        <f>SUMIFS(tblCleanOrders[Sales_USD],tblCleanOrders[Rep_ID],A448,tblCleanOrders[Year],YEAR(D448),tblCleanOrders[Month],MONTH(D448))</f>
        <v>1813.02</v>
      </c>
      <c r="S448" s="27">
        <v>1.1100000000000001</v>
      </c>
      <c r="T448" s="24">
        <f>INDEX(tblRepAvg[Avg_Monthly_Sales],MATCH(A448,tblRepAvg[Rep_ID],0))*S448</f>
        <v>3489.2006400000005</v>
      </c>
      <c r="U448" s="9">
        <f t="shared" si="53"/>
        <v>0.51960898413683654</v>
      </c>
      <c r="V448" s="24">
        <f t="shared" si="54"/>
        <v>-1676.1806400000005</v>
      </c>
      <c r="W448" t="str">
        <f t="shared" si="55"/>
        <v>Critical</v>
      </c>
    </row>
    <row r="449" spans="1:23" ht="15" customHeight="1" x14ac:dyDescent="0.3">
      <c r="A449" s="25">
        <v>321670</v>
      </c>
      <c r="B449" s="25">
        <v>2</v>
      </c>
      <c r="C449" t="str">
        <f>INDEX(tblRegions[name],MATCH(B449,tblRegions[id],0))</f>
        <v>Midwest</v>
      </c>
      <c r="D449" s="26">
        <v>42675</v>
      </c>
      <c r="E449" s="27">
        <v>26</v>
      </c>
      <c r="F449" s="27">
        <v>21</v>
      </c>
      <c r="G449" s="9">
        <f t="shared" si="48"/>
        <v>0.80769230769230771</v>
      </c>
      <c r="H449" s="27">
        <v>532</v>
      </c>
      <c r="I449" s="27">
        <v>304</v>
      </c>
      <c r="J449" s="9">
        <f t="shared" si="49"/>
        <v>0.5714285714285714</v>
      </c>
      <c r="K449">
        <f t="shared" si="50"/>
        <v>-228</v>
      </c>
      <c r="L449" s="28">
        <v>0.50770000000000004</v>
      </c>
      <c r="M449" s="28">
        <v>0.9</v>
      </c>
      <c r="N449" s="9">
        <f t="shared" si="51"/>
        <v>-0.39229999999999998</v>
      </c>
      <c r="O449" s="28">
        <v>0.54590000000000005</v>
      </c>
      <c r="P449" s="28">
        <v>0.95</v>
      </c>
      <c r="Q449" s="9">
        <f t="shared" si="52"/>
        <v>-0.4040999999999999</v>
      </c>
      <c r="R449" s="24">
        <f>SUMIFS(tblCleanOrders[Sales_USD],tblCleanOrders[Rep_ID],A449,tblCleanOrders[Year],YEAR(D449),tblCleanOrders[Month],MONTH(D449))</f>
        <v>3646.06</v>
      </c>
      <c r="S449" s="27">
        <v>1.1200000000000001</v>
      </c>
      <c r="T449" s="24">
        <f>INDEX(tblRepAvg[Avg_Monthly_Sales],MATCH(A449,tblRepAvg[Rep_ID],0))*S449</f>
        <v>3520.6348800000005</v>
      </c>
      <c r="U449" s="9">
        <f t="shared" si="53"/>
        <v>1.0356257107808917</v>
      </c>
      <c r="V449" s="24">
        <f t="shared" si="54"/>
        <v>125.42511999999942</v>
      </c>
      <c r="W449" t="str">
        <f t="shared" si="55"/>
        <v>Critical</v>
      </c>
    </row>
    <row r="450" spans="1:23" ht="15" customHeight="1" x14ac:dyDescent="0.3">
      <c r="A450" s="25">
        <v>321670</v>
      </c>
      <c r="B450" s="25">
        <v>2</v>
      </c>
      <c r="C450" t="str">
        <f>INDEX(tblRegions[name],MATCH(B450,tblRegions[id],0))</f>
        <v>Midwest</v>
      </c>
      <c r="D450" s="26">
        <v>42705</v>
      </c>
      <c r="E450" s="27">
        <v>26</v>
      </c>
      <c r="F450" s="27">
        <v>20</v>
      </c>
      <c r="G450" s="9">
        <f t="shared" ref="G450:G513" si="56">F450/E450</f>
        <v>0.76923076923076927</v>
      </c>
      <c r="H450" s="27">
        <v>540</v>
      </c>
      <c r="I450" s="27">
        <v>297</v>
      </c>
      <c r="J450" s="9">
        <f t="shared" ref="J450:J513" si="57">I450/H450</f>
        <v>0.55000000000000004</v>
      </c>
      <c r="K450">
        <f t="shared" ref="K450:K513" si="58">I450-H450</f>
        <v>-243</v>
      </c>
      <c r="L450" s="28">
        <v>0.4824</v>
      </c>
      <c r="M450" s="28">
        <v>0.9</v>
      </c>
      <c r="N450" s="9">
        <f t="shared" ref="N450:N513" si="59">L450-M450</f>
        <v>-0.41760000000000003</v>
      </c>
      <c r="O450" s="28">
        <v>0.47039999999999998</v>
      </c>
      <c r="P450" s="28">
        <v>0.95</v>
      </c>
      <c r="Q450" s="9">
        <f t="shared" ref="Q450:Q513" si="60">O450-P450</f>
        <v>-0.47959999999999997</v>
      </c>
      <c r="R450" s="24">
        <f>SUMIFS(tblCleanOrders[Sales_USD],tblCleanOrders[Rep_ID],A450,tblCleanOrders[Year],YEAR(D450),tblCleanOrders[Month],MONTH(D450))</f>
        <v>6233.18</v>
      </c>
      <c r="S450" s="27">
        <v>1.1299999999999999</v>
      </c>
      <c r="T450" s="24">
        <f>INDEX(tblRepAvg[Avg_Monthly_Sales],MATCH(A450,tblRepAvg[Rep_ID],0))*S450</f>
        <v>3552.0691199999997</v>
      </c>
      <c r="U450" s="9">
        <f t="shared" ref="U450:U513" si="61">IFERROR(R450/T450,0)</f>
        <v>1.7548025642023546</v>
      </c>
      <c r="V450" s="24">
        <f t="shared" ref="V450:V513" si="62">R450-T450</f>
        <v>2681.1108800000006</v>
      </c>
      <c r="W450" t="str">
        <f t="shared" ref="W450:W513" si="63">IF(AND(U450&gt;=0.9,L450&gt;=0.8),"Healthy",IF(OR(U450&lt;0.8,L450&lt;0.7),"Critical","At Risk"))</f>
        <v>Critical</v>
      </c>
    </row>
    <row r="451" spans="1:23" ht="15" customHeight="1" x14ac:dyDescent="0.3">
      <c r="A451" s="25">
        <v>321670</v>
      </c>
      <c r="B451" s="25">
        <v>2</v>
      </c>
      <c r="C451" t="str">
        <f>INDEX(tblRegions[name],MATCH(B451,tblRegions[id],0))</f>
        <v>Midwest</v>
      </c>
      <c r="D451" s="26">
        <v>42736</v>
      </c>
      <c r="E451" s="27">
        <v>26</v>
      </c>
      <c r="F451" s="27">
        <v>20</v>
      </c>
      <c r="G451" s="9">
        <f t="shared" si="56"/>
        <v>0.76923076923076927</v>
      </c>
      <c r="H451" s="27">
        <v>516</v>
      </c>
      <c r="I451" s="27">
        <v>290</v>
      </c>
      <c r="J451" s="9">
        <f t="shared" si="57"/>
        <v>0.56201550387596899</v>
      </c>
      <c r="K451">
        <f t="shared" si="58"/>
        <v>-226</v>
      </c>
      <c r="L451" s="28">
        <v>0.51480000000000004</v>
      </c>
      <c r="M451" s="28">
        <v>0.9</v>
      </c>
      <c r="N451" s="9">
        <f t="shared" si="59"/>
        <v>-0.38519999999999999</v>
      </c>
      <c r="O451" s="28">
        <v>0.56979999999999997</v>
      </c>
      <c r="P451" s="28">
        <v>0.95</v>
      </c>
      <c r="Q451" s="9">
        <f t="shared" si="60"/>
        <v>-0.38019999999999998</v>
      </c>
      <c r="R451" s="24">
        <f>SUMIFS(tblCleanOrders[Sales_USD],tblCleanOrders[Rep_ID],A451,tblCleanOrders[Year],YEAR(D451),tblCleanOrders[Month],MONTH(D451))</f>
        <v>0</v>
      </c>
      <c r="S451" s="27">
        <v>1.1399999999999999</v>
      </c>
      <c r="T451" s="24">
        <f>INDEX(tblRepAvg[Avg_Monthly_Sales],MATCH(A451,tblRepAvg[Rep_ID],0))*S451</f>
        <v>3583.5033599999997</v>
      </c>
      <c r="U451" s="9">
        <f t="shared" si="61"/>
        <v>0</v>
      </c>
      <c r="V451" s="24">
        <f t="shared" si="62"/>
        <v>-3583.5033599999997</v>
      </c>
      <c r="W451" t="str">
        <f t="shared" si="63"/>
        <v>Critical</v>
      </c>
    </row>
    <row r="452" spans="1:23" ht="15" customHeight="1" x14ac:dyDescent="0.3">
      <c r="A452" s="25">
        <v>321680</v>
      </c>
      <c r="B452" s="25">
        <v>2</v>
      </c>
      <c r="C452" t="str">
        <f>INDEX(tblRegions[name],MATCH(B452,tblRegions[id],0))</f>
        <v>Midwest</v>
      </c>
      <c r="D452" s="26">
        <v>42005</v>
      </c>
      <c r="E452" s="27">
        <v>26</v>
      </c>
      <c r="F452" s="27">
        <v>23</v>
      </c>
      <c r="G452" s="9">
        <f t="shared" si="56"/>
        <v>0.88461538461538458</v>
      </c>
      <c r="H452" s="27">
        <v>528</v>
      </c>
      <c r="I452" s="27">
        <v>500</v>
      </c>
      <c r="J452" s="9">
        <f t="shared" si="57"/>
        <v>0.94696969696969702</v>
      </c>
      <c r="K452">
        <f t="shared" si="58"/>
        <v>-28</v>
      </c>
      <c r="L452" s="28">
        <v>0.88519999999999999</v>
      </c>
      <c r="M452" s="28">
        <v>0.9</v>
      </c>
      <c r="N452" s="9">
        <f t="shared" si="59"/>
        <v>-1.4800000000000035E-2</v>
      </c>
      <c r="O452" s="28">
        <v>0.95640000000000003</v>
      </c>
      <c r="P452" s="28">
        <v>0.95</v>
      </c>
      <c r="Q452" s="9">
        <f t="shared" si="60"/>
        <v>6.4000000000000723E-3</v>
      </c>
      <c r="R452" s="24">
        <f>SUMIFS(tblCleanOrders[Sales_USD],tblCleanOrders[Rep_ID],A452,tblCleanOrders[Year],YEAR(D452),tblCleanOrders[Month],MONTH(D452))</f>
        <v>14730.34</v>
      </c>
      <c r="S452" s="27">
        <v>1.1499999999999999</v>
      </c>
      <c r="T452" s="24">
        <f>INDEX(tblRepAvg[Avg_Monthly_Sales],MATCH(A452,tblRepAvg[Rep_ID],0))*S452</f>
        <v>8060.2564459459454</v>
      </c>
      <c r="U452" s="9">
        <f t="shared" si="61"/>
        <v>1.8275274612892616</v>
      </c>
      <c r="V452" s="24">
        <f t="shared" si="62"/>
        <v>6670.0835540540547</v>
      </c>
      <c r="W452" t="str">
        <f t="shared" si="63"/>
        <v>Healthy</v>
      </c>
    </row>
    <row r="453" spans="1:23" ht="15" customHeight="1" x14ac:dyDescent="0.3">
      <c r="A453" s="25">
        <v>321680</v>
      </c>
      <c r="B453" s="25">
        <v>2</v>
      </c>
      <c r="C453" t="str">
        <f>INDEX(tblRegions[name],MATCH(B453,tblRegions[id],0))</f>
        <v>Midwest</v>
      </c>
      <c r="D453" s="26">
        <v>42036</v>
      </c>
      <c r="E453" s="27">
        <v>26</v>
      </c>
      <c r="F453" s="27">
        <v>24</v>
      </c>
      <c r="G453" s="9">
        <f t="shared" si="56"/>
        <v>0.92307692307692313</v>
      </c>
      <c r="H453" s="27">
        <v>536</v>
      </c>
      <c r="I453" s="27">
        <v>488</v>
      </c>
      <c r="J453" s="9">
        <f t="shared" si="57"/>
        <v>0.91044776119402981</v>
      </c>
      <c r="K453">
        <f t="shared" si="58"/>
        <v>-48</v>
      </c>
      <c r="L453" s="28">
        <v>0.88980000000000004</v>
      </c>
      <c r="M453" s="28">
        <v>0.9</v>
      </c>
      <c r="N453" s="9">
        <f t="shared" si="59"/>
        <v>-1.0199999999999987E-2</v>
      </c>
      <c r="O453" s="28">
        <v>0.97009999999999996</v>
      </c>
      <c r="P453" s="28">
        <v>0.95</v>
      </c>
      <c r="Q453" s="9">
        <f t="shared" si="60"/>
        <v>2.0100000000000007E-2</v>
      </c>
      <c r="R453" s="24">
        <f>SUMIFS(tblCleanOrders[Sales_USD],tblCleanOrders[Rep_ID],A453,tblCleanOrders[Year],YEAR(D453),tblCleanOrders[Month],MONTH(D453))</f>
        <v>3788.16</v>
      </c>
      <c r="S453" s="27">
        <v>1.05</v>
      </c>
      <c r="T453" s="24">
        <f>INDEX(tblRepAvg[Avg_Monthly_Sales],MATCH(A453,tblRepAvg[Rep_ID],0))*S453</f>
        <v>7359.3645810810813</v>
      </c>
      <c r="U453" s="9">
        <f t="shared" si="61"/>
        <v>0.5147400917924797</v>
      </c>
      <c r="V453" s="24">
        <f t="shared" si="62"/>
        <v>-3571.2045810810814</v>
      </c>
      <c r="W453" t="str">
        <f t="shared" si="63"/>
        <v>Critical</v>
      </c>
    </row>
    <row r="454" spans="1:23" ht="15" customHeight="1" x14ac:dyDescent="0.3">
      <c r="A454" s="25">
        <v>321680</v>
      </c>
      <c r="B454" s="25">
        <v>2</v>
      </c>
      <c r="C454" t="str">
        <f>INDEX(tblRegions[name],MATCH(B454,tblRegions[id],0))</f>
        <v>Midwest</v>
      </c>
      <c r="D454" s="26">
        <v>42064</v>
      </c>
      <c r="E454" s="27">
        <v>26</v>
      </c>
      <c r="F454" s="27">
        <v>24</v>
      </c>
      <c r="G454" s="9">
        <f t="shared" si="56"/>
        <v>0.92307692307692313</v>
      </c>
      <c r="H454" s="27">
        <v>544</v>
      </c>
      <c r="I454" s="27">
        <v>480</v>
      </c>
      <c r="J454" s="9">
        <f t="shared" si="57"/>
        <v>0.88235294117647056</v>
      </c>
      <c r="K454">
        <f t="shared" si="58"/>
        <v>-64</v>
      </c>
      <c r="L454" s="28">
        <v>0.91859999999999997</v>
      </c>
      <c r="M454" s="28">
        <v>0.9</v>
      </c>
      <c r="N454" s="9">
        <f t="shared" si="59"/>
        <v>1.859999999999995E-2</v>
      </c>
      <c r="O454" s="28">
        <v>0.9</v>
      </c>
      <c r="P454" s="28">
        <v>0.95</v>
      </c>
      <c r="Q454" s="9">
        <f t="shared" si="60"/>
        <v>-4.9999999999999933E-2</v>
      </c>
      <c r="R454" s="24">
        <f>SUMIFS(tblCleanOrders[Sales_USD],tblCleanOrders[Rep_ID],A454,tblCleanOrders[Year],YEAR(D454),tblCleanOrders[Month],MONTH(D454))</f>
        <v>13551.63</v>
      </c>
      <c r="S454" s="27">
        <v>1.06</v>
      </c>
      <c r="T454" s="24">
        <f>INDEX(tblRepAvg[Avg_Monthly_Sales],MATCH(A454,tblRepAvg[Rep_ID],0))*S454</f>
        <v>7429.4537675675683</v>
      </c>
      <c r="U454" s="9">
        <f t="shared" si="61"/>
        <v>1.8240412315583807</v>
      </c>
      <c r="V454" s="24">
        <f t="shared" si="62"/>
        <v>6122.1762324324309</v>
      </c>
      <c r="W454" t="str">
        <f t="shared" si="63"/>
        <v>Healthy</v>
      </c>
    </row>
    <row r="455" spans="1:23" ht="15" customHeight="1" x14ac:dyDescent="0.3">
      <c r="A455" s="25">
        <v>321680</v>
      </c>
      <c r="B455" s="25">
        <v>2</v>
      </c>
      <c r="C455" t="str">
        <f>INDEX(tblRegions[name],MATCH(B455,tblRegions[id],0))</f>
        <v>Midwest</v>
      </c>
      <c r="D455" s="26">
        <v>42095</v>
      </c>
      <c r="E455" s="27">
        <v>26</v>
      </c>
      <c r="F455" s="27">
        <v>25</v>
      </c>
      <c r="G455" s="9">
        <f t="shared" si="56"/>
        <v>0.96153846153846156</v>
      </c>
      <c r="H455" s="27">
        <v>552</v>
      </c>
      <c r="I455" s="27">
        <v>540</v>
      </c>
      <c r="J455" s="9">
        <f t="shared" si="57"/>
        <v>0.97826086956521741</v>
      </c>
      <c r="K455">
        <f t="shared" si="58"/>
        <v>-12</v>
      </c>
      <c r="L455" s="28">
        <v>0.90580000000000005</v>
      </c>
      <c r="M455" s="28">
        <v>0.9</v>
      </c>
      <c r="N455" s="9">
        <f t="shared" si="59"/>
        <v>5.8000000000000274E-3</v>
      </c>
      <c r="O455" s="28">
        <v>0.9415</v>
      </c>
      <c r="P455" s="28">
        <v>0.95</v>
      </c>
      <c r="Q455" s="9">
        <f t="shared" si="60"/>
        <v>-8.499999999999952E-3</v>
      </c>
      <c r="R455" s="24">
        <f>SUMIFS(tblCleanOrders[Sales_USD],tblCleanOrders[Rep_ID],A455,tblCleanOrders[Year],YEAR(D455),tblCleanOrders[Month],MONTH(D455))</f>
        <v>5125.53</v>
      </c>
      <c r="S455" s="27">
        <v>1.07</v>
      </c>
      <c r="T455" s="24">
        <f>INDEX(tblRepAvg[Avg_Monthly_Sales],MATCH(A455,tblRepAvg[Rep_ID],0))*S455</f>
        <v>7499.5429540540545</v>
      </c>
      <c r="U455" s="9">
        <f t="shared" si="61"/>
        <v>0.68344564880840819</v>
      </c>
      <c r="V455" s="24">
        <f t="shared" si="62"/>
        <v>-2374.0129540540547</v>
      </c>
      <c r="W455" t="str">
        <f t="shared" si="63"/>
        <v>Critical</v>
      </c>
    </row>
    <row r="456" spans="1:23" ht="15" customHeight="1" x14ac:dyDescent="0.3">
      <c r="A456" s="25">
        <v>321680</v>
      </c>
      <c r="B456" s="25">
        <v>2</v>
      </c>
      <c r="C456" t="str">
        <f>INDEX(tblRegions[name],MATCH(B456,tblRegions[id],0))</f>
        <v>Midwest</v>
      </c>
      <c r="D456" s="26">
        <v>42125</v>
      </c>
      <c r="E456" s="27">
        <v>26</v>
      </c>
      <c r="F456" s="27">
        <v>24</v>
      </c>
      <c r="G456" s="9">
        <f t="shared" si="56"/>
        <v>0.92307692307692313</v>
      </c>
      <c r="H456" s="27">
        <v>528</v>
      </c>
      <c r="I456" s="27">
        <v>510</v>
      </c>
      <c r="J456" s="9">
        <f t="shared" si="57"/>
        <v>0.96590909090909094</v>
      </c>
      <c r="K456">
        <f t="shared" si="58"/>
        <v>-18</v>
      </c>
      <c r="L456" s="28">
        <v>0.88270000000000004</v>
      </c>
      <c r="M456" s="28">
        <v>0.9</v>
      </c>
      <c r="N456" s="9">
        <f t="shared" si="59"/>
        <v>-1.7299999999999982E-2</v>
      </c>
      <c r="O456" s="28">
        <v>0.94079999999999997</v>
      </c>
      <c r="P456" s="28">
        <v>0.95</v>
      </c>
      <c r="Q456" s="9">
        <f t="shared" si="60"/>
        <v>-9.199999999999986E-3</v>
      </c>
      <c r="R456" s="24">
        <f>SUMIFS(tblCleanOrders[Sales_USD],tblCleanOrders[Rep_ID],A456,tblCleanOrders[Year],YEAR(D456),tblCleanOrders[Month],MONTH(D456))</f>
        <v>4237.96</v>
      </c>
      <c r="S456" s="27">
        <v>1.08</v>
      </c>
      <c r="T456" s="24">
        <f>INDEX(tblRepAvg[Avg_Monthly_Sales],MATCH(A456,tblRepAvg[Rep_ID],0))*S456</f>
        <v>7569.6321405405415</v>
      </c>
      <c r="U456" s="9">
        <f t="shared" si="61"/>
        <v>0.55986340172368942</v>
      </c>
      <c r="V456" s="24">
        <f t="shared" si="62"/>
        <v>-3331.6721405405415</v>
      </c>
      <c r="W456" t="str">
        <f t="shared" si="63"/>
        <v>Critical</v>
      </c>
    </row>
    <row r="457" spans="1:23" ht="15" customHeight="1" x14ac:dyDescent="0.3">
      <c r="A457" s="25">
        <v>321680</v>
      </c>
      <c r="B457" s="25">
        <v>2</v>
      </c>
      <c r="C457" t="str">
        <f>INDEX(tblRegions[name],MATCH(B457,tblRegions[id],0))</f>
        <v>Midwest</v>
      </c>
      <c r="D457" s="26">
        <v>42156</v>
      </c>
      <c r="E457" s="27">
        <v>26</v>
      </c>
      <c r="F457" s="27">
        <v>24</v>
      </c>
      <c r="G457" s="9">
        <f t="shared" si="56"/>
        <v>0.92307692307692313</v>
      </c>
      <c r="H457" s="27">
        <v>536</v>
      </c>
      <c r="I457" s="27">
        <v>491</v>
      </c>
      <c r="J457" s="9">
        <f t="shared" si="57"/>
        <v>0.91604477611940294</v>
      </c>
      <c r="K457">
        <f t="shared" si="58"/>
        <v>-45</v>
      </c>
      <c r="L457" s="28">
        <v>0.87409999999999999</v>
      </c>
      <c r="M457" s="28">
        <v>0.9</v>
      </c>
      <c r="N457" s="9">
        <f t="shared" si="59"/>
        <v>-2.5900000000000034E-2</v>
      </c>
      <c r="O457" s="28">
        <v>0.88939999999999997</v>
      </c>
      <c r="P457" s="28">
        <v>0.95</v>
      </c>
      <c r="Q457" s="9">
        <f t="shared" si="60"/>
        <v>-6.0599999999999987E-2</v>
      </c>
      <c r="R457" s="24">
        <f>SUMIFS(tblCleanOrders[Sales_USD],tblCleanOrders[Rep_ID],A457,tblCleanOrders[Year],YEAR(D457),tblCleanOrders[Month],MONTH(D457))</f>
        <v>6391.08</v>
      </c>
      <c r="S457" s="27">
        <v>1.0900000000000001</v>
      </c>
      <c r="T457" s="24">
        <f>INDEX(tblRepAvg[Avg_Monthly_Sales],MATCH(A457,tblRepAvg[Rep_ID],0))*S457</f>
        <v>7639.7213270270277</v>
      </c>
      <c r="U457" s="9">
        <f t="shared" si="61"/>
        <v>0.83655930974737103</v>
      </c>
      <c r="V457" s="24">
        <f t="shared" si="62"/>
        <v>-1248.6413270270277</v>
      </c>
      <c r="W457" t="str">
        <f t="shared" si="63"/>
        <v>At Risk</v>
      </c>
    </row>
    <row r="458" spans="1:23" ht="15" customHeight="1" x14ac:dyDescent="0.3">
      <c r="A458" s="25">
        <v>321680</v>
      </c>
      <c r="B458" s="25">
        <v>2</v>
      </c>
      <c r="C458" t="str">
        <f>INDEX(tblRegions[name],MATCH(B458,tblRegions[id],0))</f>
        <v>Midwest</v>
      </c>
      <c r="D458" s="26">
        <v>42186</v>
      </c>
      <c r="E458" s="27">
        <v>26</v>
      </c>
      <c r="F458" s="27">
        <v>23</v>
      </c>
      <c r="G458" s="9">
        <f t="shared" si="56"/>
        <v>0.88461538461538458</v>
      </c>
      <c r="H458" s="27">
        <v>544</v>
      </c>
      <c r="I458" s="27">
        <v>471</v>
      </c>
      <c r="J458" s="9">
        <f t="shared" si="57"/>
        <v>0.8658088235294118</v>
      </c>
      <c r="K458">
        <f t="shared" si="58"/>
        <v>-73</v>
      </c>
      <c r="L458" s="28">
        <v>0.92120000000000002</v>
      </c>
      <c r="M458" s="28">
        <v>0.9</v>
      </c>
      <c r="N458" s="9">
        <f t="shared" si="59"/>
        <v>2.1199999999999997E-2</v>
      </c>
      <c r="O458" s="28">
        <v>0.98</v>
      </c>
      <c r="P458" s="28">
        <v>0.95</v>
      </c>
      <c r="Q458" s="9">
        <f t="shared" si="60"/>
        <v>3.0000000000000027E-2</v>
      </c>
      <c r="R458" s="24">
        <f>SUMIFS(tblCleanOrders[Sales_USD],tblCleanOrders[Rep_ID],A458,tblCleanOrders[Year],YEAR(D458),tblCleanOrders[Month],MONTH(D458))</f>
        <v>5914.43</v>
      </c>
      <c r="S458" s="27">
        <v>1.1000000000000001</v>
      </c>
      <c r="T458" s="24">
        <f>INDEX(tblRepAvg[Avg_Monthly_Sales],MATCH(A458,tblRepAvg[Rep_ID],0))*S458</f>
        <v>7709.8105135135138</v>
      </c>
      <c r="U458" s="9">
        <f t="shared" si="61"/>
        <v>0.76713039699657637</v>
      </c>
      <c r="V458" s="24">
        <f t="shared" si="62"/>
        <v>-1795.3805135135135</v>
      </c>
      <c r="W458" t="str">
        <f t="shared" si="63"/>
        <v>Critical</v>
      </c>
    </row>
    <row r="459" spans="1:23" ht="15" customHeight="1" x14ac:dyDescent="0.3">
      <c r="A459" s="25">
        <v>321680</v>
      </c>
      <c r="B459" s="25">
        <v>2</v>
      </c>
      <c r="C459" t="str">
        <f>INDEX(tblRegions[name],MATCH(B459,tblRegions[id],0))</f>
        <v>Midwest</v>
      </c>
      <c r="D459" s="26">
        <v>42217</v>
      </c>
      <c r="E459" s="27">
        <v>26</v>
      </c>
      <c r="F459" s="27">
        <v>25</v>
      </c>
      <c r="G459" s="9">
        <f t="shared" si="56"/>
        <v>0.96153846153846156</v>
      </c>
      <c r="H459" s="27">
        <v>552</v>
      </c>
      <c r="I459" s="27">
        <v>482</v>
      </c>
      <c r="J459" s="9">
        <f t="shared" si="57"/>
        <v>0.87318840579710144</v>
      </c>
      <c r="K459">
        <f t="shared" si="58"/>
        <v>-70</v>
      </c>
      <c r="L459" s="28">
        <v>0.92110000000000003</v>
      </c>
      <c r="M459" s="28">
        <v>0.9</v>
      </c>
      <c r="N459" s="9">
        <f t="shared" si="59"/>
        <v>2.1100000000000008E-2</v>
      </c>
      <c r="O459" s="28">
        <v>0.98</v>
      </c>
      <c r="P459" s="28">
        <v>0.95</v>
      </c>
      <c r="Q459" s="9">
        <f t="shared" si="60"/>
        <v>3.0000000000000027E-2</v>
      </c>
      <c r="R459" s="24">
        <f>SUMIFS(tblCleanOrders[Sales_USD],tblCleanOrders[Rep_ID],A459,tblCleanOrders[Year],YEAR(D459),tblCleanOrders[Month],MONTH(D459))</f>
        <v>6511.4800000000005</v>
      </c>
      <c r="S459" s="27">
        <v>1.1100000000000001</v>
      </c>
      <c r="T459" s="24">
        <f>INDEX(tblRepAvg[Avg_Monthly_Sales],MATCH(A459,tblRepAvg[Rep_ID],0))*S459</f>
        <v>7779.8997000000008</v>
      </c>
      <c r="U459" s="9">
        <f t="shared" si="61"/>
        <v>0.83696194695157833</v>
      </c>
      <c r="V459" s="24">
        <f t="shared" si="62"/>
        <v>-1268.4197000000004</v>
      </c>
      <c r="W459" t="str">
        <f t="shared" si="63"/>
        <v>At Risk</v>
      </c>
    </row>
    <row r="460" spans="1:23" ht="15" customHeight="1" x14ac:dyDescent="0.3">
      <c r="A460" s="25">
        <v>321680</v>
      </c>
      <c r="B460" s="25">
        <v>2</v>
      </c>
      <c r="C460" t="str">
        <f>INDEX(tblRegions[name],MATCH(B460,tblRegions[id],0))</f>
        <v>Midwest</v>
      </c>
      <c r="D460" s="26">
        <v>42248</v>
      </c>
      <c r="E460" s="27">
        <v>26</v>
      </c>
      <c r="F460" s="27">
        <v>24</v>
      </c>
      <c r="G460" s="9">
        <f t="shared" si="56"/>
        <v>0.92307692307692313</v>
      </c>
      <c r="H460" s="27">
        <v>528</v>
      </c>
      <c r="I460" s="27">
        <v>497</v>
      </c>
      <c r="J460" s="9">
        <f t="shared" si="57"/>
        <v>0.94128787878787878</v>
      </c>
      <c r="K460">
        <f t="shared" si="58"/>
        <v>-31</v>
      </c>
      <c r="L460" s="28">
        <v>0.82540000000000002</v>
      </c>
      <c r="M460" s="28">
        <v>0.9</v>
      </c>
      <c r="N460" s="9">
        <f t="shared" si="59"/>
        <v>-7.46E-2</v>
      </c>
      <c r="O460" s="28">
        <v>0.93330000000000002</v>
      </c>
      <c r="P460" s="28">
        <v>0.95</v>
      </c>
      <c r="Q460" s="9">
        <f t="shared" si="60"/>
        <v>-1.6699999999999937E-2</v>
      </c>
      <c r="R460" s="24">
        <f>SUMIFS(tblCleanOrders[Sales_USD],tblCleanOrders[Rep_ID],A460,tblCleanOrders[Year],YEAR(D460),tblCleanOrders[Month],MONTH(D460))</f>
        <v>6655.75</v>
      </c>
      <c r="S460" s="27">
        <v>1.1200000000000001</v>
      </c>
      <c r="T460" s="24">
        <f>INDEX(tblRepAvg[Avg_Monthly_Sales],MATCH(A460,tblRepAvg[Rep_ID],0))*S460</f>
        <v>7849.988886486487</v>
      </c>
      <c r="U460" s="9">
        <f t="shared" si="61"/>
        <v>0.84786744239315648</v>
      </c>
      <c r="V460" s="24">
        <f t="shared" si="62"/>
        <v>-1194.238886486487</v>
      </c>
      <c r="W460" t="str">
        <f t="shared" si="63"/>
        <v>At Risk</v>
      </c>
    </row>
    <row r="461" spans="1:23" ht="15" customHeight="1" x14ac:dyDescent="0.3">
      <c r="A461" s="25">
        <v>321680</v>
      </c>
      <c r="B461" s="25">
        <v>2</v>
      </c>
      <c r="C461" t="str">
        <f>INDEX(tblRegions[name],MATCH(B461,tblRegions[id],0))</f>
        <v>Midwest</v>
      </c>
      <c r="D461" s="26">
        <v>42278</v>
      </c>
      <c r="E461" s="27">
        <v>26</v>
      </c>
      <c r="F461" s="27">
        <v>23</v>
      </c>
      <c r="G461" s="9">
        <f t="shared" si="56"/>
        <v>0.88461538461538458</v>
      </c>
      <c r="H461" s="27">
        <v>536</v>
      </c>
      <c r="I461" s="27">
        <v>507</v>
      </c>
      <c r="J461" s="9">
        <f t="shared" si="57"/>
        <v>0.94589552238805974</v>
      </c>
      <c r="K461">
        <f t="shared" si="58"/>
        <v>-29</v>
      </c>
      <c r="L461" s="28">
        <v>0.84099999999999997</v>
      </c>
      <c r="M461" s="28">
        <v>0.9</v>
      </c>
      <c r="N461" s="9">
        <f t="shared" si="59"/>
        <v>-5.9000000000000052E-2</v>
      </c>
      <c r="O461" s="28">
        <v>0.94530000000000003</v>
      </c>
      <c r="P461" s="28">
        <v>0.95</v>
      </c>
      <c r="Q461" s="9">
        <f t="shared" si="60"/>
        <v>-4.6999999999999265E-3</v>
      </c>
      <c r="R461" s="24">
        <f>SUMIFS(tblCleanOrders[Sales_USD],tblCleanOrders[Rep_ID],A461,tblCleanOrders[Year],YEAR(D461),tblCleanOrders[Month],MONTH(D461))</f>
        <v>9282.7099999999991</v>
      </c>
      <c r="S461" s="27">
        <v>1.1299999999999999</v>
      </c>
      <c r="T461" s="24">
        <f>INDEX(tblRepAvg[Avg_Monthly_Sales],MATCH(A461,tblRepAvg[Rep_ID],0))*S461</f>
        <v>7920.0780729729722</v>
      </c>
      <c r="U461" s="9">
        <f t="shared" si="61"/>
        <v>1.1720477897404784</v>
      </c>
      <c r="V461" s="24">
        <f t="shared" si="62"/>
        <v>1362.6319270270269</v>
      </c>
      <c r="W461" t="str">
        <f t="shared" si="63"/>
        <v>Healthy</v>
      </c>
    </row>
    <row r="462" spans="1:23" ht="15" customHeight="1" x14ac:dyDescent="0.3">
      <c r="A462" s="25">
        <v>321680</v>
      </c>
      <c r="B462" s="25">
        <v>2</v>
      </c>
      <c r="C462" t="str">
        <f>INDEX(tblRegions[name],MATCH(B462,tblRegions[id],0))</f>
        <v>Midwest</v>
      </c>
      <c r="D462" s="26">
        <v>42309</v>
      </c>
      <c r="E462" s="27">
        <v>26</v>
      </c>
      <c r="F462" s="27">
        <v>25</v>
      </c>
      <c r="G462" s="9">
        <f t="shared" si="56"/>
        <v>0.96153846153846156</v>
      </c>
      <c r="H462" s="27">
        <v>544</v>
      </c>
      <c r="I462" s="27">
        <v>493</v>
      </c>
      <c r="J462" s="9">
        <f t="shared" si="57"/>
        <v>0.90625</v>
      </c>
      <c r="K462">
        <f t="shared" si="58"/>
        <v>-51</v>
      </c>
      <c r="L462" s="28">
        <v>0.85589999999999999</v>
      </c>
      <c r="M462" s="28">
        <v>0.9</v>
      </c>
      <c r="N462" s="9">
        <f t="shared" si="59"/>
        <v>-4.4100000000000028E-2</v>
      </c>
      <c r="O462" s="28">
        <v>0.85299999999999998</v>
      </c>
      <c r="P462" s="28">
        <v>0.95</v>
      </c>
      <c r="Q462" s="9">
        <f t="shared" si="60"/>
        <v>-9.6999999999999975E-2</v>
      </c>
      <c r="R462" s="24">
        <f>SUMIFS(tblCleanOrders[Sales_USD],tblCleanOrders[Rep_ID],A462,tblCleanOrders[Year],YEAR(D462),tblCleanOrders[Month],MONTH(D462))</f>
        <v>5939.25</v>
      </c>
      <c r="S462" s="27">
        <v>1.1399999999999999</v>
      </c>
      <c r="T462" s="24">
        <f>INDEX(tblRepAvg[Avg_Monthly_Sales],MATCH(A462,tblRepAvg[Rep_ID],0))*S462</f>
        <v>7990.1672594594593</v>
      </c>
      <c r="U462" s="9">
        <f t="shared" si="61"/>
        <v>0.7433198589139165</v>
      </c>
      <c r="V462" s="24">
        <f t="shared" si="62"/>
        <v>-2050.9172594594593</v>
      </c>
      <c r="W462" t="str">
        <f t="shared" si="63"/>
        <v>Critical</v>
      </c>
    </row>
    <row r="463" spans="1:23" ht="15" customHeight="1" x14ac:dyDescent="0.3">
      <c r="A463" s="25">
        <v>321680</v>
      </c>
      <c r="B463" s="25">
        <v>2</v>
      </c>
      <c r="C463" t="str">
        <f>INDEX(tblRegions[name],MATCH(B463,tblRegions[id],0))</f>
        <v>Midwest</v>
      </c>
      <c r="D463" s="26">
        <v>42339</v>
      </c>
      <c r="E463" s="27">
        <v>26</v>
      </c>
      <c r="F463" s="27">
        <v>24</v>
      </c>
      <c r="G463" s="9">
        <f t="shared" si="56"/>
        <v>0.92307692307692313</v>
      </c>
      <c r="H463" s="27">
        <v>552</v>
      </c>
      <c r="I463" s="27">
        <v>505</v>
      </c>
      <c r="J463" s="9">
        <f t="shared" si="57"/>
        <v>0.91485507246376807</v>
      </c>
      <c r="K463">
        <f t="shared" si="58"/>
        <v>-47</v>
      </c>
      <c r="L463" s="28">
        <v>0.84140000000000004</v>
      </c>
      <c r="M463" s="28">
        <v>0.9</v>
      </c>
      <c r="N463" s="9">
        <f t="shared" si="59"/>
        <v>-5.8599999999999985E-2</v>
      </c>
      <c r="O463" s="28">
        <v>0.94220000000000004</v>
      </c>
      <c r="P463" s="28">
        <v>0.95</v>
      </c>
      <c r="Q463" s="9">
        <f t="shared" si="60"/>
        <v>-7.7999999999999181E-3</v>
      </c>
      <c r="R463" s="24">
        <f>SUMIFS(tblCleanOrders[Sales_USD],tblCleanOrders[Rep_ID],A463,tblCleanOrders[Year],YEAR(D463),tblCleanOrders[Month],MONTH(D463))</f>
        <v>8514.9399999999987</v>
      </c>
      <c r="S463" s="27">
        <v>1.1499999999999999</v>
      </c>
      <c r="T463" s="24">
        <f>INDEX(tblRepAvg[Avg_Monthly_Sales],MATCH(A463,tblRepAvg[Rep_ID],0))*S463</f>
        <v>8060.2564459459454</v>
      </c>
      <c r="U463" s="9">
        <f t="shared" si="61"/>
        <v>1.0564105567984434</v>
      </c>
      <c r="V463" s="24">
        <f t="shared" si="62"/>
        <v>454.68355405405327</v>
      </c>
      <c r="W463" t="str">
        <f t="shared" si="63"/>
        <v>Healthy</v>
      </c>
    </row>
    <row r="464" spans="1:23" ht="15" customHeight="1" x14ac:dyDescent="0.3">
      <c r="A464" s="25">
        <v>321680</v>
      </c>
      <c r="B464" s="25">
        <v>2</v>
      </c>
      <c r="C464" t="str">
        <f>INDEX(tblRegions[name],MATCH(B464,tblRegions[id],0))</f>
        <v>Midwest</v>
      </c>
      <c r="D464" s="26">
        <v>42370</v>
      </c>
      <c r="E464" s="27">
        <v>26</v>
      </c>
      <c r="F464" s="27">
        <v>24</v>
      </c>
      <c r="G464" s="9">
        <f t="shared" si="56"/>
        <v>0.92307692307692313</v>
      </c>
      <c r="H464" s="27">
        <v>528</v>
      </c>
      <c r="I464" s="27">
        <v>473</v>
      </c>
      <c r="J464" s="9">
        <f t="shared" si="57"/>
        <v>0.89583333333333337</v>
      </c>
      <c r="K464">
        <f t="shared" si="58"/>
        <v>-55</v>
      </c>
      <c r="L464" s="28">
        <v>0.87629999999999997</v>
      </c>
      <c r="M464" s="28">
        <v>0.9</v>
      </c>
      <c r="N464" s="9">
        <f t="shared" si="59"/>
        <v>-2.3700000000000054E-2</v>
      </c>
      <c r="O464" s="28">
        <v>0.96909999999999996</v>
      </c>
      <c r="P464" s="28">
        <v>0.95</v>
      </c>
      <c r="Q464" s="9">
        <f t="shared" si="60"/>
        <v>1.9100000000000006E-2</v>
      </c>
      <c r="R464" s="24">
        <f>SUMIFS(tblCleanOrders[Sales_USD],tblCleanOrders[Rep_ID],A464,tblCleanOrders[Year],YEAR(D464),tblCleanOrders[Month],MONTH(D464))</f>
        <v>5775.81</v>
      </c>
      <c r="S464" s="27">
        <v>1.05</v>
      </c>
      <c r="T464" s="24">
        <f>INDEX(tblRepAvg[Avg_Monthly_Sales],MATCH(A464,tblRepAvg[Rep_ID],0))*S464</f>
        <v>7359.3645810810813</v>
      </c>
      <c r="U464" s="9">
        <f t="shared" si="61"/>
        <v>0.7848245505934075</v>
      </c>
      <c r="V464" s="24">
        <f t="shared" si="62"/>
        <v>-1583.5545810810809</v>
      </c>
      <c r="W464" t="str">
        <f t="shared" si="63"/>
        <v>Critical</v>
      </c>
    </row>
    <row r="465" spans="1:23" ht="15" customHeight="1" x14ac:dyDescent="0.3">
      <c r="A465" s="25">
        <v>321680</v>
      </c>
      <c r="B465" s="25">
        <v>2</v>
      </c>
      <c r="C465" t="str">
        <f>INDEX(tblRegions[name],MATCH(B465,tblRegions[id],0))</f>
        <v>Midwest</v>
      </c>
      <c r="D465" s="26">
        <v>42401</v>
      </c>
      <c r="E465" s="27">
        <v>26</v>
      </c>
      <c r="F465" s="27">
        <v>24</v>
      </c>
      <c r="G465" s="9">
        <f t="shared" si="56"/>
        <v>0.92307692307692313</v>
      </c>
      <c r="H465" s="27">
        <v>536</v>
      </c>
      <c r="I465" s="27">
        <v>500</v>
      </c>
      <c r="J465" s="9">
        <f t="shared" si="57"/>
        <v>0.93283582089552242</v>
      </c>
      <c r="K465">
        <f t="shared" si="58"/>
        <v>-36</v>
      </c>
      <c r="L465" s="28">
        <v>0.91739999999999999</v>
      </c>
      <c r="M465" s="28">
        <v>0.9</v>
      </c>
      <c r="N465" s="9">
        <f t="shared" si="59"/>
        <v>1.7399999999999971E-2</v>
      </c>
      <c r="O465" s="28">
        <v>0.89710000000000001</v>
      </c>
      <c r="P465" s="28">
        <v>0.95</v>
      </c>
      <c r="Q465" s="9">
        <f t="shared" si="60"/>
        <v>-5.2899999999999947E-2</v>
      </c>
      <c r="R465" s="24">
        <f>SUMIFS(tblCleanOrders[Sales_USD],tblCleanOrders[Rep_ID],A465,tblCleanOrders[Year],YEAR(D465),tblCleanOrders[Month],MONTH(D465))</f>
        <v>6104.0199999999995</v>
      </c>
      <c r="S465" s="27">
        <v>1.06</v>
      </c>
      <c r="T465" s="24">
        <f>INDEX(tblRepAvg[Avg_Monthly_Sales],MATCH(A465,tblRepAvg[Rep_ID],0))*S465</f>
        <v>7429.4537675675683</v>
      </c>
      <c r="U465" s="9">
        <f t="shared" si="61"/>
        <v>0.82159741361422844</v>
      </c>
      <c r="V465" s="24">
        <f t="shared" si="62"/>
        <v>-1325.4337675675688</v>
      </c>
      <c r="W465" t="str">
        <f t="shared" si="63"/>
        <v>At Risk</v>
      </c>
    </row>
    <row r="466" spans="1:23" ht="15" customHeight="1" x14ac:dyDescent="0.3">
      <c r="A466" s="25">
        <v>321680</v>
      </c>
      <c r="B466" s="25">
        <v>2</v>
      </c>
      <c r="C466" t="str">
        <f>INDEX(tblRegions[name],MATCH(B466,tblRegions[id],0))</f>
        <v>Midwest</v>
      </c>
      <c r="D466" s="26">
        <v>42430</v>
      </c>
      <c r="E466" s="27">
        <v>26</v>
      </c>
      <c r="F466" s="27">
        <v>24</v>
      </c>
      <c r="G466" s="9">
        <f t="shared" si="56"/>
        <v>0.92307692307692313</v>
      </c>
      <c r="H466" s="27">
        <v>544</v>
      </c>
      <c r="I466" s="27">
        <v>514</v>
      </c>
      <c r="J466" s="9">
        <f t="shared" si="57"/>
        <v>0.94485294117647056</v>
      </c>
      <c r="K466">
        <f t="shared" si="58"/>
        <v>-30</v>
      </c>
      <c r="L466" s="28">
        <v>0.87919999999999998</v>
      </c>
      <c r="M466" s="28">
        <v>0.9</v>
      </c>
      <c r="N466" s="9">
        <f t="shared" si="59"/>
        <v>-2.0800000000000041E-2</v>
      </c>
      <c r="O466" s="28">
        <v>0.94720000000000004</v>
      </c>
      <c r="P466" s="28">
        <v>0.95</v>
      </c>
      <c r="Q466" s="9">
        <f t="shared" si="60"/>
        <v>-2.7999999999999137E-3</v>
      </c>
      <c r="R466" s="24">
        <f>SUMIFS(tblCleanOrders[Sales_USD],tblCleanOrders[Rep_ID],A466,tblCleanOrders[Year],YEAR(D466),tblCleanOrders[Month],MONTH(D466))</f>
        <v>5105.75</v>
      </c>
      <c r="S466" s="27">
        <v>1.07</v>
      </c>
      <c r="T466" s="24">
        <f>INDEX(tblRepAvg[Avg_Monthly_Sales],MATCH(A466,tblRepAvg[Rep_ID],0))*S466</f>
        <v>7499.5429540540545</v>
      </c>
      <c r="U466" s="9">
        <f t="shared" si="61"/>
        <v>0.68080815474761258</v>
      </c>
      <c r="V466" s="24">
        <f t="shared" si="62"/>
        <v>-2393.7929540540545</v>
      </c>
      <c r="W466" t="str">
        <f t="shared" si="63"/>
        <v>Critical</v>
      </c>
    </row>
    <row r="467" spans="1:23" ht="15" customHeight="1" x14ac:dyDescent="0.3">
      <c r="A467" s="25">
        <v>321680</v>
      </c>
      <c r="B467" s="25">
        <v>2</v>
      </c>
      <c r="C467" t="str">
        <f>INDEX(tblRegions[name],MATCH(B467,tblRegions[id],0))</f>
        <v>Midwest</v>
      </c>
      <c r="D467" s="26">
        <v>42461</v>
      </c>
      <c r="E467" s="27">
        <v>26</v>
      </c>
      <c r="F467" s="27">
        <v>23</v>
      </c>
      <c r="G467" s="9">
        <f t="shared" si="56"/>
        <v>0.88461538461538458</v>
      </c>
      <c r="H467" s="27">
        <v>552</v>
      </c>
      <c r="I467" s="27">
        <v>529</v>
      </c>
      <c r="J467" s="9">
        <f t="shared" si="57"/>
        <v>0.95833333333333337</v>
      </c>
      <c r="K467">
        <f t="shared" si="58"/>
        <v>-23</v>
      </c>
      <c r="L467" s="28">
        <v>0.91500000000000004</v>
      </c>
      <c r="M467" s="28">
        <v>0.9</v>
      </c>
      <c r="N467" s="9">
        <f t="shared" si="59"/>
        <v>1.5000000000000013E-2</v>
      </c>
      <c r="O467" s="28">
        <v>0.83530000000000004</v>
      </c>
      <c r="P467" s="28">
        <v>0.95</v>
      </c>
      <c r="Q467" s="9">
        <f t="shared" si="60"/>
        <v>-0.11469999999999991</v>
      </c>
      <c r="R467" s="24">
        <f>SUMIFS(tblCleanOrders[Sales_USD],tblCleanOrders[Rep_ID],A467,tblCleanOrders[Year],YEAR(D467),tblCleanOrders[Month],MONTH(D467))</f>
        <v>13892.05</v>
      </c>
      <c r="S467" s="27">
        <v>1.08</v>
      </c>
      <c r="T467" s="24">
        <f>INDEX(tblRepAvg[Avg_Monthly_Sales],MATCH(A467,tblRepAvg[Rep_ID],0))*S467</f>
        <v>7569.6321405405415</v>
      </c>
      <c r="U467" s="9">
        <f t="shared" si="61"/>
        <v>1.8352344925189428</v>
      </c>
      <c r="V467" s="24">
        <f t="shared" si="62"/>
        <v>6322.4178594594578</v>
      </c>
      <c r="W467" t="str">
        <f t="shared" si="63"/>
        <v>Healthy</v>
      </c>
    </row>
    <row r="468" spans="1:23" ht="15" customHeight="1" x14ac:dyDescent="0.3">
      <c r="A468" s="25">
        <v>321680</v>
      </c>
      <c r="B468" s="25">
        <v>2</v>
      </c>
      <c r="C468" t="str">
        <f>INDEX(tblRegions[name],MATCH(B468,tblRegions[id],0))</f>
        <v>Midwest</v>
      </c>
      <c r="D468" s="26">
        <v>42491</v>
      </c>
      <c r="E468" s="27">
        <v>26</v>
      </c>
      <c r="F468" s="27">
        <v>25</v>
      </c>
      <c r="G468" s="9">
        <f t="shared" si="56"/>
        <v>0.96153846153846156</v>
      </c>
      <c r="H468" s="27">
        <v>528</v>
      </c>
      <c r="I468" s="27">
        <v>431</v>
      </c>
      <c r="J468" s="9">
        <f t="shared" si="57"/>
        <v>0.81628787878787878</v>
      </c>
      <c r="K468">
        <f t="shared" si="58"/>
        <v>-97</v>
      </c>
      <c r="L468" s="28">
        <v>0.87409999999999999</v>
      </c>
      <c r="M468" s="28">
        <v>0.9</v>
      </c>
      <c r="N468" s="9">
        <f t="shared" si="59"/>
        <v>-2.5900000000000034E-2</v>
      </c>
      <c r="O468" s="28">
        <v>0.96709999999999996</v>
      </c>
      <c r="P468" s="28">
        <v>0.95</v>
      </c>
      <c r="Q468" s="9">
        <f t="shared" si="60"/>
        <v>1.7100000000000004E-2</v>
      </c>
      <c r="R468" s="24">
        <f>SUMIFS(tblCleanOrders[Sales_USD],tblCleanOrders[Rep_ID],A468,tblCleanOrders[Year],YEAR(D468),tblCleanOrders[Month],MONTH(D468))</f>
        <v>6555.54</v>
      </c>
      <c r="S468" s="27">
        <v>1.0900000000000001</v>
      </c>
      <c r="T468" s="24">
        <f>INDEX(tblRepAvg[Avg_Monthly_Sales],MATCH(A468,tblRepAvg[Rep_ID],0))*S468</f>
        <v>7639.7213270270277</v>
      </c>
      <c r="U468" s="9">
        <f t="shared" si="61"/>
        <v>0.85808627296502016</v>
      </c>
      <c r="V468" s="24">
        <f t="shared" si="62"/>
        <v>-1084.1813270270277</v>
      </c>
      <c r="W468" t="str">
        <f t="shared" si="63"/>
        <v>At Risk</v>
      </c>
    </row>
    <row r="469" spans="1:23" ht="15" customHeight="1" x14ac:dyDescent="0.3">
      <c r="A469" s="25">
        <v>321680</v>
      </c>
      <c r="B469" s="25">
        <v>2</v>
      </c>
      <c r="C469" t="str">
        <f>INDEX(tblRegions[name],MATCH(B469,tblRegions[id],0))</f>
        <v>Midwest</v>
      </c>
      <c r="D469" s="26">
        <v>42522</v>
      </c>
      <c r="E469" s="27">
        <v>26</v>
      </c>
      <c r="F469" s="27">
        <v>24</v>
      </c>
      <c r="G469" s="9">
        <f t="shared" si="56"/>
        <v>0.92307692307692313</v>
      </c>
      <c r="H469" s="27">
        <v>536</v>
      </c>
      <c r="I469" s="27">
        <v>471</v>
      </c>
      <c r="J469" s="9">
        <f t="shared" si="57"/>
        <v>0.87873134328358204</v>
      </c>
      <c r="K469">
        <f t="shared" si="58"/>
        <v>-65</v>
      </c>
      <c r="L469" s="28">
        <v>0.85740000000000005</v>
      </c>
      <c r="M469" s="28">
        <v>0.9</v>
      </c>
      <c r="N469" s="9">
        <f t="shared" si="59"/>
        <v>-4.2599999999999971E-2</v>
      </c>
      <c r="O469" s="28">
        <v>0.9647</v>
      </c>
      <c r="P469" s="28">
        <v>0.95</v>
      </c>
      <c r="Q469" s="9">
        <f t="shared" si="60"/>
        <v>1.4700000000000046E-2</v>
      </c>
      <c r="R469" s="24">
        <f>SUMIFS(tblCleanOrders[Sales_USD],tblCleanOrders[Rep_ID],A469,tblCleanOrders[Year],YEAR(D469),tblCleanOrders[Month],MONTH(D469))</f>
        <v>4485.3799999999992</v>
      </c>
      <c r="S469" s="27">
        <v>1.1000000000000001</v>
      </c>
      <c r="T469" s="24">
        <f>INDEX(tblRepAvg[Avg_Monthly_Sales],MATCH(A469,tblRepAvg[Rep_ID],0))*S469</f>
        <v>7709.8105135135138</v>
      </c>
      <c r="U469" s="9">
        <f t="shared" si="61"/>
        <v>0.58177564703285067</v>
      </c>
      <c r="V469" s="24">
        <f t="shared" si="62"/>
        <v>-3224.4305135135146</v>
      </c>
      <c r="W469" t="str">
        <f t="shared" si="63"/>
        <v>Critical</v>
      </c>
    </row>
    <row r="470" spans="1:23" ht="15" customHeight="1" x14ac:dyDescent="0.3">
      <c r="A470" s="25">
        <v>321680</v>
      </c>
      <c r="B470" s="25">
        <v>2</v>
      </c>
      <c r="C470" t="str">
        <f>INDEX(tblRegions[name],MATCH(B470,tblRegions[id],0))</f>
        <v>Midwest</v>
      </c>
      <c r="D470" s="26">
        <v>42552</v>
      </c>
      <c r="E470" s="27">
        <v>26</v>
      </c>
      <c r="F470" s="27">
        <v>23</v>
      </c>
      <c r="G470" s="9">
        <f t="shared" si="56"/>
        <v>0.88461538461538458</v>
      </c>
      <c r="H470" s="27">
        <v>544</v>
      </c>
      <c r="I470" s="27">
        <v>535</v>
      </c>
      <c r="J470" s="9">
        <f t="shared" si="57"/>
        <v>0.98345588235294112</v>
      </c>
      <c r="K470">
        <f t="shared" si="58"/>
        <v>-9</v>
      </c>
      <c r="L470" s="28">
        <v>0.89380000000000004</v>
      </c>
      <c r="M470" s="28">
        <v>0.9</v>
      </c>
      <c r="N470" s="9">
        <f t="shared" si="59"/>
        <v>-6.1999999999999833E-3</v>
      </c>
      <c r="O470" s="28">
        <v>0.89249999999999996</v>
      </c>
      <c r="P470" s="28">
        <v>0.95</v>
      </c>
      <c r="Q470" s="9">
        <f t="shared" si="60"/>
        <v>-5.7499999999999996E-2</v>
      </c>
      <c r="R470" s="24">
        <f>SUMIFS(tblCleanOrders[Sales_USD],tblCleanOrders[Rep_ID],A470,tblCleanOrders[Year],YEAR(D470),tblCleanOrders[Month],MONTH(D470))</f>
        <v>7970.9699999999993</v>
      </c>
      <c r="S470" s="27">
        <v>1.1100000000000001</v>
      </c>
      <c r="T470" s="24">
        <f>INDEX(tblRepAvg[Avg_Monthly_Sales],MATCH(A470,tblRepAvg[Rep_ID],0))*S470</f>
        <v>7779.8997000000008</v>
      </c>
      <c r="U470" s="9">
        <f t="shared" si="61"/>
        <v>1.0245594811460099</v>
      </c>
      <c r="V470" s="24">
        <f t="shared" si="62"/>
        <v>191.0702999999985</v>
      </c>
      <c r="W470" t="str">
        <f t="shared" si="63"/>
        <v>Healthy</v>
      </c>
    </row>
    <row r="471" spans="1:23" ht="15" customHeight="1" x14ac:dyDescent="0.3">
      <c r="A471" s="25">
        <v>321680</v>
      </c>
      <c r="B471" s="25">
        <v>2</v>
      </c>
      <c r="C471" t="str">
        <f>INDEX(tblRegions[name],MATCH(B471,tblRegions[id],0))</f>
        <v>Midwest</v>
      </c>
      <c r="D471" s="26">
        <v>42583</v>
      </c>
      <c r="E471" s="27">
        <v>26</v>
      </c>
      <c r="F471" s="27">
        <v>24</v>
      </c>
      <c r="G471" s="9">
        <f t="shared" si="56"/>
        <v>0.92307692307692313</v>
      </c>
      <c r="H471" s="27">
        <v>552</v>
      </c>
      <c r="I471" s="27">
        <v>495</v>
      </c>
      <c r="J471" s="9">
        <f t="shared" si="57"/>
        <v>0.89673913043478259</v>
      </c>
      <c r="K471">
        <f t="shared" si="58"/>
        <v>-57</v>
      </c>
      <c r="L471" s="28">
        <v>0.92600000000000005</v>
      </c>
      <c r="M471" s="28">
        <v>0.9</v>
      </c>
      <c r="N471" s="9">
        <f t="shared" si="59"/>
        <v>2.6000000000000023E-2</v>
      </c>
      <c r="O471" s="28">
        <v>0.9647</v>
      </c>
      <c r="P471" s="28">
        <v>0.95</v>
      </c>
      <c r="Q471" s="9">
        <f t="shared" si="60"/>
        <v>1.4700000000000046E-2</v>
      </c>
      <c r="R471" s="24">
        <f>SUMIFS(tblCleanOrders[Sales_USD],tblCleanOrders[Rep_ID],A471,tblCleanOrders[Year],YEAR(D471),tblCleanOrders[Month],MONTH(D471))</f>
        <v>6374.3</v>
      </c>
      <c r="S471" s="27">
        <v>1.1200000000000001</v>
      </c>
      <c r="T471" s="24">
        <f>INDEX(tblRepAvg[Avg_Monthly_Sales],MATCH(A471,tblRepAvg[Rep_ID],0))*S471</f>
        <v>7849.988886486487</v>
      </c>
      <c r="U471" s="9">
        <f t="shared" si="61"/>
        <v>0.81201388844934042</v>
      </c>
      <c r="V471" s="24">
        <f t="shared" si="62"/>
        <v>-1475.6888864864868</v>
      </c>
      <c r="W471" t="str">
        <f t="shared" si="63"/>
        <v>At Risk</v>
      </c>
    </row>
    <row r="472" spans="1:23" ht="15" customHeight="1" x14ac:dyDescent="0.3">
      <c r="A472" s="25">
        <v>321680</v>
      </c>
      <c r="B472" s="25">
        <v>2</v>
      </c>
      <c r="C472" t="str">
        <f>INDEX(tblRegions[name],MATCH(B472,tblRegions[id],0))</f>
        <v>Midwest</v>
      </c>
      <c r="D472" s="26">
        <v>42614</v>
      </c>
      <c r="E472" s="27">
        <v>26</v>
      </c>
      <c r="F472" s="27">
        <v>23</v>
      </c>
      <c r="G472" s="9">
        <f t="shared" si="56"/>
        <v>0.88461538461538458</v>
      </c>
      <c r="H472" s="27">
        <v>528</v>
      </c>
      <c r="I472" s="27">
        <v>487</v>
      </c>
      <c r="J472" s="9">
        <f t="shared" si="57"/>
        <v>0.92234848484848486</v>
      </c>
      <c r="K472">
        <f t="shared" si="58"/>
        <v>-41</v>
      </c>
      <c r="L472" s="28">
        <v>0.86550000000000005</v>
      </c>
      <c r="M472" s="28">
        <v>0.9</v>
      </c>
      <c r="N472" s="9">
        <f t="shared" si="59"/>
        <v>-3.4499999999999975E-2</v>
      </c>
      <c r="O472" s="28">
        <v>0.97519999999999996</v>
      </c>
      <c r="P472" s="28">
        <v>0.95</v>
      </c>
      <c r="Q472" s="9">
        <f t="shared" si="60"/>
        <v>2.52E-2</v>
      </c>
      <c r="R472" s="24">
        <f>SUMIFS(tblCleanOrders[Sales_USD],tblCleanOrders[Rep_ID],A472,tblCleanOrders[Year],YEAR(D472),tblCleanOrders[Month],MONTH(D472))</f>
        <v>6306.45</v>
      </c>
      <c r="S472" s="27">
        <v>1.1299999999999999</v>
      </c>
      <c r="T472" s="24">
        <f>INDEX(tblRepAvg[Avg_Monthly_Sales],MATCH(A472,tblRepAvg[Rep_ID],0))*S472</f>
        <v>7920.0780729729722</v>
      </c>
      <c r="U472" s="9">
        <f t="shared" si="61"/>
        <v>0.79626109009210033</v>
      </c>
      <c r="V472" s="24">
        <f t="shared" si="62"/>
        <v>-1613.6280729729724</v>
      </c>
      <c r="W472" t="str">
        <f t="shared" si="63"/>
        <v>Critical</v>
      </c>
    </row>
    <row r="473" spans="1:23" ht="15" customHeight="1" x14ac:dyDescent="0.3">
      <c r="A473" s="25">
        <v>321680</v>
      </c>
      <c r="B473" s="25">
        <v>2</v>
      </c>
      <c r="C473" t="str">
        <f>INDEX(tblRegions[name],MATCH(B473,tblRegions[id],0))</f>
        <v>Midwest</v>
      </c>
      <c r="D473" s="26">
        <v>42644</v>
      </c>
      <c r="E473" s="27">
        <v>26</v>
      </c>
      <c r="F473" s="27">
        <v>23</v>
      </c>
      <c r="G473" s="9">
        <f t="shared" si="56"/>
        <v>0.88461538461538458</v>
      </c>
      <c r="H473" s="27">
        <v>536</v>
      </c>
      <c r="I473" s="27">
        <v>531</v>
      </c>
      <c r="J473" s="9">
        <f t="shared" si="57"/>
        <v>0.99067164179104472</v>
      </c>
      <c r="K473">
        <f t="shared" si="58"/>
        <v>-5</v>
      </c>
      <c r="L473" s="28">
        <v>0.89449999999999996</v>
      </c>
      <c r="M473" s="28">
        <v>0.9</v>
      </c>
      <c r="N473" s="9">
        <f t="shared" si="59"/>
        <v>-5.5000000000000604E-3</v>
      </c>
      <c r="O473" s="28">
        <v>0.89359999999999995</v>
      </c>
      <c r="P473" s="28">
        <v>0.95</v>
      </c>
      <c r="Q473" s="9">
        <f t="shared" si="60"/>
        <v>-5.6400000000000006E-2</v>
      </c>
      <c r="R473" s="24">
        <f>SUMIFS(tblCleanOrders[Sales_USD],tblCleanOrders[Rep_ID],A473,tblCleanOrders[Year],YEAR(D473),tblCleanOrders[Month],MONTH(D473))</f>
        <v>9005.07</v>
      </c>
      <c r="S473" s="27">
        <v>1.1399999999999999</v>
      </c>
      <c r="T473" s="24">
        <f>INDEX(tblRepAvg[Avg_Monthly_Sales],MATCH(A473,tblRepAvg[Rep_ID],0))*S473</f>
        <v>7990.1672594594593</v>
      </c>
      <c r="U473" s="9">
        <f t="shared" si="61"/>
        <v>1.1270189606280157</v>
      </c>
      <c r="V473" s="24">
        <f t="shared" si="62"/>
        <v>1014.9027405405404</v>
      </c>
      <c r="W473" t="str">
        <f t="shared" si="63"/>
        <v>Healthy</v>
      </c>
    </row>
    <row r="474" spans="1:23" ht="15" customHeight="1" x14ac:dyDescent="0.3">
      <c r="A474" s="25">
        <v>321680</v>
      </c>
      <c r="B474" s="25">
        <v>2</v>
      </c>
      <c r="C474" t="str">
        <f>INDEX(tblRegions[name],MATCH(B474,tblRegions[id],0))</f>
        <v>Midwest</v>
      </c>
      <c r="D474" s="26">
        <v>42675</v>
      </c>
      <c r="E474" s="27">
        <v>26</v>
      </c>
      <c r="F474" s="27">
        <v>23</v>
      </c>
      <c r="G474" s="9">
        <f t="shared" si="56"/>
        <v>0.88461538461538458</v>
      </c>
      <c r="H474" s="27">
        <v>544</v>
      </c>
      <c r="I474" s="27">
        <v>493</v>
      </c>
      <c r="J474" s="9">
        <f t="shared" si="57"/>
        <v>0.90625</v>
      </c>
      <c r="K474">
        <f t="shared" si="58"/>
        <v>-51</v>
      </c>
      <c r="L474" s="28">
        <v>0.85109999999999997</v>
      </c>
      <c r="M474" s="28">
        <v>0.9</v>
      </c>
      <c r="N474" s="9">
        <f t="shared" si="59"/>
        <v>-4.8900000000000055E-2</v>
      </c>
      <c r="O474" s="28">
        <v>0.93110000000000004</v>
      </c>
      <c r="P474" s="28">
        <v>0.95</v>
      </c>
      <c r="Q474" s="9">
        <f t="shared" si="60"/>
        <v>-1.8899999999999917E-2</v>
      </c>
      <c r="R474" s="24">
        <f>SUMIFS(tblCleanOrders[Sales_USD],tblCleanOrders[Rep_ID],A474,tblCleanOrders[Year],YEAR(D474),tblCleanOrders[Month],MONTH(D474))</f>
        <v>9350.369999999999</v>
      </c>
      <c r="S474" s="27">
        <v>1.1499999999999999</v>
      </c>
      <c r="T474" s="24">
        <f>INDEX(tblRepAvg[Avg_Monthly_Sales],MATCH(A474,tblRepAvg[Rep_ID],0))*S474</f>
        <v>8060.2564459459454</v>
      </c>
      <c r="U474" s="9">
        <f t="shared" si="61"/>
        <v>1.160058623780257</v>
      </c>
      <c r="V474" s="24">
        <f t="shared" si="62"/>
        <v>1290.1135540540536</v>
      </c>
      <c r="W474" t="str">
        <f t="shared" si="63"/>
        <v>Healthy</v>
      </c>
    </row>
    <row r="475" spans="1:23" ht="15" customHeight="1" x14ac:dyDescent="0.3">
      <c r="A475" s="25">
        <v>321680</v>
      </c>
      <c r="B475" s="25">
        <v>2</v>
      </c>
      <c r="C475" t="str">
        <f>INDEX(tblRegions[name],MATCH(B475,tblRegions[id],0))</f>
        <v>Midwest</v>
      </c>
      <c r="D475" s="26">
        <v>42705</v>
      </c>
      <c r="E475" s="27">
        <v>26</v>
      </c>
      <c r="F475" s="27">
        <v>23</v>
      </c>
      <c r="G475" s="9">
        <f t="shared" si="56"/>
        <v>0.88461538461538458</v>
      </c>
      <c r="H475" s="27">
        <v>552</v>
      </c>
      <c r="I475" s="27">
        <v>470</v>
      </c>
      <c r="J475" s="9">
        <f t="shared" si="57"/>
        <v>0.85144927536231885</v>
      </c>
      <c r="K475">
        <f t="shared" si="58"/>
        <v>-82</v>
      </c>
      <c r="L475" s="28">
        <v>0.88239999999999996</v>
      </c>
      <c r="M475" s="28">
        <v>0.9</v>
      </c>
      <c r="N475" s="9">
        <f t="shared" si="59"/>
        <v>-1.760000000000006E-2</v>
      </c>
      <c r="O475" s="28">
        <v>0.86939999999999995</v>
      </c>
      <c r="P475" s="28">
        <v>0.95</v>
      </c>
      <c r="Q475" s="9">
        <f t="shared" si="60"/>
        <v>-8.0600000000000005E-2</v>
      </c>
      <c r="R475" s="24">
        <f>SUMIFS(tblCleanOrders[Sales_USD],tblCleanOrders[Rep_ID],A475,tblCleanOrders[Year],YEAR(D475),tblCleanOrders[Month],MONTH(D475))</f>
        <v>8489.76</v>
      </c>
      <c r="S475" s="27">
        <v>1.05</v>
      </c>
      <c r="T475" s="24">
        <f>INDEX(tblRepAvg[Avg_Monthly_Sales],MATCH(A475,tblRepAvg[Rep_ID],0))*S475</f>
        <v>7359.3645810810813</v>
      </c>
      <c r="U475" s="9">
        <f t="shared" si="61"/>
        <v>1.1535995949738456</v>
      </c>
      <c r="V475" s="24">
        <f t="shared" si="62"/>
        <v>1130.3954189189189</v>
      </c>
      <c r="W475" t="str">
        <f t="shared" si="63"/>
        <v>Healthy</v>
      </c>
    </row>
    <row r="476" spans="1:23" ht="15" customHeight="1" x14ac:dyDescent="0.3">
      <c r="A476" s="25">
        <v>321680</v>
      </c>
      <c r="B476" s="25">
        <v>2</v>
      </c>
      <c r="C476" t="str">
        <f>INDEX(tblRegions[name],MATCH(B476,tblRegions[id],0))</f>
        <v>Midwest</v>
      </c>
      <c r="D476" s="26">
        <v>42736</v>
      </c>
      <c r="E476" s="27">
        <v>26</v>
      </c>
      <c r="F476" s="27">
        <v>23</v>
      </c>
      <c r="G476" s="9">
        <f t="shared" si="56"/>
        <v>0.88461538461538458</v>
      </c>
      <c r="H476" s="27">
        <v>528</v>
      </c>
      <c r="I476" s="27">
        <v>476</v>
      </c>
      <c r="J476" s="9">
        <f t="shared" si="57"/>
        <v>0.90151515151515149</v>
      </c>
      <c r="K476">
        <f t="shared" si="58"/>
        <v>-52</v>
      </c>
      <c r="L476" s="28">
        <v>0.86519999999999997</v>
      </c>
      <c r="M476" s="28">
        <v>0.9</v>
      </c>
      <c r="N476" s="9">
        <f t="shared" si="59"/>
        <v>-3.4800000000000053E-2</v>
      </c>
      <c r="O476" s="28">
        <v>0.98</v>
      </c>
      <c r="P476" s="28">
        <v>0.95</v>
      </c>
      <c r="Q476" s="9">
        <f t="shared" si="60"/>
        <v>3.0000000000000027E-2</v>
      </c>
      <c r="R476" s="24">
        <f>SUMIFS(tblCleanOrders[Sales_USD],tblCleanOrders[Rep_ID],A476,tblCleanOrders[Year],YEAR(D476),tblCleanOrders[Month],MONTH(D476))</f>
        <v>0</v>
      </c>
      <c r="S476" s="27">
        <v>1.06</v>
      </c>
      <c r="T476" s="24">
        <f>INDEX(tblRepAvg[Avg_Monthly_Sales],MATCH(A476,tblRepAvg[Rep_ID],0))*S476</f>
        <v>7429.4537675675683</v>
      </c>
      <c r="U476" s="9">
        <f t="shared" si="61"/>
        <v>0</v>
      </c>
      <c r="V476" s="24">
        <f t="shared" si="62"/>
        <v>-7429.4537675675683</v>
      </c>
      <c r="W476" t="str">
        <f t="shared" si="63"/>
        <v>Critical</v>
      </c>
    </row>
    <row r="477" spans="1:23" ht="15" customHeight="1" x14ac:dyDescent="0.3">
      <c r="A477" s="25">
        <v>321690</v>
      </c>
      <c r="B477" s="25">
        <v>2</v>
      </c>
      <c r="C477" t="str">
        <f>INDEX(tblRegions[name],MATCH(B477,tblRegions[id],0))</f>
        <v>Midwest</v>
      </c>
      <c r="D477" s="26">
        <v>42005</v>
      </c>
      <c r="E477" s="27">
        <v>26</v>
      </c>
      <c r="F477" s="27">
        <v>22</v>
      </c>
      <c r="G477" s="9">
        <f t="shared" si="56"/>
        <v>0.84615384615384615</v>
      </c>
      <c r="H477" s="27">
        <v>540</v>
      </c>
      <c r="I477" s="27">
        <v>422</v>
      </c>
      <c r="J477" s="9">
        <f t="shared" si="57"/>
        <v>0.78148148148148144</v>
      </c>
      <c r="K477">
        <f t="shared" si="58"/>
        <v>-118</v>
      </c>
      <c r="L477" s="28">
        <v>0.64780000000000004</v>
      </c>
      <c r="M477" s="28">
        <v>0.9</v>
      </c>
      <c r="N477" s="9">
        <f t="shared" si="59"/>
        <v>-0.25219999999999998</v>
      </c>
      <c r="O477" s="28">
        <v>0.70730000000000004</v>
      </c>
      <c r="P477" s="28">
        <v>0.95</v>
      </c>
      <c r="Q477" s="9">
        <f t="shared" si="60"/>
        <v>-0.24269999999999992</v>
      </c>
      <c r="R477" s="24">
        <f>SUMIFS(tblCleanOrders[Sales_USD],tblCleanOrders[Rep_ID],A477,tblCleanOrders[Year],YEAR(D477),tblCleanOrders[Month],MONTH(D477))</f>
        <v>7114.26</v>
      </c>
      <c r="S477" s="27">
        <v>1.07</v>
      </c>
      <c r="T477" s="24">
        <f>INDEX(tblRepAvg[Avg_Monthly_Sales],MATCH(A477,tblRepAvg[Rep_ID],0))*S477</f>
        <v>7496.2992026315778</v>
      </c>
      <c r="U477" s="9">
        <f t="shared" si="61"/>
        <v>0.94903629213499607</v>
      </c>
      <c r="V477" s="24">
        <f t="shared" si="62"/>
        <v>-382.03920263157761</v>
      </c>
      <c r="W477" t="str">
        <f t="shared" si="63"/>
        <v>Critical</v>
      </c>
    </row>
    <row r="478" spans="1:23" ht="15" customHeight="1" x14ac:dyDescent="0.3">
      <c r="A478" s="25">
        <v>321690</v>
      </c>
      <c r="B478" s="25">
        <v>2</v>
      </c>
      <c r="C478" t="str">
        <f>INDEX(tblRegions[name],MATCH(B478,tblRegions[id],0))</f>
        <v>Midwest</v>
      </c>
      <c r="D478" s="26">
        <v>42036</v>
      </c>
      <c r="E478" s="27">
        <v>26</v>
      </c>
      <c r="F478" s="27">
        <v>22</v>
      </c>
      <c r="G478" s="9">
        <f t="shared" si="56"/>
        <v>0.84615384615384615</v>
      </c>
      <c r="H478" s="27">
        <v>548</v>
      </c>
      <c r="I478" s="27">
        <v>400</v>
      </c>
      <c r="J478" s="9">
        <f t="shared" si="57"/>
        <v>0.72992700729927007</v>
      </c>
      <c r="K478">
        <f t="shared" si="58"/>
        <v>-148</v>
      </c>
      <c r="L478" s="28">
        <v>0.74180000000000001</v>
      </c>
      <c r="M478" s="28">
        <v>0.9</v>
      </c>
      <c r="N478" s="9">
        <f t="shared" si="59"/>
        <v>-0.15820000000000001</v>
      </c>
      <c r="O478" s="28">
        <v>0.70220000000000005</v>
      </c>
      <c r="P478" s="28">
        <v>0.95</v>
      </c>
      <c r="Q478" s="9">
        <f t="shared" si="60"/>
        <v>-0.24779999999999991</v>
      </c>
      <c r="R478" s="24">
        <f>SUMIFS(tblCleanOrders[Sales_USD],tblCleanOrders[Rep_ID],A478,tblCleanOrders[Year],YEAR(D478),tblCleanOrders[Month],MONTH(D478))</f>
        <v>2944.28</v>
      </c>
      <c r="S478" s="27">
        <v>1.08</v>
      </c>
      <c r="T478" s="24">
        <f>INDEX(tblRepAvg[Avg_Monthly_Sales],MATCH(A478,tblRepAvg[Rep_ID],0))*S478</f>
        <v>7566.3580736842096</v>
      </c>
      <c r="U478" s="9">
        <f t="shared" si="61"/>
        <v>0.38912776415382783</v>
      </c>
      <c r="V478" s="24">
        <f t="shared" si="62"/>
        <v>-4622.0780736842098</v>
      </c>
      <c r="W478" t="str">
        <f t="shared" si="63"/>
        <v>Critical</v>
      </c>
    </row>
    <row r="479" spans="1:23" ht="15" customHeight="1" x14ac:dyDescent="0.3">
      <c r="A479" s="25">
        <v>321690</v>
      </c>
      <c r="B479" s="25">
        <v>2</v>
      </c>
      <c r="C479" t="str">
        <f>INDEX(tblRegions[name],MATCH(B479,tblRegions[id],0))</f>
        <v>Midwest</v>
      </c>
      <c r="D479" s="26">
        <v>42064</v>
      </c>
      <c r="E479" s="27">
        <v>26</v>
      </c>
      <c r="F479" s="27">
        <v>22</v>
      </c>
      <c r="G479" s="9">
        <f t="shared" si="56"/>
        <v>0.84615384615384615</v>
      </c>
      <c r="H479" s="27">
        <v>556</v>
      </c>
      <c r="I479" s="27">
        <v>416</v>
      </c>
      <c r="J479" s="9">
        <f t="shared" si="57"/>
        <v>0.74820143884892087</v>
      </c>
      <c r="K479">
        <f t="shared" si="58"/>
        <v>-140</v>
      </c>
      <c r="L479" s="28">
        <v>0.71579999999999999</v>
      </c>
      <c r="M479" s="28">
        <v>0.9</v>
      </c>
      <c r="N479" s="9">
        <f t="shared" si="59"/>
        <v>-0.18420000000000003</v>
      </c>
      <c r="O479" s="28">
        <v>0.71799999999999997</v>
      </c>
      <c r="P479" s="28">
        <v>0.95</v>
      </c>
      <c r="Q479" s="9">
        <f t="shared" si="60"/>
        <v>-0.23199999999999998</v>
      </c>
      <c r="R479" s="24">
        <f>SUMIFS(tblCleanOrders[Sales_USD],tblCleanOrders[Rep_ID],A479,tblCleanOrders[Year],YEAR(D479),tblCleanOrders[Month],MONTH(D479))</f>
        <v>7084.24</v>
      </c>
      <c r="S479" s="27">
        <v>1.0900000000000001</v>
      </c>
      <c r="T479" s="24">
        <f>INDEX(tblRepAvg[Avg_Monthly_Sales],MATCH(A479,tblRepAvg[Rep_ID],0))*S479</f>
        <v>7636.4169447368413</v>
      </c>
      <c r="U479" s="9">
        <f t="shared" si="61"/>
        <v>0.9276916191542669</v>
      </c>
      <c r="V479" s="24">
        <f t="shared" si="62"/>
        <v>-552.17694473684151</v>
      </c>
      <c r="W479" t="str">
        <f t="shared" si="63"/>
        <v>At Risk</v>
      </c>
    </row>
    <row r="480" spans="1:23" ht="15" customHeight="1" x14ac:dyDescent="0.3">
      <c r="A480" s="25">
        <v>321690</v>
      </c>
      <c r="B480" s="25">
        <v>2</v>
      </c>
      <c r="C480" t="str">
        <f>INDEX(tblRegions[name],MATCH(B480,tblRegions[id],0))</f>
        <v>Midwest</v>
      </c>
      <c r="D480" s="26">
        <v>42095</v>
      </c>
      <c r="E480" s="27">
        <v>26</v>
      </c>
      <c r="F480" s="27">
        <v>22</v>
      </c>
      <c r="G480" s="9">
        <f t="shared" si="56"/>
        <v>0.84615384615384615</v>
      </c>
      <c r="H480" s="27">
        <v>564</v>
      </c>
      <c r="I480" s="27">
        <v>430</v>
      </c>
      <c r="J480" s="9">
        <f t="shared" si="57"/>
        <v>0.76241134751773054</v>
      </c>
      <c r="K480">
        <f t="shared" si="58"/>
        <v>-134</v>
      </c>
      <c r="L480" s="28">
        <v>0.68430000000000002</v>
      </c>
      <c r="M480" s="28">
        <v>0.9</v>
      </c>
      <c r="N480" s="9">
        <f t="shared" si="59"/>
        <v>-0.2157</v>
      </c>
      <c r="O480" s="28">
        <v>0.75260000000000005</v>
      </c>
      <c r="P480" s="28">
        <v>0.95</v>
      </c>
      <c r="Q480" s="9">
        <f t="shared" si="60"/>
        <v>-0.19739999999999991</v>
      </c>
      <c r="R480" s="24">
        <f>SUMIFS(tblCleanOrders[Sales_USD],tblCleanOrders[Rep_ID],A480,tblCleanOrders[Year],YEAR(D480),tblCleanOrders[Month],MONTH(D480))</f>
        <v>4370.3999999999996</v>
      </c>
      <c r="S480" s="27">
        <v>1.1000000000000001</v>
      </c>
      <c r="T480" s="24">
        <f>INDEX(tblRepAvg[Avg_Monthly_Sales],MATCH(A480,tblRepAvg[Rep_ID],0))*S480</f>
        <v>7706.475815789473</v>
      </c>
      <c r="U480" s="9">
        <f t="shared" si="61"/>
        <v>0.56710746967448744</v>
      </c>
      <c r="V480" s="24">
        <f t="shared" si="62"/>
        <v>-3336.0758157894734</v>
      </c>
      <c r="W480" t="str">
        <f t="shared" si="63"/>
        <v>Critical</v>
      </c>
    </row>
    <row r="481" spans="1:23" ht="15" customHeight="1" x14ac:dyDescent="0.3">
      <c r="A481" s="25">
        <v>321690</v>
      </c>
      <c r="B481" s="25">
        <v>2</v>
      </c>
      <c r="C481" t="str">
        <f>INDEX(tblRegions[name],MATCH(B481,tblRegions[id],0))</f>
        <v>Midwest</v>
      </c>
      <c r="D481" s="26">
        <v>42125</v>
      </c>
      <c r="E481" s="27">
        <v>26</v>
      </c>
      <c r="F481" s="27">
        <v>22</v>
      </c>
      <c r="G481" s="9">
        <f t="shared" si="56"/>
        <v>0.84615384615384615</v>
      </c>
      <c r="H481" s="27">
        <v>540</v>
      </c>
      <c r="I481" s="27">
        <v>414</v>
      </c>
      <c r="J481" s="9">
        <f t="shared" si="57"/>
        <v>0.76666666666666672</v>
      </c>
      <c r="K481">
        <f t="shared" si="58"/>
        <v>-126</v>
      </c>
      <c r="L481" s="28">
        <v>0.69489999999999996</v>
      </c>
      <c r="M481" s="28">
        <v>0.9</v>
      </c>
      <c r="N481" s="9">
        <f t="shared" si="59"/>
        <v>-0.20510000000000006</v>
      </c>
      <c r="O481" s="28">
        <v>0.7651</v>
      </c>
      <c r="P481" s="28">
        <v>0.95</v>
      </c>
      <c r="Q481" s="9">
        <f t="shared" si="60"/>
        <v>-0.18489999999999995</v>
      </c>
      <c r="R481" s="24">
        <f>SUMIFS(tblCleanOrders[Sales_USD],tblCleanOrders[Rep_ID],A481,tblCleanOrders[Year],YEAR(D481),tblCleanOrders[Month],MONTH(D481))</f>
        <v>4289.8099999999995</v>
      </c>
      <c r="S481" s="27">
        <v>1.1100000000000001</v>
      </c>
      <c r="T481" s="24">
        <f>INDEX(tblRepAvg[Avg_Monthly_Sales],MATCH(A481,tblRepAvg[Rep_ID],0))*S481</f>
        <v>7776.5346868421047</v>
      </c>
      <c r="U481" s="9">
        <f t="shared" si="61"/>
        <v>0.55163516562953896</v>
      </c>
      <c r="V481" s="24">
        <f t="shared" si="62"/>
        <v>-3486.7246868421053</v>
      </c>
      <c r="W481" t="str">
        <f t="shared" si="63"/>
        <v>Critical</v>
      </c>
    </row>
    <row r="482" spans="1:23" ht="15" customHeight="1" x14ac:dyDescent="0.3">
      <c r="A482" s="25">
        <v>321690</v>
      </c>
      <c r="B482" s="25">
        <v>2</v>
      </c>
      <c r="C482" t="str">
        <f>INDEX(tblRegions[name],MATCH(B482,tblRegions[id],0))</f>
        <v>Midwest</v>
      </c>
      <c r="D482" s="26">
        <v>42156</v>
      </c>
      <c r="E482" s="27">
        <v>26</v>
      </c>
      <c r="F482" s="27">
        <v>22</v>
      </c>
      <c r="G482" s="9">
        <f t="shared" si="56"/>
        <v>0.84615384615384615</v>
      </c>
      <c r="H482" s="27">
        <v>548</v>
      </c>
      <c r="I482" s="27">
        <v>416</v>
      </c>
      <c r="J482" s="9">
        <f t="shared" si="57"/>
        <v>0.75912408759124084</v>
      </c>
      <c r="K482">
        <f t="shared" si="58"/>
        <v>-132</v>
      </c>
      <c r="L482" s="28">
        <v>0.7137</v>
      </c>
      <c r="M482" s="28">
        <v>0.9</v>
      </c>
      <c r="N482" s="9">
        <f t="shared" si="59"/>
        <v>-0.18630000000000002</v>
      </c>
      <c r="O482" s="28">
        <v>0.7994</v>
      </c>
      <c r="P482" s="28">
        <v>0.95</v>
      </c>
      <c r="Q482" s="9">
        <f t="shared" si="60"/>
        <v>-0.15059999999999996</v>
      </c>
      <c r="R482" s="24">
        <f>SUMIFS(tblCleanOrders[Sales_USD],tblCleanOrders[Rep_ID],A482,tblCleanOrders[Year],YEAR(D482),tblCleanOrders[Month],MONTH(D482))</f>
        <v>4578.91</v>
      </c>
      <c r="S482" s="27">
        <v>1.1200000000000001</v>
      </c>
      <c r="T482" s="24">
        <f>INDEX(tblRepAvg[Avg_Monthly_Sales],MATCH(A482,tblRepAvg[Rep_ID],0))*S482</f>
        <v>7846.5935578947365</v>
      </c>
      <c r="U482" s="9">
        <f t="shared" si="61"/>
        <v>0.58355386528119524</v>
      </c>
      <c r="V482" s="24">
        <f t="shared" si="62"/>
        <v>-3267.6835578947366</v>
      </c>
      <c r="W482" t="str">
        <f t="shared" si="63"/>
        <v>Critical</v>
      </c>
    </row>
    <row r="483" spans="1:23" ht="15" customHeight="1" x14ac:dyDescent="0.3">
      <c r="A483" s="25">
        <v>321690</v>
      </c>
      <c r="B483" s="25">
        <v>2</v>
      </c>
      <c r="C483" t="str">
        <f>INDEX(tblRegions[name],MATCH(B483,tblRegions[id],0))</f>
        <v>Midwest</v>
      </c>
      <c r="D483" s="26">
        <v>42186</v>
      </c>
      <c r="E483" s="27">
        <v>26</v>
      </c>
      <c r="F483" s="27">
        <v>21</v>
      </c>
      <c r="G483" s="9">
        <f t="shared" si="56"/>
        <v>0.80769230769230771</v>
      </c>
      <c r="H483" s="27">
        <v>556</v>
      </c>
      <c r="I483" s="27">
        <v>446</v>
      </c>
      <c r="J483" s="9">
        <f t="shared" si="57"/>
        <v>0.80215827338129497</v>
      </c>
      <c r="K483">
        <f t="shared" si="58"/>
        <v>-110</v>
      </c>
      <c r="L483" s="28">
        <v>0.64380000000000004</v>
      </c>
      <c r="M483" s="28">
        <v>0.9</v>
      </c>
      <c r="N483" s="9">
        <f t="shared" si="59"/>
        <v>-0.25619999999999998</v>
      </c>
      <c r="O483" s="28">
        <v>0.73719999999999997</v>
      </c>
      <c r="P483" s="28">
        <v>0.95</v>
      </c>
      <c r="Q483" s="9">
        <f t="shared" si="60"/>
        <v>-0.21279999999999999</v>
      </c>
      <c r="R483" s="24">
        <f>SUMIFS(tblCleanOrders[Sales_USD],tblCleanOrders[Rep_ID],A483,tblCleanOrders[Year],YEAR(D483),tblCleanOrders[Month],MONTH(D483))</f>
        <v>4860.47</v>
      </c>
      <c r="S483" s="27">
        <v>1.1299999999999999</v>
      </c>
      <c r="T483" s="24">
        <f>INDEX(tblRepAvg[Avg_Monthly_Sales],MATCH(A483,tblRepAvg[Rep_ID],0))*S483</f>
        <v>7916.6524289473664</v>
      </c>
      <c r="U483" s="9">
        <f t="shared" si="61"/>
        <v>0.61395520943013915</v>
      </c>
      <c r="V483" s="24">
        <f t="shared" si="62"/>
        <v>-3056.1824289473661</v>
      </c>
      <c r="W483" t="str">
        <f t="shared" si="63"/>
        <v>Critical</v>
      </c>
    </row>
    <row r="484" spans="1:23" ht="15" customHeight="1" x14ac:dyDescent="0.3">
      <c r="A484" s="25">
        <v>321690</v>
      </c>
      <c r="B484" s="25">
        <v>2</v>
      </c>
      <c r="C484" t="str">
        <f>INDEX(tblRegions[name],MATCH(B484,tblRegions[id],0))</f>
        <v>Midwest</v>
      </c>
      <c r="D484" s="26">
        <v>42217</v>
      </c>
      <c r="E484" s="27">
        <v>26</v>
      </c>
      <c r="F484" s="27">
        <v>23</v>
      </c>
      <c r="G484" s="9">
        <f t="shared" si="56"/>
        <v>0.88461538461538458</v>
      </c>
      <c r="H484" s="27">
        <v>564</v>
      </c>
      <c r="I484" s="27">
        <v>446</v>
      </c>
      <c r="J484" s="9">
        <f t="shared" si="57"/>
        <v>0.79078014184397161</v>
      </c>
      <c r="K484">
        <f t="shared" si="58"/>
        <v>-118</v>
      </c>
      <c r="L484" s="28">
        <v>0.71599999999999997</v>
      </c>
      <c r="M484" s="28">
        <v>0.9</v>
      </c>
      <c r="N484" s="9">
        <f t="shared" si="59"/>
        <v>-0.18400000000000005</v>
      </c>
      <c r="O484" s="28">
        <v>0.7208</v>
      </c>
      <c r="P484" s="28">
        <v>0.95</v>
      </c>
      <c r="Q484" s="9">
        <f t="shared" si="60"/>
        <v>-0.22919999999999996</v>
      </c>
      <c r="R484" s="24">
        <f>SUMIFS(tblCleanOrders[Sales_USD],tblCleanOrders[Rep_ID],A484,tblCleanOrders[Year],YEAR(D484),tblCleanOrders[Month],MONTH(D484))</f>
        <v>4713.88</v>
      </c>
      <c r="S484" s="27">
        <v>1.1399999999999999</v>
      </c>
      <c r="T484" s="24">
        <f>INDEX(tblRepAvg[Avg_Monthly_Sales],MATCH(A484,tblRepAvg[Rep_ID],0))*S484</f>
        <v>7986.7112999999981</v>
      </c>
      <c r="U484" s="9">
        <f t="shared" si="61"/>
        <v>0.59021539942228807</v>
      </c>
      <c r="V484" s="24">
        <f t="shared" si="62"/>
        <v>-3272.831299999998</v>
      </c>
      <c r="W484" t="str">
        <f t="shared" si="63"/>
        <v>Critical</v>
      </c>
    </row>
    <row r="485" spans="1:23" ht="15" customHeight="1" x14ac:dyDescent="0.3">
      <c r="A485" s="25">
        <v>321690</v>
      </c>
      <c r="B485" s="25">
        <v>2</v>
      </c>
      <c r="C485" t="str">
        <f>INDEX(tblRegions[name],MATCH(B485,tblRegions[id],0))</f>
        <v>Midwest</v>
      </c>
      <c r="D485" s="26">
        <v>42248</v>
      </c>
      <c r="E485" s="27">
        <v>26</v>
      </c>
      <c r="F485" s="27">
        <v>22</v>
      </c>
      <c r="G485" s="9">
        <f t="shared" si="56"/>
        <v>0.84615384615384615</v>
      </c>
      <c r="H485" s="27">
        <v>540</v>
      </c>
      <c r="I485" s="27">
        <v>411</v>
      </c>
      <c r="J485" s="9">
        <f t="shared" si="57"/>
        <v>0.76111111111111107</v>
      </c>
      <c r="K485">
        <f t="shared" si="58"/>
        <v>-129</v>
      </c>
      <c r="L485" s="28">
        <v>0.6825</v>
      </c>
      <c r="M485" s="28">
        <v>0.9</v>
      </c>
      <c r="N485" s="9">
        <f t="shared" si="59"/>
        <v>-0.21750000000000003</v>
      </c>
      <c r="O485" s="28">
        <v>0.72519999999999996</v>
      </c>
      <c r="P485" s="28">
        <v>0.95</v>
      </c>
      <c r="Q485" s="9">
        <f t="shared" si="60"/>
        <v>-0.2248</v>
      </c>
      <c r="R485" s="24">
        <f>SUMIFS(tblCleanOrders[Sales_USD],tblCleanOrders[Rep_ID],A485,tblCleanOrders[Year],YEAR(D485),tblCleanOrders[Month],MONTH(D485))</f>
        <v>4012.34</v>
      </c>
      <c r="S485" s="27">
        <v>1.1499999999999999</v>
      </c>
      <c r="T485" s="24">
        <f>INDEX(tblRepAvg[Avg_Monthly_Sales],MATCH(A485,tblRepAvg[Rep_ID],0))*S485</f>
        <v>8056.7701710526298</v>
      </c>
      <c r="U485" s="9">
        <f t="shared" si="61"/>
        <v>0.49800849655809176</v>
      </c>
      <c r="V485" s="24">
        <f t="shared" si="62"/>
        <v>-4044.4301710526297</v>
      </c>
      <c r="W485" t="str">
        <f t="shared" si="63"/>
        <v>Critical</v>
      </c>
    </row>
    <row r="486" spans="1:23" ht="15" customHeight="1" x14ac:dyDescent="0.3">
      <c r="A486" s="25">
        <v>321690</v>
      </c>
      <c r="B486" s="25">
        <v>2</v>
      </c>
      <c r="C486" t="str">
        <f>INDEX(tblRegions[name],MATCH(B486,tblRegions[id],0))</f>
        <v>Midwest</v>
      </c>
      <c r="D486" s="26">
        <v>42278</v>
      </c>
      <c r="E486" s="27">
        <v>26</v>
      </c>
      <c r="F486" s="27">
        <v>22</v>
      </c>
      <c r="G486" s="9">
        <f t="shared" si="56"/>
        <v>0.84615384615384615</v>
      </c>
      <c r="H486" s="27">
        <v>548</v>
      </c>
      <c r="I486" s="27">
        <v>406</v>
      </c>
      <c r="J486" s="9">
        <f t="shared" si="57"/>
        <v>0.74087591240875916</v>
      </c>
      <c r="K486">
        <f t="shared" si="58"/>
        <v>-142</v>
      </c>
      <c r="L486" s="28">
        <v>0.68179999999999996</v>
      </c>
      <c r="M486" s="28">
        <v>0.9</v>
      </c>
      <c r="N486" s="9">
        <f t="shared" si="59"/>
        <v>-0.21820000000000006</v>
      </c>
      <c r="O486" s="28">
        <v>0.68769999999999998</v>
      </c>
      <c r="P486" s="28">
        <v>0.95</v>
      </c>
      <c r="Q486" s="9">
        <f t="shared" si="60"/>
        <v>-0.26229999999999998</v>
      </c>
      <c r="R486" s="24">
        <f>SUMIFS(tblCleanOrders[Sales_USD],tblCleanOrders[Rep_ID],A486,tblCleanOrders[Year],YEAR(D486),tblCleanOrders[Month],MONTH(D486))</f>
        <v>8880.84</v>
      </c>
      <c r="S486" s="27">
        <v>1.05</v>
      </c>
      <c r="T486" s="24">
        <f>INDEX(tblRepAvg[Avg_Monthly_Sales],MATCH(A486,tblRepAvg[Rep_ID],0))*S486</f>
        <v>7356.1814605263144</v>
      </c>
      <c r="U486" s="9">
        <f t="shared" si="61"/>
        <v>1.2072622253345828</v>
      </c>
      <c r="V486" s="24">
        <f t="shared" si="62"/>
        <v>1524.6585394736858</v>
      </c>
      <c r="W486" t="str">
        <f t="shared" si="63"/>
        <v>Critical</v>
      </c>
    </row>
    <row r="487" spans="1:23" ht="15" customHeight="1" x14ac:dyDescent="0.3">
      <c r="A487" s="25">
        <v>321690</v>
      </c>
      <c r="B487" s="25">
        <v>2</v>
      </c>
      <c r="C487" t="str">
        <f>INDEX(tblRegions[name],MATCH(B487,tblRegions[id],0))</f>
        <v>Midwest</v>
      </c>
      <c r="D487" s="26">
        <v>42309</v>
      </c>
      <c r="E487" s="27">
        <v>26</v>
      </c>
      <c r="F487" s="27">
        <v>22</v>
      </c>
      <c r="G487" s="9">
        <f t="shared" si="56"/>
        <v>0.84615384615384615</v>
      </c>
      <c r="H487" s="27">
        <v>556</v>
      </c>
      <c r="I487" s="27">
        <v>441</v>
      </c>
      <c r="J487" s="9">
        <f t="shared" si="57"/>
        <v>0.79316546762589923</v>
      </c>
      <c r="K487">
        <f t="shared" si="58"/>
        <v>-115</v>
      </c>
      <c r="L487" s="28">
        <v>0.71809999999999996</v>
      </c>
      <c r="M487" s="28">
        <v>0.9</v>
      </c>
      <c r="N487" s="9">
        <f t="shared" si="59"/>
        <v>-0.18190000000000006</v>
      </c>
      <c r="O487" s="28">
        <v>0.77449999999999997</v>
      </c>
      <c r="P487" s="28">
        <v>0.95</v>
      </c>
      <c r="Q487" s="9">
        <f t="shared" si="60"/>
        <v>-0.17549999999999999</v>
      </c>
      <c r="R487" s="24">
        <f>SUMIFS(tblCleanOrders[Sales_USD],tblCleanOrders[Rep_ID],A487,tblCleanOrders[Year],YEAR(D487),tblCleanOrders[Month],MONTH(D487))</f>
        <v>6774</v>
      </c>
      <c r="S487" s="27">
        <v>1.06</v>
      </c>
      <c r="T487" s="24">
        <f>INDEX(tblRepAvg[Avg_Monthly_Sales],MATCH(A487,tblRepAvg[Rep_ID],0))*S487</f>
        <v>7426.2403315789461</v>
      </c>
      <c r="U487" s="9">
        <f t="shared" si="61"/>
        <v>0.91217085598409808</v>
      </c>
      <c r="V487" s="24">
        <f t="shared" si="62"/>
        <v>-652.2403315789461</v>
      </c>
      <c r="W487" t="str">
        <f t="shared" si="63"/>
        <v>At Risk</v>
      </c>
    </row>
    <row r="488" spans="1:23" ht="15" customHeight="1" x14ac:dyDescent="0.3">
      <c r="A488" s="25">
        <v>321690</v>
      </c>
      <c r="B488" s="25">
        <v>2</v>
      </c>
      <c r="C488" t="str">
        <f>INDEX(tblRegions[name],MATCH(B488,tblRegions[id],0))</f>
        <v>Midwest</v>
      </c>
      <c r="D488" s="26">
        <v>42339</v>
      </c>
      <c r="E488" s="27">
        <v>26</v>
      </c>
      <c r="F488" s="27">
        <v>22</v>
      </c>
      <c r="G488" s="9">
        <f t="shared" si="56"/>
        <v>0.84615384615384615</v>
      </c>
      <c r="H488" s="27">
        <v>564</v>
      </c>
      <c r="I488" s="27">
        <v>444</v>
      </c>
      <c r="J488" s="9">
        <f t="shared" si="57"/>
        <v>0.78723404255319152</v>
      </c>
      <c r="K488">
        <f t="shared" si="58"/>
        <v>-120</v>
      </c>
      <c r="L488" s="28">
        <v>0.72060000000000002</v>
      </c>
      <c r="M488" s="28">
        <v>0.9</v>
      </c>
      <c r="N488" s="9">
        <f t="shared" si="59"/>
        <v>-0.1794</v>
      </c>
      <c r="O488" s="28">
        <v>0.7379</v>
      </c>
      <c r="P488" s="28">
        <v>0.95</v>
      </c>
      <c r="Q488" s="9">
        <f t="shared" si="60"/>
        <v>-0.21209999999999996</v>
      </c>
      <c r="R488" s="24">
        <f>SUMIFS(tblCleanOrders[Sales_USD],tblCleanOrders[Rep_ID],A488,tblCleanOrders[Year],YEAR(D488),tblCleanOrders[Month],MONTH(D488))</f>
        <v>11555.199999999999</v>
      </c>
      <c r="S488" s="27">
        <v>1.07</v>
      </c>
      <c r="T488" s="24">
        <f>INDEX(tblRepAvg[Avg_Monthly_Sales],MATCH(A488,tblRepAvg[Rep_ID],0))*S488</f>
        <v>7496.2992026315778</v>
      </c>
      <c r="U488" s="9">
        <f t="shared" si="61"/>
        <v>1.5414539478284888</v>
      </c>
      <c r="V488" s="24">
        <f t="shared" si="62"/>
        <v>4058.9007973684211</v>
      </c>
      <c r="W488" t="str">
        <f t="shared" si="63"/>
        <v>At Risk</v>
      </c>
    </row>
    <row r="489" spans="1:23" ht="15" customHeight="1" x14ac:dyDescent="0.3">
      <c r="A489" s="25">
        <v>321690</v>
      </c>
      <c r="B489" s="25">
        <v>2</v>
      </c>
      <c r="C489" t="str">
        <f>INDEX(tblRegions[name],MATCH(B489,tblRegions[id],0))</f>
        <v>Midwest</v>
      </c>
      <c r="D489" s="26">
        <v>42370</v>
      </c>
      <c r="E489" s="27">
        <v>26</v>
      </c>
      <c r="F489" s="27">
        <v>21</v>
      </c>
      <c r="G489" s="9">
        <f t="shared" si="56"/>
        <v>0.80769230769230771</v>
      </c>
      <c r="H489" s="27">
        <v>540</v>
      </c>
      <c r="I489" s="27">
        <v>464</v>
      </c>
      <c r="J489" s="9">
        <f t="shared" si="57"/>
        <v>0.85925925925925928</v>
      </c>
      <c r="K489">
        <f t="shared" si="58"/>
        <v>-76</v>
      </c>
      <c r="L489" s="28">
        <v>0.69420000000000004</v>
      </c>
      <c r="M489" s="28">
        <v>0.9</v>
      </c>
      <c r="N489" s="9">
        <f t="shared" si="59"/>
        <v>-0.20579999999999998</v>
      </c>
      <c r="O489" s="28">
        <v>0.71379999999999999</v>
      </c>
      <c r="P489" s="28">
        <v>0.95</v>
      </c>
      <c r="Q489" s="9">
        <f t="shared" si="60"/>
        <v>-0.23619999999999997</v>
      </c>
      <c r="R489" s="24">
        <f>SUMIFS(tblCleanOrders[Sales_USD],tblCleanOrders[Rep_ID],A489,tblCleanOrders[Year],YEAR(D489),tblCleanOrders[Month],MONTH(D489))</f>
        <v>9864.0299999999988</v>
      </c>
      <c r="S489" s="27">
        <v>1.08</v>
      </c>
      <c r="T489" s="24">
        <f>INDEX(tblRepAvg[Avg_Monthly_Sales],MATCH(A489,tblRepAvg[Rep_ID],0))*S489</f>
        <v>7566.3580736842096</v>
      </c>
      <c r="U489" s="9">
        <f t="shared" si="61"/>
        <v>1.3036694673897462</v>
      </c>
      <c r="V489" s="24">
        <f t="shared" si="62"/>
        <v>2297.6719263157893</v>
      </c>
      <c r="W489" t="str">
        <f t="shared" si="63"/>
        <v>Critical</v>
      </c>
    </row>
    <row r="490" spans="1:23" ht="15" customHeight="1" x14ac:dyDescent="0.3">
      <c r="A490" s="25">
        <v>321690</v>
      </c>
      <c r="B490" s="25">
        <v>2</v>
      </c>
      <c r="C490" t="str">
        <f>INDEX(tblRegions[name],MATCH(B490,tblRegions[id],0))</f>
        <v>Midwest</v>
      </c>
      <c r="D490" s="26">
        <v>42401</v>
      </c>
      <c r="E490" s="27">
        <v>26</v>
      </c>
      <c r="F490" s="27">
        <v>22</v>
      </c>
      <c r="G490" s="9">
        <f t="shared" si="56"/>
        <v>0.84615384615384615</v>
      </c>
      <c r="H490" s="27">
        <v>548</v>
      </c>
      <c r="I490" s="27">
        <v>428</v>
      </c>
      <c r="J490" s="9">
        <f t="shared" si="57"/>
        <v>0.78102189781021902</v>
      </c>
      <c r="K490">
        <f t="shared" si="58"/>
        <v>-120</v>
      </c>
      <c r="L490" s="28">
        <v>0.66080000000000005</v>
      </c>
      <c r="M490" s="28">
        <v>0.9</v>
      </c>
      <c r="N490" s="9">
        <f t="shared" si="59"/>
        <v>-0.23919999999999997</v>
      </c>
      <c r="O490" s="28">
        <v>0.77139999999999997</v>
      </c>
      <c r="P490" s="28">
        <v>0.95</v>
      </c>
      <c r="Q490" s="9">
        <f t="shared" si="60"/>
        <v>-0.17859999999999998</v>
      </c>
      <c r="R490" s="24">
        <f>SUMIFS(tblCleanOrders[Sales_USD],tblCleanOrders[Rep_ID],A490,tblCleanOrders[Year],YEAR(D490),tblCleanOrders[Month],MONTH(D490))</f>
        <v>9991.76</v>
      </c>
      <c r="S490" s="27">
        <v>1.0900000000000001</v>
      </c>
      <c r="T490" s="24">
        <f>INDEX(tblRepAvg[Avg_Monthly_Sales],MATCH(A490,tblRepAvg[Rep_ID],0))*S490</f>
        <v>7636.4169447368413</v>
      </c>
      <c r="U490" s="9">
        <f t="shared" si="61"/>
        <v>1.3084356279009235</v>
      </c>
      <c r="V490" s="24">
        <f t="shared" si="62"/>
        <v>2355.3430552631589</v>
      </c>
      <c r="W490" t="str">
        <f t="shared" si="63"/>
        <v>Critical</v>
      </c>
    </row>
    <row r="491" spans="1:23" ht="15" customHeight="1" x14ac:dyDescent="0.3">
      <c r="A491" s="25">
        <v>321690</v>
      </c>
      <c r="B491" s="25">
        <v>2</v>
      </c>
      <c r="C491" t="str">
        <f>INDEX(tblRegions[name],MATCH(B491,tblRegions[id],0))</f>
        <v>Midwest</v>
      </c>
      <c r="D491" s="26">
        <v>42430</v>
      </c>
      <c r="E491" s="27">
        <v>26</v>
      </c>
      <c r="F491" s="27">
        <v>22</v>
      </c>
      <c r="G491" s="9">
        <f t="shared" si="56"/>
        <v>0.84615384615384615</v>
      </c>
      <c r="H491" s="27">
        <v>556</v>
      </c>
      <c r="I491" s="27">
        <v>404</v>
      </c>
      <c r="J491" s="9">
        <f t="shared" si="57"/>
        <v>0.72661870503597126</v>
      </c>
      <c r="K491">
        <f t="shared" si="58"/>
        <v>-152</v>
      </c>
      <c r="L491" s="28">
        <v>0.75160000000000005</v>
      </c>
      <c r="M491" s="28">
        <v>0.9</v>
      </c>
      <c r="N491" s="9">
        <f t="shared" si="59"/>
        <v>-0.14839999999999998</v>
      </c>
      <c r="O491" s="28">
        <v>0.76770000000000005</v>
      </c>
      <c r="P491" s="28">
        <v>0.95</v>
      </c>
      <c r="Q491" s="9">
        <f t="shared" si="60"/>
        <v>-0.18229999999999991</v>
      </c>
      <c r="R491" s="24">
        <f>SUMIFS(tblCleanOrders[Sales_USD],tblCleanOrders[Rep_ID],A491,tblCleanOrders[Year],YEAR(D491),tblCleanOrders[Month],MONTH(D491))</f>
        <v>9950.94</v>
      </c>
      <c r="S491" s="27">
        <v>1.1000000000000001</v>
      </c>
      <c r="T491" s="24">
        <f>INDEX(tblRepAvg[Avg_Monthly_Sales],MATCH(A491,tblRepAvg[Rep_ID],0))*S491</f>
        <v>7706.475815789473</v>
      </c>
      <c r="U491" s="9">
        <f t="shared" si="61"/>
        <v>1.2912439145805064</v>
      </c>
      <c r="V491" s="24">
        <f t="shared" si="62"/>
        <v>2244.4641842105275</v>
      </c>
      <c r="W491" t="str">
        <f t="shared" si="63"/>
        <v>At Risk</v>
      </c>
    </row>
    <row r="492" spans="1:23" ht="15" customHeight="1" x14ac:dyDescent="0.3">
      <c r="A492" s="25">
        <v>321690</v>
      </c>
      <c r="B492" s="25">
        <v>2</v>
      </c>
      <c r="C492" t="str">
        <f>INDEX(tblRegions[name],MATCH(B492,tblRegions[id],0))</f>
        <v>Midwest</v>
      </c>
      <c r="D492" s="26">
        <v>42461</v>
      </c>
      <c r="E492" s="27">
        <v>26</v>
      </c>
      <c r="F492" s="27">
        <v>21</v>
      </c>
      <c r="G492" s="9">
        <f t="shared" si="56"/>
        <v>0.80769230769230771</v>
      </c>
      <c r="H492" s="27">
        <v>564</v>
      </c>
      <c r="I492" s="27">
        <v>475</v>
      </c>
      <c r="J492" s="9">
        <f t="shared" si="57"/>
        <v>0.84219858156028371</v>
      </c>
      <c r="K492">
        <f t="shared" si="58"/>
        <v>-89</v>
      </c>
      <c r="L492" s="28">
        <v>0.73309999999999997</v>
      </c>
      <c r="M492" s="28">
        <v>0.9</v>
      </c>
      <c r="N492" s="9">
        <f t="shared" si="59"/>
        <v>-0.16690000000000005</v>
      </c>
      <c r="O492" s="28">
        <v>0.74260000000000004</v>
      </c>
      <c r="P492" s="28">
        <v>0.95</v>
      </c>
      <c r="Q492" s="9">
        <f t="shared" si="60"/>
        <v>-0.20739999999999992</v>
      </c>
      <c r="R492" s="24">
        <f>SUMIFS(tblCleanOrders[Sales_USD],tblCleanOrders[Rep_ID],A492,tblCleanOrders[Year],YEAR(D492),tblCleanOrders[Month],MONTH(D492))</f>
        <v>9795.07</v>
      </c>
      <c r="S492" s="27">
        <v>1.1100000000000001</v>
      </c>
      <c r="T492" s="24">
        <f>INDEX(tblRepAvg[Avg_Monthly_Sales],MATCH(A492,tblRepAvg[Rep_ID],0))*S492</f>
        <v>7776.5346868421047</v>
      </c>
      <c r="U492" s="9">
        <f t="shared" si="61"/>
        <v>1.2595674544567077</v>
      </c>
      <c r="V492" s="24">
        <f t="shared" si="62"/>
        <v>2018.535313157895</v>
      </c>
      <c r="W492" t="str">
        <f t="shared" si="63"/>
        <v>At Risk</v>
      </c>
    </row>
    <row r="493" spans="1:23" ht="15" customHeight="1" x14ac:dyDescent="0.3">
      <c r="A493" s="25">
        <v>321690</v>
      </c>
      <c r="B493" s="25">
        <v>2</v>
      </c>
      <c r="C493" t="str">
        <f>INDEX(tblRegions[name],MATCH(B493,tblRegions[id],0))</f>
        <v>Midwest</v>
      </c>
      <c r="D493" s="26">
        <v>42491</v>
      </c>
      <c r="E493" s="27">
        <v>26</v>
      </c>
      <c r="F493" s="27">
        <v>23</v>
      </c>
      <c r="G493" s="9">
        <f t="shared" si="56"/>
        <v>0.88461538461538458</v>
      </c>
      <c r="H493" s="27">
        <v>540</v>
      </c>
      <c r="I493" s="27">
        <v>420</v>
      </c>
      <c r="J493" s="9">
        <f t="shared" si="57"/>
        <v>0.77777777777777779</v>
      </c>
      <c r="K493">
        <f t="shared" si="58"/>
        <v>-120</v>
      </c>
      <c r="L493" s="28">
        <v>0.70899999999999996</v>
      </c>
      <c r="M493" s="28">
        <v>0.9</v>
      </c>
      <c r="N493" s="9">
        <f t="shared" si="59"/>
        <v>-0.19100000000000006</v>
      </c>
      <c r="O493" s="28">
        <v>0.71630000000000005</v>
      </c>
      <c r="P493" s="28">
        <v>0.95</v>
      </c>
      <c r="Q493" s="9">
        <f t="shared" si="60"/>
        <v>-0.23369999999999991</v>
      </c>
      <c r="R493" s="24">
        <f>SUMIFS(tblCleanOrders[Sales_USD],tblCleanOrders[Rep_ID],A493,tblCleanOrders[Year],YEAR(D493),tblCleanOrders[Month],MONTH(D493))</f>
        <v>7244.05</v>
      </c>
      <c r="S493" s="27">
        <v>1.1200000000000001</v>
      </c>
      <c r="T493" s="24">
        <f>INDEX(tblRepAvg[Avg_Monthly_Sales],MATCH(A493,tblRepAvg[Rep_ID],0))*S493</f>
        <v>7846.5935578947365</v>
      </c>
      <c r="U493" s="9">
        <f t="shared" si="61"/>
        <v>0.92320953628488944</v>
      </c>
      <c r="V493" s="24">
        <f t="shared" si="62"/>
        <v>-602.5435578947363</v>
      </c>
      <c r="W493" t="str">
        <f t="shared" si="63"/>
        <v>At Risk</v>
      </c>
    </row>
    <row r="494" spans="1:23" ht="15" customHeight="1" x14ac:dyDescent="0.3">
      <c r="A494" s="25">
        <v>321690</v>
      </c>
      <c r="B494" s="25">
        <v>2</v>
      </c>
      <c r="C494" t="str">
        <f>INDEX(tblRegions[name],MATCH(B494,tblRegions[id],0))</f>
        <v>Midwest</v>
      </c>
      <c r="D494" s="26">
        <v>42522</v>
      </c>
      <c r="E494" s="27">
        <v>26</v>
      </c>
      <c r="F494" s="27">
        <v>22</v>
      </c>
      <c r="G494" s="9">
        <f t="shared" si="56"/>
        <v>0.84615384615384615</v>
      </c>
      <c r="H494" s="27">
        <v>548</v>
      </c>
      <c r="I494" s="27">
        <v>433</v>
      </c>
      <c r="J494" s="9">
        <f t="shared" si="57"/>
        <v>0.79014598540145986</v>
      </c>
      <c r="K494">
        <f t="shared" si="58"/>
        <v>-115</v>
      </c>
      <c r="L494" s="28">
        <v>0.71050000000000002</v>
      </c>
      <c r="M494" s="28">
        <v>0.9</v>
      </c>
      <c r="N494" s="9">
        <f t="shared" si="59"/>
        <v>-0.1895</v>
      </c>
      <c r="O494" s="28">
        <v>0.71189999999999998</v>
      </c>
      <c r="P494" s="28">
        <v>0.95</v>
      </c>
      <c r="Q494" s="9">
        <f t="shared" si="60"/>
        <v>-0.23809999999999998</v>
      </c>
      <c r="R494" s="24">
        <f>SUMIFS(tblCleanOrders[Sales_USD],tblCleanOrders[Rep_ID],A494,tblCleanOrders[Year],YEAR(D494),tblCleanOrders[Month],MONTH(D494))</f>
        <v>9711.14</v>
      </c>
      <c r="S494" s="27">
        <v>1.1299999999999999</v>
      </c>
      <c r="T494" s="24">
        <f>INDEX(tblRepAvg[Avg_Monthly_Sales],MATCH(A494,tblRepAvg[Rep_ID],0))*S494</f>
        <v>7916.6524289473664</v>
      </c>
      <c r="U494" s="9">
        <f t="shared" si="61"/>
        <v>1.2266725218971419</v>
      </c>
      <c r="V494" s="24">
        <f t="shared" si="62"/>
        <v>1794.487571052633</v>
      </c>
      <c r="W494" t="str">
        <f t="shared" si="63"/>
        <v>At Risk</v>
      </c>
    </row>
    <row r="495" spans="1:23" ht="15" customHeight="1" x14ac:dyDescent="0.3">
      <c r="A495" s="25">
        <v>321690</v>
      </c>
      <c r="B495" s="25">
        <v>2</v>
      </c>
      <c r="C495" t="str">
        <f>INDEX(tblRegions[name],MATCH(B495,tblRegions[id],0))</f>
        <v>Midwest</v>
      </c>
      <c r="D495" s="26">
        <v>42552</v>
      </c>
      <c r="E495" s="27">
        <v>26</v>
      </c>
      <c r="F495" s="27">
        <v>22</v>
      </c>
      <c r="G495" s="9">
        <f t="shared" si="56"/>
        <v>0.84615384615384615</v>
      </c>
      <c r="H495" s="27">
        <v>556</v>
      </c>
      <c r="I495" s="27">
        <v>427</v>
      </c>
      <c r="J495" s="9">
        <f t="shared" si="57"/>
        <v>0.76798561151079137</v>
      </c>
      <c r="K495">
        <f t="shared" si="58"/>
        <v>-129</v>
      </c>
      <c r="L495" s="28">
        <v>0.6633</v>
      </c>
      <c r="M495" s="28">
        <v>0.9</v>
      </c>
      <c r="N495" s="9">
        <f t="shared" si="59"/>
        <v>-0.23670000000000002</v>
      </c>
      <c r="O495" s="28">
        <v>0.68100000000000005</v>
      </c>
      <c r="P495" s="28">
        <v>0.95</v>
      </c>
      <c r="Q495" s="9">
        <f t="shared" si="60"/>
        <v>-0.26899999999999991</v>
      </c>
      <c r="R495" s="24">
        <f>SUMIFS(tblCleanOrders[Sales_USD],tblCleanOrders[Rep_ID],A495,tblCleanOrders[Year],YEAR(D495),tblCleanOrders[Month],MONTH(D495))</f>
        <v>9984.7999999999993</v>
      </c>
      <c r="S495" s="27">
        <v>1.1399999999999999</v>
      </c>
      <c r="T495" s="24">
        <f>INDEX(tblRepAvg[Avg_Monthly_Sales],MATCH(A495,tblRepAvg[Rep_ID],0))*S495</f>
        <v>7986.7112999999981</v>
      </c>
      <c r="U495" s="9">
        <f t="shared" si="61"/>
        <v>1.2501766528107761</v>
      </c>
      <c r="V495" s="24">
        <f t="shared" si="62"/>
        <v>1998.0887000000012</v>
      </c>
      <c r="W495" t="str">
        <f t="shared" si="63"/>
        <v>Critical</v>
      </c>
    </row>
    <row r="496" spans="1:23" ht="15" customHeight="1" x14ac:dyDescent="0.3">
      <c r="A496" s="25">
        <v>321690</v>
      </c>
      <c r="B496" s="25">
        <v>2</v>
      </c>
      <c r="C496" t="str">
        <f>INDEX(tblRegions[name],MATCH(B496,tblRegions[id],0))</f>
        <v>Midwest</v>
      </c>
      <c r="D496" s="26">
        <v>42583</v>
      </c>
      <c r="E496" s="27">
        <v>26</v>
      </c>
      <c r="F496" s="27">
        <v>22</v>
      </c>
      <c r="G496" s="9">
        <f t="shared" si="56"/>
        <v>0.84615384615384615</v>
      </c>
      <c r="H496" s="27">
        <v>564</v>
      </c>
      <c r="I496" s="27">
        <v>376</v>
      </c>
      <c r="J496" s="9">
        <f t="shared" si="57"/>
        <v>0.66666666666666663</v>
      </c>
      <c r="K496">
        <f t="shared" si="58"/>
        <v>-188</v>
      </c>
      <c r="L496" s="28">
        <v>0.71719999999999995</v>
      </c>
      <c r="M496" s="28">
        <v>0.9</v>
      </c>
      <c r="N496" s="9">
        <f t="shared" si="59"/>
        <v>-0.18280000000000007</v>
      </c>
      <c r="O496" s="28">
        <v>0.72389999999999999</v>
      </c>
      <c r="P496" s="28">
        <v>0.95</v>
      </c>
      <c r="Q496" s="9">
        <f t="shared" si="60"/>
        <v>-0.22609999999999997</v>
      </c>
      <c r="R496" s="24">
        <f>SUMIFS(tblCleanOrders[Sales_USD],tblCleanOrders[Rep_ID],A496,tblCleanOrders[Year],YEAR(D496),tblCleanOrders[Month],MONTH(D496))</f>
        <v>12847.59</v>
      </c>
      <c r="S496" s="27">
        <v>1.1499999999999999</v>
      </c>
      <c r="T496" s="24">
        <f>INDEX(tblRepAvg[Avg_Monthly_Sales],MATCH(A496,tblRepAvg[Rep_ID],0))*S496</f>
        <v>8056.7701710526298</v>
      </c>
      <c r="U496" s="9">
        <f t="shared" si="61"/>
        <v>1.5946328028768186</v>
      </c>
      <c r="V496" s="24">
        <f t="shared" si="62"/>
        <v>4790.8198289473703</v>
      </c>
      <c r="W496" t="str">
        <f t="shared" si="63"/>
        <v>At Risk</v>
      </c>
    </row>
    <row r="497" spans="1:23" ht="15" customHeight="1" x14ac:dyDescent="0.3">
      <c r="A497" s="25">
        <v>321690</v>
      </c>
      <c r="B497" s="25">
        <v>2</v>
      </c>
      <c r="C497" t="str">
        <f>INDEX(tblRegions[name],MATCH(B497,tblRegions[id],0))</f>
        <v>Midwest</v>
      </c>
      <c r="D497" s="26">
        <v>42614</v>
      </c>
      <c r="E497" s="27">
        <v>26</v>
      </c>
      <c r="F497" s="27">
        <v>23</v>
      </c>
      <c r="G497" s="9">
        <f t="shared" si="56"/>
        <v>0.88461538461538458</v>
      </c>
      <c r="H497" s="27">
        <v>540</v>
      </c>
      <c r="I497" s="27">
        <v>406</v>
      </c>
      <c r="J497" s="9">
        <f t="shared" si="57"/>
        <v>0.75185185185185188</v>
      </c>
      <c r="K497">
        <f t="shared" si="58"/>
        <v>-134</v>
      </c>
      <c r="L497" s="28">
        <v>0.73309999999999997</v>
      </c>
      <c r="M497" s="28">
        <v>0.9</v>
      </c>
      <c r="N497" s="9">
        <f t="shared" si="59"/>
        <v>-0.16690000000000005</v>
      </c>
      <c r="O497" s="28">
        <v>0.72909999999999997</v>
      </c>
      <c r="P497" s="28">
        <v>0.95</v>
      </c>
      <c r="Q497" s="9">
        <f t="shared" si="60"/>
        <v>-0.22089999999999999</v>
      </c>
      <c r="R497" s="24">
        <f>SUMIFS(tblCleanOrders[Sales_USD],tblCleanOrders[Rep_ID],A497,tblCleanOrders[Year],YEAR(D497),tblCleanOrders[Month],MONTH(D497))</f>
        <v>6954.3799999999992</v>
      </c>
      <c r="S497" s="27">
        <v>1.05</v>
      </c>
      <c r="T497" s="24">
        <f>INDEX(tblRepAvg[Avg_Monthly_Sales],MATCH(A497,tblRepAvg[Rep_ID],0))*S497</f>
        <v>7356.1814605263144</v>
      </c>
      <c r="U497" s="9">
        <f t="shared" si="61"/>
        <v>0.94537907164438451</v>
      </c>
      <c r="V497" s="24">
        <f t="shared" si="62"/>
        <v>-401.80146052631517</v>
      </c>
      <c r="W497" t="str">
        <f t="shared" si="63"/>
        <v>At Risk</v>
      </c>
    </row>
    <row r="498" spans="1:23" ht="15" customHeight="1" x14ac:dyDescent="0.3">
      <c r="A498" s="25">
        <v>321690</v>
      </c>
      <c r="B498" s="25">
        <v>2</v>
      </c>
      <c r="C498" t="str">
        <f>INDEX(tblRegions[name],MATCH(B498,tblRegions[id],0))</f>
        <v>Midwest</v>
      </c>
      <c r="D498" s="26">
        <v>42644</v>
      </c>
      <c r="E498" s="27">
        <v>26</v>
      </c>
      <c r="F498" s="27">
        <v>22</v>
      </c>
      <c r="G498" s="9">
        <f t="shared" si="56"/>
        <v>0.84615384615384615</v>
      </c>
      <c r="H498" s="27">
        <v>548</v>
      </c>
      <c r="I498" s="27">
        <v>439</v>
      </c>
      <c r="J498" s="9">
        <f t="shared" si="57"/>
        <v>0.80109489051094895</v>
      </c>
      <c r="K498">
        <f t="shared" si="58"/>
        <v>-109</v>
      </c>
      <c r="L498" s="28">
        <v>0.69379999999999997</v>
      </c>
      <c r="M498" s="28">
        <v>0.9</v>
      </c>
      <c r="N498" s="9">
        <f t="shared" si="59"/>
        <v>-0.20620000000000005</v>
      </c>
      <c r="O498" s="28">
        <v>0.77200000000000002</v>
      </c>
      <c r="P498" s="28">
        <v>0.95</v>
      </c>
      <c r="Q498" s="9">
        <f t="shared" si="60"/>
        <v>-0.17799999999999994</v>
      </c>
      <c r="R498" s="24">
        <f>SUMIFS(tblCleanOrders[Sales_USD],tblCleanOrders[Rep_ID],A498,tblCleanOrders[Year],YEAR(D498),tblCleanOrders[Month],MONTH(D498))</f>
        <v>14142.96</v>
      </c>
      <c r="S498" s="27">
        <v>1.06</v>
      </c>
      <c r="T498" s="24">
        <f>INDEX(tblRepAvg[Avg_Monthly_Sales],MATCH(A498,tblRepAvg[Rep_ID],0))*S498</f>
        <v>7426.2403315789461</v>
      </c>
      <c r="U498" s="9">
        <f t="shared" si="61"/>
        <v>1.9044576216930704</v>
      </c>
      <c r="V498" s="24">
        <f t="shared" si="62"/>
        <v>6716.719668421053</v>
      </c>
      <c r="W498" t="str">
        <f t="shared" si="63"/>
        <v>Critical</v>
      </c>
    </row>
    <row r="499" spans="1:23" ht="15" customHeight="1" x14ac:dyDescent="0.3">
      <c r="A499" s="25">
        <v>321690</v>
      </c>
      <c r="B499" s="25">
        <v>2</v>
      </c>
      <c r="C499" t="str">
        <f>INDEX(tblRegions[name],MATCH(B499,tblRegions[id],0))</f>
        <v>Midwest</v>
      </c>
      <c r="D499" s="26">
        <v>42675</v>
      </c>
      <c r="E499" s="27">
        <v>26</v>
      </c>
      <c r="F499" s="27">
        <v>21</v>
      </c>
      <c r="G499" s="9">
        <f t="shared" si="56"/>
        <v>0.80769230769230771</v>
      </c>
      <c r="H499" s="27">
        <v>556</v>
      </c>
      <c r="I499" s="27">
        <v>435</v>
      </c>
      <c r="J499" s="9">
        <f t="shared" si="57"/>
        <v>0.78237410071942448</v>
      </c>
      <c r="K499">
        <f t="shared" si="58"/>
        <v>-121</v>
      </c>
      <c r="L499" s="28">
        <v>0.74229999999999996</v>
      </c>
      <c r="M499" s="28">
        <v>0.9</v>
      </c>
      <c r="N499" s="9">
        <f t="shared" si="59"/>
        <v>-0.15770000000000006</v>
      </c>
      <c r="O499" s="28">
        <v>0.76749999999999996</v>
      </c>
      <c r="P499" s="28">
        <v>0.95</v>
      </c>
      <c r="Q499" s="9">
        <f t="shared" si="60"/>
        <v>-0.1825</v>
      </c>
      <c r="R499" s="24">
        <f>SUMIFS(tblCleanOrders[Sales_USD],tblCleanOrders[Rep_ID],A499,tblCleanOrders[Year],YEAR(D499),tblCleanOrders[Month],MONTH(D499))</f>
        <v>15433.560000000001</v>
      </c>
      <c r="S499" s="27">
        <v>1.07</v>
      </c>
      <c r="T499" s="24">
        <f>INDEX(tblRepAvg[Avg_Monthly_Sales],MATCH(A499,tblRepAvg[Rep_ID],0))*S499</f>
        <v>7496.2992026315778</v>
      </c>
      <c r="U499" s="9">
        <f t="shared" si="61"/>
        <v>2.0588239053454598</v>
      </c>
      <c r="V499" s="24">
        <f t="shared" si="62"/>
        <v>7937.2607973684235</v>
      </c>
      <c r="W499" t="str">
        <f t="shared" si="63"/>
        <v>At Risk</v>
      </c>
    </row>
    <row r="500" spans="1:23" ht="15" customHeight="1" x14ac:dyDescent="0.3">
      <c r="A500" s="25">
        <v>321690</v>
      </c>
      <c r="B500" s="25">
        <v>2</v>
      </c>
      <c r="C500" t="str">
        <f>INDEX(tblRegions[name],MATCH(B500,tblRegions[id],0))</f>
        <v>Midwest</v>
      </c>
      <c r="D500" s="26">
        <v>42705</v>
      </c>
      <c r="E500" s="27">
        <v>26</v>
      </c>
      <c r="F500" s="27">
        <v>23</v>
      </c>
      <c r="G500" s="9">
        <f t="shared" si="56"/>
        <v>0.88461538461538458</v>
      </c>
      <c r="H500" s="27">
        <v>564</v>
      </c>
      <c r="I500" s="27">
        <v>418</v>
      </c>
      <c r="J500" s="9">
        <f t="shared" si="57"/>
        <v>0.74113475177304966</v>
      </c>
      <c r="K500">
        <f t="shared" si="58"/>
        <v>-146</v>
      </c>
      <c r="L500" s="28">
        <v>0.66169999999999995</v>
      </c>
      <c r="M500" s="28">
        <v>0.9</v>
      </c>
      <c r="N500" s="9">
        <f t="shared" si="59"/>
        <v>-0.23830000000000007</v>
      </c>
      <c r="O500" s="28">
        <v>0.69750000000000001</v>
      </c>
      <c r="P500" s="28">
        <v>0.95</v>
      </c>
      <c r="Q500" s="9">
        <f t="shared" si="60"/>
        <v>-0.25249999999999995</v>
      </c>
      <c r="R500" s="24">
        <f>SUMIFS(tblCleanOrders[Sales_USD],tblCleanOrders[Rep_ID],A500,tblCleanOrders[Year],YEAR(D500),tblCleanOrders[Month],MONTH(D500))</f>
        <v>11648.080000000002</v>
      </c>
      <c r="S500" s="27">
        <v>1.08</v>
      </c>
      <c r="T500" s="24">
        <f>INDEX(tblRepAvg[Avg_Monthly_Sales],MATCH(A500,tblRepAvg[Rep_ID],0))*S500</f>
        <v>7566.3580736842096</v>
      </c>
      <c r="U500" s="9">
        <f t="shared" si="61"/>
        <v>1.53945661658705</v>
      </c>
      <c r="V500" s="24">
        <f t="shared" si="62"/>
        <v>4081.7219263157922</v>
      </c>
      <c r="W500" t="str">
        <f t="shared" si="63"/>
        <v>Critical</v>
      </c>
    </row>
    <row r="501" spans="1:23" ht="15" customHeight="1" x14ac:dyDescent="0.3">
      <c r="A501" s="25">
        <v>321690</v>
      </c>
      <c r="B501" s="25">
        <v>2</v>
      </c>
      <c r="C501" t="str">
        <f>INDEX(tblRegions[name],MATCH(B501,tblRegions[id],0))</f>
        <v>Midwest</v>
      </c>
      <c r="D501" s="26">
        <v>42736</v>
      </c>
      <c r="E501" s="27">
        <v>26</v>
      </c>
      <c r="F501" s="27">
        <v>22</v>
      </c>
      <c r="G501" s="9">
        <f t="shared" si="56"/>
        <v>0.84615384615384615</v>
      </c>
      <c r="H501" s="27">
        <v>540</v>
      </c>
      <c r="I501" s="27">
        <v>427</v>
      </c>
      <c r="J501" s="9">
        <f t="shared" si="57"/>
        <v>0.79074074074074074</v>
      </c>
      <c r="K501">
        <f t="shared" si="58"/>
        <v>-113</v>
      </c>
      <c r="L501" s="28">
        <v>0.71360000000000001</v>
      </c>
      <c r="M501" s="28">
        <v>0.9</v>
      </c>
      <c r="N501" s="9">
        <f t="shared" si="59"/>
        <v>-0.18640000000000001</v>
      </c>
      <c r="O501" s="28">
        <v>0.70069999999999999</v>
      </c>
      <c r="P501" s="28">
        <v>0.95</v>
      </c>
      <c r="Q501" s="9">
        <f t="shared" si="60"/>
        <v>-0.24929999999999997</v>
      </c>
      <c r="R501" s="24">
        <f>SUMIFS(tblCleanOrders[Sales_USD],tblCleanOrders[Rep_ID],A501,tblCleanOrders[Year],YEAR(D501),tblCleanOrders[Month],MONTH(D501))</f>
        <v>1525.98</v>
      </c>
      <c r="S501" s="27">
        <v>1.0900000000000001</v>
      </c>
      <c r="T501" s="24">
        <f>INDEX(tblRepAvg[Avg_Monthly_Sales],MATCH(A501,tblRepAvg[Rep_ID],0))*S501</f>
        <v>7636.4169447368413</v>
      </c>
      <c r="U501" s="9">
        <f t="shared" si="61"/>
        <v>0.19982931930553288</v>
      </c>
      <c r="V501" s="24">
        <f t="shared" si="62"/>
        <v>-6110.4369447368408</v>
      </c>
      <c r="W501" t="str">
        <f t="shared" si="63"/>
        <v>Critical</v>
      </c>
    </row>
    <row r="502" spans="1:23" ht="15" customHeight="1" x14ac:dyDescent="0.3">
      <c r="A502" s="25">
        <v>321700</v>
      </c>
      <c r="B502" s="25">
        <v>2</v>
      </c>
      <c r="C502" t="str">
        <f>INDEX(tblRegions[name],MATCH(B502,tblRegions[id],0))</f>
        <v>Midwest</v>
      </c>
      <c r="D502" s="26">
        <v>42005</v>
      </c>
      <c r="E502" s="27">
        <v>26</v>
      </c>
      <c r="F502" s="27">
        <v>22</v>
      </c>
      <c r="G502" s="9">
        <f t="shared" si="56"/>
        <v>0.84615384615384615</v>
      </c>
      <c r="H502" s="27">
        <v>552</v>
      </c>
      <c r="I502" s="27">
        <v>385</v>
      </c>
      <c r="J502" s="9">
        <f t="shared" si="57"/>
        <v>0.69746376811594202</v>
      </c>
      <c r="K502">
        <f t="shared" si="58"/>
        <v>-167</v>
      </c>
      <c r="L502" s="28">
        <v>0.72360000000000002</v>
      </c>
      <c r="M502" s="28">
        <v>0.9</v>
      </c>
      <c r="N502" s="9">
        <f t="shared" si="59"/>
        <v>-0.1764</v>
      </c>
      <c r="O502" s="28">
        <v>0.81730000000000003</v>
      </c>
      <c r="P502" s="28">
        <v>0.95</v>
      </c>
      <c r="Q502" s="9">
        <f t="shared" si="60"/>
        <v>-0.13269999999999993</v>
      </c>
      <c r="R502" s="24">
        <f>SUMIFS(tblCleanOrders[Sales_USD],tblCleanOrders[Rep_ID],A502,tblCleanOrders[Year],YEAR(D502),tblCleanOrders[Month],MONTH(D502))</f>
        <v>2796.71</v>
      </c>
      <c r="S502" s="27">
        <v>1.1000000000000001</v>
      </c>
      <c r="T502" s="24">
        <f>INDEX(tblRepAvg[Avg_Monthly_Sales],MATCH(A502,tblRepAvg[Rep_ID],0))*S502</f>
        <v>6771.5893055555562</v>
      </c>
      <c r="U502" s="9">
        <f t="shared" si="61"/>
        <v>0.41300644114750423</v>
      </c>
      <c r="V502" s="24">
        <f t="shared" si="62"/>
        <v>-3974.8793055555561</v>
      </c>
      <c r="W502" t="str">
        <f t="shared" si="63"/>
        <v>Critical</v>
      </c>
    </row>
    <row r="503" spans="1:23" ht="15" customHeight="1" x14ac:dyDescent="0.3">
      <c r="A503" s="25">
        <v>321700</v>
      </c>
      <c r="B503" s="25">
        <v>2</v>
      </c>
      <c r="C503" t="str">
        <f>INDEX(tblRegions[name],MATCH(B503,tblRegions[id],0))</f>
        <v>Midwest</v>
      </c>
      <c r="D503" s="26">
        <v>42036</v>
      </c>
      <c r="E503" s="27">
        <v>26</v>
      </c>
      <c r="F503" s="27">
        <v>22</v>
      </c>
      <c r="G503" s="9">
        <f t="shared" si="56"/>
        <v>0.84615384615384615</v>
      </c>
      <c r="H503" s="27">
        <v>560</v>
      </c>
      <c r="I503" s="27">
        <v>431</v>
      </c>
      <c r="J503" s="9">
        <f t="shared" si="57"/>
        <v>0.76964285714285718</v>
      </c>
      <c r="K503">
        <f t="shared" si="58"/>
        <v>-129</v>
      </c>
      <c r="L503" s="28">
        <v>0.66579999999999995</v>
      </c>
      <c r="M503" s="28">
        <v>0.9</v>
      </c>
      <c r="N503" s="9">
        <f t="shared" si="59"/>
        <v>-0.23420000000000007</v>
      </c>
      <c r="O503" s="28">
        <v>0.6452</v>
      </c>
      <c r="P503" s="28">
        <v>0.95</v>
      </c>
      <c r="Q503" s="9">
        <f t="shared" si="60"/>
        <v>-0.30479999999999996</v>
      </c>
      <c r="R503" s="24">
        <f>SUMIFS(tblCleanOrders[Sales_USD],tblCleanOrders[Rep_ID],A503,tblCleanOrders[Year],YEAR(D503),tblCleanOrders[Month],MONTH(D503))</f>
        <v>3242.19</v>
      </c>
      <c r="S503" s="27">
        <v>1.1100000000000001</v>
      </c>
      <c r="T503" s="24">
        <f>INDEX(tblRepAvg[Avg_Monthly_Sales],MATCH(A503,tblRepAvg[Rep_ID],0))*S503</f>
        <v>6833.1492083333342</v>
      </c>
      <c r="U503" s="9">
        <f t="shared" si="61"/>
        <v>0.47447961417936008</v>
      </c>
      <c r="V503" s="24">
        <f t="shared" si="62"/>
        <v>-3590.9592083333341</v>
      </c>
      <c r="W503" t="str">
        <f t="shared" si="63"/>
        <v>Critical</v>
      </c>
    </row>
    <row r="504" spans="1:23" ht="15" customHeight="1" x14ac:dyDescent="0.3">
      <c r="A504" s="25">
        <v>321700</v>
      </c>
      <c r="B504" s="25">
        <v>2</v>
      </c>
      <c r="C504" t="str">
        <f>INDEX(tblRegions[name],MATCH(B504,tblRegions[id],0))</f>
        <v>Midwest</v>
      </c>
      <c r="D504" s="26">
        <v>42064</v>
      </c>
      <c r="E504" s="27">
        <v>26</v>
      </c>
      <c r="F504" s="27">
        <v>21</v>
      </c>
      <c r="G504" s="9">
        <f t="shared" si="56"/>
        <v>0.80769230769230771</v>
      </c>
      <c r="H504" s="27">
        <v>568</v>
      </c>
      <c r="I504" s="27">
        <v>399</v>
      </c>
      <c r="J504" s="9">
        <f t="shared" si="57"/>
        <v>0.70246478873239437</v>
      </c>
      <c r="K504">
        <f t="shared" si="58"/>
        <v>-169</v>
      </c>
      <c r="L504" s="28">
        <v>0.63239999999999996</v>
      </c>
      <c r="M504" s="28">
        <v>0.9</v>
      </c>
      <c r="N504" s="9">
        <f t="shared" si="59"/>
        <v>-0.26760000000000006</v>
      </c>
      <c r="O504" s="28">
        <v>0.76390000000000002</v>
      </c>
      <c r="P504" s="28">
        <v>0.95</v>
      </c>
      <c r="Q504" s="9">
        <f t="shared" si="60"/>
        <v>-0.18609999999999993</v>
      </c>
      <c r="R504" s="24">
        <f>SUMIFS(tblCleanOrders[Sales_USD],tblCleanOrders[Rep_ID],A504,tblCleanOrders[Year],YEAR(D504),tblCleanOrders[Month],MONTH(D504))</f>
        <v>6799.09</v>
      </c>
      <c r="S504" s="27">
        <v>1.1200000000000001</v>
      </c>
      <c r="T504" s="24">
        <f>INDEX(tblRepAvg[Avg_Monthly_Sales],MATCH(A504,tblRepAvg[Rep_ID],0))*S504</f>
        <v>6894.7091111111122</v>
      </c>
      <c r="U504" s="9">
        <f t="shared" si="61"/>
        <v>0.98613152352475353</v>
      </c>
      <c r="V504" s="24">
        <f t="shared" si="62"/>
        <v>-95.619111111112034</v>
      </c>
      <c r="W504" t="str">
        <f t="shared" si="63"/>
        <v>Critical</v>
      </c>
    </row>
    <row r="505" spans="1:23" ht="15" customHeight="1" x14ac:dyDescent="0.3">
      <c r="A505" s="25">
        <v>321700</v>
      </c>
      <c r="B505" s="25">
        <v>2</v>
      </c>
      <c r="C505" t="str">
        <f>INDEX(tblRegions[name],MATCH(B505,tblRegions[id],0))</f>
        <v>Midwest</v>
      </c>
      <c r="D505" s="26">
        <v>42095</v>
      </c>
      <c r="E505" s="27">
        <v>26</v>
      </c>
      <c r="F505" s="27">
        <v>22</v>
      </c>
      <c r="G505" s="9">
        <f t="shared" si="56"/>
        <v>0.84615384615384615</v>
      </c>
      <c r="H505" s="27">
        <v>576</v>
      </c>
      <c r="I505" s="27">
        <v>439</v>
      </c>
      <c r="J505" s="9">
        <f t="shared" si="57"/>
        <v>0.76215277777777779</v>
      </c>
      <c r="K505">
        <f t="shared" si="58"/>
        <v>-137</v>
      </c>
      <c r="L505" s="28">
        <v>0.67220000000000002</v>
      </c>
      <c r="M505" s="28">
        <v>0.9</v>
      </c>
      <c r="N505" s="9">
        <f t="shared" si="59"/>
        <v>-0.2278</v>
      </c>
      <c r="O505" s="28">
        <v>0.70350000000000001</v>
      </c>
      <c r="P505" s="28">
        <v>0.95</v>
      </c>
      <c r="Q505" s="9">
        <f t="shared" si="60"/>
        <v>-0.24649999999999994</v>
      </c>
      <c r="R505" s="24">
        <f>SUMIFS(tblCleanOrders[Sales_USD],tblCleanOrders[Rep_ID],A505,tblCleanOrders[Year],YEAR(D505),tblCleanOrders[Month],MONTH(D505))</f>
        <v>2662.3</v>
      </c>
      <c r="S505" s="27">
        <v>1.1299999999999999</v>
      </c>
      <c r="T505" s="24">
        <f>INDEX(tblRepAvg[Avg_Monthly_Sales],MATCH(A505,tblRepAvg[Rep_ID],0))*S505</f>
        <v>6956.2690138888884</v>
      </c>
      <c r="U505" s="9">
        <f t="shared" si="61"/>
        <v>0.38271952891477479</v>
      </c>
      <c r="V505" s="24">
        <f t="shared" si="62"/>
        <v>-4293.9690138888882</v>
      </c>
      <c r="W505" t="str">
        <f t="shared" si="63"/>
        <v>Critical</v>
      </c>
    </row>
    <row r="506" spans="1:23" ht="15" customHeight="1" x14ac:dyDescent="0.3">
      <c r="A506" s="25">
        <v>321700</v>
      </c>
      <c r="B506" s="25">
        <v>2</v>
      </c>
      <c r="C506" t="str">
        <f>INDEX(tblRegions[name],MATCH(B506,tblRegions[id],0))</f>
        <v>Midwest</v>
      </c>
      <c r="D506" s="26">
        <v>42125</v>
      </c>
      <c r="E506" s="27">
        <v>26</v>
      </c>
      <c r="F506" s="27">
        <v>22</v>
      </c>
      <c r="G506" s="9">
        <f t="shared" si="56"/>
        <v>0.84615384615384615</v>
      </c>
      <c r="H506" s="27">
        <v>552</v>
      </c>
      <c r="I506" s="27">
        <v>411</v>
      </c>
      <c r="J506" s="9">
        <f t="shared" si="57"/>
        <v>0.74456521739130432</v>
      </c>
      <c r="K506">
        <f t="shared" si="58"/>
        <v>-141</v>
      </c>
      <c r="L506" s="28">
        <v>0.7016</v>
      </c>
      <c r="M506" s="28">
        <v>0.9</v>
      </c>
      <c r="N506" s="9">
        <f t="shared" si="59"/>
        <v>-0.19840000000000002</v>
      </c>
      <c r="O506" s="28">
        <v>0.70709999999999995</v>
      </c>
      <c r="P506" s="28">
        <v>0.95</v>
      </c>
      <c r="Q506" s="9">
        <f t="shared" si="60"/>
        <v>-0.2429</v>
      </c>
      <c r="R506" s="24">
        <f>SUMIFS(tblCleanOrders[Sales_USD],tblCleanOrders[Rep_ID],A506,tblCleanOrders[Year],YEAR(D506),tblCleanOrders[Month],MONTH(D506))</f>
        <v>5921.83</v>
      </c>
      <c r="S506" s="27">
        <v>1.1399999999999999</v>
      </c>
      <c r="T506" s="24">
        <f>INDEX(tblRepAvg[Avg_Monthly_Sales],MATCH(A506,tblRepAvg[Rep_ID],0))*S506</f>
        <v>7017.8289166666664</v>
      </c>
      <c r="U506" s="9">
        <f t="shared" si="61"/>
        <v>0.84382649824024991</v>
      </c>
      <c r="V506" s="24">
        <f t="shared" si="62"/>
        <v>-1095.9989166666664</v>
      </c>
      <c r="W506" t="str">
        <f t="shared" si="63"/>
        <v>At Risk</v>
      </c>
    </row>
    <row r="507" spans="1:23" ht="15" customHeight="1" x14ac:dyDescent="0.3">
      <c r="A507" s="25">
        <v>321700</v>
      </c>
      <c r="B507" s="25">
        <v>2</v>
      </c>
      <c r="C507" t="str">
        <f>INDEX(tblRegions[name],MATCH(B507,tblRegions[id],0))</f>
        <v>Midwest</v>
      </c>
      <c r="D507" s="26">
        <v>42156</v>
      </c>
      <c r="E507" s="27">
        <v>26</v>
      </c>
      <c r="F507" s="27">
        <v>21</v>
      </c>
      <c r="G507" s="9">
        <f t="shared" si="56"/>
        <v>0.80769230769230771</v>
      </c>
      <c r="H507" s="27">
        <v>560</v>
      </c>
      <c r="I507" s="27">
        <v>387</v>
      </c>
      <c r="J507" s="9">
        <f t="shared" si="57"/>
        <v>0.69107142857142856</v>
      </c>
      <c r="K507">
        <f t="shared" si="58"/>
        <v>-173</v>
      </c>
      <c r="L507" s="28">
        <v>0.61380000000000001</v>
      </c>
      <c r="M507" s="28">
        <v>0.9</v>
      </c>
      <c r="N507" s="9">
        <f t="shared" si="59"/>
        <v>-0.28620000000000001</v>
      </c>
      <c r="O507" s="28">
        <v>0.69159999999999999</v>
      </c>
      <c r="P507" s="28">
        <v>0.95</v>
      </c>
      <c r="Q507" s="9">
        <f t="shared" si="60"/>
        <v>-0.25839999999999996</v>
      </c>
      <c r="R507" s="24">
        <f>SUMIFS(tblCleanOrders[Sales_USD],tblCleanOrders[Rep_ID],A507,tblCleanOrders[Year],YEAR(D507),tblCleanOrders[Month],MONTH(D507))</f>
        <v>5350.1900000000005</v>
      </c>
      <c r="S507" s="27">
        <v>1.1499999999999999</v>
      </c>
      <c r="T507" s="24">
        <f>INDEX(tblRepAvg[Avg_Monthly_Sales],MATCH(A507,tblRepAvg[Rep_ID],0))*S507</f>
        <v>7079.3888194444444</v>
      </c>
      <c r="U507" s="9">
        <f t="shared" si="61"/>
        <v>0.75574179303515876</v>
      </c>
      <c r="V507" s="24">
        <f t="shared" si="62"/>
        <v>-1729.1988194444439</v>
      </c>
      <c r="W507" t="str">
        <f t="shared" si="63"/>
        <v>Critical</v>
      </c>
    </row>
    <row r="508" spans="1:23" ht="15" customHeight="1" x14ac:dyDescent="0.3">
      <c r="A508" s="25">
        <v>321700</v>
      </c>
      <c r="B508" s="25">
        <v>2</v>
      </c>
      <c r="C508" t="str">
        <f>INDEX(tblRegions[name],MATCH(B508,tblRegions[id],0))</f>
        <v>Midwest</v>
      </c>
      <c r="D508" s="26">
        <v>42186</v>
      </c>
      <c r="E508" s="27">
        <v>26</v>
      </c>
      <c r="F508" s="27">
        <v>21</v>
      </c>
      <c r="G508" s="9">
        <f t="shared" si="56"/>
        <v>0.80769230769230771</v>
      </c>
      <c r="H508" s="27">
        <v>568</v>
      </c>
      <c r="I508" s="27">
        <v>395</v>
      </c>
      <c r="J508" s="9">
        <f t="shared" si="57"/>
        <v>0.69542253521126762</v>
      </c>
      <c r="K508">
        <f t="shared" si="58"/>
        <v>-173</v>
      </c>
      <c r="L508" s="28">
        <v>0.68179999999999996</v>
      </c>
      <c r="M508" s="28">
        <v>0.9</v>
      </c>
      <c r="N508" s="9">
        <f t="shared" si="59"/>
        <v>-0.21820000000000006</v>
      </c>
      <c r="O508" s="28">
        <v>0.71289999999999998</v>
      </c>
      <c r="P508" s="28">
        <v>0.95</v>
      </c>
      <c r="Q508" s="9">
        <f t="shared" si="60"/>
        <v>-0.23709999999999998</v>
      </c>
      <c r="R508" s="24">
        <f>SUMIFS(tblCleanOrders[Sales_USD],tblCleanOrders[Rep_ID],A508,tblCleanOrders[Year],YEAR(D508),tblCleanOrders[Month],MONTH(D508))</f>
        <v>5498.98</v>
      </c>
      <c r="S508" s="27">
        <v>1.05</v>
      </c>
      <c r="T508" s="24">
        <f>INDEX(tblRepAvg[Avg_Monthly_Sales],MATCH(A508,tblRepAvg[Rep_ID],0))*S508</f>
        <v>6463.789791666667</v>
      </c>
      <c r="U508" s="9">
        <f t="shared" si="61"/>
        <v>0.85073620542076844</v>
      </c>
      <c r="V508" s="24">
        <f t="shared" si="62"/>
        <v>-964.80979166666748</v>
      </c>
      <c r="W508" t="str">
        <f t="shared" si="63"/>
        <v>Critical</v>
      </c>
    </row>
    <row r="509" spans="1:23" ht="15" customHeight="1" x14ac:dyDescent="0.3">
      <c r="A509" s="25">
        <v>321700</v>
      </c>
      <c r="B509" s="25">
        <v>2</v>
      </c>
      <c r="C509" t="str">
        <f>INDEX(tblRegions[name],MATCH(B509,tblRegions[id],0))</f>
        <v>Midwest</v>
      </c>
      <c r="D509" s="26">
        <v>42217</v>
      </c>
      <c r="E509" s="27">
        <v>26</v>
      </c>
      <c r="F509" s="27">
        <v>20</v>
      </c>
      <c r="G509" s="9">
        <f t="shared" si="56"/>
        <v>0.76923076923076927</v>
      </c>
      <c r="H509" s="27">
        <v>576</v>
      </c>
      <c r="I509" s="27">
        <v>409</v>
      </c>
      <c r="J509" s="9">
        <f t="shared" si="57"/>
        <v>0.71006944444444442</v>
      </c>
      <c r="K509">
        <f t="shared" si="58"/>
        <v>-167</v>
      </c>
      <c r="L509" s="28">
        <v>0.69730000000000003</v>
      </c>
      <c r="M509" s="28">
        <v>0.9</v>
      </c>
      <c r="N509" s="9">
        <f t="shared" si="59"/>
        <v>-0.20269999999999999</v>
      </c>
      <c r="O509" s="28">
        <v>0.72689999999999999</v>
      </c>
      <c r="P509" s="28">
        <v>0.95</v>
      </c>
      <c r="Q509" s="9">
        <f t="shared" si="60"/>
        <v>-0.22309999999999997</v>
      </c>
      <c r="R509" s="24">
        <f>SUMIFS(tblCleanOrders[Sales_USD],tblCleanOrders[Rep_ID],A509,tblCleanOrders[Year],YEAR(D509),tblCleanOrders[Month],MONTH(D509))</f>
        <v>7429.2800000000007</v>
      </c>
      <c r="S509" s="27">
        <v>1.06</v>
      </c>
      <c r="T509" s="24">
        <f>INDEX(tblRepAvg[Avg_Monthly_Sales],MATCH(A509,tblRepAvg[Rep_ID],0))*S509</f>
        <v>6525.349694444445</v>
      </c>
      <c r="U509" s="9">
        <f t="shared" si="61"/>
        <v>1.1385259561376679</v>
      </c>
      <c r="V509" s="24">
        <f t="shared" si="62"/>
        <v>903.93030555555561</v>
      </c>
      <c r="W509" t="str">
        <f t="shared" si="63"/>
        <v>Critical</v>
      </c>
    </row>
    <row r="510" spans="1:23" ht="15" customHeight="1" x14ac:dyDescent="0.3">
      <c r="A510" s="25">
        <v>321700</v>
      </c>
      <c r="B510" s="25">
        <v>2</v>
      </c>
      <c r="C510" t="str">
        <f>INDEX(tblRegions[name],MATCH(B510,tblRegions[id],0))</f>
        <v>Midwest</v>
      </c>
      <c r="D510" s="26">
        <v>42248</v>
      </c>
      <c r="E510" s="27">
        <v>26</v>
      </c>
      <c r="F510" s="27">
        <v>21</v>
      </c>
      <c r="G510" s="9">
        <f t="shared" si="56"/>
        <v>0.80769230769230771</v>
      </c>
      <c r="H510" s="27">
        <v>552</v>
      </c>
      <c r="I510" s="27">
        <v>416</v>
      </c>
      <c r="J510" s="9">
        <f t="shared" si="57"/>
        <v>0.75362318840579712</v>
      </c>
      <c r="K510">
        <f t="shared" si="58"/>
        <v>-136</v>
      </c>
      <c r="L510" s="28">
        <v>0.71879999999999999</v>
      </c>
      <c r="M510" s="28">
        <v>0.9</v>
      </c>
      <c r="N510" s="9">
        <f t="shared" si="59"/>
        <v>-0.18120000000000003</v>
      </c>
      <c r="O510" s="28">
        <v>0.74370000000000003</v>
      </c>
      <c r="P510" s="28">
        <v>0.95</v>
      </c>
      <c r="Q510" s="9">
        <f t="shared" si="60"/>
        <v>-0.20629999999999993</v>
      </c>
      <c r="R510" s="24">
        <f>SUMIFS(tblCleanOrders[Sales_USD],tblCleanOrders[Rep_ID],A510,tblCleanOrders[Year],YEAR(D510),tblCleanOrders[Month],MONTH(D510))</f>
        <v>5197.72</v>
      </c>
      <c r="S510" s="27">
        <v>1.07</v>
      </c>
      <c r="T510" s="24">
        <f>INDEX(tblRepAvg[Avg_Monthly_Sales],MATCH(A510,tblRepAvg[Rep_ID],0))*S510</f>
        <v>6586.9095972222231</v>
      </c>
      <c r="U510" s="9">
        <f t="shared" si="61"/>
        <v>0.78909842670255259</v>
      </c>
      <c r="V510" s="24">
        <f t="shared" si="62"/>
        <v>-1389.1895972222228</v>
      </c>
      <c r="W510" t="str">
        <f t="shared" si="63"/>
        <v>Critical</v>
      </c>
    </row>
    <row r="511" spans="1:23" ht="15" customHeight="1" x14ac:dyDescent="0.3">
      <c r="A511" s="25">
        <v>321700</v>
      </c>
      <c r="B511" s="25">
        <v>2</v>
      </c>
      <c r="C511" t="str">
        <f>INDEX(tblRegions[name],MATCH(B511,tblRegions[id],0))</f>
        <v>Midwest</v>
      </c>
      <c r="D511" s="26">
        <v>42278</v>
      </c>
      <c r="E511" s="27">
        <v>26</v>
      </c>
      <c r="F511" s="27">
        <v>21</v>
      </c>
      <c r="G511" s="9">
        <f t="shared" si="56"/>
        <v>0.80769230769230771</v>
      </c>
      <c r="H511" s="27">
        <v>560</v>
      </c>
      <c r="I511" s="27">
        <v>408</v>
      </c>
      <c r="J511" s="9">
        <f t="shared" si="57"/>
        <v>0.72857142857142854</v>
      </c>
      <c r="K511">
        <f t="shared" si="58"/>
        <v>-152</v>
      </c>
      <c r="L511" s="28">
        <v>0.66100000000000003</v>
      </c>
      <c r="M511" s="28">
        <v>0.9</v>
      </c>
      <c r="N511" s="9">
        <f t="shared" si="59"/>
        <v>-0.23899999999999999</v>
      </c>
      <c r="O511" s="28">
        <v>0.72419999999999995</v>
      </c>
      <c r="P511" s="28">
        <v>0.95</v>
      </c>
      <c r="Q511" s="9">
        <f t="shared" si="60"/>
        <v>-0.2258</v>
      </c>
      <c r="R511" s="24">
        <f>SUMIFS(tblCleanOrders[Sales_USD],tblCleanOrders[Rep_ID],A511,tblCleanOrders[Year],YEAR(D511),tblCleanOrders[Month],MONTH(D511))</f>
        <v>5144.16</v>
      </c>
      <c r="S511" s="27">
        <v>1.08</v>
      </c>
      <c r="T511" s="24">
        <f>INDEX(tblRepAvg[Avg_Monthly_Sales],MATCH(A511,tblRepAvg[Rep_ID],0))*S511</f>
        <v>6648.4695000000002</v>
      </c>
      <c r="U511" s="9">
        <f t="shared" si="61"/>
        <v>0.77373597036129893</v>
      </c>
      <c r="V511" s="24">
        <f t="shared" si="62"/>
        <v>-1504.3095000000003</v>
      </c>
      <c r="W511" t="str">
        <f t="shared" si="63"/>
        <v>Critical</v>
      </c>
    </row>
    <row r="512" spans="1:23" ht="15" customHeight="1" x14ac:dyDescent="0.3">
      <c r="A512" s="25">
        <v>321700</v>
      </c>
      <c r="B512" s="25">
        <v>2</v>
      </c>
      <c r="C512" t="str">
        <f>INDEX(tblRegions[name],MATCH(B512,tblRegions[id],0))</f>
        <v>Midwest</v>
      </c>
      <c r="D512" s="26">
        <v>42309</v>
      </c>
      <c r="E512" s="27">
        <v>26</v>
      </c>
      <c r="F512" s="27">
        <v>22</v>
      </c>
      <c r="G512" s="9">
        <f t="shared" si="56"/>
        <v>0.84615384615384615</v>
      </c>
      <c r="H512" s="27">
        <v>568</v>
      </c>
      <c r="I512" s="27">
        <v>438</v>
      </c>
      <c r="J512" s="9">
        <f t="shared" si="57"/>
        <v>0.77112676056338025</v>
      </c>
      <c r="K512">
        <f t="shared" si="58"/>
        <v>-130</v>
      </c>
      <c r="L512" s="28">
        <v>0.68759999999999999</v>
      </c>
      <c r="M512" s="28">
        <v>0.9</v>
      </c>
      <c r="N512" s="9">
        <f t="shared" si="59"/>
        <v>-0.21240000000000003</v>
      </c>
      <c r="O512" s="28">
        <v>0.74050000000000005</v>
      </c>
      <c r="P512" s="28">
        <v>0.95</v>
      </c>
      <c r="Q512" s="9">
        <f t="shared" si="60"/>
        <v>-0.20949999999999991</v>
      </c>
      <c r="R512" s="24">
        <f>SUMIFS(tblCleanOrders[Sales_USD],tblCleanOrders[Rep_ID],A512,tblCleanOrders[Year],YEAR(D512),tblCleanOrders[Month],MONTH(D512))</f>
        <v>6458.21</v>
      </c>
      <c r="S512" s="27">
        <v>1.0900000000000001</v>
      </c>
      <c r="T512" s="24">
        <f>INDEX(tblRepAvg[Avg_Monthly_Sales],MATCH(A512,tblRepAvg[Rep_ID],0))*S512</f>
        <v>6710.0294027777782</v>
      </c>
      <c r="U512" s="9">
        <f t="shared" si="61"/>
        <v>0.96247119235073231</v>
      </c>
      <c r="V512" s="24">
        <f t="shared" si="62"/>
        <v>-251.81940277777812</v>
      </c>
      <c r="W512" t="str">
        <f t="shared" si="63"/>
        <v>Critical</v>
      </c>
    </row>
    <row r="513" spans="1:23" ht="15" customHeight="1" x14ac:dyDescent="0.3">
      <c r="A513" s="25">
        <v>321700</v>
      </c>
      <c r="B513" s="25">
        <v>2</v>
      </c>
      <c r="C513" t="str">
        <f>INDEX(tblRegions[name],MATCH(B513,tblRegions[id],0))</f>
        <v>Midwest</v>
      </c>
      <c r="D513" s="26">
        <v>42339</v>
      </c>
      <c r="E513" s="27">
        <v>26</v>
      </c>
      <c r="F513" s="27">
        <v>21</v>
      </c>
      <c r="G513" s="9">
        <f t="shared" si="56"/>
        <v>0.80769230769230771</v>
      </c>
      <c r="H513" s="27">
        <v>576</v>
      </c>
      <c r="I513" s="27">
        <v>448</v>
      </c>
      <c r="J513" s="9">
        <f t="shared" si="57"/>
        <v>0.77777777777777779</v>
      </c>
      <c r="K513">
        <f t="shared" si="58"/>
        <v>-128</v>
      </c>
      <c r="L513" s="28">
        <v>0.71350000000000002</v>
      </c>
      <c r="M513" s="28">
        <v>0.9</v>
      </c>
      <c r="N513" s="9">
        <f t="shared" si="59"/>
        <v>-0.1865</v>
      </c>
      <c r="O513" s="28">
        <v>0.68759999999999999</v>
      </c>
      <c r="P513" s="28">
        <v>0.95</v>
      </c>
      <c r="Q513" s="9">
        <f t="shared" si="60"/>
        <v>-0.26239999999999997</v>
      </c>
      <c r="R513" s="24">
        <f>SUMIFS(tblCleanOrders[Sales_USD],tblCleanOrders[Rep_ID],A513,tblCleanOrders[Year],YEAR(D513),tblCleanOrders[Month],MONTH(D513))</f>
        <v>5425.17</v>
      </c>
      <c r="S513" s="27">
        <v>1.1000000000000001</v>
      </c>
      <c r="T513" s="24">
        <f>INDEX(tblRepAvg[Avg_Monthly_Sales],MATCH(A513,tblRepAvg[Rep_ID],0))*S513</f>
        <v>6771.5893055555562</v>
      </c>
      <c r="U513" s="9">
        <f t="shared" si="61"/>
        <v>0.80116642566451501</v>
      </c>
      <c r="V513" s="24">
        <f t="shared" si="62"/>
        <v>-1346.4193055555561</v>
      </c>
      <c r="W513" t="str">
        <f t="shared" si="63"/>
        <v>At Risk</v>
      </c>
    </row>
    <row r="514" spans="1:23" ht="15" customHeight="1" x14ac:dyDescent="0.3">
      <c r="A514" s="25">
        <v>321700</v>
      </c>
      <c r="B514" s="25">
        <v>2</v>
      </c>
      <c r="C514" t="str">
        <f>INDEX(tblRegions[name],MATCH(B514,tblRegions[id],0))</f>
        <v>Midwest</v>
      </c>
      <c r="D514" s="26">
        <v>42370</v>
      </c>
      <c r="E514" s="27">
        <v>26</v>
      </c>
      <c r="F514" s="27">
        <v>20</v>
      </c>
      <c r="G514" s="9">
        <f t="shared" ref="G514:G577" si="64">F514/E514</f>
        <v>0.76923076923076927</v>
      </c>
      <c r="H514" s="27">
        <v>552</v>
      </c>
      <c r="I514" s="27">
        <v>446</v>
      </c>
      <c r="J514" s="9">
        <f t="shared" ref="J514:J577" si="65">I514/H514</f>
        <v>0.80797101449275366</v>
      </c>
      <c r="K514">
        <f t="shared" ref="K514:K577" si="66">I514-H514</f>
        <v>-106</v>
      </c>
      <c r="L514" s="28">
        <v>0.69199999999999995</v>
      </c>
      <c r="M514" s="28">
        <v>0.9</v>
      </c>
      <c r="N514" s="9">
        <f t="shared" ref="N514:N577" si="67">L514-M514</f>
        <v>-0.20800000000000007</v>
      </c>
      <c r="O514" s="28">
        <v>0.65249999999999997</v>
      </c>
      <c r="P514" s="28">
        <v>0.95</v>
      </c>
      <c r="Q514" s="9">
        <f t="shared" ref="Q514:Q577" si="68">O514-P514</f>
        <v>-0.29749999999999999</v>
      </c>
      <c r="R514" s="24">
        <f>SUMIFS(tblCleanOrders[Sales_USD],tblCleanOrders[Rep_ID],A514,tblCleanOrders[Year],YEAR(D514),tblCleanOrders[Month],MONTH(D514))</f>
        <v>6163.36</v>
      </c>
      <c r="S514" s="27">
        <v>1.1100000000000001</v>
      </c>
      <c r="T514" s="24">
        <f>INDEX(tblRepAvg[Avg_Monthly_Sales],MATCH(A514,tblRepAvg[Rep_ID],0))*S514</f>
        <v>6833.1492083333342</v>
      </c>
      <c r="U514" s="9">
        <f t="shared" ref="U514:U577" si="69">IFERROR(R514/T514,0)</f>
        <v>0.90197942589684765</v>
      </c>
      <c r="V514" s="24">
        <f t="shared" ref="V514:V577" si="70">R514-T514</f>
        <v>-669.7892083333345</v>
      </c>
      <c r="W514" t="str">
        <f t="shared" ref="W514:W577" si="71">IF(AND(U514&gt;=0.9,L514&gt;=0.8),"Healthy",IF(OR(U514&lt;0.8,L514&lt;0.7),"Critical","At Risk"))</f>
        <v>Critical</v>
      </c>
    </row>
    <row r="515" spans="1:23" ht="15" customHeight="1" x14ac:dyDescent="0.3">
      <c r="A515" s="25">
        <v>321700</v>
      </c>
      <c r="B515" s="25">
        <v>2</v>
      </c>
      <c r="C515" t="str">
        <f>INDEX(tblRegions[name],MATCH(B515,tblRegions[id],0))</f>
        <v>Midwest</v>
      </c>
      <c r="D515" s="26">
        <v>42401</v>
      </c>
      <c r="E515" s="27">
        <v>26</v>
      </c>
      <c r="F515" s="27">
        <v>21</v>
      </c>
      <c r="G515" s="9">
        <f t="shared" si="64"/>
        <v>0.80769230769230771</v>
      </c>
      <c r="H515" s="27">
        <v>560</v>
      </c>
      <c r="I515" s="27">
        <v>435</v>
      </c>
      <c r="J515" s="9">
        <f t="shared" si="65"/>
        <v>0.7767857142857143</v>
      </c>
      <c r="K515">
        <f t="shared" si="66"/>
        <v>-125</v>
      </c>
      <c r="L515" s="28">
        <v>0.67320000000000002</v>
      </c>
      <c r="M515" s="28">
        <v>0.9</v>
      </c>
      <c r="N515" s="9">
        <f t="shared" si="67"/>
        <v>-0.2268</v>
      </c>
      <c r="O515" s="28">
        <v>0.69179999999999997</v>
      </c>
      <c r="P515" s="28">
        <v>0.95</v>
      </c>
      <c r="Q515" s="9">
        <f t="shared" si="68"/>
        <v>-0.25819999999999999</v>
      </c>
      <c r="R515" s="24">
        <f>SUMIFS(tblCleanOrders[Sales_USD],tblCleanOrders[Rep_ID],A515,tblCleanOrders[Year],YEAR(D515),tblCleanOrders[Month],MONTH(D515))</f>
        <v>5511.35</v>
      </c>
      <c r="S515" s="27">
        <v>1.1200000000000001</v>
      </c>
      <c r="T515" s="24">
        <f>INDEX(tblRepAvg[Avg_Monthly_Sales],MATCH(A515,tblRepAvg[Rep_ID],0))*S515</f>
        <v>6894.7091111111122</v>
      </c>
      <c r="U515" s="9">
        <f t="shared" si="69"/>
        <v>0.79935932193545767</v>
      </c>
      <c r="V515" s="24">
        <f t="shared" si="70"/>
        <v>-1383.3591111111118</v>
      </c>
      <c r="W515" t="str">
        <f t="shared" si="71"/>
        <v>Critical</v>
      </c>
    </row>
    <row r="516" spans="1:23" ht="15" customHeight="1" x14ac:dyDescent="0.3">
      <c r="A516" s="25">
        <v>321700</v>
      </c>
      <c r="B516" s="25">
        <v>2</v>
      </c>
      <c r="C516" t="str">
        <f>INDEX(tblRegions[name],MATCH(B516,tblRegions[id],0))</f>
        <v>Midwest</v>
      </c>
      <c r="D516" s="26">
        <v>42430</v>
      </c>
      <c r="E516" s="27">
        <v>26</v>
      </c>
      <c r="F516" s="27">
        <v>22</v>
      </c>
      <c r="G516" s="9">
        <f t="shared" si="64"/>
        <v>0.84615384615384615</v>
      </c>
      <c r="H516" s="27">
        <v>568</v>
      </c>
      <c r="I516" s="27">
        <v>400</v>
      </c>
      <c r="J516" s="9">
        <f t="shared" si="65"/>
        <v>0.70422535211267601</v>
      </c>
      <c r="K516">
        <f t="shared" si="66"/>
        <v>-168</v>
      </c>
      <c r="L516" s="28">
        <v>0.65510000000000002</v>
      </c>
      <c r="M516" s="28">
        <v>0.9</v>
      </c>
      <c r="N516" s="9">
        <f t="shared" si="67"/>
        <v>-0.24490000000000001</v>
      </c>
      <c r="O516" s="28">
        <v>0.71440000000000003</v>
      </c>
      <c r="P516" s="28">
        <v>0.95</v>
      </c>
      <c r="Q516" s="9">
        <f t="shared" si="68"/>
        <v>-0.23559999999999992</v>
      </c>
      <c r="R516" s="24">
        <f>SUMIFS(tblCleanOrders[Sales_USD],tblCleanOrders[Rep_ID],A516,tblCleanOrders[Year],YEAR(D516),tblCleanOrders[Month],MONTH(D516))</f>
        <v>6623.92</v>
      </c>
      <c r="S516" s="27">
        <v>1.1299999999999999</v>
      </c>
      <c r="T516" s="24">
        <f>INDEX(tblRepAvg[Avg_Monthly_Sales],MATCH(A516,tblRepAvg[Rep_ID],0))*S516</f>
        <v>6956.2690138888884</v>
      </c>
      <c r="U516" s="9">
        <f t="shared" si="69"/>
        <v>0.95222309355412793</v>
      </c>
      <c r="V516" s="24">
        <f t="shared" si="70"/>
        <v>-332.34901388888829</v>
      </c>
      <c r="W516" t="str">
        <f t="shared" si="71"/>
        <v>Critical</v>
      </c>
    </row>
    <row r="517" spans="1:23" ht="15" customHeight="1" x14ac:dyDescent="0.3">
      <c r="A517" s="25">
        <v>321700</v>
      </c>
      <c r="B517" s="25">
        <v>2</v>
      </c>
      <c r="C517" t="str">
        <f>INDEX(tblRegions[name],MATCH(B517,tblRegions[id],0))</f>
        <v>Midwest</v>
      </c>
      <c r="D517" s="26">
        <v>42461</v>
      </c>
      <c r="E517" s="27">
        <v>26</v>
      </c>
      <c r="F517" s="27">
        <v>22</v>
      </c>
      <c r="G517" s="9">
        <f t="shared" si="64"/>
        <v>0.84615384615384615</v>
      </c>
      <c r="H517" s="27">
        <v>576</v>
      </c>
      <c r="I517" s="27">
        <v>442</v>
      </c>
      <c r="J517" s="9">
        <f t="shared" si="65"/>
        <v>0.76736111111111116</v>
      </c>
      <c r="K517">
        <f t="shared" si="66"/>
        <v>-134</v>
      </c>
      <c r="L517" s="28">
        <v>0.71489999999999998</v>
      </c>
      <c r="M517" s="28">
        <v>0.9</v>
      </c>
      <c r="N517" s="9">
        <f t="shared" si="67"/>
        <v>-0.18510000000000004</v>
      </c>
      <c r="O517" s="28">
        <v>0.72289999999999999</v>
      </c>
      <c r="P517" s="28">
        <v>0.95</v>
      </c>
      <c r="Q517" s="9">
        <f t="shared" si="68"/>
        <v>-0.22709999999999997</v>
      </c>
      <c r="R517" s="24">
        <f>SUMIFS(tblCleanOrders[Sales_USD],tblCleanOrders[Rep_ID],A517,tblCleanOrders[Year],YEAR(D517),tblCleanOrders[Month],MONTH(D517))</f>
        <v>3271.91</v>
      </c>
      <c r="S517" s="27">
        <v>1.1399999999999999</v>
      </c>
      <c r="T517" s="24">
        <f>INDEX(tblRepAvg[Avg_Monthly_Sales],MATCH(A517,tblRepAvg[Rep_ID],0))*S517</f>
        <v>7017.8289166666664</v>
      </c>
      <c r="U517" s="9">
        <f t="shared" si="69"/>
        <v>0.46622823651764</v>
      </c>
      <c r="V517" s="24">
        <f t="shared" si="70"/>
        <v>-3745.9189166666665</v>
      </c>
      <c r="W517" t="str">
        <f t="shared" si="71"/>
        <v>Critical</v>
      </c>
    </row>
    <row r="518" spans="1:23" ht="15" customHeight="1" x14ac:dyDescent="0.3">
      <c r="A518" s="25">
        <v>321700</v>
      </c>
      <c r="B518" s="25">
        <v>2</v>
      </c>
      <c r="C518" t="str">
        <f>INDEX(tblRegions[name],MATCH(B518,tblRegions[id],0))</f>
        <v>Midwest</v>
      </c>
      <c r="D518" s="26">
        <v>42491</v>
      </c>
      <c r="E518" s="27">
        <v>26</v>
      </c>
      <c r="F518" s="27">
        <v>22</v>
      </c>
      <c r="G518" s="9">
        <f t="shared" si="64"/>
        <v>0.84615384615384615</v>
      </c>
      <c r="H518" s="27">
        <v>552</v>
      </c>
      <c r="I518" s="27">
        <v>406</v>
      </c>
      <c r="J518" s="9">
        <f t="shared" si="65"/>
        <v>0.73550724637681164</v>
      </c>
      <c r="K518">
        <f t="shared" si="66"/>
        <v>-146</v>
      </c>
      <c r="L518" s="28">
        <v>0.68520000000000003</v>
      </c>
      <c r="M518" s="28">
        <v>0.9</v>
      </c>
      <c r="N518" s="9">
        <f t="shared" si="67"/>
        <v>-0.21479999999999999</v>
      </c>
      <c r="O518" s="28">
        <v>0.71530000000000005</v>
      </c>
      <c r="P518" s="28">
        <v>0.95</v>
      </c>
      <c r="Q518" s="9">
        <f t="shared" si="68"/>
        <v>-0.23469999999999991</v>
      </c>
      <c r="R518" s="24">
        <f>SUMIFS(tblCleanOrders[Sales_USD],tblCleanOrders[Rep_ID],A518,tblCleanOrders[Year],YEAR(D518),tblCleanOrders[Month],MONTH(D518))</f>
        <v>6953</v>
      </c>
      <c r="S518" s="27">
        <v>1.1499999999999999</v>
      </c>
      <c r="T518" s="24">
        <f>INDEX(tblRepAvg[Avg_Monthly_Sales],MATCH(A518,tblRepAvg[Rep_ID],0))*S518</f>
        <v>7079.3888194444444</v>
      </c>
      <c r="U518" s="9">
        <f t="shared" si="69"/>
        <v>0.98214693066479108</v>
      </c>
      <c r="V518" s="24">
        <f t="shared" si="70"/>
        <v>-126.38881944444438</v>
      </c>
      <c r="W518" t="str">
        <f t="shared" si="71"/>
        <v>Critical</v>
      </c>
    </row>
    <row r="519" spans="1:23" ht="15" customHeight="1" x14ac:dyDescent="0.3">
      <c r="A519" s="25">
        <v>321700</v>
      </c>
      <c r="B519" s="25">
        <v>2</v>
      </c>
      <c r="C519" t="str">
        <f>INDEX(tblRegions[name],MATCH(B519,tblRegions[id],0))</f>
        <v>Midwest</v>
      </c>
      <c r="D519" s="26">
        <v>42522</v>
      </c>
      <c r="E519" s="27">
        <v>26</v>
      </c>
      <c r="F519" s="27">
        <v>22</v>
      </c>
      <c r="G519" s="9">
        <f t="shared" si="64"/>
        <v>0.84615384615384615</v>
      </c>
      <c r="H519" s="27">
        <v>560</v>
      </c>
      <c r="I519" s="27">
        <v>435</v>
      </c>
      <c r="J519" s="9">
        <f t="shared" si="65"/>
        <v>0.7767857142857143</v>
      </c>
      <c r="K519">
        <f t="shared" si="66"/>
        <v>-125</v>
      </c>
      <c r="L519" s="28">
        <v>0.70250000000000001</v>
      </c>
      <c r="M519" s="28">
        <v>0.9</v>
      </c>
      <c r="N519" s="9">
        <f t="shared" si="67"/>
        <v>-0.19750000000000001</v>
      </c>
      <c r="O519" s="28">
        <v>0.71560000000000001</v>
      </c>
      <c r="P519" s="28">
        <v>0.95</v>
      </c>
      <c r="Q519" s="9">
        <f t="shared" si="68"/>
        <v>-0.23439999999999994</v>
      </c>
      <c r="R519" s="24">
        <f>SUMIFS(tblCleanOrders[Sales_USD],tblCleanOrders[Rep_ID],A519,tblCleanOrders[Year],YEAR(D519),tblCleanOrders[Month],MONTH(D519))</f>
        <v>6692.75</v>
      </c>
      <c r="S519" s="27">
        <v>1.05</v>
      </c>
      <c r="T519" s="24">
        <f>INDEX(tblRepAvg[Avg_Monthly_Sales],MATCH(A519,tblRepAvg[Rep_ID],0))*S519</f>
        <v>6463.789791666667</v>
      </c>
      <c r="U519" s="9">
        <f t="shared" si="69"/>
        <v>1.0354219762264727</v>
      </c>
      <c r="V519" s="24">
        <f t="shared" si="70"/>
        <v>228.96020833333296</v>
      </c>
      <c r="W519" t="str">
        <f t="shared" si="71"/>
        <v>At Risk</v>
      </c>
    </row>
    <row r="520" spans="1:23" ht="15" customHeight="1" x14ac:dyDescent="0.3">
      <c r="A520" s="25">
        <v>321700</v>
      </c>
      <c r="B520" s="25">
        <v>2</v>
      </c>
      <c r="C520" t="str">
        <f>INDEX(tblRegions[name],MATCH(B520,tblRegions[id],0))</f>
        <v>Midwest</v>
      </c>
      <c r="D520" s="26">
        <v>42552</v>
      </c>
      <c r="E520" s="27">
        <v>26</v>
      </c>
      <c r="F520" s="27">
        <v>21</v>
      </c>
      <c r="G520" s="9">
        <f t="shared" si="64"/>
        <v>0.80769230769230771</v>
      </c>
      <c r="H520" s="27">
        <v>568</v>
      </c>
      <c r="I520" s="27">
        <v>426</v>
      </c>
      <c r="J520" s="9">
        <f t="shared" si="65"/>
        <v>0.75</v>
      </c>
      <c r="K520">
        <f t="shared" si="66"/>
        <v>-142</v>
      </c>
      <c r="L520" s="28">
        <v>0.68200000000000005</v>
      </c>
      <c r="M520" s="28">
        <v>0.9</v>
      </c>
      <c r="N520" s="9">
        <f t="shared" si="67"/>
        <v>-0.21799999999999997</v>
      </c>
      <c r="O520" s="28">
        <v>0.71779999999999999</v>
      </c>
      <c r="P520" s="28">
        <v>0.95</v>
      </c>
      <c r="Q520" s="9">
        <f t="shared" si="68"/>
        <v>-0.23219999999999996</v>
      </c>
      <c r="R520" s="24">
        <f>SUMIFS(tblCleanOrders[Sales_USD],tblCleanOrders[Rep_ID],A520,tblCleanOrders[Year],YEAR(D520),tblCleanOrders[Month],MONTH(D520))</f>
        <v>6753.91</v>
      </c>
      <c r="S520" s="27">
        <v>1.06</v>
      </c>
      <c r="T520" s="24">
        <f>INDEX(tblRepAvg[Avg_Monthly_Sales],MATCH(A520,tblRepAvg[Rep_ID],0))*S520</f>
        <v>6525.349694444445</v>
      </c>
      <c r="U520" s="9">
        <f t="shared" si="69"/>
        <v>1.0350265221418167</v>
      </c>
      <c r="V520" s="24">
        <f t="shared" si="70"/>
        <v>228.56030555555481</v>
      </c>
      <c r="W520" t="str">
        <f t="shared" si="71"/>
        <v>Critical</v>
      </c>
    </row>
    <row r="521" spans="1:23" ht="15" customHeight="1" x14ac:dyDescent="0.3">
      <c r="A521" s="25">
        <v>321700</v>
      </c>
      <c r="B521" s="25">
        <v>2</v>
      </c>
      <c r="C521" t="str">
        <f>INDEX(tblRegions[name],MATCH(B521,tblRegions[id],0))</f>
        <v>Midwest</v>
      </c>
      <c r="D521" s="26">
        <v>42583</v>
      </c>
      <c r="E521" s="27">
        <v>26</v>
      </c>
      <c r="F521" s="27">
        <v>23</v>
      </c>
      <c r="G521" s="9">
        <f t="shared" si="64"/>
        <v>0.88461538461538458</v>
      </c>
      <c r="H521" s="27">
        <v>576</v>
      </c>
      <c r="I521" s="27">
        <v>418</v>
      </c>
      <c r="J521" s="9">
        <f t="shared" si="65"/>
        <v>0.72569444444444442</v>
      </c>
      <c r="K521">
        <f t="shared" si="66"/>
        <v>-158</v>
      </c>
      <c r="L521" s="28">
        <v>0.69779999999999998</v>
      </c>
      <c r="M521" s="28">
        <v>0.9</v>
      </c>
      <c r="N521" s="9">
        <f t="shared" si="67"/>
        <v>-0.20220000000000005</v>
      </c>
      <c r="O521" s="28">
        <v>0.75080000000000002</v>
      </c>
      <c r="P521" s="28">
        <v>0.95</v>
      </c>
      <c r="Q521" s="9">
        <f t="shared" si="68"/>
        <v>-0.19919999999999993</v>
      </c>
      <c r="R521" s="24">
        <f>SUMIFS(tblCleanOrders[Sales_USD],tblCleanOrders[Rep_ID],A521,tblCleanOrders[Year],YEAR(D521),tblCleanOrders[Month],MONTH(D521))</f>
        <v>13132.94</v>
      </c>
      <c r="S521" s="27">
        <v>1.07</v>
      </c>
      <c r="T521" s="24">
        <f>INDEX(tblRepAvg[Avg_Monthly_Sales],MATCH(A521,tblRepAvg[Rep_ID],0))*S521</f>
        <v>6586.9095972222231</v>
      </c>
      <c r="U521" s="9">
        <f t="shared" si="69"/>
        <v>1.993793873463561</v>
      </c>
      <c r="V521" s="24">
        <f t="shared" si="70"/>
        <v>6546.0304027777775</v>
      </c>
      <c r="W521" t="str">
        <f t="shared" si="71"/>
        <v>Critical</v>
      </c>
    </row>
    <row r="522" spans="1:23" ht="15" customHeight="1" x14ac:dyDescent="0.3">
      <c r="A522" s="25">
        <v>321700</v>
      </c>
      <c r="B522" s="25">
        <v>2</v>
      </c>
      <c r="C522" t="str">
        <f>INDEX(tblRegions[name],MATCH(B522,tblRegions[id],0))</f>
        <v>Midwest</v>
      </c>
      <c r="D522" s="26">
        <v>42614</v>
      </c>
      <c r="E522" s="27">
        <v>26</v>
      </c>
      <c r="F522" s="27">
        <v>21</v>
      </c>
      <c r="G522" s="9">
        <f t="shared" si="64"/>
        <v>0.80769230769230771</v>
      </c>
      <c r="H522" s="27">
        <v>552</v>
      </c>
      <c r="I522" s="27">
        <v>464</v>
      </c>
      <c r="J522" s="9">
        <f t="shared" si="65"/>
        <v>0.84057971014492749</v>
      </c>
      <c r="K522">
        <f t="shared" si="66"/>
        <v>-88</v>
      </c>
      <c r="L522" s="28">
        <v>0.66979999999999995</v>
      </c>
      <c r="M522" s="28">
        <v>0.9</v>
      </c>
      <c r="N522" s="9">
        <f t="shared" si="67"/>
        <v>-0.23020000000000007</v>
      </c>
      <c r="O522" s="28">
        <v>0.72050000000000003</v>
      </c>
      <c r="P522" s="28">
        <v>0.95</v>
      </c>
      <c r="Q522" s="9">
        <f t="shared" si="68"/>
        <v>-0.22949999999999993</v>
      </c>
      <c r="R522" s="24">
        <f>SUMIFS(tblCleanOrders[Sales_USD],tblCleanOrders[Rep_ID],A522,tblCleanOrders[Year],YEAR(D522),tblCleanOrders[Month],MONTH(D522))</f>
        <v>10156.94</v>
      </c>
      <c r="S522" s="27">
        <v>1.08</v>
      </c>
      <c r="T522" s="24">
        <f>INDEX(tblRepAvg[Avg_Monthly_Sales],MATCH(A522,tblRepAvg[Rep_ID],0))*S522</f>
        <v>6648.4695000000002</v>
      </c>
      <c r="U522" s="9">
        <f t="shared" si="69"/>
        <v>1.5277110017576225</v>
      </c>
      <c r="V522" s="24">
        <f t="shared" si="70"/>
        <v>3508.4705000000004</v>
      </c>
      <c r="W522" t="str">
        <f t="shared" si="71"/>
        <v>Critical</v>
      </c>
    </row>
    <row r="523" spans="1:23" ht="15" customHeight="1" x14ac:dyDescent="0.3">
      <c r="A523" s="25">
        <v>321700</v>
      </c>
      <c r="B523" s="25">
        <v>2</v>
      </c>
      <c r="C523" t="str">
        <f>INDEX(tblRegions[name],MATCH(B523,tblRegions[id],0))</f>
        <v>Midwest</v>
      </c>
      <c r="D523" s="26">
        <v>42644</v>
      </c>
      <c r="E523" s="27">
        <v>26</v>
      </c>
      <c r="F523" s="27">
        <v>21</v>
      </c>
      <c r="G523" s="9">
        <f t="shared" si="64"/>
        <v>0.80769230769230771</v>
      </c>
      <c r="H523" s="27">
        <v>560</v>
      </c>
      <c r="I523" s="27">
        <v>410</v>
      </c>
      <c r="J523" s="9">
        <f t="shared" si="65"/>
        <v>0.7321428571428571</v>
      </c>
      <c r="K523">
        <f t="shared" si="66"/>
        <v>-150</v>
      </c>
      <c r="L523" s="28">
        <v>0.69169999999999998</v>
      </c>
      <c r="M523" s="28">
        <v>0.9</v>
      </c>
      <c r="N523" s="9">
        <f t="shared" si="67"/>
        <v>-0.20830000000000004</v>
      </c>
      <c r="O523" s="28">
        <v>0.74209999999999998</v>
      </c>
      <c r="P523" s="28">
        <v>0.95</v>
      </c>
      <c r="Q523" s="9">
        <f t="shared" si="68"/>
        <v>-0.20789999999999997</v>
      </c>
      <c r="R523" s="24">
        <f>SUMIFS(tblCleanOrders[Sales_USD],tblCleanOrders[Rep_ID],A523,tblCleanOrders[Year],YEAR(D523),tblCleanOrders[Month],MONTH(D523))</f>
        <v>26947.09</v>
      </c>
      <c r="S523" s="27">
        <v>1.0900000000000001</v>
      </c>
      <c r="T523" s="24">
        <f>INDEX(tblRepAvg[Avg_Monthly_Sales],MATCH(A523,tblRepAvg[Rep_ID],0))*S523</f>
        <v>6710.0294027777782</v>
      </c>
      <c r="U523" s="9">
        <f t="shared" si="69"/>
        <v>4.0159421639560335</v>
      </c>
      <c r="V523" s="24">
        <f t="shared" si="70"/>
        <v>20237.060597222222</v>
      </c>
      <c r="W523" t="str">
        <f t="shared" si="71"/>
        <v>Critical</v>
      </c>
    </row>
    <row r="524" spans="1:23" ht="15" customHeight="1" x14ac:dyDescent="0.3">
      <c r="A524" s="25">
        <v>321700</v>
      </c>
      <c r="B524" s="25">
        <v>2</v>
      </c>
      <c r="C524" t="str">
        <f>INDEX(tblRegions[name],MATCH(B524,tblRegions[id],0))</f>
        <v>Midwest</v>
      </c>
      <c r="D524" s="26">
        <v>42675</v>
      </c>
      <c r="E524" s="27">
        <v>26</v>
      </c>
      <c r="F524" s="27">
        <v>22</v>
      </c>
      <c r="G524" s="9">
        <f t="shared" si="64"/>
        <v>0.84615384615384615</v>
      </c>
      <c r="H524" s="27">
        <v>568</v>
      </c>
      <c r="I524" s="27">
        <v>453</v>
      </c>
      <c r="J524" s="9">
        <f t="shared" si="65"/>
        <v>0.79753521126760563</v>
      </c>
      <c r="K524">
        <f t="shared" si="66"/>
        <v>-115</v>
      </c>
      <c r="L524" s="28">
        <v>0.67969999999999997</v>
      </c>
      <c r="M524" s="28">
        <v>0.9</v>
      </c>
      <c r="N524" s="9">
        <f t="shared" si="67"/>
        <v>-0.22030000000000005</v>
      </c>
      <c r="O524" s="28">
        <v>0.69910000000000005</v>
      </c>
      <c r="P524" s="28">
        <v>0.95</v>
      </c>
      <c r="Q524" s="9">
        <f t="shared" si="68"/>
        <v>-0.2508999999999999</v>
      </c>
      <c r="R524" s="24">
        <f>SUMIFS(tblCleanOrders[Sales_USD],tblCleanOrders[Rep_ID],A524,tblCleanOrders[Year],YEAR(D524),tblCleanOrders[Month],MONTH(D524))</f>
        <v>14682.83</v>
      </c>
      <c r="S524" s="27">
        <v>1.1000000000000001</v>
      </c>
      <c r="T524" s="24">
        <f>INDEX(tblRepAvg[Avg_Monthly_Sales],MATCH(A524,tblRepAvg[Rep_ID],0))*S524</f>
        <v>6771.5893055555562</v>
      </c>
      <c r="U524" s="9">
        <f t="shared" si="69"/>
        <v>2.168298952795896</v>
      </c>
      <c r="V524" s="24">
        <f t="shared" si="70"/>
        <v>7911.2406944444438</v>
      </c>
      <c r="W524" t="str">
        <f t="shared" si="71"/>
        <v>Critical</v>
      </c>
    </row>
    <row r="525" spans="1:23" ht="15" customHeight="1" x14ac:dyDescent="0.3">
      <c r="A525" s="25">
        <v>321700</v>
      </c>
      <c r="B525" s="25">
        <v>2</v>
      </c>
      <c r="C525" t="str">
        <f>INDEX(tblRegions[name],MATCH(B525,tblRegions[id],0))</f>
        <v>Midwest</v>
      </c>
      <c r="D525" s="26">
        <v>42705</v>
      </c>
      <c r="E525" s="27">
        <v>26</v>
      </c>
      <c r="F525" s="27">
        <v>23</v>
      </c>
      <c r="G525" s="9">
        <f t="shared" si="64"/>
        <v>0.88461538461538458</v>
      </c>
      <c r="H525" s="27">
        <v>576</v>
      </c>
      <c r="I525" s="27">
        <v>439</v>
      </c>
      <c r="J525" s="9">
        <f t="shared" si="65"/>
        <v>0.76215277777777779</v>
      </c>
      <c r="K525">
        <f t="shared" si="66"/>
        <v>-137</v>
      </c>
      <c r="L525" s="28">
        <v>0.65780000000000005</v>
      </c>
      <c r="M525" s="28">
        <v>0.9</v>
      </c>
      <c r="N525" s="9">
        <f t="shared" si="67"/>
        <v>-0.24219999999999997</v>
      </c>
      <c r="O525" s="28">
        <v>0.68310000000000004</v>
      </c>
      <c r="P525" s="28">
        <v>0.95</v>
      </c>
      <c r="Q525" s="9">
        <f t="shared" si="68"/>
        <v>-0.26689999999999992</v>
      </c>
      <c r="R525" s="24">
        <f>SUMIFS(tblCleanOrders[Sales_USD],tblCleanOrders[Rep_ID],A525,tblCleanOrders[Year],YEAR(D525),tblCleanOrders[Month],MONTH(D525))</f>
        <v>19185.21</v>
      </c>
      <c r="S525" s="27">
        <v>1.1100000000000001</v>
      </c>
      <c r="T525" s="24">
        <f>INDEX(tblRepAvg[Avg_Monthly_Sales],MATCH(A525,tblRepAvg[Rep_ID],0))*S525</f>
        <v>6833.1492083333342</v>
      </c>
      <c r="U525" s="9">
        <f t="shared" si="69"/>
        <v>2.8076673602564934</v>
      </c>
      <c r="V525" s="24">
        <f t="shared" si="70"/>
        <v>12352.060791666665</v>
      </c>
      <c r="W525" t="str">
        <f t="shared" si="71"/>
        <v>Critical</v>
      </c>
    </row>
    <row r="526" spans="1:23" ht="15" customHeight="1" x14ac:dyDescent="0.3">
      <c r="A526" s="25">
        <v>321700</v>
      </c>
      <c r="B526" s="25">
        <v>2</v>
      </c>
      <c r="C526" t="str">
        <f>INDEX(tblRegions[name],MATCH(B526,tblRegions[id],0))</f>
        <v>Midwest</v>
      </c>
      <c r="D526" s="26">
        <v>42736</v>
      </c>
      <c r="E526" s="27">
        <v>26</v>
      </c>
      <c r="F526" s="27">
        <v>21</v>
      </c>
      <c r="G526" s="9">
        <f t="shared" si="64"/>
        <v>0.80769230769230771</v>
      </c>
      <c r="H526" s="27">
        <v>552</v>
      </c>
      <c r="I526" s="27">
        <v>433</v>
      </c>
      <c r="J526" s="9">
        <f t="shared" si="65"/>
        <v>0.78442028985507251</v>
      </c>
      <c r="K526">
        <f t="shared" si="66"/>
        <v>-119</v>
      </c>
      <c r="L526" s="28">
        <v>0.67030000000000001</v>
      </c>
      <c r="M526" s="28">
        <v>0.9</v>
      </c>
      <c r="N526" s="9">
        <f t="shared" si="67"/>
        <v>-0.22970000000000002</v>
      </c>
      <c r="O526" s="28">
        <v>0.7137</v>
      </c>
      <c r="P526" s="28">
        <v>0.95</v>
      </c>
      <c r="Q526" s="9">
        <f t="shared" si="68"/>
        <v>-0.23629999999999995</v>
      </c>
      <c r="R526" s="24">
        <f>SUMIFS(tblCleanOrders[Sales_USD],tblCleanOrders[Rep_ID],A526,tblCleanOrders[Year],YEAR(D526),tblCleanOrders[Month],MONTH(D526))</f>
        <v>0</v>
      </c>
      <c r="S526" s="27">
        <v>1.1200000000000001</v>
      </c>
      <c r="T526" s="24">
        <f>INDEX(tblRepAvg[Avg_Monthly_Sales],MATCH(A526,tblRepAvg[Rep_ID],0))*S526</f>
        <v>6894.7091111111122</v>
      </c>
      <c r="U526" s="9">
        <f t="shared" si="69"/>
        <v>0</v>
      </c>
      <c r="V526" s="24">
        <f t="shared" si="70"/>
        <v>-6894.7091111111122</v>
      </c>
      <c r="W526" t="str">
        <f t="shared" si="71"/>
        <v>Critical</v>
      </c>
    </row>
    <row r="527" spans="1:23" ht="15" customHeight="1" x14ac:dyDescent="0.3">
      <c r="A527" s="25">
        <v>321710</v>
      </c>
      <c r="B527" s="25">
        <v>2</v>
      </c>
      <c r="C527" t="str">
        <f>INDEX(tblRegions[name],MATCH(B527,tblRegions[id],0))</f>
        <v>Midwest</v>
      </c>
      <c r="D527" s="26">
        <v>42005</v>
      </c>
      <c r="E527" s="27">
        <v>26</v>
      </c>
      <c r="F527" s="27">
        <v>20</v>
      </c>
      <c r="G527" s="9">
        <f t="shared" si="64"/>
        <v>0.76923076923076927</v>
      </c>
      <c r="H527" s="27">
        <v>480</v>
      </c>
      <c r="I527" s="27">
        <v>330</v>
      </c>
      <c r="J527" s="9">
        <f t="shared" si="65"/>
        <v>0.6875</v>
      </c>
      <c r="K527">
        <f t="shared" si="66"/>
        <v>-150</v>
      </c>
      <c r="L527" s="28">
        <v>0.55420000000000003</v>
      </c>
      <c r="M527" s="28">
        <v>0.9</v>
      </c>
      <c r="N527" s="9">
        <f t="shared" si="67"/>
        <v>-0.3458</v>
      </c>
      <c r="O527" s="28">
        <v>0.56489999999999996</v>
      </c>
      <c r="P527" s="28">
        <v>0.95</v>
      </c>
      <c r="Q527" s="9">
        <f t="shared" si="68"/>
        <v>-0.3851</v>
      </c>
      <c r="R527" s="24">
        <f>SUMIFS(tblCleanOrders[Sales_USD],tblCleanOrders[Rep_ID],A527,tblCleanOrders[Year],YEAR(D527),tblCleanOrders[Month],MONTH(D527))</f>
        <v>0</v>
      </c>
      <c r="S527" s="27">
        <v>1.1299999999999999</v>
      </c>
      <c r="T527" s="24">
        <f>INDEX(tblRepAvg[Avg_Monthly_Sales],MATCH(A527,tblRepAvg[Rep_ID],0))*S527</f>
        <v>5605.7411285714297</v>
      </c>
      <c r="U527" s="9">
        <f t="shared" si="69"/>
        <v>0</v>
      </c>
      <c r="V527" s="24">
        <f t="shared" si="70"/>
        <v>-5605.7411285714297</v>
      </c>
      <c r="W527" t="str">
        <f t="shared" si="71"/>
        <v>Critical</v>
      </c>
    </row>
    <row r="528" spans="1:23" ht="15" customHeight="1" x14ac:dyDescent="0.3">
      <c r="A528" s="25">
        <v>321710</v>
      </c>
      <c r="B528" s="25">
        <v>2</v>
      </c>
      <c r="C528" t="str">
        <f>INDEX(tblRegions[name],MATCH(B528,tblRegions[id],0))</f>
        <v>Midwest</v>
      </c>
      <c r="D528" s="26">
        <v>42036</v>
      </c>
      <c r="E528" s="27">
        <v>26</v>
      </c>
      <c r="F528" s="27">
        <v>20</v>
      </c>
      <c r="G528" s="9">
        <f t="shared" si="64"/>
        <v>0.76923076923076927</v>
      </c>
      <c r="H528" s="27">
        <v>488</v>
      </c>
      <c r="I528" s="27">
        <v>333</v>
      </c>
      <c r="J528" s="9">
        <f t="shared" si="65"/>
        <v>0.68237704918032782</v>
      </c>
      <c r="K528">
        <f t="shared" si="66"/>
        <v>-155</v>
      </c>
      <c r="L528" s="28">
        <v>0.59550000000000003</v>
      </c>
      <c r="M528" s="28">
        <v>0.9</v>
      </c>
      <c r="N528" s="9">
        <f t="shared" si="67"/>
        <v>-0.30449999999999999</v>
      </c>
      <c r="O528" s="28">
        <v>0.58040000000000003</v>
      </c>
      <c r="P528" s="28">
        <v>0.95</v>
      </c>
      <c r="Q528" s="9">
        <f t="shared" si="68"/>
        <v>-0.36959999999999993</v>
      </c>
      <c r="R528" s="24">
        <f>SUMIFS(tblCleanOrders[Sales_USD],tblCleanOrders[Rep_ID],A528,tblCleanOrders[Year],YEAR(D528),tblCleanOrders[Month],MONTH(D528))</f>
        <v>0</v>
      </c>
      <c r="S528" s="27">
        <v>1.1399999999999999</v>
      </c>
      <c r="T528" s="24">
        <f>INDEX(tblRepAvg[Avg_Monthly_Sales],MATCH(A528,tblRepAvg[Rep_ID],0))*S528</f>
        <v>5655.3494571428582</v>
      </c>
      <c r="U528" s="9">
        <f t="shared" si="69"/>
        <v>0</v>
      </c>
      <c r="V528" s="24">
        <f t="shared" si="70"/>
        <v>-5655.3494571428582</v>
      </c>
      <c r="W528" t="str">
        <f t="shared" si="71"/>
        <v>Critical</v>
      </c>
    </row>
    <row r="529" spans="1:23" ht="15" customHeight="1" x14ac:dyDescent="0.3">
      <c r="A529" s="25">
        <v>321710</v>
      </c>
      <c r="B529" s="25">
        <v>2</v>
      </c>
      <c r="C529" t="str">
        <f>INDEX(tblRegions[name],MATCH(B529,tblRegions[id],0))</f>
        <v>Midwest</v>
      </c>
      <c r="D529" s="26">
        <v>42064</v>
      </c>
      <c r="E529" s="27">
        <v>26</v>
      </c>
      <c r="F529" s="27">
        <v>21</v>
      </c>
      <c r="G529" s="9">
        <f t="shared" si="64"/>
        <v>0.80769230769230771</v>
      </c>
      <c r="H529" s="27">
        <v>496</v>
      </c>
      <c r="I529" s="27">
        <v>311</v>
      </c>
      <c r="J529" s="9">
        <f t="shared" si="65"/>
        <v>0.62701612903225812</v>
      </c>
      <c r="K529">
        <f t="shared" si="66"/>
        <v>-185</v>
      </c>
      <c r="L529" s="28">
        <v>0.56559999999999999</v>
      </c>
      <c r="M529" s="28">
        <v>0.9</v>
      </c>
      <c r="N529" s="9">
        <f t="shared" si="67"/>
        <v>-0.33440000000000003</v>
      </c>
      <c r="O529" s="28">
        <v>0.57120000000000004</v>
      </c>
      <c r="P529" s="28">
        <v>0.95</v>
      </c>
      <c r="Q529" s="9">
        <f t="shared" si="68"/>
        <v>-0.37879999999999991</v>
      </c>
      <c r="R529" s="24">
        <f>SUMIFS(tblCleanOrders[Sales_USD],tblCleanOrders[Rep_ID],A529,tblCleanOrders[Year],YEAR(D529),tblCleanOrders[Month],MONTH(D529))</f>
        <v>0</v>
      </c>
      <c r="S529" s="27">
        <v>1.1499999999999999</v>
      </c>
      <c r="T529" s="24">
        <f>INDEX(tblRepAvg[Avg_Monthly_Sales],MATCH(A529,tblRepAvg[Rep_ID],0))*S529</f>
        <v>5704.9577857142867</v>
      </c>
      <c r="U529" s="9">
        <f t="shared" si="69"/>
        <v>0</v>
      </c>
      <c r="V529" s="24">
        <f t="shared" si="70"/>
        <v>-5704.9577857142867</v>
      </c>
      <c r="W529" t="str">
        <f t="shared" si="71"/>
        <v>Critical</v>
      </c>
    </row>
    <row r="530" spans="1:23" ht="15" customHeight="1" x14ac:dyDescent="0.3">
      <c r="A530" s="25">
        <v>321710</v>
      </c>
      <c r="B530" s="25">
        <v>2</v>
      </c>
      <c r="C530" t="str">
        <f>INDEX(tblRegions[name],MATCH(B530,tblRegions[id],0))</f>
        <v>Midwest</v>
      </c>
      <c r="D530" s="26">
        <v>42095</v>
      </c>
      <c r="E530" s="27">
        <v>26</v>
      </c>
      <c r="F530" s="27">
        <v>21</v>
      </c>
      <c r="G530" s="9">
        <f t="shared" si="64"/>
        <v>0.80769230769230771</v>
      </c>
      <c r="H530" s="27">
        <v>504</v>
      </c>
      <c r="I530" s="27">
        <v>344</v>
      </c>
      <c r="J530" s="9">
        <f t="shared" si="65"/>
        <v>0.68253968253968256</v>
      </c>
      <c r="K530">
        <f t="shared" si="66"/>
        <v>-160</v>
      </c>
      <c r="L530" s="28">
        <v>0.60499999999999998</v>
      </c>
      <c r="M530" s="28">
        <v>0.9</v>
      </c>
      <c r="N530" s="9">
        <f t="shared" si="67"/>
        <v>-0.29500000000000004</v>
      </c>
      <c r="O530" s="28">
        <v>0.65380000000000005</v>
      </c>
      <c r="P530" s="28">
        <v>0.95</v>
      </c>
      <c r="Q530" s="9">
        <f t="shared" si="68"/>
        <v>-0.29619999999999991</v>
      </c>
      <c r="R530" s="24">
        <f>SUMIFS(tblCleanOrders[Sales_USD],tblCleanOrders[Rep_ID],A530,tblCleanOrders[Year],YEAR(D530),tblCleanOrders[Month],MONTH(D530))</f>
        <v>1348.22</v>
      </c>
      <c r="S530" s="27">
        <v>1.05</v>
      </c>
      <c r="T530" s="24">
        <f>INDEX(tblRepAvg[Avg_Monthly_Sales],MATCH(A530,tblRepAvg[Rep_ID],0))*S530</f>
        <v>5208.8745000000017</v>
      </c>
      <c r="U530" s="9">
        <f t="shared" si="69"/>
        <v>0.25883134638778482</v>
      </c>
      <c r="V530" s="24">
        <f t="shared" si="70"/>
        <v>-3860.6545000000015</v>
      </c>
      <c r="W530" t="str">
        <f t="shared" si="71"/>
        <v>Critical</v>
      </c>
    </row>
    <row r="531" spans="1:23" ht="15" customHeight="1" x14ac:dyDescent="0.3">
      <c r="A531" s="25">
        <v>321710</v>
      </c>
      <c r="B531" s="25">
        <v>2</v>
      </c>
      <c r="C531" t="str">
        <f>INDEX(tblRegions[name],MATCH(B531,tblRegions[id],0))</f>
        <v>Midwest</v>
      </c>
      <c r="D531" s="26">
        <v>42125</v>
      </c>
      <c r="E531" s="27">
        <v>26</v>
      </c>
      <c r="F531" s="27">
        <v>22</v>
      </c>
      <c r="G531" s="9">
        <f t="shared" si="64"/>
        <v>0.84615384615384615</v>
      </c>
      <c r="H531" s="27">
        <v>480</v>
      </c>
      <c r="I531" s="27">
        <v>283</v>
      </c>
      <c r="J531" s="9">
        <f t="shared" si="65"/>
        <v>0.58958333333333335</v>
      </c>
      <c r="K531">
        <f t="shared" si="66"/>
        <v>-197</v>
      </c>
      <c r="L531" s="28">
        <v>0.55800000000000005</v>
      </c>
      <c r="M531" s="28">
        <v>0.9</v>
      </c>
      <c r="N531" s="9">
        <f t="shared" si="67"/>
        <v>-0.34199999999999997</v>
      </c>
      <c r="O531" s="28">
        <v>0.58160000000000001</v>
      </c>
      <c r="P531" s="28">
        <v>0.95</v>
      </c>
      <c r="Q531" s="9">
        <f t="shared" si="68"/>
        <v>-0.36839999999999995</v>
      </c>
      <c r="R531" s="24">
        <f>SUMIFS(tblCleanOrders[Sales_USD],tblCleanOrders[Rep_ID],A531,tblCleanOrders[Year],YEAR(D531),tblCleanOrders[Month],MONTH(D531))</f>
        <v>3576.6099999999997</v>
      </c>
      <c r="S531" s="27">
        <v>1.06</v>
      </c>
      <c r="T531" s="24">
        <f>INDEX(tblRepAvg[Avg_Monthly_Sales],MATCH(A531,tblRepAvg[Rep_ID],0))*S531</f>
        <v>5258.4828285714302</v>
      </c>
      <c r="U531" s="9">
        <f t="shared" si="69"/>
        <v>0.68016006072452195</v>
      </c>
      <c r="V531" s="24">
        <f t="shared" si="70"/>
        <v>-1681.8728285714305</v>
      </c>
      <c r="W531" t="str">
        <f t="shared" si="71"/>
        <v>Critical</v>
      </c>
    </row>
    <row r="532" spans="1:23" ht="15" customHeight="1" x14ac:dyDescent="0.3">
      <c r="A532" s="25">
        <v>321710</v>
      </c>
      <c r="B532" s="25">
        <v>2</v>
      </c>
      <c r="C532" t="str">
        <f>INDEX(tblRegions[name],MATCH(B532,tblRegions[id],0))</f>
        <v>Midwest</v>
      </c>
      <c r="D532" s="26">
        <v>42156</v>
      </c>
      <c r="E532" s="27">
        <v>26</v>
      </c>
      <c r="F532" s="27">
        <v>20</v>
      </c>
      <c r="G532" s="9">
        <f t="shared" si="64"/>
        <v>0.76923076923076927</v>
      </c>
      <c r="H532" s="27">
        <v>488</v>
      </c>
      <c r="I532" s="27">
        <v>300</v>
      </c>
      <c r="J532" s="9">
        <f t="shared" si="65"/>
        <v>0.61475409836065575</v>
      </c>
      <c r="K532">
        <f t="shared" si="66"/>
        <v>-188</v>
      </c>
      <c r="L532" s="28">
        <v>0.57330000000000003</v>
      </c>
      <c r="M532" s="28">
        <v>0.9</v>
      </c>
      <c r="N532" s="9">
        <f t="shared" si="67"/>
        <v>-0.32669999999999999</v>
      </c>
      <c r="O532" s="28">
        <v>0.56289999999999996</v>
      </c>
      <c r="P532" s="28">
        <v>0.95</v>
      </c>
      <c r="Q532" s="9">
        <f t="shared" si="68"/>
        <v>-0.3871</v>
      </c>
      <c r="R532" s="24">
        <f>SUMIFS(tblCleanOrders[Sales_USD],tblCleanOrders[Rep_ID],A532,tblCleanOrders[Year],YEAR(D532),tblCleanOrders[Month],MONTH(D532))</f>
        <v>4864.1100000000006</v>
      </c>
      <c r="S532" s="27">
        <v>1.07</v>
      </c>
      <c r="T532" s="24">
        <f>INDEX(tblRepAvg[Avg_Monthly_Sales],MATCH(A532,tblRepAvg[Rep_ID],0))*S532</f>
        <v>5308.0911571428587</v>
      </c>
      <c r="U532" s="9">
        <f t="shared" si="69"/>
        <v>0.91635766153989029</v>
      </c>
      <c r="V532" s="24">
        <f t="shared" si="70"/>
        <v>-443.98115714285814</v>
      </c>
      <c r="W532" t="str">
        <f t="shared" si="71"/>
        <v>Critical</v>
      </c>
    </row>
    <row r="533" spans="1:23" ht="15" customHeight="1" x14ac:dyDescent="0.3">
      <c r="A533" s="25">
        <v>321710</v>
      </c>
      <c r="B533" s="25">
        <v>2</v>
      </c>
      <c r="C533" t="str">
        <f>INDEX(tblRegions[name],MATCH(B533,tblRegions[id],0))</f>
        <v>Midwest</v>
      </c>
      <c r="D533" s="26">
        <v>42186</v>
      </c>
      <c r="E533" s="27">
        <v>26</v>
      </c>
      <c r="F533" s="27">
        <v>20</v>
      </c>
      <c r="G533" s="9">
        <f t="shared" si="64"/>
        <v>0.76923076923076927</v>
      </c>
      <c r="H533" s="27">
        <v>496</v>
      </c>
      <c r="I533" s="27">
        <v>327</v>
      </c>
      <c r="J533" s="9">
        <f t="shared" si="65"/>
        <v>0.65927419354838712</v>
      </c>
      <c r="K533">
        <f t="shared" si="66"/>
        <v>-169</v>
      </c>
      <c r="L533" s="28">
        <v>0.60070000000000001</v>
      </c>
      <c r="M533" s="28">
        <v>0.9</v>
      </c>
      <c r="N533" s="9">
        <f t="shared" si="67"/>
        <v>-0.29930000000000001</v>
      </c>
      <c r="O533" s="28">
        <v>0.62729999999999997</v>
      </c>
      <c r="P533" s="28">
        <v>0.95</v>
      </c>
      <c r="Q533" s="9">
        <f t="shared" si="68"/>
        <v>-0.32269999999999999</v>
      </c>
      <c r="R533" s="24">
        <f>SUMIFS(tblCleanOrders[Sales_USD],tblCleanOrders[Rep_ID],A533,tblCleanOrders[Year],YEAR(D533),tblCleanOrders[Month],MONTH(D533))</f>
        <v>3082.05</v>
      </c>
      <c r="S533" s="27">
        <v>1.08</v>
      </c>
      <c r="T533" s="24">
        <f>INDEX(tblRepAvg[Avg_Monthly_Sales],MATCH(A533,tblRepAvg[Rep_ID],0))*S533</f>
        <v>5357.6994857142872</v>
      </c>
      <c r="U533" s="9">
        <f t="shared" si="69"/>
        <v>0.57525622857682579</v>
      </c>
      <c r="V533" s="24">
        <f t="shared" si="70"/>
        <v>-2275.649485714287</v>
      </c>
      <c r="W533" t="str">
        <f t="shared" si="71"/>
        <v>Critical</v>
      </c>
    </row>
    <row r="534" spans="1:23" ht="15" customHeight="1" x14ac:dyDescent="0.3">
      <c r="A534" s="25">
        <v>321710</v>
      </c>
      <c r="B534" s="25">
        <v>2</v>
      </c>
      <c r="C534" t="str">
        <f>INDEX(tblRegions[name],MATCH(B534,tblRegions[id],0))</f>
        <v>Midwest</v>
      </c>
      <c r="D534" s="26">
        <v>42217</v>
      </c>
      <c r="E534" s="27">
        <v>26</v>
      </c>
      <c r="F534" s="27">
        <v>21</v>
      </c>
      <c r="G534" s="9">
        <f t="shared" si="64"/>
        <v>0.80769230769230771</v>
      </c>
      <c r="H534" s="27">
        <v>504</v>
      </c>
      <c r="I534" s="27">
        <v>324</v>
      </c>
      <c r="J534" s="9">
        <f t="shared" si="65"/>
        <v>0.6428571428571429</v>
      </c>
      <c r="K534">
        <f t="shared" si="66"/>
        <v>-180</v>
      </c>
      <c r="L534" s="28">
        <v>0.65810000000000002</v>
      </c>
      <c r="M534" s="28">
        <v>0.9</v>
      </c>
      <c r="N534" s="9">
        <f t="shared" si="67"/>
        <v>-0.2419</v>
      </c>
      <c r="O534" s="28">
        <v>0.62629999999999997</v>
      </c>
      <c r="P534" s="28">
        <v>0.95</v>
      </c>
      <c r="Q534" s="9">
        <f t="shared" si="68"/>
        <v>-0.32369999999999999</v>
      </c>
      <c r="R534" s="24">
        <f>SUMIFS(tblCleanOrders[Sales_USD],tblCleanOrders[Rep_ID],A534,tblCleanOrders[Year],YEAR(D534),tblCleanOrders[Month],MONTH(D534))</f>
        <v>3585.53</v>
      </c>
      <c r="S534" s="27">
        <v>1.0900000000000001</v>
      </c>
      <c r="T534" s="24">
        <f>INDEX(tblRepAvg[Avg_Monthly_Sales],MATCH(A534,tblRepAvg[Rep_ID],0))*S534</f>
        <v>5407.3078142857157</v>
      </c>
      <c r="U534" s="9">
        <f t="shared" si="69"/>
        <v>0.66308967847683642</v>
      </c>
      <c r="V534" s="24">
        <f t="shared" si="70"/>
        <v>-1821.7778142857155</v>
      </c>
      <c r="W534" t="str">
        <f t="shared" si="71"/>
        <v>Critical</v>
      </c>
    </row>
    <row r="535" spans="1:23" ht="15" customHeight="1" x14ac:dyDescent="0.3">
      <c r="A535" s="25">
        <v>321710</v>
      </c>
      <c r="B535" s="25">
        <v>2</v>
      </c>
      <c r="C535" t="str">
        <f>INDEX(tblRegions[name],MATCH(B535,tblRegions[id],0))</f>
        <v>Midwest</v>
      </c>
      <c r="D535" s="26">
        <v>42248</v>
      </c>
      <c r="E535" s="27">
        <v>26</v>
      </c>
      <c r="F535" s="27">
        <v>19</v>
      </c>
      <c r="G535" s="9">
        <f t="shared" si="64"/>
        <v>0.73076923076923073</v>
      </c>
      <c r="H535" s="27">
        <v>480</v>
      </c>
      <c r="I535" s="27">
        <v>296</v>
      </c>
      <c r="J535" s="9">
        <f t="shared" si="65"/>
        <v>0.6166666666666667</v>
      </c>
      <c r="K535">
        <f t="shared" si="66"/>
        <v>-184</v>
      </c>
      <c r="L535" s="28">
        <v>0.52290000000000003</v>
      </c>
      <c r="M535" s="28">
        <v>0.9</v>
      </c>
      <c r="N535" s="9">
        <f t="shared" si="67"/>
        <v>-0.37709999999999999</v>
      </c>
      <c r="O535" s="28">
        <v>0.59850000000000003</v>
      </c>
      <c r="P535" s="28">
        <v>0.95</v>
      </c>
      <c r="Q535" s="9">
        <f t="shared" si="68"/>
        <v>-0.35149999999999992</v>
      </c>
      <c r="R535" s="24">
        <f>SUMIFS(tblCleanOrders[Sales_USD],tblCleanOrders[Rep_ID],A535,tblCleanOrders[Year],YEAR(D535),tblCleanOrders[Month],MONTH(D535))</f>
        <v>2509.9699999999998</v>
      </c>
      <c r="S535" s="27">
        <v>1.1000000000000001</v>
      </c>
      <c r="T535" s="24">
        <f>INDEX(tblRepAvg[Avg_Monthly_Sales],MATCH(A535,tblRepAvg[Rep_ID],0))*S535</f>
        <v>5456.9161428571442</v>
      </c>
      <c r="U535" s="9">
        <f t="shared" si="69"/>
        <v>0.45996125545843997</v>
      </c>
      <c r="V535" s="24">
        <f t="shared" si="70"/>
        <v>-2946.9461428571444</v>
      </c>
      <c r="W535" t="str">
        <f t="shared" si="71"/>
        <v>Critical</v>
      </c>
    </row>
    <row r="536" spans="1:23" ht="15" customHeight="1" x14ac:dyDescent="0.3">
      <c r="A536" s="25">
        <v>321710</v>
      </c>
      <c r="B536" s="25">
        <v>2</v>
      </c>
      <c r="C536" t="str">
        <f>INDEX(tblRegions[name],MATCH(B536,tblRegions[id],0))</f>
        <v>Midwest</v>
      </c>
      <c r="D536" s="26">
        <v>42278</v>
      </c>
      <c r="E536" s="27">
        <v>26</v>
      </c>
      <c r="F536" s="27">
        <v>20</v>
      </c>
      <c r="G536" s="9">
        <f t="shared" si="64"/>
        <v>0.76923076923076927</v>
      </c>
      <c r="H536" s="27">
        <v>488</v>
      </c>
      <c r="I536" s="27">
        <v>312</v>
      </c>
      <c r="J536" s="9">
        <f t="shared" si="65"/>
        <v>0.63934426229508201</v>
      </c>
      <c r="K536">
        <f t="shared" si="66"/>
        <v>-176</v>
      </c>
      <c r="L536" s="28">
        <v>0.6542</v>
      </c>
      <c r="M536" s="28">
        <v>0.9</v>
      </c>
      <c r="N536" s="9">
        <f t="shared" si="67"/>
        <v>-0.24580000000000002</v>
      </c>
      <c r="O536" s="28">
        <v>0.63680000000000003</v>
      </c>
      <c r="P536" s="28">
        <v>0.95</v>
      </c>
      <c r="Q536" s="9">
        <f t="shared" si="68"/>
        <v>-0.31319999999999992</v>
      </c>
      <c r="R536" s="24">
        <f>SUMIFS(tblCleanOrders[Sales_USD],tblCleanOrders[Rep_ID],A536,tblCleanOrders[Year],YEAR(D536),tblCleanOrders[Month],MONTH(D536))</f>
        <v>3361.58</v>
      </c>
      <c r="S536" s="27">
        <v>1.1100000000000001</v>
      </c>
      <c r="T536" s="24">
        <f>INDEX(tblRepAvg[Avg_Monthly_Sales],MATCH(A536,tblRepAvg[Rep_ID],0))*S536</f>
        <v>5506.5244714285736</v>
      </c>
      <c r="U536" s="9">
        <f t="shared" si="69"/>
        <v>0.61047218030938766</v>
      </c>
      <c r="V536" s="24">
        <f t="shared" si="70"/>
        <v>-2144.9444714285737</v>
      </c>
      <c r="W536" t="str">
        <f t="shared" si="71"/>
        <v>Critical</v>
      </c>
    </row>
    <row r="537" spans="1:23" ht="15" customHeight="1" x14ac:dyDescent="0.3">
      <c r="A537" s="25">
        <v>321710</v>
      </c>
      <c r="B537" s="25">
        <v>2</v>
      </c>
      <c r="C537" t="str">
        <f>INDEX(tblRegions[name],MATCH(B537,tblRegions[id],0))</f>
        <v>Midwest</v>
      </c>
      <c r="D537" s="26">
        <v>42309</v>
      </c>
      <c r="E537" s="27">
        <v>26</v>
      </c>
      <c r="F537" s="27">
        <v>21</v>
      </c>
      <c r="G537" s="9">
        <f t="shared" si="64"/>
        <v>0.80769230769230771</v>
      </c>
      <c r="H537" s="27">
        <v>496</v>
      </c>
      <c r="I537" s="27">
        <v>308</v>
      </c>
      <c r="J537" s="9">
        <f t="shared" si="65"/>
        <v>0.62096774193548387</v>
      </c>
      <c r="K537">
        <f t="shared" si="66"/>
        <v>-188</v>
      </c>
      <c r="L537" s="28">
        <v>0.54879999999999995</v>
      </c>
      <c r="M537" s="28">
        <v>0.9</v>
      </c>
      <c r="N537" s="9">
        <f t="shared" si="67"/>
        <v>-0.35120000000000007</v>
      </c>
      <c r="O537" s="28">
        <v>0.60299999999999998</v>
      </c>
      <c r="P537" s="28">
        <v>0.95</v>
      </c>
      <c r="Q537" s="9">
        <f t="shared" si="68"/>
        <v>-0.34699999999999998</v>
      </c>
      <c r="R537" s="24">
        <f>SUMIFS(tblCleanOrders[Sales_USD],tblCleanOrders[Rep_ID],A537,tblCleanOrders[Year],YEAR(D537),tblCleanOrders[Month],MONTH(D537))</f>
        <v>2835.36</v>
      </c>
      <c r="S537" s="27">
        <v>1.1200000000000001</v>
      </c>
      <c r="T537" s="24">
        <f>INDEX(tblRepAvg[Avg_Monthly_Sales],MATCH(A537,tblRepAvg[Rep_ID],0))*S537</f>
        <v>5556.1328000000021</v>
      </c>
      <c r="U537" s="9">
        <f t="shared" si="69"/>
        <v>0.51031177656516757</v>
      </c>
      <c r="V537" s="24">
        <f t="shared" si="70"/>
        <v>-2720.772800000002</v>
      </c>
      <c r="W537" t="str">
        <f t="shared" si="71"/>
        <v>Critical</v>
      </c>
    </row>
    <row r="538" spans="1:23" ht="15" customHeight="1" x14ac:dyDescent="0.3">
      <c r="A538" s="25">
        <v>321710</v>
      </c>
      <c r="B538" s="25">
        <v>2</v>
      </c>
      <c r="C538" t="str">
        <f>INDEX(tblRegions[name],MATCH(B538,tblRegions[id],0))</f>
        <v>Midwest</v>
      </c>
      <c r="D538" s="26">
        <v>42339</v>
      </c>
      <c r="E538" s="27">
        <v>26</v>
      </c>
      <c r="F538" s="27">
        <v>20</v>
      </c>
      <c r="G538" s="9">
        <f t="shared" si="64"/>
        <v>0.76923076923076927</v>
      </c>
      <c r="H538" s="27">
        <v>504</v>
      </c>
      <c r="I538" s="27">
        <v>294</v>
      </c>
      <c r="J538" s="9">
        <f t="shared" si="65"/>
        <v>0.58333333333333337</v>
      </c>
      <c r="K538">
        <f t="shared" si="66"/>
        <v>-210</v>
      </c>
      <c r="L538" s="28">
        <v>0.57750000000000001</v>
      </c>
      <c r="M538" s="28">
        <v>0.9</v>
      </c>
      <c r="N538" s="9">
        <f t="shared" si="67"/>
        <v>-0.32250000000000001</v>
      </c>
      <c r="O538" s="28">
        <v>0.60660000000000003</v>
      </c>
      <c r="P538" s="28">
        <v>0.95</v>
      </c>
      <c r="Q538" s="9">
        <f t="shared" si="68"/>
        <v>-0.34339999999999993</v>
      </c>
      <c r="R538" s="24">
        <f>SUMIFS(tblCleanOrders[Sales_USD],tblCleanOrders[Rep_ID],A538,tblCleanOrders[Year],YEAR(D538),tblCleanOrders[Month],MONTH(D538))</f>
        <v>2694.1</v>
      </c>
      <c r="S538" s="27">
        <v>1.1299999999999999</v>
      </c>
      <c r="T538" s="24">
        <f>INDEX(tblRepAvg[Avg_Monthly_Sales],MATCH(A538,tblRepAvg[Rep_ID],0))*S538</f>
        <v>5605.7411285714297</v>
      </c>
      <c r="U538" s="9">
        <f t="shared" si="69"/>
        <v>0.4805965773675614</v>
      </c>
      <c r="V538" s="24">
        <f t="shared" si="70"/>
        <v>-2911.6411285714298</v>
      </c>
      <c r="W538" t="str">
        <f t="shared" si="71"/>
        <v>Critical</v>
      </c>
    </row>
    <row r="539" spans="1:23" ht="15" customHeight="1" x14ac:dyDescent="0.3">
      <c r="A539" s="25">
        <v>321710</v>
      </c>
      <c r="B539" s="25">
        <v>2</v>
      </c>
      <c r="C539" t="str">
        <f>INDEX(tblRegions[name],MATCH(B539,tblRegions[id],0))</f>
        <v>Midwest</v>
      </c>
      <c r="D539" s="26">
        <v>42370</v>
      </c>
      <c r="E539" s="27">
        <v>26</v>
      </c>
      <c r="F539" s="27">
        <v>20</v>
      </c>
      <c r="G539" s="9">
        <f t="shared" si="64"/>
        <v>0.76923076923076927</v>
      </c>
      <c r="H539" s="27">
        <v>480</v>
      </c>
      <c r="I539" s="27">
        <v>300</v>
      </c>
      <c r="J539" s="9">
        <f t="shared" si="65"/>
        <v>0.625</v>
      </c>
      <c r="K539">
        <f t="shared" si="66"/>
        <v>-180</v>
      </c>
      <c r="L539" s="28">
        <v>0.56489999999999996</v>
      </c>
      <c r="M539" s="28">
        <v>0.9</v>
      </c>
      <c r="N539" s="9">
        <f t="shared" si="67"/>
        <v>-0.33510000000000006</v>
      </c>
      <c r="O539" s="28">
        <v>0.59799999999999998</v>
      </c>
      <c r="P539" s="28">
        <v>0.95</v>
      </c>
      <c r="Q539" s="9">
        <f t="shared" si="68"/>
        <v>-0.35199999999999998</v>
      </c>
      <c r="R539" s="24">
        <f>SUMIFS(tblCleanOrders[Sales_USD],tblCleanOrders[Rep_ID],A539,tblCleanOrders[Year],YEAR(D539),tblCleanOrders[Month],MONTH(D539))</f>
        <v>2315.38</v>
      </c>
      <c r="S539" s="27">
        <v>1.1399999999999999</v>
      </c>
      <c r="T539" s="24">
        <f>INDEX(tblRepAvg[Avg_Monthly_Sales],MATCH(A539,tblRepAvg[Rep_ID],0))*S539</f>
        <v>5655.3494571428582</v>
      </c>
      <c r="U539" s="9">
        <f t="shared" si="69"/>
        <v>0.40941413391803982</v>
      </c>
      <c r="V539" s="24">
        <f t="shared" si="70"/>
        <v>-3339.9694571428581</v>
      </c>
      <c r="W539" t="str">
        <f t="shared" si="71"/>
        <v>Critical</v>
      </c>
    </row>
    <row r="540" spans="1:23" ht="15" customHeight="1" x14ac:dyDescent="0.3">
      <c r="A540" s="25">
        <v>321710</v>
      </c>
      <c r="B540" s="25">
        <v>2</v>
      </c>
      <c r="C540" t="str">
        <f>INDEX(tblRegions[name],MATCH(B540,tblRegions[id],0))</f>
        <v>Midwest</v>
      </c>
      <c r="D540" s="26">
        <v>42401</v>
      </c>
      <c r="E540" s="27">
        <v>26</v>
      </c>
      <c r="F540" s="27">
        <v>20</v>
      </c>
      <c r="G540" s="9">
        <f t="shared" si="64"/>
        <v>0.76923076923076927</v>
      </c>
      <c r="H540" s="27">
        <v>488</v>
      </c>
      <c r="I540" s="27">
        <v>333</v>
      </c>
      <c r="J540" s="9">
        <f t="shared" si="65"/>
        <v>0.68237704918032782</v>
      </c>
      <c r="K540">
        <f t="shared" si="66"/>
        <v>-155</v>
      </c>
      <c r="L540" s="28">
        <v>0.62160000000000004</v>
      </c>
      <c r="M540" s="28">
        <v>0.9</v>
      </c>
      <c r="N540" s="9">
        <f t="shared" si="67"/>
        <v>-0.27839999999999998</v>
      </c>
      <c r="O540" s="28">
        <v>0.60240000000000005</v>
      </c>
      <c r="P540" s="28">
        <v>0.95</v>
      </c>
      <c r="Q540" s="9">
        <f t="shared" si="68"/>
        <v>-0.34759999999999991</v>
      </c>
      <c r="R540" s="24">
        <f>SUMIFS(tblCleanOrders[Sales_USD],tblCleanOrders[Rep_ID],A540,tblCleanOrders[Year],YEAR(D540),tblCleanOrders[Month],MONTH(D540))</f>
        <v>3482.7799999999997</v>
      </c>
      <c r="S540" s="27">
        <v>1.1499999999999999</v>
      </c>
      <c r="T540" s="24">
        <f>INDEX(tblRepAvg[Avg_Monthly_Sales],MATCH(A540,tblRepAvg[Rep_ID],0))*S540</f>
        <v>5704.9577857142867</v>
      </c>
      <c r="U540" s="9">
        <f t="shared" si="69"/>
        <v>0.61048304489144256</v>
      </c>
      <c r="V540" s="24">
        <f t="shared" si="70"/>
        <v>-2222.177785714287</v>
      </c>
      <c r="W540" t="str">
        <f t="shared" si="71"/>
        <v>Critical</v>
      </c>
    </row>
    <row r="541" spans="1:23" ht="15" customHeight="1" x14ac:dyDescent="0.3">
      <c r="A541" s="25">
        <v>321710</v>
      </c>
      <c r="B541" s="25">
        <v>2</v>
      </c>
      <c r="C541" t="str">
        <f>INDEX(tblRegions[name],MATCH(B541,tblRegions[id],0))</f>
        <v>Midwest</v>
      </c>
      <c r="D541" s="26">
        <v>42430</v>
      </c>
      <c r="E541" s="27">
        <v>26</v>
      </c>
      <c r="F541" s="27">
        <v>20</v>
      </c>
      <c r="G541" s="9">
        <f t="shared" si="64"/>
        <v>0.76923076923076927</v>
      </c>
      <c r="H541" s="27">
        <v>496</v>
      </c>
      <c r="I541" s="27">
        <v>335</v>
      </c>
      <c r="J541" s="9">
        <f t="shared" si="65"/>
        <v>0.67540322580645162</v>
      </c>
      <c r="K541">
        <f t="shared" si="66"/>
        <v>-161</v>
      </c>
      <c r="L541" s="28">
        <v>0.60519999999999996</v>
      </c>
      <c r="M541" s="28">
        <v>0.9</v>
      </c>
      <c r="N541" s="9">
        <f t="shared" si="67"/>
        <v>-0.29480000000000006</v>
      </c>
      <c r="O541" s="28">
        <v>0.59499999999999997</v>
      </c>
      <c r="P541" s="28">
        <v>0.95</v>
      </c>
      <c r="Q541" s="9">
        <f t="shared" si="68"/>
        <v>-0.35499999999999998</v>
      </c>
      <c r="R541" s="24">
        <f>SUMIFS(tblCleanOrders[Sales_USD],tblCleanOrders[Rep_ID],A541,tblCleanOrders[Year],YEAR(D541),tblCleanOrders[Month],MONTH(D541))</f>
        <v>3565.3999999999996</v>
      </c>
      <c r="S541" s="27">
        <v>1.05</v>
      </c>
      <c r="T541" s="24">
        <f>INDEX(tblRepAvg[Avg_Monthly_Sales],MATCH(A541,tblRepAvg[Rep_ID],0))*S541</f>
        <v>5208.8745000000017</v>
      </c>
      <c r="U541" s="9">
        <f t="shared" si="69"/>
        <v>0.68448567919998815</v>
      </c>
      <c r="V541" s="24">
        <f t="shared" si="70"/>
        <v>-1643.4745000000021</v>
      </c>
      <c r="W541" t="str">
        <f t="shared" si="71"/>
        <v>Critical</v>
      </c>
    </row>
    <row r="542" spans="1:23" ht="15" customHeight="1" x14ac:dyDescent="0.3">
      <c r="A542" s="25">
        <v>321710</v>
      </c>
      <c r="B542" s="25">
        <v>2</v>
      </c>
      <c r="C542" t="str">
        <f>INDEX(tblRegions[name],MATCH(B542,tblRegions[id],0))</f>
        <v>Midwest</v>
      </c>
      <c r="D542" s="26">
        <v>42461</v>
      </c>
      <c r="E542" s="27">
        <v>26</v>
      </c>
      <c r="F542" s="27">
        <v>21</v>
      </c>
      <c r="G542" s="9">
        <f t="shared" si="64"/>
        <v>0.80769230769230771</v>
      </c>
      <c r="H542" s="27">
        <v>504</v>
      </c>
      <c r="I542" s="27">
        <v>351</v>
      </c>
      <c r="J542" s="9">
        <f t="shared" si="65"/>
        <v>0.6964285714285714</v>
      </c>
      <c r="K542">
        <f t="shared" si="66"/>
        <v>-153</v>
      </c>
      <c r="L542" s="28">
        <v>0.629</v>
      </c>
      <c r="M542" s="28">
        <v>0.9</v>
      </c>
      <c r="N542" s="9">
        <f t="shared" si="67"/>
        <v>-0.27100000000000002</v>
      </c>
      <c r="O542" s="28">
        <v>0.67600000000000005</v>
      </c>
      <c r="P542" s="28">
        <v>0.95</v>
      </c>
      <c r="Q542" s="9">
        <f t="shared" si="68"/>
        <v>-0.27399999999999991</v>
      </c>
      <c r="R542" s="24">
        <f>SUMIFS(tblCleanOrders[Sales_USD],tblCleanOrders[Rep_ID],A542,tblCleanOrders[Year],YEAR(D542),tblCleanOrders[Month],MONTH(D542))</f>
        <v>13308.310000000001</v>
      </c>
      <c r="S542" s="27">
        <v>1.06</v>
      </c>
      <c r="T542" s="24">
        <f>INDEX(tblRepAvg[Avg_Monthly_Sales],MATCH(A542,tblRepAvg[Rep_ID],0))*S542</f>
        <v>5258.4828285714302</v>
      </c>
      <c r="U542" s="9">
        <f t="shared" si="69"/>
        <v>2.5308269388445384</v>
      </c>
      <c r="V542" s="24">
        <f t="shared" si="70"/>
        <v>8049.8271714285711</v>
      </c>
      <c r="W542" t="str">
        <f t="shared" si="71"/>
        <v>Critical</v>
      </c>
    </row>
    <row r="543" spans="1:23" ht="15" customHeight="1" x14ac:dyDescent="0.3">
      <c r="A543" s="25">
        <v>321710</v>
      </c>
      <c r="B543" s="25">
        <v>2</v>
      </c>
      <c r="C543" t="str">
        <f>INDEX(tblRegions[name],MATCH(B543,tblRegions[id],0))</f>
        <v>Midwest</v>
      </c>
      <c r="D543" s="26">
        <v>42491</v>
      </c>
      <c r="E543" s="27">
        <v>26</v>
      </c>
      <c r="F543" s="27">
        <v>20</v>
      </c>
      <c r="G543" s="9">
        <f t="shared" si="64"/>
        <v>0.76923076923076927</v>
      </c>
      <c r="H543" s="27">
        <v>480</v>
      </c>
      <c r="I543" s="27">
        <v>316</v>
      </c>
      <c r="J543" s="9">
        <f t="shared" si="65"/>
        <v>0.65833333333333333</v>
      </c>
      <c r="K543">
        <f t="shared" si="66"/>
        <v>-164</v>
      </c>
      <c r="L543" s="28">
        <v>0.58420000000000005</v>
      </c>
      <c r="M543" s="28">
        <v>0.9</v>
      </c>
      <c r="N543" s="9">
        <f t="shared" si="67"/>
        <v>-0.31579999999999997</v>
      </c>
      <c r="O543" s="28">
        <v>0.60360000000000003</v>
      </c>
      <c r="P543" s="28">
        <v>0.95</v>
      </c>
      <c r="Q543" s="9">
        <f t="shared" si="68"/>
        <v>-0.34639999999999993</v>
      </c>
      <c r="R543" s="24">
        <f>SUMIFS(tblCleanOrders[Sales_USD],tblCleanOrders[Rep_ID],A543,tblCleanOrders[Year],YEAR(D543),tblCleanOrders[Month],MONTH(D543))</f>
        <v>5287.89</v>
      </c>
      <c r="S543" s="27">
        <v>1.07</v>
      </c>
      <c r="T543" s="24">
        <f>INDEX(tblRepAvg[Avg_Monthly_Sales],MATCH(A543,tblRepAvg[Rep_ID],0))*S543</f>
        <v>5308.0911571428587</v>
      </c>
      <c r="U543" s="9">
        <f t="shared" si="69"/>
        <v>0.99619427086973167</v>
      </c>
      <c r="V543" s="24">
        <f t="shared" si="70"/>
        <v>-20.201157142858392</v>
      </c>
      <c r="W543" t="str">
        <f t="shared" si="71"/>
        <v>Critical</v>
      </c>
    </row>
    <row r="544" spans="1:23" ht="15" customHeight="1" x14ac:dyDescent="0.3">
      <c r="A544" s="25">
        <v>321710</v>
      </c>
      <c r="B544" s="25">
        <v>2</v>
      </c>
      <c r="C544" t="str">
        <f>INDEX(tblRegions[name],MATCH(B544,tblRegions[id],0))</f>
        <v>Midwest</v>
      </c>
      <c r="D544" s="26">
        <v>42522</v>
      </c>
      <c r="E544" s="27">
        <v>26</v>
      </c>
      <c r="F544" s="27">
        <v>20</v>
      </c>
      <c r="G544" s="9">
        <f t="shared" si="64"/>
        <v>0.76923076923076927</v>
      </c>
      <c r="H544" s="27">
        <v>488</v>
      </c>
      <c r="I544" s="27">
        <v>292</v>
      </c>
      <c r="J544" s="9">
        <f t="shared" si="65"/>
        <v>0.59836065573770492</v>
      </c>
      <c r="K544">
        <f t="shared" si="66"/>
        <v>-196</v>
      </c>
      <c r="L544" s="28">
        <v>0.58709999999999996</v>
      </c>
      <c r="M544" s="28">
        <v>0.9</v>
      </c>
      <c r="N544" s="9">
        <f t="shared" si="67"/>
        <v>-0.31290000000000007</v>
      </c>
      <c r="O544" s="28">
        <v>0.5806</v>
      </c>
      <c r="P544" s="28">
        <v>0.95</v>
      </c>
      <c r="Q544" s="9">
        <f t="shared" si="68"/>
        <v>-0.36939999999999995</v>
      </c>
      <c r="R544" s="24">
        <f>SUMIFS(tblCleanOrders[Sales_USD],tblCleanOrders[Rep_ID],A544,tblCleanOrders[Year],YEAR(D544),tblCleanOrders[Month],MONTH(D544))</f>
        <v>3748.67</v>
      </c>
      <c r="S544" s="27">
        <v>1.08</v>
      </c>
      <c r="T544" s="24">
        <f>INDEX(tblRepAvg[Avg_Monthly_Sales],MATCH(A544,tblRepAvg[Rep_ID],0))*S544</f>
        <v>5357.6994857142872</v>
      </c>
      <c r="U544" s="9">
        <f t="shared" si="69"/>
        <v>0.69967903388299657</v>
      </c>
      <c r="V544" s="24">
        <f t="shared" si="70"/>
        <v>-1609.0294857142871</v>
      </c>
      <c r="W544" t="str">
        <f t="shared" si="71"/>
        <v>Critical</v>
      </c>
    </row>
    <row r="545" spans="1:23" ht="15" customHeight="1" x14ac:dyDescent="0.3">
      <c r="A545" s="25">
        <v>321710</v>
      </c>
      <c r="B545" s="25">
        <v>2</v>
      </c>
      <c r="C545" t="str">
        <f>INDEX(tblRegions[name],MATCH(B545,tblRegions[id],0))</f>
        <v>Midwest</v>
      </c>
      <c r="D545" s="26">
        <v>42552</v>
      </c>
      <c r="E545" s="27">
        <v>26</v>
      </c>
      <c r="F545" s="27">
        <v>20</v>
      </c>
      <c r="G545" s="9">
        <f t="shared" si="64"/>
        <v>0.76923076923076927</v>
      </c>
      <c r="H545" s="27">
        <v>496</v>
      </c>
      <c r="I545" s="27">
        <v>310</v>
      </c>
      <c r="J545" s="9">
        <f t="shared" si="65"/>
        <v>0.625</v>
      </c>
      <c r="K545">
        <f t="shared" si="66"/>
        <v>-186</v>
      </c>
      <c r="L545" s="28">
        <v>0.54530000000000001</v>
      </c>
      <c r="M545" s="28">
        <v>0.9</v>
      </c>
      <c r="N545" s="9">
        <f t="shared" si="67"/>
        <v>-0.35470000000000002</v>
      </c>
      <c r="O545" s="28">
        <v>0.60940000000000005</v>
      </c>
      <c r="P545" s="28">
        <v>0.95</v>
      </c>
      <c r="Q545" s="9">
        <f t="shared" si="68"/>
        <v>-0.3405999999999999</v>
      </c>
      <c r="R545" s="24">
        <f>SUMIFS(tblCleanOrders[Sales_USD],tblCleanOrders[Rep_ID],A545,tblCleanOrders[Year],YEAR(D545),tblCleanOrders[Month],MONTH(D545))</f>
        <v>5777.71</v>
      </c>
      <c r="S545" s="27">
        <v>1.0900000000000001</v>
      </c>
      <c r="T545" s="24">
        <f>INDEX(tblRepAvg[Avg_Monthly_Sales],MATCH(A545,tblRepAvg[Rep_ID],0))*S545</f>
        <v>5407.3078142857157</v>
      </c>
      <c r="U545" s="9">
        <f t="shared" si="69"/>
        <v>1.0685002959764391</v>
      </c>
      <c r="V545" s="24">
        <f t="shared" si="70"/>
        <v>370.40218571428431</v>
      </c>
      <c r="W545" t="str">
        <f t="shared" si="71"/>
        <v>Critical</v>
      </c>
    </row>
    <row r="546" spans="1:23" ht="15" customHeight="1" x14ac:dyDescent="0.3">
      <c r="A546" s="25">
        <v>321710</v>
      </c>
      <c r="B546" s="25">
        <v>2</v>
      </c>
      <c r="C546" t="str">
        <f>INDEX(tblRegions[name],MATCH(B546,tblRegions[id],0))</f>
        <v>Midwest</v>
      </c>
      <c r="D546" s="26">
        <v>42583</v>
      </c>
      <c r="E546" s="27">
        <v>26</v>
      </c>
      <c r="F546" s="27">
        <v>20</v>
      </c>
      <c r="G546" s="9">
        <f t="shared" si="64"/>
        <v>0.76923076923076927</v>
      </c>
      <c r="H546" s="27">
        <v>504</v>
      </c>
      <c r="I546" s="27">
        <v>343</v>
      </c>
      <c r="J546" s="9">
        <f t="shared" si="65"/>
        <v>0.68055555555555558</v>
      </c>
      <c r="K546">
        <f t="shared" si="66"/>
        <v>-161</v>
      </c>
      <c r="L546" s="28">
        <v>0.6603</v>
      </c>
      <c r="M546" s="28">
        <v>0.9</v>
      </c>
      <c r="N546" s="9">
        <f t="shared" si="67"/>
        <v>-0.23970000000000002</v>
      </c>
      <c r="O546" s="28">
        <v>0.62819999999999998</v>
      </c>
      <c r="P546" s="28">
        <v>0.95</v>
      </c>
      <c r="Q546" s="9">
        <f t="shared" si="68"/>
        <v>-0.32179999999999997</v>
      </c>
      <c r="R546" s="24">
        <f>SUMIFS(tblCleanOrders[Sales_USD],tblCleanOrders[Rep_ID],A546,tblCleanOrders[Year],YEAR(D546),tblCleanOrders[Month],MONTH(D546))</f>
        <v>4083.4</v>
      </c>
      <c r="S546" s="27">
        <v>1.1000000000000001</v>
      </c>
      <c r="T546" s="24">
        <f>INDEX(tblRepAvg[Avg_Monthly_Sales],MATCH(A546,tblRepAvg[Rep_ID],0))*S546</f>
        <v>5456.9161428571442</v>
      </c>
      <c r="U546" s="9">
        <f t="shared" si="69"/>
        <v>0.7482981033793209</v>
      </c>
      <c r="V546" s="24">
        <f t="shared" si="70"/>
        <v>-1373.5161428571441</v>
      </c>
      <c r="W546" t="str">
        <f t="shared" si="71"/>
        <v>Critical</v>
      </c>
    </row>
    <row r="547" spans="1:23" ht="15" customHeight="1" x14ac:dyDescent="0.3">
      <c r="A547" s="25">
        <v>321710</v>
      </c>
      <c r="B547" s="25">
        <v>2</v>
      </c>
      <c r="C547" t="str">
        <f>INDEX(tblRegions[name],MATCH(B547,tblRegions[id],0))</f>
        <v>Midwest</v>
      </c>
      <c r="D547" s="26">
        <v>42614</v>
      </c>
      <c r="E547" s="27">
        <v>26</v>
      </c>
      <c r="F547" s="27">
        <v>21</v>
      </c>
      <c r="G547" s="9">
        <f t="shared" si="64"/>
        <v>0.80769230769230771</v>
      </c>
      <c r="H547" s="27">
        <v>480</v>
      </c>
      <c r="I547" s="27">
        <v>295</v>
      </c>
      <c r="J547" s="9">
        <f t="shared" si="65"/>
        <v>0.61458333333333337</v>
      </c>
      <c r="K547">
        <f t="shared" si="66"/>
        <v>-185</v>
      </c>
      <c r="L547" s="28">
        <v>0.53879999999999995</v>
      </c>
      <c r="M547" s="28">
        <v>0.9</v>
      </c>
      <c r="N547" s="9">
        <f t="shared" si="67"/>
        <v>-0.36120000000000008</v>
      </c>
      <c r="O547" s="28">
        <v>0.65559999999999996</v>
      </c>
      <c r="P547" s="28">
        <v>0.95</v>
      </c>
      <c r="Q547" s="9">
        <f t="shared" si="68"/>
        <v>-0.2944</v>
      </c>
      <c r="R547" s="24">
        <f>SUMIFS(tblCleanOrders[Sales_USD],tblCleanOrders[Rep_ID],A547,tblCleanOrders[Year],YEAR(D547),tblCleanOrders[Month],MONTH(D547))</f>
        <v>3906.45</v>
      </c>
      <c r="S547" s="27">
        <v>1.1100000000000001</v>
      </c>
      <c r="T547" s="24">
        <f>INDEX(tblRepAvg[Avg_Monthly_Sales],MATCH(A547,tblRepAvg[Rep_ID],0))*S547</f>
        <v>5506.5244714285736</v>
      </c>
      <c r="U547" s="9">
        <f t="shared" si="69"/>
        <v>0.70942207199281515</v>
      </c>
      <c r="V547" s="24">
        <f t="shared" si="70"/>
        <v>-1600.0744714285738</v>
      </c>
      <c r="W547" t="str">
        <f t="shared" si="71"/>
        <v>Critical</v>
      </c>
    </row>
    <row r="548" spans="1:23" ht="15" customHeight="1" x14ac:dyDescent="0.3">
      <c r="A548" s="25">
        <v>321710</v>
      </c>
      <c r="B548" s="25">
        <v>2</v>
      </c>
      <c r="C548" t="str">
        <f>INDEX(tblRegions[name],MATCH(B548,tblRegions[id],0))</f>
        <v>Midwest</v>
      </c>
      <c r="D548" s="26">
        <v>42644</v>
      </c>
      <c r="E548" s="27">
        <v>26</v>
      </c>
      <c r="F548" s="27">
        <v>20</v>
      </c>
      <c r="G548" s="9">
        <f t="shared" si="64"/>
        <v>0.76923076923076927</v>
      </c>
      <c r="H548" s="27">
        <v>488</v>
      </c>
      <c r="I548" s="27">
        <v>300</v>
      </c>
      <c r="J548" s="9">
        <f t="shared" si="65"/>
        <v>0.61475409836065575</v>
      </c>
      <c r="K548">
        <f t="shared" si="66"/>
        <v>-188</v>
      </c>
      <c r="L548" s="28">
        <v>0.58240000000000003</v>
      </c>
      <c r="M548" s="28">
        <v>0.9</v>
      </c>
      <c r="N548" s="9">
        <f t="shared" si="67"/>
        <v>-0.31759999999999999</v>
      </c>
      <c r="O548" s="28">
        <v>0.60360000000000003</v>
      </c>
      <c r="P548" s="28">
        <v>0.95</v>
      </c>
      <c r="Q548" s="9">
        <f t="shared" si="68"/>
        <v>-0.34639999999999993</v>
      </c>
      <c r="R548" s="24">
        <f>SUMIFS(tblCleanOrders[Sales_USD],tblCleanOrders[Rep_ID],A548,tblCleanOrders[Year],YEAR(D548),tblCleanOrders[Month],MONTH(D548))</f>
        <v>11881.93</v>
      </c>
      <c r="S548" s="27">
        <v>1.1200000000000001</v>
      </c>
      <c r="T548" s="24">
        <f>INDEX(tblRepAvg[Avg_Monthly_Sales],MATCH(A548,tblRepAvg[Rep_ID],0))*S548</f>
        <v>5556.1328000000021</v>
      </c>
      <c r="U548" s="9">
        <f t="shared" si="69"/>
        <v>2.138525198677756</v>
      </c>
      <c r="V548" s="24">
        <f t="shared" si="70"/>
        <v>6325.7971999999982</v>
      </c>
      <c r="W548" t="str">
        <f t="shared" si="71"/>
        <v>Critical</v>
      </c>
    </row>
    <row r="549" spans="1:23" ht="15" customHeight="1" x14ac:dyDescent="0.3">
      <c r="A549" s="25">
        <v>321710</v>
      </c>
      <c r="B549" s="25">
        <v>2</v>
      </c>
      <c r="C549" t="str">
        <f>INDEX(tblRegions[name],MATCH(B549,tblRegions[id],0))</f>
        <v>Midwest</v>
      </c>
      <c r="D549" s="26">
        <v>42675</v>
      </c>
      <c r="E549" s="27">
        <v>26</v>
      </c>
      <c r="F549" s="27">
        <v>20</v>
      </c>
      <c r="G549" s="9">
        <f t="shared" si="64"/>
        <v>0.76923076923076927</v>
      </c>
      <c r="H549" s="27">
        <v>496</v>
      </c>
      <c r="I549" s="27">
        <v>320</v>
      </c>
      <c r="J549" s="9">
        <f t="shared" si="65"/>
        <v>0.64516129032258063</v>
      </c>
      <c r="K549">
        <f t="shared" si="66"/>
        <v>-176</v>
      </c>
      <c r="L549" s="28">
        <v>0.62680000000000002</v>
      </c>
      <c r="M549" s="28">
        <v>0.9</v>
      </c>
      <c r="N549" s="9">
        <f t="shared" si="67"/>
        <v>-0.2732</v>
      </c>
      <c r="O549" s="28">
        <v>0.58520000000000005</v>
      </c>
      <c r="P549" s="28">
        <v>0.95</v>
      </c>
      <c r="Q549" s="9">
        <f t="shared" si="68"/>
        <v>-0.3647999999999999</v>
      </c>
      <c r="R549" s="24">
        <f>SUMIFS(tblCleanOrders[Sales_USD],tblCleanOrders[Rep_ID],A549,tblCleanOrders[Year],YEAR(D549),tblCleanOrders[Month],MONTH(D549))</f>
        <v>4016.46</v>
      </c>
      <c r="S549" s="27">
        <v>1.1299999999999999</v>
      </c>
      <c r="T549" s="24">
        <f>INDEX(tblRepAvg[Avg_Monthly_Sales],MATCH(A549,tblRepAvg[Rep_ID],0))*S549</f>
        <v>5605.7411285714297</v>
      </c>
      <c r="U549" s="9">
        <f t="shared" si="69"/>
        <v>0.71649045289102686</v>
      </c>
      <c r="V549" s="24">
        <f t="shared" si="70"/>
        <v>-1589.2811285714297</v>
      </c>
      <c r="W549" t="str">
        <f t="shared" si="71"/>
        <v>Critical</v>
      </c>
    </row>
    <row r="550" spans="1:23" ht="15" customHeight="1" x14ac:dyDescent="0.3">
      <c r="A550" s="25">
        <v>321710</v>
      </c>
      <c r="B550" s="25">
        <v>2</v>
      </c>
      <c r="C550" t="str">
        <f>INDEX(tblRegions[name],MATCH(B550,tblRegions[id],0))</f>
        <v>Midwest</v>
      </c>
      <c r="D550" s="26">
        <v>42705</v>
      </c>
      <c r="E550" s="27">
        <v>26</v>
      </c>
      <c r="F550" s="27">
        <v>19</v>
      </c>
      <c r="G550" s="9">
        <f t="shared" si="64"/>
        <v>0.73076923076923073</v>
      </c>
      <c r="H550" s="27">
        <v>504</v>
      </c>
      <c r="I550" s="27">
        <v>350</v>
      </c>
      <c r="J550" s="9">
        <f t="shared" si="65"/>
        <v>0.69444444444444442</v>
      </c>
      <c r="K550">
        <f t="shared" si="66"/>
        <v>-154</v>
      </c>
      <c r="L550" s="28">
        <v>0.60099999999999998</v>
      </c>
      <c r="M550" s="28">
        <v>0.9</v>
      </c>
      <c r="N550" s="9">
        <f t="shared" si="67"/>
        <v>-0.29900000000000004</v>
      </c>
      <c r="O550" s="28">
        <v>0.58789999999999998</v>
      </c>
      <c r="P550" s="28">
        <v>0.95</v>
      </c>
      <c r="Q550" s="9">
        <f t="shared" si="68"/>
        <v>-0.36209999999999998</v>
      </c>
      <c r="R550" s="24">
        <f>SUMIFS(tblCleanOrders[Sales_USD],tblCleanOrders[Rep_ID],A550,tblCleanOrders[Year],YEAR(D550),tblCleanOrders[Month],MONTH(D550))</f>
        <v>14945.580000000002</v>
      </c>
      <c r="S550" s="27">
        <v>1.1399999999999999</v>
      </c>
      <c r="T550" s="24">
        <f>INDEX(tblRepAvg[Avg_Monthly_Sales],MATCH(A550,tblRepAvg[Rep_ID],0))*S550</f>
        <v>5655.3494571428582</v>
      </c>
      <c r="U550" s="9">
        <f t="shared" si="69"/>
        <v>2.6427332410242719</v>
      </c>
      <c r="V550" s="24">
        <f t="shared" si="70"/>
        <v>9290.2305428571435</v>
      </c>
      <c r="W550" t="str">
        <f t="shared" si="71"/>
        <v>Critical</v>
      </c>
    </row>
    <row r="551" spans="1:23" ht="15" customHeight="1" x14ac:dyDescent="0.3">
      <c r="A551" s="25">
        <v>321710</v>
      </c>
      <c r="B551" s="25">
        <v>2</v>
      </c>
      <c r="C551" t="str">
        <f>INDEX(tblRegions[name],MATCH(B551,tblRegions[id],0))</f>
        <v>Midwest</v>
      </c>
      <c r="D551" s="26">
        <v>42736</v>
      </c>
      <c r="E551" s="27">
        <v>26</v>
      </c>
      <c r="F551" s="27">
        <v>19</v>
      </c>
      <c r="G551" s="9">
        <f t="shared" si="64"/>
        <v>0.73076923076923073</v>
      </c>
      <c r="H551" s="27">
        <v>480</v>
      </c>
      <c r="I551" s="27">
        <v>301</v>
      </c>
      <c r="J551" s="9">
        <f t="shared" si="65"/>
        <v>0.62708333333333333</v>
      </c>
      <c r="K551">
        <f t="shared" si="66"/>
        <v>-179</v>
      </c>
      <c r="L551" s="28">
        <v>0.58189999999999997</v>
      </c>
      <c r="M551" s="28">
        <v>0.9</v>
      </c>
      <c r="N551" s="9">
        <f t="shared" si="67"/>
        <v>-0.31810000000000005</v>
      </c>
      <c r="O551" s="28">
        <v>0.64749999999999996</v>
      </c>
      <c r="P551" s="28">
        <v>0.95</v>
      </c>
      <c r="Q551" s="9">
        <f t="shared" si="68"/>
        <v>-0.30249999999999999</v>
      </c>
      <c r="R551" s="24">
        <f>SUMIFS(tblCleanOrders[Sales_USD],tblCleanOrders[Rep_ID],A551,tblCleanOrders[Year],YEAR(D551),tblCleanOrders[Month],MONTH(D551))</f>
        <v>0</v>
      </c>
      <c r="S551" s="27">
        <v>1.1499999999999999</v>
      </c>
      <c r="T551" s="24">
        <f>INDEX(tblRepAvg[Avg_Monthly_Sales],MATCH(A551,tblRepAvg[Rep_ID],0))*S551</f>
        <v>5704.9577857142867</v>
      </c>
      <c r="U551" s="9">
        <f t="shared" si="69"/>
        <v>0</v>
      </c>
      <c r="V551" s="24">
        <f t="shared" si="70"/>
        <v>-5704.9577857142867</v>
      </c>
      <c r="W551" t="str">
        <f t="shared" si="71"/>
        <v>Critical</v>
      </c>
    </row>
    <row r="552" spans="1:23" ht="15" customHeight="1" x14ac:dyDescent="0.3">
      <c r="A552" s="25">
        <v>321720</v>
      </c>
      <c r="B552" s="25">
        <v>2</v>
      </c>
      <c r="C552" t="str">
        <f>INDEX(tblRegions[name],MATCH(B552,tblRegions[id],0))</f>
        <v>Midwest</v>
      </c>
      <c r="D552" s="26">
        <v>42005</v>
      </c>
      <c r="E552" s="27">
        <v>26</v>
      </c>
      <c r="F552" s="27">
        <v>24</v>
      </c>
      <c r="G552" s="9">
        <f t="shared" si="64"/>
        <v>0.92307692307692313</v>
      </c>
      <c r="H552" s="27">
        <v>492</v>
      </c>
      <c r="I552" s="27">
        <v>487</v>
      </c>
      <c r="J552" s="9">
        <f t="shared" si="65"/>
        <v>0.98983739837398377</v>
      </c>
      <c r="K552">
        <f t="shared" si="66"/>
        <v>-5</v>
      </c>
      <c r="L552" s="28">
        <v>0.97</v>
      </c>
      <c r="M552" s="28">
        <v>0.9</v>
      </c>
      <c r="N552" s="9">
        <f t="shared" si="67"/>
        <v>6.9999999999999951E-2</v>
      </c>
      <c r="O552" s="28">
        <v>0.92420000000000002</v>
      </c>
      <c r="P552" s="28">
        <v>0.95</v>
      </c>
      <c r="Q552" s="9">
        <f t="shared" si="68"/>
        <v>-2.5799999999999934E-2</v>
      </c>
      <c r="R552" s="24">
        <f>SUMIFS(tblCleanOrders[Sales_USD],tblCleanOrders[Rep_ID],A552,tblCleanOrders[Year],YEAR(D552),tblCleanOrders[Month],MONTH(D552))</f>
        <v>580.9</v>
      </c>
      <c r="S552" s="27">
        <v>1.05</v>
      </c>
      <c r="T552" s="24">
        <f>INDEX(tblRepAvg[Avg_Monthly_Sales],MATCH(A552,tblRepAvg[Rep_ID],0))*S552</f>
        <v>2712.07125</v>
      </c>
      <c r="U552" s="9">
        <f t="shared" si="69"/>
        <v>0.21419053795139048</v>
      </c>
      <c r="V552" s="24">
        <f t="shared" si="70"/>
        <v>-2131.1712499999999</v>
      </c>
      <c r="W552" t="str">
        <f t="shared" si="71"/>
        <v>Critical</v>
      </c>
    </row>
    <row r="553" spans="1:23" ht="15" customHeight="1" x14ac:dyDescent="0.3">
      <c r="A553" s="25">
        <v>321720</v>
      </c>
      <c r="B553" s="25">
        <v>2</v>
      </c>
      <c r="C553" t="str">
        <f>INDEX(tblRegions[name],MATCH(B553,tblRegions[id],0))</f>
        <v>Midwest</v>
      </c>
      <c r="D553" s="26">
        <v>42036</v>
      </c>
      <c r="E553" s="27">
        <v>26</v>
      </c>
      <c r="F553" s="27">
        <v>25</v>
      </c>
      <c r="G553" s="9">
        <f t="shared" si="64"/>
        <v>0.96153846153846156</v>
      </c>
      <c r="H553" s="27">
        <v>500</v>
      </c>
      <c r="I553" s="27">
        <v>476</v>
      </c>
      <c r="J553" s="9">
        <f t="shared" si="65"/>
        <v>0.95199999999999996</v>
      </c>
      <c r="K553">
        <f t="shared" si="66"/>
        <v>-24</v>
      </c>
      <c r="L553" s="28">
        <v>0.97</v>
      </c>
      <c r="M553" s="28">
        <v>0.9</v>
      </c>
      <c r="N553" s="9">
        <f t="shared" si="67"/>
        <v>6.9999999999999951E-2</v>
      </c>
      <c r="O553" s="28">
        <v>0.98</v>
      </c>
      <c r="P553" s="28">
        <v>0.95</v>
      </c>
      <c r="Q553" s="9">
        <f t="shared" si="68"/>
        <v>3.0000000000000027E-2</v>
      </c>
      <c r="R553" s="24">
        <f>SUMIFS(tblCleanOrders[Sales_USD],tblCleanOrders[Rep_ID],A553,tblCleanOrders[Year],YEAR(D553),tblCleanOrders[Month],MONTH(D553))</f>
        <v>1166.55</v>
      </c>
      <c r="S553" s="27">
        <v>1.06</v>
      </c>
      <c r="T553" s="24">
        <f>INDEX(tblRepAvg[Avg_Monthly_Sales],MATCH(A553,tblRepAvg[Rep_ID],0))*S553</f>
        <v>2737.9004999999997</v>
      </c>
      <c r="U553" s="9">
        <f t="shared" si="69"/>
        <v>0.42607465099626524</v>
      </c>
      <c r="V553" s="24">
        <f t="shared" si="70"/>
        <v>-1571.3504999999998</v>
      </c>
      <c r="W553" t="str">
        <f t="shared" si="71"/>
        <v>Critical</v>
      </c>
    </row>
    <row r="554" spans="1:23" ht="15" customHeight="1" x14ac:dyDescent="0.3">
      <c r="A554" s="25">
        <v>321720</v>
      </c>
      <c r="B554" s="25">
        <v>2</v>
      </c>
      <c r="C554" t="str">
        <f>INDEX(tblRegions[name],MATCH(B554,tblRegions[id],0))</f>
        <v>Midwest</v>
      </c>
      <c r="D554" s="26">
        <v>42064</v>
      </c>
      <c r="E554" s="27">
        <v>26</v>
      </c>
      <c r="F554" s="27">
        <v>25</v>
      </c>
      <c r="G554" s="9">
        <f t="shared" si="64"/>
        <v>0.96153846153846156</v>
      </c>
      <c r="H554" s="27">
        <v>508</v>
      </c>
      <c r="I554" s="27">
        <v>503</v>
      </c>
      <c r="J554" s="9">
        <f t="shared" si="65"/>
        <v>0.99015748031496065</v>
      </c>
      <c r="K554">
        <f t="shared" si="66"/>
        <v>-5</v>
      </c>
      <c r="L554" s="28">
        <v>0.88129999999999997</v>
      </c>
      <c r="M554" s="28">
        <v>0.9</v>
      </c>
      <c r="N554" s="9">
        <f t="shared" si="67"/>
        <v>-1.870000000000005E-2</v>
      </c>
      <c r="O554" s="28">
        <v>0.96679999999999999</v>
      </c>
      <c r="P554" s="28">
        <v>0.95</v>
      </c>
      <c r="Q554" s="9">
        <f t="shared" si="68"/>
        <v>1.6800000000000037E-2</v>
      </c>
      <c r="R554" s="24">
        <f>SUMIFS(tblCleanOrders[Sales_USD],tblCleanOrders[Rep_ID],A554,tblCleanOrders[Year],YEAR(D554),tblCleanOrders[Month],MONTH(D554))</f>
        <v>875.99</v>
      </c>
      <c r="S554" s="27">
        <v>1.07</v>
      </c>
      <c r="T554" s="24">
        <f>INDEX(tblRepAvg[Avg_Monthly_Sales],MATCH(A554,tblRepAvg[Rep_ID],0))*S554</f>
        <v>2763.72975</v>
      </c>
      <c r="U554" s="9">
        <f t="shared" si="69"/>
        <v>0.31695935537836145</v>
      </c>
      <c r="V554" s="24">
        <f t="shared" si="70"/>
        <v>-1887.73975</v>
      </c>
      <c r="W554" t="str">
        <f t="shared" si="71"/>
        <v>Critical</v>
      </c>
    </row>
    <row r="555" spans="1:23" ht="15" customHeight="1" x14ac:dyDescent="0.3">
      <c r="A555" s="25">
        <v>321720</v>
      </c>
      <c r="B555" s="25">
        <v>2</v>
      </c>
      <c r="C555" t="str">
        <f>INDEX(tblRegions[name],MATCH(B555,tblRegions[id],0))</f>
        <v>Midwest</v>
      </c>
      <c r="D555" s="26">
        <v>42095</v>
      </c>
      <c r="E555" s="27">
        <v>26</v>
      </c>
      <c r="F555" s="27">
        <v>25</v>
      </c>
      <c r="G555" s="9">
        <f t="shared" si="64"/>
        <v>0.96153846153846156</v>
      </c>
      <c r="H555" s="27">
        <v>516</v>
      </c>
      <c r="I555" s="27">
        <v>511</v>
      </c>
      <c r="J555" s="9">
        <f t="shared" si="65"/>
        <v>0.99031007751937983</v>
      </c>
      <c r="K555">
        <f t="shared" si="66"/>
        <v>-5</v>
      </c>
      <c r="L555" s="28">
        <v>0.97</v>
      </c>
      <c r="M555" s="28">
        <v>0.9</v>
      </c>
      <c r="N555" s="9">
        <f t="shared" si="67"/>
        <v>6.9999999999999951E-2</v>
      </c>
      <c r="O555" s="28">
        <v>0.98</v>
      </c>
      <c r="P555" s="28">
        <v>0.95</v>
      </c>
      <c r="Q555" s="9">
        <f t="shared" si="68"/>
        <v>3.0000000000000027E-2</v>
      </c>
      <c r="R555" s="24">
        <f>SUMIFS(tblCleanOrders[Sales_USD],tblCleanOrders[Rep_ID],A555,tblCleanOrders[Year],YEAR(D555),tblCleanOrders[Month],MONTH(D555))</f>
        <v>1062.6600000000001</v>
      </c>
      <c r="S555" s="27">
        <v>1.08</v>
      </c>
      <c r="T555" s="24">
        <f>INDEX(tblRepAvg[Avg_Monthly_Sales],MATCH(A555,tblRepAvg[Rep_ID],0))*S555</f>
        <v>2789.5589999999997</v>
      </c>
      <c r="U555" s="9">
        <f t="shared" si="69"/>
        <v>0.38094193383255209</v>
      </c>
      <c r="V555" s="24">
        <f t="shared" si="70"/>
        <v>-1726.8989999999997</v>
      </c>
      <c r="W555" t="str">
        <f t="shared" si="71"/>
        <v>Critical</v>
      </c>
    </row>
    <row r="556" spans="1:23" ht="15" customHeight="1" x14ac:dyDescent="0.3">
      <c r="A556" s="25">
        <v>321720</v>
      </c>
      <c r="B556" s="25">
        <v>2</v>
      </c>
      <c r="C556" t="str">
        <f>INDEX(tblRegions[name],MATCH(B556,tblRegions[id],0))</f>
        <v>Midwest</v>
      </c>
      <c r="D556" s="26">
        <v>42125</v>
      </c>
      <c r="E556" s="27">
        <v>26</v>
      </c>
      <c r="F556" s="27">
        <v>25</v>
      </c>
      <c r="G556" s="9">
        <f t="shared" si="64"/>
        <v>0.96153846153846156</v>
      </c>
      <c r="H556" s="27">
        <v>492</v>
      </c>
      <c r="I556" s="27">
        <v>487</v>
      </c>
      <c r="J556" s="9">
        <f t="shared" si="65"/>
        <v>0.98983739837398377</v>
      </c>
      <c r="K556">
        <f t="shared" si="66"/>
        <v>-5</v>
      </c>
      <c r="L556" s="28">
        <v>0.89990000000000003</v>
      </c>
      <c r="M556" s="28">
        <v>0.9</v>
      </c>
      <c r="N556" s="9">
        <f t="shared" si="67"/>
        <v>-9.9999999999988987E-5</v>
      </c>
      <c r="O556" s="28">
        <v>0.98</v>
      </c>
      <c r="P556" s="28">
        <v>0.95</v>
      </c>
      <c r="Q556" s="9">
        <f t="shared" si="68"/>
        <v>3.0000000000000027E-2</v>
      </c>
      <c r="R556" s="24">
        <f>SUMIFS(tblCleanOrders[Sales_USD],tblCleanOrders[Rep_ID],A556,tblCleanOrders[Year],YEAR(D556),tblCleanOrders[Month],MONTH(D556))</f>
        <v>1129.73</v>
      </c>
      <c r="S556" s="27">
        <v>1.0900000000000001</v>
      </c>
      <c r="T556" s="24">
        <f>INDEX(tblRepAvg[Avg_Monthly_Sales],MATCH(A556,tblRepAvg[Rep_ID],0))*S556</f>
        <v>2815.38825</v>
      </c>
      <c r="U556" s="9">
        <f t="shared" si="69"/>
        <v>0.40126970054662975</v>
      </c>
      <c r="V556" s="24">
        <f t="shared" si="70"/>
        <v>-1685.65825</v>
      </c>
      <c r="W556" t="str">
        <f t="shared" si="71"/>
        <v>Critical</v>
      </c>
    </row>
    <row r="557" spans="1:23" ht="15" customHeight="1" x14ac:dyDescent="0.3">
      <c r="A557" s="25">
        <v>321720</v>
      </c>
      <c r="B557" s="25">
        <v>2</v>
      </c>
      <c r="C557" t="str">
        <f>INDEX(tblRegions[name],MATCH(B557,tblRegions[id],0))</f>
        <v>Midwest</v>
      </c>
      <c r="D557" s="26">
        <v>42156</v>
      </c>
      <c r="E557" s="27">
        <v>26</v>
      </c>
      <c r="F557" s="27">
        <v>25</v>
      </c>
      <c r="G557" s="9">
        <f t="shared" si="64"/>
        <v>0.96153846153846156</v>
      </c>
      <c r="H557" s="27">
        <v>500</v>
      </c>
      <c r="I557" s="27">
        <v>478</v>
      </c>
      <c r="J557" s="9">
        <f t="shared" si="65"/>
        <v>0.95599999999999996</v>
      </c>
      <c r="K557">
        <f t="shared" si="66"/>
        <v>-22</v>
      </c>
      <c r="L557" s="28">
        <v>0.97</v>
      </c>
      <c r="M557" s="28">
        <v>0.9</v>
      </c>
      <c r="N557" s="9">
        <f t="shared" si="67"/>
        <v>6.9999999999999951E-2</v>
      </c>
      <c r="O557" s="28">
        <v>0.98</v>
      </c>
      <c r="P557" s="28">
        <v>0.95</v>
      </c>
      <c r="Q557" s="9">
        <f t="shared" si="68"/>
        <v>3.0000000000000027E-2</v>
      </c>
      <c r="R557" s="24">
        <f>SUMIFS(tblCleanOrders[Sales_USD],tblCleanOrders[Rep_ID],A557,tblCleanOrders[Year],YEAR(D557),tblCleanOrders[Month],MONTH(D557))</f>
        <v>1016.63</v>
      </c>
      <c r="S557" s="27">
        <v>1.1000000000000001</v>
      </c>
      <c r="T557" s="24">
        <f>INDEX(tblRepAvg[Avg_Monthly_Sales],MATCH(A557,tblRepAvg[Rep_ID],0))*S557</f>
        <v>2841.2174999999997</v>
      </c>
      <c r="U557" s="9">
        <f t="shared" si="69"/>
        <v>0.35781491561276113</v>
      </c>
      <c r="V557" s="24">
        <f t="shared" si="70"/>
        <v>-1824.5874999999996</v>
      </c>
      <c r="W557" t="str">
        <f t="shared" si="71"/>
        <v>Critical</v>
      </c>
    </row>
    <row r="558" spans="1:23" ht="15" customHeight="1" x14ac:dyDescent="0.3">
      <c r="A558" s="25">
        <v>321720</v>
      </c>
      <c r="B558" s="25">
        <v>2</v>
      </c>
      <c r="C558" t="str">
        <f>INDEX(tblRegions[name],MATCH(B558,tblRegions[id],0))</f>
        <v>Midwest</v>
      </c>
      <c r="D558" s="26">
        <v>42186</v>
      </c>
      <c r="E558" s="27">
        <v>26</v>
      </c>
      <c r="F558" s="27">
        <v>25</v>
      </c>
      <c r="G558" s="9">
        <f t="shared" si="64"/>
        <v>0.96153846153846156</v>
      </c>
      <c r="H558" s="27">
        <v>508</v>
      </c>
      <c r="I558" s="27">
        <v>446</v>
      </c>
      <c r="J558" s="9">
        <f t="shared" si="65"/>
        <v>0.87795275590551181</v>
      </c>
      <c r="K558">
        <f t="shared" si="66"/>
        <v>-62</v>
      </c>
      <c r="L558" s="28">
        <v>0.91979999999999995</v>
      </c>
      <c r="M558" s="28">
        <v>0.9</v>
      </c>
      <c r="N558" s="9">
        <f t="shared" si="67"/>
        <v>1.9799999999999929E-2</v>
      </c>
      <c r="O558" s="28">
        <v>0.98</v>
      </c>
      <c r="P558" s="28">
        <v>0.95</v>
      </c>
      <c r="Q558" s="9">
        <f t="shared" si="68"/>
        <v>3.0000000000000027E-2</v>
      </c>
      <c r="R558" s="24">
        <f>SUMIFS(tblCleanOrders[Sales_USD],tblCleanOrders[Rep_ID],A558,tblCleanOrders[Year],YEAR(D558),tblCleanOrders[Month],MONTH(D558))</f>
        <v>1307.9100000000001</v>
      </c>
      <c r="S558" s="27">
        <v>1.1100000000000001</v>
      </c>
      <c r="T558" s="24">
        <f>INDEX(tblRepAvg[Avg_Monthly_Sales],MATCH(A558,tblRepAvg[Rep_ID],0))*S558</f>
        <v>2867.04675</v>
      </c>
      <c r="U558" s="9">
        <f t="shared" si="69"/>
        <v>0.45618718983218537</v>
      </c>
      <c r="V558" s="24">
        <f t="shared" si="70"/>
        <v>-1559.1367499999999</v>
      </c>
      <c r="W558" t="str">
        <f t="shared" si="71"/>
        <v>Critical</v>
      </c>
    </row>
    <row r="559" spans="1:23" ht="15" customHeight="1" x14ac:dyDescent="0.3">
      <c r="A559" s="25">
        <v>321720</v>
      </c>
      <c r="B559" s="25">
        <v>2</v>
      </c>
      <c r="C559" t="str">
        <f>INDEX(tblRegions[name],MATCH(B559,tblRegions[id],0))</f>
        <v>Midwest</v>
      </c>
      <c r="D559" s="26">
        <v>42217</v>
      </c>
      <c r="E559" s="27">
        <v>26</v>
      </c>
      <c r="F559" s="27">
        <v>24</v>
      </c>
      <c r="G559" s="9">
        <f t="shared" si="64"/>
        <v>0.92307692307692313</v>
      </c>
      <c r="H559" s="27">
        <v>516</v>
      </c>
      <c r="I559" s="27">
        <v>475</v>
      </c>
      <c r="J559" s="9">
        <f t="shared" si="65"/>
        <v>0.9205426356589147</v>
      </c>
      <c r="K559">
        <f t="shared" si="66"/>
        <v>-41</v>
      </c>
      <c r="L559" s="28">
        <v>0.97</v>
      </c>
      <c r="M559" s="28">
        <v>0.9</v>
      </c>
      <c r="N559" s="9">
        <f t="shared" si="67"/>
        <v>6.9999999999999951E-2</v>
      </c>
      <c r="O559" s="28">
        <v>0.98</v>
      </c>
      <c r="P559" s="28">
        <v>0.95</v>
      </c>
      <c r="Q559" s="9">
        <f t="shared" si="68"/>
        <v>3.0000000000000027E-2</v>
      </c>
      <c r="R559" s="24">
        <f>SUMIFS(tblCleanOrders[Sales_USD],tblCleanOrders[Rep_ID],A559,tblCleanOrders[Year],YEAR(D559),tblCleanOrders[Month],MONTH(D559))</f>
        <v>0</v>
      </c>
      <c r="S559" s="27">
        <v>1.1200000000000001</v>
      </c>
      <c r="T559" s="24">
        <f>INDEX(tblRepAvg[Avg_Monthly_Sales],MATCH(A559,tblRepAvg[Rep_ID],0))*S559</f>
        <v>2892.8759999999997</v>
      </c>
      <c r="U559" s="9">
        <f t="shared" si="69"/>
        <v>0</v>
      </c>
      <c r="V559" s="24">
        <f t="shared" si="70"/>
        <v>-2892.8759999999997</v>
      </c>
      <c r="W559" t="str">
        <f t="shared" si="71"/>
        <v>Critical</v>
      </c>
    </row>
    <row r="560" spans="1:23" ht="15" customHeight="1" x14ac:dyDescent="0.3">
      <c r="A560" s="25">
        <v>321720</v>
      </c>
      <c r="B560" s="25">
        <v>2</v>
      </c>
      <c r="C560" t="str">
        <f>INDEX(tblRegions[name],MATCH(B560,tblRegions[id],0))</f>
        <v>Midwest</v>
      </c>
      <c r="D560" s="26">
        <v>42248</v>
      </c>
      <c r="E560" s="27">
        <v>26</v>
      </c>
      <c r="F560" s="27">
        <v>25</v>
      </c>
      <c r="G560" s="9">
        <f t="shared" si="64"/>
        <v>0.96153846153846156</v>
      </c>
      <c r="H560" s="27">
        <v>492</v>
      </c>
      <c r="I560" s="27">
        <v>487</v>
      </c>
      <c r="J560" s="9">
        <f t="shared" si="65"/>
        <v>0.98983739837398377</v>
      </c>
      <c r="K560">
        <f t="shared" si="66"/>
        <v>-5</v>
      </c>
      <c r="L560" s="28">
        <v>0.97</v>
      </c>
      <c r="M560" s="28">
        <v>0.9</v>
      </c>
      <c r="N560" s="9">
        <f t="shared" si="67"/>
        <v>6.9999999999999951E-2</v>
      </c>
      <c r="O560" s="28">
        <v>0.98</v>
      </c>
      <c r="P560" s="28">
        <v>0.95</v>
      </c>
      <c r="Q560" s="9">
        <f t="shared" si="68"/>
        <v>3.0000000000000027E-2</v>
      </c>
      <c r="R560" s="24">
        <f>SUMIFS(tblCleanOrders[Sales_USD],tblCleanOrders[Rep_ID],A560,tblCleanOrders[Year],YEAR(D560),tblCleanOrders[Month],MONTH(D560))</f>
        <v>0</v>
      </c>
      <c r="S560" s="27">
        <v>1.1299999999999999</v>
      </c>
      <c r="T560" s="24">
        <f>INDEX(tblRepAvg[Avg_Monthly_Sales],MATCH(A560,tblRepAvg[Rep_ID],0))*S560</f>
        <v>2918.7052499999995</v>
      </c>
      <c r="U560" s="9">
        <f t="shared" si="69"/>
        <v>0</v>
      </c>
      <c r="V560" s="24">
        <f t="shared" si="70"/>
        <v>-2918.7052499999995</v>
      </c>
      <c r="W560" t="str">
        <f t="shared" si="71"/>
        <v>Critical</v>
      </c>
    </row>
    <row r="561" spans="1:23" ht="15" customHeight="1" x14ac:dyDescent="0.3">
      <c r="A561" s="25">
        <v>321720</v>
      </c>
      <c r="B561" s="25">
        <v>2</v>
      </c>
      <c r="C561" t="str">
        <f>INDEX(tblRegions[name],MATCH(B561,tblRegions[id],0))</f>
        <v>Midwest</v>
      </c>
      <c r="D561" s="26">
        <v>42278</v>
      </c>
      <c r="E561" s="27">
        <v>26</v>
      </c>
      <c r="F561" s="27">
        <v>25</v>
      </c>
      <c r="G561" s="9">
        <f t="shared" si="64"/>
        <v>0.96153846153846156</v>
      </c>
      <c r="H561" s="27">
        <v>500</v>
      </c>
      <c r="I561" s="27">
        <v>495</v>
      </c>
      <c r="J561" s="9">
        <f t="shared" si="65"/>
        <v>0.99</v>
      </c>
      <c r="K561">
        <f t="shared" si="66"/>
        <v>-5</v>
      </c>
      <c r="L561" s="28">
        <v>0.97</v>
      </c>
      <c r="M561" s="28">
        <v>0.9</v>
      </c>
      <c r="N561" s="9">
        <f t="shared" si="67"/>
        <v>6.9999999999999951E-2</v>
      </c>
      <c r="O561" s="28">
        <v>0.95220000000000005</v>
      </c>
      <c r="P561" s="28">
        <v>0.95</v>
      </c>
      <c r="Q561" s="9">
        <f t="shared" si="68"/>
        <v>2.2000000000000908E-3</v>
      </c>
      <c r="R561" s="24">
        <f>SUMIFS(tblCleanOrders[Sales_USD],tblCleanOrders[Rep_ID],A561,tblCleanOrders[Year],YEAR(D561),tblCleanOrders[Month],MONTH(D561))</f>
        <v>0</v>
      </c>
      <c r="S561" s="27">
        <v>1.1399999999999999</v>
      </c>
      <c r="T561" s="24">
        <f>INDEX(tblRepAvg[Avg_Monthly_Sales],MATCH(A561,tblRepAvg[Rep_ID],0))*S561</f>
        <v>2944.5344999999993</v>
      </c>
      <c r="U561" s="9">
        <f t="shared" si="69"/>
        <v>0</v>
      </c>
      <c r="V561" s="24">
        <f t="shared" si="70"/>
        <v>-2944.5344999999993</v>
      </c>
      <c r="W561" t="str">
        <f t="shared" si="71"/>
        <v>Critical</v>
      </c>
    </row>
    <row r="562" spans="1:23" ht="15" customHeight="1" x14ac:dyDescent="0.3">
      <c r="A562" s="25">
        <v>321720</v>
      </c>
      <c r="B562" s="25">
        <v>2</v>
      </c>
      <c r="C562" t="str">
        <f>INDEX(tblRegions[name],MATCH(B562,tblRegions[id],0))</f>
        <v>Midwest</v>
      </c>
      <c r="D562" s="26">
        <v>42309</v>
      </c>
      <c r="E562" s="27">
        <v>26</v>
      </c>
      <c r="F562" s="27">
        <v>25</v>
      </c>
      <c r="G562" s="9">
        <f t="shared" si="64"/>
        <v>0.96153846153846156</v>
      </c>
      <c r="H562" s="27">
        <v>508</v>
      </c>
      <c r="I562" s="27">
        <v>503</v>
      </c>
      <c r="J562" s="9">
        <f t="shared" si="65"/>
        <v>0.99015748031496065</v>
      </c>
      <c r="K562">
        <f t="shared" si="66"/>
        <v>-5</v>
      </c>
      <c r="L562" s="28">
        <v>0.97</v>
      </c>
      <c r="M562" s="28">
        <v>0.9</v>
      </c>
      <c r="N562" s="9">
        <f t="shared" si="67"/>
        <v>6.9999999999999951E-2</v>
      </c>
      <c r="O562" s="28">
        <v>0.98</v>
      </c>
      <c r="P562" s="28">
        <v>0.95</v>
      </c>
      <c r="Q562" s="9">
        <f t="shared" si="68"/>
        <v>3.0000000000000027E-2</v>
      </c>
      <c r="R562" s="24">
        <f>SUMIFS(tblCleanOrders[Sales_USD],tblCleanOrders[Rep_ID],A562,tblCleanOrders[Year],YEAR(D562),tblCleanOrders[Month],MONTH(D562))</f>
        <v>0</v>
      </c>
      <c r="S562" s="27">
        <v>1.1499999999999999</v>
      </c>
      <c r="T562" s="24">
        <f>INDEX(tblRepAvg[Avg_Monthly_Sales],MATCH(A562,tblRepAvg[Rep_ID],0))*S562</f>
        <v>2970.3637499999995</v>
      </c>
      <c r="U562" s="9">
        <f t="shared" si="69"/>
        <v>0</v>
      </c>
      <c r="V562" s="24">
        <f t="shared" si="70"/>
        <v>-2970.3637499999995</v>
      </c>
      <c r="W562" t="str">
        <f t="shared" si="71"/>
        <v>Critical</v>
      </c>
    </row>
    <row r="563" spans="1:23" ht="15" customHeight="1" x14ac:dyDescent="0.3">
      <c r="A563" s="25">
        <v>321720</v>
      </c>
      <c r="B563" s="25">
        <v>2</v>
      </c>
      <c r="C563" t="str">
        <f>INDEX(tblRegions[name],MATCH(B563,tblRegions[id],0))</f>
        <v>Midwest</v>
      </c>
      <c r="D563" s="26">
        <v>42339</v>
      </c>
      <c r="E563" s="27">
        <v>26</v>
      </c>
      <c r="F563" s="27">
        <v>25</v>
      </c>
      <c r="G563" s="9">
        <f t="shared" si="64"/>
        <v>0.96153846153846156</v>
      </c>
      <c r="H563" s="27">
        <v>516</v>
      </c>
      <c r="I563" s="27">
        <v>511</v>
      </c>
      <c r="J563" s="9">
        <f t="shared" si="65"/>
        <v>0.99031007751937983</v>
      </c>
      <c r="K563">
        <f t="shared" si="66"/>
        <v>-5</v>
      </c>
      <c r="L563" s="28">
        <v>0.97</v>
      </c>
      <c r="M563" s="28">
        <v>0.9</v>
      </c>
      <c r="N563" s="9">
        <f t="shared" si="67"/>
        <v>6.9999999999999951E-2</v>
      </c>
      <c r="O563" s="28">
        <v>0.98</v>
      </c>
      <c r="P563" s="28">
        <v>0.95</v>
      </c>
      <c r="Q563" s="9">
        <f t="shared" si="68"/>
        <v>3.0000000000000027E-2</v>
      </c>
      <c r="R563" s="24">
        <f>SUMIFS(tblCleanOrders[Sales_USD],tblCleanOrders[Rep_ID],A563,tblCleanOrders[Year],YEAR(D563),tblCleanOrders[Month],MONTH(D563))</f>
        <v>0</v>
      </c>
      <c r="S563" s="27">
        <v>1.05</v>
      </c>
      <c r="T563" s="24">
        <f>INDEX(tblRepAvg[Avg_Monthly_Sales],MATCH(A563,tblRepAvg[Rep_ID],0))*S563</f>
        <v>2712.07125</v>
      </c>
      <c r="U563" s="9">
        <f t="shared" si="69"/>
        <v>0</v>
      </c>
      <c r="V563" s="24">
        <f t="shared" si="70"/>
        <v>-2712.07125</v>
      </c>
      <c r="W563" t="str">
        <f t="shared" si="71"/>
        <v>Critical</v>
      </c>
    </row>
    <row r="564" spans="1:23" ht="15" customHeight="1" x14ac:dyDescent="0.3">
      <c r="A564" s="25">
        <v>321720</v>
      </c>
      <c r="B564" s="25">
        <v>2</v>
      </c>
      <c r="C564" t="str">
        <f>INDEX(tblRegions[name],MATCH(B564,tblRegions[id],0))</f>
        <v>Midwest</v>
      </c>
      <c r="D564" s="26">
        <v>42370</v>
      </c>
      <c r="E564" s="27">
        <v>26</v>
      </c>
      <c r="F564" s="27">
        <v>24</v>
      </c>
      <c r="G564" s="9">
        <f t="shared" si="64"/>
        <v>0.92307692307692313</v>
      </c>
      <c r="H564" s="27">
        <v>492</v>
      </c>
      <c r="I564" s="27">
        <v>486</v>
      </c>
      <c r="J564" s="9">
        <f t="shared" si="65"/>
        <v>0.98780487804878048</v>
      </c>
      <c r="K564">
        <f t="shared" si="66"/>
        <v>-6</v>
      </c>
      <c r="L564" s="28">
        <v>0.94740000000000002</v>
      </c>
      <c r="M564" s="28">
        <v>0.9</v>
      </c>
      <c r="N564" s="9">
        <f t="shared" si="67"/>
        <v>4.7399999999999998E-2</v>
      </c>
      <c r="O564" s="28">
        <v>0.97299999999999998</v>
      </c>
      <c r="P564" s="28">
        <v>0.95</v>
      </c>
      <c r="Q564" s="9">
        <f t="shared" si="68"/>
        <v>2.300000000000002E-2</v>
      </c>
      <c r="R564" s="24">
        <f>SUMIFS(tblCleanOrders[Sales_USD],tblCleanOrders[Rep_ID],A564,tblCleanOrders[Year],YEAR(D564),tblCleanOrders[Month],MONTH(D564))</f>
        <v>0</v>
      </c>
      <c r="S564" s="27">
        <v>1.06</v>
      </c>
      <c r="T564" s="24">
        <f>INDEX(tblRepAvg[Avg_Monthly_Sales],MATCH(A564,tblRepAvg[Rep_ID],0))*S564</f>
        <v>2737.9004999999997</v>
      </c>
      <c r="U564" s="9">
        <f t="shared" si="69"/>
        <v>0</v>
      </c>
      <c r="V564" s="24">
        <f t="shared" si="70"/>
        <v>-2737.9004999999997</v>
      </c>
      <c r="W564" t="str">
        <f t="shared" si="71"/>
        <v>Critical</v>
      </c>
    </row>
    <row r="565" spans="1:23" ht="15" customHeight="1" x14ac:dyDescent="0.3">
      <c r="A565" s="25">
        <v>321720</v>
      </c>
      <c r="B565" s="25">
        <v>2</v>
      </c>
      <c r="C565" t="str">
        <f>INDEX(tblRegions[name],MATCH(B565,tblRegions[id],0))</f>
        <v>Midwest</v>
      </c>
      <c r="D565" s="26">
        <v>42401</v>
      </c>
      <c r="E565" s="27">
        <v>26</v>
      </c>
      <c r="F565" s="27">
        <v>23</v>
      </c>
      <c r="G565" s="9">
        <f t="shared" si="64"/>
        <v>0.88461538461538458</v>
      </c>
      <c r="H565" s="27">
        <v>500</v>
      </c>
      <c r="I565" s="27">
        <v>491</v>
      </c>
      <c r="J565" s="9">
        <f t="shared" si="65"/>
        <v>0.98199999999999998</v>
      </c>
      <c r="K565">
        <f t="shared" si="66"/>
        <v>-9</v>
      </c>
      <c r="L565" s="28">
        <v>0.97</v>
      </c>
      <c r="M565" s="28">
        <v>0.9</v>
      </c>
      <c r="N565" s="9">
        <f t="shared" si="67"/>
        <v>6.9999999999999951E-2</v>
      </c>
      <c r="O565" s="28">
        <v>0.98</v>
      </c>
      <c r="P565" s="28">
        <v>0.95</v>
      </c>
      <c r="Q565" s="9">
        <f t="shared" si="68"/>
        <v>3.0000000000000027E-2</v>
      </c>
      <c r="R565" s="24">
        <f>SUMIFS(tblCleanOrders[Sales_USD],tblCleanOrders[Rep_ID],A565,tblCleanOrders[Year],YEAR(D565),tblCleanOrders[Month],MONTH(D565))</f>
        <v>0</v>
      </c>
      <c r="S565" s="27">
        <v>1.07</v>
      </c>
      <c r="T565" s="24">
        <f>INDEX(tblRepAvg[Avg_Monthly_Sales],MATCH(A565,tblRepAvg[Rep_ID],0))*S565</f>
        <v>2763.72975</v>
      </c>
      <c r="U565" s="9">
        <f t="shared" si="69"/>
        <v>0</v>
      </c>
      <c r="V565" s="24">
        <f t="shared" si="70"/>
        <v>-2763.72975</v>
      </c>
      <c r="W565" t="str">
        <f t="shared" si="71"/>
        <v>Critical</v>
      </c>
    </row>
    <row r="566" spans="1:23" ht="15" customHeight="1" x14ac:dyDescent="0.3">
      <c r="A566" s="25">
        <v>321720</v>
      </c>
      <c r="B566" s="25">
        <v>2</v>
      </c>
      <c r="C566" t="str">
        <f>INDEX(tblRegions[name],MATCH(B566,tblRegions[id],0))</f>
        <v>Midwest</v>
      </c>
      <c r="D566" s="26">
        <v>42430</v>
      </c>
      <c r="E566" s="27">
        <v>26</v>
      </c>
      <c r="F566" s="27">
        <v>26</v>
      </c>
      <c r="G566" s="9">
        <f t="shared" si="64"/>
        <v>1</v>
      </c>
      <c r="H566" s="27">
        <v>508</v>
      </c>
      <c r="I566" s="27">
        <v>503</v>
      </c>
      <c r="J566" s="9">
        <f t="shared" si="65"/>
        <v>0.99015748031496065</v>
      </c>
      <c r="K566">
        <f t="shared" si="66"/>
        <v>-5</v>
      </c>
      <c r="L566" s="28">
        <v>0.97</v>
      </c>
      <c r="M566" s="28">
        <v>0.9</v>
      </c>
      <c r="N566" s="9">
        <f t="shared" si="67"/>
        <v>6.9999999999999951E-2</v>
      </c>
      <c r="O566" s="28">
        <v>0.98</v>
      </c>
      <c r="P566" s="28">
        <v>0.95</v>
      </c>
      <c r="Q566" s="9">
        <f t="shared" si="68"/>
        <v>3.0000000000000027E-2</v>
      </c>
      <c r="R566" s="24">
        <f>SUMIFS(tblCleanOrders[Sales_USD],tblCleanOrders[Rep_ID],A566,tblCleanOrders[Year],YEAR(D566),tblCleanOrders[Month],MONTH(D566))</f>
        <v>0</v>
      </c>
      <c r="S566" s="27">
        <v>1.08</v>
      </c>
      <c r="T566" s="24">
        <f>INDEX(tblRepAvg[Avg_Monthly_Sales],MATCH(A566,tblRepAvg[Rep_ID],0))*S566</f>
        <v>2789.5589999999997</v>
      </c>
      <c r="U566" s="9">
        <f t="shared" si="69"/>
        <v>0</v>
      </c>
      <c r="V566" s="24">
        <f t="shared" si="70"/>
        <v>-2789.5589999999997</v>
      </c>
      <c r="W566" t="str">
        <f t="shared" si="71"/>
        <v>Critical</v>
      </c>
    </row>
    <row r="567" spans="1:23" ht="15" customHeight="1" x14ac:dyDescent="0.3">
      <c r="A567" s="25">
        <v>321720</v>
      </c>
      <c r="B567" s="25">
        <v>2</v>
      </c>
      <c r="C567" t="str">
        <f>INDEX(tblRegions[name],MATCH(B567,tblRegions[id],0))</f>
        <v>Midwest</v>
      </c>
      <c r="D567" s="26">
        <v>42461</v>
      </c>
      <c r="E567" s="27">
        <v>26</v>
      </c>
      <c r="F567" s="27">
        <v>25</v>
      </c>
      <c r="G567" s="9">
        <f t="shared" si="64"/>
        <v>0.96153846153846156</v>
      </c>
      <c r="H567" s="27">
        <v>516</v>
      </c>
      <c r="I567" s="27">
        <v>511</v>
      </c>
      <c r="J567" s="9">
        <f t="shared" si="65"/>
        <v>0.99031007751937983</v>
      </c>
      <c r="K567">
        <f t="shared" si="66"/>
        <v>-5</v>
      </c>
      <c r="L567" s="28">
        <v>0.97</v>
      </c>
      <c r="M567" s="28">
        <v>0.9</v>
      </c>
      <c r="N567" s="9">
        <f t="shared" si="67"/>
        <v>6.9999999999999951E-2</v>
      </c>
      <c r="O567" s="28">
        <v>0.98</v>
      </c>
      <c r="P567" s="28">
        <v>0.95</v>
      </c>
      <c r="Q567" s="9">
        <f t="shared" si="68"/>
        <v>3.0000000000000027E-2</v>
      </c>
      <c r="R567" s="24">
        <f>SUMIFS(tblCleanOrders[Sales_USD],tblCleanOrders[Rep_ID],A567,tblCleanOrders[Year],YEAR(D567),tblCleanOrders[Month],MONTH(D567))</f>
        <v>0</v>
      </c>
      <c r="S567" s="27">
        <v>1.0900000000000001</v>
      </c>
      <c r="T567" s="24">
        <f>INDEX(tblRepAvg[Avg_Monthly_Sales],MATCH(A567,tblRepAvg[Rep_ID],0))*S567</f>
        <v>2815.38825</v>
      </c>
      <c r="U567" s="9">
        <f t="shared" si="69"/>
        <v>0</v>
      </c>
      <c r="V567" s="24">
        <f t="shared" si="70"/>
        <v>-2815.38825</v>
      </c>
      <c r="W567" t="str">
        <f t="shared" si="71"/>
        <v>Critical</v>
      </c>
    </row>
    <row r="568" spans="1:23" ht="15" customHeight="1" x14ac:dyDescent="0.3">
      <c r="A568" s="25">
        <v>321720</v>
      </c>
      <c r="B568" s="25">
        <v>2</v>
      </c>
      <c r="C568" t="str">
        <f>INDEX(tblRegions[name],MATCH(B568,tblRegions[id],0))</f>
        <v>Midwest</v>
      </c>
      <c r="D568" s="26">
        <v>42491</v>
      </c>
      <c r="E568" s="27">
        <v>26</v>
      </c>
      <c r="F568" s="27">
        <v>25</v>
      </c>
      <c r="G568" s="9">
        <f t="shared" si="64"/>
        <v>0.96153846153846156</v>
      </c>
      <c r="H568" s="27">
        <v>492</v>
      </c>
      <c r="I568" s="27">
        <v>487</v>
      </c>
      <c r="J568" s="9">
        <f t="shared" si="65"/>
        <v>0.98983739837398377</v>
      </c>
      <c r="K568">
        <f t="shared" si="66"/>
        <v>-5</v>
      </c>
      <c r="L568" s="28">
        <v>0.95440000000000003</v>
      </c>
      <c r="M568" s="28">
        <v>0.9</v>
      </c>
      <c r="N568" s="9">
        <f t="shared" si="67"/>
        <v>5.4400000000000004E-2</v>
      </c>
      <c r="O568" s="28">
        <v>0.98</v>
      </c>
      <c r="P568" s="28">
        <v>0.95</v>
      </c>
      <c r="Q568" s="9">
        <f t="shared" si="68"/>
        <v>3.0000000000000027E-2</v>
      </c>
      <c r="R568" s="24">
        <f>SUMIFS(tblCleanOrders[Sales_USD],tblCleanOrders[Rep_ID],A568,tblCleanOrders[Year],YEAR(D568),tblCleanOrders[Month],MONTH(D568))</f>
        <v>3223.94</v>
      </c>
      <c r="S568" s="27">
        <v>1.1000000000000001</v>
      </c>
      <c r="T568" s="24">
        <f>INDEX(tblRepAvg[Avg_Monthly_Sales],MATCH(A568,tblRepAvg[Rep_ID],0))*S568</f>
        <v>2841.2174999999997</v>
      </c>
      <c r="U568" s="9">
        <f t="shared" si="69"/>
        <v>1.1347036965667008</v>
      </c>
      <c r="V568" s="24">
        <f t="shared" si="70"/>
        <v>382.72250000000031</v>
      </c>
      <c r="W568" t="str">
        <f t="shared" si="71"/>
        <v>Healthy</v>
      </c>
    </row>
    <row r="569" spans="1:23" ht="15" customHeight="1" x14ac:dyDescent="0.3">
      <c r="A569" s="25">
        <v>321720</v>
      </c>
      <c r="B569" s="25">
        <v>2</v>
      </c>
      <c r="C569" t="str">
        <f>INDEX(tblRegions[name],MATCH(B569,tblRegions[id],0))</f>
        <v>Midwest</v>
      </c>
      <c r="D569" s="26">
        <v>42522</v>
      </c>
      <c r="E569" s="27">
        <v>26</v>
      </c>
      <c r="F569" s="27">
        <v>26</v>
      </c>
      <c r="G569" s="9">
        <f t="shared" si="64"/>
        <v>1</v>
      </c>
      <c r="H569" s="27">
        <v>500</v>
      </c>
      <c r="I569" s="27">
        <v>495</v>
      </c>
      <c r="J569" s="9">
        <f t="shared" si="65"/>
        <v>0.99</v>
      </c>
      <c r="K569">
        <f t="shared" si="66"/>
        <v>-5</v>
      </c>
      <c r="L569" s="28">
        <v>0.97</v>
      </c>
      <c r="M569" s="28">
        <v>0.9</v>
      </c>
      <c r="N569" s="9">
        <f t="shared" si="67"/>
        <v>6.9999999999999951E-2</v>
      </c>
      <c r="O569" s="28">
        <v>0.98</v>
      </c>
      <c r="P569" s="28">
        <v>0.95</v>
      </c>
      <c r="Q569" s="9">
        <f t="shared" si="68"/>
        <v>3.0000000000000027E-2</v>
      </c>
      <c r="R569" s="24">
        <f>SUMIFS(tblCleanOrders[Sales_USD],tblCleanOrders[Rep_ID],A569,tblCleanOrders[Year],YEAR(D569),tblCleanOrders[Month],MONTH(D569))</f>
        <v>2594.87</v>
      </c>
      <c r="S569" s="27">
        <v>1.1100000000000001</v>
      </c>
      <c r="T569" s="24">
        <f>INDEX(tblRepAvg[Avg_Monthly_Sales],MATCH(A569,tblRepAvg[Rep_ID],0))*S569</f>
        <v>2867.04675</v>
      </c>
      <c r="U569" s="9">
        <f t="shared" si="69"/>
        <v>0.90506720896685755</v>
      </c>
      <c r="V569" s="24">
        <f t="shared" si="70"/>
        <v>-272.17675000000008</v>
      </c>
      <c r="W569" t="str">
        <f t="shared" si="71"/>
        <v>Healthy</v>
      </c>
    </row>
    <row r="570" spans="1:23" ht="15" customHeight="1" x14ac:dyDescent="0.3">
      <c r="A570" s="25">
        <v>321720</v>
      </c>
      <c r="B570" s="25">
        <v>2</v>
      </c>
      <c r="C570" t="str">
        <f>INDEX(tblRegions[name],MATCH(B570,tblRegions[id],0))</f>
        <v>Midwest</v>
      </c>
      <c r="D570" s="26">
        <v>42552</v>
      </c>
      <c r="E570" s="27">
        <v>26</v>
      </c>
      <c r="F570" s="27">
        <v>25</v>
      </c>
      <c r="G570" s="9">
        <f t="shared" si="64"/>
        <v>0.96153846153846156</v>
      </c>
      <c r="H570" s="27">
        <v>508</v>
      </c>
      <c r="I570" s="27">
        <v>503</v>
      </c>
      <c r="J570" s="9">
        <f t="shared" si="65"/>
        <v>0.99015748031496065</v>
      </c>
      <c r="K570">
        <f t="shared" si="66"/>
        <v>-5</v>
      </c>
      <c r="L570" s="28">
        <v>0.88109999999999999</v>
      </c>
      <c r="M570" s="28">
        <v>0.9</v>
      </c>
      <c r="N570" s="9">
        <f t="shared" si="67"/>
        <v>-1.8900000000000028E-2</v>
      </c>
      <c r="O570" s="28">
        <v>0.98</v>
      </c>
      <c r="P570" s="28">
        <v>0.95</v>
      </c>
      <c r="Q570" s="9">
        <f t="shared" si="68"/>
        <v>3.0000000000000027E-2</v>
      </c>
      <c r="R570" s="24">
        <f>SUMIFS(tblCleanOrders[Sales_USD],tblCleanOrders[Rep_ID],A570,tblCleanOrders[Year],YEAR(D570),tblCleanOrders[Month],MONTH(D570))</f>
        <v>5062.3999999999996</v>
      </c>
      <c r="S570" s="27">
        <v>1.1200000000000001</v>
      </c>
      <c r="T570" s="24">
        <f>INDEX(tblRepAvg[Avg_Monthly_Sales],MATCH(A570,tblRepAvg[Rep_ID],0))*S570</f>
        <v>2892.8759999999997</v>
      </c>
      <c r="U570" s="9">
        <f t="shared" si="69"/>
        <v>1.749954024991047</v>
      </c>
      <c r="V570" s="24">
        <f t="shared" si="70"/>
        <v>2169.5239999999999</v>
      </c>
      <c r="W570" t="str">
        <f t="shared" si="71"/>
        <v>Healthy</v>
      </c>
    </row>
    <row r="571" spans="1:23" ht="15" customHeight="1" x14ac:dyDescent="0.3">
      <c r="A571" s="25">
        <v>321720</v>
      </c>
      <c r="B571" s="25">
        <v>2</v>
      </c>
      <c r="C571" t="str">
        <f>INDEX(tblRegions[name],MATCH(B571,tblRegions[id],0))</f>
        <v>Midwest</v>
      </c>
      <c r="D571" s="26">
        <v>42583</v>
      </c>
      <c r="E571" s="27">
        <v>26</v>
      </c>
      <c r="F571" s="27">
        <v>23</v>
      </c>
      <c r="G571" s="9">
        <f t="shared" si="64"/>
        <v>0.88461538461538458</v>
      </c>
      <c r="H571" s="27">
        <v>516</v>
      </c>
      <c r="I571" s="27">
        <v>511</v>
      </c>
      <c r="J571" s="9">
        <f t="shared" si="65"/>
        <v>0.99031007751937983</v>
      </c>
      <c r="K571">
        <f t="shared" si="66"/>
        <v>-5</v>
      </c>
      <c r="L571" s="28">
        <v>0.97</v>
      </c>
      <c r="M571" s="28">
        <v>0.9</v>
      </c>
      <c r="N571" s="9">
        <f t="shared" si="67"/>
        <v>6.9999999999999951E-2</v>
      </c>
      <c r="O571" s="28">
        <v>0.98</v>
      </c>
      <c r="P571" s="28">
        <v>0.95</v>
      </c>
      <c r="Q571" s="9">
        <f t="shared" si="68"/>
        <v>3.0000000000000027E-2</v>
      </c>
      <c r="R571" s="24">
        <f>SUMIFS(tblCleanOrders[Sales_USD],tblCleanOrders[Rep_ID],A571,tblCleanOrders[Year],YEAR(D571),tblCleanOrders[Month],MONTH(D571))</f>
        <v>9815.56</v>
      </c>
      <c r="S571" s="27">
        <v>1.1299999999999999</v>
      </c>
      <c r="T571" s="24">
        <f>INDEX(tblRepAvg[Avg_Monthly_Sales],MATCH(A571,tblRepAvg[Rep_ID],0))*S571</f>
        <v>2918.7052499999995</v>
      </c>
      <c r="U571" s="9">
        <f t="shared" si="69"/>
        <v>3.3629843232714234</v>
      </c>
      <c r="V571" s="24">
        <f t="shared" si="70"/>
        <v>6896.8547500000004</v>
      </c>
      <c r="W571" t="str">
        <f t="shared" si="71"/>
        <v>Healthy</v>
      </c>
    </row>
    <row r="572" spans="1:23" ht="15" customHeight="1" x14ac:dyDescent="0.3">
      <c r="A572" s="25">
        <v>321720</v>
      </c>
      <c r="B572" s="25">
        <v>2</v>
      </c>
      <c r="C572" t="str">
        <f>INDEX(tblRegions[name],MATCH(B572,tblRegions[id],0))</f>
        <v>Midwest</v>
      </c>
      <c r="D572" s="26">
        <v>42614</v>
      </c>
      <c r="E572" s="27">
        <v>26</v>
      </c>
      <c r="F572" s="27">
        <v>24</v>
      </c>
      <c r="G572" s="9">
        <f t="shared" si="64"/>
        <v>0.92307692307692313</v>
      </c>
      <c r="H572" s="27">
        <v>492</v>
      </c>
      <c r="I572" s="27">
        <v>461</v>
      </c>
      <c r="J572" s="9">
        <f t="shared" si="65"/>
        <v>0.93699186991869921</v>
      </c>
      <c r="K572">
        <f t="shared" si="66"/>
        <v>-31</v>
      </c>
      <c r="L572" s="28">
        <v>0.97</v>
      </c>
      <c r="M572" s="28">
        <v>0.9</v>
      </c>
      <c r="N572" s="9">
        <f t="shared" si="67"/>
        <v>6.9999999999999951E-2</v>
      </c>
      <c r="O572" s="28">
        <v>0.98</v>
      </c>
      <c r="P572" s="28">
        <v>0.95</v>
      </c>
      <c r="Q572" s="9">
        <f t="shared" si="68"/>
        <v>3.0000000000000027E-2</v>
      </c>
      <c r="R572" s="24">
        <f>SUMIFS(tblCleanOrders[Sales_USD],tblCleanOrders[Rep_ID],A572,tblCleanOrders[Year],YEAR(D572),tblCleanOrders[Month],MONTH(D572))</f>
        <v>5461.34</v>
      </c>
      <c r="S572" s="27">
        <v>1.1399999999999999</v>
      </c>
      <c r="T572" s="24">
        <f>INDEX(tblRepAvg[Avg_Monthly_Sales],MATCH(A572,tblRepAvg[Rep_ID],0))*S572</f>
        <v>2944.5344999999993</v>
      </c>
      <c r="U572" s="9">
        <f t="shared" si="69"/>
        <v>1.8547379899946839</v>
      </c>
      <c r="V572" s="24">
        <f t="shared" si="70"/>
        <v>2516.8055000000008</v>
      </c>
      <c r="W572" t="str">
        <f t="shared" si="71"/>
        <v>Healthy</v>
      </c>
    </row>
    <row r="573" spans="1:23" ht="15" customHeight="1" x14ac:dyDescent="0.3">
      <c r="A573" s="25">
        <v>321720</v>
      </c>
      <c r="B573" s="25">
        <v>2</v>
      </c>
      <c r="C573" t="str">
        <f>INDEX(tblRegions[name],MATCH(B573,tblRegions[id],0))</f>
        <v>Midwest</v>
      </c>
      <c r="D573" s="26">
        <v>42644</v>
      </c>
      <c r="E573" s="27">
        <v>26</v>
      </c>
      <c r="F573" s="27">
        <v>24</v>
      </c>
      <c r="G573" s="9">
        <f t="shared" si="64"/>
        <v>0.92307692307692313</v>
      </c>
      <c r="H573" s="27">
        <v>500</v>
      </c>
      <c r="I573" s="27">
        <v>495</v>
      </c>
      <c r="J573" s="9">
        <f t="shared" si="65"/>
        <v>0.99</v>
      </c>
      <c r="K573">
        <f t="shared" si="66"/>
        <v>-5</v>
      </c>
      <c r="L573" s="28">
        <v>0.97</v>
      </c>
      <c r="M573" s="28">
        <v>0.9</v>
      </c>
      <c r="N573" s="9">
        <f t="shared" si="67"/>
        <v>6.9999999999999951E-2</v>
      </c>
      <c r="O573" s="28">
        <v>0.98</v>
      </c>
      <c r="P573" s="28">
        <v>0.95</v>
      </c>
      <c r="Q573" s="9">
        <f t="shared" si="68"/>
        <v>3.0000000000000027E-2</v>
      </c>
      <c r="R573" s="24">
        <f>SUMIFS(tblCleanOrders[Sales_USD],tblCleanOrders[Rep_ID],A573,tblCleanOrders[Year],YEAR(D573),tblCleanOrders[Month],MONTH(D573))</f>
        <v>9917.23</v>
      </c>
      <c r="S573" s="27">
        <v>1.1499999999999999</v>
      </c>
      <c r="T573" s="24">
        <f>INDEX(tblRepAvg[Avg_Monthly_Sales],MATCH(A573,tblRepAvg[Rep_ID],0))*S573</f>
        <v>2970.3637499999995</v>
      </c>
      <c r="U573" s="9">
        <f t="shared" si="69"/>
        <v>3.3387257705390465</v>
      </c>
      <c r="V573" s="24">
        <f t="shared" si="70"/>
        <v>6946.86625</v>
      </c>
      <c r="W573" t="str">
        <f t="shared" si="71"/>
        <v>Healthy</v>
      </c>
    </row>
    <row r="574" spans="1:23" ht="15" customHeight="1" x14ac:dyDescent="0.3">
      <c r="A574" s="25">
        <v>321720</v>
      </c>
      <c r="B574" s="25">
        <v>2</v>
      </c>
      <c r="C574" t="str">
        <f>INDEX(tblRegions[name],MATCH(B574,tblRegions[id],0))</f>
        <v>Midwest</v>
      </c>
      <c r="D574" s="26">
        <v>42675</v>
      </c>
      <c r="E574" s="27">
        <v>26</v>
      </c>
      <c r="F574" s="27">
        <v>25</v>
      </c>
      <c r="G574" s="9">
        <f t="shared" si="64"/>
        <v>0.96153846153846156</v>
      </c>
      <c r="H574" s="27">
        <v>508</v>
      </c>
      <c r="I574" s="27">
        <v>503</v>
      </c>
      <c r="J574" s="9">
        <f t="shared" si="65"/>
        <v>0.99015748031496065</v>
      </c>
      <c r="K574">
        <f t="shared" si="66"/>
        <v>-5</v>
      </c>
      <c r="L574" s="28">
        <v>0.97</v>
      </c>
      <c r="M574" s="28">
        <v>0.9</v>
      </c>
      <c r="N574" s="9">
        <f t="shared" si="67"/>
        <v>6.9999999999999951E-2</v>
      </c>
      <c r="O574" s="28">
        <v>0.98</v>
      </c>
      <c r="P574" s="28">
        <v>0.95</v>
      </c>
      <c r="Q574" s="9">
        <f t="shared" si="68"/>
        <v>3.0000000000000027E-2</v>
      </c>
      <c r="R574" s="24">
        <f>SUMIFS(tblCleanOrders[Sales_USD],tblCleanOrders[Rep_ID],A574,tblCleanOrders[Year],YEAR(D574),tblCleanOrders[Month],MONTH(D574))</f>
        <v>8110.5700000000006</v>
      </c>
      <c r="S574" s="27">
        <v>1.05</v>
      </c>
      <c r="T574" s="24">
        <f>INDEX(tblRepAvg[Avg_Monthly_Sales],MATCH(A574,tblRepAvg[Rep_ID],0))*S574</f>
        <v>2712.07125</v>
      </c>
      <c r="U574" s="9">
        <f t="shared" si="69"/>
        <v>2.990544588384247</v>
      </c>
      <c r="V574" s="24">
        <f t="shared" si="70"/>
        <v>5398.4987500000007</v>
      </c>
      <c r="W574" t="str">
        <f t="shared" si="71"/>
        <v>Healthy</v>
      </c>
    </row>
    <row r="575" spans="1:23" ht="15" customHeight="1" x14ac:dyDescent="0.3">
      <c r="A575" s="25">
        <v>321720</v>
      </c>
      <c r="B575" s="25">
        <v>2</v>
      </c>
      <c r="C575" t="str">
        <f>INDEX(tblRegions[name],MATCH(B575,tblRegions[id],0))</f>
        <v>Midwest</v>
      </c>
      <c r="D575" s="26">
        <v>42705</v>
      </c>
      <c r="E575" s="27">
        <v>26</v>
      </c>
      <c r="F575" s="27">
        <v>23</v>
      </c>
      <c r="G575" s="9">
        <f t="shared" si="64"/>
        <v>0.88461538461538458</v>
      </c>
      <c r="H575" s="27">
        <v>516</v>
      </c>
      <c r="I575" s="27">
        <v>511</v>
      </c>
      <c r="J575" s="9">
        <f t="shared" si="65"/>
        <v>0.99031007751937983</v>
      </c>
      <c r="K575">
        <f t="shared" si="66"/>
        <v>-5</v>
      </c>
      <c r="L575" s="28">
        <v>0.97</v>
      </c>
      <c r="M575" s="28">
        <v>0.9</v>
      </c>
      <c r="N575" s="9">
        <f t="shared" si="67"/>
        <v>6.9999999999999951E-2</v>
      </c>
      <c r="O575" s="28">
        <v>0.97360000000000002</v>
      </c>
      <c r="P575" s="28">
        <v>0.95</v>
      </c>
      <c r="Q575" s="9">
        <f t="shared" si="68"/>
        <v>2.3600000000000065E-2</v>
      </c>
      <c r="R575" s="24">
        <f>SUMIFS(tblCleanOrders[Sales_USD],tblCleanOrders[Rep_ID],A575,tblCleanOrders[Year],YEAR(D575),tblCleanOrders[Month],MONTH(D575))</f>
        <v>9122.92</v>
      </c>
      <c r="S575" s="27">
        <v>1.06</v>
      </c>
      <c r="T575" s="24">
        <f>INDEX(tblRepAvg[Avg_Monthly_Sales],MATCH(A575,tblRepAvg[Rep_ID],0))*S575</f>
        <v>2737.9004999999997</v>
      </c>
      <c r="U575" s="9">
        <f t="shared" si="69"/>
        <v>3.3320860272314503</v>
      </c>
      <c r="V575" s="24">
        <f t="shared" si="70"/>
        <v>6385.0195000000003</v>
      </c>
      <c r="W575" t="str">
        <f t="shared" si="71"/>
        <v>Healthy</v>
      </c>
    </row>
    <row r="576" spans="1:23" ht="15" customHeight="1" x14ac:dyDescent="0.3">
      <c r="A576" s="25">
        <v>321720</v>
      </c>
      <c r="B576" s="25">
        <v>2</v>
      </c>
      <c r="C576" t="str">
        <f>INDEX(tblRegions[name],MATCH(B576,tblRegions[id],0))</f>
        <v>Midwest</v>
      </c>
      <c r="D576" s="26">
        <v>42736</v>
      </c>
      <c r="E576" s="27">
        <v>26</v>
      </c>
      <c r="F576" s="27">
        <v>25</v>
      </c>
      <c r="G576" s="9">
        <f t="shared" si="64"/>
        <v>0.96153846153846156</v>
      </c>
      <c r="H576" s="27">
        <v>492</v>
      </c>
      <c r="I576" s="27">
        <v>478</v>
      </c>
      <c r="J576" s="9">
        <f t="shared" si="65"/>
        <v>0.97154471544715448</v>
      </c>
      <c r="K576">
        <f t="shared" si="66"/>
        <v>-14</v>
      </c>
      <c r="L576" s="28">
        <v>0.97</v>
      </c>
      <c r="M576" s="28">
        <v>0.9</v>
      </c>
      <c r="N576" s="9">
        <f t="shared" si="67"/>
        <v>6.9999999999999951E-2</v>
      </c>
      <c r="O576" s="28">
        <v>0.98</v>
      </c>
      <c r="P576" s="28">
        <v>0.95</v>
      </c>
      <c r="Q576" s="9">
        <f t="shared" si="68"/>
        <v>3.0000000000000027E-2</v>
      </c>
      <c r="R576" s="24">
        <f>SUMIFS(tblCleanOrders[Sales_USD],tblCleanOrders[Rep_ID],A576,tblCleanOrders[Year],YEAR(D576),tblCleanOrders[Month],MONTH(D576))</f>
        <v>0</v>
      </c>
      <c r="S576" s="27">
        <v>1.07</v>
      </c>
      <c r="T576" s="24">
        <f>INDEX(tblRepAvg[Avg_Monthly_Sales],MATCH(A576,tblRepAvg[Rep_ID],0))*S576</f>
        <v>2763.72975</v>
      </c>
      <c r="U576" s="9">
        <f t="shared" si="69"/>
        <v>0</v>
      </c>
      <c r="V576" s="24">
        <f t="shared" si="70"/>
        <v>-2763.72975</v>
      </c>
      <c r="W576" t="str">
        <f t="shared" si="71"/>
        <v>Critical</v>
      </c>
    </row>
    <row r="577" spans="1:23" ht="15" customHeight="1" x14ac:dyDescent="0.3">
      <c r="A577" s="25">
        <v>321730</v>
      </c>
      <c r="B577" s="25">
        <v>2</v>
      </c>
      <c r="C577" t="str">
        <f>INDEX(tblRegions[name],MATCH(B577,tblRegions[id],0))</f>
        <v>Midwest</v>
      </c>
      <c r="D577" s="26">
        <v>42005</v>
      </c>
      <c r="E577" s="27">
        <v>26</v>
      </c>
      <c r="F577" s="27">
        <v>22</v>
      </c>
      <c r="G577" s="9">
        <f t="shared" si="64"/>
        <v>0.84615384615384615</v>
      </c>
      <c r="H577" s="27">
        <v>504</v>
      </c>
      <c r="I577" s="27">
        <v>392</v>
      </c>
      <c r="J577" s="9">
        <f t="shared" si="65"/>
        <v>0.77777777777777779</v>
      </c>
      <c r="K577">
        <f t="shared" si="66"/>
        <v>-112</v>
      </c>
      <c r="L577" s="28">
        <v>0.68779999999999997</v>
      </c>
      <c r="M577" s="28">
        <v>0.9</v>
      </c>
      <c r="N577" s="9">
        <f t="shared" si="67"/>
        <v>-0.21220000000000006</v>
      </c>
      <c r="O577" s="28">
        <v>0.72430000000000005</v>
      </c>
      <c r="P577" s="28">
        <v>0.95</v>
      </c>
      <c r="Q577" s="9">
        <f t="shared" si="68"/>
        <v>-0.2256999999999999</v>
      </c>
      <c r="R577" s="24">
        <f>SUMIFS(tblCleanOrders[Sales_USD],tblCleanOrders[Rep_ID],A577,tblCleanOrders[Year],YEAR(D577),tblCleanOrders[Month],MONTH(D577))</f>
        <v>2485.02</v>
      </c>
      <c r="S577" s="27">
        <v>1.08</v>
      </c>
      <c r="T577" s="24">
        <f>INDEX(tblRepAvg[Avg_Monthly_Sales],MATCH(A577,tblRepAvg[Rep_ID],0))*S577</f>
        <v>4016.8295999999996</v>
      </c>
      <c r="U577" s="9">
        <f t="shared" si="69"/>
        <v>0.61865208322503906</v>
      </c>
      <c r="V577" s="24">
        <f t="shared" si="70"/>
        <v>-1531.8095999999996</v>
      </c>
      <c r="W577" t="str">
        <f t="shared" si="71"/>
        <v>Critical</v>
      </c>
    </row>
    <row r="578" spans="1:23" ht="15" customHeight="1" x14ac:dyDescent="0.3">
      <c r="A578" s="25">
        <v>321730</v>
      </c>
      <c r="B578" s="25">
        <v>2</v>
      </c>
      <c r="C578" t="str">
        <f>INDEX(tblRegions[name],MATCH(B578,tblRegions[id],0))</f>
        <v>Midwest</v>
      </c>
      <c r="D578" s="26">
        <v>42036</v>
      </c>
      <c r="E578" s="27">
        <v>26</v>
      </c>
      <c r="F578" s="27">
        <v>21</v>
      </c>
      <c r="G578" s="9">
        <f t="shared" ref="G578:G641" si="72">F578/E578</f>
        <v>0.80769230769230771</v>
      </c>
      <c r="H578" s="27">
        <v>512</v>
      </c>
      <c r="I578" s="27">
        <v>340</v>
      </c>
      <c r="J578" s="9">
        <f t="shared" ref="J578:J641" si="73">I578/H578</f>
        <v>0.6640625</v>
      </c>
      <c r="K578">
        <f t="shared" ref="K578:K641" si="74">I578-H578</f>
        <v>-172</v>
      </c>
      <c r="L578" s="28">
        <v>0.69430000000000003</v>
      </c>
      <c r="M578" s="28">
        <v>0.9</v>
      </c>
      <c r="N578" s="9">
        <f t="shared" ref="N578:N641" si="75">L578-M578</f>
        <v>-0.20569999999999999</v>
      </c>
      <c r="O578" s="28">
        <v>0.72970000000000002</v>
      </c>
      <c r="P578" s="28">
        <v>0.95</v>
      </c>
      <c r="Q578" s="9">
        <f t="shared" ref="Q578:Q641" si="76">O578-P578</f>
        <v>-0.22029999999999994</v>
      </c>
      <c r="R578" s="24">
        <f>SUMIFS(tblCleanOrders[Sales_USD],tblCleanOrders[Rep_ID],A578,tblCleanOrders[Year],YEAR(D578),tblCleanOrders[Month],MONTH(D578))</f>
        <v>0</v>
      </c>
      <c r="S578" s="27">
        <v>1.0900000000000001</v>
      </c>
      <c r="T578" s="24">
        <f>INDEX(tblRepAvg[Avg_Monthly_Sales],MATCH(A578,tblRepAvg[Rep_ID],0))*S578</f>
        <v>4054.0224666666663</v>
      </c>
      <c r="U578" s="9">
        <f t="shared" ref="U578:U641" si="77">IFERROR(R578/T578,0)</f>
        <v>0</v>
      </c>
      <c r="V578" s="24">
        <f t="shared" ref="V578:V641" si="78">R578-T578</f>
        <v>-4054.0224666666663</v>
      </c>
      <c r="W578" t="str">
        <f t="shared" ref="W578:W641" si="79">IF(AND(U578&gt;=0.9,L578&gt;=0.8),"Healthy",IF(OR(U578&lt;0.8,L578&lt;0.7),"Critical","At Risk"))</f>
        <v>Critical</v>
      </c>
    </row>
    <row r="579" spans="1:23" ht="15" customHeight="1" x14ac:dyDescent="0.3">
      <c r="A579" s="25">
        <v>321730</v>
      </c>
      <c r="B579" s="25">
        <v>2</v>
      </c>
      <c r="C579" t="str">
        <f>INDEX(tblRegions[name],MATCH(B579,tblRegions[id],0))</f>
        <v>Midwest</v>
      </c>
      <c r="D579" s="26">
        <v>42064</v>
      </c>
      <c r="E579" s="27">
        <v>26</v>
      </c>
      <c r="F579" s="27">
        <v>22</v>
      </c>
      <c r="G579" s="9">
        <f t="shared" si="72"/>
        <v>0.84615384615384615</v>
      </c>
      <c r="H579" s="27">
        <v>520</v>
      </c>
      <c r="I579" s="27">
        <v>424</v>
      </c>
      <c r="J579" s="9">
        <f t="shared" si="73"/>
        <v>0.81538461538461537</v>
      </c>
      <c r="K579">
        <f t="shared" si="74"/>
        <v>-96</v>
      </c>
      <c r="L579" s="28">
        <v>0.74399999999999999</v>
      </c>
      <c r="M579" s="28">
        <v>0.9</v>
      </c>
      <c r="N579" s="9">
        <f t="shared" si="75"/>
        <v>-0.15600000000000003</v>
      </c>
      <c r="O579" s="28">
        <v>0.69089999999999996</v>
      </c>
      <c r="P579" s="28">
        <v>0.95</v>
      </c>
      <c r="Q579" s="9">
        <f t="shared" si="76"/>
        <v>-0.2591</v>
      </c>
      <c r="R579" s="24">
        <f>SUMIFS(tblCleanOrders[Sales_USD],tblCleanOrders[Rep_ID],A579,tblCleanOrders[Year],YEAR(D579),tblCleanOrders[Month],MONTH(D579))</f>
        <v>0</v>
      </c>
      <c r="S579" s="27">
        <v>1.1000000000000001</v>
      </c>
      <c r="T579" s="24">
        <f>INDEX(tblRepAvg[Avg_Monthly_Sales],MATCH(A579,tblRepAvg[Rep_ID],0))*S579</f>
        <v>4091.2153333333331</v>
      </c>
      <c r="U579" s="9">
        <f t="shared" si="77"/>
        <v>0</v>
      </c>
      <c r="V579" s="24">
        <f t="shared" si="78"/>
        <v>-4091.2153333333331</v>
      </c>
      <c r="W579" t="str">
        <f t="shared" si="79"/>
        <v>Critical</v>
      </c>
    </row>
    <row r="580" spans="1:23" ht="15" customHeight="1" x14ac:dyDescent="0.3">
      <c r="A580" s="25">
        <v>321730</v>
      </c>
      <c r="B580" s="25">
        <v>2</v>
      </c>
      <c r="C580" t="str">
        <f>INDEX(tblRegions[name],MATCH(B580,tblRegions[id],0))</f>
        <v>Midwest</v>
      </c>
      <c r="D580" s="26">
        <v>42095</v>
      </c>
      <c r="E580" s="27">
        <v>26</v>
      </c>
      <c r="F580" s="27">
        <v>21</v>
      </c>
      <c r="G580" s="9">
        <f t="shared" si="72"/>
        <v>0.80769230769230771</v>
      </c>
      <c r="H580" s="27">
        <v>528</v>
      </c>
      <c r="I580" s="27">
        <v>407</v>
      </c>
      <c r="J580" s="9">
        <f t="shared" si="73"/>
        <v>0.77083333333333337</v>
      </c>
      <c r="K580">
        <f t="shared" si="74"/>
        <v>-121</v>
      </c>
      <c r="L580" s="28">
        <v>0.77769999999999995</v>
      </c>
      <c r="M580" s="28">
        <v>0.9</v>
      </c>
      <c r="N580" s="9">
        <f t="shared" si="75"/>
        <v>-0.12230000000000008</v>
      </c>
      <c r="O580" s="28">
        <v>0.78259999999999996</v>
      </c>
      <c r="P580" s="28">
        <v>0.95</v>
      </c>
      <c r="Q580" s="9">
        <f t="shared" si="76"/>
        <v>-0.16739999999999999</v>
      </c>
      <c r="R580" s="24">
        <f>SUMIFS(tblCleanOrders[Sales_USD],tblCleanOrders[Rep_ID],A580,tblCleanOrders[Year],YEAR(D580),tblCleanOrders[Month],MONTH(D580))</f>
        <v>0</v>
      </c>
      <c r="S580" s="27">
        <v>1.1100000000000001</v>
      </c>
      <c r="T580" s="24">
        <f>INDEX(tblRepAvg[Avg_Monthly_Sales],MATCH(A580,tblRepAvg[Rep_ID],0))*S580</f>
        <v>4128.4081999999999</v>
      </c>
      <c r="U580" s="9">
        <f t="shared" si="77"/>
        <v>0</v>
      </c>
      <c r="V580" s="24">
        <f t="shared" si="78"/>
        <v>-4128.4081999999999</v>
      </c>
      <c r="W580" t="str">
        <f t="shared" si="79"/>
        <v>Critical</v>
      </c>
    </row>
    <row r="581" spans="1:23" ht="15" customHeight="1" x14ac:dyDescent="0.3">
      <c r="A581" s="25">
        <v>321730</v>
      </c>
      <c r="B581" s="25">
        <v>2</v>
      </c>
      <c r="C581" t="str">
        <f>INDEX(tblRegions[name],MATCH(B581,tblRegions[id],0))</f>
        <v>Midwest</v>
      </c>
      <c r="D581" s="26">
        <v>42125</v>
      </c>
      <c r="E581" s="27">
        <v>26</v>
      </c>
      <c r="F581" s="27">
        <v>22</v>
      </c>
      <c r="G581" s="9">
        <f t="shared" si="72"/>
        <v>0.84615384615384615</v>
      </c>
      <c r="H581" s="27">
        <v>504</v>
      </c>
      <c r="I581" s="27">
        <v>371</v>
      </c>
      <c r="J581" s="9">
        <f t="shared" si="73"/>
        <v>0.73611111111111116</v>
      </c>
      <c r="K581">
        <f t="shared" si="74"/>
        <v>-133</v>
      </c>
      <c r="L581" s="28">
        <v>0.65820000000000001</v>
      </c>
      <c r="M581" s="28">
        <v>0.9</v>
      </c>
      <c r="N581" s="9">
        <f t="shared" si="75"/>
        <v>-0.24180000000000001</v>
      </c>
      <c r="O581" s="28">
        <v>0.74050000000000005</v>
      </c>
      <c r="P581" s="28">
        <v>0.95</v>
      </c>
      <c r="Q581" s="9">
        <f t="shared" si="76"/>
        <v>-0.20949999999999991</v>
      </c>
      <c r="R581" s="24">
        <f>SUMIFS(tblCleanOrders[Sales_USD],tblCleanOrders[Rep_ID],A581,tblCleanOrders[Year],YEAR(D581),tblCleanOrders[Month],MONTH(D581))</f>
        <v>0</v>
      </c>
      <c r="S581" s="27">
        <v>1.1200000000000001</v>
      </c>
      <c r="T581" s="24">
        <f>INDEX(tblRepAvg[Avg_Monthly_Sales],MATCH(A581,tblRepAvg[Rep_ID],0))*S581</f>
        <v>4165.6010666666662</v>
      </c>
      <c r="U581" s="9">
        <f t="shared" si="77"/>
        <v>0</v>
      </c>
      <c r="V581" s="24">
        <f t="shared" si="78"/>
        <v>-4165.6010666666662</v>
      </c>
      <c r="W581" t="str">
        <f t="shared" si="79"/>
        <v>Critical</v>
      </c>
    </row>
    <row r="582" spans="1:23" ht="15" customHeight="1" x14ac:dyDescent="0.3">
      <c r="A582" s="25">
        <v>321730</v>
      </c>
      <c r="B582" s="25">
        <v>2</v>
      </c>
      <c r="C582" t="str">
        <f>INDEX(tblRegions[name],MATCH(B582,tblRegions[id],0))</f>
        <v>Midwest</v>
      </c>
      <c r="D582" s="26">
        <v>42156</v>
      </c>
      <c r="E582" s="27">
        <v>26</v>
      </c>
      <c r="F582" s="27">
        <v>21</v>
      </c>
      <c r="G582" s="9">
        <f t="shared" si="72"/>
        <v>0.80769230769230771</v>
      </c>
      <c r="H582" s="27">
        <v>512</v>
      </c>
      <c r="I582" s="27">
        <v>380</v>
      </c>
      <c r="J582" s="9">
        <f t="shared" si="73"/>
        <v>0.7421875</v>
      </c>
      <c r="K582">
        <f t="shared" si="74"/>
        <v>-132</v>
      </c>
      <c r="L582" s="28">
        <v>0.68510000000000004</v>
      </c>
      <c r="M582" s="28">
        <v>0.9</v>
      </c>
      <c r="N582" s="9">
        <f t="shared" si="75"/>
        <v>-0.21489999999999998</v>
      </c>
      <c r="O582" s="28">
        <v>0.77270000000000005</v>
      </c>
      <c r="P582" s="28">
        <v>0.95</v>
      </c>
      <c r="Q582" s="9">
        <f t="shared" si="76"/>
        <v>-0.1772999999999999</v>
      </c>
      <c r="R582" s="24">
        <f>SUMIFS(tblCleanOrders[Sales_USD],tblCleanOrders[Rep_ID],A582,tblCleanOrders[Year],YEAR(D582),tblCleanOrders[Month],MONTH(D582))</f>
        <v>0</v>
      </c>
      <c r="S582" s="27">
        <v>1.1299999999999999</v>
      </c>
      <c r="T582" s="24">
        <f>INDEX(tblRepAvg[Avg_Monthly_Sales],MATCH(A582,tblRepAvg[Rep_ID],0))*S582</f>
        <v>4202.7939333333325</v>
      </c>
      <c r="U582" s="9">
        <f t="shared" si="77"/>
        <v>0</v>
      </c>
      <c r="V582" s="24">
        <f t="shared" si="78"/>
        <v>-4202.7939333333325</v>
      </c>
      <c r="W582" t="str">
        <f t="shared" si="79"/>
        <v>Critical</v>
      </c>
    </row>
    <row r="583" spans="1:23" ht="15" customHeight="1" x14ac:dyDescent="0.3">
      <c r="A583" s="25">
        <v>321730</v>
      </c>
      <c r="B583" s="25">
        <v>2</v>
      </c>
      <c r="C583" t="str">
        <f>INDEX(tblRegions[name],MATCH(B583,tblRegions[id],0))</f>
        <v>Midwest</v>
      </c>
      <c r="D583" s="26">
        <v>42186</v>
      </c>
      <c r="E583" s="27">
        <v>26</v>
      </c>
      <c r="F583" s="27">
        <v>21</v>
      </c>
      <c r="G583" s="9">
        <f t="shared" si="72"/>
        <v>0.80769230769230771</v>
      </c>
      <c r="H583" s="27">
        <v>520</v>
      </c>
      <c r="I583" s="27">
        <v>340</v>
      </c>
      <c r="J583" s="9">
        <f t="shared" si="73"/>
        <v>0.65384615384615385</v>
      </c>
      <c r="K583">
        <f t="shared" si="74"/>
        <v>-180</v>
      </c>
      <c r="L583" s="28">
        <v>0.70669999999999999</v>
      </c>
      <c r="M583" s="28">
        <v>0.9</v>
      </c>
      <c r="N583" s="9">
        <f t="shared" si="75"/>
        <v>-0.19330000000000003</v>
      </c>
      <c r="O583" s="28">
        <v>0.69569999999999999</v>
      </c>
      <c r="P583" s="28">
        <v>0.95</v>
      </c>
      <c r="Q583" s="9">
        <f t="shared" si="76"/>
        <v>-0.25429999999999997</v>
      </c>
      <c r="R583" s="24">
        <f>SUMIFS(tblCleanOrders[Sales_USD],tblCleanOrders[Rep_ID],A583,tblCleanOrders[Year],YEAR(D583),tblCleanOrders[Month],MONTH(D583))</f>
        <v>0</v>
      </c>
      <c r="S583" s="27">
        <v>1.1399999999999999</v>
      </c>
      <c r="T583" s="24">
        <f>INDEX(tblRepAvg[Avg_Monthly_Sales],MATCH(A583,tblRepAvg[Rep_ID],0))*S583</f>
        <v>4239.9867999999988</v>
      </c>
      <c r="U583" s="9">
        <f t="shared" si="77"/>
        <v>0</v>
      </c>
      <c r="V583" s="24">
        <f t="shared" si="78"/>
        <v>-4239.9867999999988</v>
      </c>
      <c r="W583" t="str">
        <f t="shared" si="79"/>
        <v>Critical</v>
      </c>
    </row>
    <row r="584" spans="1:23" ht="15" customHeight="1" x14ac:dyDescent="0.3">
      <c r="A584" s="25">
        <v>321730</v>
      </c>
      <c r="B584" s="25">
        <v>2</v>
      </c>
      <c r="C584" t="str">
        <f>INDEX(tblRegions[name],MATCH(B584,tblRegions[id],0))</f>
        <v>Midwest</v>
      </c>
      <c r="D584" s="26">
        <v>42217</v>
      </c>
      <c r="E584" s="27">
        <v>26</v>
      </c>
      <c r="F584" s="27">
        <v>22</v>
      </c>
      <c r="G584" s="9">
        <f t="shared" si="72"/>
        <v>0.84615384615384615</v>
      </c>
      <c r="H584" s="27">
        <v>528</v>
      </c>
      <c r="I584" s="27">
        <v>395</v>
      </c>
      <c r="J584" s="9">
        <f t="shared" si="73"/>
        <v>0.74810606060606055</v>
      </c>
      <c r="K584">
        <f t="shared" si="74"/>
        <v>-133</v>
      </c>
      <c r="L584" s="28">
        <v>0.67949999999999999</v>
      </c>
      <c r="M584" s="28">
        <v>0.9</v>
      </c>
      <c r="N584" s="9">
        <f t="shared" si="75"/>
        <v>-0.22050000000000003</v>
      </c>
      <c r="O584" s="28">
        <v>0.74380000000000002</v>
      </c>
      <c r="P584" s="28">
        <v>0.95</v>
      </c>
      <c r="Q584" s="9">
        <f t="shared" si="76"/>
        <v>-0.20619999999999994</v>
      </c>
      <c r="R584" s="24">
        <f>SUMIFS(tblCleanOrders[Sales_USD],tblCleanOrders[Rep_ID],A584,tblCleanOrders[Year],YEAR(D584),tblCleanOrders[Month],MONTH(D584))</f>
        <v>0</v>
      </c>
      <c r="S584" s="27">
        <v>1.1499999999999999</v>
      </c>
      <c r="T584" s="24">
        <f>INDEX(tblRepAvg[Avg_Monthly_Sales],MATCH(A584,tblRepAvg[Rep_ID],0))*S584</f>
        <v>4277.1796666666651</v>
      </c>
      <c r="U584" s="9">
        <f t="shared" si="77"/>
        <v>0</v>
      </c>
      <c r="V584" s="24">
        <f t="shared" si="78"/>
        <v>-4277.1796666666651</v>
      </c>
      <c r="W584" t="str">
        <f t="shared" si="79"/>
        <v>Critical</v>
      </c>
    </row>
    <row r="585" spans="1:23" ht="15" customHeight="1" x14ac:dyDescent="0.3">
      <c r="A585" s="25">
        <v>321730</v>
      </c>
      <c r="B585" s="25">
        <v>2</v>
      </c>
      <c r="C585" t="str">
        <f>INDEX(tblRegions[name],MATCH(B585,tblRegions[id],0))</f>
        <v>Midwest</v>
      </c>
      <c r="D585" s="26">
        <v>42248</v>
      </c>
      <c r="E585" s="27">
        <v>26</v>
      </c>
      <c r="F585" s="27">
        <v>20</v>
      </c>
      <c r="G585" s="9">
        <f t="shared" si="72"/>
        <v>0.76923076923076927</v>
      </c>
      <c r="H585" s="27">
        <v>504</v>
      </c>
      <c r="I585" s="27">
        <v>369</v>
      </c>
      <c r="J585" s="9">
        <f t="shared" si="73"/>
        <v>0.7321428571428571</v>
      </c>
      <c r="K585">
        <f t="shared" si="74"/>
        <v>-135</v>
      </c>
      <c r="L585" s="28">
        <v>0.71299999999999997</v>
      </c>
      <c r="M585" s="28">
        <v>0.9</v>
      </c>
      <c r="N585" s="9">
        <f t="shared" si="75"/>
        <v>-0.18700000000000006</v>
      </c>
      <c r="O585" s="28">
        <v>0.6996</v>
      </c>
      <c r="P585" s="28">
        <v>0.95</v>
      </c>
      <c r="Q585" s="9">
        <f t="shared" si="76"/>
        <v>-0.25039999999999996</v>
      </c>
      <c r="R585" s="24">
        <f>SUMIFS(tblCleanOrders[Sales_USD],tblCleanOrders[Rep_ID],A585,tblCleanOrders[Year],YEAR(D585),tblCleanOrders[Month],MONTH(D585))</f>
        <v>0</v>
      </c>
      <c r="S585" s="27">
        <v>1.05</v>
      </c>
      <c r="T585" s="24">
        <f>INDEX(tblRepAvg[Avg_Monthly_Sales],MATCH(A585,tblRepAvg[Rep_ID],0))*S585</f>
        <v>3905.2509999999993</v>
      </c>
      <c r="U585" s="9">
        <f t="shared" si="77"/>
        <v>0</v>
      </c>
      <c r="V585" s="24">
        <f t="shared" si="78"/>
        <v>-3905.2509999999993</v>
      </c>
      <c r="W585" t="str">
        <f t="shared" si="79"/>
        <v>Critical</v>
      </c>
    </row>
    <row r="586" spans="1:23" ht="15" customHeight="1" x14ac:dyDescent="0.3">
      <c r="A586" s="25">
        <v>321730</v>
      </c>
      <c r="B586" s="25">
        <v>2</v>
      </c>
      <c r="C586" t="str">
        <f>INDEX(tblRegions[name],MATCH(B586,tblRegions[id],0))</f>
        <v>Midwest</v>
      </c>
      <c r="D586" s="26">
        <v>42278</v>
      </c>
      <c r="E586" s="27">
        <v>26</v>
      </c>
      <c r="F586" s="27">
        <v>20</v>
      </c>
      <c r="G586" s="9">
        <f t="shared" si="72"/>
        <v>0.76923076923076927</v>
      </c>
      <c r="H586" s="27">
        <v>512</v>
      </c>
      <c r="I586" s="27">
        <v>399</v>
      </c>
      <c r="J586" s="9">
        <f t="shared" si="73"/>
        <v>0.779296875</v>
      </c>
      <c r="K586">
        <f t="shared" si="74"/>
        <v>-113</v>
      </c>
      <c r="L586" s="28">
        <v>0.72840000000000005</v>
      </c>
      <c r="M586" s="28">
        <v>0.9</v>
      </c>
      <c r="N586" s="9">
        <f t="shared" si="75"/>
        <v>-0.17159999999999997</v>
      </c>
      <c r="O586" s="28">
        <v>0.72189999999999999</v>
      </c>
      <c r="P586" s="28">
        <v>0.95</v>
      </c>
      <c r="Q586" s="9">
        <f t="shared" si="76"/>
        <v>-0.22809999999999997</v>
      </c>
      <c r="R586" s="24">
        <f>SUMIFS(tblCleanOrders[Sales_USD],tblCleanOrders[Rep_ID],A586,tblCleanOrders[Year],YEAR(D586),tblCleanOrders[Month],MONTH(D586))</f>
        <v>0</v>
      </c>
      <c r="S586" s="27">
        <v>1.06</v>
      </c>
      <c r="T586" s="24">
        <f>INDEX(tblRepAvg[Avg_Monthly_Sales],MATCH(A586,tblRepAvg[Rep_ID],0))*S586</f>
        <v>3942.4438666666661</v>
      </c>
      <c r="U586" s="9">
        <f t="shared" si="77"/>
        <v>0</v>
      </c>
      <c r="V586" s="24">
        <f t="shared" si="78"/>
        <v>-3942.4438666666661</v>
      </c>
      <c r="W586" t="str">
        <f t="shared" si="79"/>
        <v>Critical</v>
      </c>
    </row>
    <row r="587" spans="1:23" ht="15" customHeight="1" x14ac:dyDescent="0.3">
      <c r="A587" s="25">
        <v>321730</v>
      </c>
      <c r="B587" s="25">
        <v>2</v>
      </c>
      <c r="C587" t="str">
        <f>INDEX(tblRegions[name],MATCH(B587,tblRegions[id],0))</f>
        <v>Midwest</v>
      </c>
      <c r="D587" s="26">
        <v>42309</v>
      </c>
      <c r="E587" s="27">
        <v>26</v>
      </c>
      <c r="F587" s="27">
        <v>20</v>
      </c>
      <c r="G587" s="9">
        <f t="shared" si="72"/>
        <v>0.76923076923076927</v>
      </c>
      <c r="H587" s="27">
        <v>520</v>
      </c>
      <c r="I587" s="27">
        <v>406</v>
      </c>
      <c r="J587" s="9">
        <f t="shared" si="73"/>
        <v>0.78076923076923077</v>
      </c>
      <c r="K587">
        <f t="shared" si="74"/>
        <v>-114</v>
      </c>
      <c r="L587" s="28">
        <v>0.63100000000000001</v>
      </c>
      <c r="M587" s="28">
        <v>0.9</v>
      </c>
      <c r="N587" s="9">
        <f t="shared" si="75"/>
        <v>-0.26900000000000002</v>
      </c>
      <c r="O587" s="28">
        <v>0.71960000000000002</v>
      </c>
      <c r="P587" s="28">
        <v>0.95</v>
      </c>
      <c r="Q587" s="9">
        <f t="shared" si="76"/>
        <v>-0.23039999999999994</v>
      </c>
      <c r="R587" s="24">
        <f>SUMIFS(tblCleanOrders[Sales_USD],tblCleanOrders[Rep_ID],A587,tblCleanOrders[Year],YEAR(D587),tblCleanOrders[Month],MONTH(D587))</f>
        <v>0</v>
      </c>
      <c r="S587" s="27">
        <v>1.07</v>
      </c>
      <c r="T587" s="24">
        <f>INDEX(tblRepAvg[Avg_Monthly_Sales],MATCH(A587,tblRepAvg[Rep_ID],0))*S587</f>
        <v>3979.6367333333328</v>
      </c>
      <c r="U587" s="9">
        <f t="shared" si="77"/>
        <v>0</v>
      </c>
      <c r="V587" s="24">
        <f t="shared" si="78"/>
        <v>-3979.6367333333328</v>
      </c>
      <c r="W587" t="str">
        <f t="shared" si="79"/>
        <v>Critical</v>
      </c>
    </row>
    <row r="588" spans="1:23" ht="15" customHeight="1" x14ac:dyDescent="0.3">
      <c r="A588" s="25">
        <v>321730</v>
      </c>
      <c r="B588" s="25">
        <v>2</v>
      </c>
      <c r="C588" t="str">
        <f>INDEX(tblRegions[name],MATCH(B588,tblRegions[id],0))</f>
        <v>Midwest</v>
      </c>
      <c r="D588" s="26">
        <v>42339</v>
      </c>
      <c r="E588" s="27">
        <v>26</v>
      </c>
      <c r="F588" s="27">
        <v>21</v>
      </c>
      <c r="G588" s="9">
        <f t="shared" si="72"/>
        <v>0.80769230769230771</v>
      </c>
      <c r="H588" s="27">
        <v>528</v>
      </c>
      <c r="I588" s="27">
        <v>373</v>
      </c>
      <c r="J588" s="9">
        <f t="shared" si="73"/>
        <v>0.70643939393939392</v>
      </c>
      <c r="K588">
        <f t="shared" si="74"/>
        <v>-155</v>
      </c>
      <c r="L588" s="28">
        <v>0.67359999999999998</v>
      </c>
      <c r="M588" s="28">
        <v>0.9</v>
      </c>
      <c r="N588" s="9">
        <f t="shared" si="75"/>
        <v>-0.22640000000000005</v>
      </c>
      <c r="O588" s="28">
        <v>0.70879999999999999</v>
      </c>
      <c r="P588" s="28">
        <v>0.95</v>
      </c>
      <c r="Q588" s="9">
        <f t="shared" si="76"/>
        <v>-0.24119999999999997</v>
      </c>
      <c r="R588" s="24">
        <f>SUMIFS(tblCleanOrders[Sales_USD],tblCleanOrders[Rep_ID],A588,tblCleanOrders[Year],YEAR(D588),tblCleanOrders[Month],MONTH(D588))</f>
        <v>0</v>
      </c>
      <c r="S588" s="27">
        <v>1.08</v>
      </c>
      <c r="T588" s="24">
        <f>INDEX(tblRepAvg[Avg_Monthly_Sales],MATCH(A588,tblRepAvg[Rep_ID],0))*S588</f>
        <v>4016.8295999999996</v>
      </c>
      <c r="U588" s="9">
        <f t="shared" si="77"/>
        <v>0</v>
      </c>
      <c r="V588" s="24">
        <f t="shared" si="78"/>
        <v>-4016.8295999999996</v>
      </c>
      <c r="W588" t="str">
        <f t="shared" si="79"/>
        <v>Critical</v>
      </c>
    </row>
    <row r="589" spans="1:23" ht="15" customHeight="1" x14ac:dyDescent="0.3">
      <c r="A589" s="25">
        <v>321730</v>
      </c>
      <c r="B589" s="25">
        <v>2</v>
      </c>
      <c r="C589" t="str">
        <f>INDEX(tblRegions[name],MATCH(B589,tblRegions[id],0))</f>
        <v>Midwest</v>
      </c>
      <c r="D589" s="26">
        <v>42370</v>
      </c>
      <c r="E589" s="27">
        <v>26</v>
      </c>
      <c r="F589" s="27">
        <v>21</v>
      </c>
      <c r="G589" s="9">
        <f t="shared" si="72"/>
        <v>0.80769230769230771</v>
      </c>
      <c r="H589" s="27">
        <v>504</v>
      </c>
      <c r="I589" s="27">
        <v>391</v>
      </c>
      <c r="J589" s="9">
        <f t="shared" si="73"/>
        <v>0.77579365079365081</v>
      </c>
      <c r="K589">
        <f t="shared" si="74"/>
        <v>-113</v>
      </c>
      <c r="L589" s="28">
        <v>0.67349999999999999</v>
      </c>
      <c r="M589" s="28">
        <v>0.9</v>
      </c>
      <c r="N589" s="9">
        <f t="shared" si="75"/>
        <v>-0.22650000000000003</v>
      </c>
      <c r="O589" s="28">
        <v>0.74950000000000006</v>
      </c>
      <c r="P589" s="28">
        <v>0.95</v>
      </c>
      <c r="Q589" s="9">
        <f t="shared" si="76"/>
        <v>-0.2004999999999999</v>
      </c>
      <c r="R589" s="24">
        <f>SUMIFS(tblCleanOrders[Sales_USD],tblCleanOrders[Rep_ID],A589,tblCleanOrders[Year],YEAR(D589),tblCleanOrders[Month],MONTH(D589))</f>
        <v>0</v>
      </c>
      <c r="S589" s="27">
        <v>1.0900000000000001</v>
      </c>
      <c r="T589" s="24">
        <f>INDEX(tblRepAvg[Avg_Monthly_Sales],MATCH(A589,tblRepAvg[Rep_ID],0))*S589</f>
        <v>4054.0224666666663</v>
      </c>
      <c r="U589" s="9">
        <f t="shared" si="77"/>
        <v>0</v>
      </c>
      <c r="V589" s="24">
        <f t="shared" si="78"/>
        <v>-4054.0224666666663</v>
      </c>
      <c r="W589" t="str">
        <f t="shared" si="79"/>
        <v>Critical</v>
      </c>
    </row>
    <row r="590" spans="1:23" ht="15" customHeight="1" x14ac:dyDescent="0.3">
      <c r="A590" s="25">
        <v>321730</v>
      </c>
      <c r="B590" s="25">
        <v>2</v>
      </c>
      <c r="C590" t="str">
        <f>INDEX(tblRegions[name],MATCH(B590,tblRegions[id],0))</f>
        <v>Midwest</v>
      </c>
      <c r="D590" s="26">
        <v>42401</v>
      </c>
      <c r="E590" s="27">
        <v>26</v>
      </c>
      <c r="F590" s="27">
        <v>22</v>
      </c>
      <c r="G590" s="9">
        <f t="shared" si="72"/>
        <v>0.84615384615384615</v>
      </c>
      <c r="H590" s="27">
        <v>512</v>
      </c>
      <c r="I590" s="27">
        <v>371</v>
      </c>
      <c r="J590" s="9">
        <f t="shared" si="73"/>
        <v>0.724609375</v>
      </c>
      <c r="K590">
        <f t="shared" si="74"/>
        <v>-141</v>
      </c>
      <c r="L590" s="28">
        <v>0.65880000000000005</v>
      </c>
      <c r="M590" s="28">
        <v>0.9</v>
      </c>
      <c r="N590" s="9">
        <f t="shared" si="75"/>
        <v>-0.24119999999999997</v>
      </c>
      <c r="O590" s="28">
        <v>0.65529999999999999</v>
      </c>
      <c r="P590" s="28">
        <v>0.95</v>
      </c>
      <c r="Q590" s="9">
        <f t="shared" si="76"/>
        <v>-0.29469999999999996</v>
      </c>
      <c r="R590" s="24">
        <f>SUMIFS(tblCleanOrders[Sales_USD],tblCleanOrders[Rep_ID],A590,tblCleanOrders[Year],YEAR(D590),tblCleanOrders[Month],MONTH(D590))</f>
        <v>0</v>
      </c>
      <c r="S590" s="27">
        <v>1.1000000000000001</v>
      </c>
      <c r="T590" s="24">
        <f>INDEX(tblRepAvg[Avg_Monthly_Sales],MATCH(A590,tblRepAvg[Rep_ID],0))*S590</f>
        <v>4091.2153333333331</v>
      </c>
      <c r="U590" s="9">
        <f t="shared" si="77"/>
        <v>0</v>
      </c>
      <c r="V590" s="24">
        <f t="shared" si="78"/>
        <v>-4091.2153333333331</v>
      </c>
      <c r="W590" t="str">
        <f t="shared" si="79"/>
        <v>Critical</v>
      </c>
    </row>
    <row r="591" spans="1:23" ht="15" customHeight="1" x14ac:dyDescent="0.3">
      <c r="A591" s="25">
        <v>321730</v>
      </c>
      <c r="B591" s="25">
        <v>2</v>
      </c>
      <c r="C591" t="str">
        <f>INDEX(tblRegions[name],MATCH(B591,tblRegions[id],0))</f>
        <v>Midwest</v>
      </c>
      <c r="D591" s="26">
        <v>42430</v>
      </c>
      <c r="E591" s="27">
        <v>26</v>
      </c>
      <c r="F591" s="27">
        <v>22</v>
      </c>
      <c r="G591" s="9">
        <f t="shared" si="72"/>
        <v>0.84615384615384615</v>
      </c>
      <c r="H591" s="27">
        <v>520</v>
      </c>
      <c r="I591" s="27">
        <v>384</v>
      </c>
      <c r="J591" s="9">
        <f t="shared" si="73"/>
        <v>0.7384615384615385</v>
      </c>
      <c r="K591">
        <f t="shared" si="74"/>
        <v>-136</v>
      </c>
      <c r="L591" s="28">
        <v>0.60609999999999997</v>
      </c>
      <c r="M591" s="28">
        <v>0.9</v>
      </c>
      <c r="N591" s="9">
        <f t="shared" si="75"/>
        <v>-0.29390000000000005</v>
      </c>
      <c r="O591" s="28">
        <v>0.68630000000000002</v>
      </c>
      <c r="P591" s="28">
        <v>0.95</v>
      </c>
      <c r="Q591" s="9">
        <f t="shared" si="76"/>
        <v>-0.26369999999999993</v>
      </c>
      <c r="R591" s="24">
        <f>SUMIFS(tblCleanOrders[Sales_USD],tblCleanOrders[Rep_ID],A591,tblCleanOrders[Year],YEAR(D591),tblCleanOrders[Month],MONTH(D591))</f>
        <v>0</v>
      </c>
      <c r="S591" s="27">
        <v>1.1100000000000001</v>
      </c>
      <c r="T591" s="24">
        <f>INDEX(tblRepAvg[Avg_Monthly_Sales],MATCH(A591,tblRepAvg[Rep_ID],0))*S591</f>
        <v>4128.4081999999999</v>
      </c>
      <c r="U591" s="9">
        <f t="shared" si="77"/>
        <v>0</v>
      </c>
      <c r="V591" s="24">
        <f t="shared" si="78"/>
        <v>-4128.4081999999999</v>
      </c>
      <c r="W591" t="str">
        <f t="shared" si="79"/>
        <v>Critical</v>
      </c>
    </row>
    <row r="592" spans="1:23" ht="15" customHeight="1" x14ac:dyDescent="0.3">
      <c r="A592" s="25">
        <v>321730</v>
      </c>
      <c r="B592" s="25">
        <v>2</v>
      </c>
      <c r="C592" t="str">
        <f>INDEX(tblRegions[name],MATCH(B592,tblRegions[id],0))</f>
        <v>Midwest</v>
      </c>
      <c r="D592" s="26">
        <v>42461</v>
      </c>
      <c r="E592" s="27">
        <v>26</v>
      </c>
      <c r="F592" s="27">
        <v>21</v>
      </c>
      <c r="G592" s="9">
        <f t="shared" si="72"/>
        <v>0.80769230769230771</v>
      </c>
      <c r="H592" s="27">
        <v>528</v>
      </c>
      <c r="I592" s="27">
        <v>430</v>
      </c>
      <c r="J592" s="9">
        <f t="shared" si="73"/>
        <v>0.81439393939393945</v>
      </c>
      <c r="K592">
        <f t="shared" si="74"/>
        <v>-98</v>
      </c>
      <c r="L592" s="28">
        <v>0.62949999999999995</v>
      </c>
      <c r="M592" s="28">
        <v>0.9</v>
      </c>
      <c r="N592" s="9">
        <f t="shared" si="75"/>
        <v>-0.27050000000000007</v>
      </c>
      <c r="O592" s="28">
        <v>0.65820000000000001</v>
      </c>
      <c r="P592" s="28">
        <v>0.95</v>
      </c>
      <c r="Q592" s="9">
        <f t="shared" si="76"/>
        <v>-0.29179999999999995</v>
      </c>
      <c r="R592" s="24">
        <f>SUMIFS(tblCleanOrders[Sales_USD],tblCleanOrders[Rep_ID],A592,tblCleanOrders[Year],YEAR(D592),tblCleanOrders[Month],MONTH(D592))</f>
        <v>0</v>
      </c>
      <c r="S592" s="27">
        <v>1.1200000000000001</v>
      </c>
      <c r="T592" s="24">
        <f>INDEX(tblRepAvg[Avg_Monthly_Sales],MATCH(A592,tblRepAvg[Rep_ID],0))*S592</f>
        <v>4165.6010666666662</v>
      </c>
      <c r="U592" s="9">
        <f t="shared" si="77"/>
        <v>0</v>
      </c>
      <c r="V592" s="24">
        <f t="shared" si="78"/>
        <v>-4165.6010666666662</v>
      </c>
      <c r="W592" t="str">
        <f t="shared" si="79"/>
        <v>Critical</v>
      </c>
    </row>
    <row r="593" spans="1:23" ht="15" customHeight="1" x14ac:dyDescent="0.3">
      <c r="A593" s="25">
        <v>321730</v>
      </c>
      <c r="B593" s="25">
        <v>2</v>
      </c>
      <c r="C593" t="str">
        <f>INDEX(tblRegions[name],MATCH(B593,tblRegions[id],0))</f>
        <v>Midwest</v>
      </c>
      <c r="D593" s="26">
        <v>42491</v>
      </c>
      <c r="E593" s="27">
        <v>26</v>
      </c>
      <c r="F593" s="27">
        <v>22</v>
      </c>
      <c r="G593" s="9">
        <f t="shared" si="72"/>
        <v>0.84615384615384615</v>
      </c>
      <c r="H593" s="27">
        <v>504</v>
      </c>
      <c r="I593" s="27">
        <v>406</v>
      </c>
      <c r="J593" s="9">
        <f t="shared" si="73"/>
        <v>0.80555555555555558</v>
      </c>
      <c r="K593">
        <f t="shared" si="74"/>
        <v>-98</v>
      </c>
      <c r="L593" s="28">
        <v>0.66300000000000003</v>
      </c>
      <c r="M593" s="28">
        <v>0.9</v>
      </c>
      <c r="N593" s="9">
        <f t="shared" si="75"/>
        <v>-0.23699999999999999</v>
      </c>
      <c r="O593" s="28">
        <v>0.6915</v>
      </c>
      <c r="P593" s="28">
        <v>0.95</v>
      </c>
      <c r="Q593" s="9">
        <f t="shared" si="76"/>
        <v>-0.25849999999999995</v>
      </c>
      <c r="R593" s="24">
        <f>SUMIFS(tblCleanOrders[Sales_USD],tblCleanOrders[Rep_ID],A593,tblCleanOrders[Year],YEAR(D593),tblCleanOrders[Month],MONTH(D593))</f>
        <v>0</v>
      </c>
      <c r="S593" s="27">
        <v>1.1299999999999999</v>
      </c>
      <c r="T593" s="24">
        <f>INDEX(tblRepAvg[Avg_Monthly_Sales],MATCH(A593,tblRepAvg[Rep_ID],0))*S593</f>
        <v>4202.7939333333325</v>
      </c>
      <c r="U593" s="9">
        <f t="shared" si="77"/>
        <v>0</v>
      </c>
      <c r="V593" s="24">
        <f t="shared" si="78"/>
        <v>-4202.7939333333325</v>
      </c>
      <c r="W593" t="str">
        <f t="shared" si="79"/>
        <v>Critical</v>
      </c>
    </row>
    <row r="594" spans="1:23" ht="15" customHeight="1" x14ac:dyDescent="0.3">
      <c r="A594" s="25">
        <v>321730</v>
      </c>
      <c r="B594" s="25">
        <v>2</v>
      </c>
      <c r="C594" t="str">
        <f>INDEX(tblRegions[name],MATCH(B594,tblRegions[id],0))</f>
        <v>Midwest</v>
      </c>
      <c r="D594" s="26">
        <v>42522</v>
      </c>
      <c r="E594" s="27">
        <v>26</v>
      </c>
      <c r="F594" s="27">
        <v>22</v>
      </c>
      <c r="G594" s="9">
        <f t="shared" si="72"/>
        <v>0.84615384615384615</v>
      </c>
      <c r="H594" s="27">
        <v>512</v>
      </c>
      <c r="I594" s="27">
        <v>337</v>
      </c>
      <c r="J594" s="9">
        <f t="shared" si="73"/>
        <v>0.658203125</v>
      </c>
      <c r="K594">
        <f t="shared" si="74"/>
        <v>-175</v>
      </c>
      <c r="L594" s="28">
        <v>0.624</v>
      </c>
      <c r="M594" s="28">
        <v>0.9</v>
      </c>
      <c r="N594" s="9">
        <f t="shared" si="75"/>
        <v>-0.27600000000000002</v>
      </c>
      <c r="O594" s="28">
        <v>0.69799999999999995</v>
      </c>
      <c r="P594" s="28">
        <v>0.95</v>
      </c>
      <c r="Q594" s="9">
        <f t="shared" si="76"/>
        <v>-0.252</v>
      </c>
      <c r="R594" s="24">
        <f>SUMIFS(tblCleanOrders[Sales_USD],tblCleanOrders[Rep_ID],A594,tblCleanOrders[Year],YEAR(D594),tblCleanOrders[Month],MONTH(D594))</f>
        <v>2800.0699999999997</v>
      </c>
      <c r="S594" s="27">
        <v>1.1399999999999999</v>
      </c>
      <c r="T594" s="24">
        <f>INDEX(tblRepAvg[Avg_Monthly_Sales],MATCH(A594,tblRepAvg[Rep_ID],0))*S594</f>
        <v>4239.9867999999988</v>
      </c>
      <c r="U594" s="9">
        <f t="shared" si="77"/>
        <v>0.66039592387410273</v>
      </c>
      <c r="V594" s="24">
        <f t="shared" si="78"/>
        <v>-1439.9167999999991</v>
      </c>
      <c r="W594" t="str">
        <f t="shared" si="79"/>
        <v>Critical</v>
      </c>
    </row>
    <row r="595" spans="1:23" ht="15" customHeight="1" x14ac:dyDescent="0.3">
      <c r="A595" s="25">
        <v>321730</v>
      </c>
      <c r="B595" s="25">
        <v>2</v>
      </c>
      <c r="C595" t="str">
        <f>INDEX(tblRegions[name],MATCH(B595,tblRegions[id],0))</f>
        <v>Midwest</v>
      </c>
      <c r="D595" s="26">
        <v>42552</v>
      </c>
      <c r="E595" s="27">
        <v>26</v>
      </c>
      <c r="F595" s="27">
        <v>22</v>
      </c>
      <c r="G595" s="9">
        <f t="shared" si="72"/>
        <v>0.84615384615384615</v>
      </c>
      <c r="H595" s="27">
        <v>520</v>
      </c>
      <c r="I595" s="27">
        <v>382</v>
      </c>
      <c r="J595" s="9">
        <f t="shared" si="73"/>
        <v>0.73461538461538467</v>
      </c>
      <c r="K595">
        <f t="shared" si="74"/>
        <v>-138</v>
      </c>
      <c r="L595" s="28">
        <v>0.69259999999999999</v>
      </c>
      <c r="M595" s="28">
        <v>0.9</v>
      </c>
      <c r="N595" s="9">
        <f t="shared" si="75"/>
        <v>-0.20740000000000003</v>
      </c>
      <c r="O595" s="28">
        <v>0.75780000000000003</v>
      </c>
      <c r="P595" s="28">
        <v>0.95</v>
      </c>
      <c r="Q595" s="9">
        <f t="shared" si="76"/>
        <v>-0.19219999999999993</v>
      </c>
      <c r="R595" s="24">
        <f>SUMIFS(tblCleanOrders[Sales_USD],tblCleanOrders[Rep_ID],A595,tblCleanOrders[Year],YEAR(D595),tblCleanOrders[Month],MONTH(D595))</f>
        <v>2755.2</v>
      </c>
      <c r="S595" s="27">
        <v>1.1499999999999999</v>
      </c>
      <c r="T595" s="24">
        <f>INDEX(tblRepAvg[Avg_Monthly_Sales],MATCH(A595,tblRepAvg[Rep_ID],0))*S595</f>
        <v>4277.1796666666651</v>
      </c>
      <c r="U595" s="9">
        <f t="shared" si="77"/>
        <v>0.64416279294323175</v>
      </c>
      <c r="V595" s="24">
        <f t="shared" si="78"/>
        <v>-1521.9796666666653</v>
      </c>
      <c r="W595" t="str">
        <f t="shared" si="79"/>
        <v>Critical</v>
      </c>
    </row>
    <row r="596" spans="1:23" ht="15" customHeight="1" x14ac:dyDescent="0.3">
      <c r="A596" s="25">
        <v>321730</v>
      </c>
      <c r="B596" s="25">
        <v>2</v>
      </c>
      <c r="C596" t="str">
        <f>INDEX(tblRegions[name],MATCH(B596,tblRegions[id],0))</f>
        <v>Midwest</v>
      </c>
      <c r="D596" s="26">
        <v>42583</v>
      </c>
      <c r="E596" s="27">
        <v>26</v>
      </c>
      <c r="F596" s="27">
        <v>23</v>
      </c>
      <c r="G596" s="9">
        <f t="shared" si="72"/>
        <v>0.88461538461538458</v>
      </c>
      <c r="H596" s="27">
        <v>528</v>
      </c>
      <c r="I596" s="27">
        <v>385</v>
      </c>
      <c r="J596" s="9">
        <f t="shared" si="73"/>
        <v>0.72916666666666663</v>
      </c>
      <c r="K596">
        <f t="shared" si="74"/>
        <v>-143</v>
      </c>
      <c r="L596" s="28">
        <v>0.6885</v>
      </c>
      <c r="M596" s="28">
        <v>0.9</v>
      </c>
      <c r="N596" s="9">
        <f t="shared" si="75"/>
        <v>-0.21150000000000002</v>
      </c>
      <c r="O596" s="28">
        <v>0.78120000000000001</v>
      </c>
      <c r="P596" s="28">
        <v>0.95</v>
      </c>
      <c r="Q596" s="9">
        <f t="shared" si="76"/>
        <v>-0.16879999999999995</v>
      </c>
      <c r="R596" s="24">
        <f>SUMIFS(tblCleanOrders[Sales_USD],tblCleanOrders[Rep_ID],A596,tblCleanOrders[Year],YEAR(D596),tblCleanOrders[Month],MONTH(D596))</f>
        <v>3194.81</v>
      </c>
      <c r="S596" s="27">
        <v>1.05</v>
      </c>
      <c r="T596" s="24">
        <f>INDEX(tblRepAvg[Avg_Monthly_Sales],MATCH(A596,tblRepAvg[Rep_ID],0))*S596</f>
        <v>3905.2509999999993</v>
      </c>
      <c r="U596" s="9">
        <f t="shared" si="77"/>
        <v>0.81808057919964694</v>
      </c>
      <c r="V596" s="24">
        <f t="shared" si="78"/>
        <v>-710.44099999999935</v>
      </c>
      <c r="W596" t="str">
        <f t="shared" si="79"/>
        <v>Critical</v>
      </c>
    </row>
    <row r="597" spans="1:23" ht="15" customHeight="1" x14ac:dyDescent="0.3">
      <c r="A597" s="25">
        <v>321730</v>
      </c>
      <c r="B597" s="25">
        <v>2</v>
      </c>
      <c r="C597" t="str">
        <f>INDEX(tblRegions[name],MATCH(B597,tblRegions[id],0))</f>
        <v>Midwest</v>
      </c>
      <c r="D597" s="26">
        <v>42614</v>
      </c>
      <c r="E597" s="27">
        <v>26</v>
      </c>
      <c r="F597" s="27">
        <v>20</v>
      </c>
      <c r="G597" s="9">
        <f t="shared" si="72"/>
        <v>0.76923076923076927</v>
      </c>
      <c r="H597" s="27">
        <v>504</v>
      </c>
      <c r="I597" s="27">
        <v>400</v>
      </c>
      <c r="J597" s="9">
        <f t="shared" si="73"/>
        <v>0.79365079365079361</v>
      </c>
      <c r="K597">
        <f t="shared" si="74"/>
        <v>-104</v>
      </c>
      <c r="L597" s="28">
        <v>0.65349999999999997</v>
      </c>
      <c r="M597" s="28">
        <v>0.9</v>
      </c>
      <c r="N597" s="9">
        <f t="shared" si="75"/>
        <v>-0.24650000000000005</v>
      </c>
      <c r="O597" s="28">
        <v>0.71579999999999999</v>
      </c>
      <c r="P597" s="28">
        <v>0.95</v>
      </c>
      <c r="Q597" s="9">
        <f t="shared" si="76"/>
        <v>-0.23419999999999996</v>
      </c>
      <c r="R597" s="24">
        <f>SUMIFS(tblCleanOrders[Sales_USD],tblCleanOrders[Rep_ID],A597,tblCleanOrders[Year],YEAR(D597),tblCleanOrders[Month],MONTH(D597))</f>
        <v>2851.43</v>
      </c>
      <c r="S597" s="27">
        <v>1.06</v>
      </c>
      <c r="T597" s="24">
        <f>INDEX(tblRepAvg[Avg_Monthly_Sales],MATCH(A597,tblRepAvg[Rep_ID],0))*S597</f>
        <v>3942.4438666666661</v>
      </c>
      <c r="U597" s="9">
        <f t="shared" si="77"/>
        <v>0.72326457812343747</v>
      </c>
      <c r="V597" s="24">
        <f t="shared" si="78"/>
        <v>-1091.0138666666662</v>
      </c>
      <c r="W597" t="str">
        <f t="shared" si="79"/>
        <v>Critical</v>
      </c>
    </row>
    <row r="598" spans="1:23" ht="15" customHeight="1" x14ac:dyDescent="0.3">
      <c r="A598" s="25">
        <v>321730</v>
      </c>
      <c r="B598" s="25">
        <v>2</v>
      </c>
      <c r="C598" t="str">
        <f>INDEX(tblRegions[name],MATCH(B598,tblRegions[id],0))</f>
        <v>Midwest</v>
      </c>
      <c r="D598" s="26">
        <v>42644</v>
      </c>
      <c r="E598" s="27">
        <v>26</v>
      </c>
      <c r="F598" s="27">
        <v>21</v>
      </c>
      <c r="G598" s="9">
        <f t="shared" si="72"/>
        <v>0.80769230769230771</v>
      </c>
      <c r="H598" s="27">
        <v>512</v>
      </c>
      <c r="I598" s="27">
        <v>365</v>
      </c>
      <c r="J598" s="9">
        <f t="shared" si="73"/>
        <v>0.712890625</v>
      </c>
      <c r="K598">
        <f t="shared" si="74"/>
        <v>-147</v>
      </c>
      <c r="L598" s="28">
        <v>0.65469999999999995</v>
      </c>
      <c r="M598" s="28">
        <v>0.9</v>
      </c>
      <c r="N598" s="9">
        <f t="shared" si="75"/>
        <v>-0.24530000000000007</v>
      </c>
      <c r="O598" s="28">
        <v>0.72209999999999996</v>
      </c>
      <c r="P598" s="28">
        <v>0.95</v>
      </c>
      <c r="Q598" s="9">
        <f t="shared" si="76"/>
        <v>-0.22789999999999999</v>
      </c>
      <c r="R598" s="24">
        <f>SUMIFS(tblCleanOrders[Sales_USD],tblCleanOrders[Rep_ID],A598,tblCleanOrders[Year],YEAR(D598),tblCleanOrders[Month],MONTH(D598))</f>
        <v>2983.33</v>
      </c>
      <c r="S598" s="27">
        <v>1.07</v>
      </c>
      <c r="T598" s="24">
        <f>INDEX(tblRepAvg[Avg_Monthly_Sales],MATCH(A598,tblRepAvg[Rep_ID],0))*S598</f>
        <v>3979.6367333333328</v>
      </c>
      <c r="U598" s="9">
        <f t="shared" si="77"/>
        <v>0.74964882473108818</v>
      </c>
      <c r="V598" s="24">
        <f t="shared" si="78"/>
        <v>-996.30673333333289</v>
      </c>
      <c r="W598" t="str">
        <f t="shared" si="79"/>
        <v>Critical</v>
      </c>
    </row>
    <row r="599" spans="1:23" ht="15" customHeight="1" x14ac:dyDescent="0.3">
      <c r="A599" s="25">
        <v>321730</v>
      </c>
      <c r="B599" s="25">
        <v>2</v>
      </c>
      <c r="C599" t="str">
        <f>INDEX(tblRegions[name],MATCH(B599,tblRegions[id],0))</f>
        <v>Midwest</v>
      </c>
      <c r="D599" s="26">
        <v>42675</v>
      </c>
      <c r="E599" s="27">
        <v>26</v>
      </c>
      <c r="F599" s="27">
        <v>22</v>
      </c>
      <c r="G599" s="9">
        <f t="shared" si="72"/>
        <v>0.84615384615384615</v>
      </c>
      <c r="H599" s="27">
        <v>520</v>
      </c>
      <c r="I599" s="27">
        <v>388</v>
      </c>
      <c r="J599" s="9">
        <f t="shared" si="73"/>
        <v>0.74615384615384617</v>
      </c>
      <c r="K599">
        <f t="shared" si="74"/>
        <v>-132</v>
      </c>
      <c r="L599" s="28">
        <v>0.6915</v>
      </c>
      <c r="M599" s="28">
        <v>0.9</v>
      </c>
      <c r="N599" s="9">
        <f t="shared" si="75"/>
        <v>-0.20850000000000002</v>
      </c>
      <c r="O599" s="28">
        <v>0.7379</v>
      </c>
      <c r="P599" s="28">
        <v>0.95</v>
      </c>
      <c r="Q599" s="9">
        <f t="shared" si="76"/>
        <v>-0.21209999999999996</v>
      </c>
      <c r="R599" s="24">
        <f>SUMIFS(tblCleanOrders[Sales_USD],tblCleanOrders[Rep_ID],A599,tblCleanOrders[Year],YEAR(D599),tblCleanOrders[Month],MONTH(D599))</f>
        <v>3320.34</v>
      </c>
      <c r="S599" s="27">
        <v>1.08</v>
      </c>
      <c r="T599" s="24">
        <f>INDEX(tblRepAvg[Avg_Monthly_Sales],MATCH(A599,tblRepAvg[Rep_ID],0))*S599</f>
        <v>4016.8295999999996</v>
      </c>
      <c r="U599" s="9">
        <f t="shared" si="77"/>
        <v>0.82660713314799328</v>
      </c>
      <c r="V599" s="24">
        <f t="shared" si="78"/>
        <v>-696.48959999999943</v>
      </c>
      <c r="W599" t="str">
        <f t="shared" si="79"/>
        <v>Critical</v>
      </c>
    </row>
    <row r="600" spans="1:23" ht="15" customHeight="1" x14ac:dyDescent="0.3">
      <c r="A600" s="25">
        <v>321730</v>
      </c>
      <c r="B600" s="25">
        <v>2</v>
      </c>
      <c r="C600" t="str">
        <f>INDEX(tblRegions[name],MATCH(B600,tblRegions[id],0))</f>
        <v>Midwest</v>
      </c>
      <c r="D600" s="26">
        <v>42705</v>
      </c>
      <c r="E600" s="27">
        <v>26</v>
      </c>
      <c r="F600" s="27">
        <v>21</v>
      </c>
      <c r="G600" s="9">
        <f t="shared" si="72"/>
        <v>0.80769230769230771</v>
      </c>
      <c r="H600" s="27">
        <v>528</v>
      </c>
      <c r="I600" s="27">
        <v>413</v>
      </c>
      <c r="J600" s="9">
        <f t="shared" si="73"/>
        <v>0.78219696969696972</v>
      </c>
      <c r="K600">
        <f t="shared" si="74"/>
        <v>-115</v>
      </c>
      <c r="L600" s="28">
        <v>0.71779999999999999</v>
      </c>
      <c r="M600" s="28">
        <v>0.9</v>
      </c>
      <c r="N600" s="9">
        <f t="shared" si="75"/>
        <v>-0.18220000000000003</v>
      </c>
      <c r="O600" s="28">
        <v>0.81299999999999994</v>
      </c>
      <c r="P600" s="28">
        <v>0.95</v>
      </c>
      <c r="Q600" s="9">
        <f t="shared" si="76"/>
        <v>-0.13700000000000001</v>
      </c>
      <c r="R600" s="24">
        <f>SUMIFS(tblCleanOrders[Sales_USD],tblCleanOrders[Rep_ID],A600,tblCleanOrders[Year],YEAR(D600),tblCleanOrders[Month],MONTH(D600))</f>
        <v>2889.8900000000003</v>
      </c>
      <c r="S600" s="27">
        <v>1.0900000000000001</v>
      </c>
      <c r="T600" s="24">
        <f>INDEX(tblRepAvg[Avg_Monthly_Sales],MATCH(A600,tblRepAvg[Rep_ID],0))*S600</f>
        <v>4054.0224666666663</v>
      </c>
      <c r="U600" s="9">
        <f t="shared" si="77"/>
        <v>0.71284508750543529</v>
      </c>
      <c r="V600" s="24">
        <f t="shared" si="78"/>
        <v>-1164.132466666666</v>
      </c>
      <c r="W600" t="str">
        <f t="shared" si="79"/>
        <v>Critical</v>
      </c>
    </row>
    <row r="601" spans="1:23" ht="15" customHeight="1" x14ac:dyDescent="0.3">
      <c r="A601" s="25">
        <v>321730</v>
      </c>
      <c r="B601" s="25">
        <v>2</v>
      </c>
      <c r="C601" t="str">
        <f>INDEX(tblRegions[name],MATCH(B601,tblRegions[id],0))</f>
        <v>Midwest</v>
      </c>
      <c r="D601" s="26">
        <v>42736</v>
      </c>
      <c r="E601" s="27">
        <v>26</v>
      </c>
      <c r="F601" s="27">
        <v>21</v>
      </c>
      <c r="G601" s="9">
        <f t="shared" si="72"/>
        <v>0.80769230769230771</v>
      </c>
      <c r="H601" s="27">
        <v>504</v>
      </c>
      <c r="I601" s="27">
        <v>370</v>
      </c>
      <c r="J601" s="9">
        <f t="shared" si="73"/>
        <v>0.73412698412698407</v>
      </c>
      <c r="K601">
        <f t="shared" si="74"/>
        <v>-134</v>
      </c>
      <c r="L601" s="28">
        <v>0.71599999999999997</v>
      </c>
      <c r="M601" s="28">
        <v>0.9</v>
      </c>
      <c r="N601" s="9">
        <f t="shared" si="75"/>
        <v>-0.18400000000000005</v>
      </c>
      <c r="O601" s="28">
        <v>0.75029999999999997</v>
      </c>
      <c r="P601" s="28">
        <v>0.95</v>
      </c>
      <c r="Q601" s="9">
        <f t="shared" si="76"/>
        <v>-0.19969999999999999</v>
      </c>
      <c r="R601" s="24">
        <f>SUMIFS(tblCleanOrders[Sales_USD],tblCleanOrders[Rep_ID],A601,tblCleanOrders[Year],YEAR(D601),tblCleanOrders[Month],MONTH(D601))</f>
        <v>0</v>
      </c>
      <c r="S601" s="27">
        <v>1.1000000000000001</v>
      </c>
      <c r="T601" s="24">
        <f>INDEX(tblRepAvg[Avg_Monthly_Sales],MATCH(A601,tblRepAvg[Rep_ID],0))*S601</f>
        <v>4091.2153333333331</v>
      </c>
      <c r="U601" s="9">
        <f t="shared" si="77"/>
        <v>0</v>
      </c>
      <c r="V601" s="24">
        <f t="shared" si="78"/>
        <v>-4091.2153333333331</v>
      </c>
      <c r="W601" t="str">
        <f t="shared" si="79"/>
        <v>Critical</v>
      </c>
    </row>
    <row r="602" spans="1:23" ht="15" customHeight="1" x14ac:dyDescent="0.3">
      <c r="A602" s="25">
        <v>321740</v>
      </c>
      <c r="B602" s="25">
        <v>2</v>
      </c>
      <c r="C602" t="str">
        <f>INDEX(tblRegions[name],MATCH(B602,tblRegions[id],0))</f>
        <v>Midwest</v>
      </c>
      <c r="D602" s="26">
        <v>42005</v>
      </c>
      <c r="E602" s="27">
        <v>26</v>
      </c>
      <c r="F602" s="27">
        <v>20</v>
      </c>
      <c r="G602" s="9">
        <f t="shared" si="72"/>
        <v>0.76923076923076927</v>
      </c>
      <c r="H602" s="27">
        <v>516</v>
      </c>
      <c r="I602" s="27">
        <v>354</v>
      </c>
      <c r="J602" s="9">
        <f t="shared" si="73"/>
        <v>0.68604651162790697</v>
      </c>
      <c r="K602">
        <f t="shared" si="74"/>
        <v>-162</v>
      </c>
      <c r="L602" s="28">
        <v>0.65329999999999999</v>
      </c>
      <c r="M602" s="28">
        <v>0.9</v>
      </c>
      <c r="N602" s="9">
        <f t="shared" si="75"/>
        <v>-0.24670000000000003</v>
      </c>
      <c r="O602" s="28">
        <v>0.63390000000000002</v>
      </c>
      <c r="P602" s="28">
        <v>0.95</v>
      </c>
      <c r="Q602" s="9">
        <f t="shared" si="76"/>
        <v>-0.31609999999999994</v>
      </c>
      <c r="R602" s="24">
        <f>SUMIFS(tblCleanOrders[Sales_USD],tblCleanOrders[Rep_ID],A602,tblCleanOrders[Year],YEAR(D602),tblCleanOrders[Month],MONTH(D602))</f>
        <v>4711.0599999999995</v>
      </c>
      <c r="S602" s="27">
        <v>1.1100000000000001</v>
      </c>
      <c r="T602" s="24">
        <f>INDEX(tblRepAvg[Avg_Monthly_Sales],MATCH(A602,tblRepAvg[Rep_ID],0))*S602</f>
        <v>9202.5911999999989</v>
      </c>
      <c r="U602" s="9">
        <f t="shared" si="77"/>
        <v>0.5119275536220711</v>
      </c>
      <c r="V602" s="24">
        <f t="shared" si="78"/>
        <v>-4491.5311999999994</v>
      </c>
      <c r="W602" t="str">
        <f t="shared" si="79"/>
        <v>Critical</v>
      </c>
    </row>
    <row r="603" spans="1:23" ht="15" customHeight="1" x14ac:dyDescent="0.3">
      <c r="A603" s="25">
        <v>321740</v>
      </c>
      <c r="B603" s="25">
        <v>2</v>
      </c>
      <c r="C603" t="str">
        <f>INDEX(tblRegions[name],MATCH(B603,tblRegions[id],0))</f>
        <v>Midwest</v>
      </c>
      <c r="D603" s="26">
        <v>42036</v>
      </c>
      <c r="E603" s="27">
        <v>26</v>
      </c>
      <c r="F603" s="27">
        <v>21</v>
      </c>
      <c r="G603" s="9">
        <f t="shared" si="72"/>
        <v>0.80769230769230771</v>
      </c>
      <c r="H603" s="27">
        <v>524</v>
      </c>
      <c r="I603" s="27">
        <v>370</v>
      </c>
      <c r="J603" s="9">
        <f t="shared" si="73"/>
        <v>0.70610687022900764</v>
      </c>
      <c r="K603">
        <f t="shared" si="74"/>
        <v>-154</v>
      </c>
      <c r="L603" s="28">
        <v>0.66920000000000002</v>
      </c>
      <c r="M603" s="28">
        <v>0.9</v>
      </c>
      <c r="N603" s="9">
        <f t="shared" si="75"/>
        <v>-0.23080000000000001</v>
      </c>
      <c r="O603" s="28">
        <v>0.64410000000000001</v>
      </c>
      <c r="P603" s="28">
        <v>0.95</v>
      </c>
      <c r="Q603" s="9">
        <f t="shared" si="76"/>
        <v>-0.30589999999999995</v>
      </c>
      <c r="R603" s="24">
        <f>SUMIFS(tblCleanOrders[Sales_USD],tblCleanOrders[Rep_ID],A603,tblCleanOrders[Year],YEAR(D603),tblCleanOrders[Month],MONTH(D603))</f>
        <v>4638.03</v>
      </c>
      <c r="S603" s="27">
        <v>1.1200000000000001</v>
      </c>
      <c r="T603" s="24">
        <f>INDEX(tblRepAvg[Avg_Monthly_Sales],MATCH(A603,tblRepAvg[Rep_ID],0))*S603</f>
        <v>9285.4974270270268</v>
      </c>
      <c r="U603" s="9">
        <f t="shared" si="77"/>
        <v>0.49949181898432504</v>
      </c>
      <c r="V603" s="24">
        <f t="shared" si="78"/>
        <v>-4647.467427027027</v>
      </c>
      <c r="W603" t="str">
        <f t="shared" si="79"/>
        <v>Critical</v>
      </c>
    </row>
    <row r="604" spans="1:23" ht="15" customHeight="1" x14ac:dyDescent="0.3">
      <c r="A604" s="25">
        <v>321740</v>
      </c>
      <c r="B604" s="25">
        <v>2</v>
      </c>
      <c r="C604" t="str">
        <f>INDEX(tblRegions[name],MATCH(B604,tblRegions[id],0))</f>
        <v>Midwest</v>
      </c>
      <c r="D604" s="26">
        <v>42064</v>
      </c>
      <c r="E604" s="27">
        <v>26</v>
      </c>
      <c r="F604" s="27">
        <v>20</v>
      </c>
      <c r="G604" s="9">
        <f t="shared" si="72"/>
        <v>0.76923076923076927</v>
      </c>
      <c r="H604" s="27">
        <v>532</v>
      </c>
      <c r="I604" s="27">
        <v>333</v>
      </c>
      <c r="J604" s="9">
        <f t="shared" si="73"/>
        <v>0.62593984962406013</v>
      </c>
      <c r="K604">
        <f t="shared" si="74"/>
        <v>-199</v>
      </c>
      <c r="L604" s="28">
        <v>0.59030000000000005</v>
      </c>
      <c r="M604" s="28">
        <v>0.9</v>
      </c>
      <c r="N604" s="9">
        <f t="shared" si="75"/>
        <v>-0.30969999999999998</v>
      </c>
      <c r="O604" s="28">
        <v>0.60750000000000004</v>
      </c>
      <c r="P604" s="28">
        <v>0.95</v>
      </c>
      <c r="Q604" s="9">
        <f t="shared" si="76"/>
        <v>-0.34249999999999992</v>
      </c>
      <c r="R604" s="24">
        <f>SUMIFS(tblCleanOrders[Sales_USD],tblCleanOrders[Rep_ID],A604,tblCleanOrders[Year],YEAR(D604),tblCleanOrders[Month],MONTH(D604))</f>
        <v>6248.8</v>
      </c>
      <c r="S604" s="27">
        <v>1.1299999999999999</v>
      </c>
      <c r="T604" s="24">
        <f>INDEX(tblRepAvg[Avg_Monthly_Sales],MATCH(A604,tblRepAvg[Rep_ID],0))*S604</f>
        <v>9368.4036540540528</v>
      </c>
      <c r="U604" s="9">
        <f t="shared" si="77"/>
        <v>0.6670079803079273</v>
      </c>
      <c r="V604" s="24">
        <f t="shared" si="78"/>
        <v>-3119.6036540540526</v>
      </c>
      <c r="W604" t="str">
        <f t="shared" si="79"/>
        <v>Critical</v>
      </c>
    </row>
    <row r="605" spans="1:23" ht="15" customHeight="1" x14ac:dyDescent="0.3">
      <c r="A605" s="25">
        <v>321740</v>
      </c>
      <c r="B605" s="25">
        <v>2</v>
      </c>
      <c r="C605" t="str">
        <f>INDEX(tblRegions[name],MATCH(B605,tblRegions[id],0))</f>
        <v>Midwest</v>
      </c>
      <c r="D605" s="26">
        <v>42095</v>
      </c>
      <c r="E605" s="27">
        <v>26</v>
      </c>
      <c r="F605" s="27">
        <v>21</v>
      </c>
      <c r="G605" s="9">
        <f t="shared" si="72"/>
        <v>0.80769230769230771</v>
      </c>
      <c r="H605" s="27">
        <v>540</v>
      </c>
      <c r="I605" s="27">
        <v>354</v>
      </c>
      <c r="J605" s="9">
        <f t="shared" si="73"/>
        <v>0.65555555555555556</v>
      </c>
      <c r="K605">
        <f t="shared" si="74"/>
        <v>-186</v>
      </c>
      <c r="L605" s="28">
        <v>0.60970000000000002</v>
      </c>
      <c r="M605" s="28">
        <v>0.9</v>
      </c>
      <c r="N605" s="9">
        <f t="shared" si="75"/>
        <v>-0.2903</v>
      </c>
      <c r="O605" s="28">
        <v>0.62929999999999997</v>
      </c>
      <c r="P605" s="28">
        <v>0.95</v>
      </c>
      <c r="Q605" s="9">
        <f t="shared" si="76"/>
        <v>-0.32069999999999999</v>
      </c>
      <c r="R605" s="24">
        <f>SUMIFS(tblCleanOrders[Sales_USD],tblCleanOrders[Rep_ID],A605,tblCleanOrders[Year],YEAR(D605),tblCleanOrders[Month],MONTH(D605))</f>
        <v>6384.5400000000009</v>
      </c>
      <c r="S605" s="27">
        <v>1.1399999999999999</v>
      </c>
      <c r="T605" s="24">
        <f>INDEX(tblRepAvg[Avg_Monthly_Sales],MATCH(A605,tblRepAvg[Rep_ID],0))*S605</f>
        <v>9451.3098810810789</v>
      </c>
      <c r="U605" s="9">
        <f t="shared" si="77"/>
        <v>0.67551906353002911</v>
      </c>
      <c r="V605" s="24">
        <f t="shared" si="78"/>
        <v>-3066.769881081078</v>
      </c>
      <c r="W605" t="str">
        <f t="shared" si="79"/>
        <v>Critical</v>
      </c>
    </row>
    <row r="606" spans="1:23" ht="15" customHeight="1" x14ac:dyDescent="0.3">
      <c r="A606" s="25">
        <v>321740</v>
      </c>
      <c r="B606" s="25">
        <v>2</v>
      </c>
      <c r="C606" t="str">
        <f>INDEX(tblRegions[name],MATCH(B606,tblRegions[id],0))</f>
        <v>Midwest</v>
      </c>
      <c r="D606" s="26">
        <v>42125</v>
      </c>
      <c r="E606" s="27">
        <v>26</v>
      </c>
      <c r="F606" s="27">
        <v>21</v>
      </c>
      <c r="G606" s="9">
        <f t="shared" si="72"/>
        <v>0.80769230769230771</v>
      </c>
      <c r="H606" s="27">
        <v>516</v>
      </c>
      <c r="I606" s="27">
        <v>390</v>
      </c>
      <c r="J606" s="9">
        <f t="shared" si="73"/>
        <v>0.7558139534883721</v>
      </c>
      <c r="K606">
        <f t="shared" si="74"/>
        <v>-126</v>
      </c>
      <c r="L606" s="28">
        <v>0.65749999999999997</v>
      </c>
      <c r="M606" s="28">
        <v>0.9</v>
      </c>
      <c r="N606" s="9">
        <f t="shared" si="75"/>
        <v>-0.24250000000000005</v>
      </c>
      <c r="O606" s="28">
        <v>0.66410000000000002</v>
      </c>
      <c r="P606" s="28">
        <v>0.95</v>
      </c>
      <c r="Q606" s="9">
        <f t="shared" si="76"/>
        <v>-0.28589999999999993</v>
      </c>
      <c r="R606" s="24">
        <f>SUMIFS(tblCleanOrders[Sales_USD],tblCleanOrders[Rep_ID],A606,tblCleanOrders[Year],YEAR(D606),tblCleanOrders[Month],MONTH(D606))</f>
        <v>8230.7899999999991</v>
      </c>
      <c r="S606" s="27">
        <v>1.1499999999999999</v>
      </c>
      <c r="T606" s="24">
        <f>INDEX(tblRepAvg[Avg_Monthly_Sales],MATCH(A606,tblRepAvg[Rep_ID],0))*S606</f>
        <v>9534.2161081081067</v>
      </c>
      <c r="U606" s="9">
        <f t="shared" si="77"/>
        <v>0.86328964087570392</v>
      </c>
      <c r="V606" s="24">
        <f t="shared" si="78"/>
        <v>-1303.4261081081077</v>
      </c>
      <c r="W606" t="str">
        <f t="shared" si="79"/>
        <v>Critical</v>
      </c>
    </row>
    <row r="607" spans="1:23" ht="15" customHeight="1" x14ac:dyDescent="0.3">
      <c r="A607" s="25">
        <v>321740</v>
      </c>
      <c r="B607" s="25">
        <v>2</v>
      </c>
      <c r="C607" t="str">
        <f>INDEX(tblRegions[name],MATCH(B607,tblRegions[id],0))</f>
        <v>Midwest</v>
      </c>
      <c r="D607" s="26">
        <v>42156</v>
      </c>
      <c r="E607" s="27">
        <v>26</v>
      </c>
      <c r="F607" s="27">
        <v>21</v>
      </c>
      <c r="G607" s="9">
        <f t="shared" si="72"/>
        <v>0.80769230769230771</v>
      </c>
      <c r="H607" s="27">
        <v>524</v>
      </c>
      <c r="I607" s="27">
        <v>359</v>
      </c>
      <c r="J607" s="9">
        <f t="shared" si="73"/>
        <v>0.68511450381679384</v>
      </c>
      <c r="K607">
        <f t="shared" si="74"/>
        <v>-165</v>
      </c>
      <c r="L607" s="28">
        <v>0.64580000000000004</v>
      </c>
      <c r="M607" s="28">
        <v>0.9</v>
      </c>
      <c r="N607" s="9">
        <f t="shared" si="75"/>
        <v>-0.25419999999999998</v>
      </c>
      <c r="O607" s="28">
        <v>0.68220000000000003</v>
      </c>
      <c r="P607" s="28">
        <v>0.95</v>
      </c>
      <c r="Q607" s="9">
        <f t="shared" si="76"/>
        <v>-0.26779999999999993</v>
      </c>
      <c r="R607" s="24">
        <f>SUMIFS(tblCleanOrders[Sales_USD],tblCleanOrders[Rep_ID],A607,tblCleanOrders[Year],YEAR(D607),tblCleanOrders[Month],MONTH(D607))</f>
        <v>6575</v>
      </c>
      <c r="S607" s="27">
        <v>1.05</v>
      </c>
      <c r="T607" s="24">
        <f>INDEX(tblRepAvg[Avg_Monthly_Sales],MATCH(A607,tblRepAvg[Rep_ID],0))*S607</f>
        <v>8705.1538378378373</v>
      </c>
      <c r="U607" s="9">
        <f t="shared" si="77"/>
        <v>0.75529969056044632</v>
      </c>
      <c r="V607" s="24">
        <f t="shared" si="78"/>
        <v>-2130.1538378378373</v>
      </c>
      <c r="W607" t="str">
        <f t="shared" si="79"/>
        <v>Critical</v>
      </c>
    </row>
    <row r="608" spans="1:23" ht="15" customHeight="1" x14ac:dyDescent="0.3">
      <c r="A608" s="25">
        <v>321740</v>
      </c>
      <c r="B608" s="25">
        <v>2</v>
      </c>
      <c r="C608" t="str">
        <f>INDEX(tblRegions[name],MATCH(B608,tblRegions[id],0))</f>
        <v>Midwest</v>
      </c>
      <c r="D608" s="26">
        <v>42186</v>
      </c>
      <c r="E608" s="27">
        <v>26</v>
      </c>
      <c r="F608" s="27">
        <v>20</v>
      </c>
      <c r="G608" s="9">
        <f t="shared" si="72"/>
        <v>0.76923076923076927</v>
      </c>
      <c r="H608" s="27">
        <v>532</v>
      </c>
      <c r="I608" s="27">
        <v>375</v>
      </c>
      <c r="J608" s="9">
        <f t="shared" si="73"/>
        <v>0.70488721804511278</v>
      </c>
      <c r="K608">
        <f t="shared" si="74"/>
        <v>-157</v>
      </c>
      <c r="L608" s="28">
        <v>0.56320000000000003</v>
      </c>
      <c r="M608" s="28">
        <v>0.9</v>
      </c>
      <c r="N608" s="9">
        <f t="shared" si="75"/>
        <v>-0.33679999999999999</v>
      </c>
      <c r="O608" s="28">
        <v>0.65680000000000005</v>
      </c>
      <c r="P608" s="28">
        <v>0.95</v>
      </c>
      <c r="Q608" s="9">
        <f t="shared" si="76"/>
        <v>-0.29319999999999991</v>
      </c>
      <c r="R608" s="24">
        <f>SUMIFS(tblCleanOrders[Sales_USD],tblCleanOrders[Rep_ID],A608,tblCleanOrders[Year],YEAR(D608),tblCleanOrders[Month],MONTH(D608))</f>
        <v>6327.0599999999995</v>
      </c>
      <c r="S608" s="27">
        <v>1.06</v>
      </c>
      <c r="T608" s="24">
        <f>INDEX(tblRepAvg[Avg_Monthly_Sales],MATCH(A608,tblRepAvg[Rep_ID],0))*S608</f>
        <v>8788.0600648648633</v>
      </c>
      <c r="U608" s="9">
        <f t="shared" si="77"/>
        <v>0.7199609416981485</v>
      </c>
      <c r="V608" s="24">
        <f t="shared" si="78"/>
        <v>-2461.0000648648638</v>
      </c>
      <c r="W608" t="str">
        <f t="shared" si="79"/>
        <v>Critical</v>
      </c>
    </row>
    <row r="609" spans="1:23" ht="15" customHeight="1" x14ac:dyDescent="0.3">
      <c r="A609" s="25">
        <v>321740</v>
      </c>
      <c r="B609" s="25">
        <v>2</v>
      </c>
      <c r="C609" t="str">
        <f>INDEX(tblRegions[name],MATCH(B609,tblRegions[id],0))</f>
        <v>Midwest</v>
      </c>
      <c r="D609" s="26">
        <v>42217</v>
      </c>
      <c r="E609" s="27">
        <v>26</v>
      </c>
      <c r="F609" s="27">
        <v>21</v>
      </c>
      <c r="G609" s="9">
        <f t="shared" si="72"/>
        <v>0.80769230769230771</v>
      </c>
      <c r="H609" s="27">
        <v>540</v>
      </c>
      <c r="I609" s="27">
        <v>374</v>
      </c>
      <c r="J609" s="9">
        <f t="shared" si="73"/>
        <v>0.69259259259259254</v>
      </c>
      <c r="K609">
        <f t="shared" si="74"/>
        <v>-166</v>
      </c>
      <c r="L609" s="28">
        <v>0.69789999999999996</v>
      </c>
      <c r="M609" s="28">
        <v>0.9</v>
      </c>
      <c r="N609" s="9">
        <f t="shared" si="75"/>
        <v>-0.20210000000000006</v>
      </c>
      <c r="O609" s="28">
        <v>0.63870000000000005</v>
      </c>
      <c r="P609" s="28">
        <v>0.95</v>
      </c>
      <c r="Q609" s="9">
        <f t="shared" si="76"/>
        <v>-0.31129999999999991</v>
      </c>
      <c r="R609" s="24">
        <f>SUMIFS(tblCleanOrders[Sales_USD],tblCleanOrders[Rep_ID],A609,tblCleanOrders[Year],YEAR(D609),tblCleanOrders[Month],MONTH(D609))</f>
        <v>6188.41</v>
      </c>
      <c r="S609" s="27">
        <v>1.07</v>
      </c>
      <c r="T609" s="24">
        <f>INDEX(tblRepAvg[Avg_Monthly_Sales],MATCH(A609,tblRepAvg[Rep_ID],0))*S609</f>
        <v>8870.9662918918912</v>
      </c>
      <c r="U609" s="9">
        <f t="shared" si="77"/>
        <v>0.69760269584794143</v>
      </c>
      <c r="V609" s="24">
        <f t="shared" si="78"/>
        <v>-2682.5562918918913</v>
      </c>
      <c r="W609" t="str">
        <f t="shared" si="79"/>
        <v>Critical</v>
      </c>
    </row>
    <row r="610" spans="1:23" ht="15" customHeight="1" x14ac:dyDescent="0.3">
      <c r="A610" s="25">
        <v>321740</v>
      </c>
      <c r="B610" s="25">
        <v>2</v>
      </c>
      <c r="C610" t="str">
        <f>INDEX(tblRegions[name],MATCH(B610,tblRegions[id],0))</f>
        <v>Midwest</v>
      </c>
      <c r="D610" s="26">
        <v>42248</v>
      </c>
      <c r="E610" s="27">
        <v>26</v>
      </c>
      <c r="F610" s="27">
        <v>21</v>
      </c>
      <c r="G610" s="9">
        <f t="shared" si="72"/>
        <v>0.80769230769230771</v>
      </c>
      <c r="H610" s="27">
        <v>516</v>
      </c>
      <c r="I610" s="27">
        <v>362</v>
      </c>
      <c r="J610" s="9">
        <f t="shared" si="73"/>
        <v>0.70155038759689925</v>
      </c>
      <c r="K610">
        <f t="shared" si="74"/>
        <v>-154</v>
      </c>
      <c r="L610" s="28">
        <v>0.63080000000000003</v>
      </c>
      <c r="M610" s="28">
        <v>0.9</v>
      </c>
      <c r="N610" s="9">
        <f t="shared" si="75"/>
        <v>-0.26919999999999999</v>
      </c>
      <c r="O610" s="28">
        <v>0.65549999999999997</v>
      </c>
      <c r="P610" s="28">
        <v>0.95</v>
      </c>
      <c r="Q610" s="9">
        <f t="shared" si="76"/>
        <v>-0.29449999999999998</v>
      </c>
      <c r="R610" s="24">
        <f>SUMIFS(tblCleanOrders[Sales_USD],tblCleanOrders[Rep_ID],A610,tblCleanOrders[Year],YEAR(D610),tblCleanOrders[Month],MONTH(D610))</f>
        <v>12988.84</v>
      </c>
      <c r="S610" s="27">
        <v>1.08</v>
      </c>
      <c r="T610" s="24">
        <f>INDEX(tblRepAvg[Avg_Monthly_Sales],MATCH(A610,tblRepAvg[Rep_ID],0))*S610</f>
        <v>8953.872518918919</v>
      </c>
      <c r="U610" s="9">
        <f t="shared" si="77"/>
        <v>1.4506393711274614</v>
      </c>
      <c r="V610" s="24">
        <f t="shared" si="78"/>
        <v>4034.9674810810811</v>
      </c>
      <c r="W610" t="str">
        <f t="shared" si="79"/>
        <v>Critical</v>
      </c>
    </row>
    <row r="611" spans="1:23" ht="15" customHeight="1" x14ac:dyDescent="0.3">
      <c r="A611" s="25">
        <v>321740</v>
      </c>
      <c r="B611" s="25">
        <v>2</v>
      </c>
      <c r="C611" t="str">
        <f>INDEX(tblRegions[name],MATCH(B611,tblRegions[id],0))</f>
        <v>Midwest</v>
      </c>
      <c r="D611" s="26">
        <v>42278</v>
      </c>
      <c r="E611" s="27">
        <v>26</v>
      </c>
      <c r="F611" s="27">
        <v>21</v>
      </c>
      <c r="G611" s="9">
        <f t="shared" si="72"/>
        <v>0.80769230769230771</v>
      </c>
      <c r="H611" s="27">
        <v>524</v>
      </c>
      <c r="I611" s="27">
        <v>386</v>
      </c>
      <c r="J611" s="9">
        <f t="shared" si="73"/>
        <v>0.73664122137404575</v>
      </c>
      <c r="K611">
        <f t="shared" si="74"/>
        <v>-138</v>
      </c>
      <c r="L611" s="28">
        <v>0.68259999999999998</v>
      </c>
      <c r="M611" s="28">
        <v>0.9</v>
      </c>
      <c r="N611" s="9">
        <f t="shared" si="75"/>
        <v>-0.21740000000000004</v>
      </c>
      <c r="O611" s="28">
        <v>0.66720000000000002</v>
      </c>
      <c r="P611" s="28">
        <v>0.95</v>
      </c>
      <c r="Q611" s="9">
        <f t="shared" si="76"/>
        <v>-0.28279999999999994</v>
      </c>
      <c r="R611" s="24">
        <f>SUMIFS(tblCleanOrders[Sales_USD],tblCleanOrders[Rep_ID],A611,tblCleanOrders[Year],YEAR(D611),tblCleanOrders[Month],MONTH(D611))</f>
        <v>6685.39</v>
      </c>
      <c r="S611" s="27">
        <v>1.0900000000000001</v>
      </c>
      <c r="T611" s="24">
        <f>INDEX(tblRepAvg[Avg_Monthly_Sales],MATCH(A611,tblRepAvg[Rep_ID],0))*S611</f>
        <v>9036.778745945945</v>
      </c>
      <c r="U611" s="9">
        <f t="shared" si="77"/>
        <v>0.739797906748484</v>
      </c>
      <c r="V611" s="24">
        <f t="shared" si="78"/>
        <v>-2351.3887459459447</v>
      </c>
      <c r="W611" t="str">
        <f t="shared" si="79"/>
        <v>Critical</v>
      </c>
    </row>
    <row r="612" spans="1:23" ht="15" customHeight="1" x14ac:dyDescent="0.3">
      <c r="A612" s="25">
        <v>321740</v>
      </c>
      <c r="B612" s="25">
        <v>2</v>
      </c>
      <c r="C612" t="str">
        <f>INDEX(tblRegions[name],MATCH(B612,tblRegions[id],0))</f>
        <v>Midwest</v>
      </c>
      <c r="D612" s="26">
        <v>42309</v>
      </c>
      <c r="E612" s="27">
        <v>26</v>
      </c>
      <c r="F612" s="27">
        <v>21</v>
      </c>
      <c r="G612" s="9">
        <f t="shared" si="72"/>
        <v>0.80769230769230771</v>
      </c>
      <c r="H612" s="27">
        <v>532</v>
      </c>
      <c r="I612" s="27">
        <v>359</v>
      </c>
      <c r="J612" s="9">
        <f t="shared" si="73"/>
        <v>0.67481203007518797</v>
      </c>
      <c r="K612">
        <f t="shared" si="74"/>
        <v>-173</v>
      </c>
      <c r="L612" s="28">
        <v>0.66110000000000002</v>
      </c>
      <c r="M612" s="28">
        <v>0.9</v>
      </c>
      <c r="N612" s="9">
        <f t="shared" si="75"/>
        <v>-0.2389</v>
      </c>
      <c r="O612" s="28">
        <v>0.63739999999999997</v>
      </c>
      <c r="P612" s="28">
        <v>0.95</v>
      </c>
      <c r="Q612" s="9">
        <f t="shared" si="76"/>
        <v>-0.31259999999999999</v>
      </c>
      <c r="R612" s="24">
        <f>SUMIFS(tblCleanOrders[Sales_USD],tblCleanOrders[Rep_ID],A612,tblCleanOrders[Year],YEAR(D612),tblCleanOrders[Month],MONTH(D612))</f>
        <v>11501.5</v>
      </c>
      <c r="S612" s="27">
        <v>1.1000000000000001</v>
      </c>
      <c r="T612" s="24">
        <f>INDEX(tblRepAvg[Avg_Monthly_Sales],MATCH(A612,tblRepAvg[Rep_ID],0))*S612</f>
        <v>9119.6849729729729</v>
      </c>
      <c r="U612" s="9">
        <f t="shared" si="77"/>
        <v>1.2611729499523017</v>
      </c>
      <c r="V612" s="24">
        <f t="shared" si="78"/>
        <v>2381.8150270270271</v>
      </c>
      <c r="W612" t="str">
        <f t="shared" si="79"/>
        <v>Critical</v>
      </c>
    </row>
    <row r="613" spans="1:23" ht="15" customHeight="1" x14ac:dyDescent="0.3">
      <c r="A613" s="25">
        <v>321740</v>
      </c>
      <c r="B613" s="25">
        <v>2</v>
      </c>
      <c r="C613" t="str">
        <f>INDEX(tblRegions[name],MATCH(B613,tblRegions[id],0))</f>
        <v>Midwest</v>
      </c>
      <c r="D613" s="26">
        <v>42339</v>
      </c>
      <c r="E613" s="27">
        <v>26</v>
      </c>
      <c r="F613" s="27">
        <v>22</v>
      </c>
      <c r="G613" s="9">
        <f t="shared" si="72"/>
        <v>0.84615384615384615</v>
      </c>
      <c r="H613" s="27">
        <v>540</v>
      </c>
      <c r="I613" s="27">
        <v>427</v>
      </c>
      <c r="J613" s="9">
        <f t="shared" si="73"/>
        <v>0.79074074074074074</v>
      </c>
      <c r="K613">
        <f t="shared" si="74"/>
        <v>-113</v>
      </c>
      <c r="L613" s="28">
        <v>0.63009999999999999</v>
      </c>
      <c r="M613" s="28">
        <v>0.9</v>
      </c>
      <c r="N613" s="9">
        <f t="shared" si="75"/>
        <v>-0.26990000000000003</v>
      </c>
      <c r="O613" s="28">
        <v>0.5827</v>
      </c>
      <c r="P613" s="28">
        <v>0.95</v>
      </c>
      <c r="Q613" s="9">
        <f t="shared" si="76"/>
        <v>-0.36729999999999996</v>
      </c>
      <c r="R613" s="24">
        <f>SUMIFS(tblCleanOrders[Sales_USD],tblCleanOrders[Rep_ID],A613,tblCleanOrders[Year],YEAR(D613),tblCleanOrders[Month],MONTH(D613))</f>
        <v>8230.57</v>
      </c>
      <c r="S613" s="27">
        <v>1.1100000000000001</v>
      </c>
      <c r="T613" s="24">
        <f>INDEX(tblRepAvg[Avg_Monthly_Sales],MATCH(A613,tblRepAvg[Rep_ID],0))*S613</f>
        <v>9202.5911999999989</v>
      </c>
      <c r="U613" s="9">
        <f t="shared" si="77"/>
        <v>0.89437527117362348</v>
      </c>
      <c r="V613" s="24">
        <f t="shared" si="78"/>
        <v>-972.02119999999923</v>
      </c>
      <c r="W613" t="str">
        <f t="shared" si="79"/>
        <v>Critical</v>
      </c>
    </row>
    <row r="614" spans="1:23" ht="15" customHeight="1" x14ac:dyDescent="0.3">
      <c r="A614" s="25">
        <v>321740</v>
      </c>
      <c r="B614" s="25">
        <v>2</v>
      </c>
      <c r="C614" t="str">
        <f>INDEX(tblRegions[name],MATCH(B614,tblRegions[id],0))</f>
        <v>Midwest</v>
      </c>
      <c r="D614" s="26">
        <v>42370</v>
      </c>
      <c r="E614" s="27">
        <v>26</v>
      </c>
      <c r="F614" s="27">
        <v>20</v>
      </c>
      <c r="G614" s="9">
        <f t="shared" si="72"/>
        <v>0.76923076923076927</v>
      </c>
      <c r="H614" s="27">
        <v>516</v>
      </c>
      <c r="I614" s="27">
        <v>388</v>
      </c>
      <c r="J614" s="9">
        <f t="shared" si="73"/>
        <v>0.75193798449612403</v>
      </c>
      <c r="K614">
        <f t="shared" si="74"/>
        <v>-128</v>
      </c>
      <c r="L614" s="28">
        <v>0.65369999999999995</v>
      </c>
      <c r="M614" s="28">
        <v>0.9</v>
      </c>
      <c r="N614" s="9">
        <f t="shared" si="75"/>
        <v>-0.24630000000000007</v>
      </c>
      <c r="O614" s="28">
        <v>0.67169999999999996</v>
      </c>
      <c r="P614" s="28">
        <v>0.95</v>
      </c>
      <c r="Q614" s="9">
        <f t="shared" si="76"/>
        <v>-0.27829999999999999</v>
      </c>
      <c r="R614" s="24">
        <f>SUMIFS(tblCleanOrders[Sales_USD],tblCleanOrders[Rep_ID],A614,tblCleanOrders[Year],YEAR(D614),tblCleanOrders[Month],MONTH(D614))</f>
        <v>10940.5</v>
      </c>
      <c r="S614" s="27">
        <v>1.1200000000000001</v>
      </c>
      <c r="T614" s="24">
        <f>INDEX(tblRepAvg[Avg_Monthly_Sales],MATCH(A614,tblRepAvg[Rep_ID],0))*S614</f>
        <v>9285.4974270270268</v>
      </c>
      <c r="U614" s="9">
        <f t="shared" si="77"/>
        <v>1.1782352088274566</v>
      </c>
      <c r="V614" s="24">
        <f t="shared" si="78"/>
        <v>1655.0025729729732</v>
      </c>
      <c r="W614" t="str">
        <f t="shared" si="79"/>
        <v>Critical</v>
      </c>
    </row>
    <row r="615" spans="1:23" ht="15" customHeight="1" x14ac:dyDescent="0.3">
      <c r="A615" s="25">
        <v>321740</v>
      </c>
      <c r="B615" s="25">
        <v>2</v>
      </c>
      <c r="C615" t="str">
        <f>INDEX(tblRegions[name],MATCH(B615,tblRegions[id],0))</f>
        <v>Midwest</v>
      </c>
      <c r="D615" s="26">
        <v>42401</v>
      </c>
      <c r="E615" s="27">
        <v>26</v>
      </c>
      <c r="F615" s="27">
        <v>21</v>
      </c>
      <c r="G615" s="9">
        <f t="shared" si="72"/>
        <v>0.80769230769230771</v>
      </c>
      <c r="H615" s="27">
        <v>524</v>
      </c>
      <c r="I615" s="27">
        <v>378</v>
      </c>
      <c r="J615" s="9">
        <f t="shared" si="73"/>
        <v>0.72137404580152675</v>
      </c>
      <c r="K615">
        <f t="shared" si="74"/>
        <v>-146</v>
      </c>
      <c r="L615" s="28">
        <v>0.67700000000000005</v>
      </c>
      <c r="M615" s="28">
        <v>0.9</v>
      </c>
      <c r="N615" s="9">
        <f t="shared" si="75"/>
        <v>-0.22299999999999998</v>
      </c>
      <c r="O615" s="28">
        <v>0.6986</v>
      </c>
      <c r="P615" s="28">
        <v>0.95</v>
      </c>
      <c r="Q615" s="9">
        <f t="shared" si="76"/>
        <v>-0.25139999999999996</v>
      </c>
      <c r="R615" s="24">
        <f>SUMIFS(tblCleanOrders[Sales_USD],tblCleanOrders[Rep_ID],A615,tblCleanOrders[Year],YEAR(D615),tblCleanOrders[Month],MONTH(D615))</f>
        <v>9574.9500000000007</v>
      </c>
      <c r="S615" s="27">
        <v>1.1299999999999999</v>
      </c>
      <c r="T615" s="24">
        <f>INDEX(tblRepAvg[Avg_Monthly_Sales],MATCH(A615,tblRepAvg[Rep_ID],0))*S615</f>
        <v>9368.4036540540528</v>
      </c>
      <c r="U615" s="9">
        <f t="shared" si="77"/>
        <v>1.0220471228154828</v>
      </c>
      <c r="V615" s="24">
        <f t="shared" si="78"/>
        <v>206.54634594594791</v>
      </c>
      <c r="W615" t="str">
        <f t="shared" si="79"/>
        <v>Critical</v>
      </c>
    </row>
    <row r="616" spans="1:23" ht="15" customHeight="1" x14ac:dyDescent="0.3">
      <c r="A616" s="25">
        <v>321740</v>
      </c>
      <c r="B616" s="25">
        <v>2</v>
      </c>
      <c r="C616" t="str">
        <f>INDEX(tblRegions[name],MATCH(B616,tblRegions[id],0))</f>
        <v>Midwest</v>
      </c>
      <c r="D616" s="26">
        <v>42430</v>
      </c>
      <c r="E616" s="27">
        <v>26</v>
      </c>
      <c r="F616" s="27">
        <v>22</v>
      </c>
      <c r="G616" s="9">
        <f t="shared" si="72"/>
        <v>0.84615384615384615</v>
      </c>
      <c r="H616" s="27">
        <v>532</v>
      </c>
      <c r="I616" s="27">
        <v>382</v>
      </c>
      <c r="J616" s="9">
        <f t="shared" si="73"/>
        <v>0.71804511278195493</v>
      </c>
      <c r="K616">
        <f t="shared" si="74"/>
        <v>-150</v>
      </c>
      <c r="L616" s="28">
        <v>0.66600000000000004</v>
      </c>
      <c r="M616" s="28">
        <v>0.9</v>
      </c>
      <c r="N616" s="9">
        <f t="shared" si="75"/>
        <v>-0.23399999999999999</v>
      </c>
      <c r="O616" s="28">
        <v>0.65410000000000001</v>
      </c>
      <c r="P616" s="28">
        <v>0.95</v>
      </c>
      <c r="Q616" s="9">
        <f t="shared" si="76"/>
        <v>-0.29589999999999994</v>
      </c>
      <c r="R616" s="24">
        <f>SUMIFS(tblCleanOrders[Sales_USD],tblCleanOrders[Rep_ID],A616,tblCleanOrders[Year],YEAR(D616),tblCleanOrders[Month],MONTH(D616))</f>
        <v>10584.49</v>
      </c>
      <c r="S616" s="27">
        <v>1.1399999999999999</v>
      </c>
      <c r="T616" s="24">
        <f>INDEX(tblRepAvg[Avg_Monthly_Sales],MATCH(A616,tblRepAvg[Rep_ID],0))*S616</f>
        <v>9451.3098810810789</v>
      </c>
      <c r="U616" s="9">
        <f t="shared" si="77"/>
        <v>1.1198966210162293</v>
      </c>
      <c r="V616" s="24">
        <f t="shared" si="78"/>
        <v>1133.1801189189209</v>
      </c>
      <c r="W616" t="str">
        <f t="shared" si="79"/>
        <v>Critical</v>
      </c>
    </row>
    <row r="617" spans="1:23" ht="15" customHeight="1" x14ac:dyDescent="0.3">
      <c r="A617" s="25">
        <v>321740</v>
      </c>
      <c r="B617" s="25">
        <v>2</v>
      </c>
      <c r="C617" t="str">
        <f>INDEX(tblRegions[name],MATCH(B617,tblRegions[id],0))</f>
        <v>Midwest</v>
      </c>
      <c r="D617" s="26">
        <v>42461</v>
      </c>
      <c r="E617" s="27">
        <v>26</v>
      </c>
      <c r="F617" s="27">
        <v>20</v>
      </c>
      <c r="G617" s="9">
        <f t="shared" si="72"/>
        <v>0.76923076923076927</v>
      </c>
      <c r="H617" s="27">
        <v>540</v>
      </c>
      <c r="I617" s="27">
        <v>416</v>
      </c>
      <c r="J617" s="9">
        <f t="shared" si="73"/>
        <v>0.77037037037037037</v>
      </c>
      <c r="K617">
        <f t="shared" si="74"/>
        <v>-124</v>
      </c>
      <c r="L617" s="28">
        <v>0.64190000000000003</v>
      </c>
      <c r="M617" s="28">
        <v>0.9</v>
      </c>
      <c r="N617" s="9">
        <f t="shared" si="75"/>
        <v>-0.2581</v>
      </c>
      <c r="O617" s="28">
        <v>0.68940000000000001</v>
      </c>
      <c r="P617" s="28">
        <v>0.95</v>
      </c>
      <c r="Q617" s="9">
        <f t="shared" si="76"/>
        <v>-0.26059999999999994</v>
      </c>
      <c r="R617" s="24">
        <f>SUMIFS(tblCleanOrders[Sales_USD],tblCleanOrders[Rep_ID],A617,tblCleanOrders[Year],YEAR(D617),tblCleanOrders[Month],MONTH(D617))</f>
        <v>10104.66</v>
      </c>
      <c r="S617" s="27">
        <v>1.1499999999999999</v>
      </c>
      <c r="T617" s="24">
        <f>INDEX(tblRepAvg[Avg_Monthly_Sales],MATCH(A617,tblRepAvg[Rep_ID],0))*S617</f>
        <v>9534.2161081081067</v>
      </c>
      <c r="U617" s="9">
        <f t="shared" si="77"/>
        <v>1.0598312315793612</v>
      </c>
      <c r="V617" s="24">
        <f t="shared" si="78"/>
        <v>570.44389189189314</v>
      </c>
      <c r="W617" t="str">
        <f t="shared" si="79"/>
        <v>Critical</v>
      </c>
    </row>
    <row r="618" spans="1:23" ht="15" customHeight="1" x14ac:dyDescent="0.3">
      <c r="A618" s="25">
        <v>321740</v>
      </c>
      <c r="B618" s="25">
        <v>2</v>
      </c>
      <c r="C618" t="str">
        <f>INDEX(tblRegions[name],MATCH(B618,tblRegions[id],0))</f>
        <v>Midwest</v>
      </c>
      <c r="D618" s="26">
        <v>42491</v>
      </c>
      <c r="E618" s="27">
        <v>26</v>
      </c>
      <c r="F618" s="27">
        <v>21</v>
      </c>
      <c r="G618" s="9">
        <f t="shared" si="72"/>
        <v>0.80769230769230771</v>
      </c>
      <c r="H618" s="27">
        <v>516</v>
      </c>
      <c r="I618" s="27">
        <v>351</v>
      </c>
      <c r="J618" s="9">
        <f t="shared" si="73"/>
        <v>0.68023255813953487</v>
      </c>
      <c r="K618">
        <f t="shared" si="74"/>
        <v>-165</v>
      </c>
      <c r="L618" s="28">
        <v>0.63470000000000004</v>
      </c>
      <c r="M618" s="28">
        <v>0.9</v>
      </c>
      <c r="N618" s="9">
        <f t="shared" si="75"/>
        <v>-0.26529999999999998</v>
      </c>
      <c r="O618" s="28">
        <v>0.71040000000000003</v>
      </c>
      <c r="P618" s="28">
        <v>0.95</v>
      </c>
      <c r="Q618" s="9">
        <f t="shared" si="76"/>
        <v>-0.23959999999999992</v>
      </c>
      <c r="R618" s="24">
        <f>SUMIFS(tblCleanOrders[Sales_USD],tblCleanOrders[Rep_ID],A618,tblCleanOrders[Year],YEAR(D618),tblCleanOrders[Month],MONTH(D618))</f>
        <v>9133.8700000000008</v>
      </c>
      <c r="S618" s="27">
        <v>1.05</v>
      </c>
      <c r="T618" s="24">
        <f>INDEX(tblRepAvg[Avg_Monthly_Sales],MATCH(A618,tblRepAvg[Rep_ID],0))*S618</f>
        <v>8705.1538378378373</v>
      </c>
      <c r="U618" s="9">
        <f t="shared" si="77"/>
        <v>1.0492485451892539</v>
      </c>
      <c r="V618" s="24">
        <f t="shared" si="78"/>
        <v>428.71616216216353</v>
      </c>
      <c r="W618" t="str">
        <f t="shared" si="79"/>
        <v>Critical</v>
      </c>
    </row>
    <row r="619" spans="1:23" ht="15" customHeight="1" x14ac:dyDescent="0.3">
      <c r="A619" s="25">
        <v>321740</v>
      </c>
      <c r="B619" s="25">
        <v>2</v>
      </c>
      <c r="C619" t="str">
        <f>INDEX(tblRegions[name],MATCH(B619,tblRegions[id],0))</f>
        <v>Midwest</v>
      </c>
      <c r="D619" s="26">
        <v>42522</v>
      </c>
      <c r="E619" s="27">
        <v>26</v>
      </c>
      <c r="F619" s="27">
        <v>21</v>
      </c>
      <c r="G619" s="9">
        <f t="shared" si="72"/>
        <v>0.80769230769230771</v>
      </c>
      <c r="H619" s="27">
        <v>524</v>
      </c>
      <c r="I619" s="27">
        <v>332</v>
      </c>
      <c r="J619" s="9">
        <f t="shared" si="73"/>
        <v>0.63358778625954193</v>
      </c>
      <c r="K619">
        <f t="shared" si="74"/>
        <v>-192</v>
      </c>
      <c r="L619" s="28">
        <v>0.62680000000000002</v>
      </c>
      <c r="M619" s="28">
        <v>0.9</v>
      </c>
      <c r="N619" s="9">
        <f t="shared" si="75"/>
        <v>-0.2732</v>
      </c>
      <c r="O619" s="28">
        <v>0.72130000000000005</v>
      </c>
      <c r="P619" s="28">
        <v>0.95</v>
      </c>
      <c r="Q619" s="9">
        <f t="shared" si="76"/>
        <v>-0.2286999999999999</v>
      </c>
      <c r="R619" s="24">
        <f>SUMIFS(tblCleanOrders[Sales_USD],tblCleanOrders[Rep_ID],A619,tblCleanOrders[Year],YEAR(D619),tblCleanOrders[Month],MONTH(D619))</f>
        <v>8632.9599999999991</v>
      </c>
      <c r="S619" s="27">
        <v>1.06</v>
      </c>
      <c r="T619" s="24">
        <f>INDEX(tblRepAvg[Avg_Monthly_Sales],MATCH(A619,tblRepAvg[Rep_ID],0))*S619</f>
        <v>8788.0600648648633</v>
      </c>
      <c r="U619" s="9">
        <f t="shared" si="77"/>
        <v>0.98235104633786441</v>
      </c>
      <c r="V619" s="24">
        <f t="shared" si="78"/>
        <v>-155.10006486486418</v>
      </c>
      <c r="W619" t="str">
        <f t="shared" si="79"/>
        <v>Critical</v>
      </c>
    </row>
    <row r="620" spans="1:23" ht="15" customHeight="1" x14ac:dyDescent="0.3">
      <c r="A620" s="25">
        <v>321740</v>
      </c>
      <c r="B620" s="25">
        <v>2</v>
      </c>
      <c r="C620" t="str">
        <f>INDEX(tblRegions[name],MATCH(B620,tblRegions[id],0))</f>
        <v>Midwest</v>
      </c>
      <c r="D620" s="26">
        <v>42552</v>
      </c>
      <c r="E620" s="27">
        <v>26</v>
      </c>
      <c r="F620" s="27">
        <v>21</v>
      </c>
      <c r="G620" s="9">
        <f t="shared" si="72"/>
        <v>0.80769230769230771</v>
      </c>
      <c r="H620" s="27">
        <v>532</v>
      </c>
      <c r="I620" s="27">
        <v>336</v>
      </c>
      <c r="J620" s="9">
        <f t="shared" si="73"/>
        <v>0.63157894736842102</v>
      </c>
      <c r="K620">
        <f t="shared" si="74"/>
        <v>-196</v>
      </c>
      <c r="L620" s="28">
        <v>0.7006</v>
      </c>
      <c r="M620" s="28">
        <v>0.9</v>
      </c>
      <c r="N620" s="9">
        <f t="shared" si="75"/>
        <v>-0.19940000000000002</v>
      </c>
      <c r="O620" s="28">
        <v>0.69389999999999996</v>
      </c>
      <c r="P620" s="28">
        <v>0.95</v>
      </c>
      <c r="Q620" s="9">
        <f t="shared" si="76"/>
        <v>-0.25609999999999999</v>
      </c>
      <c r="R620" s="24">
        <f>SUMIFS(tblCleanOrders[Sales_USD],tblCleanOrders[Rep_ID],A620,tblCleanOrders[Year],YEAR(D620),tblCleanOrders[Month],MONTH(D620))</f>
        <v>9876.69</v>
      </c>
      <c r="S620" s="27">
        <v>1.07</v>
      </c>
      <c r="T620" s="24">
        <f>INDEX(tblRepAvg[Avg_Monthly_Sales],MATCH(A620,tblRepAvg[Rep_ID],0))*S620</f>
        <v>8870.9662918918912</v>
      </c>
      <c r="U620" s="9">
        <f t="shared" si="77"/>
        <v>1.1133725092639959</v>
      </c>
      <c r="V620" s="24">
        <f t="shared" si="78"/>
        <v>1005.7237081081093</v>
      </c>
      <c r="W620" t="str">
        <f t="shared" si="79"/>
        <v>At Risk</v>
      </c>
    </row>
    <row r="621" spans="1:23" ht="15" customHeight="1" x14ac:dyDescent="0.3">
      <c r="A621" s="25">
        <v>321740</v>
      </c>
      <c r="B621" s="25">
        <v>2</v>
      </c>
      <c r="C621" t="str">
        <f>INDEX(tblRegions[name],MATCH(B621,tblRegions[id],0))</f>
        <v>Midwest</v>
      </c>
      <c r="D621" s="26">
        <v>42583</v>
      </c>
      <c r="E621" s="27">
        <v>26</v>
      </c>
      <c r="F621" s="27">
        <v>21</v>
      </c>
      <c r="G621" s="9">
        <f t="shared" si="72"/>
        <v>0.80769230769230771</v>
      </c>
      <c r="H621" s="27">
        <v>540</v>
      </c>
      <c r="I621" s="27">
        <v>372</v>
      </c>
      <c r="J621" s="9">
        <f t="shared" si="73"/>
        <v>0.68888888888888888</v>
      </c>
      <c r="K621">
        <f t="shared" si="74"/>
        <v>-168</v>
      </c>
      <c r="L621" s="28">
        <v>0.67220000000000002</v>
      </c>
      <c r="M621" s="28">
        <v>0.9</v>
      </c>
      <c r="N621" s="9">
        <f t="shared" si="75"/>
        <v>-0.2278</v>
      </c>
      <c r="O621" s="28">
        <v>0.64680000000000004</v>
      </c>
      <c r="P621" s="28">
        <v>0.95</v>
      </c>
      <c r="Q621" s="9">
        <f t="shared" si="76"/>
        <v>-0.30319999999999991</v>
      </c>
      <c r="R621" s="24">
        <f>SUMIFS(tblCleanOrders[Sales_USD],tblCleanOrders[Rep_ID],A621,tblCleanOrders[Year],YEAR(D621),tblCleanOrders[Month],MONTH(D621))</f>
        <v>10072.959999999999</v>
      </c>
      <c r="S621" s="27">
        <v>1.08</v>
      </c>
      <c r="T621" s="24">
        <f>INDEX(tblRepAvg[Avg_Monthly_Sales],MATCH(A621,tblRepAvg[Rep_ID],0))*S621</f>
        <v>8953.872518918919</v>
      </c>
      <c r="U621" s="9">
        <f t="shared" si="77"/>
        <v>1.1249836290070609</v>
      </c>
      <c r="V621" s="24">
        <f t="shared" si="78"/>
        <v>1119.0874810810801</v>
      </c>
      <c r="W621" t="str">
        <f t="shared" si="79"/>
        <v>Critical</v>
      </c>
    </row>
    <row r="622" spans="1:23" ht="15" customHeight="1" x14ac:dyDescent="0.3">
      <c r="A622" s="25">
        <v>321740</v>
      </c>
      <c r="B622" s="25">
        <v>2</v>
      </c>
      <c r="C622" t="str">
        <f>INDEX(tblRegions[name],MATCH(B622,tblRegions[id],0))</f>
        <v>Midwest</v>
      </c>
      <c r="D622" s="26">
        <v>42614</v>
      </c>
      <c r="E622" s="27">
        <v>26</v>
      </c>
      <c r="F622" s="27">
        <v>22</v>
      </c>
      <c r="G622" s="9">
        <f t="shared" si="72"/>
        <v>0.84615384615384615</v>
      </c>
      <c r="H622" s="27">
        <v>516</v>
      </c>
      <c r="I622" s="27">
        <v>374</v>
      </c>
      <c r="J622" s="9">
        <f t="shared" si="73"/>
        <v>0.72480620155038755</v>
      </c>
      <c r="K622">
        <f t="shared" si="74"/>
        <v>-142</v>
      </c>
      <c r="L622" s="28">
        <v>0.64290000000000003</v>
      </c>
      <c r="M622" s="28">
        <v>0.9</v>
      </c>
      <c r="N622" s="9">
        <f t="shared" si="75"/>
        <v>-0.2571</v>
      </c>
      <c r="O622" s="28">
        <v>0.66639999999999999</v>
      </c>
      <c r="P622" s="28">
        <v>0.95</v>
      </c>
      <c r="Q622" s="9">
        <f t="shared" si="76"/>
        <v>-0.28359999999999996</v>
      </c>
      <c r="R622" s="24">
        <f>SUMIFS(tblCleanOrders[Sales_USD],tblCleanOrders[Rep_ID],A622,tblCleanOrders[Year],YEAR(D622),tblCleanOrders[Month],MONTH(D622))</f>
        <v>10870.99</v>
      </c>
      <c r="S622" s="27">
        <v>1.0900000000000001</v>
      </c>
      <c r="T622" s="24">
        <f>INDEX(tblRepAvg[Avg_Monthly_Sales],MATCH(A622,tblRepAvg[Rep_ID],0))*S622</f>
        <v>9036.778745945945</v>
      </c>
      <c r="U622" s="9">
        <f t="shared" si="77"/>
        <v>1.2029718006404564</v>
      </c>
      <c r="V622" s="24">
        <f t="shared" si="78"/>
        <v>1834.2112540540547</v>
      </c>
      <c r="W622" t="str">
        <f t="shared" si="79"/>
        <v>Critical</v>
      </c>
    </row>
    <row r="623" spans="1:23" ht="15" customHeight="1" x14ac:dyDescent="0.3">
      <c r="A623" s="25">
        <v>321740</v>
      </c>
      <c r="B623" s="25">
        <v>2</v>
      </c>
      <c r="C623" t="str">
        <f>INDEX(tblRegions[name],MATCH(B623,tblRegions[id],0))</f>
        <v>Midwest</v>
      </c>
      <c r="D623" s="26">
        <v>42644</v>
      </c>
      <c r="E623" s="27">
        <v>26</v>
      </c>
      <c r="F623" s="27">
        <v>21</v>
      </c>
      <c r="G623" s="9">
        <f t="shared" si="72"/>
        <v>0.80769230769230771</v>
      </c>
      <c r="H623" s="27">
        <v>524</v>
      </c>
      <c r="I623" s="27">
        <v>390</v>
      </c>
      <c r="J623" s="9">
        <f t="shared" si="73"/>
        <v>0.74427480916030531</v>
      </c>
      <c r="K623">
        <f t="shared" si="74"/>
        <v>-134</v>
      </c>
      <c r="L623" s="28">
        <v>0.60399999999999998</v>
      </c>
      <c r="M623" s="28">
        <v>0.9</v>
      </c>
      <c r="N623" s="9">
        <f t="shared" si="75"/>
        <v>-0.29600000000000004</v>
      </c>
      <c r="O623" s="28">
        <v>0.59870000000000001</v>
      </c>
      <c r="P623" s="28">
        <v>0.95</v>
      </c>
      <c r="Q623" s="9">
        <f t="shared" si="76"/>
        <v>-0.35129999999999995</v>
      </c>
      <c r="R623" s="24">
        <f>SUMIFS(tblCleanOrders[Sales_USD],tblCleanOrders[Rep_ID],A623,tblCleanOrders[Year],YEAR(D623),tblCleanOrders[Month],MONTH(D623))</f>
        <v>9942.9699999999993</v>
      </c>
      <c r="S623" s="27">
        <v>1.1000000000000001</v>
      </c>
      <c r="T623" s="24">
        <f>INDEX(tblRepAvg[Avg_Monthly_Sales],MATCH(A623,tblRepAvg[Rep_ID],0))*S623</f>
        <v>9119.6849729729729</v>
      </c>
      <c r="U623" s="9">
        <f t="shared" si="77"/>
        <v>1.0902755993728848</v>
      </c>
      <c r="V623" s="24">
        <f t="shared" si="78"/>
        <v>823.28502702702644</v>
      </c>
      <c r="W623" t="str">
        <f t="shared" si="79"/>
        <v>Critical</v>
      </c>
    </row>
    <row r="624" spans="1:23" ht="15" customHeight="1" x14ac:dyDescent="0.3">
      <c r="A624" s="25">
        <v>321740</v>
      </c>
      <c r="B624" s="25">
        <v>2</v>
      </c>
      <c r="C624" t="str">
        <f>INDEX(tblRegions[name],MATCH(B624,tblRegions[id],0))</f>
        <v>Midwest</v>
      </c>
      <c r="D624" s="26">
        <v>42675</v>
      </c>
      <c r="E624" s="27">
        <v>26</v>
      </c>
      <c r="F624" s="27">
        <v>21</v>
      </c>
      <c r="G624" s="9">
        <f t="shared" si="72"/>
        <v>0.80769230769230771</v>
      </c>
      <c r="H624" s="27">
        <v>532</v>
      </c>
      <c r="I624" s="27">
        <v>387</v>
      </c>
      <c r="J624" s="9">
        <f t="shared" si="73"/>
        <v>0.72744360902255634</v>
      </c>
      <c r="K624">
        <f t="shared" si="74"/>
        <v>-145</v>
      </c>
      <c r="L624" s="28">
        <v>0.65110000000000001</v>
      </c>
      <c r="M624" s="28">
        <v>0.9</v>
      </c>
      <c r="N624" s="9">
        <f t="shared" si="75"/>
        <v>-0.24890000000000001</v>
      </c>
      <c r="O624" s="28">
        <v>0.67679999999999996</v>
      </c>
      <c r="P624" s="28">
        <v>0.95</v>
      </c>
      <c r="Q624" s="9">
        <f t="shared" si="76"/>
        <v>-0.2732</v>
      </c>
      <c r="R624" s="24">
        <f>SUMIFS(tblCleanOrders[Sales_USD],tblCleanOrders[Rep_ID],A624,tblCleanOrders[Year],YEAR(D624),tblCleanOrders[Month],MONTH(D624))</f>
        <v>10831.789999999999</v>
      </c>
      <c r="S624" s="27">
        <v>1.1100000000000001</v>
      </c>
      <c r="T624" s="24">
        <f>INDEX(tblRepAvg[Avg_Monthly_Sales],MATCH(A624,tblRepAvg[Rep_ID],0))*S624</f>
        <v>9202.5911999999989</v>
      </c>
      <c r="U624" s="9">
        <f t="shared" si="77"/>
        <v>1.1770369632413966</v>
      </c>
      <c r="V624" s="24">
        <f t="shared" si="78"/>
        <v>1629.1988000000001</v>
      </c>
      <c r="W624" t="str">
        <f t="shared" si="79"/>
        <v>Critical</v>
      </c>
    </row>
    <row r="625" spans="1:23" ht="15" customHeight="1" x14ac:dyDescent="0.3">
      <c r="A625" s="25">
        <v>321740</v>
      </c>
      <c r="B625" s="25">
        <v>2</v>
      </c>
      <c r="C625" t="str">
        <f>INDEX(tblRegions[name],MATCH(B625,tblRegions[id],0))</f>
        <v>Midwest</v>
      </c>
      <c r="D625" s="26">
        <v>42705</v>
      </c>
      <c r="E625" s="27">
        <v>26</v>
      </c>
      <c r="F625" s="27">
        <v>21</v>
      </c>
      <c r="G625" s="9">
        <f t="shared" si="72"/>
        <v>0.80769230769230771</v>
      </c>
      <c r="H625" s="27">
        <v>540</v>
      </c>
      <c r="I625" s="27">
        <v>397</v>
      </c>
      <c r="J625" s="9">
        <f t="shared" si="73"/>
        <v>0.73518518518518516</v>
      </c>
      <c r="K625">
        <f t="shared" si="74"/>
        <v>-143</v>
      </c>
      <c r="L625" s="28">
        <v>0.63270000000000004</v>
      </c>
      <c r="M625" s="28">
        <v>0.9</v>
      </c>
      <c r="N625" s="9">
        <f t="shared" si="75"/>
        <v>-0.26729999999999998</v>
      </c>
      <c r="O625" s="28">
        <v>0.64280000000000004</v>
      </c>
      <c r="P625" s="28">
        <v>0.95</v>
      </c>
      <c r="Q625" s="9">
        <f t="shared" si="76"/>
        <v>-0.30719999999999992</v>
      </c>
      <c r="R625" s="24">
        <f>SUMIFS(tblCleanOrders[Sales_USD],tblCleanOrders[Rep_ID],A625,tblCleanOrders[Year],YEAR(D625),tblCleanOrders[Month],MONTH(D625))</f>
        <v>20544.650000000001</v>
      </c>
      <c r="S625" s="27">
        <v>1.1200000000000001</v>
      </c>
      <c r="T625" s="24">
        <f>INDEX(tblRepAvg[Avg_Monthly_Sales],MATCH(A625,tblRepAvg[Rep_ID],0))*S625</f>
        <v>9285.4974270270268</v>
      </c>
      <c r="U625" s="9">
        <f t="shared" si="77"/>
        <v>2.2125524412080808</v>
      </c>
      <c r="V625" s="24">
        <f t="shared" si="78"/>
        <v>11259.152572972975</v>
      </c>
      <c r="W625" t="str">
        <f t="shared" si="79"/>
        <v>Critical</v>
      </c>
    </row>
    <row r="626" spans="1:23" ht="15" customHeight="1" x14ac:dyDescent="0.3">
      <c r="A626" s="25">
        <v>321740</v>
      </c>
      <c r="B626" s="25">
        <v>2</v>
      </c>
      <c r="C626" t="str">
        <f>INDEX(tblRegions[name],MATCH(B626,tblRegions[id],0))</f>
        <v>Midwest</v>
      </c>
      <c r="D626" s="26">
        <v>42736</v>
      </c>
      <c r="E626" s="27">
        <v>26</v>
      </c>
      <c r="F626" s="27">
        <v>21</v>
      </c>
      <c r="G626" s="9">
        <f t="shared" si="72"/>
        <v>0.80769230769230771</v>
      </c>
      <c r="H626" s="27">
        <v>516</v>
      </c>
      <c r="I626" s="27">
        <v>404</v>
      </c>
      <c r="J626" s="9">
        <f t="shared" si="73"/>
        <v>0.78294573643410847</v>
      </c>
      <c r="K626">
        <f t="shared" si="74"/>
        <v>-112</v>
      </c>
      <c r="L626" s="28">
        <v>0.5736</v>
      </c>
      <c r="M626" s="28">
        <v>0.9</v>
      </c>
      <c r="N626" s="9">
        <f t="shared" si="75"/>
        <v>-0.32640000000000002</v>
      </c>
      <c r="O626" s="28">
        <v>0.66839999999999999</v>
      </c>
      <c r="P626" s="28">
        <v>0.95</v>
      </c>
      <c r="Q626" s="9">
        <f t="shared" si="76"/>
        <v>-0.28159999999999996</v>
      </c>
      <c r="R626" s="24">
        <f>SUMIFS(tblCleanOrders[Sales_USD],tblCleanOrders[Rep_ID],A626,tblCleanOrders[Year],YEAR(D626),tblCleanOrders[Month],MONTH(D626))</f>
        <v>0</v>
      </c>
      <c r="S626" s="27">
        <v>1.1299999999999999</v>
      </c>
      <c r="T626" s="24">
        <f>INDEX(tblRepAvg[Avg_Monthly_Sales],MATCH(A626,tblRepAvg[Rep_ID],0))*S626</f>
        <v>9368.4036540540528</v>
      </c>
      <c r="U626" s="9">
        <f t="shared" si="77"/>
        <v>0</v>
      </c>
      <c r="V626" s="24">
        <f t="shared" si="78"/>
        <v>-9368.4036540540528</v>
      </c>
      <c r="W626" t="str">
        <f t="shared" si="79"/>
        <v>Critical</v>
      </c>
    </row>
    <row r="627" spans="1:23" ht="15" customHeight="1" x14ac:dyDescent="0.3">
      <c r="A627" s="25">
        <v>321750</v>
      </c>
      <c r="B627" s="25">
        <v>2</v>
      </c>
      <c r="C627" t="str">
        <f>INDEX(tblRegions[name],MATCH(B627,tblRegions[id],0))</f>
        <v>Midwest</v>
      </c>
      <c r="D627" s="26">
        <v>42005</v>
      </c>
      <c r="E627" s="27">
        <v>26</v>
      </c>
      <c r="F627" s="27">
        <v>20</v>
      </c>
      <c r="G627" s="9">
        <f t="shared" si="72"/>
        <v>0.76923076923076927</v>
      </c>
      <c r="H627" s="27">
        <v>528</v>
      </c>
      <c r="I627" s="27">
        <v>376</v>
      </c>
      <c r="J627" s="9">
        <f t="shared" si="73"/>
        <v>0.71212121212121215</v>
      </c>
      <c r="K627">
        <f t="shared" si="74"/>
        <v>-152</v>
      </c>
      <c r="L627" s="28">
        <v>0.63439999999999996</v>
      </c>
      <c r="M627" s="28">
        <v>0.9</v>
      </c>
      <c r="N627" s="9">
        <f t="shared" si="75"/>
        <v>-0.26560000000000006</v>
      </c>
      <c r="O627" s="28">
        <v>0.6008</v>
      </c>
      <c r="P627" s="28">
        <v>0.95</v>
      </c>
      <c r="Q627" s="9">
        <f t="shared" si="76"/>
        <v>-0.34919999999999995</v>
      </c>
      <c r="R627" s="24">
        <f>SUMIFS(tblCleanOrders[Sales_USD],tblCleanOrders[Rep_ID],A627,tblCleanOrders[Year],YEAR(D627),tblCleanOrders[Month],MONTH(D627))</f>
        <v>3400.7200000000003</v>
      </c>
      <c r="S627" s="27">
        <v>1.1399999999999999</v>
      </c>
      <c r="T627" s="24">
        <f>INDEX(tblRepAvg[Avg_Monthly_Sales],MATCH(A627,tblRepAvg[Rep_ID],0))*S627</f>
        <v>10099.800829411766</v>
      </c>
      <c r="U627" s="9">
        <f t="shared" si="77"/>
        <v>0.3367115904005471</v>
      </c>
      <c r="V627" s="24">
        <f t="shared" si="78"/>
        <v>-6699.080829411766</v>
      </c>
      <c r="W627" t="str">
        <f t="shared" si="79"/>
        <v>Critical</v>
      </c>
    </row>
    <row r="628" spans="1:23" ht="15" customHeight="1" x14ac:dyDescent="0.3">
      <c r="A628" s="25">
        <v>321750</v>
      </c>
      <c r="B628" s="25">
        <v>2</v>
      </c>
      <c r="C628" t="str">
        <f>INDEX(tblRegions[name],MATCH(B628,tblRegions[id],0))</f>
        <v>Midwest</v>
      </c>
      <c r="D628" s="26">
        <v>42036</v>
      </c>
      <c r="E628" s="27">
        <v>26</v>
      </c>
      <c r="F628" s="27">
        <v>21</v>
      </c>
      <c r="G628" s="9">
        <f t="shared" si="72"/>
        <v>0.80769230769230771</v>
      </c>
      <c r="H628" s="27">
        <v>536</v>
      </c>
      <c r="I628" s="27">
        <v>376</v>
      </c>
      <c r="J628" s="9">
        <f t="shared" si="73"/>
        <v>0.70149253731343286</v>
      </c>
      <c r="K628">
        <f t="shared" si="74"/>
        <v>-160</v>
      </c>
      <c r="L628" s="28">
        <v>0.57609999999999995</v>
      </c>
      <c r="M628" s="28">
        <v>0.9</v>
      </c>
      <c r="N628" s="9">
        <f t="shared" si="75"/>
        <v>-0.32390000000000008</v>
      </c>
      <c r="O628" s="28">
        <v>0.69440000000000002</v>
      </c>
      <c r="P628" s="28">
        <v>0.95</v>
      </c>
      <c r="Q628" s="9">
        <f t="shared" si="76"/>
        <v>-0.25559999999999994</v>
      </c>
      <c r="R628" s="24">
        <f>SUMIFS(tblCleanOrders[Sales_USD],tblCleanOrders[Rep_ID],A628,tblCleanOrders[Year],YEAR(D628),tblCleanOrders[Month],MONTH(D628))</f>
        <v>3552.4700000000003</v>
      </c>
      <c r="S628" s="27">
        <v>1.1499999999999999</v>
      </c>
      <c r="T628" s="24">
        <f>INDEX(tblRepAvg[Avg_Monthly_Sales],MATCH(A628,tblRepAvg[Rep_ID],0))*S628</f>
        <v>10188.395573529413</v>
      </c>
      <c r="U628" s="9">
        <f t="shared" si="77"/>
        <v>0.34867805969663301</v>
      </c>
      <c r="V628" s="24">
        <f t="shared" si="78"/>
        <v>-6635.9255735294128</v>
      </c>
      <c r="W628" t="str">
        <f t="shared" si="79"/>
        <v>Critical</v>
      </c>
    </row>
    <row r="629" spans="1:23" ht="15" customHeight="1" x14ac:dyDescent="0.3">
      <c r="A629" s="25">
        <v>321750</v>
      </c>
      <c r="B629" s="25">
        <v>2</v>
      </c>
      <c r="C629" t="str">
        <f>INDEX(tblRegions[name],MATCH(B629,tblRegions[id],0))</f>
        <v>Midwest</v>
      </c>
      <c r="D629" s="26">
        <v>42064</v>
      </c>
      <c r="E629" s="27">
        <v>26</v>
      </c>
      <c r="F629" s="27">
        <v>22</v>
      </c>
      <c r="G629" s="9">
        <f t="shared" si="72"/>
        <v>0.84615384615384615</v>
      </c>
      <c r="H629" s="27">
        <v>544</v>
      </c>
      <c r="I629" s="27">
        <v>422</v>
      </c>
      <c r="J629" s="9">
        <f t="shared" si="73"/>
        <v>0.77573529411764708</v>
      </c>
      <c r="K629">
        <f t="shared" si="74"/>
        <v>-122</v>
      </c>
      <c r="L629" s="28">
        <v>0.66210000000000002</v>
      </c>
      <c r="M629" s="28">
        <v>0.9</v>
      </c>
      <c r="N629" s="9">
        <f t="shared" si="75"/>
        <v>-0.2379</v>
      </c>
      <c r="O629" s="28">
        <v>0.67949999999999999</v>
      </c>
      <c r="P629" s="28">
        <v>0.95</v>
      </c>
      <c r="Q629" s="9">
        <f t="shared" si="76"/>
        <v>-0.27049999999999996</v>
      </c>
      <c r="R629" s="24">
        <f>SUMIFS(tblCleanOrders[Sales_USD],tblCleanOrders[Rep_ID],A629,tblCleanOrders[Year],YEAR(D629),tblCleanOrders[Month],MONTH(D629))</f>
        <v>3616.29</v>
      </c>
      <c r="S629" s="27">
        <v>1.05</v>
      </c>
      <c r="T629" s="24">
        <f>INDEX(tblRepAvg[Avg_Monthly_Sales],MATCH(A629,tblRepAvg[Rep_ID],0))*S629</f>
        <v>9302.4481323529435</v>
      </c>
      <c r="U629" s="9">
        <f t="shared" si="77"/>
        <v>0.38874605357087894</v>
      </c>
      <c r="V629" s="24">
        <f t="shared" si="78"/>
        <v>-5686.1581323529435</v>
      </c>
      <c r="W629" t="str">
        <f t="shared" si="79"/>
        <v>Critical</v>
      </c>
    </row>
    <row r="630" spans="1:23" ht="15" customHeight="1" x14ac:dyDescent="0.3">
      <c r="A630" s="25">
        <v>321750</v>
      </c>
      <c r="B630" s="25">
        <v>2</v>
      </c>
      <c r="C630" t="str">
        <f>INDEX(tblRegions[name],MATCH(B630,tblRegions[id],0))</f>
        <v>Midwest</v>
      </c>
      <c r="D630" s="26">
        <v>42095</v>
      </c>
      <c r="E630" s="27">
        <v>26</v>
      </c>
      <c r="F630" s="27">
        <v>22</v>
      </c>
      <c r="G630" s="9">
        <f t="shared" si="72"/>
        <v>0.84615384615384615</v>
      </c>
      <c r="H630" s="27">
        <v>552</v>
      </c>
      <c r="I630" s="27">
        <v>433</v>
      </c>
      <c r="J630" s="9">
        <f t="shared" si="73"/>
        <v>0.78442028985507251</v>
      </c>
      <c r="K630">
        <f t="shared" si="74"/>
        <v>-119</v>
      </c>
      <c r="L630" s="28">
        <v>0.68920000000000003</v>
      </c>
      <c r="M630" s="28">
        <v>0.9</v>
      </c>
      <c r="N630" s="9">
        <f t="shared" si="75"/>
        <v>-0.21079999999999999</v>
      </c>
      <c r="O630" s="28">
        <v>0.64900000000000002</v>
      </c>
      <c r="P630" s="28">
        <v>0.95</v>
      </c>
      <c r="Q630" s="9">
        <f t="shared" si="76"/>
        <v>-0.30099999999999993</v>
      </c>
      <c r="R630" s="24">
        <f>SUMIFS(tblCleanOrders[Sales_USD],tblCleanOrders[Rep_ID],A630,tblCleanOrders[Year],YEAR(D630),tblCleanOrders[Month],MONTH(D630))</f>
        <v>2721.69</v>
      </c>
      <c r="S630" s="27">
        <v>1.06</v>
      </c>
      <c r="T630" s="24">
        <f>INDEX(tblRepAvg[Avg_Monthly_Sales],MATCH(A630,tblRepAvg[Rep_ID],0))*S630</f>
        <v>9391.0428764705903</v>
      </c>
      <c r="U630" s="9">
        <f t="shared" si="77"/>
        <v>0.28981765239505386</v>
      </c>
      <c r="V630" s="24">
        <f t="shared" si="78"/>
        <v>-6669.3528764705898</v>
      </c>
      <c r="W630" t="str">
        <f t="shared" si="79"/>
        <v>Critical</v>
      </c>
    </row>
    <row r="631" spans="1:23" ht="15" customHeight="1" x14ac:dyDescent="0.3">
      <c r="A631" s="25">
        <v>321750</v>
      </c>
      <c r="B631" s="25">
        <v>2</v>
      </c>
      <c r="C631" t="str">
        <f>INDEX(tblRegions[name],MATCH(B631,tblRegions[id],0))</f>
        <v>Midwest</v>
      </c>
      <c r="D631" s="26">
        <v>42125</v>
      </c>
      <c r="E631" s="27">
        <v>26</v>
      </c>
      <c r="F631" s="27">
        <v>21</v>
      </c>
      <c r="G631" s="9">
        <f t="shared" si="72"/>
        <v>0.80769230769230771</v>
      </c>
      <c r="H631" s="27">
        <v>528</v>
      </c>
      <c r="I631" s="27">
        <v>388</v>
      </c>
      <c r="J631" s="9">
        <f t="shared" si="73"/>
        <v>0.73484848484848486</v>
      </c>
      <c r="K631">
        <f t="shared" si="74"/>
        <v>-140</v>
      </c>
      <c r="L631" s="28">
        <v>0.58620000000000005</v>
      </c>
      <c r="M631" s="28">
        <v>0.9</v>
      </c>
      <c r="N631" s="9">
        <f t="shared" si="75"/>
        <v>-0.31379999999999997</v>
      </c>
      <c r="O631" s="28">
        <v>0.68300000000000005</v>
      </c>
      <c r="P631" s="28">
        <v>0.95</v>
      </c>
      <c r="Q631" s="9">
        <f t="shared" si="76"/>
        <v>-0.2669999999999999</v>
      </c>
      <c r="R631" s="24">
        <f>SUMIFS(tblCleanOrders[Sales_USD],tblCleanOrders[Rep_ID],A631,tblCleanOrders[Year],YEAR(D631),tblCleanOrders[Month],MONTH(D631))</f>
        <v>7290.97</v>
      </c>
      <c r="S631" s="27">
        <v>1.07</v>
      </c>
      <c r="T631" s="24">
        <f>INDEX(tblRepAvg[Avg_Monthly_Sales],MATCH(A631,tblRepAvg[Rep_ID],0))*S631</f>
        <v>9479.637620588237</v>
      </c>
      <c r="U631" s="9">
        <f t="shared" si="77"/>
        <v>0.76911906254361395</v>
      </c>
      <c r="V631" s="24">
        <f t="shared" si="78"/>
        <v>-2188.6676205882368</v>
      </c>
      <c r="W631" t="str">
        <f t="shared" si="79"/>
        <v>Critical</v>
      </c>
    </row>
    <row r="632" spans="1:23" ht="15" customHeight="1" x14ac:dyDescent="0.3">
      <c r="A632" s="25">
        <v>321750</v>
      </c>
      <c r="B632" s="25">
        <v>2</v>
      </c>
      <c r="C632" t="str">
        <f>INDEX(tblRegions[name],MATCH(B632,tblRegions[id],0))</f>
        <v>Midwest</v>
      </c>
      <c r="D632" s="26">
        <v>42156</v>
      </c>
      <c r="E632" s="27">
        <v>26</v>
      </c>
      <c r="F632" s="27">
        <v>22</v>
      </c>
      <c r="G632" s="9">
        <f t="shared" si="72"/>
        <v>0.84615384615384615</v>
      </c>
      <c r="H632" s="27">
        <v>536</v>
      </c>
      <c r="I632" s="27">
        <v>398</v>
      </c>
      <c r="J632" s="9">
        <f t="shared" si="73"/>
        <v>0.7425373134328358</v>
      </c>
      <c r="K632">
        <f t="shared" si="74"/>
        <v>-138</v>
      </c>
      <c r="L632" s="28">
        <v>0.70109999999999995</v>
      </c>
      <c r="M632" s="28">
        <v>0.9</v>
      </c>
      <c r="N632" s="9">
        <f t="shared" si="75"/>
        <v>-0.19890000000000008</v>
      </c>
      <c r="O632" s="28">
        <v>0.69020000000000004</v>
      </c>
      <c r="P632" s="28">
        <v>0.95</v>
      </c>
      <c r="Q632" s="9">
        <f t="shared" si="76"/>
        <v>-0.25979999999999992</v>
      </c>
      <c r="R632" s="24">
        <f>SUMIFS(tblCleanOrders[Sales_USD],tblCleanOrders[Rep_ID],A632,tblCleanOrders[Year],YEAR(D632),tblCleanOrders[Month],MONTH(D632))</f>
        <v>19945.71</v>
      </c>
      <c r="S632" s="27">
        <v>1.08</v>
      </c>
      <c r="T632" s="24">
        <f>INDEX(tblRepAvg[Avg_Monthly_Sales],MATCH(A632,tblRepAvg[Rep_ID],0))*S632</f>
        <v>9568.2323647058856</v>
      </c>
      <c r="U632" s="9">
        <f t="shared" si="77"/>
        <v>2.084576256067241</v>
      </c>
      <c r="V632" s="24">
        <f t="shared" si="78"/>
        <v>10377.477635294113</v>
      </c>
      <c r="W632" t="str">
        <f t="shared" si="79"/>
        <v>At Risk</v>
      </c>
    </row>
    <row r="633" spans="1:23" ht="15" customHeight="1" x14ac:dyDescent="0.3">
      <c r="A633" s="25">
        <v>321750</v>
      </c>
      <c r="B633" s="25">
        <v>2</v>
      </c>
      <c r="C633" t="str">
        <f>INDEX(tblRegions[name],MATCH(B633,tblRegions[id],0))</f>
        <v>Midwest</v>
      </c>
      <c r="D633" s="26">
        <v>42186</v>
      </c>
      <c r="E633" s="27">
        <v>26</v>
      </c>
      <c r="F633" s="27">
        <v>21</v>
      </c>
      <c r="G633" s="9">
        <f t="shared" si="72"/>
        <v>0.80769230769230771</v>
      </c>
      <c r="H633" s="27">
        <v>544</v>
      </c>
      <c r="I633" s="27">
        <v>398</v>
      </c>
      <c r="J633" s="9">
        <f t="shared" si="73"/>
        <v>0.73161764705882348</v>
      </c>
      <c r="K633">
        <f t="shared" si="74"/>
        <v>-146</v>
      </c>
      <c r="L633" s="28">
        <v>0.621</v>
      </c>
      <c r="M633" s="28">
        <v>0.9</v>
      </c>
      <c r="N633" s="9">
        <f t="shared" si="75"/>
        <v>-0.27900000000000003</v>
      </c>
      <c r="O633" s="28">
        <v>0.63800000000000001</v>
      </c>
      <c r="P633" s="28">
        <v>0.95</v>
      </c>
      <c r="Q633" s="9">
        <f t="shared" si="76"/>
        <v>-0.31199999999999994</v>
      </c>
      <c r="R633" s="24">
        <f>SUMIFS(tblCleanOrders[Sales_USD],tblCleanOrders[Rep_ID],A633,tblCleanOrders[Year],YEAR(D633),tblCleanOrders[Month],MONTH(D633))</f>
        <v>5124.5</v>
      </c>
      <c r="S633" s="27">
        <v>1.0900000000000001</v>
      </c>
      <c r="T633" s="24">
        <f>INDEX(tblRepAvg[Avg_Monthly_Sales],MATCH(A633,tblRepAvg[Rep_ID],0))*S633</f>
        <v>9656.8271088235324</v>
      </c>
      <c r="U633" s="9">
        <f t="shared" si="77"/>
        <v>0.5306608415219215</v>
      </c>
      <c r="V633" s="24">
        <f t="shared" si="78"/>
        <v>-4532.3271088235324</v>
      </c>
      <c r="W633" t="str">
        <f t="shared" si="79"/>
        <v>Critical</v>
      </c>
    </row>
    <row r="634" spans="1:23" ht="15" customHeight="1" x14ac:dyDescent="0.3">
      <c r="A634" s="25">
        <v>321750</v>
      </c>
      <c r="B634" s="25">
        <v>2</v>
      </c>
      <c r="C634" t="str">
        <f>INDEX(tblRegions[name],MATCH(B634,tblRegions[id],0))</f>
        <v>Midwest</v>
      </c>
      <c r="D634" s="26">
        <v>42217</v>
      </c>
      <c r="E634" s="27">
        <v>26</v>
      </c>
      <c r="F634" s="27">
        <v>22</v>
      </c>
      <c r="G634" s="9">
        <f t="shared" si="72"/>
        <v>0.84615384615384615</v>
      </c>
      <c r="H634" s="27">
        <v>552</v>
      </c>
      <c r="I634" s="27">
        <v>426</v>
      </c>
      <c r="J634" s="9">
        <f t="shared" si="73"/>
        <v>0.77173913043478259</v>
      </c>
      <c r="K634">
        <f t="shared" si="74"/>
        <v>-126</v>
      </c>
      <c r="L634" s="28">
        <v>0.6149</v>
      </c>
      <c r="M634" s="28">
        <v>0.9</v>
      </c>
      <c r="N634" s="9">
        <f t="shared" si="75"/>
        <v>-0.28510000000000002</v>
      </c>
      <c r="O634" s="28">
        <v>0.70469999999999999</v>
      </c>
      <c r="P634" s="28">
        <v>0.95</v>
      </c>
      <c r="Q634" s="9">
        <f t="shared" si="76"/>
        <v>-0.24529999999999996</v>
      </c>
      <c r="R634" s="24">
        <f>SUMIFS(tblCleanOrders[Sales_USD],tblCleanOrders[Rep_ID],A634,tblCleanOrders[Year],YEAR(D634),tblCleanOrders[Month],MONTH(D634))</f>
        <v>3608.8500000000004</v>
      </c>
      <c r="S634" s="27">
        <v>1.1000000000000001</v>
      </c>
      <c r="T634" s="24">
        <f>INDEX(tblRepAvg[Avg_Monthly_Sales],MATCH(A634,tblRepAvg[Rep_ID],0))*S634</f>
        <v>9745.4218529411792</v>
      </c>
      <c r="U634" s="9">
        <f t="shared" si="77"/>
        <v>0.37031234301169275</v>
      </c>
      <c r="V634" s="24">
        <f t="shared" si="78"/>
        <v>-6136.5718529411788</v>
      </c>
      <c r="W634" t="str">
        <f t="shared" si="79"/>
        <v>Critical</v>
      </c>
    </row>
    <row r="635" spans="1:23" ht="15" customHeight="1" x14ac:dyDescent="0.3">
      <c r="A635" s="25">
        <v>321750</v>
      </c>
      <c r="B635" s="25">
        <v>2</v>
      </c>
      <c r="C635" t="str">
        <f>INDEX(tblRegions[name],MATCH(B635,tblRegions[id],0))</f>
        <v>Midwest</v>
      </c>
      <c r="D635" s="26">
        <v>42248</v>
      </c>
      <c r="E635" s="27">
        <v>26</v>
      </c>
      <c r="F635" s="27">
        <v>21</v>
      </c>
      <c r="G635" s="9">
        <f t="shared" si="72"/>
        <v>0.80769230769230771</v>
      </c>
      <c r="H635" s="27">
        <v>528</v>
      </c>
      <c r="I635" s="27">
        <v>386</v>
      </c>
      <c r="J635" s="9">
        <f t="shared" si="73"/>
        <v>0.73106060606060608</v>
      </c>
      <c r="K635">
        <f t="shared" si="74"/>
        <v>-142</v>
      </c>
      <c r="L635" s="28">
        <v>0.66569999999999996</v>
      </c>
      <c r="M635" s="28">
        <v>0.9</v>
      </c>
      <c r="N635" s="9">
        <f t="shared" si="75"/>
        <v>-0.23430000000000006</v>
      </c>
      <c r="O635" s="28">
        <v>0.71330000000000005</v>
      </c>
      <c r="P635" s="28">
        <v>0.95</v>
      </c>
      <c r="Q635" s="9">
        <f t="shared" si="76"/>
        <v>-0.23669999999999991</v>
      </c>
      <c r="R635" s="24">
        <f>SUMIFS(tblCleanOrders[Sales_USD],tblCleanOrders[Rep_ID],A635,tblCleanOrders[Year],YEAR(D635),tblCleanOrders[Month],MONTH(D635))</f>
        <v>6665.07</v>
      </c>
      <c r="S635" s="27">
        <v>1.1100000000000001</v>
      </c>
      <c r="T635" s="24">
        <f>INDEX(tblRepAvg[Avg_Monthly_Sales],MATCH(A635,tblRepAvg[Rep_ID],0))*S635</f>
        <v>9834.0165970588259</v>
      </c>
      <c r="U635" s="9">
        <f t="shared" si="77"/>
        <v>0.67775663526878727</v>
      </c>
      <c r="V635" s="24">
        <f t="shared" si="78"/>
        <v>-3168.9465970588262</v>
      </c>
      <c r="W635" t="str">
        <f t="shared" si="79"/>
        <v>Critical</v>
      </c>
    </row>
    <row r="636" spans="1:23" ht="15" customHeight="1" x14ac:dyDescent="0.3">
      <c r="A636" s="25">
        <v>321750</v>
      </c>
      <c r="B636" s="25">
        <v>2</v>
      </c>
      <c r="C636" t="str">
        <f>INDEX(tblRegions[name],MATCH(B636,tblRegions[id],0))</f>
        <v>Midwest</v>
      </c>
      <c r="D636" s="26">
        <v>42278</v>
      </c>
      <c r="E636" s="27">
        <v>26</v>
      </c>
      <c r="F636" s="27">
        <v>21</v>
      </c>
      <c r="G636" s="9">
        <f t="shared" si="72"/>
        <v>0.80769230769230771</v>
      </c>
      <c r="H636" s="27">
        <v>536</v>
      </c>
      <c r="I636" s="27">
        <v>414</v>
      </c>
      <c r="J636" s="9">
        <f t="shared" si="73"/>
        <v>0.77238805970149249</v>
      </c>
      <c r="K636">
        <f t="shared" si="74"/>
        <v>-122</v>
      </c>
      <c r="L636" s="28">
        <v>0.66039999999999999</v>
      </c>
      <c r="M636" s="28">
        <v>0.9</v>
      </c>
      <c r="N636" s="9">
        <f t="shared" si="75"/>
        <v>-0.23960000000000004</v>
      </c>
      <c r="O636" s="28">
        <v>0.69950000000000001</v>
      </c>
      <c r="P636" s="28">
        <v>0.95</v>
      </c>
      <c r="Q636" s="9">
        <f t="shared" si="76"/>
        <v>-0.25049999999999994</v>
      </c>
      <c r="R636" s="24">
        <f>SUMIFS(tblCleanOrders[Sales_USD],tblCleanOrders[Rep_ID],A636,tblCleanOrders[Year],YEAR(D636),tblCleanOrders[Month],MONTH(D636))</f>
        <v>5171.7</v>
      </c>
      <c r="S636" s="27">
        <v>1.1200000000000001</v>
      </c>
      <c r="T636" s="24">
        <f>INDEX(tblRepAvg[Avg_Monthly_Sales],MATCH(A636,tblRepAvg[Rep_ID],0))*S636</f>
        <v>9922.6113411764745</v>
      </c>
      <c r="U636" s="9">
        <f t="shared" si="77"/>
        <v>0.5212035241709686</v>
      </c>
      <c r="V636" s="24">
        <f t="shared" si="78"/>
        <v>-4750.9113411764747</v>
      </c>
      <c r="W636" t="str">
        <f t="shared" si="79"/>
        <v>Critical</v>
      </c>
    </row>
    <row r="637" spans="1:23" ht="15" customHeight="1" x14ac:dyDescent="0.3">
      <c r="A637" s="25">
        <v>321750</v>
      </c>
      <c r="B637" s="25">
        <v>2</v>
      </c>
      <c r="C637" t="str">
        <f>INDEX(tblRegions[name],MATCH(B637,tblRegions[id],0))</f>
        <v>Midwest</v>
      </c>
      <c r="D637" s="26">
        <v>42309</v>
      </c>
      <c r="E637" s="27">
        <v>26</v>
      </c>
      <c r="F637" s="27">
        <v>20</v>
      </c>
      <c r="G637" s="9">
        <f t="shared" si="72"/>
        <v>0.76923076923076927</v>
      </c>
      <c r="H637" s="27">
        <v>544</v>
      </c>
      <c r="I637" s="27">
        <v>437</v>
      </c>
      <c r="J637" s="9">
        <f t="shared" si="73"/>
        <v>0.8033088235294118</v>
      </c>
      <c r="K637">
        <f t="shared" si="74"/>
        <v>-107</v>
      </c>
      <c r="L637" s="28">
        <v>0.66600000000000004</v>
      </c>
      <c r="M637" s="28">
        <v>0.9</v>
      </c>
      <c r="N637" s="9">
        <f t="shared" si="75"/>
        <v>-0.23399999999999999</v>
      </c>
      <c r="O637" s="28">
        <v>0.70350000000000001</v>
      </c>
      <c r="P637" s="28">
        <v>0.95</v>
      </c>
      <c r="Q637" s="9">
        <f t="shared" si="76"/>
        <v>-0.24649999999999994</v>
      </c>
      <c r="R637" s="24">
        <f>SUMIFS(tblCleanOrders[Sales_USD],tblCleanOrders[Rep_ID],A637,tblCleanOrders[Year],YEAR(D637),tblCleanOrders[Month],MONTH(D637))</f>
        <v>7491.58</v>
      </c>
      <c r="S637" s="27">
        <v>1.1299999999999999</v>
      </c>
      <c r="T637" s="24">
        <f>INDEX(tblRepAvg[Avg_Monthly_Sales],MATCH(A637,tblRepAvg[Rep_ID],0))*S637</f>
        <v>10011.206085294119</v>
      </c>
      <c r="U637" s="9">
        <f t="shared" si="77"/>
        <v>0.74831942686752762</v>
      </c>
      <c r="V637" s="24">
        <f t="shared" si="78"/>
        <v>-2519.6260852941195</v>
      </c>
      <c r="W637" t="str">
        <f t="shared" si="79"/>
        <v>Critical</v>
      </c>
    </row>
    <row r="638" spans="1:23" ht="15" customHeight="1" x14ac:dyDescent="0.3">
      <c r="A638" s="25">
        <v>321750</v>
      </c>
      <c r="B638" s="25">
        <v>2</v>
      </c>
      <c r="C638" t="str">
        <f>INDEX(tblRegions[name],MATCH(B638,tblRegions[id],0))</f>
        <v>Midwest</v>
      </c>
      <c r="D638" s="26">
        <v>42339</v>
      </c>
      <c r="E638" s="27">
        <v>26</v>
      </c>
      <c r="F638" s="27">
        <v>20</v>
      </c>
      <c r="G638" s="9">
        <f t="shared" si="72"/>
        <v>0.76923076923076927</v>
      </c>
      <c r="H638" s="27">
        <v>552</v>
      </c>
      <c r="I638" s="27">
        <v>377</v>
      </c>
      <c r="J638" s="9">
        <f t="shared" si="73"/>
        <v>0.68297101449275366</v>
      </c>
      <c r="K638">
        <f t="shared" si="74"/>
        <v>-175</v>
      </c>
      <c r="L638" s="28">
        <v>0.69289999999999996</v>
      </c>
      <c r="M638" s="28">
        <v>0.9</v>
      </c>
      <c r="N638" s="9">
        <f t="shared" si="75"/>
        <v>-0.20710000000000006</v>
      </c>
      <c r="O638" s="28">
        <v>0.69259999999999999</v>
      </c>
      <c r="P638" s="28">
        <v>0.95</v>
      </c>
      <c r="Q638" s="9">
        <f t="shared" si="76"/>
        <v>-0.25739999999999996</v>
      </c>
      <c r="R638" s="24">
        <f>SUMIFS(tblCleanOrders[Sales_USD],tblCleanOrders[Rep_ID],A638,tblCleanOrders[Year],YEAR(D638),tblCleanOrders[Month],MONTH(D638))</f>
        <v>5984.1</v>
      </c>
      <c r="S638" s="27">
        <v>1.1399999999999999</v>
      </c>
      <c r="T638" s="24">
        <f>INDEX(tblRepAvg[Avg_Monthly_Sales],MATCH(A638,tblRepAvg[Rep_ID],0))*S638</f>
        <v>10099.800829411766</v>
      </c>
      <c r="U638" s="9">
        <f t="shared" si="77"/>
        <v>0.5924968324695693</v>
      </c>
      <c r="V638" s="24">
        <f t="shared" si="78"/>
        <v>-4115.7008294117659</v>
      </c>
      <c r="W638" t="str">
        <f t="shared" si="79"/>
        <v>Critical</v>
      </c>
    </row>
    <row r="639" spans="1:23" ht="15" customHeight="1" x14ac:dyDescent="0.3">
      <c r="A639" s="25">
        <v>321750</v>
      </c>
      <c r="B639" s="25">
        <v>2</v>
      </c>
      <c r="C639" t="str">
        <f>INDEX(tblRegions[name],MATCH(B639,tblRegions[id],0))</f>
        <v>Midwest</v>
      </c>
      <c r="D639" s="26">
        <v>42370</v>
      </c>
      <c r="E639" s="27">
        <v>26</v>
      </c>
      <c r="F639" s="27">
        <v>20</v>
      </c>
      <c r="G639" s="9">
        <f t="shared" si="72"/>
        <v>0.76923076923076927</v>
      </c>
      <c r="H639" s="27">
        <v>528</v>
      </c>
      <c r="I639" s="27">
        <v>400</v>
      </c>
      <c r="J639" s="9">
        <f t="shared" si="73"/>
        <v>0.75757575757575757</v>
      </c>
      <c r="K639">
        <f t="shared" si="74"/>
        <v>-128</v>
      </c>
      <c r="L639" s="28">
        <v>0.63049999999999995</v>
      </c>
      <c r="M639" s="28">
        <v>0.9</v>
      </c>
      <c r="N639" s="9">
        <f t="shared" si="75"/>
        <v>-0.26950000000000007</v>
      </c>
      <c r="O639" s="28">
        <v>0.72260000000000002</v>
      </c>
      <c r="P639" s="28">
        <v>0.95</v>
      </c>
      <c r="Q639" s="9">
        <f t="shared" si="76"/>
        <v>-0.22739999999999994</v>
      </c>
      <c r="R639" s="24">
        <f>SUMIFS(tblCleanOrders[Sales_USD],tblCleanOrders[Rep_ID],A639,tblCleanOrders[Year],YEAR(D639),tblCleanOrders[Month],MONTH(D639))</f>
        <v>7556.85</v>
      </c>
      <c r="S639" s="27">
        <v>1.1499999999999999</v>
      </c>
      <c r="T639" s="24">
        <f>INDEX(tblRepAvg[Avg_Monthly_Sales],MATCH(A639,tblRepAvg[Rep_ID],0))*S639</f>
        <v>10188.395573529413</v>
      </c>
      <c r="U639" s="9">
        <f t="shared" si="77"/>
        <v>0.74171148395862629</v>
      </c>
      <c r="V639" s="24">
        <f t="shared" si="78"/>
        <v>-2631.5455735294126</v>
      </c>
      <c r="W639" t="str">
        <f t="shared" si="79"/>
        <v>Critical</v>
      </c>
    </row>
    <row r="640" spans="1:23" ht="15" customHeight="1" x14ac:dyDescent="0.3">
      <c r="A640" s="25">
        <v>321750</v>
      </c>
      <c r="B640" s="25">
        <v>2</v>
      </c>
      <c r="C640" t="str">
        <f>INDEX(tblRegions[name],MATCH(B640,tblRegions[id],0))</f>
        <v>Midwest</v>
      </c>
      <c r="D640" s="26">
        <v>42401</v>
      </c>
      <c r="E640" s="27">
        <v>26</v>
      </c>
      <c r="F640" s="27">
        <v>21</v>
      </c>
      <c r="G640" s="9">
        <f t="shared" si="72"/>
        <v>0.80769230769230771</v>
      </c>
      <c r="H640" s="27">
        <v>536</v>
      </c>
      <c r="I640" s="27">
        <v>388</v>
      </c>
      <c r="J640" s="9">
        <f t="shared" si="73"/>
        <v>0.72388059701492535</v>
      </c>
      <c r="K640">
        <f t="shared" si="74"/>
        <v>-148</v>
      </c>
      <c r="L640" s="28">
        <v>0.69079999999999997</v>
      </c>
      <c r="M640" s="28">
        <v>0.9</v>
      </c>
      <c r="N640" s="9">
        <f t="shared" si="75"/>
        <v>-0.20920000000000005</v>
      </c>
      <c r="O640" s="28">
        <v>0.65080000000000005</v>
      </c>
      <c r="P640" s="28">
        <v>0.95</v>
      </c>
      <c r="Q640" s="9">
        <f t="shared" si="76"/>
        <v>-0.29919999999999991</v>
      </c>
      <c r="R640" s="24">
        <f>SUMIFS(tblCleanOrders[Sales_USD],tblCleanOrders[Rep_ID],A640,tblCleanOrders[Year],YEAR(D640),tblCleanOrders[Month],MONTH(D640))</f>
        <v>10344.25</v>
      </c>
      <c r="S640" s="27">
        <v>1.05</v>
      </c>
      <c r="T640" s="24">
        <f>INDEX(tblRepAvg[Avg_Monthly_Sales],MATCH(A640,tblRepAvg[Rep_ID],0))*S640</f>
        <v>9302.4481323529435</v>
      </c>
      <c r="U640" s="9">
        <f t="shared" si="77"/>
        <v>1.111992225360954</v>
      </c>
      <c r="V640" s="24">
        <f t="shared" si="78"/>
        <v>1041.8018676470565</v>
      </c>
      <c r="W640" t="str">
        <f t="shared" si="79"/>
        <v>Critical</v>
      </c>
    </row>
    <row r="641" spans="1:23" ht="15" customHeight="1" x14ac:dyDescent="0.3">
      <c r="A641" s="25">
        <v>321750</v>
      </c>
      <c r="B641" s="25">
        <v>2</v>
      </c>
      <c r="C641" t="str">
        <f>INDEX(tblRegions[name],MATCH(B641,tblRegions[id],0))</f>
        <v>Midwest</v>
      </c>
      <c r="D641" s="26">
        <v>42430</v>
      </c>
      <c r="E641" s="27">
        <v>26</v>
      </c>
      <c r="F641" s="27">
        <v>20</v>
      </c>
      <c r="G641" s="9">
        <f t="shared" si="72"/>
        <v>0.76923076923076927</v>
      </c>
      <c r="H641" s="27">
        <v>544</v>
      </c>
      <c r="I641" s="27">
        <v>386</v>
      </c>
      <c r="J641" s="9">
        <f t="shared" si="73"/>
        <v>0.7095588235294118</v>
      </c>
      <c r="K641">
        <f t="shared" si="74"/>
        <v>-158</v>
      </c>
      <c r="L641" s="28">
        <v>0.67849999999999999</v>
      </c>
      <c r="M641" s="28">
        <v>0.9</v>
      </c>
      <c r="N641" s="9">
        <f t="shared" si="75"/>
        <v>-0.22150000000000003</v>
      </c>
      <c r="O641" s="28">
        <v>0.63380000000000003</v>
      </c>
      <c r="P641" s="28">
        <v>0.95</v>
      </c>
      <c r="Q641" s="9">
        <f t="shared" si="76"/>
        <v>-0.31619999999999993</v>
      </c>
      <c r="R641" s="24">
        <f>SUMIFS(tblCleanOrders[Sales_USD],tblCleanOrders[Rep_ID],A641,tblCleanOrders[Year],YEAR(D641),tblCleanOrders[Month],MONTH(D641))</f>
        <v>11460.47</v>
      </c>
      <c r="S641" s="27">
        <v>1.06</v>
      </c>
      <c r="T641" s="24">
        <f>INDEX(tblRepAvg[Avg_Monthly_Sales],MATCH(A641,tblRepAvg[Rep_ID],0))*S641</f>
        <v>9391.0428764705903</v>
      </c>
      <c r="U641" s="9">
        <f t="shared" si="77"/>
        <v>1.2203618012131956</v>
      </c>
      <c r="V641" s="24">
        <f t="shared" si="78"/>
        <v>2069.4271235294091</v>
      </c>
      <c r="W641" t="str">
        <f t="shared" si="79"/>
        <v>Critical</v>
      </c>
    </row>
    <row r="642" spans="1:23" ht="15" customHeight="1" x14ac:dyDescent="0.3">
      <c r="A642" s="25">
        <v>321750</v>
      </c>
      <c r="B642" s="25">
        <v>2</v>
      </c>
      <c r="C642" t="str">
        <f>INDEX(tblRegions[name],MATCH(B642,tblRegions[id],0))</f>
        <v>Midwest</v>
      </c>
      <c r="D642" s="26">
        <v>42461</v>
      </c>
      <c r="E642" s="27">
        <v>26</v>
      </c>
      <c r="F642" s="27">
        <v>20</v>
      </c>
      <c r="G642" s="9">
        <f t="shared" ref="G642:G705" si="80">F642/E642</f>
        <v>0.76923076923076927</v>
      </c>
      <c r="H642" s="27">
        <v>552</v>
      </c>
      <c r="I642" s="27">
        <v>414</v>
      </c>
      <c r="J642" s="9">
        <f t="shared" ref="J642:J705" si="81">I642/H642</f>
        <v>0.75</v>
      </c>
      <c r="K642">
        <f t="shared" ref="K642:K705" si="82">I642-H642</f>
        <v>-138</v>
      </c>
      <c r="L642" s="28">
        <v>0.62849999999999995</v>
      </c>
      <c r="M642" s="28">
        <v>0.9</v>
      </c>
      <c r="N642" s="9">
        <f t="shared" ref="N642:N705" si="83">L642-M642</f>
        <v>-0.27150000000000007</v>
      </c>
      <c r="O642" s="28">
        <v>0.65920000000000001</v>
      </c>
      <c r="P642" s="28">
        <v>0.95</v>
      </c>
      <c r="Q642" s="9">
        <f t="shared" ref="Q642:Q705" si="84">O642-P642</f>
        <v>-0.29079999999999995</v>
      </c>
      <c r="R642" s="24">
        <f>SUMIFS(tblCleanOrders[Sales_USD],tblCleanOrders[Rep_ID],A642,tblCleanOrders[Year],YEAR(D642),tblCleanOrders[Month],MONTH(D642))</f>
        <v>7937.78</v>
      </c>
      <c r="S642" s="27">
        <v>1.07</v>
      </c>
      <c r="T642" s="24">
        <f>INDEX(tblRepAvg[Avg_Monthly_Sales],MATCH(A642,tblRepAvg[Rep_ID],0))*S642</f>
        <v>9479.637620588237</v>
      </c>
      <c r="U642" s="9">
        <f t="shared" ref="U642:U705" si="85">IFERROR(R642/T642,0)</f>
        <v>0.83735057369286225</v>
      </c>
      <c r="V642" s="24">
        <f t="shared" ref="V642:V705" si="86">R642-T642</f>
        <v>-1541.8576205882373</v>
      </c>
      <c r="W642" t="str">
        <f t="shared" ref="W642:W705" si="87">IF(AND(U642&gt;=0.9,L642&gt;=0.8),"Healthy",IF(OR(U642&lt;0.8,L642&lt;0.7),"Critical","At Risk"))</f>
        <v>Critical</v>
      </c>
    </row>
    <row r="643" spans="1:23" ht="15" customHeight="1" x14ac:dyDescent="0.3">
      <c r="A643" s="25">
        <v>321750</v>
      </c>
      <c r="B643" s="25">
        <v>2</v>
      </c>
      <c r="C643" t="str">
        <f>INDEX(tblRegions[name],MATCH(B643,tblRegions[id],0))</f>
        <v>Midwest</v>
      </c>
      <c r="D643" s="26">
        <v>42491</v>
      </c>
      <c r="E643" s="27">
        <v>26</v>
      </c>
      <c r="F643" s="27">
        <v>20</v>
      </c>
      <c r="G643" s="9">
        <f t="shared" si="80"/>
        <v>0.76923076923076927</v>
      </c>
      <c r="H643" s="27">
        <v>528</v>
      </c>
      <c r="I643" s="27">
        <v>364</v>
      </c>
      <c r="J643" s="9">
        <f t="shared" si="81"/>
        <v>0.68939393939393945</v>
      </c>
      <c r="K643">
        <f t="shared" si="82"/>
        <v>-164</v>
      </c>
      <c r="L643" s="28">
        <v>0.64929999999999999</v>
      </c>
      <c r="M643" s="28">
        <v>0.9</v>
      </c>
      <c r="N643" s="9">
        <f t="shared" si="83"/>
        <v>-0.25070000000000003</v>
      </c>
      <c r="O643" s="28">
        <v>0.70860000000000001</v>
      </c>
      <c r="P643" s="28">
        <v>0.95</v>
      </c>
      <c r="Q643" s="9">
        <f t="shared" si="84"/>
        <v>-0.24139999999999995</v>
      </c>
      <c r="R643" s="24">
        <f>SUMIFS(tblCleanOrders[Sales_USD],tblCleanOrders[Rep_ID],A643,tblCleanOrders[Year],YEAR(D643),tblCleanOrders[Month],MONTH(D643))</f>
        <v>11731.58</v>
      </c>
      <c r="S643" s="27">
        <v>1.08</v>
      </c>
      <c r="T643" s="24">
        <f>INDEX(tblRepAvg[Avg_Monthly_Sales],MATCH(A643,tblRepAvg[Rep_ID],0))*S643</f>
        <v>9568.2323647058856</v>
      </c>
      <c r="U643" s="9">
        <f t="shared" si="85"/>
        <v>1.2260968957311285</v>
      </c>
      <c r="V643" s="24">
        <f t="shared" si="86"/>
        <v>2163.3476352941143</v>
      </c>
      <c r="W643" t="str">
        <f t="shared" si="87"/>
        <v>Critical</v>
      </c>
    </row>
    <row r="644" spans="1:23" ht="15" customHeight="1" x14ac:dyDescent="0.3">
      <c r="A644" s="25">
        <v>321750</v>
      </c>
      <c r="B644" s="25">
        <v>2</v>
      </c>
      <c r="C644" t="str">
        <f>INDEX(tblRegions[name],MATCH(B644,tblRegions[id],0))</f>
        <v>Midwest</v>
      </c>
      <c r="D644" s="26">
        <v>42522</v>
      </c>
      <c r="E644" s="27">
        <v>26</v>
      </c>
      <c r="F644" s="27">
        <v>21</v>
      </c>
      <c r="G644" s="9">
        <f t="shared" si="80"/>
        <v>0.80769230769230771</v>
      </c>
      <c r="H644" s="27">
        <v>536</v>
      </c>
      <c r="I644" s="27">
        <v>420</v>
      </c>
      <c r="J644" s="9">
        <f t="shared" si="81"/>
        <v>0.78358208955223885</v>
      </c>
      <c r="K644">
        <f t="shared" si="82"/>
        <v>-116</v>
      </c>
      <c r="L644" s="28">
        <v>0.62560000000000004</v>
      </c>
      <c r="M644" s="28">
        <v>0.9</v>
      </c>
      <c r="N644" s="9">
        <f t="shared" si="83"/>
        <v>-0.27439999999999998</v>
      </c>
      <c r="O644" s="28">
        <v>0.64849999999999997</v>
      </c>
      <c r="P644" s="28">
        <v>0.95</v>
      </c>
      <c r="Q644" s="9">
        <f t="shared" si="84"/>
        <v>-0.30149999999999999</v>
      </c>
      <c r="R644" s="24">
        <f>SUMIFS(tblCleanOrders[Sales_USD],tblCleanOrders[Rep_ID],A644,tblCleanOrders[Year],YEAR(D644),tblCleanOrders[Month],MONTH(D644))</f>
        <v>9842.6500000000015</v>
      </c>
      <c r="S644" s="27">
        <v>1.0900000000000001</v>
      </c>
      <c r="T644" s="24">
        <f>INDEX(tblRepAvg[Avg_Monthly_Sales],MATCH(A644,tblRepAvg[Rep_ID],0))*S644</f>
        <v>9656.8271088235324</v>
      </c>
      <c r="U644" s="9">
        <f t="shared" si="85"/>
        <v>1.01924264451278</v>
      </c>
      <c r="V644" s="24">
        <f t="shared" si="86"/>
        <v>185.82289117646906</v>
      </c>
      <c r="W644" t="str">
        <f t="shared" si="87"/>
        <v>Critical</v>
      </c>
    </row>
    <row r="645" spans="1:23" ht="15" customHeight="1" x14ac:dyDescent="0.3">
      <c r="A645" s="25">
        <v>321750</v>
      </c>
      <c r="B645" s="25">
        <v>2</v>
      </c>
      <c r="C645" t="str">
        <f>INDEX(tblRegions[name],MATCH(B645,tblRegions[id],0))</f>
        <v>Midwest</v>
      </c>
      <c r="D645" s="26">
        <v>42552</v>
      </c>
      <c r="E645" s="27">
        <v>26</v>
      </c>
      <c r="F645" s="27">
        <v>22</v>
      </c>
      <c r="G645" s="9">
        <f t="shared" si="80"/>
        <v>0.84615384615384615</v>
      </c>
      <c r="H645" s="27">
        <v>544</v>
      </c>
      <c r="I645" s="27">
        <v>394</v>
      </c>
      <c r="J645" s="9">
        <f t="shared" si="81"/>
        <v>0.72426470588235292</v>
      </c>
      <c r="K645">
        <f t="shared" si="82"/>
        <v>-150</v>
      </c>
      <c r="L645" s="28">
        <v>0.63029999999999997</v>
      </c>
      <c r="M645" s="28">
        <v>0.9</v>
      </c>
      <c r="N645" s="9">
        <f t="shared" si="83"/>
        <v>-0.26970000000000005</v>
      </c>
      <c r="O645" s="28">
        <v>0.66769999999999996</v>
      </c>
      <c r="P645" s="28">
        <v>0.95</v>
      </c>
      <c r="Q645" s="9">
        <f t="shared" si="84"/>
        <v>-0.2823</v>
      </c>
      <c r="R645" s="24">
        <f>SUMIFS(tblCleanOrders[Sales_USD],tblCleanOrders[Rep_ID],A645,tblCleanOrders[Year],YEAR(D645),tblCleanOrders[Month],MONTH(D645))</f>
        <v>49199.98</v>
      </c>
      <c r="S645" s="27">
        <v>1.1000000000000001</v>
      </c>
      <c r="T645" s="24">
        <f>INDEX(tblRepAvg[Avg_Monthly_Sales],MATCH(A645,tblRepAvg[Rep_ID],0))*S645</f>
        <v>9745.4218529411792</v>
      </c>
      <c r="U645" s="9">
        <f t="shared" si="85"/>
        <v>5.048522346434023</v>
      </c>
      <c r="V645" s="24">
        <f t="shared" si="86"/>
        <v>39454.558147058822</v>
      </c>
      <c r="W645" t="str">
        <f t="shared" si="87"/>
        <v>Critical</v>
      </c>
    </row>
    <row r="646" spans="1:23" ht="15" customHeight="1" x14ac:dyDescent="0.3">
      <c r="A646" s="25">
        <v>321750</v>
      </c>
      <c r="B646" s="25">
        <v>2</v>
      </c>
      <c r="C646" t="str">
        <f>INDEX(tblRegions[name],MATCH(B646,tblRegions[id],0))</f>
        <v>Midwest</v>
      </c>
      <c r="D646" s="26">
        <v>42583</v>
      </c>
      <c r="E646" s="27">
        <v>26</v>
      </c>
      <c r="F646" s="27">
        <v>22</v>
      </c>
      <c r="G646" s="9">
        <f t="shared" si="80"/>
        <v>0.84615384615384615</v>
      </c>
      <c r="H646" s="27">
        <v>552</v>
      </c>
      <c r="I646" s="27">
        <v>428</v>
      </c>
      <c r="J646" s="9">
        <f t="shared" si="81"/>
        <v>0.77536231884057971</v>
      </c>
      <c r="K646">
        <f t="shared" si="82"/>
        <v>-124</v>
      </c>
      <c r="L646" s="28">
        <v>0.621</v>
      </c>
      <c r="M646" s="28">
        <v>0.9</v>
      </c>
      <c r="N646" s="9">
        <f t="shared" si="83"/>
        <v>-0.27900000000000003</v>
      </c>
      <c r="O646" s="28">
        <v>0.67030000000000001</v>
      </c>
      <c r="P646" s="28">
        <v>0.95</v>
      </c>
      <c r="Q646" s="9">
        <f t="shared" si="84"/>
        <v>-0.27969999999999995</v>
      </c>
      <c r="R646" s="24">
        <f>SUMIFS(tblCleanOrders[Sales_USD],tblCleanOrders[Rep_ID],A646,tblCleanOrders[Year],YEAR(D646),tblCleanOrders[Month],MONTH(D646))</f>
        <v>6732.9499999999989</v>
      </c>
      <c r="S646" s="27">
        <v>1.1100000000000001</v>
      </c>
      <c r="T646" s="24">
        <f>INDEX(tblRepAvg[Avg_Monthly_Sales],MATCH(A646,tblRepAvg[Rep_ID],0))*S646</f>
        <v>9834.0165970588259</v>
      </c>
      <c r="U646" s="9">
        <f t="shared" si="85"/>
        <v>0.68465920649490264</v>
      </c>
      <c r="V646" s="24">
        <f t="shared" si="86"/>
        <v>-3101.066597058827</v>
      </c>
      <c r="W646" t="str">
        <f t="shared" si="87"/>
        <v>Critical</v>
      </c>
    </row>
    <row r="647" spans="1:23" ht="15" customHeight="1" x14ac:dyDescent="0.3">
      <c r="A647" s="25">
        <v>321750</v>
      </c>
      <c r="B647" s="25">
        <v>2</v>
      </c>
      <c r="C647" t="str">
        <f>INDEX(tblRegions[name],MATCH(B647,tblRegions[id],0))</f>
        <v>Midwest</v>
      </c>
      <c r="D647" s="26">
        <v>42614</v>
      </c>
      <c r="E647" s="27">
        <v>26</v>
      </c>
      <c r="F647" s="27">
        <v>21</v>
      </c>
      <c r="G647" s="9">
        <f t="shared" si="80"/>
        <v>0.80769230769230771</v>
      </c>
      <c r="H647" s="27">
        <v>528</v>
      </c>
      <c r="I647" s="27">
        <v>358</v>
      </c>
      <c r="J647" s="9">
        <f t="shared" si="81"/>
        <v>0.67803030303030298</v>
      </c>
      <c r="K647">
        <f t="shared" si="82"/>
        <v>-170</v>
      </c>
      <c r="L647" s="28">
        <v>0.64759999999999995</v>
      </c>
      <c r="M647" s="28">
        <v>0.9</v>
      </c>
      <c r="N647" s="9">
        <f t="shared" si="83"/>
        <v>-0.25240000000000007</v>
      </c>
      <c r="O647" s="28">
        <v>0.67589999999999995</v>
      </c>
      <c r="P647" s="28">
        <v>0.95</v>
      </c>
      <c r="Q647" s="9">
        <f t="shared" si="84"/>
        <v>-0.27410000000000001</v>
      </c>
      <c r="R647" s="24">
        <f>SUMIFS(tblCleanOrders[Sales_USD],tblCleanOrders[Rep_ID],A647,tblCleanOrders[Year],YEAR(D647),tblCleanOrders[Month],MONTH(D647))</f>
        <v>10279.48</v>
      </c>
      <c r="S647" s="27">
        <v>1.1200000000000001</v>
      </c>
      <c r="T647" s="24">
        <f>INDEX(tblRepAvg[Avg_Monthly_Sales],MATCH(A647,tblRepAvg[Rep_ID],0))*S647</f>
        <v>9922.6113411764745</v>
      </c>
      <c r="U647" s="9">
        <f t="shared" si="85"/>
        <v>1.0359651957083722</v>
      </c>
      <c r="V647" s="24">
        <f t="shared" si="86"/>
        <v>356.86865882352504</v>
      </c>
      <c r="W647" t="str">
        <f t="shared" si="87"/>
        <v>Critical</v>
      </c>
    </row>
    <row r="648" spans="1:23" ht="15" customHeight="1" x14ac:dyDescent="0.3">
      <c r="A648" s="25">
        <v>321750</v>
      </c>
      <c r="B648" s="25">
        <v>2</v>
      </c>
      <c r="C648" t="str">
        <f>INDEX(tblRegions[name],MATCH(B648,tblRegions[id],0))</f>
        <v>Midwest</v>
      </c>
      <c r="D648" s="26">
        <v>42644</v>
      </c>
      <c r="E648" s="27">
        <v>26</v>
      </c>
      <c r="F648" s="27">
        <v>22</v>
      </c>
      <c r="G648" s="9">
        <f t="shared" si="80"/>
        <v>0.84615384615384615</v>
      </c>
      <c r="H648" s="27">
        <v>536</v>
      </c>
      <c r="I648" s="27">
        <v>410</v>
      </c>
      <c r="J648" s="9">
        <f t="shared" si="81"/>
        <v>0.7649253731343284</v>
      </c>
      <c r="K648">
        <f t="shared" si="82"/>
        <v>-126</v>
      </c>
      <c r="L648" s="28">
        <v>0.6381</v>
      </c>
      <c r="M648" s="28">
        <v>0.9</v>
      </c>
      <c r="N648" s="9">
        <f t="shared" si="83"/>
        <v>-0.26190000000000002</v>
      </c>
      <c r="O648" s="28">
        <v>0.66679999999999995</v>
      </c>
      <c r="P648" s="28">
        <v>0.95</v>
      </c>
      <c r="Q648" s="9">
        <f t="shared" si="84"/>
        <v>-0.28320000000000001</v>
      </c>
      <c r="R648" s="24">
        <f>SUMIFS(tblCleanOrders[Sales_USD],tblCleanOrders[Rep_ID],A648,tblCleanOrders[Year],YEAR(D648),tblCleanOrders[Month],MONTH(D648))</f>
        <v>8921.64</v>
      </c>
      <c r="S648" s="27">
        <v>1.1299999999999999</v>
      </c>
      <c r="T648" s="24">
        <f>INDEX(tblRepAvg[Avg_Monthly_Sales],MATCH(A648,tblRepAvg[Rep_ID],0))*S648</f>
        <v>10011.206085294119</v>
      </c>
      <c r="U648" s="9">
        <f t="shared" si="85"/>
        <v>0.89116535250486661</v>
      </c>
      <c r="V648" s="24">
        <f t="shared" si="86"/>
        <v>-1089.5660852941201</v>
      </c>
      <c r="W648" t="str">
        <f t="shared" si="87"/>
        <v>Critical</v>
      </c>
    </row>
    <row r="649" spans="1:23" ht="15" customHeight="1" x14ac:dyDescent="0.3">
      <c r="A649" s="25">
        <v>321750</v>
      </c>
      <c r="B649" s="25">
        <v>2</v>
      </c>
      <c r="C649" t="str">
        <f>INDEX(tblRegions[name],MATCH(B649,tblRegions[id],0))</f>
        <v>Midwest</v>
      </c>
      <c r="D649" s="26">
        <v>42675</v>
      </c>
      <c r="E649" s="27">
        <v>26</v>
      </c>
      <c r="F649" s="27">
        <v>21</v>
      </c>
      <c r="G649" s="9">
        <f t="shared" si="80"/>
        <v>0.80769230769230771</v>
      </c>
      <c r="H649" s="27">
        <v>544</v>
      </c>
      <c r="I649" s="27">
        <v>377</v>
      </c>
      <c r="J649" s="9">
        <f t="shared" si="81"/>
        <v>0.69301470588235292</v>
      </c>
      <c r="K649">
        <f t="shared" si="82"/>
        <v>-167</v>
      </c>
      <c r="L649" s="28">
        <v>0.67020000000000002</v>
      </c>
      <c r="M649" s="28">
        <v>0.9</v>
      </c>
      <c r="N649" s="9">
        <f t="shared" si="83"/>
        <v>-0.2298</v>
      </c>
      <c r="O649" s="28">
        <v>0.67610000000000003</v>
      </c>
      <c r="P649" s="28">
        <v>0.95</v>
      </c>
      <c r="Q649" s="9">
        <f t="shared" si="84"/>
        <v>-0.27389999999999992</v>
      </c>
      <c r="R649" s="24">
        <f>SUMIFS(tblCleanOrders[Sales_USD],tblCleanOrders[Rep_ID],A649,tblCleanOrders[Year],YEAR(D649),tblCleanOrders[Month],MONTH(D649))</f>
        <v>15137.679999999998</v>
      </c>
      <c r="S649" s="27">
        <v>1.1399999999999999</v>
      </c>
      <c r="T649" s="24">
        <f>INDEX(tblRepAvg[Avg_Monthly_Sales],MATCH(A649,tblRepAvg[Rep_ID],0))*S649</f>
        <v>10099.800829411766</v>
      </c>
      <c r="U649" s="9">
        <f t="shared" si="85"/>
        <v>1.4988097543386556</v>
      </c>
      <c r="V649" s="24">
        <f t="shared" si="86"/>
        <v>5037.8791705882322</v>
      </c>
      <c r="W649" t="str">
        <f t="shared" si="87"/>
        <v>Critical</v>
      </c>
    </row>
    <row r="650" spans="1:23" ht="15" customHeight="1" x14ac:dyDescent="0.3">
      <c r="A650" s="25">
        <v>321750</v>
      </c>
      <c r="B650" s="25">
        <v>2</v>
      </c>
      <c r="C650" t="str">
        <f>INDEX(tblRegions[name],MATCH(B650,tblRegions[id],0))</f>
        <v>Midwest</v>
      </c>
      <c r="D650" s="26">
        <v>42705</v>
      </c>
      <c r="E650" s="27">
        <v>26</v>
      </c>
      <c r="F650" s="27">
        <v>20</v>
      </c>
      <c r="G650" s="9">
        <f t="shared" si="80"/>
        <v>0.76923076923076927</v>
      </c>
      <c r="H650" s="27">
        <v>552</v>
      </c>
      <c r="I650" s="27">
        <v>374</v>
      </c>
      <c r="J650" s="9">
        <f t="shared" si="81"/>
        <v>0.67753623188405798</v>
      </c>
      <c r="K650">
        <f t="shared" si="82"/>
        <v>-178</v>
      </c>
      <c r="L650" s="28">
        <v>0.70020000000000004</v>
      </c>
      <c r="M650" s="28">
        <v>0.9</v>
      </c>
      <c r="N650" s="9">
        <f t="shared" si="83"/>
        <v>-0.19979999999999998</v>
      </c>
      <c r="O650" s="28">
        <v>0.67820000000000003</v>
      </c>
      <c r="P650" s="28">
        <v>0.95</v>
      </c>
      <c r="Q650" s="9">
        <f t="shared" si="84"/>
        <v>-0.27179999999999993</v>
      </c>
      <c r="R650" s="24">
        <f>SUMIFS(tblCleanOrders[Sales_USD],tblCleanOrders[Rep_ID],A650,tblCleanOrders[Year],YEAR(D650),tblCleanOrders[Month],MONTH(D650))</f>
        <v>13193.71</v>
      </c>
      <c r="S650" s="27">
        <v>1.1499999999999999</v>
      </c>
      <c r="T650" s="24">
        <f>INDEX(tblRepAvg[Avg_Monthly_Sales],MATCH(A650,tblRepAvg[Rep_ID],0))*S650</f>
        <v>10188.395573529413</v>
      </c>
      <c r="U650" s="9">
        <f t="shared" si="85"/>
        <v>1.2949742581922052</v>
      </c>
      <c r="V650" s="24">
        <f t="shared" si="86"/>
        <v>3005.3144264705861</v>
      </c>
      <c r="W650" t="str">
        <f t="shared" si="87"/>
        <v>At Risk</v>
      </c>
    </row>
    <row r="651" spans="1:23" ht="15" customHeight="1" x14ac:dyDescent="0.3">
      <c r="A651" s="25">
        <v>321750</v>
      </c>
      <c r="B651" s="25">
        <v>2</v>
      </c>
      <c r="C651" t="str">
        <f>INDEX(tblRegions[name],MATCH(B651,tblRegions[id],0))</f>
        <v>Midwest</v>
      </c>
      <c r="D651" s="26">
        <v>42736</v>
      </c>
      <c r="E651" s="27">
        <v>26</v>
      </c>
      <c r="F651" s="27">
        <v>22</v>
      </c>
      <c r="G651" s="9">
        <f t="shared" si="80"/>
        <v>0.84615384615384615</v>
      </c>
      <c r="H651" s="27">
        <v>528</v>
      </c>
      <c r="I651" s="27">
        <v>368</v>
      </c>
      <c r="J651" s="9">
        <f t="shared" si="81"/>
        <v>0.69696969696969702</v>
      </c>
      <c r="K651">
        <f t="shared" si="82"/>
        <v>-160</v>
      </c>
      <c r="L651" s="28">
        <v>0.65980000000000005</v>
      </c>
      <c r="M651" s="28">
        <v>0.9</v>
      </c>
      <c r="N651" s="9">
        <f t="shared" si="83"/>
        <v>-0.24019999999999997</v>
      </c>
      <c r="O651" s="28">
        <v>0.76129999999999998</v>
      </c>
      <c r="P651" s="28">
        <v>0.95</v>
      </c>
      <c r="Q651" s="9">
        <f t="shared" si="84"/>
        <v>-0.18869999999999998</v>
      </c>
      <c r="R651" s="24">
        <f>SUMIFS(tblCleanOrders[Sales_USD],tblCleanOrders[Rep_ID],A651,tblCleanOrders[Year],YEAR(D651),tblCleanOrders[Month],MONTH(D651))</f>
        <v>0</v>
      </c>
      <c r="S651" s="27">
        <v>1.05</v>
      </c>
      <c r="T651" s="24">
        <f>INDEX(tblRepAvg[Avg_Monthly_Sales],MATCH(A651,tblRepAvg[Rep_ID],0))*S651</f>
        <v>9302.4481323529435</v>
      </c>
      <c r="U651" s="9">
        <f t="shared" si="85"/>
        <v>0</v>
      </c>
      <c r="V651" s="24">
        <f t="shared" si="86"/>
        <v>-9302.4481323529435</v>
      </c>
      <c r="W651" t="str">
        <f t="shared" si="87"/>
        <v>Critical</v>
      </c>
    </row>
    <row r="652" spans="1:23" ht="15" customHeight="1" x14ac:dyDescent="0.3">
      <c r="A652" s="25">
        <v>321760</v>
      </c>
      <c r="B652" s="25">
        <v>2</v>
      </c>
      <c r="C652" t="str">
        <f>INDEX(tblRegions[name],MATCH(B652,tblRegions[id],0))</f>
        <v>Midwest</v>
      </c>
      <c r="D652" s="26">
        <v>42005</v>
      </c>
      <c r="E652" s="27">
        <v>26</v>
      </c>
      <c r="F652" s="27">
        <v>22</v>
      </c>
      <c r="G652" s="9">
        <f t="shared" si="80"/>
        <v>0.84615384615384615</v>
      </c>
      <c r="H652" s="27">
        <v>540</v>
      </c>
      <c r="I652" s="27">
        <v>432</v>
      </c>
      <c r="J652" s="9">
        <f t="shared" si="81"/>
        <v>0.8</v>
      </c>
      <c r="K652">
        <f t="shared" si="82"/>
        <v>-108</v>
      </c>
      <c r="L652" s="28">
        <v>0.87150000000000005</v>
      </c>
      <c r="M652" s="28">
        <v>0.9</v>
      </c>
      <c r="N652" s="9">
        <f t="shared" si="83"/>
        <v>-2.849999999999997E-2</v>
      </c>
      <c r="O652" s="28">
        <v>0.83960000000000001</v>
      </c>
      <c r="P652" s="28">
        <v>0.95</v>
      </c>
      <c r="Q652" s="9">
        <f t="shared" si="84"/>
        <v>-0.11039999999999994</v>
      </c>
      <c r="R652" s="24">
        <f>SUMIFS(tblCleanOrders[Sales_USD],tblCleanOrders[Rep_ID],A652,tblCleanOrders[Year],YEAR(D652),tblCleanOrders[Month],MONTH(D652))</f>
        <v>6514.25</v>
      </c>
      <c r="S652" s="27">
        <v>1.06</v>
      </c>
      <c r="T652" s="24">
        <f>INDEX(tblRepAvg[Avg_Monthly_Sales],MATCH(A652,tblRepAvg[Rep_ID],0))*S652</f>
        <v>9045.7503621621618</v>
      </c>
      <c r="U652" s="9">
        <f t="shared" si="85"/>
        <v>0.72014479055808589</v>
      </c>
      <c r="V652" s="24">
        <f t="shared" si="86"/>
        <v>-2531.5003621621618</v>
      </c>
      <c r="W652" t="str">
        <f t="shared" si="87"/>
        <v>Critical</v>
      </c>
    </row>
    <row r="653" spans="1:23" ht="15" customHeight="1" x14ac:dyDescent="0.3">
      <c r="A653" s="25">
        <v>321760</v>
      </c>
      <c r="B653" s="25">
        <v>2</v>
      </c>
      <c r="C653" t="str">
        <f>INDEX(tblRegions[name],MATCH(B653,tblRegions[id],0))</f>
        <v>Midwest</v>
      </c>
      <c r="D653" s="26">
        <v>42036</v>
      </c>
      <c r="E653" s="27">
        <v>26</v>
      </c>
      <c r="F653" s="27">
        <v>23</v>
      </c>
      <c r="G653" s="9">
        <f t="shared" si="80"/>
        <v>0.88461538461538458</v>
      </c>
      <c r="H653" s="27">
        <v>548</v>
      </c>
      <c r="I653" s="27">
        <v>467</v>
      </c>
      <c r="J653" s="9">
        <f t="shared" si="81"/>
        <v>0.8521897810218978</v>
      </c>
      <c r="K653">
        <f t="shared" si="82"/>
        <v>-81</v>
      </c>
      <c r="L653" s="28">
        <v>0.83579999999999999</v>
      </c>
      <c r="M653" s="28">
        <v>0.9</v>
      </c>
      <c r="N653" s="9">
        <f t="shared" si="83"/>
        <v>-6.4200000000000035E-2</v>
      </c>
      <c r="O653" s="28">
        <v>0.82989999999999997</v>
      </c>
      <c r="P653" s="28">
        <v>0.95</v>
      </c>
      <c r="Q653" s="9">
        <f t="shared" si="84"/>
        <v>-0.12009999999999998</v>
      </c>
      <c r="R653" s="24">
        <f>SUMIFS(tblCleanOrders[Sales_USD],tblCleanOrders[Rep_ID],A653,tblCleanOrders[Year],YEAR(D653),tblCleanOrders[Month],MONTH(D653))</f>
        <v>5983.29</v>
      </c>
      <c r="S653" s="27">
        <v>1.07</v>
      </c>
      <c r="T653" s="24">
        <f>INDEX(tblRepAvg[Avg_Monthly_Sales],MATCH(A653,tblRepAvg[Rep_ID],0))*S653</f>
        <v>9131.0876297297291</v>
      </c>
      <c r="U653" s="9">
        <f t="shared" si="85"/>
        <v>0.65526586126707664</v>
      </c>
      <c r="V653" s="24">
        <f t="shared" si="86"/>
        <v>-3147.7976297297291</v>
      </c>
      <c r="W653" t="str">
        <f t="shared" si="87"/>
        <v>Critical</v>
      </c>
    </row>
    <row r="654" spans="1:23" ht="15" customHeight="1" x14ac:dyDescent="0.3">
      <c r="A654" s="25">
        <v>321760</v>
      </c>
      <c r="B654" s="25">
        <v>2</v>
      </c>
      <c r="C654" t="str">
        <f>INDEX(tblRegions[name],MATCH(B654,tblRegions[id],0))</f>
        <v>Midwest</v>
      </c>
      <c r="D654" s="26">
        <v>42064</v>
      </c>
      <c r="E654" s="27">
        <v>26</v>
      </c>
      <c r="F654" s="27">
        <v>23</v>
      </c>
      <c r="G654" s="9">
        <f t="shared" si="80"/>
        <v>0.88461538461538458</v>
      </c>
      <c r="H654" s="27">
        <v>556</v>
      </c>
      <c r="I654" s="27">
        <v>497</v>
      </c>
      <c r="J654" s="9">
        <f t="shared" si="81"/>
        <v>0.89388489208633093</v>
      </c>
      <c r="K654">
        <f t="shared" si="82"/>
        <v>-59</v>
      </c>
      <c r="L654" s="28">
        <v>0.79120000000000001</v>
      </c>
      <c r="M654" s="28">
        <v>0.9</v>
      </c>
      <c r="N654" s="9">
        <f t="shared" si="83"/>
        <v>-0.10880000000000001</v>
      </c>
      <c r="O654" s="28">
        <v>0.83199999999999996</v>
      </c>
      <c r="P654" s="28">
        <v>0.95</v>
      </c>
      <c r="Q654" s="9">
        <f t="shared" si="84"/>
        <v>-0.11799999999999999</v>
      </c>
      <c r="R654" s="24">
        <f>SUMIFS(tblCleanOrders[Sales_USD],tblCleanOrders[Rep_ID],A654,tblCleanOrders[Year],YEAR(D654),tblCleanOrders[Month],MONTH(D654))</f>
        <v>5184.83</v>
      </c>
      <c r="S654" s="27">
        <v>1.08</v>
      </c>
      <c r="T654" s="24">
        <f>INDEX(tblRepAvg[Avg_Monthly_Sales],MATCH(A654,tblRepAvg[Rep_ID],0))*S654</f>
        <v>9216.4248972972964</v>
      </c>
      <c r="U654" s="9">
        <f t="shared" si="85"/>
        <v>0.56256412413455936</v>
      </c>
      <c r="V654" s="24">
        <f t="shared" si="86"/>
        <v>-4031.5948972972965</v>
      </c>
      <c r="W654" t="str">
        <f t="shared" si="87"/>
        <v>Critical</v>
      </c>
    </row>
    <row r="655" spans="1:23" ht="15" customHeight="1" x14ac:dyDescent="0.3">
      <c r="A655" s="25">
        <v>321760</v>
      </c>
      <c r="B655" s="25">
        <v>2</v>
      </c>
      <c r="C655" t="str">
        <f>INDEX(tblRegions[name],MATCH(B655,tblRegions[id],0))</f>
        <v>Midwest</v>
      </c>
      <c r="D655" s="26">
        <v>42095</v>
      </c>
      <c r="E655" s="27">
        <v>26</v>
      </c>
      <c r="F655" s="27">
        <v>23</v>
      </c>
      <c r="G655" s="9">
        <f t="shared" si="80"/>
        <v>0.88461538461538458</v>
      </c>
      <c r="H655" s="27">
        <v>564</v>
      </c>
      <c r="I655" s="27">
        <v>462</v>
      </c>
      <c r="J655" s="9">
        <f t="shared" si="81"/>
        <v>0.81914893617021278</v>
      </c>
      <c r="K655">
        <f t="shared" si="82"/>
        <v>-102</v>
      </c>
      <c r="L655" s="28">
        <v>0.81169999999999998</v>
      </c>
      <c r="M655" s="28">
        <v>0.9</v>
      </c>
      <c r="N655" s="9">
        <f t="shared" si="83"/>
        <v>-8.8300000000000045E-2</v>
      </c>
      <c r="O655" s="28">
        <v>0.86370000000000002</v>
      </c>
      <c r="P655" s="28">
        <v>0.95</v>
      </c>
      <c r="Q655" s="9">
        <f t="shared" si="84"/>
        <v>-8.6299999999999932E-2</v>
      </c>
      <c r="R655" s="24">
        <f>SUMIFS(tblCleanOrders[Sales_USD],tblCleanOrders[Rep_ID],A655,tblCleanOrders[Year],YEAR(D655),tblCleanOrders[Month],MONTH(D655))</f>
        <v>8848.9599999999991</v>
      </c>
      <c r="S655" s="27">
        <v>1.0900000000000001</v>
      </c>
      <c r="T655" s="24">
        <f>INDEX(tblRepAvg[Avg_Monthly_Sales],MATCH(A655,tblRepAvg[Rep_ID],0))*S655</f>
        <v>9301.7621648648656</v>
      </c>
      <c r="U655" s="9">
        <f t="shared" si="85"/>
        <v>0.95132081891158038</v>
      </c>
      <c r="V655" s="24">
        <f t="shared" si="86"/>
        <v>-452.80216486486643</v>
      </c>
      <c r="W655" t="str">
        <f t="shared" si="87"/>
        <v>Healthy</v>
      </c>
    </row>
    <row r="656" spans="1:23" ht="15" customHeight="1" x14ac:dyDescent="0.3">
      <c r="A656" s="25">
        <v>321760</v>
      </c>
      <c r="B656" s="25">
        <v>2</v>
      </c>
      <c r="C656" t="str">
        <f>INDEX(tblRegions[name],MATCH(B656,tblRegions[id],0))</f>
        <v>Midwest</v>
      </c>
      <c r="D656" s="26">
        <v>42125</v>
      </c>
      <c r="E656" s="27">
        <v>26</v>
      </c>
      <c r="F656" s="27">
        <v>23</v>
      </c>
      <c r="G656" s="9">
        <f t="shared" si="80"/>
        <v>0.88461538461538458</v>
      </c>
      <c r="H656" s="27">
        <v>540</v>
      </c>
      <c r="I656" s="27">
        <v>467</v>
      </c>
      <c r="J656" s="9">
        <f t="shared" si="81"/>
        <v>0.86481481481481481</v>
      </c>
      <c r="K656">
        <f t="shared" si="82"/>
        <v>-73</v>
      </c>
      <c r="L656" s="28">
        <v>0.82579999999999998</v>
      </c>
      <c r="M656" s="28">
        <v>0.9</v>
      </c>
      <c r="N656" s="9">
        <f t="shared" si="83"/>
        <v>-7.4200000000000044E-2</v>
      </c>
      <c r="O656" s="28">
        <v>0.8387</v>
      </c>
      <c r="P656" s="28">
        <v>0.95</v>
      </c>
      <c r="Q656" s="9">
        <f t="shared" si="84"/>
        <v>-0.11129999999999995</v>
      </c>
      <c r="R656" s="24">
        <f>SUMIFS(tblCleanOrders[Sales_USD],tblCleanOrders[Rep_ID],A656,tblCleanOrders[Year],YEAR(D656),tblCleanOrders[Month],MONTH(D656))</f>
        <v>7367.2800000000007</v>
      </c>
      <c r="S656" s="27">
        <v>1.1000000000000001</v>
      </c>
      <c r="T656" s="24">
        <f>INDEX(tblRepAvg[Avg_Monthly_Sales],MATCH(A656,tblRepAvg[Rep_ID],0))*S656</f>
        <v>9387.0994324324329</v>
      </c>
      <c r="U656" s="9">
        <f t="shared" si="85"/>
        <v>0.7848302932156066</v>
      </c>
      <c r="V656" s="24">
        <f t="shared" si="86"/>
        <v>-2019.8194324324322</v>
      </c>
      <c r="W656" t="str">
        <f t="shared" si="87"/>
        <v>Critical</v>
      </c>
    </row>
    <row r="657" spans="1:23" ht="15" customHeight="1" x14ac:dyDescent="0.3">
      <c r="A657" s="25">
        <v>321760</v>
      </c>
      <c r="B657" s="25">
        <v>2</v>
      </c>
      <c r="C657" t="str">
        <f>INDEX(tblRegions[name],MATCH(B657,tblRegions[id],0))</f>
        <v>Midwest</v>
      </c>
      <c r="D657" s="26">
        <v>42156</v>
      </c>
      <c r="E657" s="27">
        <v>26</v>
      </c>
      <c r="F657" s="27">
        <v>24</v>
      </c>
      <c r="G657" s="9">
        <f t="shared" si="80"/>
        <v>0.92307692307692313</v>
      </c>
      <c r="H657" s="27">
        <v>548</v>
      </c>
      <c r="I657" s="27">
        <v>511</v>
      </c>
      <c r="J657" s="9">
        <f t="shared" si="81"/>
        <v>0.93248175182481752</v>
      </c>
      <c r="K657">
        <f t="shared" si="82"/>
        <v>-37</v>
      </c>
      <c r="L657" s="28">
        <v>0.81020000000000003</v>
      </c>
      <c r="M657" s="28">
        <v>0.9</v>
      </c>
      <c r="N657" s="9">
        <f t="shared" si="83"/>
        <v>-8.9799999999999991E-2</v>
      </c>
      <c r="O657" s="28">
        <v>0.87629999999999997</v>
      </c>
      <c r="P657" s="28">
        <v>0.95</v>
      </c>
      <c r="Q657" s="9">
        <f t="shared" si="84"/>
        <v>-7.3699999999999988E-2</v>
      </c>
      <c r="R657" s="24">
        <f>SUMIFS(tblCleanOrders[Sales_USD],tblCleanOrders[Rep_ID],A657,tblCleanOrders[Year],YEAR(D657),tblCleanOrders[Month],MONTH(D657))</f>
        <v>7651.08</v>
      </c>
      <c r="S657" s="27">
        <v>1.1100000000000001</v>
      </c>
      <c r="T657" s="24">
        <f>INDEX(tblRepAvg[Avg_Monthly_Sales],MATCH(A657,tblRepAvg[Rep_ID],0))*S657</f>
        <v>9472.4367000000002</v>
      </c>
      <c r="U657" s="9">
        <f t="shared" si="85"/>
        <v>0.80772036196346397</v>
      </c>
      <c r="V657" s="24">
        <f t="shared" si="86"/>
        <v>-1821.3567000000003</v>
      </c>
      <c r="W657" t="str">
        <f t="shared" si="87"/>
        <v>At Risk</v>
      </c>
    </row>
    <row r="658" spans="1:23" ht="15" customHeight="1" x14ac:dyDescent="0.3">
      <c r="A658" s="25">
        <v>321760</v>
      </c>
      <c r="B658" s="25">
        <v>2</v>
      </c>
      <c r="C658" t="str">
        <f>INDEX(tblRegions[name],MATCH(B658,tblRegions[id],0))</f>
        <v>Midwest</v>
      </c>
      <c r="D658" s="26">
        <v>42186</v>
      </c>
      <c r="E658" s="27">
        <v>26</v>
      </c>
      <c r="F658" s="27">
        <v>23</v>
      </c>
      <c r="G658" s="9">
        <f t="shared" si="80"/>
        <v>0.88461538461538458</v>
      </c>
      <c r="H658" s="27">
        <v>556</v>
      </c>
      <c r="I658" s="27">
        <v>495</v>
      </c>
      <c r="J658" s="9">
        <f t="shared" si="81"/>
        <v>0.89028776978417268</v>
      </c>
      <c r="K658">
        <f t="shared" si="82"/>
        <v>-61</v>
      </c>
      <c r="L658" s="28">
        <v>0.88129999999999997</v>
      </c>
      <c r="M658" s="28">
        <v>0.9</v>
      </c>
      <c r="N658" s="9">
        <f t="shared" si="83"/>
        <v>-1.870000000000005E-2</v>
      </c>
      <c r="O658" s="28">
        <v>0.88780000000000003</v>
      </c>
      <c r="P658" s="28">
        <v>0.95</v>
      </c>
      <c r="Q658" s="9">
        <f t="shared" si="84"/>
        <v>-6.2199999999999922E-2</v>
      </c>
      <c r="R658" s="24">
        <f>SUMIFS(tblCleanOrders[Sales_USD],tblCleanOrders[Rep_ID],A658,tblCleanOrders[Year],YEAR(D658),tblCleanOrders[Month],MONTH(D658))</f>
        <v>6157.82</v>
      </c>
      <c r="S658" s="27">
        <v>1.1200000000000001</v>
      </c>
      <c r="T658" s="24">
        <f>INDEX(tblRepAvg[Avg_Monthly_Sales],MATCH(A658,tblRepAvg[Rep_ID],0))*S658</f>
        <v>9557.7739675675675</v>
      </c>
      <c r="U658" s="9">
        <f t="shared" si="85"/>
        <v>0.6442734491206169</v>
      </c>
      <c r="V658" s="24">
        <f t="shared" si="86"/>
        <v>-3399.9539675675678</v>
      </c>
      <c r="W658" t="str">
        <f t="shared" si="87"/>
        <v>Critical</v>
      </c>
    </row>
    <row r="659" spans="1:23" ht="15" customHeight="1" x14ac:dyDescent="0.3">
      <c r="A659" s="25">
        <v>321760</v>
      </c>
      <c r="B659" s="25">
        <v>2</v>
      </c>
      <c r="C659" t="str">
        <f>INDEX(tblRegions[name],MATCH(B659,tblRegions[id],0))</f>
        <v>Midwest</v>
      </c>
      <c r="D659" s="26">
        <v>42217</v>
      </c>
      <c r="E659" s="27">
        <v>26</v>
      </c>
      <c r="F659" s="27">
        <v>22</v>
      </c>
      <c r="G659" s="9">
        <f t="shared" si="80"/>
        <v>0.84615384615384615</v>
      </c>
      <c r="H659" s="27">
        <v>564</v>
      </c>
      <c r="I659" s="27">
        <v>504</v>
      </c>
      <c r="J659" s="9">
        <f t="shared" si="81"/>
        <v>0.8936170212765957</v>
      </c>
      <c r="K659">
        <f t="shared" si="82"/>
        <v>-60</v>
      </c>
      <c r="L659" s="28">
        <v>0.86960000000000004</v>
      </c>
      <c r="M659" s="28">
        <v>0.9</v>
      </c>
      <c r="N659" s="9">
        <f t="shared" si="83"/>
        <v>-3.0399999999999983E-2</v>
      </c>
      <c r="O659" s="28">
        <v>0.86050000000000004</v>
      </c>
      <c r="P659" s="28">
        <v>0.95</v>
      </c>
      <c r="Q659" s="9">
        <f t="shared" si="84"/>
        <v>-8.9499999999999913E-2</v>
      </c>
      <c r="R659" s="24">
        <f>SUMIFS(tblCleanOrders[Sales_USD],tblCleanOrders[Rep_ID],A659,tblCleanOrders[Year],YEAR(D659),tblCleanOrders[Month],MONTH(D659))</f>
        <v>5050.04</v>
      </c>
      <c r="S659" s="27">
        <v>1.1299999999999999</v>
      </c>
      <c r="T659" s="24">
        <f>INDEX(tblRepAvg[Avg_Monthly_Sales],MATCH(A659,tblRepAvg[Rep_ID],0))*S659</f>
        <v>9643.111235135133</v>
      </c>
      <c r="U659" s="9">
        <f t="shared" si="85"/>
        <v>0.52369405235106481</v>
      </c>
      <c r="V659" s="24">
        <f t="shared" si="86"/>
        <v>-4593.0712351351331</v>
      </c>
      <c r="W659" t="str">
        <f t="shared" si="87"/>
        <v>Critical</v>
      </c>
    </row>
    <row r="660" spans="1:23" ht="15" customHeight="1" x14ac:dyDescent="0.3">
      <c r="A660" s="25">
        <v>321760</v>
      </c>
      <c r="B660" s="25">
        <v>2</v>
      </c>
      <c r="C660" t="str">
        <f>INDEX(tblRegions[name],MATCH(B660,tblRegions[id],0))</f>
        <v>Midwest</v>
      </c>
      <c r="D660" s="26">
        <v>42248</v>
      </c>
      <c r="E660" s="27">
        <v>26</v>
      </c>
      <c r="F660" s="27">
        <v>24</v>
      </c>
      <c r="G660" s="9">
        <f t="shared" si="80"/>
        <v>0.92307692307692313</v>
      </c>
      <c r="H660" s="27">
        <v>540</v>
      </c>
      <c r="I660" s="27">
        <v>458</v>
      </c>
      <c r="J660" s="9">
        <f t="shared" si="81"/>
        <v>0.8481481481481481</v>
      </c>
      <c r="K660">
        <f t="shared" si="82"/>
        <v>-82</v>
      </c>
      <c r="L660" s="28">
        <v>0.77449999999999997</v>
      </c>
      <c r="M660" s="28">
        <v>0.9</v>
      </c>
      <c r="N660" s="9">
        <f t="shared" si="83"/>
        <v>-0.12550000000000006</v>
      </c>
      <c r="O660" s="28">
        <v>0.8589</v>
      </c>
      <c r="P660" s="28">
        <v>0.95</v>
      </c>
      <c r="Q660" s="9">
        <f t="shared" si="84"/>
        <v>-9.1099999999999959E-2</v>
      </c>
      <c r="R660" s="24">
        <f>SUMIFS(tblCleanOrders[Sales_USD],tblCleanOrders[Rep_ID],A660,tblCleanOrders[Year],YEAR(D660),tblCleanOrders[Month],MONTH(D660))</f>
        <v>5209.13</v>
      </c>
      <c r="S660" s="27">
        <v>1.1399999999999999</v>
      </c>
      <c r="T660" s="24">
        <f>INDEX(tblRepAvg[Avg_Monthly_Sales],MATCH(A660,tblRepAvg[Rep_ID],0))*S660</f>
        <v>9728.4485027027004</v>
      </c>
      <c r="U660" s="9">
        <f t="shared" si="85"/>
        <v>0.5354533149404892</v>
      </c>
      <c r="V660" s="24">
        <f t="shared" si="86"/>
        <v>-4519.3185027027002</v>
      </c>
      <c r="W660" t="str">
        <f t="shared" si="87"/>
        <v>Critical</v>
      </c>
    </row>
    <row r="661" spans="1:23" ht="15" customHeight="1" x14ac:dyDescent="0.3">
      <c r="A661" s="25">
        <v>321760</v>
      </c>
      <c r="B661" s="25">
        <v>2</v>
      </c>
      <c r="C661" t="str">
        <f>INDEX(tblRegions[name],MATCH(B661,tblRegions[id],0))</f>
        <v>Midwest</v>
      </c>
      <c r="D661" s="26">
        <v>42278</v>
      </c>
      <c r="E661" s="27">
        <v>26</v>
      </c>
      <c r="F661" s="27">
        <v>22</v>
      </c>
      <c r="G661" s="9">
        <f t="shared" si="80"/>
        <v>0.84615384615384615</v>
      </c>
      <c r="H661" s="27">
        <v>548</v>
      </c>
      <c r="I661" s="27">
        <v>475</v>
      </c>
      <c r="J661" s="9">
        <f t="shared" si="81"/>
        <v>0.86678832116788318</v>
      </c>
      <c r="K661">
        <f t="shared" si="82"/>
        <v>-73</v>
      </c>
      <c r="L661" s="28">
        <v>0.87150000000000005</v>
      </c>
      <c r="M661" s="28">
        <v>0.9</v>
      </c>
      <c r="N661" s="9">
        <f t="shared" si="83"/>
        <v>-2.849999999999997E-2</v>
      </c>
      <c r="O661" s="28">
        <v>0.80169999999999997</v>
      </c>
      <c r="P661" s="28">
        <v>0.95</v>
      </c>
      <c r="Q661" s="9">
        <f t="shared" si="84"/>
        <v>-0.14829999999999999</v>
      </c>
      <c r="R661" s="24">
        <f>SUMIFS(tblCleanOrders[Sales_USD],tblCleanOrders[Rep_ID],A661,tblCleanOrders[Year],YEAR(D661),tblCleanOrders[Month],MONTH(D661))</f>
        <v>5697.8</v>
      </c>
      <c r="S661" s="27">
        <v>1.1499999999999999</v>
      </c>
      <c r="T661" s="24">
        <f>INDEX(tblRepAvg[Avg_Monthly_Sales],MATCH(A661,tblRepAvg[Rep_ID],0))*S661</f>
        <v>9813.7857702702695</v>
      </c>
      <c r="U661" s="9">
        <f t="shared" si="85"/>
        <v>0.58059143875555419</v>
      </c>
      <c r="V661" s="24">
        <f t="shared" si="86"/>
        <v>-4115.9857702702693</v>
      </c>
      <c r="W661" t="str">
        <f t="shared" si="87"/>
        <v>Critical</v>
      </c>
    </row>
    <row r="662" spans="1:23" ht="15" customHeight="1" x14ac:dyDescent="0.3">
      <c r="A662" s="25">
        <v>321760</v>
      </c>
      <c r="B662" s="25">
        <v>2</v>
      </c>
      <c r="C662" t="str">
        <f>INDEX(tblRegions[name],MATCH(B662,tblRegions[id],0))</f>
        <v>Midwest</v>
      </c>
      <c r="D662" s="26">
        <v>42309</v>
      </c>
      <c r="E662" s="27">
        <v>26</v>
      </c>
      <c r="F662" s="27">
        <v>22</v>
      </c>
      <c r="G662" s="9">
        <f t="shared" si="80"/>
        <v>0.84615384615384615</v>
      </c>
      <c r="H662" s="27">
        <v>556</v>
      </c>
      <c r="I662" s="27">
        <v>464</v>
      </c>
      <c r="J662" s="9">
        <f t="shared" si="81"/>
        <v>0.83453237410071945</v>
      </c>
      <c r="K662">
        <f t="shared" si="82"/>
        <v>-92</v>
      </c>
      <c r="L662" s="28">
        <v>0.82420000000000004</v>
      </c>
      <c r="M662" s="28">
        <v>0.9</v>
      </c>
      <c r="N662" s="9">
        <f t="shared" si="83"/>
        <v>-7.5799999999999979E-2</v>
      </c>
      <c r="O662" s="28">
        <v>0.84870000000000001</v>
      </c>
      <c r="P662" s="28">
        <v>0.95</v>
      </c>
      <c r="Q662" s="9">
        <f t="shared" si="84"/>
        <v>-0.10129999999999995</v>
      </c>
      <c r="R662" s="24">
        <f>SUMIFS(tblCleanOrders[Sales_USD],tblCleanOrders[Rep_ID],A662,tblCleanOrders[Year],YEAR(D662),tblCleanOrders[Month],MONTH(D662))</f>
        <v>6127.07</v>
      </c>
      <c r="S662" s="27">
        <v>1.05</v>
      </c>
      <c r="T662" s="24">
        <f>INDEX(tblRepAvg[Avg_Monthly_Sales],MATCH(A662,tblRepAvg[Rep_ID],0))*S662</f>
        <v>8960.4130945945944</v>
      </c>
      <c r="U662" s="9">
        <f t="shared" si="85"/>
        <v>0.68379325097145127</v>
      </c>
      <c r="V662" s="24">
        <f t="shared" si="86"/>
        <v>-2833.3430945945947</v>
      </c>
      <c r="W662" t="str">
        <f t="shared" si="87"/>
        <v>Critical</v>
      </c>
    </row>
    <row r="663" spans="1:23" ht="15" customHeight="1" x14ac:dyDescent="0.3">
      <c r="A663" s="25">
        <v>321760</v>
      </c>
      <c r="B663" s="25">
        <v>2</v>
      </c>
      <c r="C663" t="str">
        <f>INDEX(tblRegions[name],MATCH(B663,tblRegions[id],0))</f>
        <v>Midwest</v>
      </c>
      <c r="D663" s="26">
        <v>42339</v>
      </c>
      <c r="E663" s="27">
        <v>26</v>
      </c>
      <c r="F663" s="27">
        <v>24</v>
      </c>
      <c r="G663" s="9">
        <f t="shared" si="80"/>
        <v>0.92307692307692313</v>
      </c>
      <c r="H663" s="27">
        <v>564</v>
      </c>
      <c r="I663" s="27">
        <v>515</v>
      </c>
      <c r="J663" s="9">
        <f t="shared" si="81"/>
        <v>0.91312056737588654</v>
      </c>
      <c r="K663">
        <f t="shared" si="82"/>
        <v>-49</v>
      </c>
      <c r="L663" s="28">
        <v>0.84379999999999999</v>
      </c>
      <c r="M663" s="28">
        <v>0.9</v>
      </c>
      <c r="N663" s="9">
        <f t="shared" si="83"/>
        <v>-5.6200000000000028E-2</v>
      </c>
      <c r="O663" s="28">
        <v>0.86950000000000005</v>
      </c>
      <c r="P663" s="28">
        <v>0.95</v>
      </c>
      <c r="Q663" s="9">
        <f t="shared" si="84"/>
        <v>-8.0499999999999905E-2</v>
      </c>
      <c r="R663" s="24">
        <f>SUMIFS(tblCleanOrders[Sales_USD],tblCleanOrders[Rep_ID],A663,tblCleanOrders[Year],YEAR(D663),tblCleanOrders[Month],MONTH(D663))</f>
        <v>5700.57</v>
      </c>
      <c r="S663" s="27">
        <v>1.06</v>
      </c>
      <c r="T663" s="24">
        <f>INDEX(tblRepAvg[Avg_Monthly_Sales],MATCH(A663,tblRepAvg[Rep_ID],0))*S663</f>
        <v>9045.7503621621618</v>
      </c>
      <c r="U663" s="9">
        <f t="shared" si="85"/>
        <v>0.63019315941385545</v>
      </c>
      <c r="V663" s="24">
        <f t="shared" si="86"/>
        <v>-3345.1803621621621</v>
      </c>
      <c r="W663" t="str">
        <f t="shared" si="87"/>
        <v>Critical</v>
      </c>
    </row>
    <row r="664" spans="1:23" ht="15" customHeight="1" x14ac:dyDescent="0.3">
      <c r="A664" s="25">
        <v>321760</v>
      </c>
      <c r="B664" s="25">
        <v>2</v>
      </c>
      <c r="C664" t="str">
        <f>INDEX(tblRegions[name],MATCH(B664,tblRegions[id],0))</f>
        <v>Midwest</v>
      </c>
      <c r="D664" s="26">
        <v>42370</v>
      </c>
      <c r="E664" s="27">
        <v>26</v>
      </c>
      <c r="F664" s="27">
        <v>23</v>
      </c>
      <c r="G664" s="9">
        <f t="shared" si="80"/>
        <v>0.88461538461538458</v>
      </c>
      <c r="H664" s="27">
        <v>540</v>
      </c>
      <c r="I664" s="27">
        <v>454</v>
      </c>
      <c r="J664" s="9">
        <f t="shared" si="81"/>
        <v>0.84074074074074079</v>
      </c>
      <c r="K664">
        <f t="shared" si="82"/>
        <v>-86</v>
      </c>
      <c r="L664" s="28">
        <v>0.85650000000000004</v>
      </c>
      <c r="M664" s="28">
        <v>0.9</v>
      </c>
      <c r="N664" s="9">
        <f t="shared" si="83"/>
        <v>-4.3499999999999983E-2</v>
      </c>
      <c r="O664" s="28">
        <v>0.82740000000000002</v>
      </c>
      <c r="P664" s="28">
        <v>0.95</v>
      </c>
      <c r="Q664" s="9">
        <f t="shared" si="84"/>
        <v>-0.12259999999999993</v>
      </c>
      <c r="R664" s="24">
        <f>SUMIFS(tblCleanOrders[Sales_USD],tblCleanOrders[Rep_ID],A664,tblCleanOrders[Year],YEAR(D664),tblCleanOrders[Month],MONTH(D664))</f>
        <v>6522.1</v>
      </c>
      <c r="S664" s="27">
        <v>1.07</v>
      </c>
      <c r="T664" s="24">
        <f>INDEX(tblRepAvg[Avg_Monthly_Sales],MATCH(A664,tblRepAvg[Rep_ID],0))*S664</f>
        <v>9131.0876297297291</v>
      </c>
      <c r="U664" s="9">
        <f t="shared" si="85"/>
        <v>0.71427416584688364</v>
      </c>
      <c r="V664" s="24">
        <f t="shared" si="86"/>
        <v>-2608.9876297297287</v>
      </c>
      <c r="W664" t="str">
        <f t="shared" si="87"/>
        <v>Critical</v>
      </c>
    </row>
    <row r="665" spans="1:23" ht="15" customHeight="1" x14ac:dyDescent="0.3">
      <c r="A665" s="25">
        <v>321760</v>
      </c>
      <c r="B665" s="25">
        <v>2</v>
      </c>
      <c r="C665" t="str">
        <f>INDEX(tblRegions[name],MATCH(B665,tblRegions[id],0))</f>
        <v>Midwest</v>
      </c>
      <c r="D665" s="26">
        <v>42401</v>
      </c>
      <c r="E665" s="27">
        <v>26</v>
      </c>
      <c r="F665" s="27">
        <v>24</v>
      </c>
      <c r="G665" s="9">
        <f t="shared" si="80"/>
        <v>0.92307692307692313</v>
      </c>
      <c r="H665" s="27">
        <v>548</v>
      </c>
      <c r="I665" s="27">
        <v>506</v>
      </c>
      <c r="J665" s="9">
        <f t="shared" si="81"/>
        <v>0.92335766423357668</v>
      </c>
      <c r="K665">
        <f t="shared" si="82"/>
        <v>-42</v>
      </c>
      <c r="L665" s="28">
        <v>0.83379999999999999</v>
      </c>
      <c r="M665" s="28">
        <v>0.9</v>
      </c>
      <c r="N665" s="9">
        <f t="shared" si="83"/>
        <v>-6.6200000000000037E-2</v>
      </c>
      <c r="O665" s="28">
        <v>0.85670000000000002</v>
      </c>
      <c r="P665" s="28">
        <v>0.95</v>
      </c>
      <c r="Q665" s="9">
        <f t="shared" si="84"/>
        <v>-9.3299999999999939E-2</v>
      </c>
      <c r="R665" s="24">
        <f>SUMIFS(tblCleanOrders[Sales_USD],tblCleanOrders[Rep_ID],A665,tblCleanOrders[Year],YEAR(D665),tblCleanOrders[Month],MONTH(D665))</f>
        <v>6286.59</v>
      </c>
      <c r="S665" s="27">
        <v>1.08</v>
      </c>
      <c r="T665" s="24">
        <f>INDEX(tblRepAvg[Avg_Monthly_Sales],MATCH(A665,tblRepAvg[Rep_ID],0))*S665</f>
        <v>9216.4248972972964</v>
      </c>
      <c r="U665" s="9">
        <f t="shared" si="85"/>
        <v>0.68210722379385236</v>
      </c>
      <c r="V665" s="24">
        <f t="shared" si="86"/>
        <v>-2929.8348972972963</v>
      </c>
      <c r="W665" t="str">
        <f t="shared" si="87"/>
        <v>Critical</v>
      </c>
    </row>
    <row r="666" spans="1:23" ht="15" customHeight="1" x14ac:dyDescent="0.3">
      <c r="A666" s="25">
        <v>321760</v>
      </c>
      <c r="B666" s="25">
        <v>2</v>
      </c>
      <c r="C666" t="str">
        <f>INDEX(tblRegions[name],MATCH(B666,tblRegions[id],0))</f>
        <v>Midwest</v>
      </c>
      <c r="D666" s="26">
        <v>42430</v>
      </c>
      <c r="E666" s="27">
        <v>26</v>
      </c>
      <c r="F666" s="27">
        <v>23</v>
      </c>
      <c r="G666" s="9">
        <f t="shared" si="80"/>
        <v>0.88461538461538458</v>
      </c>
      <c r="H666" s="27">
        <v>556</v>
      </c>
      <c r="I666" s="27">
        <v>423</v>
      </c>
      <c r="J666" s="9">
        <f t="shared" si="81"/>
        <v>0.76079136690647486</v>
      </c>
      <c r="K666">
        <f t="shared" si="82"/>
        <v>-133</v>
      </c>
      <c r="L666" s="28">
        <v>0.83699999999999997</v>
      </c>
      <c r="M666" s="28">
        <v>0.9</v>
      </c>
      <c r="N666" s="9">
        <f t="shared" si="83"/>
        <v>-6.3000000000000056E-2</v>
      </c>
      <c r="O666" s="28">
        <v>0.85940000000000005</v>
      </c>
      <c r="P666" s="28">
        <v>0.95</v>
      </c>
      <c r="Q666" s="9">
        <f t="shared" si="84"/>
        <v>-9.0599999999999903E-2</v>
      </c>
      <c r="R666" s="24">
        <f>SUMIFS(tblCleanOrders[Sales_USD],tblCleanOrders[Rep_ID],A666,tblCleanOrders[Year],YEAR(D666),tblCleanOrders[Month],MONTH(D666))</f>
        <v>9994.41</v>
      </c>
      <c r="S666" s="27">
        <v>1.0900000000000001</v>
      </c>
      <c r="T666" s="24">
        <f>INDEX(tblRepAvg[Avg_Monthly_Sales],MATCH(A666,tblRepAvg[Rep_ID],0))*S666</f>
        <v>9301.7621648648656</v>
      </c>
      <c r="U666" s="9">
        <f t="shared" si="85"/>
        <v>1.0744641523679719</v>
      </c>
      <c r="V666" s="24">
        <f t="shared" si="86"/>
        <v>692.6478351351343</v>
      </c>
      <c r="W666" t="str">
        <f t="shared" si="87"/>
        <v>Healthy</v>
      </c>
    </row>
    <row r="667" spans="1:23" ht="15" customHeight="1" x14ac:dyDescent="0.3">
      <c r="A667" s="25">
        <v>321760</v>
      </c>
      <c r="B667" s="25">
        <v>2</v>
      </c>
      <c r="C667" t="str">
        <f>INDEX(tblRegions[name],MATCH(B667,tblRegions[id],0))</f>
        <v>Midwest</v>
      </c>
      <c r="D667" s="26">
        <v>42461</v>
      </c>
      <c r="E667" s="27">
        <v>26</v>
      </c>
      <c r="F667" s="27">
        <v>23</v>
      </c>
      <c r="G667" s="9">
        <f t="shared" si="80"/>
        <v>0.88461538461538458</v>
      </c>
      <c r="H667" s="27">
        <v>564</v>
      </c>
      <c r="I667" s="27">
        <v>510</v>
      </c>
      <c r="J667" s="9">
        <f t="shared" si="81"/>
        <v>0.9042553191489362</v>
      </c>
      <c r="K667">
        <f t="shared" si="82"/>
        <v>-54</v>
      </c>
      <c r="L667" s="28">
        <v>0.82379999999999998</v>
      </c>
      <c r="M667" s="28">
        <v>0.9</v>
      </c>
      <c r="N667" s="9">
        <f t="shared" si="83"/>
        <v>-7.6200000000000045E-2</v>
      </c>
      <c r="O667" s="28">
        <v>0.82150000000000001</v>
      </c>
      <c r="P667" s="28">
        <v>0.95</v>
      </c>
      <c r="Q667" s="9">
        <f t="shared" si="84"/>
        <v>-0.12849999999999995</v>
      </c>
      <c r="R667" s="24">
        <f>SUMIFS(tblCleanOrders[Sales_USD],tblCleanOrders[Rep_ID],A667,tblCleanOrders[Year],YEAR(D667),tblCleanOrders[Month],MONTH(D667))</f>
        <v>10579.810000000001</v>
      </c>
      <c r="S667" s="27">
        <v>1.1000000000000001</v>
      </c>
      <c r="T667" s="24">
        <f>INDEX(tblRepAvg[Avg_Monthly_Sales],MATCH(A667,tblRepAvg[Rep_ID],0))*S667</f>
        <v>9387.0994324324329</v>
      </c>
      <c r="U667" s="9">
        <f t="shared" si="85"/>
        <v>1.127058478090341</v>
      </c>
      <c r="V667" s="24">
        <f t="shared" si="86"/>
        <v>1192.7105675675684</v>
      </c>
      <c r="W667" t="str">
        <f t="shared" si="87"/>
        <v>Healthy</v>
      </c>
    </row>
    <row r="668" spans="1:23" ht="15" customHeight="1" x14ac:dyDescent="0.3">
      <c r="A668" s="25">
        <v>321760</v>
      </c>
      <c r="B668" s="25">
        <v>2</v>
      </c>
      <c r="C668" t="str">
        <f>INDEX(tblRegions[name],MATCH(B668,tblRegions[id],0))</f>
        <v>Midwest</v>
      </c>
      <c r="D668" s="26">
        <v>42491</v>
      </c>
      <c r="E668" s="27">
        <v>26</v>
      </c>
      <c r="F668" s="27">
        <v>23</v>
      </c>
      <c r="G668" s="9">
        <f t="shared" si="80"/>
        <v>0.88461538461538458</v>
      </c>
      <c r="H668" s="27">
        <v>540</v>
      </c>
      <c r="I668" s="27">
        <v>474</v>
      </c>
      <c r="J668" s="9">
        <f t="shared" si="81"/>
        <v>0.87777777777777777</v>
      </c>
      <c r="K668">
        <f t="shared" si="82"/>
        <v>-66</v>
      </c>
      <c r="L668" s="28">
        <v>0.83050000000000002</v>
      </c>
      <c r="M668" s="28">
        <v>0.9</v>
      </c>
      <c r="N668" s="9">
        <f t="shared" si="83"/>
        <v>-6.9500000000000006E-2</v>
      </c>
      <c r="O668" s="28">
        <v>0.86809999999999998</v>
      </c>
      <c r="P668" s="28">
        <v>0.95</v>
      </c>
      <c r="Q668" s="9">
        <f t="shared" si="84"/>
        <v>-8.1899999999999973E-2</v>
      </c>
      <c r="R668" s="24">
        <f>SUMIFS(tblCleanOrders[Sales_USD],tblCleanOrders[Rep_ID],A668,tblCleanOrders[Year],YEAR(D668),tblCleanOrders[Month],MONTH(D668))</f>
        <v>7855.1</v>
      </c>
      <c r="S668" s="27">
        <v>1.1100000000000001</v>
      </c>
      <c r="T668" s="24">
        <f>INDEX(tblRepAvg[Avg_Monthly_Sales],MATCH(A668,tblRepAvg[Rep_ID],0))*S668</f>
        <v>9472.4367000000002</v>
      </c>
      <c r="U668" s="9">
        <f t="shared" si="85"/>
        <v>0.82925864260460036</v>
      </c>
      <c r="V668" s="24">
        <f t="shared" si="86"/>
        <v>-1617.3366999999998</v>
      </c>
      <c r="W668" t="str">
        <f t="shared" si="87"/>
        <v>At Risk</v>
      </c>
    </row>
    <row r="669" spans="1:23" ht="15" customHeight="1" x14ac:dyDescent="0.3">
      <c r="A669" s="25">
        <v>321760</v>
      </c>
      <c r="B669" s="25">
        <v>2</v>
      </c>
      <c r="C669" t="str">
        <f>INDEX(tblRegions[name],MATCH(B669,tblRegions[id],0))</f>
        <v>Midwest</v>
      </c>
      <c r="D669" s="26">
        <v>42522</v>
      </c>
      <c r="E669" s="27">
        <v>26</v>
      </c>
      <c r="F669" s="27">
        <v>24</v>
      </c>
      <c r="G669" s="9">
        <f t="shared" si="80"/>
        <v>0.92307692307692313</v>
      </c>
      <c r="H669" s="27">
        <v>548</v>
      </c>
      <c r="I669" s="27">
        <v>456</v>
      </c>
      <c r="J669" s="9">
        <f t="shared" si="81"/>
        <v>0.83211678832116787</v>
      </c>
      <c r="K669">
        <f t="shared" si="82"/>
        <v>-92</v>
      </c>
      <c r="L669" s="28">
        <v>0.83260000000000001</v>
      </c>
      <c r="M669" s="28">
        <v>0.9</v>
      </c>
      <c r="N669" s="9">
        <f t="shared" si="83"/>
        <v>-6.7400000000000015E-2</v>
      </c>
      <c r="O669" s="28">
        <v>0.90790000000000004</v>
      </c>
      <c r="P669" s="28">
        <v>0.95</v>
      </c>
      <c r="Q669" s="9">
        <f t="shared" si="84"/>
        <v>-4.2099999999999915E-2</v>
      </c>
      <c r="R669" s="24">
        <f>SUMIFS(tblCleanOrders[Sales_USD],tblCleanOrders[Rep_ID],A669,tblCleanOrders[Year],YEAR(D669),tblCleanOrders[Month],MONTH(D669))</f>
        <v>12205.18</v>
      </c>
      <c r="S669" s="27">
        <v>1.1200000000000001</v>
      </c>
      <c r="T669" s="24">
        <f>INDEX(tblRepAvg[Avg_Monthly_Sales],MATCH(A669,tblRepAvg[Rep_ID],0))*S669</f>
        <v>9557.7739675675675</v>
      </c>
      <c r="U669" s="9">
        <f t="shared" si="85"/>
        <v>1.2769898138851041</v>
      </c>
      <c r="V669" s="24">
        <f t="shared" si="86"/>
        <v>2647.4060324324328</v>
      </c>
      <c r="W669" t="str">
        <f t="shared" si="87"/>
        <v>Healthy</v>
      </c>
    </row>
    <row r="670" spans="1:23" ht="15" customHeight="1" x14ac:dyDescent="0.3">
      <c r="A670" s="25">
        <v>321760</v>
      </c>
      <c r="B670" s="25">
        <v>2</v>
      </c>
      <c r="C670" t="str">
        <f>INDEX(tblRegions[name],MATCH(B670,tblRegions[id],0))</f>
        <v>Midwest</v>
      </c>
      <c r="D670" s="26">
        <v>42552</v>
      </c>
      <c r="E670" s="27">
        <v>26</v>
      </c>
      <c r="F670" s="27">
        <v>22</v>
      </c>
      <c r="G670" s="9">
        <f t="shared" si="80"/>
        <v>0.84615384615384615</v>
      </c>
      <c r="H670" s="27">
        <v>556</v>
      </c>
      <c r="I670" s="27">
        <v>491</v>
      </c>
      <c r="J670" s="9">
        <f t="shared" si="81"/>
        <v>0.88309352517985606</v>
      </c>
      <c r="K670">
        <f t="shared" si="82"/>
        <v>-65</v>
      </c>
      <c r="L670" s="28">
        <v>0.80600000000000005</v>
      </c>
      <c r="M670" s="28">
        <v>0.9</v>
      </c>
      <c r="N670" s="9">
        <f t="shared" si="83"/>
        <v>-9.3999999999999972E-2</v>
      </c>
      <c r="O670" s="28">
        <v>0.84570000000000001</v>
      </c>
      <c r="P670" s="28">
        <v>0.95</v>
      </c>
      <c r="Q670" s="9">
        <f t="shared" si="84"/>
        <v>-0.10429999999999995</v>
      </c>
      <c r="R670" s="24">
        <f>SUMIFS(tblCleanOrders[Sales_USD],tblCleanOrders[Rep_ID],A670,tblCleanOrders[Year],YEAR(D670),tblCleanOrders[Month],MONTH(D670))</f>
        <v>15432.830000000002</v>
      </c>
      <c r="S670" s="27">
        <v>1.1299999999999999</v>
      </c>
      <c r="T670" s="24">
        <f>INDEX(tblRepAvg[Avg_Monthly_Sales],MATCH(A670,tblRepAvg[Rep_ID],0))*S670</f>
        <v>9643.111235135133</v>
      </c>
      <c r="U670" s="9">
        <f t="shared" si="85"/>
        <v>1.6003994586072754</v>
      </c>
      <c r="V670" s="24">
        <f t="shared" si="86"/>
        <v>5789.7187648648687</v>
      </c>
      <c r="W670" t="str">
        <f t="shared" si="87"/>
        <v>Healthy</v>
      </c>
    </row>
    <row r="671" spans="1:23" ht="15" customHeight="1" x14ac:dyDescent="0.3">
      <c r="A671" s="25">
        <v>321760</v>
      </c>
      <c r="B671" s="25">
        <v>2</v>
      </c>
      <c r="C671" t="str">
        <f>INDEX(tblRegions[name],MATCH(B671,tblRegions[id],0))</f>
        <v>Midwest</v>
      </c>
      <c r="D671" s="26">
        <v>42583</v>
      </c>
      <c r="E671" s="27">
        <v>26</v>
      </c>
      <c r="F671" s="27">
        <v>22</v>
      </c>
      <c r="G671" s="9">
        <f t="shared" si="80"/>
        <v>0.84615384615384615</v>
      </c>
      <c r="H671" s="27">
        <v>564</v>
      </c>
      <c r="I671" s="27">
        <v>490</v>
      </c>
      <c r="J671" s="9">
        <f t="shared" si="81"/>
        <v>0.86879432624113473</v>
      </c>
      <c r="K671">
        <f t="shared" si="82"/>
        <v>-74</v>
      </c>
      <c r="L671" s="28">
        <v>0.89090000000000003</v>
      </c>
      <c r="M671" s="28">
        <v>0.9</v>
      </c>
      <c r="N671" s="9">
        <f t="shared" si="83"/>
        <v>-9.099999999999997E-3</v>
      </c>
      <c r="O671" s="28">
        <v>0.82720000000000005</v>
      </c>
      <c r="P671" s="28">
        <v>0.95</v>
      </c>
      <c r="Q671" s="9">
        <f t="shared" si="84"/>
        <v>-0.12279999999999991</v>
      </c>
      <c r="R671" s="24">
        <f>SUMIFS(tblCleanOrders[Sales_USD],tblCleanOrders[Rep_ID],A671,tblCleanOrders[Year],YEAR(D671),tblCleanOrders[Month],MONTH(D671))</f>
        <v>19756.93</v>
      </c>
      <c r="S671" s="27">
        <v>1.1399999999999999</v>
      </c>
      <c r="T671" s="24">
        <f>INDEX(tblRepAvg[Avg_Monthly_Sales],MATCH(A671,tblRepAvg[Rep_ID],0))*S671</f>
        <v>9728.4485027027004</v>
      </c>
      <c r="U671" s="9">
        <f t="shared" si="85"/>
        <v>2.0308407856104953</v>
      </c>
      <c r="V671" s="24">
        <f t="shared" si="86"/>
        <v>10028.4814972973</v>
      </c>
      <c r="W671" t="str">
        <f t="shared" si="87"/>
        <v>Healthy</v>
      </c>
    </row>
    <row r="672" spans="1:23" ht="15" customHeight="1" x14ac:dyDescent="0.3">
      <c r="A672" s="25">
        <v>321760</v>
      </c>
      <c r="B672" s="25">
        <v>2</v>
      </c>
      <c r="C672" t="str">
        <f>INDEX(tblRegions[name],MATCH(B672,tblRegions[id],0))</f>
        <v>Midwest</v>
      </c>
      <c r="D672" s="26">
        <v>42614</v>
      </c>
      <c r="E672" s="27">
        <v>26</v>
      </c>
      <c r="F672" s="27">
        <v>22</v>
      </c>
      <c r="G672" s="9">
        <f t="shared" si="80"/>
        <v>0.84615384615384615</v>
      </c>
      <c r="H672" s="27">
        <v>540</v>
      </c>
      <c r="I672" s="27">
        <v>445</v>
      </c>
      <c r="J672" s="9">
        <f t="shared" si="81"/>
        <v>0.82407407407407407</v>
      </c>
      <c r="K672">
        <f t="shared" si="82"/>
        <v>-95</v>
      </c>
      <c r="L672" s="28">
        <v>0.88690000000000002</v>
      </c>
      <c r="M672" s="28">
        <v>0.9</v>
      </c>
      <c r="N672" s="9">
        <f t="shared" si="83"/>
        <v>-1.3100000000000001E-2</v>
      </c>
      <c r="O672" s="28">
        <v>0.85470000000000002</v>
      </c>
      <c r="P672" s="28">
        <v>0.95</v>
      </c>
      <c r="Q672" s="9">
        <f t="shared" si="84"/>
        <v>-9.529999999999994E-2</v>
      </c>
      <c r="R672" s="24">
        <f>SUMIFS(tblCleanOrders[Sales_USD],tblCleanOrders[Rep_ID],A672,tblCleanOrders[Year],YEAR(D672),tblCleanOrders[Month],MONTH(D672))</f>
        <v>16051.599999999999</v>
      </c>
      <c r="S672" s="27">
        <v>1.1499999999999999</v>
      </c>
      <c r="T672" s="24">
        <f>INDEX(tblRepAvg[Avg_Monthly_Sales],MATCH(A672,tblRepAvg[Rep_ID],0))*S672</f>
        <v>9813.7857702702695</v>
      </c>
      <c r="U672" s="9">
        <f t="shared" si="85"/>
        <v>1.6356175257693588</v>
      </c>
      <c r="V672" s="24">
        <f t="shared" si="86"/>
        <v>6237.814229729729</v>
      </c>
      <c r="W672" t="str">
        <f t="shared" si="87"/>
        <v>Healthy</v>
      </c>
    </row>
    <row r="673" spans="1:23" ht="15" customHeight="1" x14ac:dyDescent="0.3">
      <c r="A673" s="25">
        <v>321760</v>
      </c>
      <c r="B673" s="25">
        <v>2</v>
      </c>
      <c r="C673" t="str">
        <f>INDEX(tblRegions[name],MATCH(B673,tblRegions[id],0))</f>
        <v>Midwest</v>
      </c>
      <c r="D673" s="26">
        <v>42644</v>
      </c>
      <c r="E673" s="27">
        <v>26</v>
      </c>
      <c r="F673" s="27">
        <v>23</v>
      </c>
      <c r="G673" s="9">
        <f t="shared" si="80"/>
        <v>0.88461538461538458</v>
      </c>
      <c r="H673" s="27">
        <v>548</v>
      </c>
      <c r="I673" s="27">
        <v>471</v>
      </c>
      <c r="J673" s="9">
        <f t="shared" si="81"/>
        <v>0.85948905109489049</v>
      </c>
      <c r="K673">
        <f t="shared" si="82"/>
        <v>-77</v>
      </c>
      <c r="L673" s="28">
        <v>0.79339999999999999</v>
      </c>
      <c r="M673" s="28">
        <v>0.9</v>
      </c>
      <c r="N673" s="9">
        <f t="shared" si="83"/>
        <v>-0.10660000000000003</v>
      </c>
      <c r="O673" s="28">
        <v>0.84860000000000002</v>
      </c>
      <c r="P673" s="28">
        <v>0.95</v>
      </c>
      <c r="Q673" s="9">
        <f t="shared" si="84"/>
        <v>-0.10139999999999993</v>
      </c>
      <c r="R673" s="24">
        <f>SUMIFS(tblCleanOrders[Sales_USD],tblCleanOrders[Rep_ID],A673,tblCleanOrders[Year],YEAR(D673),tblCleanOrders[Month],MONTH(D673))</f>
        <v>14114.92</v>
      </c>
      <c r="S673" s="27">
        <v>1.05</v>
      </c>
      <c r="T673" s="24">
        <f>INDEX(tblRepAvg[Avg_Monthly_Sales],MATCH(A673,tblRepAvg[Rep_ID],0))*S673</f>
        <v>8960.4130945945944</v>
      </c>
      <c r="U673" s="9">
        <f t="shared" si="85"/>
        <v>1.575253266896242</v>
      </c>
      <c r="V673" s="24">
        <f t="shared" si="86"/>
        <v>5154.5069054054056</v>
      </c>
      <c r="W673" t="str">
        <f t="shared" si="87"/>
        <v>At Risk</v>
      </c>
    </row>
    <row r="674" spans="1:23" ht="15" customHeight="1" x14ac:dyDescent="0.3">
      <c r="A674" s="25">
        <v>321760</v>
      </c>
      <c r="B674" s="25">
        <v>2</v>
      </c>
      <c r="C674" t="str">
        <f>INDEX(tblRegions[name],MATCH(B674,tblRegions[id],0))</f>
        <v>Midwest</v>
      </c>
      <c r="D674" s="26">
        <v>42675</v>
      </c>
      <c r="E674" s="27">
        <v>26</v>
      </c>
      <c r="F674" s="27">
        <v>25</v>
      </c>
      <c r="G674" s="9">
        <f t="shared" si="80"/>
        <v>0.96153846153846156</v>
      </c>
      <c r="H674" s="27">
        <v>556</v>
      </c>
      <c r="I674" s="27">
        <v>518</v>
      </c>
      <c r="J674" s="9">
        <f t="shared" si="81"/>
        <v>0.93165467625899279</v>
      </c>
      <c r="K674">
        <f t="shared" si="82"/>
        <v>-38</v>
      </c>
      <c r="L674" s="28">
        <v>0.79659999999999997</v>
      </c>
      <c r="M674" s="28">
        <v>0.9</v>
      </c>
      <c r="N674" s="9">
        <f t="shared" si="83"/>
        <v>-0.10340000000000005</v>
      </c>
      <c r="O674" s="28">
        <v>0.88</v>
      </c>
      <c r="P674" s="28">
        <v>0.95</v>
      </c>
      <c r="Q674" s="9">
        <f t="shared" si="84"/>
        <v>-6.9999999999999951E-2</v>
      </c>
      <c r="R674" s="24">
        <f>SUMIFS(tblCleanOrders[Sales_USD],tblCleanOrders[Rep_ID],A674,tblCleanOrders[Year],YEAR(D674),tblCleanOrders[Month],MONTH(D674))</f>
        <v>12708.2</v>
      </c>
      <c r="S674" s="27">
        <v>1.06</v>
      </c>
      <c r="T674" s="24">
        <f>INDEX(tblRepAvg[Avg_Monthly_Sales],MATCH(A674,tblRepAvg[Rep_ID],0))*S674</f>
        <v>9045.7503621621618</v>
      </c>
      <c r="U674" s="9">
        <f t="shared" si="85"/>
        <v>1.4048806888544756</v>
      </c>
      <c r="V674" s="24">
        <f t="shared" si="86"/>
        <v>3662.449637837839</v>
      </c>
      <c r="W674" t="str">
        <f t="shared" si="87"/>
        <v>At Risk</v>
      </c>
    </row>
    <row r="675" spans="1:23" ht="15" customHeight="1" x14ac:dyDescent="0.3">
      <c r="A675" s="25">
        <v>321760</v>
      </c>
      <c r="B675" s="25">
        <v>2</v>
      </c>
      <c r="C675" t="str">
        <f>INDEX(tblRegions[name],MATCH(B675,tblRegions[id],0))</f>
        <v>Midwest</v>
      </c>
      <c r="D675" s="26">
        <v>42705</v>
      </c>
      <c r="E675" s="27">
        <v>26</v>
      </c>
      <c r="F675" s="27">
        <v>23</v>
      </c>
      <c r="G675" s="9">
        <f t="shared" si="80"/>
        <v>0.88461538461538458</v>
      </c>
      <c r="H675" s="27">
        <v>564</v>
      </c>
      <c r="I675" s="27">
        <v>454</v>
      </c>
      <c r="J675" s="9">
        <f t="shared" si="81"/>
        <v>0.80496453900709219</v>
      </c>
      <c r="K675">
        <f t="shared" si="82"/>
        <v>-110</v>
      </c>
      <c r="L675" s="28">
        <v>0.86209999999999998</v>
      </c>
      <c r="M675" s="28">
        <v>0.9</v>
      </c>
      <c r="N675" s="9">
        <f t="shared" si="83"/>
        <v>-3.7900000000000045E-2</v>
      </c>
      <c r="O675" s="28">
        <v>0.90769999999999995</v>
      </c>
      <c r="P675" s="28">
        <v>0.95</v>
      </c>
      <c r="Q675" s="9">
        <f t="shared" si="84"/>
        <v>-4.2300000000000004E-2</v>
      </c>
      <c r="R675" s="24">
        <f>SUMIFS(tblCleanOrders[Sales_USD],tblCleanOrders[Rep_ID],A675,tblCleanOrders[Year],YEAR(D675),tblCleanOrders[Month],MONTH(D675))</f>
        <v>16980.16</v>
      </c>
      <c r="S675" s="27">
        <v>1.07</v>
      </c>
      <c r="T675" s="24">
        <f>INDEX(tblRepAvg[Avg_Monthly_Sales],MATCH(A675,tblRepAvg[Rep_ID],0))*S675</f>
        <v>9131.0876297297291</v>
      </c>
      <c r="U675" s="9">
        <f t="shared" si="85"/>
        <v>1.8595988439224513</v>
      </c>
      <c r="V675" s="24">
        <f t="shared" si="86"/>
        <v>7849.0723702702708</v>
      </c>
      <c r="W675" t="str">
        <f t="shared" si="87"/>
        <v>Healthy</v>
      </c>
    </row>
    <row r="676" spans="1:23" ht="15" customHeight="1" x14ac:dyDescent="0.3">
      <c r="A676" s="25">
        <v>321760</v>
      </c>
      <c r="B676" s="25">
        <v>2</v>
      </c>
      <c r="C676" t="str">
        <f>INDEX(tblRegions[name],MATCH(B676,tblRegions[id],0))</f>
        <v>Midwest</v>
      </c>
      <c r="D676" s="26">
        <v>42736</v>
      </c>
      <c r="E676" s="27">
        <v>26</v>
      </c>
      <c r="F676" s="27">
        <v>24</v>
      </c>
      <c r="G676" s="9">
        <f t="shared" si="80"/>
        <v>0.92307692307692313</v>
      </c>
      <c r="H676" s="27">
        <v>540</v>
      </c>
      <c r="I676" s="27">
        <v>463</v>
      </c>
      <c r="J676" s="9">
        <f t="shared" si="81"/>
        <v>0.8574074074074074</v>
      </c>
      <c r="K676">
        <f t="shared" si="82"/>
        <v>-77</v>
      </c>
      <c r="L676" s="28">
        <v>0.8206</v>
      </c>
      <c r="M676" s="28">
        <v>0.9</v>
      </c>
      <c r="N676" s="9">
        <f t="shared" si="83"/>
        <v>-7.9400000000000026E-2</v>
      </c>
      <c r="O676" s="28">
        <v>0.88719999999999999</v>
      </c>
      <c r="P676" s="28">
        <v>0.95</v>
      </c>
      <c r="Q676" s="9">
        <f t="shared" si="84"/>
        <v>-6.2799999999999967E-2</v>
      </c>
      <c r="R676" s="24">
        <f>SUMIFS(tblCleanOrders[Sales_USD],tblCleanOrders[Rep_ID],A676,tblCleanOrders[Year],YEAR(D676),tblCleanOrders[Month],MONTH(D676))</f>
        <v>0</v>
      </c>
      <c r="S676" s="27">
        <v>1.08</v>
      </c>
      <c r="T676" s="24">
        <f>INDEX(tblRepAvg[Avg_Monthly_Sales],MATCH(A676,tblRepAvg[Rep_ID],0))*S676</f>
        <v>9216.4248972972964</v>
      </c>
      <c r="U676" s="9">
        <f t="shared" si="85"/>
        <v>0</v>
      </c>
      <c r="V676" s="24">
        <f t="shared" si="86"/>
        <v>-9216.4248972972964</v>
      </c>
      <c r="W676" t="str">
        <f t="shared" si="87"/>
        <v>Critical</v>
      </c>
    </row>
    <row r="677" spans="1:23" ht="15" customHeight="1" x14ac:dyDescent="0.3">
      <c r="A677" s="25">
        <v>321770</v>
      </c>
      <c r="B677" s="25">
        <v>2</v>
      </c>
      <c r="C677" t="str">
        <f>INDEX(tblRegions[name],MATCH(B677,tblRegions[id],0))</f>
        <v>Midwest</v>
      </c>
      <c r="D677" s="26">
        <v>42005</v>
      </c>
      <c r="E677" s="27">
        <v>26</v>
      </c>
      <c r="F677" s="27">
        <v>23</v>
      </c>
      <c r="G677" s="9">
        <f t="shared" si="80"/>
        <v>0.88461538461538458</v>
      </c>
      <c r="H677" s="27">
        <v>552</v>
      </c>
      <c r="I677" s="27">
        <v>458</v>
      </c>
      <c r="J677" s="9">
        <f t="shared" si="81"/>
        <v>0.82971014492753625</v>
      </c>
      <c r="K677">
        <f t="shared" si="82"/>
        <v>-94</v>
      </c>
      <c r="L677" s="28">
        <v>0.73640000000000005</v>
      </c>
      <c r="M677" s="28">
        <v>0.9</v>
      </c>
      <c r="N677" s="9">
        <f t="shared" si="83"/>
        <v>-0.16359999999999997</v>
      </c>
      <c r="O677" s="28">
        <v>0.82220000000000004</v>
      </c>
      <c r="P677" s="28">
        <v>0.95</v>
      </c>
      <c r="Q677" s="9">
        <f t="shared" si="84"/>
        <v>-0.12779999999999991</v>
      </c>
      <c r="R677" s="24">
        <f>SUMIFS(tblCleanOrders[Sales_USD],tblCleanOrders[Rep_ID],A677,tblCleanOrders[Year],YEAR(D677),tblCleanOrders[Month],MONTH(D677))</f>
        <v>0</v>
      </c>
      <c r="S677" s="27">
        <v>1.0900000000000001</v>
      </c>
      <c r="T677" s="24">
        <f>INDEX(tblRepAvg[Avg_Monthly_Sales],MATCH(A677,tblRepAvg[Rep_ID],0))*S677</f>
        <v>5981.9894875000009</v>
      </c>
      <c r="U677" s="9">
        <f t="shared" si="85"/>
        <v>0</v>
      </c>
      <c r="V677" s="24">
        <f t="shared" si="86"/>
        <v>-5981.9894875000009</v>
      </c>
      <c r="W677" t="str">
        <f t="shared" si="87"/>
        <v>Critical</v>
      </c>
    </row>
    <row r="678" spans="1:23" ht="15" customHeight="1" x14ac:dyDescent="0.3">
      <c r="A678" s="25">
        <v>321770</v>
      </c>
      <c r="B678" s="25">
        <v>2</v>
      </c>
      <c r="C678" t="str">
        <f>INDEX(tblRegions[name],MATCH(B678,tblRegions[id],0))</f>
        <v>Midwest</v>
      </c>
      <c r="D678" s="26">
        <v>42036</v>
      </c>
      <c r="E678" s="27">
        <v>26</v>
      </c>
      <c r="F678" s="27">
        <v>23</v>
      </c>
      <c r="G678" s="9">
        <f t="shared" si="80"/>
        <v>0.88461538461538458</v>
      </c>
      <c r="H678" s="27">
        <v>560</v>
      </c>
      <c r="I678" s="27">
        <v>447</v>
      </c>
      <c r="J678" s="9">
        <f t="shared" si="81"/>
        <v>0.79821428571428577</v>
      </c>
      <c r="K678">
        <f t="shared" si="82"/>
        <v>-113</v>
      </c>
      <c r="L678" s="28">
        <v>0.81540000000000001</v>
      </c>
      <c r="M678" s="28">
        <v>0.9</v>
      </c>
      <c r="N678" s="9">
        <f t="shared" si="83"/>
        <v>-8.4600000000000009E-2</v>
      </c>
      <c r="O678" s="28">
        <v>0.8417</v>
      </c>
      <c r="P678" s="28">
        <v>0.95</v>
      </c>
      <c r="Q678" s="9">
        <f t="shared" si="84"/>
        <v>-0.10829999999999995</v>
      </c>
      <c r="R678" s="24">
        <f>SUMIFS(tblCleanOrders[Sales_USD],tblCleanOrders[Rep_ID],A678,tblCleanOrders[Year],YEAR(D678),tblCleanOrders[Month],MONTH(D678))</f>
        <v>0</v>
      </c>
      <c r="S678" s="27">
        <v>1.1000000000000001</v>
      </c>
      <c r="T678" s="24">
        <f>INDEX(tblRepAvg[Avg_Monthly_Sales],MATCH(A678,tblRepAvg[Rep_ID],0))*S678</f>
        <v>6036.8701250000004</v>
      </c>
      <c r="U678" s="9">
        <f t="shared" si="85"/>
        <v>0</v>
      </c>
      <c r="V678" s="24">
        <f t="shared" si="86"/>
        <v>-6036.8701250000004</v>
      </c>
      <c r="W678" t="str">
        <f t="shared" si="87"/>
        <v>Critical</v>
      </c>
    </row>
    <row r="679" spans="1:23" ht="15" customHeight="1" x14ac:dyDescent="0.3">
      <c r="A679" s="25">
        <v>321770</v>
      </c>
      <c r="B679" s="25">
        <v>2</v>
      </c>
      <c r="C679" t="str">
        <f>INDEX(tblRegions[name],MATCH(B679,tblRegions[id],0))</f>
        <v>Midwest</v>
      </c>
      <c r="D679" s="26">
        <v>42064</v>
      </c>
      <c r="E679" s="27">
        <v>26</v>
      </c>
      <c r="F679" s="27">
        <v>23</v>
      </c>
      <c r="G679" s="9">
        <f t="shared" si="80"/>
        <v>0.88461538461538458</v>
      </c>
      <c r="H679" s="27">
        <v>568</v>
      </c>
      <c r="I679" s="27">
        <v>500</v>
      </c>
      <c r="J679" s="9">
        <f t="shared" si="81"/>
        <v>0.88028169014084512</v>
      </c>
      <c r="K679">
        <f t="shared" si="82"/>
        <v>-68</v>
      </c>
      <c r="L679" s="28">
        <v>0.76880000000000004</v>
      </c>
      <c r="M679" s="28">
        <v>0.9</v>
      </c>
      <c r="N679" s="9">
        <f t="shared" si="83"/>
        <v>-0.13119999999999998</v>
      </c>
      <c r="O679" s="28">
        <v>0.76649999999999996</v>
      </c>
      <c r="P679" s="28">
        <v>0.95</v>
      </c>
      <c r="Q679" s="9">
        <f t="shared" si="84"/>
        <v>-0.1835</v>
      </c>
      <c r="R679" s="24">
        <f>SUMIFS(tblCleanOrders[Sales_USD],tblCleanOrders[Rep_ID],A679,tblCleanOrders[Year],YEAR(D679),tblCleanOrders[Month],MONTH(D679))</f>
        <v>0</v>
      </c>
      <c r="S679" s="27">
        <v>1.1100000000000001</v>
      </c>
      <c r="T679" s="24">
        <f>INDEX(tblRepAvg[Avg_Monthly_Sales],MATCH(A679,tblRepAvg[Rep_ID],0))*S679</f>
        <v>6091.7507625000007</v>
      </c>
      <c r="U679" s="9">
        <f t="shared" si="85"/>
        <v>0</v>
      </c>
      <c r="V679" s="24">
        <f t="shared" si="86"/>
        <v>-6091.7507625000007</v>
      </c>
      <c r="W679" t="str">
        <f t="shared" si="87"/>
        <v>Critical</v>
      </c>
    </row>
    <row r="680" spans="1:23" ht="15" customHeight="1" x14ac:dyDescent="0.3">
      <c r="A680" s="25">
        <v>321770</v>
      </c>
      <c r="B680" s="25">
        <v>2</v>
      </c>
      <c r="C680" t="str">
        <f>INDEX(tblRegions[name],MATCH(B680,tblRegions[id],0))</f>
        <v>Midwest</v>
      </c>
      <c r="D680" s="26">
        <v>42095</v>
      </c>
      <c r="E680" s="27">
        <v>26</v>
      </c>
      <c r="F680" s="27">
        <v>22</v>
      </c>
      <c r="G680" s="9">
        <f t="shared" si="80"/>
        <v>0.84615384615384615</v>
      </c>
      <c r="H680" s="27">
        <v>576</v>
      </c>
      <c r="I680" s="27">
        <v>508</v>
      </c>
      <c r="J680" s="9">
        <f t="shared" si="81"/>
        <v>0.88194444444444442</v>
      </c>
      <c r="K680">
        <f t="shared" si="82"/>
        <v>-68</v>
      </c>
      <c r="L680" s="28">
        <v>0.77410000000000001</v>
      </c>
      <c r="M680" s="28">
        <v>0.9</v>
      </c>
      <c r="N680" s="9">
        <f t="shared" si="83"/>
        <v>-0.12590000000000001</v>
      </c>
      <c r="O680" s="28">
        <v>0.79959999999999998</v>
      </c>
      <c r="P680" s="28">
        <v>0.95</v>
      </c>
      <c r="Q680" s="9">
        <f t="shared" si="84"/>
        <v>-0.15039999999999998</v>
      </c>
      <c r="R680" s="24">
        <f>SUMIFS(tblCleanOrders[Sales_USD],tblCleanOrders[Rep_ID],A680,tblCleanOrders[Year],YEAR(D680),tblCleanOrders[Month],MONTH(D680))</f>
        <v>0</v>
      </c>
      <c r="S680" s="27">
        <v>1.1200000000000001</v>
      </c>
      <c r="T680" s="24">
        <f>INDEX(tblRepAvg[Avg_Monthly_Sales],MATCH(A680,tblRepAvg[Rep_ID],0))*S680</f>
        <v>6146.6314000000011</v>
      </c>
      <c r="U680" s="9">
        <f t="shared" si="85"/>
        <v>0</v>
      </c>
      <c r="V680" s="24">
        <f t="shared" si="86"/>
        <v>-6146.6314000000011</v>
      </c>
      <c r="W680" t="str">
        <f t="shared" si="87"/>
        <v>Critical</v>
      </c>
    </row>
    <row r="681" spans="1:23" ht="15" customHeight="1" x14ac:dyDescent="0.3">
      <c r="A681" s="25">
        <v>321770</v>
      </c>
      <c r="B681" s="25">
        <v>2</v>
      </c>
      <c r="C681" t="str">
        <f>INDEX(tblRegions[name],MATCH(B681,tblRegions[id],0))</f>
        <v>Midwest</v>
      </c>
      <c r="D681" s="26">
        <v>42125</v>
      </c>
      <c r="E681" s="27">
        <v>26</v>
      </c>
      <c r="F681" s="27">
        <v>22</v>
      </c>
      <c r="G681" s="9">
        <f t="shared" si="80"/>
        <v>0.84615384615384615</v>
      </c>
      <c r="H681" s="27">
        <v>552</v>
      </c>
      <c r="I681" s="27">
        <v>506</v>
      </c>
      <c r="J681" s="9">
        <f t="shared" si="81"/>
        <v>0.91666666666666663</v>
      </c>
      <c r="K681">
        <f t="shared" si="82"/>
        <v>-46</v>
      </c>
      <c r="L681" s="28">
        <v>0.82199999999999995</v>
      </c>
      <c r="M681" s="28">
        <v>0.9</v>
      </c>
      <c r="N681" s="9">
        <f t="shared" si="83"/>
        <v>-7.8000000000000069E-2</v>
      </c>
      <c r="O681" s="28">
        <v>0.85799999999999998</v>
      </c>
      <c r="P681" s="28">
        <v>0.95</v>
      </c>
      <c r="Q681" s="9">
        <f t="shared" si="84"/>
        <v>-9.1999999999999971E-2</v>
      </c>
      <c r="R681" s="24">
        <f>SUMIFS(tblCleanOrders[Sales_USD],tblCleanOrders[Rep_ID],A681,tblCleanOrders[Year],YEAR(D681),tblCleanOrders[Month],MONTH(D681))</f>
        <v>0</v>
      </c>
      <c r="S681" s="27">
        <v>1.1299999999999999</v>
      </c>
      <c r="T681" s="24">
        <f>INDEX(tblRepAvg[Avg_Monthly_Sales],MATCH(A681,tblRepAvg[Rep_ID],0))*S681</f>
        <v>6201.5120374999997</v>
      </c>
      <c r="U681" s="9">
        <f t="shared" si="85"/>
        <v>0</v>
      </c>
      <c r="V681" s="24">
        <f t="shared" si="86"/>
        <v>-6201.5120374999997</v>
      </c>
      <c r="W681" t="str">
        <f t="shared" si="87"/>
        <v>Critical</v>
      </c>
    </row>
    <row r="682" spans="1:23" ht="15" customHeight="1" x14ac:dyDescent="0.3">
      <c r="A682" s="25">
        <v>321770</v>
      </c>
      <c r="B682" s="25">
        <v>2</v>
      </c>
      <c r="C682" t="str">
        <f>INDEX(tblRegions[name],MATCH(B682,tblRegions[id],0))</f>
        <v>Midwest</v>
      </c>
      <c r="D682" s="26">
        <v>42156</v>
      </c>
      <c r="E682" s="27">
        <v>26</v>
      </c>
      <c r="F682" s="27">
        <v>23</v>
      </c>
      <c r="G682" s="9">
        <f t="shared" si="80"/>
        <v>0.88461538461538458</v>
      </c>
      <c r="H682" s="27">
        <v>560</v>
      </c>
      <c r="I682" s="27">
        <v>487</v>
      </c>
      <c r="J682" s="9">
        <f t="shared" si="81"/>
        <v>0.86964285714285716</v>
      </c>
      <c r="K682">
        <f t="shared" si="82"/>
        <v>-73</v>
      </c>
      <c r="L682" s="28">
        <v>0.78449999999999998</v>
      </c>
      <c r="M682" s="28">
        <v>0.9</v>
      </c>
      <c r="N682" s="9">
        <f t="shared" si="83"/>
        <v>-0.11550000000000005</v>
      </c>
      <c r="O682" s="28">
        <v>0.81969999999999998</v>
      </c>
      <c r="P682" s="28">
        <v>0.95</v>
      </c>
      <c r="Q682" s="9">
        <f t="shared" si="84"/>
        <v>-0.13029999999999997</v>
      </c>
      <c r="R682" s="24">
        <f>SUMIFS(tblCleanOrders[Sales_USD],tblCleanOrders[Rep_ID],A682,tblCleanOrders[Year],YEAR(D682),tblCleanOrders[Month],MONTH(D682))</f>
        <v>0</v>
      </c>
      <c r="S682" s="27">
        <v>1.1399999999999999</v>
      </c>
      <c r="T682" s="24">
        <f>INDEX(tblRepAvg[Avg_Monthly_Sales],MATCH(A682,tblRepAvg[Rep_ID],0))*S682</f>
        <v>6256.3926750000001</v>
      </c>
      <c r="U682" s="9">
        <f t="shared" si="85"/>
        <v>0</v>
      </c>
      <c r="V682" s="24">
        <f t="shared" si="86"/>
        <v>-6256.3926750000001</v>
      </c>
      <c r="W682" t="str">
        <f t="shared" si="87"/>
        <v>Critical</v>
      </c>
    </row>
    <row r="683" spans="1:23" ht="15" customHeight="1" x14ac:dyDescent="0.3">
      <c r="A683" s="25">
        <v>321770</v>
      </c>
      <c r="B683" s="25">
        <v>2</v>
      </c>
      <c r="C683" t="str">
        <f>INDEX(tblRegions[name],MATCH(B683,tblRegions[id],0))</f>
        <v>Midwest</v>
      </c>
      <c r="D683" s="26">
        <v>42186</v>
      </c>
      <c r="E683" s="27">
        <v>26</v>
      </c>
      <c r="F683" s="27">
        <v>22</v>
      </c>
      <c r="G683" s="9">
        <f t="shared" si="80"/>
        <v>0.84615384615384615</v>
      </c>
      <c r="H683" s="27">
        <v>568</v>
      </c>
      <c r="I683" s="27">
        <v>540</v>
      </c>
      <c r="J683" s="9">
        <f t="shared" si="81"/>
        <v>0.95070422535211263</v>
      </c>
      <c r="K683">
        <f t="shared" si="82"/>
        <v>-28</v>
      </c>
      <c r="L683" s="28">
        <v>0.8125</v>
      </c>
      <c r="M683" s="28">
        <v>0.9</v>
      </c>
      <c r="N683" s="9">
        <f t="shared" si="83"/>
        <v>-8.7500000000000022E-2</v>
      </c>
      <c r="O683" s="28">
        <v>0.81340000000000001</v>
      </c>
      <c r="P683" s="28">
        <v>0.95</v>
      </c>
      <c r="Q683" s="9">
        <f t="shared" si="84"/>
        <v>-0.13659999999999994</v>
      </c>
      <c r="R683" s="24">
        <f>SUMIFS(tblCleanOrders[Sales_USD],tblCleanOrders[Rep_ID],A683,tblCleanOrders[Year],YEAR(D683),tblCleanOrders[Month],MONTH(D683))</f>
        <v>0</v>
      </c>
      <c r="S683" s="27">
        <v>1.1499999999999999</v>
      </c>
      <c r="T683" s="24">
        <f>INDEX(tblRepAvg[Avg_Monthly_Sales],MATCH(A683,tblRepAvg[Rep_ID],0))*S683</f>
        <v>6311.2733124999995</v>
      </c>
      <c r="U683" s="9">
        <f t="shared" si="85"/>
        <v>0</v>
      </c>
      <c r="V683" s="24">
        <f t="shared" si="86"/>
        <v>-6311.2733124999995</v>
      </c>
      <c r="W683" t="str">
        <f t="shared" si="87"/>
        <v>Critical</v>
      </c>
    </row>
    <row r="684" spans="1:23" ht="15" customHeight="1" x14ac:dyDescent="0.3">
      <c r="A684" s="25">
        <v>321770</v>
      </c>
      <c r="B684" s="25">
        <v>2</v>
      </c>
      <c r="C684" t="str">
        <f>INDEX(tblRegions[name],MATCH(B684,tblRegions[id],0))</f>
        <v>Midwest</v>
      </c>
      <c r="D684" s="26">
        <v>42217</v>
      </c>
      <c r="E684" s="27">
        <v>26</v>
      </c>
      <c r="F684" s="27">
        <v>23</v>
      </c>
      <c r="G684" s="9">
        <f t="shared" si="80"/>
        <v>0.88461538461538458</v>
      </c>
      <c r="H684" s="27">
        <v>576</v>
      </c>
      <c r="I684" s="27">
        <v>464</v>
      </c>
      <c r="J684" s="9">
        <f t="shared" si="81"/>
        <v>0.80555555555555558</v>
      </c>
      <c r="K684">
        <f t="shared" si="82"/>
        <v>-112</v>
      </c>
      <c r="L684" s="28">
        <v>0.84570000000000001</v>
      </c>
      <c r="M684" s="28">
        <v>0.9</v>
      </c>
      <c r="N684" s="9">
        <f t="shared" si="83"/>
        <v>-5.4300000000000015E-2</v>
      </c>
      <c r="O684" s="28">
        <v>0.8115</v>
      </c>
      <c r="P684" s="28">
        <v>0.95</v>
      </c>
      <c r="Q684" s="9">
        <f t="shared" si="84"/>
        <v>-0.13849999999999996</v>
      </c>
      <c r="R684" s="24">
        <f>SUMIFS(tblCleanOrders[Sales_USD],tblCleanOrders[Rep_ID],A684,tblCleanOrders[Year],YEAR(D684),tblCleanOrders[Month],MONTH(D684))</f>
        <v>0</v>
      </c>
      <c r="S684" s="27">
        <v>1.05</v>
      </c>
      <c r="T684" s="24">
        <f>INDEX(tblRepAvg[Avg_Monthly_Sales],MATCH(A684,tblRepAvg[Rep_ID],0))*S684</f>
        <v>5762.4669375000003</v>
      </c>
      <c r="U684" s="9">
        <f t="shared" si="85"/>
        <v>0</v>
      </c>
      <c r="V684" s="24">
        <f t="shared" si="86"/>
        <v>-5762.4669375000003</v>
      </c>
      <c r="W684" t="str">
        <f t="shared" si="87"/>
        <v>Critical</v>
      </c>
    </row>
    <row r="685" spans="1:23" ht="15" customHeight="1" x14ac:dyDescent="0.3">
      <c r="A685" s="25">
        <v>321770</v>
      </c>
      <c r="B685" s="25">
        <v>2</v>
      </c>
      <c r="C685" t="str">
        <f>INDEX(tblRegions[name],MATCH(B685,tblRegions[id],0))</f>
        <v>Midwest</v>
      </c>
      <c r="D685" s="26">
        <v>42248</v>
      </c>
      <c r="E685" s="27">
        <v>26</v>
      </c>
      <c r="F685" s="27">
        <v>23</v>
      </c>
      <c r="G685" s="9">
        <f t="shared" si="80"/>
        <v>0.88461538461538458</v>
      </c>
      <c r="H685" s="27">
        <v>552</v>
      </c>
      <c r="I685" s="27">
        <v>490</v>
      </c>
      <c r="J685" s="9">
        <f t="shared" si="81"/>
        <v>0.8876811594202898</v>
      </c>
      <c r="K685">
        <f t="shared" si="82"/>
        <v>-62</v>
      </c>
      <c r="L685" s="28">
        <v>0.80659999999999998</v>
      </c>
      <c r="M685" s="28">
        <v>0.9</v>
      </c>
      <c r="N685" s="9">
        <f t="shared" si="83"/>
        <v>-9.3400000000000039E-2</v>
      </c>
      <c r="O685" s="28">
        <v>0.83209999999999995</v>
      </c>
      <c r="P685" s="28">
        <v>0.95</v>
      </c>
      <c r="Q685" s="9">
        <f t="shared" si="84"/>
        <v>-0.1179</v>
      </c>
      <c r="R685" s="24">
        <f>SUMIFS(tblCleanOrders[Sales_USD],tblCleanOrders[Rep_ID],A685,tblCleanOrders[Year],YEAR(D685),tblCleanOrders[Month],MONTH(D685))</f>
        <v>0</v>
      </c>
      <c r="S685" s="27">
        <v>1.06</v>
      </c>
      <c r="T685" s="24">
        <f>INDEX(tblRepAvg[Avg_Monthly_Sales],MATCH(A685,tblRepAvg[Rep_ID],0))*S685</f>
        <v>5817.3475750000007</v>
      </c>
      <c r="U685" s="9">
        <f t="shared" si="85"/>
        <v>0</v>
      </c>
      <c r="V685" s="24">
        <f t="shared" si="86"/>
        <v>-5817.3475750000007</v>
      </c>
      <c r="W685" t="str">
        <f t="shared" si="87"/>
        <v>Critical</v>
      </c>
    </row>
    <row r="686" spans="1:23" ht="15" customHeight="1" x14ac:dyDescent="0.3">
      <c r="A686" s="25">
        <v>321770</v>
      </c>
      <c r="B686" s="25">
        <v>2</v>
      </c>
      <c r="C686" t="str">
        <f>INDEX(tblRegions[name],MATCH(B686,tblRegions[id],0))</f>
        <v>Midwest</v>
      </c>
      <c r="D686" s="26">
        <v>42278</v>
      </c>
      <c r="E686" s="27">
        <v>26</v>
      </c>
      <c r="F686" s="27">
        <v>23</v>
      </c>
      <c r="G686" s="9">
        <f t="shared" si="80"/>
        <v>0.88461538461538458</v>
      </c>
      <c r="H686" s="27">
        <v>560</v>
      </c>
      <c r="I686" s="27">
        <v>472</v>
      </c>
      <c r="J686" s="9">
        <f t="shared" si="81"/>
        <v>0.84285714285714286</v>
      </c>
      <c r="K686">
        <f t="shared" si="82"/>
        <v>-88</v>
      </c>
      <c r="L686" s="28">
        <v>0.77290000000000003</v>
      </c>
      <c r="M686" s="28">
        <v>0.9</v>
      </c>
      <c r="N686" s="9">
        <f t="shared" si="83"/>
        <v>-0.12709999999999999</v>
      </c>
      <c r="O686" s="28">
        <v>0.80800000000000005</v>
      </c>
      <c r="P686" s="28">
        <v>0.95</v>
      </c>
      <c r="Q686" s="9">
        <f t="shared" si="84"/>
        <v>-0.1419999999999999</v>
      </c>
      <c r="R686" s="24">
        <f>SUMIFS(tblCleanOrders[Sales_USD],tblCleanOrders[Rep_ID],A686,tblCleanOrders[Year],YEAR(D686),tblCleanOrders[Month],MONTH(D686))</f>
        <v>0</v>
      </c>
      <c r="S686" s="27">
        <v>1.07</v>
      </c>
      <c r="T686" s="24">
        <f>INDEX(tblRepAvg[Avg_Monthly_Sales],MATCH(A686,tblRepAvg[Rep_ID],0))*S686</f>
        <v>5872.2282125000011</v>
      </c>
      <c r="U686" s="9">
        <f t="shared" si="85"/>
        <v>0</v>
      </c>
      <c r="V686" s="24">
        <f t="shared" si="86"/>
        <v>-5872.2282125000011</v>
      </c>
      <c r="W686" t="str">
        <f t="shared" si="87"/>
        <v>Critical</v>
      </c>
    </row>
    <row r="687" spans="1:23" ht="15" customHeight="1" x14ac:dyDescent="0.3">
      <c r="A687" s="25">
        <v>321770</v>
      </c>
      <c r="B687" s="25">
        <v>2</v>
      </c>
      <c r="C687" t="str">
        <f>INDEX(tblRegions[name],MATCH(B687,tblRegions[id],0))</f>
        <v>Midwest</v>
      </c>
      <c r="D687" s="26">
        <v>42309</v>
      </c>
      <c r="E687" s="27">
        <v>26</v>
      </c>
      <c r="F687" s="27">
        <v>24</v>
      </c>
      <c r="G687" s="9">
        <f t="shared" si="80"/>
        <v>0.92307692307692313</v>
      </c>
      <c r="H687" s="27">
        <v>568</v>
      </c>
      <c r="I687" s="27">
        <v>478</v>
      </c>
      <c r="J687" s="9">
        <f t="shared" si="81"/>
        <v>0.84154929577464788</v>
      </c>
      <c r="K687">
        <f t="shared" si="82"/>
        <v>-90</v>
      </c>
      <c r="L687" s="28">
        <v>0.76559999999999995</v>
      </c>
      <c r="M687" s="28">
        <v>0.9</v>
      </c>
      <c r="N687" s="9">
        <f t="shared" si="83"/>
        <v>-0.13440000000000007</v>
      </c>
      <c r="O687" s="28">
        <v>0.80449999999999999</v>
      </c>
      <c r="P687" s="28">
        <v>0.95</v>
      </c>
      <c r="Q687" s="9">
        <f t="shared" si="84"/>
        <v>-0.14549999999999996</v>
      </c>
      <c r="R687" s="24">
        <f>SUMIFS(tblCleanOrders[Sales_USD],tblCleanOrders[Rep_ID],A687,tblCleanOrders[Year],YEAR(D687),tblCleanOrders[Month],MONTH(D687))</f>
        <v>0</v>
      </c>
      <c r="S687" s="27">
        <v>1.08</v>
      </c>
      <c r="T687" s="24">
        <f>INDEX(tblRepAvg[Avg_Monthly_Sales],MATCH(A687,tblRepAvg[Rep_ID],0))*S687</f>
        <v>5927.1088500000005</v>
      </c>
      <c r="U687" s="9">
        <f t="shared" si="85"/>
        <v>0</v>
      </c>
      <c r="V687" s="24">
        <f t="shared" si="86"/>
        <v>-5927.1088500000005</v>
      </c>
      <c r="W687" t="str">
        <f t="shared" si="87"/>
        <v>Critical</v>
      </c>
    </row>
    <row r="688" spans="1:23" ht="15" customHeight="1" x14ac:dyDescent="0.3">
      <c r="A688" s="25">
        <v>321770</v>
      </c>
      <c r="B688" s="25">
        <v>2</v>
      </c>
      <c r="C688" t="str">
        <f>INDEX(tblRegions[name],MATCH(B688,tblRegions[id],0))</f>
        <v>Midwest</v>
      </c>
      <c r="D688" s="26">
        <v>42339</v>
      </c>
      <c r="E688" s="27">
        <v>26</v>
      </c>
      <c r="F688" s="27">
        <v>23</v>
      </c>
      <c r="G688" s="9">
        <f t="shared" si="80"/>
        <v>0.88461538461538458</v>
      </c>
      <c r="H688" s="27">
        <v>576</v>
      </c>
      <c r="I688" s="27">
        <v>503</v>
      </c>
      <c r="J688" s="9">
        <f t="shared" si="81"/>
        <v>0.87326388888888884</v>
      </c>
      <c r="K688">
        <f t="shared" si="82"/>
        <v>-73</v>
      </c>
      <c r="L688" s="28">
        <v>0.81269999999999998</v>
      </c>
      <c r="M688" s="28">
        <v>0.9</v>
      </c>
      <c r="N688" s="9">
        <f t="shared" si="83"/>
        <v>-8.7300000000000044E-2</v>
      </c>
      <c r="O688" s="28">
        <v>0.82069999999999999</v>
      </c>
      <c r="P688" s="28">
        <v>0.95</v>
      </c>
      <c r="Q688" s="9">
        <f t="shared" si="84"/>
        <v>-0.12929999999999997</v>
      </c>
      <c r="R688" s="24">
        <f>SUMIFS(tblCleanOrders[Sales_USD],tblCleanOrders[Rep_ID],A688,tblCleanOrders[Year],YEAR(D688),tblCleanOrders[Month],MONTH(D688))</f>
        <v>0</v>
      </c>
      <c r="S688" s="27">
        <v>1.0900000000000001</v>
      </c>
      <c r="T688" s="24">
        <f>INDEX(tblRepAvg[Avg_Monthly_Sales],MATCH(A688,tblRepAvg[Rep_ID],0))*S688</f>
        <v>5981.9894875000009</v>
      </c>
      <c r="U688" s="9">
        <f t="shared" si="85"/>
        <v>0</v>
      </c>
      <c r="V688" s="24">
        <f t="shared" si="86"/>
        <v>-5981.9894875000009</v>
      </c>
      <c r="W688" t="str">
        <f t="shared" si="87"/>
        <v>Critical</v>
      </c>
    </row>
    <row r="689" spans="1:23" ht="15" customHeight="1" x14ac:dyDescent="0.3">
      <c r="A689" s="25">
        <v>321770</v>
      </c>
      <c r="B689" s="25">
        <v>2</v>
      </c>
      <c r="C689" t="str">
        <f>INDEX(tblRegions[name],MATCH(B689,tblRegions[id],0))</f>
        <v>Midwest</v>
      </c>
      <c r="D689" s="26">
        <v>42370</v>
      </c>
      <c r="E689" s="27">
        <v>26</v>
      </c>
      <c r="F689" s="27">
        <v>23</v>
      </c>
      <c r="G689" s="9">
        <f t="shared" si="80"/>
        <v>0.88461538461538458</v>
      </c>
      <c r="H689" s="27">
        <v>552</v>
      </c>
      <c r="I689" s="27">
        <v>453</v>
      </c>
      <c r="J689" s="9">
        <f t="shared" si="81"/>
        <v>0.82065217391304346</v>
      </c>
      <c r="K689">
        <f t="shared" si="82"/>
        <v>-99</v>
      </c>
      <c r="L689" s="28">
        <v>0.78400000000000003</v>
      </c>
      <c r="M689" s="28">
        <v>0.9</v>
      </c>
      <c r="N689" s="9">
        <f t="shared" si="83"/>
        <v>-0.11599999999999999</v>
      </c>
      <c r="O689" s="28">
        <v>0.85929999999999995</v>
      </c>
      <c r="P689" s="28">
        <v>0.95</v>
      </c>
      <c r="Q689" s="9">
        <f t="shared" si="84"/>
        <v>-9.0700000000000003E-2</v>
      </c>
      <c r="R689" s="24">
        <f>SUMIFS(tblCleanOrders[Sales_USD],tblCleanOrders[Rep_ID],A689,tblCleanOrders[Year],YEAR(D689),tblCleanOrders[Month],MONTH(D689))</f>
        <v>0</v>
      </c>
      <c r="S689" s="27">
        <v>1.1000000000000001</v>
      </c>
      <c r="T689" s="24">
        <f>INDEX(tblRepAvg[Avg_Monthly_Sales],MATCH(A689,tblRepAvg[Rep_ID],0))*S689</f>
        <v>6036.8701250000004</v>
      </c>
      <c r="U689" s="9">
        <f t="shared" si="85"/>
        <v>0</v>
      </c>
      <c r="V689" s="24">
        <f t="shared" si="86"/>
        <v>-6036.8701250000004</v>
      </c>
      <c r="W689" t="str">
        <f t="shared" si="87"/>
        <v>Critical</v>
      </c>
    </row>
    <row r="690" spans="1:23" ht="15" customHeight="1" x14ac:dyDescent="0.3">
      <c r="A690" s="25">
        <v>321770</v>
      </c>
      <c r="B690" s="25">
        <v>2</v>
      </c>
      <c r="C690" t="str">
        <f>INDEX(tblRegions[name],MATCH(B690,tblRegions[id],0))</f>
        <v>Midwest</v>
      </c>
      <c r="D690" s="26">
        <v>42401</v>
      </c>
      <c r="E690" s="27">
        <v>26</v>
      </c>
      <c r="F690" s="27">
        <v>23</v>
      </c>
      <c r="G690" s="9">
        <f t="shared" si="80"/>
        <v>0.88461538461538458</v>
      </c>
      <c r="H690" s="27">
        <v>560</v>
      </c>
      <c r="I690" s="27">
        <v>452</v>
      </c>
      <c r="J690" s="9">
        <f t="shared" si="81"/>
        <v>0.80714285714285716</v>
      </c>
      <c r="K690">
        <f t="shared" si="82"/>
        <v>-108</v>
      </c>
      <c r="L690" s="28">
        <v>0.7631</v>
      </c>
      <c r="M690" s="28">
        <v>0.9</v>
      </c>
      <c r="N690" s="9">
        <f t="shared" si="83"/>
        <v>-0.13690000000000002</v>
      </c>
      <c r="O690" s="28">
        <v>0.82609999999999995</v>
      </c>
      <c r="P690" s="28">
        <v>0.95</v>
      </c>
      <c r="Q690" s="9">
        <f t="shared" si="84"/>
        <v>-0.12390000000000001</v>
      </c>
      <c r="R690" s="24">
        <f>SUMIFS(tblCleanOrders[Sales_USD],tblCleanOrders[Rep_ID],A690,tblCleanOrders[Year],YEAR(D690),tblCleanOrders[Month],MONTH(D690))</f>
        <v>0</v>
      </c>
      <c r="S690" s="27">
        <v>1.1100000000000001</v>
      </c>
      <c r="T690" s="24">
        <f>INDEX(tblRepAvg[Avg_Monthly_Sales],MATCH(A690,tblRepAvg[Rep_ID],0))*S690</f>
        <v>6091.7507625000007</v>
      </c>
      <c r="U690" s="9">
        <f t="shared" si="85"/>
        <v>0</v>
      </c>
      <c r="V690" s="24">
        <f t="shared" si="86"/>
        <v>-6091.7507625000007</v>
      </c>
      <c r="W690" t="str">
        <f t="shared" si="87"/>
        <v>Critical</v>
      </c>
    </row>
    <row r="691" spans="1:23" ht="15" customHeight="1" x14ac:dyDescent="0.3">
      <c r="A691" s="25">
        <v>321770</v>
      </c>
      <c r="B691" s="25">
        <v>2</v>
      </c>
      <c r="C691" t="str">
        <f>INDEX(tblRegions[name],MATCH(B691,tblRegions[id],0))</f>
        <v>Midwest</v>
      </c>
      <c r="D691" s="26">
        <v>42430</v>
      </c>
      <c r="E691" s="27">
        <v>26</v>
      </c>
      <c r="F691" s="27">
        <v>24</v>
      </c>
      <c r="G691" s="9">
        <f t="shared" si="80"/>
        <v>0.92307692307692313</v>
      </c>
      <c r="H691" s="27">
        <v>568</v>
      </c>
      <c r="I691" s="27">
        <v>437</v>
      </c>
      <c r="J691" s="9">
        <f t="shared" si="81"/>
        <v>0.76936619718309862</v>
      </c>
      <c r="K691">
        <f t="shared" si="82"/>
        <v>-131</v>
      </c>
      <c r="L691" s="28">
        <v>0.80279999999999996</v>
      </c>
      <c r="M691" s="28">
        <v>0.9</v>
      </c>
      <c r="N691" s="9">
        <f t="shared" si="83"/>
        <v>-9.7200000000000064E-2</v>
      </c>
      <c r="O691" s="28">
        <v>0.78</v>
      </c>
      <c r="P691" s="28">
        <v>0.95</v>
      </c>
      <c r="Q691" s="9">
        <f t="shared" si="84"/>
        <v>-0.16999999999999993</v>
      </c>
      <c r="R691" s="24">
        <f>SUMIFS(tblCleanOrders[Sales_USD],tblCleanOrders[Rep_ID],A691,tblCleanOrders[Year],YEAR(D691),tblCleanOrders[Month],MONTH(D691))</f>
        <v>0</v>
      </c>
      <c r="S691" s="27">
        <v>1.1200000000000001</v>
      </c>
      <c r="T691" s="24">
        <f>INDEX(tblRepAvg[Avg_Monthly_Sales],MATCH(A691,tblRepAvg[Rep_ID],0))*S691</f>
        <v>6146.6314000000011</v>
      </c>
      <c r="U691" s="9">
        <f t="shared" si="85"/>
        <v>0</v>
      </c>
      <c r="V691" s="24">
        <f t="shared" si="86"/>
        <v>-6146.6314000000011</v>
      </c>
      <c r="W691" t="str">
        <f t="shared" si="87"/>
        <v>Critical</v>
      </c>
    </row>
    <row r="692" spans="1:23" ht="15" customHeight="1" x14ac:dyDescent="0.3">
      <c r="A692" s="25">
        <v>321770</v>
      </c>
      <c r="B692" s="25">
        <v>2</v>
      </c>
      <c r="C692" t="str">
        <f>INDEX(tblRegions[name],MATCH(B692,tblRegions[id],0))</f>
        <v>Midwest</v>
      </c>
      <c r="D692" s="26">
        <v>42461</v>
      </c>
      <c r="E692" s="27">
        <v>26</v>
      </c>
      <c r="F692" s="27">
        <v>22</v>
      </c>
      <c r="G692" s="9">
        <f t="shared" si="80"/>
        <v>0.84615384615384615</v>
      </c>
      <c r="H692" s="27">
        <v>576</v>
      </c>
      <c r="I692" s="27">
        <v>479</v>
      </c>
      <c r="J692" s="9">
        <f t="shared" si="81"/>
        <v>0.83159722222222221</v>
      </c>
      <c r="K692">
        <f t="shared" si="82"/>
        <v>-97</v>
      </c>
      <c r="L692" s="28">
        <v>0.77839999999999998</v>
      </c>
      <c r="M692" s="28">
        <v>0.9</v>
      </c>
      <c r="N692" s="9">
        <f t="shared" si="83"/>
        <v>-0.12160000000000004</v>
      </c>
      <c r="O692" s="28">
        <v>0.80589999999999995</v>
      </c>
      <c r="P692" s="28">
        <v>0.95</v>
      </c>
      <c r="Q692" s="9">
        <f t="shared" si="84"/>
        <v>-0.14410000000000001</v>
      </c>
      <c r="R692" s="24">
        <f>SUMIFS(tblCleanOrders[Sales_USD],tblCleanOrders[Rep_ID],A692,tblCleanOrders[Year],YEAR(D692),tblCleanOrders[Month],MONTH(D692))</f>
        <v>0</v>
      </c>
      <c r="S692" s="27">
        <v>1.1299999999999999</v>
      </c>
      <c r="T692" s="24">
        <f>INDEX(tblRepAvg[Avg_Monthly_Sales],MATCH(A692,tblRepAvg[Rep_ID],0))*S692</f>
        <v>6201.5120374999997</v>
      </c>
      <c r="U692" s="9">
        <f t="shared" si="85"/>
        <v>0</v>
      </c>
      <c r="V692" s="24">
        <f t="shared" si="86"/>
        <v>-6201.5120374999997</v>
      </c>
      <c r="W692" t="str">
        <f t="shared" si="87"/>
        <v>Critical</v>
      </c>
    </row>
    <row r="693" spans="1:23" ht="15" customHeight="1" x14ac:dyDescent="0.3">
      <c r="A693" s="25">
        <v>321770</v>
      </c>
      <c r="B693" s="25">
        <v>2</v>
      </c>
      <c r="C693" t="str">
        <f>INDEX(tblRegions[name],MATCH(B693,tblRegions[id],0))</f>
        <v>Midwest</v>
      </c>
      <c r="D693" s="26">
        <v>42491</v>
      </c>
      <c r="E693" s="27">
        <v>26</v>
      </c>
      <c r="F693" s="27">
        <v>23</v>
      </c>
      <c r="G693" s="9">
        <f t="shared" si="80"/>
        <v>0.88461538461538458</v>
      </c>
      <c r="H693" s="27">
        <v>552</v>
      </c>
      <c r="I693" s="27">
        <v>455</v>
      </c>
      <c r="J693" s="9">
        <f t="shared" si="81"/>
        <v>0.82427536231884058</v>
      </c>
      <c r="K693">
        <f t="shared" si="82"/>
        <v>-97</v>
      </c>
      <c r="L693" s="28">
        <v>0.7419</v>
      </c>
      <c r="M693" s="28">
        <v>0.9</v>
      </c>
      <c r="N693" s="9">
        <f t="shared" si="83"/>
        <v>-0.15810000000000002</v>
      </c>
      <c r="O693" s="28">
        <v>0.84640000000000004</v>
      </c>
      <c r="P693" s="28">
        <v>0.95</v>
      </c>
      <c r="Q693" s="9">
        <f t="shared" si="84"/>
        <v>-0.10359999999999991</v>
      </c>
      <c r="R693" s="24">
        <f>SUMIFS(tblCleanOrders[Sales_USD],tblCleanOrders[Rep_ID],A693,tblCleanOrders[Year],YEAR(D693),tblCleanOrders[Month],MONTH(D693))</f>
        <v>2779.73</v>
      </c>
      <c r="S693" s="27">
        <v>1.1399999999999999</v>
      </c>
      <c r="T693" s="24">
        <f>INDEX(tblRepAvg[Avg_Monthly_Sales],MATCH(A693,tblRepAvg[Rep_ID],0))*S693</f>
        <v>6256.3926750000001</v>
      </c>
      <c r="U693" s="9">
        <f t="shared" si="85"/>
        <v>0.4443023551107268</v>
      </c>
      <c r="V693" s="24">
        <f t="shared" si="86"/>
        <v>-3476.662675</v>
      </c>
      <c r="W693" t="str">
        <f t="shared" si="87"/>
        <v>Critical</v>
      </c>
    </row>
    <row r="694" spans="1:23" ht="15" customHeight="1" x14ac:dyDescent="0.3">
      <c r="A694" s="25">
        <v>321770</v>
      </c>
      <c r="B694" s="25">
        <v>2</v>
      </c>
      <c r="C694" t="str">
        <f>INDEX(tblRegions[name],MATCH(B694,tblRegions[id],0))</f>
        <v>Midwest</v>
      </c>
      <c r="D694" s="26">
        <v>42522</v>
      </c>
      <c r="E694" s="27">
        <v>26</v>
      </c>
      <c r="F694" s="27">
        <v>23</v>
      </c>
      <c r="G694" s="9">
        <f t="shared" si="80"/>
        <v>0.88461538461538458</v>
      </c>
      <c r="H694" s="27">
        <v>560</v>
      </c>
      <c r="I694" s="27">
        <v>493</v>
      </c>
      <c r="J694" s="9">
        <f t="shared" si="81"/>
        <v>0.88035714285714284</v>
      </c>
      <c r="K694">
        <f t="shared" si="82"/>
        <v>-67</v>
      </c>
      <c r="L694" s="28">
        <v>0.73919999999999997</v>
      </c>
      <c r="M694" s="28">
        <v>0.9</v>
      </c>
      <c r="N694" s="9">
        <f t="shared" si="83"/>
        <v>-0.16080000000000005</v>
      </c>
      <c r="O694" s="28">
        <v>0.82909999999999995</v>
      </c>
      <c r="P694" s="28">
        <v>0.95</v>
      </c>
      <c r="Q694" s="9">
        <f t="shared" si="84"/>
        <v>-0.12090000000000001</v>
      </c>
      <c r="R694" s="24">
        <f>SUMIFS(tblCleanOrders[Sales_USD],tblCleanOrders[Rep_ID],A694,tblCleanOrders[Year],YEAR(D694),tblCleanOrders[Month],MONTH(D694))</f>
        <v>2528.75</v>
      </c>
      <c r="S694" s="27">
        <v>1.1499999999999999</v>
      </c>
      <c r="T694" s="24">
        <f>INDEX(tblRepAvg[Avg_Monthly_Sales],MATCH(A694,tblRepAvg[Rep_ID],0))*S694</f>
        <v>6311.2733124999995</v>
      </c>
      <c r="U694" s="9">
        <f t="shared" si="85"/>
        <v>0.40067192067115859</v>
      </c>
      <c r="V694" s="24">
        <f t="shared" si="86"/>
        <v>-3782.5233124999995</v>
      </c>
      <c r="W694" t="str">
        <f t="shared" si="87"/>
        <v>Critical</v>
      </c>
    </row>
    <row r="695" spans="1:23" ht="15" customHeight="1" x14ac:dyDescent="0.3">
      <c r="A695" s="25">
        <v>321770</v>
      </c>
      <c r="B695" s="25">
        <v>2</v>
      </c>
      <c r="C695" t="str">
        <f>INDEX(tblRegions[name],MATCH(B695,tblRegions[id],0))</f>
        <v>Midwest</v>
      </c>
      <c r="D695" s="26">
        <v>42552</v>
      </c>
      <c r="E695" s="27">
        <v>26</v>
      </c>
      <c r="F695" s="27">
        <v>23</v>
      </c>
      <c r="G695" s="9">
        <f t="shared" si="80"/>
        <v>0.88461538461538458</v>
      </c>
      <c r="H695" s="27">
        <v>568</v>
      </c>
      <c r="I695" s="27">
        <v>457</v>
      </c>
      <c r="J695" s="9">
        <f t="shared" si="81"/>
        <v>0.80457746478873238</v>
      </c>
      <c r="K695">
        <f t="shared" si="82"/>
        <v>-111</v>
      </c>
      <c r="L695" s="28">
        <v>0.79339999999999999</v>
      </c>
      <c r="M695" s="28">
        <v>0.9</v>
      </c>
      <c r="N695" s="9">
        <f t="shared" si="83"/>
        <v>-0.10660000000000003</v>
      </c>
      <c r="O695" s="28">
        <v>0.82269999999999999</v>
      </c>
      <c r="P695" s="28">
        <v>0.95</v>
      </c>
      <c r="Q695" s="9">
        <f t="shared" si="84"/>
        <v>-0.12729999999999997</v>
      </c>
      <c r="R695" s="24">
        <f>SUMIFS(tblCleanOrders[Sales_USD],tblCleanOrders[Rep_ID],A695,tblCleanOrders[Year],YEAR(D695),tblCleanOrders[Month],MONTH(D695))</f>
        <v>7514.31</v>
      </c>
      <c r="S695" s="27">
        <v>1.05</v>
      </c>
      <c r="T695" s="24">
        <f>INDEX(tblRepAvg[Avg_Monthly_Sales],MATCH(A695,tblRepAvg[Rep_ID],0))*S695</f>
        <v>5762.4669375000003</v>
      </c>
      <c r="U695" s="9">
        <f t="shared" si="85"/>
        <v>1.304009217146159</v>
      </c>
      <c r="V695" s="24">
        <f t="shared" si="86"/>
        <v>1751.8430625000001</v>
      </c>
      <c r="W695" t="str">
        <f t="shared" si="87"/>
        <v>At Risk</v>
      </c>
    </row>
    <row r="696" spans="1:23" ht="15" customHeight="1" x14ac:dyDescent="0.3">
      <c r="A696" s="25">
        <v>321770</v>
      </c>
      <c r="B696" s="25">
        <v>2</v>
      </c>
      <c r="C696" t="str">
        <f>INDEX(tblRegions[name],MATCH(B696,tblRegions[id],0))</f>
        <v>Midwest</v>
      </c>
      <c r="D696" s="26">
        <v>42583</v>
      </c>
      <c r="E696" s="27">
        <v>26</v>
      </c>
      <c r="F696" s="27">
        <v>24</v>
      </c>
      <c r="G696" s="9">
        <f t="shared" si="80"/>
        <v>0.92307692307692313</v>
      </c>
      <c r="H696" s="27">
        <v>576</v>
      </c>
      <c r="I696" s="27">
        <v>532</v>
      </c>
      <c r="J696" s="9">
        <f t="shared" si="81"/>
        <v>0.92361111111111116</v>
      </c>
      <c r="K696">
        <f t="shared" si="82"/>
        <v>-44</v>
      </c>
      <c r="L696" s="28">
        <v>0.73480000000000001</v>
      </c>
      <c r="M696" s="28">
        <v>0.9</v>
      </c>
      <c r="N696" s="9">
        <f t="shared" si="83"/>
        <v>-0.16520000000000001</v>
      </c>
      <c r="O696" s="28">
        <v>0.90529999999999999</v>
      </c>
      <c r="P696" s="28">
        <v>0.95</v>
      </c>
      <c r="Q696" s="9">
        <f t="shared" si="84"/>
        <v>-4.4699999999999962E-2</v>
      </c>
      <c r="R696" s="24">
        <f>SUMIFS(tblCleanOrders[Sales_USD],tblCleanOrders[Rep_ID],A696,tblCleanOrders[Year],YEAR(D696),tblCleanOrders[Month],MONTH(D696))</f>
        <v>1912.44</v>
      </c>
      <c r="S696" s="27">
        <v>1.06</v>
      </c>
      <c r="T696" s="24">
        <f>INDEX(tblRepAvg[Avg_Monthly_Sales],MATCH(A696,tblRepAvg[Rep_ID],0))*S696</f>
        <v>5817.3475750000007</v>
      </c>
      <c r="U696" s="9">
        <f t="shared" si="85"/>
        <v>0.32874776267773548</v>
      </c>
      <c r="V696" s="24">
        <f t="shared" si="86"/>
        <v>-3904.9075750000006</v>
      </c>
      <c r="W696" t="str">
        <f t="shared" si="87"/>
        <v>Critical</v>
      </c>
    </row>
    <row r="697" spans="1:23" ht="15" customHeight="1" x14ac:dyDescent="0.3">
      <c r="A697" s="25">
        <v>321770</v>
      </c>
      <c r="B697" s="25">
        <v>2</v>
      </c>
      <c r="C697" t="str">
        <f>INDEX(tblRegions[name],MATCH(B697,tblRegions[id],0))</f>
        <v>Midwest</v>
      </c>
      <c r="D697" s="26">
        <v>42614</v>
      </c>
      <c r="E697" s="27">
        <v>26</v>
      </c>
      <c r="F697" s="27">
        <v>22</v>
      </c>
      <c r="G697" s="9">
        <f t="shared" si="80"/>
        <v>0.84615384615384615</v>
      </c>
      <c r="H697" s="27">
        <v>552</v>
      </c>
      <c r="I697" s="27">
        <v>489</v>
      </c>
      <c r="J697" s="9">
        <f t="shared" si="81"/>
        <v>0.88586956521739135</v>
      </c>
      <c r="K697">
        <f t="shared" si="82"/>
        <v>-63</v>
      </c>
      <c r="L697" s="28">
        <v>0.82709999999999995</v>
      </c>
      <c r="M697" s="28">
        <v>0.9</v>
      </c>
      <c r="N697" s="9">
        <f t="shared" si="83"/>
        <v>-7.2900000000000076E-2</v>
      </c>
      <c r="O697" s="28">
        <v>0.79700000000000004</v>
      </c>
      <c r="P697" s="28">
        <v>0.95</v>
      </c>
      <c r="Q697" s="9">
        <f t="shared" si="84"/>
        <v>-0.15299999999999991</v>
      </c>
      <c r="R697" s="24">
        <f>SUMIFS(tblCleanOrders[Sales_USD],tblCleanOrders[Rep_ID],A697,tblCleanOrders[Year],YEAR(D697),tblCleanOrders[Month],MONTH(D697))</f>
        <v>5227.8099999999995</v>
      </c>
      <c r="S697" s="27">
        <v>1.07</v>
      </c>
      <c r="T697" s="24">
        <f>INDEX(tblRepAvg[Avg_Monthly_Sales],MATCH(A697,tblRepAvg[Rep_ID],0))*S697</f>
        <v>5872.2282125000011</v>
      </c>
      <c r="U697" s="9">
        <f t="shared" si="85"/>
        <v>0.89026001899445062</v>
      </c>
      <c r="V697" s="24">
        <f t="shared" si="86"/>
        <v>-644.41821250000157</v>
      </c>
      <c r="W697" t="str">
        <f t="shared" si="87"/>
        <v>At Risk</v>
      </c>
    </row>
    <row r="698" spans="1:23" ht="15" customHeight="1" x14ac:dyDescent="0.3">
      <c r="A698" s="25">
        <v>321770</v>
      </c>
      <c r="B698" s="25">
        <v>2</v>
      </c>
      <c r="C698" t="str">
        <f>INDEX(tblRegions[name],MATCH(B698,tblRegions[id],0))</f>
        <v>Midwest</v>
      </c>
      <c r="D698" s="26">
        <v>42644</v>
      </c>
      <c r="E698" s="27">
        <v>26</v>
      </c>
      <c r="F698" s="27">
        <v>23</v>
      </c>
      <c r="G698" s="9">
        <f t="shared" si="80"/>
        <v>0.88461538461538458</v>
      </c>
      <c r="H698" s="27">
        <v>560</v>
      </c>
      <c r="I698" s="27">
        <v>471</v>
      </c>
      <c r="J698" s="9">
        <f t="shared" si="81"/>
        <v>0.84107142857142858</v>
      </c>
      <c r="K698">
        <f t="shared" si="82"/>
        <v>-89</v>
      </c>
      <c r="L698" s="28">
        <v>0.8125</v>
      </c>
      <c r="M698" s="28">
        <v>0.9</v>
      </c>
      <c r="N698" s="9">
        <f t="shared" si="83"/>
        <v>-8.7500000000000022E-2</v>
      </c>
      <c r="O698" s="28">
        <v>0.8377</v>
      </c>
      <c r="P698" s="28">
        <v>0.95</v>
      </c>
      <c r="Q698" s="9">
        <f t="shared" si="84"/>
        <v>-0.11229999999999996</v>
      </c>
      <c r="R698" s="24">
        <f>SUMIFS(tblCleanOrders[Sales_USD],tblCleanOrders[Rep_ID],A698,tblCleanOrders[Year],YEAR(D698),tblCleanOrders[Month],MONTH(D698))</f>
        <v>11637.44</v>
      </c>
      <c r="S698" s="27">
        <v>1.08</v>
      </c>
      <c r="T698" s="24">
        <f>INDEX(tblRepAvg[Avg_Monthly_Sales],MATCH(A698,tblRepAvg[Rep_ID],0))*S698</f>
        <v>5927.1088500000005</v>
      </c>
      <c r="U698" s="9">
        <f t="shared" si="85"/>
        <v>1.9634260639569661</v>
      </c>
      <c r="V698" s="24">
        <f t="shared" si="86"/>
        <v>5710.33115</v>
      </c>
      <c r="W698" t="str">
        <f t="shared" si="87"/>
        <v>Healthy</v>
      </c>
    </row>
    <row r="699" spans="1:23" ht="15" customHeight="1" x14ac:dyDescent="0.3">
      <c r="A699" s="25">
        <v>321770</v>
      </c>
      <c r="B699" s="25">
        <v>2</v>
      </c>
      <c r="C699" t="str">
        <f>INDEX(tblRegions[name],MATCH(B699,tblRegions[id],0))</f>
        <v>Midwest</v>
      </c>
      <c r="D699" s="26">
        <v>42675</v>
      </c>
      <c r="E699" s="27">
        <v>26</v>
      </c>
      <c r="F699" s="27">
        <v>23</v>
      </c>
      <c r="G699" s="9">
        <f t="shared" si="80"/>
        <v>0.88461538461538458</v>
      </c>
      <c r="H699" s="27">
        <v>568</v>
      </c>
      <c r="I699" s="27">
        <v>482</v>
      </c>
      <c r="J699" s="9">
        <f t="shared" si="81"/>
        <v>0.84859154929577463</v>
      </c>
      <c r="K699">
        <f t="shared" si="82"/>
        <v>-86</v>
      </c>
      <c r="L699" s="28">
        <v>0.78720000000000001</v>
      </c>
      <c r="M699" s="28">
        <v>0.9</v>
      </c>
      <c r="N699" s="9">
        <f t="shared" si="83"/>
        <v>-0.11280000000000001</v>
      </c>
      <c r="O699" s="28">
        <v>0.86419999999999997</v>
      </c>
      <c r="P699" s="28">
        <v>0.95</v>
      </c>
      <c r="Q699" s="9">
        <f t="shared" si="84"/>
        <v>-8.5799999999999987E-2</v>
      </c>
      <c r="R699" s="24">
        <f>SUMIFS(tblCleanOrders[Sales_USD],tblCleanOrders[Rep_ID],A699,tblCleanOrders[Year],YEAR(D699),tblCleanOrders[Month],MONTH(D699))</f>
        <v>6716.22</v>
      </c>
      <c r="S699" s="27">
        <v>1.0900000000000001</v>
      </c>
      <c r="T699" s="24">
        <f>INDEX(tblRepAvg[Avg_Monthly_Sales],MATCH(A699,tblRepAvg[Rep_ID],0))*S699</f>
        <v>5981.9894875000009</v>
      </c>
      <c r="U699" s="9">
        <f t="shared" si="85"/>
        <v>1.1227401876974628</v>
      </c>
      <c r="V699" s="24">
        <f t="shared" si="86"/>
        <v>734.23051249999935</v>
      </c>
      <c r="W699" t="str">
        <f t="shared" si="87"/>
        <v>At Risk</v>
      </c>
    </row>
    <row r="700" spans="1:23" ht="15" customHeight="1" x14ac:dyDescent="0.3">
      <c r="A700" s="25">
        <v>321770</v>
      </c>
      <c r="B700" s="25">
        <v>2</v>
      </c>
      <c r="C700" t="str">
        <f>INDEX(tblRegions[name],MATCH(B700,tblRegions[id],0))</f>
        <v>Midwest</v>
      </c>
      <c r="D700" s="26">
        <v>42705</v>
      </c>
      <c r="E700" s="27">
        <v>26</v>
      </c>
      <c r="F700" s="27">
        <v>23</v>
      </c>
      <c r="G700" s="9">
        <f t="shared" si="80"/>
        <v>0.88461538461538458</v>
      </c>
      <c r="H700" s="27">
        <v>576</v>
      </c>
      <c r="I700" s="27">
        <v>504</v>
      </c>
      <c r="J700" s="9">
        <f t="shared" si="81"/>
        <v>0.875</v>
      </c>
      <c r="K700">
        <f t="shared" si="82"/>
        <v>-72</v>
      </c>
      <c r="L700" s="28">
        <v>0.76980000000000004</v>
      </c>
      <c r="M700" s="28">
        <v>0.9</v>
      </c>
      <c r="N700" s="9">
        <f t="shared" si="83"/>
        <v>-0.13019999999999998</v>
      </c>
      <c r="O700" s="28">
        <v>0.78669999999999995</v>
      </c>
      <c r="P700" s="28">
        <v>0.95</v>
      </c>
      <c r="Q700" s="9">
        <f t="shared" si="84"/>
        <v>-0.1633</v>
      </c>
      <c r="R700" s="24">
        <f>SUMIFS(tblCleanOrders[Sales_USD],tblCleanOrders[Rep_ID],A700,tblCleanOrders[Year],YEAR(D700),tblCleanOrders[Month],MONTH(D700))</f>
        <v>5587.8099999999995</v>
      </c>
      <c r="S700" s="27">
        <v>1.1000000000000001</v>
      </c>
      <c r="T700" s="24">
        <f>INDEX(tblRepAvg[Avg_Monthly_Sales],MATCH(A700,tblRepAvg[Rep_ID],0))*S700</f>
        <v>6036.8701250000004</v>
      </c>
      <c r="U700" s="9">
        <f t="shared" si="85"/>
        <v>0.92561375088386533</v>
      </c>
      <c r="V700" s="24">
        <f t="shared" si="86"/>
        <v>-449.06012500000088</v>
      </c>
      <c r="W700" t="str">
        <f t="shared" si="87"/>
        <v>At Risk</v>
      </c>
    </row>
    <row r="701" spans="1:23" ht="15" customHeight="1" x14ac:dyDescent="0.3">
      <c r="A701" s="25">
        <v>321770</v>
      </c>
      <c r="B701" s="25">
        <v>2</v>
      </c>
      <c r="C701" t="str">
        <f>INDEX(tblRegions[name],MATCH(B701,tblRegions[id],0))</f>
        <v>Midwest</v>
      </c>
      <c r="D701" s="26">
        <v>42736</v>
      </c>
      <c r="E701" s="27">
        <v>26</v>
      </c>
      <c r="F701" s="27">
        <v>22</v>
      </c>
      <c r="G701" s="9">
        <f t="shared" si="80"/>
        <v>0.84615384615384615</v>
      </c>
      <c r="H701" s="27">
        <v>552</v>
      </c>
      <c r="I701" s="27">
        <v>453</v>
      </c>
      <c r="J701" s="9">
        <f t="shared" si="81"/>
        <v>0.82065217391304346</v>
      </c>
      <c r="K701">
        <f t="shared" si="82"/>
        <v>-99</v>
      </c>
      <c r="L701" s="28">
        <v>0.8206</v>
      </c>
      <c r="M701" s="28">
        <v>0.9</v>
      </c>
      <c r="N701" s="9">
        <f t="shared" si="83"/>
        <v>-7.9400000000000026E-2</v>
      </c>
      <c r="O701" s="28">
        <v>0.86499999999999999</v>
      </c>
      <c r="P701" s="28">
        <v>0.95</v>
      </c>
      <c r="Q701" s="9">
        <f t="shared" si="84"/>
        <v>-8.4999999999999964E-2</v>
      </c>
      <c r="R701" s="24">
        <f>SUMIFS(tblCleanOrders[Sales_USD],tblCleanOrders[Rep_ID],A701,tblCleanOrders[Year],YEAR(D701),tblCleanOrders[Month],MONTH(D701))</f>
        <v>0</v>
      </c>
      <c r="S701" s="27">
        <v>1.1100000000000001</v>
      </c>
      <c r="T701" s="24">
        <f>INDEX(tblRepAvg[Avg_Monthly_Sales],MATCH(A701,tblRepAvg[Rep_ID],0))*S701</f>
        <v>6091.7507625000007</v>
      </c>
      <c r="U701" s="9">
        <f t="shared" si="85"/>
        <v>0</v>
      </c>
      <c r="V701" s="24">
        <f t="shared" si="86"/>
        <v>-6091.7507625000007</v>
      </c>
      <c r="W701" t="str">
        <f t="shared" si="87"/>
        <v>Critical</v>
      </c>
    </row>
    <row r="702" spans="1:23" ht="15" customHeight="1" x14ac:dyDescent="0.3">
      <c r="A702" s="25">
        <v>321780</v>
      </c>
      <c r="B702" s="25">
        <v>2</v>
      </c>
      <c r="C702" t="str">
        <f>INDEX(tblRegions[name],MATCH(B702,tblRegions[id],0))</f>
        <v>Midwest</v>
      </c>
      <c r="D702" s="26">
        <v>42005</v>
      </c>
      <c r="E702" s="27">
        <v>26</v>
      </c>
      <c r="F702" s="27">
        <v>23</v>
      </c>
      <c r="G702" s="9">
        <f t="shared" si="80"/>
        <v>0.88461538461538458</v>
      </c>
      <c r="H702" s="27">
        <v>480</v>
      </c>
      <c r="I702" s="27">
        <v>438</v>
      </c>
      <c r="J702" s="9">
        <f t="shared" si="81"/>
        <v>0.91249999999999998</v>
      </c>
      <c r="K702">
        <f t="shared" si="82"/>
        <v>-42</v>
      </c>
      <c r="L702" s="28">
        <v>0.85040000000000004</v>
      </c>
      <c r="M702" s="28">
        <v>0.9</v>
      </c>
      <c r="N702" s="9">
        <f t="shared" si="83"/>
        <v>-4.9599999999999977E-2</v>
      </c>
      <c r="O702" s="28">
        <v>0.85240000000000005</v>
      </c>
      <c r="P702" s="28">
        <v>0.95</v>
      </c>
      <c r="Q702" s="9">
        <f t="shared" si="84"/>
        <v>-9.7599999999999909E-2</v>
      </c>
      <c r="R702" s="24">
        <f>SUMIFS(tblCleanOrders[Sales_USD],tblCleanOrders[Rep_ID],A702,tblCleanOrders[Year],YEAR(D702),tblCleanOrders[Month],MONTH(D702))</f>
        <v>0</v>
      </c>
      <c r="S702" s="27">
        <v>1.1200000000000001</v>
      </c>
      <c r="T702" s="24">
        <f>INDEX(tblRepAvg[Avg_Monthly_Sales],MATCH(A702,tblRepAvg[Rep_ID],0))*S702</f>
        <v>2234.6582222222223</v>
      </c>
      <c r="U702" s="9">
        <f t="shared" si="85"/>
        <v>0</v>
      </c>
      <c r="V702" s="24">
        <f t="shared" si="86"/>
        <v>-2234.6582222222223</v>
      </c>
      <c r="W702" t="str">
        <f t="shared" si="87"/>
        <v>Critical</v>
      </c>
    </row>
    <row r="703" spans="1:23" ht="15" customHeight="1" x14ac:dyDescent="0.3">
      <c r="A703" s="25">
        <v>321780</v>
      </c>
      <c r="B703" s="25">
        <v>2</v>
      </c>
      <c r="C703" t="str">
        <f>INDEX(tblRegions[name],MATCH(B703,tblRegions[id],0))</f>
        <v>Midwest</v>
      </c>
      <c r="D703" s="26">
        <v>42036</v>
      </c>
      <c r="E703" s="27">
        <v>26</v>
      </c>
      <c r="F703" s="27">
        <v>22</v>
      </c>
      <c r="G703" s="9">
        <f t="shared" si="80"/>
        <v>0.84615384615384615</v>
      </c>
      <c r="H703" s="27">
        <v>488</v>
      </c>
      <c r="I703" s="27">
        <v>448</v>
      </c>
      <c r="J703" s="9">
        <f t="shared" si="81"/>
        <v>0.91803278688524592</v>
      </c>
      <c r="K703">
        <f t="shared" si="82"/>
        <v>-40</v>
      </c>
      <c r="L703" s="28">
        <v>0.8004</v>
      </c>
      <c r="M703" s="28">
        <v>0.9</v>
      </c>
      <c r="N703" s="9">
        <f t="shared" si="83"/>
        <v>-9.9600000000000022E-2</v>
      </c>
      <c r="O703" s="28">
        <v>0.84079999999999999</v>
      </c>
      <c r="P703" s="28">
        <v>0.95</v>
      </c>
      <c r="Q703" s="9">
        <f t="shared" si="84"/>
        <v>-0.10919999999999996</v>
      </c>
      <c r="R703" s="24">
        <f>SUMIFS(tblCleanOrders[Sales_USD],tblCleanOrders[Rep_ID],A703,tblCleanOrders[Year],YEAR(D703),tblCleanOrders[Month],MONTH(D703))</f>
        <v>0</v>
      </c>
      <c r="S703" s="27">
        <v>1.1299999999999999</v>
      </c>
      <c r="T703" s="24">
        <f>INDEX(tblRepAvg[Avg_Monthly_Sales],MATCH(A703,tblRepAvg[Rep_ID],0))*S703</f>
        <v>2254.6105277777774</v>
      </c>
      <c r="U703" s="9">
        <f t="shared" si="85"/>
        <v>0</v>
      </c>
      <c r="V703" s="24">
        <f t="shared" si="86"/>
        <v>-2254.6105277777774</v>
      </c>
      <c r="W703" t="str">
        <f t="shared" si="87"/>
        <v>Critical</v>
      </c>
    </row>
    <row r="704" spans="1:23" ht="15" customHeight="1" x14ac:dyDescent="0.3">
      <c r="A704" s="25">
        <v>321780</v>
      </c>
      <c r="B704" s="25">
        <v>2</v>
      </c>
      <c r="C704" t="str">
        <f>INDEX(tblRegions[name],MATCH(B704,tblRegions[id],0))</f>
        <v>Midwest</v>
      </c>
      <c r="D704" s="26">
        <v>42064</v>
      </c>
      <c r="E704" s="27">
        <v>26</v>
      </c>
      <c r="F704" s="27">
        <v>23</v>
      </c>
      <c r="G704" s="9">
        <f t="shared" si="80"/>
        <v>0.88461538461538458</v>
      </c>
      <c r="H704" s="27">
        <v>496</v>
      </c>
      <c r="I704" s="27">
        <v>406</v>
      </c>
      <c r="J704" s="9">
        <f t="shared" si="81"/>
        <v>0.81854838709677424</v>
      </c>
      <c r="K704">
        <f t="shared" si="82"/>
        <v>-90</v>
      </c>
      <c r="L704" s="28">
        <v>0.75109999999999999</v>
      </c>
      <c r="M704" s="28">
        <v>0.9</v>
      </c>
      <c r="N704" s="9">
        <f t="shared" si="83"/>
        <v>-0.14890000000000003</v>
      </c>
      <c r="O704" s="28">
        <v>0.85109999999999997</v>
      </c>
      <c r="P704" s="28">
        <v>0.95</v>
      </c>
      <c r="Q704" s="9">
        <f t="shared" si="84"/>
        <v>-9.8899999999999988E-2</v>
      </c>
      <c r="R704" s="24">
        <f>SUMIFS(tblCleanOrders[Sales_USD],tblCleanOrders[Rep_ID],A704,tblCleanOrders[Year],YEAR(D704),tblCleanOrders[Month],MONTH(D704))</f>
        <v>0</v>
      </c>
      <c r="S704" s="27">
        <v>1.1399999999999999</v>
      </c>
      <c r="T704" s="24">
        <f>INDEX(tblRepAvg[Avg_Monthly_Sales],MATCH(A704,tblRepAvg[Rep_ID],0))*S704</f>
        <v>2274.5628333333334</v>
      </c>
      <c r="U704" s="9">
        <f t="shared" si="85"/>
        <v>0</v>
      </c>
      <c r="V704" s="24">
        <f t="shared" si="86"/>
        <v>-2274.5628333333334</v>
      </c>
      <c r="W704" t="str">
        <f t="shared" si="87"/>
        <v>Critical</v>
      </c>
    </row>
    <row r="705" spans="1:23" ht="15" customHeight="1" x14ac:dyDescent="0.3">
      <c r="A705" s="25">
        <v>321780</v>
      </c>
      <c r="B705" s="25">
        <v>2</v>
      </c>
      <c r="C705" t="str">
        <f>INDEX(tblRegions[name],MATCH(B705,tblRegions[id],0))</f>
        <v>Midwest</v>
      </c>
      <c r="D705" s="26">
        <v>42095</v>
      </c>
      <c r="E705" s="27">
        <v>26</v>
      </c>
      <c r="F705" s="27">
        <v>22</v>
      </c>
      <c r="G705" s="9">
        <f t="shared" si="80"/>
        <v>0.84615384615384615</v>
      </c>
      <c r="H705" s="27">
        <v>504</v>
      </c>
      <c r="I705" s="27">
        <v>492</v>
      </c>
      <c r="J705" s="9">
        <f t="shared" si="81"/>
        <v>0.97619047619047616</v>
      </c>
      <c r="K705">
        <f t="shared" si="82"/>
        <v>-12</v>
      </c>
      <c r="L705" s="28">
        <v>0.76449999999999996</v>
      </c>
      <c r="M705" s="28">
        <v>0.9</v>
      </c>
      <c r="N705" s="9">
        <f t="shared" si="83"/>
        <v>-0.13550000000000006</v>
      </c>
      <c r="O705" s="28">
        <v>0.78700000000000003</v>
      </c>
      <c r="P705" s="28">
        <v>0.95</v>
      </c>
      <c r="Q705" s="9">
        <f t="shared" si="84"/>
        <v>-0.16299999999999992</v>
      </c>
      <c r="R705" s="24">
        <f>SUMIFS(tblCleanOrders[Sales_USD],tblCleanOrders[Rep_ID],A705,tblCleanOrders[Year],YEAR(D705),tblCleanOrders[Month],MONTH(D705))</f>
        <v>0</v>
      </c>
      <c r="S705" s="27">
        <v>1.1499999999999999</v>
      </c>
      <c r="T705" s="24">
        <f>INDEX(tblRepAvg[Avg_Monthly_Sales],MATCH(A705,tblRepAvg[Rep_ID],0))*S705</f>
        <v>2294.5151388888889</v>
      </c>
      <c r="U705" s="9">
        <f t="shared" si="85"/>
        <v>0</v>
      </c>
      <c r="V705" s="24">
        <f t="shared" si="86"/>
        <v>-2294.5151388888889</v>
      </c>
      <c r="W705" t="str">
        <f t="shared" si="87"/>
        <v>Critical</v>
      </c>
    </row>
    <row r="706" spans="1:23" ht="15" customHeight="1" x14ac:dyDescent="0.3">
      <c r="A706" s="25">
        <v>321780</v>
      </c>
      <c r="B706" s="25">
        <v>2</v>
      </c>
      <c r="C706" t="str">
        <f>INDEX(tblRegions[name],MATCH(B706,tblRegions[id],0))</f>
        <v>Midwest</v>
      </c>
      <c r="D706" s="26">
        <v>42125</v>
      </c>
      <c r="E706" s="27">
        <v>26</v>
      </c>
      <c r="F706" s="27">
        <v>23</v>
      </c>
      <c r="G706" s="9">
        <f t="shared" ref="G706:G769" si="88">F706/E706</f>
        <v>0.88461538461538458</v>
      </c>
      <c r="H706" s="27">
        <v>480</v>
      </c>
      <c r="I706" s="27">
        <v>439</v>
      </c>
      <c r="J706" s="9">
        <f t="shared" ref="J706:J769" si="89">I706/H706</f>
        <v>0.9145833333333333</v>
      </c>
      <c r="K706">
        <f t="shared" ref="K706:K769" si="90">I706-H706</f>
        <v>-41</v>
      </c>
      <c r="L706" s="28">
        <v>0.80479999999999996</v>
      </c>
      <c r="M706" s="28">
        <v>0.9</v>
      </c>
      <c r="N706" s="9">
        <f t="shared" ref="N706:N769" si="91">L706-M706</f>
        <v>-9.5200000000000062E-2</v>
      </c>
      <c r="O706" s="28">
        <v>0.85699999999999998</v>
      </c>
      <c r="P706" s="28">
        <v>0.95</v>
      </c>
      <c r="Q706" s="9">
        <f t="shared" ref="Q706:Q769" si="92">O706-P706</f>
        <v>-9.2999999999999972E-2</v>
      </c>
      <c r="R706" s="24">
        <f>SUMIFS(tblCleanOrders[Sales_USD],tblCleanOrders[Rep_ID],A706,tblCleanOrders[Year],YEAR(D706),tblCleanOrders[Month],MONTH(D706))</f>
        <v>0</v>
      </c>
      <c r="S706" s="27">
        <v>1.05</v>
      </c>
      <c r="T706" s="24">
        <f>INDEX(tblRepAvg[Avg_Monthly_Sales],MATCH(A706,tblRepAvg[Rep_ID],0))*S706</f>
        <v>2094.9920833333335</v>
      </c>
      <c r="U706" s="9">
        <f t="shared" ref="U706:U769" si="93">IFERROR(R706/T706,0)</f>
        <v>0</v>
      </c>
      <c r="V706" s="24">
        <f t="shared" ref="V706:V769" si="94">R706-T706</f>
        <v>-2094.9920833333335</v>
      </c>
      <c r="W706" t="str">
        <f t="shared" ref="W706:W769" si="95">IF(AND(U706&gt;=0.9,L706&gt;=0.8),"Healthy",IF(OR(U706&lt;0.8,L706&lt;0.7),"Critical","At Risk"))</f>
        <v>Critical</v>
      </c>
    </row>
    <row r="707" spans="1:23" ht="15" customHeight="1" x14ac:dyDescent="0.3">
      <c r="A707" s="25">
        <v>321780</v>
      </c>
      <c r="B707" s="25">
        <v>2</v>
      </c>
      <c r="C707" t="str">
        <f>INDEX(tblRegions[name],MATCH(B707,tblRegions[id],0))</f>
        <v>Midwest</v>
      </c>
      <c r="D707" s="26">
        <v>42156</v>
      </c>
      <c r="E707" s="27">
        <v>26</v>
      </c>
      <c r="F707" s="27">
        <v>22</v>
      </c>
      <c r="G707" s="9">
        <f t="shared" si="88"/>
        <v>0.84615384615384615</v>
      </c>
      <c r="H707" s="27">
        <v>488</v>
      </c>
      <c r="I707" s="27">
        <v>404</v>
      </c>
      <c r="J707" s="9">
        <f t="shared" si="89"/>
        <v>0.82786885245901642</v>
      </c>
      <c r="K707">
        <f t="shared" si="90"/>
        <v>-84</v>
      </c>
      <c r="L707" s="28">
        <v>0.76500000000000001</v>
      </c>
      <c r="M707" s="28">
        <v>0.9</v>
      </c>
      <c r="N707" s="9">
        <f t="shared" si="91"/>
        <v>-0.13500000000000001</v>
      </c>
      <c r="O707" s="28">
        <v>0.76470000000000005</v>
      </c>
      <c r="P707" s="28">
        <v>0.95</v>
      </c>
      <c r="Q707" s="9">
        <f t="shared" si="92"/>
        <v>-0.18529999999999991</v>
      </c>
      <c r="R707" s="24">
        <f>SUMIFS(tblCleanOrders[Sales_USD],tblCleanOrders[Rep_ID],A707,tblCleanOrders[Year],YEAR(D707),tblCleanOrders[Month],MONTH(D707))</f>
        <v>0</v>
      </c>
      <c r="S707" s="27">
        <v>1.06</v>
      </c>
      <c r="T707" s="24">
        <f>INDEX(tblRepAvg[Avg_Monthly_Sales],MATCH(A707,tblRepAvg[Rep_ID],0))*S707</f>
        <v>2114.9443888888891</v>
      </c>
      <c r="U707" s="9">
        <f t="shared" si="93"/>
        <v>0</v>
      </c>
      <c r="V707" s="24">
        <f t="shared" si="94"/>
        <v>-2114.9443888888891</v>
      </c>
      <c r="W707" t="str">
        <f t="shared" si="95"/>
        <v>Critical</v>
      </c>
    </row>
    <row r="708" spans="1:23" ht="15" customHeight="1" x14ac:dyDescent="0.3">
      <c r="A708" s="25">
        <v>321780</v>
      </c>
      <c r="B708" s="25">
        <v>2</v>
      </c>
      <c r="C708" t="str">
        <f>INDEX(tblRegions[name],MATCH(B708,tblRegions[id],0))</f>
        <v>Midwest</v>
      </c>
      <c r="D708" s="26">
        <v>42186</v>
      </c>
      <c r="E708" s="27">
        <v>26</v>
      </c>
      <c r="F708" s="27">
        <v>23</v>
      </c>
      <c r="G708" s="9">
        <f t="shared" si="88"/>
        <v>0.88461538461538458</v>
      </c>
      <c r="H708" s="27">
        <v>496</v>
      </c>
      <c r="I708" s="27">
        <v>379</v>
      </c>
      <c r="J708" s="9">
        <f t="shared" si="89"/>
        <v>0.76411290322580649</v>
      </c>
      <c r="K708">
        <f t="shared" si="90"/>
        <v>-117</v>
      </c>
      <c r="L708" s="28">
        <v>0.75629999999999997</v>
      </c>
      <c r="M708" s="28">
        <v>0.9</v>
      </c>
      <c r="N708" s="9">
        <f t="shared" si="91"/>
        <v>-0.14370000000000005</v>
      </c>
      <c r="O708" s="28">
        <v>0.81089999999999995</v>
      </c>
      <c r="P708" s="28">
        <v>0.95</v>
      </c>
      <c r="Q708" s="9">
        <f t="shared" si="92"/>
        <v>-0.1391</v>
      </c>
      <c r="R708" s="24">
        <f>SUMIFS(tblCleanOrders[Sales_USD],tblCleanOrders[Rep_ID],A708,tblCleanOrders[Year],YEAR(D708),tblCleanOrders[Month],MONTH(D708))</f>
        <v>0</v>
      </c>
      <c r="S708" s="27">
        <v>1.07</v>
      </c>
      <c r="T708" s="24">
        <f>INDEX(tblRepAvg[Avg_Monthly_Sales],MATCH(A708,tblRepAvg[Rep_ID],0))*S708</f>
        <v>2134.8966944444446</v>
      </c>
      <c r="U708" s="9">
        <f t="shared" si="93"/>
        <v>0</v>
      </c>
      <c r="V708" s="24">
        <f t="shared" si="94"/>
        <v>-2134.8966944444446</v>
      </c>
      <c r="W708" t="str">
        <f t="shared" si="95"/>
        <v>Critical</v>
      </c>
    </row>
    <row r="709" spans="1:23" ht="15" customHeight="1" x14ac:dyDescent="0.3">
      <c r="A709" s="25">
        <v>321780</v>
      </c>
      <c r="B709" s="25">
        <v>2</v>
      </c>
      <c r="C709" t="str">
        <f>INDEX(tblRegions[name],MATCH(B709,tblRegions[id],0))</f>
        <v>Midwest</v>
      </c>
      <c r="D709" s="26">
        <v>42217</v>
      </c>
      <c r="E709" s="27">
        <v>26</v>
      </c>
      <c r="F709" s="27">
        <v>22</v>
      </c>
      <c r="G709" s="9">
        <f t="shared" si="88"/>
        <v>0.84615384615384615</v>
      </c>
      <c r="H709" s="27">
        <v>504</v>
      </c>
      <c r="I709" s="27">
        <v>439</v>
      </c>
      <c r="J709" s="9">
        <f t="shared" si="89"/>
        <v>0.87103174603174605</v>
      </c>
      <c r="K709">
        <f t="shared" si="90"/>
        <v>-65</v>
      </c>
      <c r="L709" s="28">
        <v>0.81320000000000003</v>
      </c>
      <c r="M709" s="28">
        <v>0.9</v>
      </c>
      <c r="N709" s="9">
        <f t="shared" si="91"/>
        <v>-8.6799999999999988E-2</v>
      </c>
      <c r="O709" s="28">
        <v>0.86960000000000004</v>
      </c>
      <c r="P709" s="28">
        <v>0.95</v>
      </c>
      <c r="Q709" s="9">
        <f t="shared" si="92"/>
        <v>-8.0399999999999916E-2</v>
      </c>
      <c r="R709" s="24">
        <f>SUMIFS(tblCleanOrders[Sales_USD],tblCleanOrders[Rep_ID],A709,tblCleanOrders[Year],YEAR(D709),tblCleanOrders[Month],MONTH(D709))</f>
        <v>0</v>
      </c>
      <c r="S709" s="27">
        <v>1.08</v>
      </c>
      <c r="T709" s="24">
        <f>INDEX(tblRepAvg[Avg_Monthly_Sales],MATCH(A709,tblRepAvg[Rep_ID],0))*S709</f>
        <v>2154.8490000000002</v>
      </c>
      <c r="U709" s="9">
        <f t="shared" si="93"/>
        <v>0</v>
      </c>
      <c r="V709" s="24">
        <f t="shared" si="94"/>
        <v>-2154.8490000000002</v>
      </c>
      <c r="W709" t="str">
        <f t="shared" si="95"/>
        <v>Critical</v>
      </c>
    </row>
    <row r="710" spans="1:23" ht="15" customHeight="1" x14ac:dyDescent="0.3">
      <c r="A710" s="25">
        <v>321780</v>
      </c>
      <c r="B710" s="25">
        <v>2</v>
      </c>
      <c r="C710" t="str">
        <f>INDEX(tblRegions[name],MATCH(B710,tblRegions[id],0))</f>
        <v>Midwest</v>
      </c>
      <c r="D710" s="26">
        <v>42248</v>
      </c>
      <c r="E710" s="27">
        <v>26</v>
      </c>
      <c r="F710" s="27">
        <v>23</v>
      </c>
      <c r="G710" s="9">
        <f t="shared" si="88"/>
        <v>0.88461538461538458</v>
      </c>
      <c r="H710" s="27">
        <v>480</v>
      </c>
      <c r="I710" s="27">
        <v>432</v>
      </c>
      <c r="J710" s="9">
        <f t="shared" si="89"/>
        <v>0.9</v>
      </c>
      <c r="K710">
        <f t="shared" si="90"/>
        <v>-48</v>
      </c>
      <c r="L710" s="28">
        <v>0.80249999999999999</v>
      </c>
      <c r="M710" s="28">
        <v>0.9</v>
      </c>
      <c r="N710" s="9">
        <f t="shared" si="91"/>
        <v>-9.7500000000000031E-2</v>
      </c>
      <c r="O710" s="28">
        <v>0.84730000000000005</v>
      </c>
      <c r="P710" s="28">
        <v>0.95</v>
      </c>
      <c r="Q710" s="9">
        <f t="shared" si="92"/>
        <v>-0.1026999999999999</v>
      </c>
      <c r="R710" s="24">
        <f>SUMIFS(tblCleanOrders[Sales_USD],tblCleanOrders[Rep_ID],A710,tblCleanOrders[Year],YEAR(D710),tblCleanOrders[Month],MONTH(D710))</f>
        <v>0</v>
      </c>
      <c r="S710" s="27">
        <v>1.0900000000000001</v>
      </c>
      <c r="T710" s="24">
        <f>INDEX(tblRepAvg[Avg_Monthly_Sales],MATCH(A710,tblRepAvg[Rep_ID],0))*S710</f>
        <v>2174.8013055555557</v>
      </c>
      <c r="U710" s="9">
        <f t="shared" si="93"/>
        <v>0</v>
      </c>
      <c r="V710" s="24">
        <f t="shared" si="94"/>
        <v>-2174.8013055555557</v>
      </c>
      <c r="W710" t="str">
        <f t="shared" si="95"/>
        <v>Critical</v>
      </c>
    </row>
    <row r="711" spans="1:23" ht="15" customHeight="1" x14ac:dyDescent="0.3">
      <c r="A711" s="25">
        <v>321780</v>
      </c>
      <c r="B711" s="25">
        <v>2</v>
      </c>
      <c r="C711" t="str">
        <f>INDEX(tblRegions[name],MATCH(B711,tblRegions[id],0))</f>
        <v>Midwest</v>
      </c>
      <c r="D711" s="26">
        <v>42278</v>
      </c>
      <c r="E711" s="27">
        <v>26</v>
      </c>
      <c r="F711" s="27">
        <v>23</v>
      </c>
      <c r="G711" s="9">
        <f t="shared" si="88"/>
        <v>0.88461538461538458</v>
      </c>
      <c r="H711" s="27">
        <v>488</v>
      </c>
      <c r="I711" s="27">
        <v>420</v>
      </c>
      <c r="J711" s="9">
        <f t="shared" si="89"/>
        <v>0.86065573770491799</v>
      </c>
      <c r="K711">
        <f t="shared" si="90"/>
        <v>-68</v>
      </c>
      <c r="L711" s="28">
        <v>0.78859999999999997</v>
      </c>
      <c r="M711" s="28">
        <v>0.9</v>
      </c>
      <c r="N711" s="9">
        <f t="shared" si="91"/>
        <v>-0.11140000000000005</v>
      </c>
      <c r="O711" s="28">
        <v>0.82299999999999995</v>
      </c>
      <c r="P711" s="28">
        <v>0.95</v>
      </c>
      <c r="Q711" s="9">
        <f t="shared" si="92"/>
        <v>-0.127</v>
      </c>
      <c r="R711" s="24">
        <f>SUMIFS(tblCleanOrders[Sales_USD],tblCleanOrders[Rep_ID],A711,tblCleanOrders[Year],YEAR(D711),tblCleanOrders[Month],MONTH(D711))</f>
        <v>0</v>
      </c>
      <c r="S711" s="27">
        <v>1.1000000000000001</v>
      </c>
      <c r="T711" s="24">
        <f>INDEX(tblRepAvg[Avg_Monthly_Sales],MATCH(A711,tblRepAvg[Rep_ID],0))*S711</f>
        <v>2194.7536111111112</v>
      </c>
      <c r="U711" s="9">
        <f t="shared" si="93"/>
        <v>0</v>
      </c>
      <c r="V711" s="24">
        <f t="shared" si="94"/>
        <v>-2194.7536111111112</v>
      </c>
      <c r="W711" t="str">
        <f t="shared" si="95"/>
        <v>Critical</v>
      </c>
    </row>
    <row r="712" spans="1:23" ht="15" customHeight="1" x14ac:dyDescent="0.3">
      <c r="A712" s="25">
        <v>321780</v>
      </c>
      <c r="B712" s="25">
        <v>2</v>
      </c>
      <c r="C712" t="str">
        <f>INDEX(tblRegions[name],MATCH(B712,tblRegions[id],0))</f>
        <v>Midwest</v>
      </c>
      <c r="D712" s="26">
        <v>42309</v>
      </c>
      <c r="E712" s="27">
        <v>26</v>
      </c>
      <c r="F712" s="27">
        <v>22</v>
      </c>
      <c r="G712" s="9">
        <f t="shared" si="88"/>
        <v>0.84615384615384615</v>
      </c>
      <c r="H712" s="27">
        <v>496</v>
      </c>
      <c r="I712" s="27">
        <v>432</v>
      </c>
      <c r="J712" s="9">
        <f t="shared" si="89"/>
        <v>0.87096774193548387</v>
      </c>
      <c r="K712">
        <f t="shared" si="90"/>
        <v>-64</v>
      </c>
      <c r="L712" s="28">
        <v>0.79930000000000001</v>
      </c>
      <c r="M712" s="28">
        <v>0.9</v>
      </c>
      <c r="N712" s="9">
        <f t="shared" si="91"/>
        <v>-0.10070000000000001</v>
      </c>
      <c r="O712" s="28">
        <v>0.81299999999999994</v>
      </c>
      <c r="P712" s="28">
        <v>0.95</v>
      </c>
      <c r="Q712" s="9">
        <f t="shared" si="92"/>
        <v>-0.13700000000000001</v>
      </c>
      <c r="R712" s="24">
        <f>SUMIFS(tblCleanOrders[Sales_USD],tblCleanOrders[Rep_ID],A712,tblCleanOrders[Year],YEAR(D712),tblCleanOrders[Month],MONTH(D712))</f>
        <v>0</v>
      </c>
      <c r="S712" s="27">
        <v>1.1100000000000001</v>
      </c>
      <c r="T712" s="24">
        <f>INDEX(tblRepAvg[Avg_Monthly_Sales],MATCH(A712,tblRepAvg[Rep_ID],0))*S712</f>
        <v>2214.7059166666668</v>
      </c>
      <c r="U712" s="9">
        <f t="shared" si="93"/>
        <v>0</v>
      </c>
      <c r="V712" s="24">
        <f t="shared" si="94"/>
        <v>-2214.7059166666668</v>
      </c>
      <c r="W712" t="str">
        <f t="shared" si="95"/>
        <v>Critical</v>
      </c>
    </row>
    <row r="713" spans="1:23" ht="15" customHeight="1" x14ac:dyDescent="0.3">
      <c r="A713" s="25">
        <v>321780</v>
      </c>
      <c r="B713" s="25">
        <v>2</v>
      </c>
      <c r="C713" t="str">
        <f>INDEX(tblRegions[name],MATCH(B713,tblRegions[id],0))</f>
        <v>Midwest</v>
      </c>
      <c r="D713" s="26">
        <v>42339</v>
      </c>
      <c r="E713" s="27">
        <v>26</v>
      </c>
      <c r="F713" s="27">
        <v>22</v>
      </c>
      <c r="G713" s="9">
        <f t="shared" si="88"/>
        <v>0.84615384615384615</v>
      </c>
      <c r="H713" s="27">
        <v>504</v>
      </c>
      <c r="I713" s="27">
        <v>406</v>
      </c>
      <c r="J713" s="9">
        <f t="shared" si="89"/>
        <v>0.80555555555555558</v>
      </c>
      <c r="K713">
        <f t="shared" si="90"/>
        <v>-98</v>
      </c>
      <c r="L713" s="28">
        <v>0.83679999999999999</v>
      </c>
      <c r="M713" s="28">
        <v>0.9</v>
      </c>
      <c r="N713" s="9">
        <f t="shared" si="91"/>
        <v>-6.3200000000000034E-2</v>
      </c>
      <c r="O713" s="28">
        <v>0.84460000000000002</v>
      </c>
      <c r="P713" s="28">
        <v>0.95</v>
      </c>
      <c r="Q713" s="9">
        <f t="shared" si="92"/>
        <v>-0.10539999999999994</v>
      </c>
      <c r="R713" s="24">
        <f>SUMIFS(tblCleanOrders[Sales_USD],tblCleanOrders[Rep_ID],A713,tblCleanOrders[Year],YEAR(D713),tblCleanOrders[Month],MONTH(D713))</f>
        <v>0</v>
      </c>
      <c r="S713" s="27">
        <v>1.1200000000000001</v>
      </c>
      <c r="T713" s="24">
        <f>INDEX(tblRepAvg[Avg_Monthly_Sales],MATCH(A713,tblRepAvg[Rep_ID],0))*S713</f>
        <v>2234.6582222222223</v>
      </c>
      <c r="U713" s="9">
        <f t="shared" si="93"/>
        <v>0</v>
      </c>
      <c r="V713" s="24">
        <f t="shared" si="94"/>
        <v>-2234.6582222222223</v>
      </c>
      <c r="W713" t="str">
        <f t="shared" si="95"/>
        <v>Critical</v>
      </c>
    </row>
    <row r="714" spans="1:23" ht="15" customHeight="1" x14ac:dyDescent="0.3">
      <c r="A714" s="25">
        <v>321780</v>
      </c>
      <c r="B714" s="25">
        <v>2</v>
      </c>
      <c r="C714" t="str">
        <f>INDEX(tblRegions[name],MATCH(B714,tblRegions[id],0))</f>
        <v>Midwest</v>
      </c>
      <c r="D714" s="26">
        <v>42370</v>
      </c>
      <c r="E714" s="27">
        <v>26</v>
      </c>
      <c r="F714" s="27">
        <v>22</v>
      </c>
      <c r="G714" s="9">
        <f t="shared" si="88"/>
        <v>0.84615384615384615</v>
      </c>
      <c r="H714" s="27">
        <v>480</v>
      </c>
      <c r="I714" s="27">
        <v>426</v>
      </c>
      <c r="J714" s="9">
        <f t="shared" si="89"/>
        <v>0.88749999999999996</v>
      </c>
      <c r="K714">
        <f t="shared" si="90"/>
        <v>-54</v>
      </c>
      <c r="L714" s="28">
        <v>0.78290000000000004</v>
      </c>
      <c r="M714" s="28">
        <v>0.9</v>
      </c>
      <c r="N714" s="9">
        <f t="shared" si="91"/>
        <v>-0.11709999999999998</v>
      </c>
      <c r="O714" s="28">
        <v>0.78449999999999998</v>
      </c>
      <c r="P714" s="28">
        <v>0.95</v>
      </c>
      <c r="Q714" s="9">
        <f t="shared" si="92"/>
        <v>-0.16549999999999998</v>
      </c>
      <c r="R714" s="24">
        <f>SUMIFS(tblCleanOrders[Sales_USD],tblCleanOrders[Rep_ID],A714,tblCleanOrders[Year],YEAR(D714),tblCleanOrders[Month],MONTH(D714))</f>
        <v>0</v>
      </c>
      <c r="S714" s="27">
        <v>1.1299999999999999</v>
      </c>
      <c r="T714" s="24">
        <f>INDEX(tblRepAvg[Avg_Monthly_Sales],MATCH(A714,tblRepAvg[Rep_ID],0))*S714</f>
        <v>2254.6105277777774</v>
      </c>
      <c r="U714" s="9">
        <f t="shared" si="93"/>
        <v>0</v>
      </c>
      <c r="V714" s="24">
        <f t="shared" si="94"/>
        <v>-2254.6105277777774</v>
      </c>
      <c r="W714" t="str">
        <f t="shared" si="95"/>
        <v>Critical</v>
      </c>
    </row>
    <row r="715" spans="1:23" ht="15" customHeight="1" x14ac:dyDescent="0.3">
      <c r="A715" s="25">
        <v>321780</v>
      </c>
      <c r="B715" s="25">
        <v>2</v>
      </c>
      <c r="C715" t="str">
        <f>INDEX(tblRegions[name],MATCH(B715,tblRegions[id],0))</f>
        <v>Midwest</v>
      </c>
      <c r="D715" s="26">
        <v>42401</v>
      </c>
      <c r="E715" s="27">
        <v>26</v>
      </c>
      <c r="F715" s="27">
        <v>23</v>
      </c>
      <c r="G715" s="9">
        <f t="shared" si="88"/>
        <v>0.88461538461538458</v>
      </c>
      <c r="H715" s="27">
        <v>488</v>
      </c>
      <c r="I715" s="27">
        <v>406</v>
      </c>
      <c r="J715" s="9">
        <f t="shared" si="89"/>
        <v>0.83196721311475408</v>
      </c>
      <c r="K715">
        <f t="shared" si="90"/>
        <v>-82</v>
      </c>
      <c r="L715" s="28">
        <v>0.78820000000000001</v>
      </c>
      <c r="M715" s="28">
        <v>0.9</v>
      </c>
      <c r="N715" s="9">
        <f t="shared" si="91"/>
        <v>-0.11180000000000001</v>
      </c>
      <c r="O715" s="28">
        <v>0.83599999999999997</v>
      </c>
      <c r="P715" s="28">
        <v>0.95</v>
      </c>
      <c r="Q715" s="9">
        <f t="shared" si="92"/>
        <v>-0.11399999999999999</v>
      </c>
      <c r="R715" s="24">
        <f>SUMIFS(tblCleanOrders[Sales_USD],tblCleanOrders[Rep_ID],A715,tblCleanOrders[Year],YEAR(D715),tblCleanOrders[Month],MONTH(D715))</f>
        <v>0</v>
      </c>
      <c r="S715" s="27">
        <v>1.1399999999999999</v>
      </c>
      <c r="T715" s="24">
        <f>INDEX(tblRepAvg[Avg_Monthly_Sales],MATCH(A715,tblRepAvg[Rep_ID],0))*S715</f>
        <v>2274.5628333333334</v>
      </c>
      <c r="U715" s="9">
        <f t="shared" si="93"/>
        <v>0</v>
      </c>
      <c r="V715" s="24">
        <f t="shared" si="94"/>
        <v>-2274.5628333333334</v>
      </c>
      <c r="W715" t="str">
        <f t="shared" si="95"/>
        <v>Critical</v>
      </c>
    </row>
    <row r="716" spans="1:23" ht="15" customHeight="1" x14ac:dyDescent="0.3">
      <c r="A716" s="25">
        <v>321780</v>
      </c>
      <c r="B716" s="25">
        <v>2</v>
      </c>
      <c r="C716" t="str">
        <f>INDEX(tblRegions[name],MATCH(B716,tblRegions[id],0))</f>
        <v>Midwest</v>
      </c>
      <c r="D716" s="26">
        <v>42430</v>
      </c>
      <c r="E716" s="27">
        <v>26</v>
      </c>
      <c r="F716" s="27">
        <v>24</v>
      </c>
      <c r="G716" s="9">
        <f t="shared" si="88"/>
        <v>0.92307692307692313</v>
      </c>
      <c r="H716" s="27">
        <v>496</v>
      </c>
      <c r="I716" s="27">
        <v>424</v>
      </c>
      <c r="J716" s="9">
        <f t="shared" si="89"/>
        <v>0.85483870967741937</v>
      </c>
      <c r="K716">
        <f t="shared" si="90"/>
        <v>-72</v>
      </c>
      <c r="L716" s="28">
        <v>0.76060000000000005</v>
      </c>
      <c r="M716" s="28">
        <v>0.9</v>
      </c>
      <c r="N716" s="9">
        <f t="shared" si="91"/>
        <v>-0.13939999999999997</v>
      </c>
      <c r="O716" s="28">
        <v>0.84940000000000004</v>
      </c>
      <c r="P716" s="28">
        <v>0.95</v>
      </c>
      <c r="Q716" s="9">
        <f t="shared" si="92"/>
        <v>-0.10059999999999991</v>
      </c>
      <c r="R716" s="24">
        <f>SUMIFS(tblCleanOrders[Sales_USD],tblCleanOrders[Rep_ID],A716,tblCleanOrders[Year],YEAR(D716),tblCleanOrders[Month],MONTH(D716))</f>
        <v>0</v>
      </c>
      <c r="S716" s="27">
        <v>1.1499999999999999</v>
      </c>
      <c r="T716" s="24">
        <f>INDEX(tblRepAvg[Avg_Monthly_Sales],MATCH(A716,tblRepAvg[Rep_ID],0))*S716</f>
        <v>2294.5151388888889</v>
      </c>
      <c r="U716" s="9">
        <f t="shared" si="93"/>
        <v>0</v>
      </c>
      <c r="V716" s="24">
        <f t="shared" si="94"/>
        <v>-2294.5151388888889</v>
      </c>
      <c r="W716" t="str">
        <f t="shared" si="95"/>
        <v>Critical</v>
      </c>
    </row>
    <row r="717" spans="1:23" ht="15" customHeight="1" x14ac:dyDescent="0.3">
      <c r="A717" s="25">
        <v>321780</v>
      </c>
      <c r="B717" s="25">
        <v>2</v>
      </c>
      <c r="C717" t="str">
        <f>INDEX(tblRegions[name],MATCH(B717,tblRegions[id],0))</f>
        <v>Midwest</v>
      </c>
      <c r="D717" s="26">
        <v>42461</v>
      </c>
      <c r="E717" s="27">
        <v>26</v>
      </c>
      <c r="F717" s="27">
        <v>22</v>
      </c>
      <c r="G717" s="9">
        <f t="shared" si="88"/>
        <v>0.84615384615384615</v>
      </c>
      <c r="H717" s="27">
        <v>504</v>
      </c>
      <c r="I717" s="27">
        <v>469</v>
      </c>
      <c r="J717" s="9">
        <f t="shared" si="89"/>
        <v>0.93055555555555558</v>
      </c>
      <c r="K717">
        <f t="shared" si="90"/>
        <v>-35</v>
      </c>
      <c r="L717" s="28">
        <v>0.80249999999999999</v>
      </c>
      <c r="M717" s="28">
        <v>0.9</v>
      </c>
      <c r="N717" s="9">
        <f t="shared" si="91"/>
        <v>-9.7500000000000031E-2</v>
      </c>
      <c r="O717" s="28">
        <v>0.75839999999999996</v>
      </c>
      <c r="P717" s="28">
        <v>0.95</v>
      </c>
      <c r="Q717" s="9">
        <f t="shared" si="92"/>
        <v>-0.19159999999999999</v>
      </c>
      <c r="R717" s="24">
        <f>SUMIFS(tblCleanOrders[Sales_USD],tblCleanOrders[Rep_ID],A717,tblCleanOrders[Year],YEAR(D717),tblCleanOrders[Month],MONTH(D717))</f>
        <v>0</v>
      </c>
      <c r="S717" s="27">
        <v>1.05</v>
      </c>
      <c r="T717" s="24">
        <f>INDEX(tblRepAvg[Avg_Monthly_Sales],MATCH(A717,tblRepAvg[Rep_ID],0))*S717</f>
        <v>2094.9920833333335</v>
      </c>
      <c r="U717" s="9">
        <f t="shared" si="93"/>
        <v>0</v>
      </c>
      <c r="V717" s="24">
        <f t="shared" si="94"/>
        <v>-2094.9920833333335</v>
      </c>
      <c r="W717" t="str">
        <f t="shared" si="95"/>
        <v>Critical</v>
      </c>
    </row>
    <row r="718" spans="1:23" ht="15" customHeight="1" x14ac:dyDescent="0.3">
      <c r="A718" s="25">
        <v>321780</v>
      </c>
      <c r="B718" s="25">
        <v>2</v>
      </c>
      <c r="C718" t="str">
        <f>INDEX(tblRegions[name],MATCH(B718,tblRegions[id],0))</f>
        <v>Midwest</v>
      </c>
      <c r="D718" s="26">
        <v>42491</v>
      </c>
      <c r="E718" s="27">
        <v>26</v>
      </c>
      <c r="F718" s="27">
        <v>23</v>
      </c>
      <c r="G718" s="9">
        <f t="shared" si="88"/>
        <v>0.88461538461538458</v>
      </c>
      <c r="H718" s="27">
        <v>480</v>
      </c>
      <c r="I718" s="27">
        <v>447</v>
      </c>
      <c r="J718" s="9">
        <f t="shared" si="89"/>
        <v>0.93125000000000002</v>
      </c>
      <c r="K718">
        <f t="shared" si="90"/>
        <v>-33</v>
      </c>
      <c r="L718" s="28">
        <v>0.85770000000000002</v>
      </c>
      <c r="M718" s="28">
        <v>0.9</v>
      </c>
      <c r="N718" s="9">
        <f t="shared" si="91"/>
        <v>-4.2300000000000004E-2</v>
      </c>
      <c r="O718" s="28">
        <v>0.90900000000000003</v>
      </c>
      <c r="P718" s="28">
        <v>0.95</v>
      </c>
      <c r="Q718" s="9">
        <f t="shared" si="92"/>
        <v>-4.0999999999999925E-2</v>
      </c>
      <c r="R718" s="24">
        <f>SUMIFS(tblCleanOrders[Sales_USD],tblCleanOrders[Rep_ID],A718,tblCleanOrders[Year],YEAR(D718),tblCleanOrders[Month],MONTH(D718))</f>
        <v>0</v>
      </c>
      <c r="S718" s="27">
        <v>1.06</v>
      </c>
      <c r="T718" s="24">
        <f>INDEX(tblRepAvg[Avg_Monthly_Sales],MATCH(A718,tblRepAvg[Rep_ID],0))*S718</f>
        <v>2114.9443888888891</v>
      </c>
      <c r="U718" s="9">
        <f t="shared" si="93"/>
        <v>0</v>
      </c>
      <c r="V718" s="24">
        <f t="shared" si="94"/>
        <v>-2114.9443888888891</v>
      </c>
      <c r="W718" t="str">
        <f t="shared" si="95"/>
        <v>Critical</v>
      </c>
    </row>
    <row r="719" spans="1:23" ht="15" customHeight="1" x14ac:dyDescent="0.3">
      <c r="A719" s="25">
        <v>321780</v>
      </c>
      <c r="B719" s="25">
        <v>2</v>
      </c>
      <c r="C719" t="str">
        <f>INDEX(tblRegions[name],MATCH(B719,tblRegions[id],0))</f>
        <v>Midwest</v>
      </c>
      <c r="D719" s="26">
        <v>42522</v>
      </c>
      <c r="E719" s="27">
        <v>26</v>
      </c>
      <c r="F719" s="27">
        <v>22</v>
      </c>
      <c r="G719" s="9">
        <f t="shared" si="88"/>
        <v>0.84615384615384615</v>
      </c>
      <c r="H719" s="27">
        <v>488</v>
      </c>
      <c r="I719" s="27">
        <v>435</v>
      </c>
      <c r="J719" s="9">
        <f t="shared" si="89"/>
        <v>0.89139344262295084</v>
      </c>
      <c r="K719">
        <f t="shared" si="90"/>
        <v>-53</v>
      </c>
      <c r="L719" s="28">
        <v>0.77729999999999999</v>
      </c>
      <c r="M719" s="28">
        <v>0.9</v>
      </c>
      <c r="N719" s="9">
        <f t="shared" si="91"/>
        <v>-0.12270000000000003</v>
      </c>
      <c r="O719" s="28">
        <v>0.8407</v>
      </c>
      <c r="P719" s="28">
        <v>0.95</v>
      </c>
      <c r="Q719" s="9">
        <f t="shared" si="92"/>
        <v>-0.10929999999999995</v>
      </c>
      <c r="R719" s="24">
        <f>SUMIFS(tblCleanOrders[Sales_USD],tblCleanOrders[Rep_ID],A719,tblCleanOrders[Year],YEAR(D719),tblCleanOrders[Month],MONTH(D719))</f>
        <v>0</v>
      </c>
      <c r="S719" s="27">
        <v>1.07</v>
      </c>
      <c r="T719" s="24">
        <f>INDEX(tblRepAvg[Avg_Monthly_Sales],MATCH(A719,tblRepAvg[Rep_ID],0))*S719</f>
        <v>2134.8966944444446</v>
      </c>
      <c r="U719" s="9">
        <f t="shared" si="93"/>
        <v>0</v>
      </c>
      <c r="V719" s="24">
        <f t="shared" si="94"/>
        <v>-2134.8966944444446</v>
      </c>
      <c r="W719" t="str">
        <f t="shared" si="95"/>
        <v>Critical</v>
      </c>
    </row>
    <row r="720" spans="1:23" ht="15" customHeight="1" x14ac:dyDescent="0.3">
      <c r="A720" s="25">
        <v>321780</v>
      </c>
      <c r="B720" s="25">
        <v>2</v>
      </c>
      <c r="C720" t="str">
        <f>INDEX(tblRegions[name],MATCH(B720,tblRegions[id],0))</f>
        <v>Midwest</v>
      </c>
      <c r="D720" s="26">
        <v>42552</v>
      </c>
      <c r="E720" s="27">
        <v>26</v>
      </c>
      <c r="F720" s="27">
        <v>22</v>
      </c>
      <c r="G720" s="9">
        <f t="shared" si="88"/>
        <v>0.84615384615384615</v>
      </c>
      <c r="H720" s="27">
        <v>496</v>
      </c>
      <c r="I720" s="27">
        <v>411</v>
      </c>
      <c r="J720" s="9">
        <f t="shared" si="89"/>
        <v>0.8286290322580645</v>
      </c>
      <c r="K720">
        <f t="shared" si="90"/>
        <v>-85</v>
      </c>
      <c r="L720" s="28">
        <v>0.77890000000000004</v>
      </c>
      <c r="M720" s="28">
        <v>0.9</v>
      </c>
      <c r="N720" s="9">
        <f t="shared" si="91"/>
        <v>-0.12109999999999999</v>
      </c>
      <c r="O720" s="28">
        <v>0.86460000000000004</v>
      </c>
      <c r="P720" s="28">
        <v>0.95</v>
      </c>
      <c r="Q720" s="9">
        <f t="shared" si="92"/>
        <v>-8.539999999999992E-2</v>
      </c>
      <c r="R720" s="24">
        <f>SUMIFS(tblCleanOrders[Sales_USD],tblCleanOrders[Rep_ID],A720,tblCleanOrders[Year],YEAR(D720),tblCleanOrders[Month],MONTH(D720))</f>
        <v>0</v>
      </c>
      <c r="S720" s="27">
        <v>1.08</v>
      </c>
      <c r="T720" s="24">
        <f>INDEX(tblRepAvg[Avg_Monthly_Sales],MATCH(A720,tblRepAvg[Rep_ID],0))*S720</f>
        <v>2154.8490000000002</v>
      </c>
      <c r="U720" s="9">
        <f t="shared" si="93"/>
        <v>0</v>
      </c>
      <c r="V720" s="24">
        <f t="shared" si="94"/>
        <v>-2154.8490000000002</v>
      </c>
      <c r="W720" t="str">
        <f t="shared" si="95"/>
        <v>Critical</v>
      </c>
    </row>
    <row r="721" spans="1:23" ht="15" customHeight="1" x14ac:dyDescent="0.3">
      <c r="A721" s="25">
        <v>321780</v>
      </c>
      <c r="B721" s="25">
        <v>2</v>
      </c>
      <c r="C721" t="str">
        <f>INDEX(tblRegions[name],MATCH(B721,tblRegions[id],0))</f>
        <v>Midwest</v>
      </c>
      <c r="D721" s="26">
        <v>42583</v>
      </c>
      <c r="E721" s="27">
        <v>26</v>
      </c>
      <c r="F721" s="27">
        <v>23</v>
      </c>
      <c r="G721" s="9">
        <f t="shared" si="88"/>
        <v>0.88461538461538458</v>
      </c>
      <c r="H721" s="27">
        <v>504</v>
      </c>
      <c r="I721" s="27">
        <v>436</v>
      </c>
      <c r="J721" s="9">
        <f t="shared" si="89"/>
        <v>0.86507936507936511</v>
      </c>
      <c r="K721">
        <f t="shared" si="90"/>
        <v>-68</v>
      </c>
      <c r="L721" s="28">
        <v>0.75529999999999997</v>
      </c>
      <c r="M721" s="28">
        <v>0.9</v>
      </c>
      <c r="N721" s="9">
        <f t="shared" si="91"/>
        <v>-0.14470000000000005</v>
      </c>
      <c r="O721" s="28">
        <v>0.81869999999999998</v>
      </c>
      <c r="P721" s="28">
        <v>0.95</v>
      </c>
      <c r="Q721" s="9">
        <f t="shared" si="92"/>
        <v>-0.13129999999999997</v>
      </c>
      <c r="R721" s="24">
        <f>SUMIFS(tblCleanOrders[Sales_USD],tblCleanOrders[Rep_ID],A721,tblCleanOrders[Year],YEAR(D721),tblCleanOrders[Month],MONTH(D721))</f>
        <v>2588.39</v>
      </c>
      <c r="S721" s="27">
        <v>1.0900000000000001</v>
      </c>
      <c r="T721" s="24">
        <f>INDEX(tblRepAvg[Avg_Monthly_Sales],MATCH(A721,tblRepAvg[Rep_ID],0))*S721</f>
        <v>2174.8013055555557</v>
      </c>
      <c r="U721" s="9">
        <f t="shared" si="93"/>
        <v>1.1901730946123339</v>
      </c>
      <c r="V721" s="24">
        <f t="shared" si="94"/>
        <v>413.58869444444417</v>
      </c>
      <c r="W721" t="str">
        <f t="shared" si="95"/>
        <v>At Risk</v>
      </c>
    </row>
    <row r="722" spans="1:23" ht="15" customHeight="1" x14ac:dyDescent="0.3">
      <c r="A722" s="25">
        <v>321780</v>
      </c>
      <c r="B722" s="25">
        <v>2</v>
      </c>
      <c r="C722" t="str">
        <f>INDEX(tblRegions[name],MATCH(B722,tblRegions[id],0))</f>
        <v>Midwest</v>
      </c>
      <c r="D722" s="26">
        <v>42614</v>
      </c>
      <c r="E722" s="27">
        <v>26</v>
      </c>
      <c r="F722" s="27">
        <v>22</v>
      </c>
      <c r="G722" s="9">
        <f t="shared" si="88"/>
        <v>0.84615384615384615</v>
      </c>
      <c r="H722" s="27">
        <v>480</v>
      </c>
      <c r="I722" s="27">
        <v>427</v>
      </c>
      <c r="J722" s="9">
        <f t="shared" si="89"/>
        <v>0.88958333333333328</v>
      </c>
      <c r="K722">
        <f t="shared" si="90"/>
        <v>-53</v>
      </c>
      <c r="L722" s="28">
        <v>0.84379999999999999</v>
      </c>
      <c r="M722" s="28">
        <v>0.9</v>
      </c>
      <c r="N722" s="9">
        <f t="shared" si="91"/>
        <v>-5.6200000000000028E-2</v>
      </c>
      <c r="O722" s="28">
        <v>0.87980000000000003</v>
      </c>
      <c r="P722" s="28">
        <v>0.95</v>
      </c>
      <c r="Q722" s="9">
        <f t="shared" si="92"/>
        <v>-7.0199999999999929E-2</v>
      </c>
      <c r="R722" s="24">
        <f>SUMIFS(tblCleanOrders[Sales_USD],tblCleanOrders[Rep_ID],A722,tblCleanOrders[Year],YEAR(D722),tblCleanOrders[Month],MONTH(D722))</f>
        <v>6518.19</v>
      </c>
      <c r="S722" s="27">
        <v>1.1000000000000001</v>
      </c>
      <c r="T722" s="24">
        <f>INDEX(tblRepAvg[Avg_Monthly_Sales],MATCH(A722,tblRepAvg[Rep_ID],0))*S722</f>
        <v>2194.7536111111112</v>
      </c>
      <c r="U722" s="9">
        <f t="shared" si="93"/>
        <v>2.9698960133844432</v>
      </c>
      <c r="V722" s="24">
        <f t="shared" si="94"/>
        <v>4323.4363888888884</v>
      </c>
      <c r="W722" t="str">
        <f t="shared" si="95"/>
        <v>Healthy</v>
      </c>
    </row>
    <row r="723" spans="1:23" ht="15" customHeight="1" x14ac:dyDescent="0.3">
      <c r="A723" s="25">
        <v>321780</v>
      </c>
      <c r="B723" s="25">
        <v>2</v>
      </c>
      <c r="C723" t="str">
        <f>INDEX(tblRegions[name],MATCH(B723,tblRegions[id],0))</f>
        <v>Midwest</v>
      </c>
      <c r="D723" s="26">
        <v>42644</v>
      </c>
      <c r="E723" s="27">
        <v>26</v>
      </c>
      <c r="F723" s="27">
        <v>22</v>
      </c>
      <c r="G723" s="9">
        <f t="shared" si="88"/>
        <v>0.84615384615384615</v>
      </c>
      <c r="H723" s="27">
        <v>488</v>
      </c>
      <c r="I723" s="27">
        <v>363</v>
      </c>
      <c r="J723" s="9">
        <f t="shared" si="89"/>
        <v>0.74385245901639341</v>
      </c>
      <c r="K723">
        <f t="shared" si="90"/>
        <v>-125</v>
      </c>
      <c r="L723" s="28">
        <v>0.74070000000000003</v>
      </c>
      <c r="M723" s="28">
        <v>0.9</v>
      </c>
      <c r="N723" s="9">
        <f t="shared" si="91"/>
        <v>-0.1593</v>
      </c>
      <c r="O723" s="28">
        <v>0.87719999999999998</v>
      </c>
      <c r="P723" s="28">
        <v>0.95</v>
      </c>
      <c r="Q723" s="9">
        <f t="shared" si="92"/>
        <v>-7.2799999999999976E-2</v>
      </c>
      <c r="R723" s="24">
        <f>SUMIFS(tblCleanOrders[Sales_USD],tblCleanOrders[Rep_ID],A723,tblCleanOrders[Year],YEAR(D723),tblCleanOrders[Month],MONTH(D723))</f>
        <v>2621.25</v>
      </c>
      <c r="S723" s="27">
        <v>1.1100000000000001</v>
      </c>
      <c r="T723" s="24">
        <f>INDEX(tblRepAvg[Avg_Monthly_Sales],MATCH(A723,tblRepAvg[Rep_ID],0))*S723</f>
        <v>2214.7059166666668</v>
      </c>
      <c r="U723" s="9">
        <f t="shared" si="93"/>
        <v>1.1835657187141211</v>
      </c>
      <c r="V723" s="24">
        <f t="shared" si="94"/>
        <v>406.54408333333322</v>
      </c>
      <c r="W723" t="str">
        <f t="shared" si="95"/>
        <v>At Risk</v>
      </c>
    </row>
    <row r="724" spans="1:23" ht="15" customHeight="1" x14ac:dyDescent="0.3">
      <c r="A724" s="25">
        <v>321780</v>
      </c>
      <c r="B724" s="25">
        <v>2</v>
      </c>
      <c r="C724" t="str">
        <f>INDEX(tblRegions[name],MATCH(B724,tblRegions[id],0))</f>
        <v>Midwest</v>
      </c>
      <c r="D724" s="26">
        <v>42675</v>
      </c>
      <c r="E724" s="27">
        <v>26</v>
      </c>
      <c r="F724" s="27">
        <v>23</v>
      </c>
      <c r="G724" s="9">
        <f t="shared" si="88"/>
        <v>0.88461538461538458</v>
      </c>
      <c r="H724" s="27">
        <v>496</v>
      </c>
      <c r="I724" s="27">
        <v>409</v>
      </c>
      <c r="J724" s="9">
        <f t="shared" si="89"/>
        <v>0.82459677419354838</v>
      </c>
      <c r="K724">
        <f t="shared" si="90"/>
        <v>-87</v>
      </c>
      <c r="L724" s="28">
        <v>0.86</v>
      </c>
      <c r="M724" s="28">
        <v>0.9</v>
      </c>
      <c r="N724" s="9">
        <f t="shared" si="91"/>
        <v>-4.0000000000000036E-2</v>
      </c>
      <c r="O724" s="28">
        <v>0.88959999999999995</v>
      </c>
      <c r="P724" s="28">
        <v>0.95</v>
      </c>
      <c r="Q724" s="9">
        <f t="shared" si="92"/>
        <v>-6.0400000000000009E-2</v>
      </c>
      <c r="R724" s="24">
        <f>SUMIFS(tblCleanOrders[Sales_USD],tblCleanOrders[Rep_ID],A724,tblCleanOrders[Year],YEAR(D724),tblCleanOrders[Month],MONTH(D724))</f>
        <v>7681.49</v>
      </c>
      <c r="S724" s="27">
        <v>1.1200000000000001</v>
      </c>
      <c r="T724" s="24">
        <f>INDEX(tblRepAvg[Avg_Monthly_Sales],MATCH(A724,tblRepAvg[Rep_ID],0))*S724</f>
        <v>2234.6582222222223</v>
      </c>
      <c r="U724" s="9">
        <f t="shared" si="93"/>
        <v>3.4374339322284628</v>
      </c>
      <c r="V724" s="24">
        <f t="shared" si="94"/>
        <v>5446.8317777777775</v>
      </c>
      <c r="W724" t="str">
        <f t="shared" si="95"/>
        <v>Healthy</v>
      </c>
    </row>
    <row r="725" spans="1:23" ht="15" customHeight="1" x14ac:dyDescent="0.3">
      <c r="A725" s="25">
        <v>321780</v>
      </c>
      <c r="B725" s="25">
        <v>2</v>
      </c>
      <c r="C725" t="str">
        <f>INDEX(tblRegions[name],MATCH(B725,tblRegions[id],0))</f>
        <v>Midwest</v>
      </c>
      <c r="D725" s="26">
        <v>42705</v>
      </c>
      <c r="E725" s="27">
        <v>26</v>
      </c>
      <c r="F725" s="27">
        <v>23</v>
      </c>
      <c r="G725" s="9">
        <f t="shared" si="88"/>
        <v>0.88461538461538458</v>
      </c>
      <c r="H725" s="27">
        <v>504</v>
      </c>
      <c r="I725" s="27">
        <v>425</v>
      </c>
      <c r="J725" s="9">
        <f t="shared" si="89"/>
        <v>0.84325396825396826</v>
      </c>
      <c r="K725">
        <f t="shared" si="90"/>
        <v>-79</v>
      </c>
      <c r="L725" s="28">
        <v>0.79790000000000005</v>
      </c>
      <c r="M725" s="28">
        <v>0.9</v>
      </c>
      <c r="N725" s="9">
        <f t="shared" si="91"/>
        <v>-0.10209999999999997</v>
      </c>
      <c r="O725" s="28">
        <v>0.84389999999999998</v>
      </c>
      <c r="P725" s="28">
        <v>0.95</v>
      </c>
      <c r="Q725" s="9">
        <f t="shared" si="92"/>
        <v>-0.10609999999999997</v>
      </c>
      <c r="R725" s="24">
        <f>SUMIFS(tblCleanOrders[Sales_USD],tblCleanOrders[Rep_ID],A725,tblCleanOrders[Year],YEAR(D725),tblCleanOrders[Month],MONTH(D725))</f>
        <v>4832.1399999999994</v>
      </c>
      <c r="S725" s="27">
        <v>1.1299999999999999</v>
      </c>
      <c r="T725" s="24">
        <f>INDEX(tblRepAvg[Avg_Monthly_Sales],MATCH(A725,tblRepAvg[Rep_ID],0))*S725</f>
        <v>2254.6105277777774</v>
      </c>
      <c r="U725" s="9">
        <f t="shared" si="93"/>
        <v>2.1432260430198227</v>
      </c>
      <c r="V725" s="24">
        <f t="shared" si="94"/>
        <v>2577.529472222222</v>
      </c>
      <c r="W725" t="str">
        <f t="shared" si="95"/>
        <v>At Risk</v>
      </c>
    </row>
    <row r="726" spans="1:23" ht="15" customHeight="1" x14ac:dyDescent="0.3">
      <c r="A726" s="25">
        <v>321780</v>
      </c>
      <c r="B726" s="25">
        <v>2</v>
      </c>
      <c r="C726" t="str">
        <f>INDEX(tblRegions[name],MATCH(B726,tblRegions[id],0))</f>
        <v>Midwest</v>
      </c>
      <c r="D726" s="26">
        <v>42736</v>
      </c>
      <c r="E726" s="27">
        <v>26</v>
      </c>
      <c r="F726" s="27">
        <v>24</v>
      </c>
      <c r="G726" s="9">
        <f t="shared" si="88"/>
        <v>0.92307692307692313</v>
      </c>
      <c r="H726" s="27">
        <v>480</v>
      </c>
      <c r="I726" s="27">
        <v>418</v>
      </c>
      <c r="J726" s="9">
        <f t="shared" si="89"/>
        <v>0.87083333333333335</v>
      </c>
      <c r="K726">
        <f t="shared" si="90"/>
        <v>-62</v>
      </c>
      <c r="L726" s="28">
        <v>0.82799999999999996</v>
      </c>
      <c r="M726" s="28">
        <v>0.9</v>
      </c>
      <c r="N726" s="9">
        <f t="shared" si="91"/>
        <v>-7.2000000000000064E-2</v>
      </c>
      <c r="O726" s="28">
        <v>0.88139999999999996</v>
      </c>
      <c r="P726" s="28">
        <v>0.95</v>
      </c>
      <c r="Q726" s="9">
        <f t="shared" si="92"/>
        <v>-6.8599999999999994E-2</v>
      </c>
      <c r="R726" s="24">
        <f>SUMIFS(tblCleanOrders[Sales_USD],tblCleanOrders[Rep_ID],A726,tblCleanOrders[Year],YEAR(D726),tblCleanOrders[Month],MONTH(D726))</f>
        <v>0</v>
      </c>
      <c r="S726" s="27">
        <v>1.1399999999999999</v>
      </c>
      <c r="T726" s="24">
        <f>INDEX(tblRepAvg[Avg_Monthly_Sales],MATCH(A726,tblRepAvg[Rep_ID],0))*S726</f>
        <v>2274.5628333333334</v>
      </c>
      <c r="U726" s="9">
        <f t="shared" si="93"/>
        <v>0</v>
      </c>
      <c r="V726" s="24">
        <f t="shared" si="94"/>
        <v>-2274.5628333333334</v>
      </c>
      <c r="W726" t="str">
        <f t="shared" si="95"/>
        <v>Critical</v>
      </c>
    </row>
    <row r="727" spans="1:23" ht="15" customHeight="1" x14ac:dyDescent="0.3">
      <c r="A727" s="25">
        <v>321790</v>
      </c>
      <c r="B727" s="25">
        <v>2</v>
      </c>
      <c r="C727" t="str">
        <f>INDEX(tblRegions[name],MATCH(B727,tblRegions[id],0))</f>
        <v>Midwest</v>
      </c>
      <c r="D727" s="26">
        <v>42005</v>
      </c>
      <c r="E727" s="27">
        <v>26</v>
      </c>
      <c r="F727" s="27">
        <v>22</v>
      </c>
      <c r="G727" s="9">
        <f t="shared" si="88"/>
        <v>0.84615384615384615</v>
      </c>
      <c r="H727" s="27">
        <v>492</v>
      </c>
      <c r="I727" s="27">
        <v>437</v>
      </c>
      <c r="J727" s="9">
        <f t="shared" si="89"/>
        <v>0.88821138211382111</v>
      </c>
      <c r="K727">
        <f t="shared" si="90"/>
        <v>-55</v>
      </c>
      <c r="L727" s="28">
        <v>0.79590000000000005</v>
      </c>
      <c r="M727" s="28">
        <v>0.9</v>
      </c>
      <c r="N727" s="9">
        <f t="shared" si="91"/>
        <v>-0.10409999999999997</v>
      </c>
      <c r="O727" s="28">
        <v>0.75090000000000001</v>
      </c>
      <c r="P727" s="28">
        <v>0.95</v>
      </c>
      <c r="Q727" s="9">
        <f t="shared" si="92"/>
        <v>-0.19909999999999994</v>
      </c>
      <c r="R727" s="24">
        <f>SUMIFS(tblCleanOrders[Sales_USD],tblCleanOrders[Rep_ID],A727,tblCleanOrders[Year],YEAR(D727),tblCleanOrders[Month],MONTH(D727))</f>
        <v>1829.02</v>
      </c>
      <c r="S727" s="27">
        <v>1.1499999999999999</v>
      </c>
      <c r="T727" s="24">
        <f>INDEX(tblRepAvg[Avg_Monthly_Sales],MATCH(A727,tblRepAvg[Rep_ID],0))*S727</f>
        <v>3467.9334285714281</v>
      </c>
      <c r="U727" s="9">
        <f t="shared" si="93"/>
        <v>0.52740920137946301</v>
      </c>
      <c r="V727" s="24">
        <f t="shared" si="94"/>
        <v>-1638.9134285714281</v>
      </c>
      <c r="W727" t="str">
        <f t="shared" si="95"/>
        <v>Critical</v>
      </c>
    </row>
    <row r="728" spans="1:23" ht="15" customHeight="1" x14ac:dyDescent="0.3">
      <c r="A728" s="25">
        <v>321790</v>
      </c>
      <c r="B728" s="25">
        <v>2</v>
      </c>
      <c r="C728" t="str">
        <f>INDEX(tblRegions[name],MATCH(B728,tblRegions[id],0))</f>
        <v>Midwest</v>
      </c>
      <c r="D728" s="26">
        <v>42036</v>
      </c>
      <c r="E728" s="27">
        <v>26</v>
      </c>
      <c r="F728" s="27">
        <v>21</v>
      </c>
      <c r="G728" s="9">
        <f t="shared" si="88"/>
        <v>0.80769230769230771</v>
      </c>
      <c r="H728" s="27">
        <v>500</v>
      </c>
      <c r="I728" s="27">
        <v>408</v>
      </c>
      <c r="J728" s="9">
        <f t="shared" si="89"/>
        <v>0.81599999999999995</v>
      </c>
      <c r="K728">
        <f t="shared" si="90"/>
        <v>-92</v>
      </c>
      <c r="L728" s="28">
        <v>0.82479999999999998</v>
      </c>
      <c r="M728" s="28">
        <v>0.9</v>
      </c>
      <c r="N728" s="9">
        <f t="shared" si="91"/>
        <v>-7.5200000000000045E-2</v>
      </c>
      <c r="O728" s="28">
        <v>0.84719999999999995</v>
      </c>
      <c r="P728" s="28">
        <v>0.95</v>
      </c>
      <c r="Q728" s="9">
        <f t="shared" si="92"/>
        <v>-0.1028</v>
      </c>
      <c r="R728" s="24">
        <f>SUMIFS(tblCleanOrders[Sales_USD],tblCleanOrders[Rep_ID],A728,tblCleanOrders[Year],YEAR(D728),tblCleanOrders[Month],MONTH(D728))</f>
        <v>2401.81</v>
      </c>
      <c r="S728" s="27">
        <v>1.05</v>
      </c>
      <c r="T728" s="24">
        <f>INDEX(tblRepAvg[Avg_Monthly_Sales],MATCH(A728,tblRepAvg[Rep_ID],0))*S728</f>
        <v>3166.3739999999998</v>
      </c>
      <c r="U728" s="9">
        <f t="shared" si="93"/>
        <v>0.7585364205239179</v>
      </c>
      <c r="V728" s="24">
        <f t="shared" si="94"/>
        <v>-764.56399999999985</v>
      </c>
      <c r="W728" t="str">
        <f t="shared" si="95"/>
        <v>Critical</v>
      </c>
    </row>
    <row r="729" spans="1:23" ht="15" customHeight="1" x14ac:dyDescent="0.3">
      <c r="A729" s="25">
        <v>321790</v>
      </c>
      <c r="B729" s="25">
        <v>2</v>
      </c>
      <c r="C729" t="str">
        <f>INDEX(tblRegions[name],MATCH(B729,tblRegions[id],0))</f>
        <v>Midwest</v>
      </c>
      <c r="D729" s="26">
        <v>42064</v>
      </c>
      <c r="E729" s="27">
        <v>26</v>
      </c>
      <c r="F729" s="27">
        <v>23</v>
      </c>
      <c r="G729" s="9">
        <f t="shared" si="88"/>
        <v>0.88461538461538458</v>
      </c>
      <c r="H729" s="27">
        <v>508</v>
      </c>
      <c r="I729" s="27">
        <v>475</v>
      </c>
      <c r="J729" s="9">
        <f t="shared" si="89"/>
        <v>0.93503937007874016</v>
      </c>
      <c r="K729">
        <f t="shared" si="90"/>
        <v>-33</v>
      </c>
      <c r="L729" s="28">
        <v>0.76170000000000004</v>
      </c>
      <c r="M729" s="28">
        <v>0.9</v>
      </c>
      <c r="N729" s="9">
        <f t="shared" si="91"/>
        <v>-0.13829999999999998</v>
      </c>
      <c r="O729" s="28">
        <v>0.83279999999999998</v>
      </c>
      <c r="P729" s="28">
        <v>0.95</v>
      </c>
      <c r="Q729" s="9">
        <f t="shared" si="92"/>
        <v>-0.11719999999999997</v>
      </c>
      <c r="R729" s="24">
        <f>SUMIFS(tblCleanOrders[Sales_USD],tblCleanOrders[Rep_ID],A729,tblCleanOrders[Year],YEAR(D729),tblCleanOrders[Month],MONTH(D729))</f>
        <v>566.29999999999995</v>
      </c>
      <c r="S729" s="27">
        <v>1.06</v>
      </c>
      <c r="T729" s="24">
        <f>INDEX(tblRepAvg[Avg_Monthly_Sales],MATCH(A729,tblRepAvg[Rep_ID],0))*S729</f>
        <v>3196.5299428571429</v>
      </c>
      <c r="U729" s="9">
        <f t="shared" si="93"/>
        <v>0.17716086197328909</v>
      </c>
      <c r="V729" s="24">
        <f t="shared" si="94"/>
        <v>-2630.2299428571432</v>
      </c>
      <c r="W729" t="str">
        <f t="shared" si="95"/>
        <v>Critical</v>
      </c>
    </row>
    <row r="730" spans="1:23" ht="15" customHeight="1" x14ac:dyDescent="0.3">
      <c r="A730" s="25">
        <v>321790</v>
      </c>
      <c r="B730" s="25">
        <v>2</v>
      </c>
      <c r="C730" t="str">
        <f>INDEX(tblRegions[name],MATCH(B730,tblRegions[id],0))</f>
        <v>Midwest</v>
      </c>
      <c r="D730" s="26">
        <v>42095</v>
      </c>
      <c r="E730" s="27">
        <v>26</v>
      </c>
      <c r="F730" s="27">
        <v>23</v>
      </c>
      <c r="G730" s="9">
        <f t="shared" si="88"/>
        <v>0.88461538461538458</v>
      </c>
      <c r="H730" s="27">
        <v>516</v>
      </c>
      <c r="I730" s="27">
        <v>427</v>
      </c>
      <c r="J730" s="9">
        <f t="shared" si="89"/>
        <v>0.82751937984496127</v>
      </c>
      <c r="K730">
        <f t="shared" si="90"/>
        <v>-89</v>
      </c>
      <c r="L730" s="28">
        <v>0.80720000000000003</v>
      </c>
      <c r="M730" s="28">
        <v>0.9</v>
      </c>
      <c r="N730" s="9">
        <f t="shared" si="91"/>
        <v>-9.2799999999999994E-2</v>
      </c>
      <c r="O730" s="28">
        <v>0.78459999999999996</v>
      </c>
      <c r="P730" s="28">
        <v>0.95</v>
      </c>
      <c r="Q730" s="9">
        <f t="shared" si="92"/>
        <v>-0.16539999999999999</v>
      </c>
      <c r="R730" s="24">
        <f>SUMIFS(tblCleanOrders[Sales_USD],tblCleanOrders[Rep_ID],A730,tblCleanOrders[Year],YEAR(D730),tblCleanOrders[Month],MONTH(D730))</f>
        <v>1726.87</v>
      </c>
      <c r="S730" s="27">
        <v>1.07</v>
      </c>
      <c r="T730" s="24">
        <f>INDEX(tblRepAvg[Avg_Monthly_Sales],MATCH(A730,tblRepAvg[Rep_ID],0))*S730</f>
        <v>3226.6858857142856</v>
      </c>
      <c r="U730" s="9">
        <f t="shared" si="93"/>
        <v>0.53518379574704888</v>
      </c>
      <c r="V730" s="24">
        <f t="shared" si="94"/>
        <v>-1499.8158857142857</v>
      </c>
      <c r="W730" t="str">
        <f t="shared" si="95"/>
        <v>Critical</v>
      </c>
    </row>
    <row r="731" spans="1:23" ht="15" customHeight="1" x14ac:dyDescent="0.3">
      <c r="A731" s="25">
        <v>321790</v>
      </c>
      <c r="B731" s="25">
        <v>2</v>
      </c>
      <c r="C731" t="str">
        <f>INDEX(tblRegions[name],MATCH(B731,tblRegions[id],0))</f>
        <v>Midwest</v>
      </c>
      <c r="D731" s="26">
        <v>42125</v>
      </c>
      <c r="E731" s="27">
        <v>26</v>
      </c>
      <c r="F731" s="27">
        <v>24</v>
      </c>
      <c r="G731" s="9">
        <f t="shared" si="88"/>
        <v>0.92307692307692313</v>
      </c>
      <c r="H731" s="27">
        <v>492</v>
      </c>
      <c r="I731" s="27">
        <v>408</v>
      </c>
      <c r="J731" s="9">
        <f t="shared" si="89"/>
        <v>0.82926829268292679</v>
      </c>
      <c r="K731">
        <f t="shared" si="90"/>
        <v>-84</v>
      </c>
      <c r="L731" s="28">
        <v>0.87729999999999997</v>
      </c>
      <c r="M731" s="28">
        <v>0.9</v>
      </c>
      <c r="N731" s="9">
        <f t="shared" si="91"/>
        <v>-2.2700000000000053E-2</v>
      </c>
      <c r="O731" s="28">
        <v>0.85</v>
      </c>
      <c r="P731" s="28">
        <v>0.95</v>
      </c>
      <c r="Q731" s="9">
        <f t="shared" si="92"/>
        <v>-9.9999999999999978E-2</v>
      </c>
      <c r="R731" s="24">
        <f>SUMIFS(tblCleanOrders[Sales_USD],tblCleanOrders[Rep_ID],A731,tblCleanOrders[Year],YEAR(D731),tblCleanOrders[Month],MONTH(D731))</f>
        <v>1778.03</v>
      </c>
      <c r="S731" s="27">
        <v>1.08</v>
      </c>
      <c r="T731" s="24">
        <f>INDEX(tblRepAvg[Avg_Monthly_Sales],MATCH(A731,tblRepAvg[Rep_ID],0))*S731</f>
        <v>3256.8418285714283</v>
      </c>
      <c r="U731" s="9">
        <f t="shared" si="93"/>
        <v>0.54593685956800364</v>
      </c>
      <c r="V731" s="24">
        <f t="shared" si="94"/>
        <v>-1478.8118285714284</v>
      </c>
      <c r="W731" t="str">
        <f t="shared" si="95"/>
        <v>Critical</v>
      </c>
    </row>
    <row r="732" spans="1:23" ht="15" customHeight="1" x14ac:dyDescent="0.3">
      <c r="A732" s="25">
        <v>321790</v>
      </c>
      <c r="B732" s="25">
        <v>2</v>
      </c>
      <c r="C732" t="str">
        <f>INDEX(tblRegions[name],MATCH(B732,tblRegions[id],0))</f>
        <v>Midwest</v>
      </c>
      <c r="D732" s="26">
        <v>42156</v>
      </c>
      <c r="E732" s="27">
        <v>26</v>
      </c>
      <c r="F732" s="27">
        <v>24</v>
      </c>
      <c r="G732" s="9">
        <f t="shared" si="88"/>
        <v>0.92307692307692313</v>
      </c>
      <c r="H732" s="27">
        <v>500</v>
      </c>
      <c r="I732" s="27">
        <v>428</v>
      </c>
      <c r="J732" s="9">
        <f t="shared" si="89"/>
        <v>0.85599999999999998</v>
      </c>
      <c r="K732">
        <f t="shared" si="90"/>
        <v>-72</v>
      </c>
      <c r="L732" s="28">
        <v>0.80510000000000004</v>
      </c>
      <c r="M732" s="28">
        <v>0.9</v>
      </c>
      <c r="N732" s="9">
        <f t="shared" si="91"/>
        <v>-9.4899999999999984E-2</v>
      </c>
      <c r="O732" s="28">
        <v>0.81989999999999996</v>
      </c>
      <c r="P732" s="28">
        <v>0.95</v>
      </c>
      <c r="Q732" s="9">
        <f t="shared" si="92"/>
        <v>-0.13009999999999999</v>
      </c>
      <c r="R732" s="24">
        <f>SUMIFS(tblCleanOrders[Sales_USD],tblCleanOrders[Rep_ID],A732,tblCleanOrders[Year],YEAR(D732),tblCleanOrders[Month],MONTH(D732))</f>
        <v>2265.94</v>
      </c>
      <c r="S732" s="27">
        <v>1.0900000000000001</v>
      </c>
      <c r="T732" s="24">
        <f>INDEX(tblRepAvg[Avg_Monthly_Sales],MATCH(A732,tblRepAvg[Rep_ID],0))*S732</f>
        <v>3286.9977714285715</v>
      </c>
      <c r="U732" s="9">
        <f t="shared" si="93"/>
        <v>0.6893646292358736</v>
      </c>
      <c r="V732" s="24">
        <f t="shared" si="94"/>
        <v>-1021.0577714285714</v>
      </c>
      <c r="W732" t="str">
        <f t="shared" si="95"/>
        <v>Critical</v>
      </c>
    </row>
    <row r="733" spans="1:23" ht="15" customHeight="1" x14ac:dyDescent="0.3">
      <c r="A733" s="25">
        <v>321790</v>
      </c>
      <c r="B733" s="25">
        <v>2</v>
      </c>
      <c r="C733" t="str">
        <f>INDEX(tblRegions[name],MATCH(B733,tblRegions[id],0))</f>
        <v>Midwest</v>
      </c>
      <c r="D733" s="26">
        <v>42186</v>
      </c>
      <c r="E733" s="27">
        <v>26</v>
      </c>
      <c r="F733" s="27">
        <v>23</v>
      </c>
      <c r="G733" s="9">
        <f t="shared" si="88"/>
        <v>0.88461538461538458</v>
      </c>
      <c r="H733" s="27">
        <v>508</v>
      </c>
      <c r="I733" s="27">
        <v>442</v>
      </c>
      <c r="J733" s="9">
        <f t="shared" si="89"/>
        <v>0.87007874015748032</v>
      </c>
      <c r="K733">
        <f t="shared" si="90"/>
        <v>-66</v>
      </c>
      <c r="L733" s="28">
        <v>0.77869999999999995</v>
      </c>
      <c r="M733" s="28">
        <v>0.9</v>
      </c>
      <c r="N733" s="9">
        <f t="shared" si="91"/>
        <v>-0.12130000000000007</v>
      </c>
      <c r="O733" s="28">
        <v>0.83199999999999996</v>
      </c>
      <c r="P733" s="28">
        <v>0.95</v>
      </c>
      <c r="Q733" s="9">
        <f t="shared" si="92"/>
        <v>-0.11799999999999999</v>
      </c>
      <c r="R733" s="24">
        <f>SUMIFS(tblCleanOrders[Sales_USD],tblCleanOrders[Rep_ID],A733,tblCleanOrders[Year],YEAR(D733),tblCleanOrders[Month],MONTH(D733))</f>
        <v>3591.4</v>
      </c>
      <c r="S733" s="27">
        <v>1.1000000000000001</v>
      </c>
      <c r="T733" s="24">
        <f>INDEX(tblRepAvg[Avg_Monthly_Sales],MATCH(A733,tblRepAvg[Rep_ID],0))*S733</f>
        <v>3317.1537142857142</v>
      </c>
      <c r="U733" s="9">
        <f t="shared" si="93"/>
        <v>1.0826751815971662</v>
      </c>
      <c r="V733" s="24">
        <f t="shared" si="94"/>
        <v>274.24628571428593</v>
      </c>
      <c r="W733" t="str">
        <f t="shared" si="95"/>
        <v>At Risk</v>
      </c>
    </row>
    <row r="734" spans="1:23" ht="15" customHeight="1" x14ac:dyDescent="0.3">
      <c r="A734" s="25">
        <v>321790</v>
      </c>
      <c r="B734" s="25">
        <v>2</v>
      </c>
      <c r="C734" t="str">
        <f>INDEX(tblRegions[name],MATCH(B734,tblRegions[id],0))</f>
        <v>Midwest</v>
      </c>
      <c r="D734" s="26">
        <v>42217</v>
      </c>
      <c r="E734" s="27">
        <v>26</v>
      </c>
      <c r="F734" s="27">
        <v>22</v>
      </c>
      <c r="G734" s="9">
        <f t="shared" si="88"/>
        <v>0.84615384615384615</v>
      </c>
      <c r="H734" s="27">
        <v>516</v>
      </c>
      <c r="I734" s="27">
        <v>490</v>
      </c>
      <c r="J734" s="9">
        <f t="shared" si="89"/>
        <v>0.94961240310077522</v>
      </c>
      <c r="K734">
        <f t="shared" si="90"/>
        <v>-26</v>
      </c>
      <c r="L734" s="28">
        <v>0.80300000000000005</v>
      </c>
      <c r="M734" s="28">
        <v>0.9</v>
      </c>
      <c r="N734" s="9">
        <f t="shared" si="91"/>
        <v>-9.6999999999999975E-2</v>
      </c>
      <c r="O734" s="28">
        <v>0.89410000000000001</v>
      </c>
      <c r="P734" s="28">
        <v>0.95</v>
      </c>
      <c r="Q734" s="9">
        <f t="shared" si="92"/>
        <v>-5.589999999999995E-2</v>
      </c>
      <c r="R734" s="24">
        <f>SUMIFS(tblCleanOrders[Sales_USD],tblCleanOrders[Rep_ID],A734,tblCleanOrders[Year],YEAR(D734),tblCleanOrders[Month],MONTH(D734))</f>
        <v>3729.93</v>
      </c>
      <c r="S734" s="27">
        <v>1.1100000000000001</v>
      </c>
      <c r="T734" s="24">
        <f>INDEX(tblRepAvg[Avg_Monthly_Sales],MATCH(A734,tblRepAvg[Rep_ID],0))*S734</f>
        <v>3347.3096571428573</v>
      </c>
      <c r="U734" s="9">
        <f t="shared" si="93"/>
        <v>1.1143068260926099</v>
      </c>
      <c r="V734" s="24">
        <f t="shared" si="94"/>
        <v>382.62034285714253</v>
      </c>
      <c r="W734" t="str">
        <f t="shared" si="95"/>
        <v>Healthy</v>
      </c>
    </row>
    <row r="735" spans="1:23" ht="15" customHeight="1" x14ac:dyDescent="0.3">
      <c r="A735" s="25">
        <v>321790</v>
      </c>
      <c r="B735" s="25">
        <v>2</v>
      </c>
      <c r="C735" t="str">
        <f>INDEX(tblRegions[name],MATCH(B735,tblRegions[id],0))</f>
        <v>Midwest</v>
      </c>
      <c r="D735" s="26">
        <v>42248</v>
      </c>
      <c r="E735" s="27">
        <v>26</v>
      </c>
      <c r="F735" s="27">
        <v>23</v>
      </c>
      <c r="G735" s="9">
        <f t="shared" si="88"/>
        <v>0.88461538461538458</v>
      </c>
      <c r="H735" s="27">
        <v>492</v>
      </c>
      <c r="I735" s="27">
        <v>427</v>
      </c>
      <c r="J735" s="9">
        <f t="shared" si="89"/>
        <v>0.86788617886178865</v>
      </c>
      <c r="K735">
        <f t="shared" si="90"/>
        <v>-65</v>
      </c>
      <c r="L735" s="28">
        <v>0.75990000000000002</v>
      </c>
      <c r="M735" s="28">
        <v>0.9</v>
      </c>
      <c r="N735" s="9">
        <f t="shared" si="91"/>
        <v>-0.1401</v>
      </c>
      <c r="O735" s="28">
        <v>0.81789999999999996</v>
      </c>
      <c r="P735" s="28">
        <v>0.95</v>
      </c>
      <c r="Q735" s="9">
        <f t="shared" si="92"/>
        <v>-0.1321</v>
      </c>
      <c r="R735" s="24">
        <f>SUMIFS(tblCleanOrders[Sales_USD],tblCleanOrders[Rep_ID],A735,tblCleanOrders[Year],YEAR(D735),tblCleanOrders[Month],MONTH(D735))</f>
        <v>3893.6400000000003</v>
      </c>
      <c r="S735" s="27">
        <v>1.1200000000000001</v>
      </c>
      <c r="T735" s="24">
        <f>INDEX(tblRepAvg[Avg_Monthly_Sales],MATCH(A735,tblRepAvg[Rep_ID],0))*S735</f>
        <v>3377.4656</v>
      </c>
      <c r="U735" s="9">
        <f t="shared" si="93"/>
        <v>1.1528289140827963</v>
      </c>
      <c r="V735" s="24">
        <f t="shared" si="94"/>
        <v>516.17440000000033</v>
      </c>
      <c r="W735" t="str">
        <f t="shared" si="95"/>
        <v>At Risk</v>
      </c>
    </row>
    <row r="736" spans="1:23" ht="15" customHeight="1" x14ac:dyDescent="0.3">
      <c r="A736" s="25">
        <v>321790</v>
      </c>
      <c r="B736" s="25">
        <v>2</v>
      </c>
      <c r="C736" t="str">
        <f>INDEX(tblRegions[name],MATCH(B736,tblRegions[id],0))</f>
        <v>Midwest</v>
      </c>
      <c r="D736" s="26">
        <v>42278</v>
      </c>
      <c r="E736" s="27">
        <v>26</v>
      </c>
      <c r="F736" s="27">
        <v>23</v>
      </c>
      <c r="G736" s="9">
        <f t="shared" si="88"/>
        <v>0.88461538461538458</v>
      </c>
      <c r="H736" s="27">
        <v>500</v>
      </c>
      <c r="I736" s="27">
        <v>460</v>
      </c>
      <c r="J736" s="9">
        <f t="shared" si="89"/>
        <v>0.92</v>
      </c>
      <c r="K736">
        <f t="shared" si="90"/>
        <v>-40</v>
      </c>
      <c r="L736" s="28">
        <v>0.81389999999999996</v>
      </c>
      <c r="M736" s="28">
        <v>0.9</v>
      </c>
      <c r="N736" s="9">
        <f t="shared" si="91"/>
        <v>-8.6100000000000065E-2</v>
      </c>
      <c r="O736" s="28">
        <v>0.8901</v>
      </c>
      <c r="P736" s="28">
        <v>0.95</v>
      </c>
      <c r="Q736" s="9">
        <f t="shared" si="92"/>
        <v>-5.9899999999999953E-2</v>
      </c>
      <c r="R736" s="24">
        <f>SUMIFS(tblCleanOrders[Sales_USD],tblCleanOrders[Rep_ID],A736,tblCleanOrders[Year],YEAR(D736),tblCleanOrders[Month],MONTH(D736))</f>
        <v>2857.73</v>
      </c>
      <c r="S736" s="27">
        <v>1.1299999999999999</v>
      </c>
      <c r="T736" s="24">
        <f>INDEX(tblRepAvg[Avg_Monthly_Sales],MATCH(A736,tblRepAvg[Rep_ID],0))*S736</f>
        <v>3407.6215428571422</v>
      </c>
      <c r="U736" s="9">
        <f t="shared" si="93"/>
        <v>0.83862892755511753</v>
      </c>
      <c r="V736" s="24">
        <f t="shared" si="94"/>
        <v>-549.89154285714221</v>
      </c>
      <c r="W736" t="str">
        <f t="shared" si="95"/>
        <v>At Risk</v>
      </c>
    </row>
    <row r="737" spans="1:23" ht="15" customHeight="1" x14ac:dyDescent="0.3">
      <c r="A737" s="25">
        <v>321790</v>
      </c>
      <c r="B737" s="25">
        <v>2</v>
      </c>
      <c r="C737" t="str">
        <f>INDEX(tblRegions[name],MATCH(B737,tblRegions[id],0))</f>
        <v>Midwest</v>
      </c>
      <c r="D737" s="26">
        <v>42309</v>
      </c>
      <c r="E737" s="27">
        <v>26</v>
      </c>
      <c r="F737" s="27">
        <v>23</v>
      </c>
      <c r="G737" s="9">
        <f t="shared" si="88"/>
        <v>0.88461538461538458</v>
      </c>
      <c r="H737" s="27">
        <v>508</v>
      </c>
      <c r="I737" s="27">
        <v>469</v>
      </c>
      <c r="J737" s="9">
        <f t="shared" si="89"/>
        <v>0.92322834645669294</v>
      </c>
      <c r="K737">
        <f t="shared" si="90"/>
        <v>-39</v>
      </c>
      <c r="L737" s="28">
        <v>0.80410000000000004</v>
      </c>
      <c r="M737" s="28">
        <v>0.9</v>
      </c>
      <c r="N737" s="9">
        <f t="shared" si="91"/>
        <v>-9.5899999999999985E-2</v>
      </c>
      <c r="O737" s="28">
        <v>0.92379999999999995</v>
      </c>
      <c r="P737" s="28">
        <v>0.95</v>
      </c>
      <c r="Q737" s="9">
        <f t="shared" si="92"/>
        <v>-2.6200000000000001E-2</v>
      </c>
      <c r="R737" s="24">
        <f>SUMIFS(tblCleanOrders[Sales_USD],tblCleanOrders[Rep_ID],A737,tblCleanOrders[Year],YEAR(D737),tblCleanOrders[Month],MONTH(D737))</f>
        <v>3752.04</v>
      </c>
      <c r="S737" s="27">
        <v>1.1399999999999999</v>
      </c>
      <c r="T737" s="24">
        <f>INDEX(tblRepAvg[Avg_Monthly_Sales],MATCH(A737,tblRepAvg[Rep_ID],0))*S737</f>
        <v>3437.7774857142849</v>
      </c>
      <c r="U737" s="9">
        <f t="shared" si="93"/>
        <v>1.091414443078889</v>
      </c>
      <c r="V737" s="24">
        <f t="shared" si="94"/>
        <v>314.26251428571504</v>
      </c>
      <c r="W737" t="str">
        <f t="shared" si="95"/>
        <v>Healthy</v>
      </c>
    </row>
    <row r="738" spans="1:23" ht="15" customHeight="1" x14ac:dyDescent="0.3">
      <c r="A738" s="25">
        <v>321790</v>
      </c>
      <c r="B738" s="25">
        <v>2</v>
      </c>
      <c r="C738" t="str">
        <f>INDEX(tblRegions[name],MATCH(B738,tblRegions[id],0))</f>
        <v>Midwest</v>
      </c>
      <c r="D738" s="26">
        <v>42339</v>
      </c>
      <c r="E738" s="27">
        <v>26</v>
      </c>
      <c r="F738" s="27">
        <v>23</v>
      </c>
      <c r="G738" s="9">
        <f t="shared" si="88"/>
        <v>0.88461538461538458</v>
      </c>
      <c r="H738" s="27">
        <v>516</v>
      </c>
      <c r="I738" s="27">
        <v>427</v>
      </c>
      <c r="J738" s="9">
        <f t="shared" si="89"/>
        <v>0.82751937984496127</v>
      </c>
      <c r="K738">
        <f t="shared" si="90"/>
        <v>-89</v>
      </c>
      <c r="L738" s="28">
        <v>0.76380000000000003</v>
      </c>
      <c r="M738" s="28">
        <v>0.9</v>
      </c>
      <c r="N738" s="9">
        <f t="shared" si="91"/>
        <v>-0.13619999999999999</v>
      </c>
      <c r="O738" s="28">
        <v>0.91569999999999996</v>
      </c>
      <c r="P738" s="28">
        <v>0.95</v>
      </c>
      <c r="Q738" s="9">
        <f t="shared" si="92"/>
        <v>-3.4299999999999997E-2</v>
      </c>
      <c r="R738" s="24">
        <f>SUMIFS(tblCleanOrders[Sales_USD],tblCleanOrders[Rep_ID],A738,tblCleanOrders[Year],YEAR(D738),tblCleanOrders[Month],MONTH(D738))</f>
        <v>4887.3500000000004</v>
      </c>
      <c r="S738" s="27">
        <v>1.1499999999999999</v>
      </c>
      <c r="T738" s="24">
        <f>INDEX(tblRepAvg[Avg_Monthly_Sales],MATCH(A738,tblRepAvg[Rep_ID],0))*S738</f>
        <v>3467.9334285714281</v>
      </c>
      <c r="U738" s="9">
        <f t="shared" si="93"/>
        <v>1.4092975256486637</v>
      </c>
      <c r="V738" s="24">
        <f t="shared" si="94"/>
        <v>1419.4165714285723</v>
      </c>
      <c r="W738" t="str">
        <f t="shared" si="95"/>
        <v>At Risk</v>
      </c>
    </row>
    <row r="739" spans="1:23" ht="15" customHeight="1" x14ac:dyDescent="0.3">
      <c r="A739" s="25">
        <v>321790</v>
      </c>
      <c r="B739" s="25">
        <v>2</v>
      </c>
      <c r="C739" t="str">
        <f>INDEX(tblRegions[name],MATCH(B739,tblRegions[id],0))</f>
        <v>Midwest</v>
      </c>
      <c r="D739" s="26">
        <v>42370</v>
      </c>
      <c r="E739" s="27">
        <v>26</v>
      </c>
      <c r="F739" s="27">
        <v>23</v>
      </c>
      <c r="G739" s="9">
        <f t="shared" si="88"/>
        <v>0.88461538461538458</v>
      </c>
      <c r="H739" s="27">
        <v>492</v>
      </c>
      <c r="I739" s="27">
        <v>415</v>
      </c>
      <c r="J739" s="9">
        <f t="shared" si="89"/>
        <v>0.8434959349593496</v>
      </c>
      <c r="K739">
        <f t="shared" si="90"/>
        <v>-77</v>
      </c>
      <c r="L739" s="28">
        <v>0.84989999999999999</v>
      </c>
      <c r="M739" s="28">
        <v>0.9</v>
      </c>
      <c r="N739" s="9">
        <f t="shared" si="91"/>
        <v>-5.0100000000000033E-2</v>
      </c>
      <c r="O739" s="28">
        <v>0.87109999999999999</v>
      </c>
      <c r="P739" s="28">
        <v>0.95</v>
      </c>
      <c r="Q739" s="9">
        <f t="shared" si="92"/>
        <v>-7.889999999999997E-2</v>
      </c>
      <c r="R739" s="24">
        <f>SUMIFS(tblCleanOrders[Sales_USD],tblCleanOrders[Rep_ID],A739,tblCleanOrders[Year],YEAR(D739),tblCleanOrders[Month],MONTH(D739))</f>
        <v>3778.2</v>
      </c>
      <c r="S739" s="27">
        <v>1.05</v>
      </c>
      <c r="T739" s="24">
        <f>INDEX(tblRepAvg[Avg_Monthly_Sales],MATCH(A739,tblRepAvg[Rep_ID],0))*S739</f>
        <v>3166.3739999999998</v>
      </c>
      <c r="U739" s="9">
        <f t="shared" si="93"/>
        <v>1.1932260686829794</v>
      </c>
      <c r="V739" s="24">
        <f t="shared" si="94"/>
        <v>611.82600000000002</v>
      </c>
      <c r="W739" t="str">
        <f t="shared" si="95"/>
        <v>Healthy</v>
      </c>
    </row>
    <row r="740" spans="1:23" ht="15" customHeight="1" x14ac:dyDescent="0.3">
      <c r="A740" s="25">
        <v>321790</v>
      </c>
      <c r="B740" s="25">
        <v>2</v>
      </c>
      <c r="C740" t="str">
        <f>INDEX(tblRegions[name],MATCH(B740,tblRegions[id],0))</f>
        <v>Midwest</v>
      </c>
      <c r="D740" s="26">
        <v>42401</v>
      </c>
      <c r="E740" s="27">
        <v>26</v>
      </c>
      <c r="F740" s="27">
        <v>24</v>
      </c>
      <c r="G740" s="9">
        <f t="shared" si="88"/>
        <v>0.92307692307692313</v>
      </c>
      <c r="H740" s="27">
        <v>500</v>
      </c>
      <c r="I740" s="27">
        <v>398</v>
      </c>
      <c r="J740" s="9">
        <f t="shared" si="89"/>
        <v>0.79600000000000004</v>
      </c>
      <c r="K740">
        <f t="shared" si="90"/>
        <v>-102</v>
      </c>
      <c r="L740" s="28">
        <v>0.79690000000000005</v>
      </c>
      <c r="M740" s="28">
        <v>0.9</v>
      </c>
      <c r="N740" s="9">
        <f t="shared" si="91"/>
        <v>-0.10309999999999997</v>
      </c>
      <c r="O740" s="28">
        <v>0.82289999999999996</v>
      </c>
      <c r="P740" s="28">
        <v>0.95</v>
      </c>
      <c r="Q740" s="9">
        <f t="shared" si="92"/>
        <v>-0.12709999999999999</v>
      </c>
      <c r="R740" s="24">
        <f>SUMIFS(tblCleanOrders[Sales_USD],tblCleanOrders[Rep_ID],A740,tblCleanOrders[Year],YEAR(D740),tblCleanOrders[Month],MONTH(D740))</f>
        <v>3683.3500000000004</v>
      </c>
      <c r="S740" s="27">
        <v>1.06</v>
      </c>
      <c r="T740" s="24">
        <f>INDEX(tblRepAvg[Avg_Monthly_Sales],MATCH(A740,tblRepAvg[Rep_ID],0))*S740</f>
        <v>3196.5299428571429</v>
      </c>
      <c r="U740" s="9">
        <f t="shared" si="93"/>
        <v>1.1522964170039105</v>
      </c>
      <c r="V740" s="24">
        <f t="shared" si="94"/>
        <v>486.82005714285742</v>
      </c>
      <c r="W740" t="str">
        <f t="shared" si="95"/>
        <v>At Risk</v>
      </c>
    </row>
    <row r="741" spans="1:23" ht="15" customHeight="1" x14ac:dyDescent="0.3">
      <c r="A741" s="25">
        <v>321790</v>
      </c>
      <c r="B741" s="25">
        <v>2</v>
      </c>
      <c r="C741" t="str">
        <f>INDEX(tblRegions[name],MATCH(B741,tblRegions[id],0))</f>
        <v>Midwest</v>
      </c>
      <c r="D741" s="26">
        <v>42430</v>
      </c>
      <c r="E741" s="27">
        <v>26</v>
      </c>
      <c r="F741" s="27">
        <v>22</v>
      </c>
      <c r="G741" s="9">
        <f t="shared" si="88"/>
        <v>0.84615384615384615</v>
      </c>
      <c r="H741" s="27">
        <v>508</v>
      </c>
      <c r="I741" s="27">
        <v>457</v>
      </c>
      <c r="J741" s="9">
        <f t="shared" si="89"/>
        <v>0.89960629921259838</v>
      </c>
      <c r="K741">
        <f t="shared" si="90"/>
        <v>-51</v>
      </c>
      <c r="L741" s="28">
        <v>0.79669999999999996</v>
      </c>
      <c r="M741" s="28">
        <v>0.9</v>
      </c>
      <c r="N741" s="9">
        <f t="shared" si="91"/>
        <v>-0.10330000000000006</v>
      </c>
      <c r="O741" s="28">
        <v>0.8649</v>
      </c>
      <c r="P741" s="28">
        <v>0.95</v>
      </c>
      <c r="Q741" s="9">
        <f t="shared" si="92"/>
        <v>-8.5099999999999953E-2</v>
      </c>
      <c r="R741" s="24">
        <f>SUMIFS(tblCleanOrders[Sales_USD],tblCleanOrders[Rep_ID],A741,tblCleanOrders[Year],YEAR(D741),tblCleanOrders[Month],MONTH(D741))</f>
        <v>4104.5</v>
      </c>
      <c r="S741" s="27">
        <v>1.07</v>
      </c>
      <c r="T741" s="24">
        <f>INDEX(tblRepAvg[Avg_Monthly_Sales],MATCH(A741,tblRepAvg[Rep_ID],0))*S741</f>
        <v>3226.6858857142856</v>
      </c>
      <c r="U741" s="9">
        <f t="shared" si="93"/>
        <v>1.2720482084023479</v>
      </c>
      <c r="V741" s="24">
        <f t="shared" si="94"/>
        <v>877.81411428571437</v>
      </c>
      <c r="W741" t="str">
        <f t="shared" si="95"/>
        <v>At Risk</v>
      </c>
    </row>
    <row r="742" spans="1:23" ht="15" customHeight="1" x14ac:dyDescent="0.3">
      <c r="A742" s="25">
        <v>321790</v>
      </c>
      <c r="B742" s="25">
        <v>2</v>
      </c>
      <c r="C742" t="str">
        <f>INDEX(tblRegions[name],MATCH(B742,tblRegions[id],0))</f>
        <v>Midwest</v>
      </c>
      <c r="D742" s="26">
        <v>42461</v>
      </c>
      <c r="E742" s="27">
        <v>26</v>
      </c>
      <c r="F742" s="27">
        <v>24</v>
      </c>
      <c r="G742" s="9">
        <f t="shared" si="88"/>
        <v>0.92307692307692313</v>
      </c>
      <c r="H742" s="27">
        <v>516</v>
      </c>
      <c r="I742" s="27">
        <v>435</v>
      </c>
      <c r="J742" s="9">
        <f t="shared" si="89"/>
        <v>0.84302325581395354</v>
      </c>
      <c r="K742">
        <f t="shared" si="90"/>
        <v>-81</v>
      </c>
      <c r="L742" s="28">
        <v>0.79139999999999999</v>
      </c>
      <c r="M742" s="28">
        <v>0.9</v>
      </c>
      <c r="N742" s="9">
        <f t="shared" si="91"/>
        <v>-0.10860000000000003</v>
      </c>
      <c r="O742" s="28">
        <v>0.84240000000000004</v>
      </c>
      <c r="P742" s="28">
        <v>0.95</v>
      </c>
      <c r="Q742" s="9">
        <f t="shared" si="92"/>
        <v>-0.10759999999999992</v>
      </c>
      <c r="R742" s="24">
        <f>SUMIFS(tblCleanOrders[Sales_USD],tblCleanOrders[Rep_ID],A742,tblCleanOrders[Year],YEAR(D742),tblCleanOrders[Month],MONTH(D742))</f>
        <v>3385.06</v>
      </c>
      <c r="S742" s="27">
        <v>1.08</v>
      </c>
      <c r="T742" s="24">
        <f>INDEX(tblRepAvg[Avg_Monthly_Sales],MATCH(A742,tblRepAvg[Rep_ID],0))*S742</f>
        <v>3256.8418285714283</v>
      </c>
      <c r="U742" s="9">
        <f t="shared" si="93"/>
        <v>1.039368866582266</v>
      </c>
      <c r="V742" s="24">
        <f t="shared" si="94"/>
        <v>128.21817142857162</v>
      </c>
      <c r="W742" t="str">
        <f t="shared" si="95"/>
        <v>At Risk</v>
      </c>
    </row>
    <row r="743" spans="1:23" ht="15" customHeight="1" x14ac:dyDescent="0.3">
      <c r="A743" s="25">
        <v>321790</v>
      </c>
      <c r="B743" s="25">
        <v>2</v>
      </c>
      <c r="C743" t="str">
        <f>INDEX(tblRegions[name],MATCH(B743,tblRegions[id],0))</f>
        <v>Midwest</v>
      </c>
      <c r="D743" s="26">
        <v>42491</v>
      </c>
      <c r="E743" s="27">
        <v>26</v>
      </c>
      <c r="F743" s="27">
        <v>23</v>
      </c>
      <c r="G743" s="9">
        <f t="shared" si="88"/>
        <v>0.88461538461538458</v>
      </c>
      <c r="H743" s="27">
        <v>492</v>
      </c>
      <c r="I743" s="27">
        <v>411</v>
      </c>
      <c r="J743" s="9">
        <f t="shared" si="89"/>
        <v>0.83536585365853655</v>
      </c>
      <c r="K743">
        <f t="shared" si="90"/>
        <v>-81</v>
      </c>
      <c r="L743" s="28">
        <v>0.78410000000000002</v>
      </c>
      <c r="M743" s="28">
        <v>0.9</v>
      </c>
      <c r="N743" s="9">
        <f t="shared" si="91"/>
        <v>-0.1159</v>
      </c>
      <c r="O743" s="28">
        <v>0.87419999999999998</v>
      </c>
      <c r="P743" s="28">
        <v>0.95</v>
      </c>
      <c r="Q743" s="9">
        <f t="shared" si="92"/>
        <v>-7.5799999999999979E-2</v>
      </c>
      <c r="R743" s="24">
        <f>SUMIFS(tblCleanOrders[Sales_USD],tblCleanOrders[Rep_ID],A743,tblCleanOrders[Year],YEAR(D743),tblCleanOrders[Month],MONTH(D743))</f>
        <v>4115.78</v>
      </c>
      <c r="S743" s="27">
        <v>1.0900000000000001</v>
      </c>
      <c r="T743" s="24">
        <f>INDEX(tblRepAvg[Avg_Monthly_Sales],MATCH(A743,tblRepAvg[Rep_ID],0))*S743</f>
        <v>3286.9977714285715</v>
      </c>
      <c r="U743" s="9">
        <f t="shared" si="93"/>
        <v>1.252139577268782</v>
      </c>
      <c r="V743" s="24">
        <f t="shared" si="94"/>
        <v>828.78222857142828</v>
      </c>
      <c r="W743" t="str">
        <f t="shared" si="95"/>
        <v>At Risk</v>
      </c>
    </row>
    <row r="744" spans="1:23" ht="15" customHeight="1" x14ac:dyDescent="0.3">
      <c r="A744" s="25">
        <v>321790</v>
      </c>
      <c r="B744" s="25">
        <v>2</v>
      </c>
      <c r="C744" t="str">
        <f>INDEX(tblRegions[name],MATCH(B744,tblRegions[id],0))</f>
        <v>Midwest</v>
      </c>
      <c r="D744" s="26">
        <v>42522</v>
      </c>
      <c r="E744" s="27">
        <v>26</v>
      </c>
      <c r="F744" s="27">
        <v>23</v>
      </c>
      <c r="G744" s="9">
        <f t="shared" si="88"/>
        <v>0.88461538461538458</v>
      </c>
      <c r="H744" s="27">
        <v>500</v>
      </c>
      <c r="I744" s="27">
        <v>388</v>
      </c>
      <c r="J744" s="9">
        <f t="shared" si="89"/>
        <v>0.77600000000000002</v>
      </c>
      <c r="K744">
        <f t="shared" si="90"/>
        <v>-112</v>
      </c>
      <c r="L744" s="28">
        <v>0.76329999999999998</v>
      </c>
      <c r="M744" s="28">
        <v>0.9</v>
      </c>
      <c r="N744" s="9">
        <f t="shared" si="91"/>
        <v>-0.13670000000000004</v>
      </c>
      <c r="O744" s="28">
        <v>0.88660000000000005</v>
      </c>
      <c r="P744" s="28">
        <v>0.95</v>
      </c>
      <c r="Q744" s="9">
        <f t="shared" si="92"/>
        <v>-6.3399999999999901E-2</v>
      </c>
      <c r="R744" s="24">
        <f>SUMIFS(tblCleanOrders[Sales_USD],tblCleanOrders[Rep_ID],A744,tblCleanOrders[Year],YEAR(D744),tblCleanOrders[Month],MONTH(D744))</f>
        <v>3649.34</v>
      </c>
      <c r="S744" s="27">
        <v>1.1000000000000001</v>
      </c>
      <c r="T744" s="24">
        <f>INDEX(tblRepAvg[Avg_Monthly_Sales],MATCH(A744,tblRepAvg[Rep_ID],0))*S744</f>
        <v>3317.1537142857142</v>
      </c>
      <c r="U744" s="9">
        <f t="shared" si="93"/>
        <v>1.1001419633596377</v>
      </c>
      <c r="V744" s="24">
        <f t="shared" si="94"/>
        <v>332.18628571428599</v>
      </c>
      <c r="W744" t="str">
        <f t="shared" si="95"/>
        <v>At Risk</v>
      </c>
    </row>
    <row r="745" spans="1:23" ht="15" customHeight="1" x14ac:dyDescent="0.3">
      <c r="A745" s="25">
        <v>321790</v>
      </c>
      <c r="B745" s="25">
        <v>2</v>
      </c>
      <c r="C745" t="str">
        <f>INDEX(tblRegions[name],MATCH(B745,tblRegions[id],0))</f>
        <v>Midwest</v>
      </c>
      <c r="D745" s="26">
        <v>42552</v>
      </c>
      <c r="E745" s="27">
        <v>26</v>
      </c>
      <c r="F745" s="27">
        <v>23</v>
      </c>
      <c r="G745" s="9">
        <f t="shared" si="88"/>
        <v>0.88461538461538458</v>
      </c>
      <c r="H745" s="27">
        <v>508</v>
      </c>
      <c r="I745" s="27">
        <v>420</v>
      </c>
      <c r="J745" s="9">
        <f t="shared" si="89"/>
        <v>0.82677165354330706</v>
      </c>
      <c r="K745">
        <f t="shared" si="90"/>
        <v>-88</v>
      </c>
      <c r="L745" s="28">
        <v>0.80020000000000002</v>
      </c>
      <c r="M745" s="28">
        <v>0.9</v>
      </c>
      <c r="N745" s="9">
        <f t="shared" si="91"/>
        <v>-9.98E-2</v>
      </c>
      <c r="O745" s="28">
        <v>0.84</v>
      </c>
      <c r="P745" s="28">
        <v>0.95</v>
      </c>
      <c r="Q745" s="9">
        <f t="shared" si="92"/>
        <v>-0.10999999999999999</v>
      </c>
      <c r="R745" s="24">
        <f>SUMIFS(tblCleanOrders[Sales_USD],tblCleanOrders[Rep_ID],A745,tblCleanOrders[Year],YEAR(D745),tblCleanOrders[Month],MONTH(D745))</f>
        <v>3808.54</v>
      </c>
      <c r="S745" s="27">
        <v>1.1100000000000001</v>
      </c>
      <c r="T745" s="24">
        <f>INDEX(tblRepAvg[Avg_Monthly_Sales],MATCH(A745,tblRepAvg[Rep_ID],0))*S745</f>
        <v>3347.3096571428573</v>
      </c>
      <c r="U745" s="9">
        <f t="shared" si="93"/>
        <v>1.1377913578664343</v>
      </c>
      <c r="V745" s="24">
        <f t="shared" si="94"/>
        <v>461.23034285714266</v>
      </c>
      <c r="W745" t="str">
        <f t="shared" si="95"/>
        <v>Healthy</v>
      </c>
    </row>
    <row r="746" spans="1:23" ht="15" customHeight="1" x14ac:dyDescent="0.3">
      <c r="A746" s="25">
        <v>321790</v>
      </c>
      <c r="B746" s="25">
        <v>2</v>
      </c>
      <c r="C746" t="str">
        <f>INDEX(tblRegions[name],MATCH(B746,tblRegions[id],0))</f>
        <v>Midwest</v>
      </c>
      <c r="D746" s="26">
        <v>42583</v>
      </c>
      <c r="E746" s="27">
        <v>26</v>
      </c>
      <c r="F746" s="27">
        <v>23</v>
      </c>
      <c r="G746" s="9">
        <f t="shared" si="88"/>
        <v>0.88461538461538458</v>
      </c>
      <c r="H746" s="27">
        <v>516</v>
      </c>
      <c r="I746" s="27">
        <v>414</v>
      </c>
      <c r="J746" s="9">
        <f t="shared" si="89"/>
        <v>0.80232558139534882</v>
      </c>
      <c r="K746">
        <f t="shared" si="90"/>
        <v>-102</v>
      </c>
      <c r="L746" s="28">
        <v>0.77669999999999995</v>
      </c>
      <c r="M746" s="28">
        <v>0.9</v>
      </c>
      <c r="N746" s="9">
        <f t="shared" si="91"/>
        <v>-0.12330000000000008</v>
      </c>
      <c r="O746" s="28">
        <v>0.84560000000000002</v>
      </c>
      <c r="P746" s="28">
        <v>0.95</v>
      </c>
      <c r="Q746" s="9">
        <f t="shared" si="92"/>
        <v>-0.10439999999999994</v>
      </c>
      <c r="R746" s="24">
        <f>SUMIFS(tblCleanOrders[Sales_USD],tblCleanOrders[Rep_ID],A746,tblCleanOrders[Year],YEAR(D746),tblCleanOrders[Month],MONTH(D746))</f>
        <v>4986.9399999999996</v>
      </c>
      <c r="S746" s="27">
        <v>1.1200000000000001</v>
      </c>
      <c r="T746" s="24">
        <f>INDEX(tblRepAvg[Avg_Monthly_Sales],MATCH(A746,tblRepAvg[Rep_ID],0))*S746</f>
        <v>3377.4656</v>
      </c>
      <c r="U746" s="9">
        <f t="shared" si="93"/>
        <v>1.4765331732764353</v>
      </c>
      <c r="V746" s="24">
        <f t="shared" si="94"/>
        <v>1609.4743999999996</v>
      </c>
      <c r="W746" t="str">
        <f t="shared" si="95"/>
        <v>At Risk</v>
      </c>
    </row>
    <row r="747" spans="1:23" ht="15" customHeight="1" x14ac:dyDescent="0.3">
      <c r="A747" s="25">
        <v>321790</v>
      </c>
      <c r="B747" s="25">
        <v>2</v>
      </c>
      <c r="C747" t="str">
        <f>INDEX(tblRegions[name],MATCH(B747,tblRegions[id],0))</f>
        <v>Midwest</v>
      </c>
      <c r="D747" s="26">
        <v>42614</v>
      </c>
      <c r="E747" s="27">
        <v>26</v>
      </c>
      <c r="F747" s="27">
        <v>23</v>
      </c>
      <c r="G747" s="9">
        <f t="shared" si="88"/>
        <v>0.88461538461538458</v>
      </c>
      <c r="H747" s="27">
        <v>492</v>
      </c>
      <c r="I747" s="27">
        <v>433</v>
      </c>
      <c r="J747" s="9">
        <f t="shared" si="89"/>
        <v>0.88008130081300817</v>
      </c>
      <c r="K747">
        <f t="shared" si="90"/>
        <v>-59</v>
      </c>
      <c r="L747" s="28">
        <v>0.7631</v>
      </c>
      <c r="M747" s="28">
        <v>0.9</v>
      </c>
      <c r="N747" s="9">
        <f t="shared" si="91"/>
        <v>-0.13690000000000002</v>
      </c>
      <c r="O747" s="28">
        <v>0.84650000000000003</v>
      </c>
      <c r="P747" s="28">
        <v>0.95</v>
      </c>
      <c r="Q747" s="9">
        <f t="shared" si="92"/>
        <v>-0.10349999999999993</v>
      </c>
      <c r="R747" s="24">
        <f>SUMIFS(tblCleanOrders[Sales_USD],tblCleanOrders[Rep_ID],A747,tblCleanOrders[Year],YEAR(D747),tblCleanOrders[Month],MONTH(D747))</f>
        <v>4224.28</v>
      </c>
      <c r="S747" s="27">
        <v>1.1299999999999999</v>
      </c>
      <c r="T747" s="24">
        <f>INDEX(tblRepAvg[Avg_Monthly_Sales],MATCH(A747,tblRepAvg[Rep_ID],0))*S747</f>
        <v>3407.6215428571422</v>
      </c>
      <c r="U747" s="9">
        <f t="shared" si="93"/>
        <v>1.2396564427334043</v>
      </c>
      <c r="V747" s="24">
        <f t="shared" si="94"/>
        <v>816.65845714285751</v>
      </c>
      <c r="W747" t="str">
        <f t="shared" si="95"/>
        <v>At Risk</v>
      </c>
    </row>
    <row r="748" spans="1:23" ht="15" customHeight="1" x14ac:dyDescent="0.3">
      <c r="A748" s="25">
        <v>321790</v>
      </c>
      <c r="B748" s="25">
        <v>2</v>
      </c>
      <c r="C748" t="str">
        <f>INDEX(tblRegions[name],MATCH(B748,tblRegions[id],0))</f>
        <v>Midwest</v>
      </c>
      <c r="D748" s="26">
        <v>42644</v>
      </c>
      <c r="E748" s="27">
        <v>26</v>
      </c>
      <c r="F748" s="27">
        <v>24</v>
      </c>
      <c r="G748" s="9">
        <f t="shared" si="88"/>
        <v>0.92307692307692313</v>
      </c>
      <c r="H748" s="27">
        <v>500</v>
      </c>
      <c r="I748" s="27">
        <v>439</v>
      </c>
      <c r="J748" s="9">
        <f t="shared" si="89"/>
        <v>0.878</v>
      </c>
      <c r="K748">
        <f t="shared" si="90"/>
        <v>-61</v>
      </c>
      <c r="L748" s="28">
        <v>0.81100000000000005</v>
      </c>
      <c r="M748" s="28">
        <v>0.9</v>
      </c>
      <c r="N748" s="9">
        <f t="shared" si="91"/>
        <v>-8.8999999999999968E-2</v>
      </c>
      <c r="O748" s="28">
        <v>0.83779999999999999</v>
      </c>
      <c r="P748" s="28">
        <v>0.95</v>
      </c>
      <c r="Q748" s="9">
        <f t="shared" si="92"/>
        <v>-0.11219999999999997</v>
      </c>
      <c r="R748" s="24">
        <f>SUMIFS(tblCleanOrders[Sales_USD],tblCleanOrders[Rep_ID],A748,tblCleanOrders[Year],YEAR(D748),tblCleanOrders[Month],MONTH(D748))</f>
        <v>5748.4400000000005</v>
      </c>
      <c r="S748" s="27">
        <v>1.1399999999999999</v>
      </c>
      <c r="T748" s="24">
        <f>INDEX(tblRepAvg[Avg_Monthly_Sales],MATCH(A748,tblRepAvg[Rep_ID],0))*S748</f>
        <v>3437.7774857142849</v>
      </c>
      <c r="U748" s="9">
        <f t="shared" si="93"/>
        <v>1.6721384743159482</v>
      </c>
      <c r="V748" s="24">
        <f t="shared" si="94"/>
        <v>2310.6625142857156</v>
      </c>
      <c r="W748" t="str">
        <f t="shared" si="95"/>
        <v>Healthy</v>
      </c>
    </row>
    <row r="749" spans="1:23" ht="15" customHeight="1" x14ac:dyDescent="0.3">
      <c r="A749" s="25">
        <v>321790</v>
      </c>
      <c r="B749" s="25">
        <v>2</v>
      </c>
      <c r="C749" t="str">
        <f>INDEX(tblRegions[name],MATCH(B749,tblRegions[id],0))</f>
        <v>Midwest</v>
      </c>
      <c r="D749" s="26">
        <v>42675</v>
      </c>
      <c r="E749" s="27">
        <v>26</v>
      </c>
      <c r="F749" s="27">
        <v>22</v>
      </c>
      <c r="G749" s="9">
        <f t="shared" si="88"/>
        <v>0.84615384615384615</v>
      </c>
      <c r="H749" s="27">
        <v>508</v>
      </c>
      <c r="I749" s="27">
        <v>434</v>
      </c>
      <c r="J749" s="9">
        <f t="shared" si="89"/>
        <v>0.85433070866141736</v>
      </c>
      <c r="K749">
        <f t="shared" si="90"/>
        <v>-74</v>
      </c>
      <c r="L749" s="28">
        <v>0.85029999999999994</v>
      </c>
      <c r="M749" s="28">
        <v>0.9</v>
      </c>
      <c r="N749" s="9">
        <f t="shared" si="91"/>
        <v>-4.9700000000000077E-2</v>
      </c>
      <c r="O749" s="28">
        <v>0.84289999999999998</v>
      </c>
      <c r="P749" s="28">
        <v>0.95</v>
      </c>
      <c r="Q749" s="9">
        <f t="shared" si="92"/>
        <v>-0.10709999999999997</v>
      </c>
      <c r="R749" s="24">
        <f>SUMIFS(tblCleanOrders[Sales_USD],tblCleanOrders[Rep_ID],A749,tblCleanOrders[Year],YEAR(D749),tblCleanOrders[Month],MONTH(D749))</f>
        <v>4999.92</v>
      </c>
      <c r="S749" s="27">
        <v>1.1499999999999999</v>
      </c>
      <c r="T749" s="24">
        <f>INDEX(tblRepAvg[Avg_Monthly_Sales],MATCH(A749,tblRepAvg[Rep_ID],0))*S749</f>
        <v>3467.9334285714281</v>
      </c>
      <c r="U749" s="9">
        <f t="shared" si="93"/>
        <v>1.441757779664085</v>
      </c>
      <c r="V749" s="24">
        <f t="shared" si="94"/>
        <v>1531.986571428572</v>
      </c>
      <c r="W749" t="str">
        <f t="shared" si="95"/>
        <v>Healthy</v>
      </c>
    </row>
    <row r="750" spans="1:23" ht="15" customHeight="1" x14ac:dyDescent="0.3">
      <c r="A750" s="25">
        <v>321790</v>
      </c>
      <c r="B750" s="25">
        <v>2</v>
      </c>
      <c r="C750" t="str">
        <f>INDEX(tblRegions[name],MATCH(B750,tblRegions[id],0))</f>
        <v>Midwest</v>
      </c>
      <c r="D750" s="26">
        <v>42705</v>
      </c>
      <c r="E750" s="27">
        <v>26</v>
      </c>
      <c r="F750" s="27">
        <v>22</v>
      </c>
      <c r="G750" s="9">
        <f t="shared" si="88"/>
        <v>0.84615384615384615</v>
      </c>
      <c r="H750" s="27">
        <v>516</v>
      </c>
      <c r="I750" s="27">
        <v>432</v>
      </c>
      <c r="J750" s="9">
        <f t="shared" si="89"/>
        <v>0.83720930232558144</v>
      </c>
      <c r="K750">
        <f t="shared" si="90"/>
        <v>-84</v>
      </c>
      <c r="L750" s="28">
        <v>0.81320000000000003</v>
      </c>
      <c r="M750" s="28">
        <v>0.9</v>
      </c>
      <c r="N750" s="9">
        <f t="shared" si="91"/>
        <v>-8.6799999999999988E-2</v>
      </c>
      <c r="O750" s="28">
        <v>0.82850000000000001</v>
      </c>
      <c r="P750" s="28">
        <v>0.95</v>
      </c>
      <c r="Q750" s="9">
        <f t="shared" si="92"/>
        <v>-0.12149999999999994</v>
      </c>
      <c r="R750" s="24">
        <f>SUMIFS(tblCleanOrders[Sales_USD],tblCleanOrders[Rep_ID],A750,tblCleanOrders[Year],YEAR(D750),tblCleanOrders[Month],MONTH(D750))</f>
        <v>4935.63</v>
      </c>
      <c r="S750" s="27">
        <v>1.05</v>
      </c>
      <c r="T750" s="24">
        <f>INDEX(tblRepAvg[Avg_Monthly_Sales],MATCH(A750,tblRepAvg[Rep_ID],0))*S750</f>
        <v>3166.3739999999998</v>
      </c>
      <c r="U750" s="9">
        <f t="shared" si="93"/>
        <v>1.5587640626154713</v>
      </c>
      <c r="V750" s="24">
        <f t="shared" si="94"/>
        <v>1769.2560000000003</v>
      </c>
      <c r="W750" t="str">
        <f t="shared" si="95"/>
        <v>Healthy</v>
      </c>
    </row>
    <row r="751" spans="1:23" ht="15" customHeight="1" x14ac:dyDescent="0.3">
      <c r="A751" s="25">
        <v>321790</v>
      </c>
      <c r="B751" s="25">
        <v>2</v>
      </c>
      <c r="C751" t="str">
        <f>INDEX(tblRegions[name],MATCH(B751,tblRegions[id],0))</f>
        <v>Midwest</v>
      </c>
      <c r="D751" s="26">
        <v>42736</v>
      </c>
      <c r="E751" s="27">
        <v>26</v>
      </c>
      <c r="F751" s="27">
        <v>23</v>
      </c>
      <c r="G751" s="9">
        <f t="shared" si="88"/>
        <v>0.88461538461538458</v>
      </c>
      <c r="H751" s="27">
        <v>492</v>
      </c>
      <c r="I751" s="27">
        <v>432</v>
      </c>
      <c r="J751" s="9">
        <f t="shared" si="89"/>
        <v>0.87804878048780488</v>
      </c>
      <c r="K751">
        <f t="shared" si="90"/>
        <v>-60</v>
      </c>
      <c r="L751" s="28">
        <v>0.83730000000000004</v>
      </c>
      <c r="M751" s="28">
        <v>0.9</v>
      </c>
      <c r="N751" s="9">
        <f t="shared" si="91"/>
        <v>-6.2699999999999978E-2</v>
      </c>
      <c r="O751" s="28">
        <v>0.89500000000000002</v>
      </c>
      <c r="P751" s="28">
        <v>0.95</v>
      </c>
      <c r="Q751" s="9">
        <f t="shared" si="92"/>
        <v>-5.4999999999999938E-2</v>
      </c>
      <c r="R751" s="24">
        <f>SUMIFS(tblCleanOrders[Sales_USD],tblCleanOrders[Rep_ID],A751,tblCleanOrders[Year],YEAR(D751),tblCleanOrders[Month],MONTH(D751))</f>
        <v>0</v>
      </c>
      <c r="S751" s="27">
        <v>1.06</v>
      </c>
      <c r="T751" s="24">
        <f>INDEX(tblRepAvg[Avg_Monthly_Sales],MATCH(A751,tblRepAvg[Rep_ID],0))*S751</f>
        <v>3196.5299428571429</v>
      </c>
      <c r="U751" s="9">
        <f t="shared" si="93"/>
        <v>0</v>
      </c>
      <c r="V751" s="24">
        <f t="shared" si="94"/>
        <v>-3196.5299428571429</v>
      </c>
      <c r="W751" t="str">
        <f t="shared" si="95"/>
        <v>Critical</v>
      </c>
    </row>
    <row r="752" spans="1:23" ht="15" customHeight="1" x14ac:dyDescent="0.3">
      <c r="A752" s="25">
        <v>321800</v>
      </c>
      <c r="B752" s="25">
        <v>3</v>
      </c>
      <c r="C752" t="str">
        <f>INDEX(tblRegions[name],MATCH(B752,tblRegions[id],0))</f>
        <v>Southeast</v>
      </c>
      <c r="D752" s="26">
        <v>42005</v>
      </c>
      <c r="E752" s="27">
        <v>26</v>
      </c>
      <c r="F752" s="27">
        <v>26</v>
      </c>
      <c r="G752" s="9">
        <f t="shared" si="88"/>
        <v>1</v>
      </c>
      <c r="H752" s="27">
        <v>504</v>
      </c>
      <c r="I752" s="27">
        <v>499</v>
      </c>
      <c r="J752" s="9">
        <f t="shared" si="89"/>
        <v>0.99007936507936511</v>
      </c>
      <c r="K752">
        <f t="shared" si="90"/>
        <v>-5</v>
      </c>
      <c r="L752" s="28">
        <v>0.97</v>
      </c>
      <c r="M752" s="28">
        <v>0.9</v>
      </c>
      <c r="N752" s="9">
        <f t="shared" si="91"/>
        <v>6.9999999999999951E-2</v>
      </c>
      <c r="O752" s="28">
        <v>0.98</v>
      </c>
      <c r="P752" s="28">
        <v>0.95</v>
      </c>
      <c r="Q752" s="9">
        <f t="shared" si="92"/>
        <v>3.0000000000000027E-2</v>
      </c>
      <c r="R752" s="24">
        <f>SUMIFS(tblCleanOrders[Sales_USD],tblCleanOrders[Rep_ID],A752,tblCleanOrders[Year],YEAR(D752),tblCleanOrders[Month],MONTH(D752))</f>
        <v>10264.17</v>
      </c>
      <c r="S752" s="27">
        <v>1.07</v>
      </c>
      <c r="T752" s="24">
        <f>INDEX(tblRepAvg[Avg_Monthly_Sales],MATCH(A752,tblRepAvg[Rep_ID],0))*S752</f>
        <v>14261.154852631582</v>
      </c>
      <c r="U752" s="9">
        <f t="shared" si="93"/>
        <v>0.7197292299302096</v>
      </c>
      <c r="V752" s="24">
        <f t="shared" si="94"/>
        <v>-3996.9848526315818</v>
      </c>
      <c r="W752" t="str">
        <f t="shared" si="95"/>
        <v>Critical</v>
      </c>
    </row>
    <row r="753" spans="1:23" ht="15" customHeight="1" x14ac:dyDescent="0.3">
      <c r="A753" s="25">
        <v>321800</v>
      </c>
      <c r="B753" s="25">
        <v>3</v>
      </c>
      <c r="C753" t="str">
        <f>INDEX(tblRegions[name],MATCH(B753,tblRegions[id],0))</f>
        <v>Southeast</v>
      </c>
      <c r="D753" s="26">
        <v>42036</v>
      </c>
      <c r="E753" s="27">
        <v>26</v>
      </c>
      <c r="F753" s="27">
        <v>26</v>
      </c>
      <c r="G753" s="9">
        <f t="shared" si="88"/>
        <v>1</v>
      </c>
      <c r="H753" s="27">
        <v>512</v>
      </c>
      <c r="I753" s="27">
        <v>507</v>
      </c>
      <c r="J753" s="9">
        <f t="shared" si="89"/>
        <v>0.990234375</v>
      </c>
      <c r="K753">
        <f t="shared" si="90"/>
        <v>-5</v>
      </c>
      <c r="L753" s="28">
        <v>0.97</v>
      </c>
      <c r="M753" s="28">
        <v>0.9</v>
      </c>
      <c r="N753" s="9">
        <f t="shared" si="91"/>
        <v>6.9999999999999951E-2</v>
      </c>
      <c r="O753" s="28">
        <v>0.98</v>
      </c>
      <c r="P753" s="28">
        <v>0.95</v>
      </c>
      <c r="Q753" s="9">
        <f t="shared" si="92"/>
        <v>3.0000000000000027E-2</v>
      </c>
      <c r="R753" s="24">
        <f>SUMIFS(tblCleanOrders[Sales_USD],tblCleanOrders[Rep_ID],A753,tblCleanOrders[Year],YEAR(D753),tblCleanOrders[Month],MONTH(D753))</f>
        <v>9764.84</v>
      </c>
      <c r="S753" s="27">
        <v>1.08</v>
      </c>
      <c r="T753" s="24">
        <f>INDEX(tblRepAvg[Avg_Monthly_Sales],MATCH(A753,tblRepAvg[Rep_ID],0))*S753</f>
        <v>14394.436673684215</v>
      </c>
      <c r="U753" s="9">
        <f t="shared" si="93"/>
        <v>0.67837597409087891</v>
      </c>
      <c r="V753" s="24">
        <f t="shared" si="94"/>
        <v>-4629.5966736842147</v>
      </c>
      <c r="W753" t="str">
        <f t="shared" si="95"/>
        <v>Critical</v>
      </c>
    </row>
    <row r="754" spans="1:23" ht="15" customHeight="1" x14ac:dyDescent="0.3">
      <c r="A754" s="25">
        <v>321800</v>
      </c>
      <c r="B754" s="25">
        <v>3</v>
      </c>
      <c r="C754" t="str">
        <f>INDEX(tblRegions[name],MATCH(B754,tblRegions[id],0))</f>
        <v>Southeast</v>
      </c>
      <c r="D754" s="26">
        <v>42064</v>
      </c>
      <c r="E754" s="27">
        <v>26</v>
      </c>
      <c r="F754" s="27">
        <v>26</v>
      </c>
      <c r="G754" s="9">
        <f t="shared" si="88"/>
        <v>1</v>
      </c>
      <c r="H754" s="27">
        <v>520</v>
      </c>
      <c r="I754" s="27">
        <v>515</v>
      </c>
      <c r="J754" s="9">
        <f t="shared" si="89"/>
        <v>0.99038461538461542</v>
      </c>
      <c r="K754">
        <f t="shared" si="90"/>
        <v>-5</v>
      </c>
      <c r="L754" s="28">
        <v>0.97</v>
      </c>
      <c r="M754" s="28">
        <v>0.9</v>
      </c>
      <c r="N754" s="9">
        <f t="shared" si="91"/>
        <v>6.9999999999999951E-2</v>
      </c>
      <c r="O754" s="28">
        <v>0.98</v>
      </c>
      <c r="P754" s="28">
        <v>0.95</v>
      </c>
      <c r="Q754" s="9">
        <f t="shared" si="92"/>
        <v>3.0000000000000027E-2</v>
      </c>
      <c r="R754" s="24">
        <f>SUMIFS(tblCleanOrders[Sales_USD],tblCleanOrders[Rep_ID],A754,tblCleanOrders[Year],YEAR(D754),tblCleanOrders[Month],MONTH(D754))</f>
        <v>7519.1100000000006</v>
      </c>
      <c r="S754" s="27">
        <v>1.0900000000000001</v>
      </c>
      <c r="T754" s="24">
        <f>INDEX(tblRepAvg[Avg_Monthly_Sales],MATCH(A754,tblRepAvg[Rep_ID],0))*S754</f>
        <v>14527.718494736846</v>
      </c>
      <c r="U754" s="9">
        <f t="shared" si="93"/>
        <v>0.51756991317831846</v>
      </c>
      <c r="V754" s="24">
        <f t="shared" si="94"/>
        <v>-7008.6084947368454</v>
      </c>
      <c r="W754" t="str">
        <f t="shared" si="95"/>
        <v>Critical</v>
      </c>
    </row>
    <row r="755" spans="1:23" ht="15" customHeight="1" x14ac:dyDescent="0.3">
      <c r="A755" s="25">
        <v>321800</v>
      </c>
      <c r="B755" s="25">
        <v>3</v>
      </c>
      <c r="C755" t="str">
        <f>INDEX(tblRegions[name],MATCH(B755,tblRegions[id],0))</f>
        <v>Southeast</v>
      </c>
      <c r="D755" s="26">
        <v>42095</v>
      </c>
      <c r="E755" s="27">
        <v>26</v>
      </c>
      <c r="F755" s="27">
        <v>26</v>
      </c>
      <c r="G755" s="9">
        <f t="shared" si="88"/>
        <v>1</v>
      </c>
      <c r="H755" s="27">
        <v>528</v>
      </c>
      <c r="I755" s="27">
        <v>523</v>
      </c>
      <c r="J755" s="9">
        <f t="shared" si="89"/>
        <v>0.99053030303030298</v>
      </c>
      <c r="K755">
        <f t="shared" si="90"/>
        <v>-5</v>
      </c>
      <c r="L755" s="28">
        <v>0.97</v>
      </c>
      <c r="M755" s="28">
        <v>0.9</v>
      </c>
      <c r="N755" s="9">
        <f t="shared" si="91"/>
        <v>6.9999999999999951E-2</v>
      </c>
      <c r="O755" s="28">
        <v>0.98</v>
      </c>
      <c r="P755" s="28">
        <v>0.95</v>
      </c>
      <c r="Q755" s="9">
        <f t="shared" si="92"/>
        <v>3.0000000000000027E-2</v>
      </c>
      <c r="R755" s="24">
        <f>SUMIFS(tblCleanOrders[Sales_USD],tblCleanOrders[Rep_ID],A755,tblCleanOrders[Year],YEAR(D755),tblCleanOrders[Month],MONTH(D755))</f>
        <v>7176.82</v>
      </c>
      <c r="S755" s="27">
        <v>1.1000000000000001</v>
      </c>
      <c r="T755" s="24">
        <f>INDEX(tblRepAvg[Avg_Monthly_Sales],MATCH(A755,tblRepAvg[Rep_ID],0))*S755</f>
        <v>14661.000315789477</v>
      </c>
      <c r="U755" s="9">
        <f t="shared" si="93"/>
        <v>0.48951775768470385</v>
      </c>
      <c r="V755" s="24">
        <f t="shared" si="94"/>
        <v>-7484.1803157894774</v>
      </c>
      <c r="W755" t="str">
        <f t="shared" si="95"/>
        <v>Critical</v>
      </c>
    </row>
    <row r="756" spans="1:23" ht="15" customHeight="1" x14ac:dyDescent="0.3">
      <c r="A756" s="25">
        <v>321800</v>
      </c>
      <c r="B756" s="25">
        <v>3</v>
      </c>
      <c r="C756" t="str">
        <f>INDEX(tblRegions[name],MATCH(B756,tblRegions[id],0))</f>
        <v>Southeast</v>
      </c>
      <c r="D756" s="26">
        <v>42125</v>
      </c>
      <c r="E756" s="27">
        <v>26</v>
      </c>
      <c r="F756" s="27">
        <v>26</v>
      </c>
      <c r="G756" s="9">
        <f t="shared" si="88"/>
        <v>1</v>
      </c>
      <c r="H756" s="27">
        <v>504</v>
      </c>
      <c r="I756" s="27">
        <v>499</v>
      </c>
      <c r="J756" s="9">
        <f t="shared" si="89"/>
        <v>0.99007936507936511</v>
      </c>
      <c r="K756">
        <f t="shared" si="90"/>
        <v>-5</v>
      </c>
      <c r="L756" s="28">
        <v>0.97</v>
      </c>
      <c r="M756" s="28">
        <v>0.9</v>
      </c>
      <c r="N756" s="9">
        <f t="shared" si="91"/>
        <v>6.9999999999999951E-2</v>
      </c>
      <c r="O756" s="28">
        <v>0.98</v>
      </c>
      <c r="P756" s="28">
        <v>0.95</v>
      </c>
      <c r="Q756" s="9">
        <f t="shared" si="92"/>
        <v>3.0000000000000027E-2</v>
      </c>
      <c r="R756" s="24">
        <f>SUMIFS(tblCleanOrders[Sales_USD],tblCleanOrders[Rep_ID],A756,tblCleanOrders[Year],YEAR(D756),tblCleanOrders[Month],MONTH(D756))</f>
        <v>9801.83</v>
      </c>
      <c r="S756" s="27">
        <v>1.1100000000000001</v>
      </c>
      <c r="T756" s="24">
        <f>INDEX(tblRepAvg[Avg_Monthly_Sales],MATCH(A756,tblRepAvg[Rep_ID],0))*S756</f>
        <v>14794.28213684211</v>
      </c>
      <c r="U756" s="9">
        <f t="shared" si="93"/>
        <v>0.66254177859637831</v>
      </c>
      <c r="V756" s="24">
        <f t="shared" si="94"/>
        <v>-4992.4521368421101</v>
      </c>
      <c r="W756" t="str">
        <f t="shared" si="95"/>
        <v>Critical</v>
      </c>
    </row>
    <row r="757" spans="1:23" ht="15" customHeight="1" x14ac:dyDescent="0.3">
      <c r="A757" s="25">
        <v>321800</v>
      </c>
      <c r="B757" s="25">
        <v>3</v>
      </c>
      <c r="C757" t="str">
        <f>INDEX(tblRegions[name],MATCH(B757,tblRegions[id],0))</f>
        <v>Southeast</v>
      </c>
      <c r="D757" s="26">
        <v>42156</v>
      </c>
      <c r="E757" s="27">
        <v>26</v>
      </c>
      <c r="F757" s="27">
        <v>26</v>
      </c>
      <c r="G757" s="9">
        <f t="shared" si="88"/>
        <v>1</v>
      </c>
      <c r="H757" s="27">
        <v>512</v>
      </c>
      <c r="I757" s="27">
        <v>507</v>
      </c>
      <c r="J757" s="9">
        <f t="shared" si="89"/>
        <v>0.990234375</v>
      </c>
      <c r="K757">
        <f t="shared" si="90"/>
        <v>-5</v>
      </c>
      <c r="L757" s="28">
        <v>0.97</v>
      </c>
      <c r="M757" s="28">
        <v>0.9</v>
      </c>
      <c r="N757" s="9">
        <f t="shared" si="91"/>
        <v>6.9999999999999951E-2</v>
      </c>
      <c r="O757" s="28">
        <v>0.98</v>
      </c>
      <c r="P757" s="28">
        <v>0.95</v>
      </c>
      <c r="Q757" s="9">
        <f t="shared" si="92"/>
        <v>3.0000000000000027E-2</v>
      </c>
      <c r="R757" s="24">
        <f>SUMIFS(tblCleanOrders[Sales_USD],tblCleanOrders[Rep_ID],A757,tblCleanOrders[Year],YEAR(D757),tblCleanOrders[Month],MONTH(D757))</f>
        <v>10081.15</v>
      </c>
      <c r="S757" s="27">
        <v>1.1200000000000001</v>
      </c>
      <c r="T757" s="24">
        <f>INDEX(tblRepAvg[Avg_Monthly_Sales],MATCH(A757,tblRepAvg[Rep_ID],0))*S757</f>
        <v>14927.563957894741</v>
      </c>
      <c r="U757" s="9">
        <f t="shared" si="93"/>
        <v>0.67533792040250351</v>
      </c>
      <c r="V757" s="24">
        <f t="shared" si="94"/>
        <v>-4846.4139578947415</v>
      </c>
      <c r="W757" t="str">
        <f t="shared" si="95"/>
        <v>Critical</v>
      </c>
    </row>
    <row r="758" spans="1:23" ht="15" customHeight="1" x14ac:dyDescent="0.3">
      <c r="A758" s="25">
        <v>321800</v>
      </c>
      <c r="B758" s="25">
        <v>3</v>
      </c>
      <c r="C758" t="str">
        <f>INDEX(tblRegions[name],MATCH(B758,tblRegions[id],0))</f>
        <v>Southeast</v>
      </c>
      <c r="D758" s="26">
        <v>42186</v>
      </c>
      <c r="E758" s="27">
        <v>26</v>
      </c>
      <c r="F758" s="27">
        <v>26</v>
      </c>
      <c r="G758" s="9">
        <f t="shared" si="88"/>
        <v>1</v>
      </c>
      <c r="H758" s="27">
        <v>520</v>
      </c>
      <c r="I758" s="27">
        <v>515</v>
      </c>
      <c r="J758" s="9">
        <f t="shared" si="89"/>
        <v>0.99038461538461542</v>
      </c>
      <c r="K758">
        <f t="shared" si="90"/>
        <v>-5</v>
      </c>
      <c r="L758" s="28">
        <v>0.97</v>
      </c>
      <c r="M758" s="28">
        <v>0.9</v>
      </c>
      <c r="N758" s="9">
        <f t="shared" si="91"/>
        <v>6.9999999999999951E-2</v>
      </c>
      <c r="O758" s="28">
        <v>0.98</v>
      </c>
      <c r="P758" s="28">
        <v>0.95</v>
      </c>
      <c r="Q758" s="9">
        <f t="shared" si="92"/>
        <v>3.0000000000000027E-2</v>
      </c>
      <c r="R758" s="24">
        <f>SUMIFS(tblCleanOrders[Sales_USD],tblCleanOrders[Rep_ID],A758,tblCleanOrders[Year],YEAR(D758),tblCleanOrders[Month],MONTH(D758))</f>
        <v>8869.69</v>
      </c>
      <c r="S758" s="27">
        <v>1.1299999999999999</v>
      </c>
      <c r="T758" s="24">
        <f>INDEX(tblRepAvg[Avg_Monthly_Sales],MATCH(A758,tblRepAvg[Rep_ID],0))*S758</f>
        <v>15060.84577894737</v>
      </c>
      <c r="U758" s="9">
        <f t="shared" si="93"/>
        <v>0.588923764985257</v>
      </c>
      <c r="V758" s="24">
        <f t="shared" si="94"/>
        <v>-6191.15577894737</v>
      </c>
      <c r="W758" t="str">
        <f t="shared" si="95"/>
        <v>Critical</v>
      </c>
    </row>
    <row r="759" spans="1:23" ht="15" customHeight="1" x14ac:dyDescent="0.3">
      <c r="A759" s="25">
        <v>321800</v>
      </c>
      <c r="B759" s="25">
        <v>3</v>
      </c>
      <c r="C759" t="str">
        <f>INDEX(tblRegions[name],MATCH(B759,tblRegions[id],0))</f>
        <v>Southeast</v>
      </c>
      <c r="D759" s="26">
        <v>42217</v>
      </c>
      <c r="E759" s="27">
        <v>26</v>
      </c>
      <c r="F759" s="27">
        <v>26</v>
      </c>
      <c r="G759" s="9">
        <f t="shared" si="88"/>
        <v>1</v>
      </c>
      <c r="H759" s="27">
        <v>528</v>
      </c>
      <c r="I759" s="27">
        <v>523</v>
      </c>
      <c r="J759" s="9">
        <f t="shared" si="89"/>
        <v>0.99053030303030298</v>
      </c>
      <c r="K759">
        <f t="shared" si="90"/>
        <v>-5</v>
      </c>
      <c r="L759" s="28">
        <v>0.97</v>
      </c>
      <c r="M759" s="28">
        <v>0.9</v>
      </c>
      <c r="N759" s="9">
        <f t="shared" si="91"/>
        <v>6.9999999999999951E-2</v>
      </c>
      <c r="O759" s="28">
        <v>0.98</v>
      </c>
      <c r="P759" s="28">
        <v>0.95</v>
      </c>
      <c r="Q759" s="9">
        <f t="shared" si="92"/>
        <v>3.0000000000000027E-2</v>
      </c>
      <c r="R759" s="24">
        <f>SUMIFS(tblCleanOrders[Sales_USD],tblCleanOrders[Rep_ID],A759,tblCleanOrders[Year],YEAR(D759),tblCleanOrders[Month],MONTH(D759))</f>
        <v>9515.39</v>
      </c>
      <c r="S759" s="27">
        <v>1.1399999999999999</v>
      </c>
      <c r="T759" s="24">
        <f>INDEX(tblRepAvg[Avg_Monthly_Sales],MATCH(A759,tblRepAvg[Rep_ID],0))*S759</f>
        <v>15194.127600000002</v>
      </c>
      <c r="U759" s="9">
        <f t="shared" si="93"/>
        <v>0.62625444846204914</v>
      </c>
      <c r="V759" s="24">
        <f t="shared" si="94"/>
        <v>-5678.7376000000022</v>
      </c>
      <c r="W759" t="str">
        <f t="shared" si="95"/>
        <v>Critical</v>
      </c>
    </row>
    <row r="760" spans="1:23" ht="15" customHeight="1" x14ac:dyDescent="0.3">
      <c r="A760" s="25">
        <v>321800</v>
      </c>
      <c r="B760" s="25">
        <v>3</v>
      </c>
      <c r="C760" t="str">
        <f>INDEX(tblRegions[name],MATCH(B760,tblRegions[id],0))</f>
        <v>Southeast</v>
      </c>
      <c r="D760" s="26">
        <v>42248</v>
      </c>
      <c r="E760" s="27">
        <v>26</v>
      </c>
      <c r="F760" s="27">
        <v>26</v>
      </c>
      <c r="G760" s="9">
        <f t="shared" si="88"/>
        <v>1</v>
      </c>
      <c r="H760" s="27">
        <v>504</v>
      </c>
      <c r="I760" s="27">
        <v>499</v>
      </c>
      <c r="J760" s="9">
        <f t="shared" si="89"/>
        <v>0.99007936507936511</v>
      </c>
      <c r="K760">
        <f t="shared" si="90"/>
        <v>-5</v>
      </c>
      <c r="L760" s="28">
        <v>0.97</v>
      </c>
      <c r="M760" s="28">
        <v>0.9</v>
      </c>
      <c r="N760" s="9">
        <f t="shared" si="91"/>
        <v>6.9999999999999951E-2</v>
      </c>
      <c r="O760" s="28">
        <v>0.98</v>
      </c>
      <c r="P760" s="28">
        <v>0.95</v>
      </c>
      <c r="Q760" s="9">
        <f t="shared" si="92"/>
        <v>3.0000000000000027E-2</v>
      </c>
      <c r="R760" s="24">
        <f>SUMIFS(tblCleanOrders[Sales_USD],tblCleanOrders[Rep_ID],A760,tblCleanOrders[Year],YEAR(D760),tblCleanOrders[Month],MONTH(D760))</f>
        <v>8554.5300000000007</v>
      </c>
      <c r="S760" s="27">
        <v>1.1499999999999999</v>
      </c>
      <c r="T760" s="24">
        <f>INDEX(tblRepAvg[Avg_Monthly_Sales],MATCH(A760,tblRepAvg[Rep_ID],0))*S760</f>
        <v>15327.409421052633</v>
      </c>
      <c r="U760" s="9">
        <f t="shared" si="93"/>
        <v>0.55811975559614857</v>
      </c>
      <c r="V760" s="24">
        <f t="shared" si="94"/>
        <v>-6772.8794210526321</v>
      </c>
      <c r="W760" t="str">
        <f t="shared" si="95"/>
        <v>Critical</v>
      </c>
    </row>
    <row r="761" spans="1:23" ht="15" customHeight="1" x14ac:dyDescent="0.3">
      <c r="A761" s="25">
        <v>321800</v>
      </c>
      <c r="B761" s="25">
        <v>3</v>
      </c>
      <c r="C761" t="str">
        <f>INDEX(tblRegions[name],MATCH(B761,tblRegions[id],0))</f>
        <v>Southeast</v>
      </c>
      <c r="D761" s="26">
        <v>42278</v>
      </c>
      <c r="E761" s="27">
        <v>26</v>
      </c>
      <c r="F761" s="27">
        <v>26</v>
      </c>
      <c r="G761" s="9">
        <f t="shared" si="88"/>
        <v>1</v>
      </c>
      <c r="H761" s="27">
        <v>512</v>
      </c>
      <c r="I761" s="27">
        <v>507</v>
      </c>
      <c r="J761" s="9">
        <f t="shared" si="89"/>
        <v>0.990234375</v>
      </c>
      <c r="K761">
        <f t="shared" si="90"/>
        <v>-5</v>
      </c>
      <c r="L761" s="28">
        <v>0.97</v>
      </c>
      <c r="M761" s="28">
        <v>0.9</v>
      </c>
      <c r="N761" s="9">
        <f t="shared" si="91"/>
        <v>6.9999999999999951E-2</v>
      </c>
      <c r="O761" s="28">
        <v>0.98</v>
      </c>
      <c r="P761" s="28">
        <v>0.95</v>
      </c>
      <c r="Q761" s="9">
        <f t="shared" si="92"/>
        <v>3.0000000000000027E-2</v>
      </c>
      <c r="R761" s="24">
        <f>SUMIFS(tblCleanOrders[Sales_USD],tblCleanOrders[Rep_ID],A761,tblCleanOrders[Year],YEAR(D761),tblCleanOrders[Month],MONTH(D761))</f>
        <v>10418.09</v>
      </c>
      <c r="S761" s="27">
        <v>1.05</v>
      </c>
      <c r="T761" s="24">
        <f>INDEX(tblRepAvg[Avg_Monthly_Sales],MATCH(A761,tblRepAvg[Rep_ID],0))*S761</f>
        <v>13994.59121052632</v>
      </c>
      <c r="U761" s="9">
        <f t="shared" si="93"/>
        <v>0.74443689303077465</v>
      </c>
      <c r="V761" s="24">
        <f t="shared" si="94"/>
        <v>-3576.5012105263195</v>
      </c>
      <c r="W761" t="str">
        <f t="shared" si="95"/>
        <v>Critical</v>
      </c>
    </row>
    <row r="762" spans="1:23" ht="15" customHeight="1" x14ac:dyDescent="0.3">
      <c r="A762" s="25">
        <v>321800</v>
      </c>
      <c r="B762" s="25">
        <v>3</v>
      </c>
      <c r="C762" t="str">
        <f>INDEX(tblRegions[name],MATCH(B762,tblRegions[id],0))</f>
        <v>Southeast</v>
      </c>
      <c r="D762" s="26">
        <v>42309</v>
      </c>
      <c r="E762" s="27">
        <v>26</v>
      </c>
      <c r="F762" s="27">
        <v>26</v>
      </c>
      <c r="G762" s="9">
        <f t="shared" si="88"/>
        <v>1</v>
      </c>
      <c r="H762" s="27">
        <v>520</v>
      </c>
      <c r="I762" s="27">
        <v>515</v>
      </c>
      <c r="J762" s="9">
        <f t="shared" si="89"/>
        <v>0.99038461538461542</v>
      </c>
      <c r="K762">
        <f t="shared" si="90"/>
        <v>-5</v>
      </c>
      <c r="L762" s="28">
        <v>0.97</v>
      </c>
      <c r="M762" s="28">
        <v>0.9</v>
      </c>
      <c r="N762" s="9">
        <f t="shared" si="91"/>
        <v>6.9999999999999951E-2</v>
      </c>
      <c r="O762" s="28">
        <v>0.98</v>
      </c>
      <c r="P762" s="28">
        <v>0.95</v>
      </c>
      <c r="Q762" s="9">
        <f t="shared" si="92"/>
        <v>3.0000000000000027E-2</v>
      </c>
      <c r="R762" s="24">
        <f>SUMIFS(tblCleanOrders[Sales_USD],tblCleanOrders[Rep_ID],A762,tblCleanOrders[Year],YEAR(D762),tblCleanOrders[Month],MONTH(D762))</f>
        <v>9834.18</v>
      </c>
      <c r="S762" s="27">
        <v>1.06</v>
      </c>
      <c r="T762" s="24">
        <f>INDEX(tblRepAvg[Avg_Monthly_Sales],MATCH(A762,tblRepAvg[Rep_ID],0))*S762</f>
        <v>14127.873031578951</v>
      </c>
      <c r="U762" s="9">
        <f t="shared" si="93"/>
        <v>0.6960835490252788</v>
      </c>
      <c r="V762" s="24">
        <f t="shared" si="94"/>
        <v>-4293.6930315789505</v>
      </c>
      <c r="W762" t="str">
        <f t="shared" si="95"/>
        <v>Critical</v>
      </c>
    </row>
    <row r="763" spans="1:23" ht="15" customHeight="1" x14ac:dyDescent="0.3">
      <c r="A763" s="25">
        <v>321800</v>
      </c>
      <c r="B763" s="25">
        <v>3</v>
      </c>
      <c r="C763" t="str">
        <f>INDEX(tblRegions[name],MATCH(B763,tblRegions[id],0))</f>
        <v>Southeast</v>
      </c>
      <c r="D763" s="26">
        <v>42339</v>
      </c>
      <c r="E763" s="27">
        <v>26</v>
      </c>
      <c r="F763" s="27">
        <v>26</v>
      </c>
      <c r="G763" s="9">
        <f t="shared" si="88"/>
        <v>1</v>
      </c>
      <c r="H763" s="27">
        <v>528</v>
      </c>
      <c r="I763" s="27">
        <v>523</v>
      </c>
      <c r="J763" s="9">
        <f t="shared" si="89"/>
        <v>0.99053030303030298</v>
      </c>
      <c r="K763">
        <f t="shared" si="90"/>
        <v>-5</v>
      </c>
      <c r="L763" s="28">
        <v>0.97</v>
      </c>
      <c r="M763" s="28">
        <v>0.9</v>
      </c>
      <c r="N763" s="9">
        <f t="shared" si="91"/>
        <v>6.9999999999999951E-2</v>
      </c>
      <c r="O763" s="28">
        <v>0.98</v>
      </c>
      <c r="P763" s="28">
        <v>0.95</v>
      </c>
      <c r="Q763" s="9">
        <f t="shared" si="92"/>
        <v>3.0000000000000027E-2</v>
      </c>
      <c r="R763" s="24">
        <f>SUMIFS(tblCleanOrders[Sales_USD],tblCleanOrders[Rep_ID],A763,tblCleanOrders[Year],YEAR(D763),tblCleanOrders[Month],MONTH(D763))</f>
        <v>12945.04</v>
      </c>
      <c r="S763" s="27">
        <v>1.07</v>
      </c>
      <c r="T763" s="24">
        <f>INDEX(tblRepAvg[Avg_Monthly_Sales],MATCH(A763,tblRepAvg[Rep_ID],0))*S763</f>
        <v>14261.154852631582</v>
      </c>
      <c r="U763" s="9">
        <f t="shared" si="93"/>
        <v>0.90771330469153966</v>
      </c>
      <c r="V763" s="24">
        <f t="shared" si="94"/>
        <v>-1316.114852631581</v>
      </c>
      <c r="W763" t="str">
        <f t="shared" si="95"/>
        <v>Healthy</v>
      </c>
    </row>
    <row r="764" spans="1:23" ht="15" customHeight="1" x14ac:dyDescent="0.3">
      <c r="A764" s="25">
        <v>321800</v>
      </c>
      <c r="B764" s="25">
        <v>3</v>
      </c>
      <c r="C764" t="str">
        <f>INDEX(tblRegions[name],MATCH(B764,tblRegions[id],0))</f>
        <v>Southeast</v>
      </c>
      <c r="D764" s="26">
        <v>42370</v>
      </c>
      <c r="E764" s="27">
        <v>26</v>
      </c>
      <c r="F764" s="27">
        <v>26</v>
      </c>
      <c r="G764" s="9">
        <f t="shared" si="88"/>
        <v>1</v>
      </c>
      <c r="H764" s="27">
        <v>504</v>
      </c>
      <c r="I764" s="27">
        <v>499</v>
      </c>
      <c r="J764" s="9">
        <f t="shared" si="89"/>
        <v>0.99007936507936511</v>
      </c>
      <c r="K764">
        <f t="shared" si="90"/>
        <v>-5</v>
      </c>
      <c r="L764" s="28">
        <v>0.97</v>
      </c>
      <c r="M764" s="28">
        <v>0.9</v>
      </c>
      <c r="N764" s="9">
        <f t="shared" si="91"/>
        <v>6.9999999999999951E-2</v>
      </c>
      <c r="O764" s="28">
        <v>0.98</v>
      </c>
      <c r="P764" s="28">
        <v>0.95</v>
      </c>
      <c r="Q764" s="9">
        <f t="shared" si="92"/>
        <v>3.0000000000000027E-2</v>
      </c>
      <c r="R764" s="24">
        <f>SUMIFS(tblCleanOrders[Sales_USD],tblCleanOrders[Rep_ID],A764,tblCleanOrders[Year],YEAR(D764),tblCleanOrders[Month],MONTH(D764))</f>
        <v>13937.5</v>
      </c>
      <c r="S764" s="27">
        <v>1.08</v>
      </c>
      <c r="T764" s="24">
        <f>INDEX(tblRepAvg[Avg_Monthly_Sales],MATCH(A764,tblRepAvg[Rep_ID],0))*S764</f>
        <v>14394.436673684215</v>
      </c>
      <c r="U764" s="9">
        <f t="shared" si="93"/>
        <v>0.96825602251461618</v>
      </c>
      <c r="V764" s="24">
        <f t="shared" si="94"/>
        <v>-456.93667368421484</v>
      </c>
      <c r="W764" t="str">
        <f t="shared" si="95"/>
        <v>Healthy</v>
      </c>
    </row>
    <row r="765" spans="1:23" ht="15" customHeight="1" x14ac:dyDescent="0.3">
      <c r="A765" s="25">
        <v>321800</v>
      </c>
      <c r="B765" s="25">
        <v>3</v>
      </c>
      <c r="C765" t="str">
        <f>INDEX(tblRegions[name],MATCH(B765,tblRegions[id],0))</f>
        <v>Southeast</v>
      </c>
      <c r="D765" s="26">
        <v>42401</v>
      </c>
      <c r="E765" s="27">
        <v>26</v>
      </c>
      <c r="F765" s="27">
        <v>26</v>
      </c>
      <c r="G765" s="9">
        <f t="shared" si="88"/>
        <v>1</v>
      </c>
      <c r="H765" s="27">
        <v>512</v>
      </c>
      <c r="I765" s="27">
        <v>507</v>
      </c>
      <c r="J765" s="9">
        <f t="shared" si="89"/>
        <v>0.990234375</v>
      </c>
      <c r="K765">
        <f t="shared" si="90"/>
        <v>-5</v>
      </c>
      <c r="L765" s="28">
        <v>0.97</v>
      </c>
      <c r="M765" s="28">
        <v>0.9</v>
      </c>
      <c r="N765" s="9">
        <f t="shared" si="91"/>
        <v>6.9999999999999951E-2</v>
      </c>
      <c r="O765" s="28">
        <v>0.98</v>
      </c>
      <c r="P765" s="28">
        <v>0.95</v>
      </c>
      <c r="Q765" s="9">
        <f t="shared" si="92"/>
        <v>3.0000000000000027E-2</v>
      </c>
      <c r="R765" s="24">
        <f>SUMIFS(tblCleanOrders[Sales_USD],tblCleanOrders[Rep_ID],A765,tblCleanOrders[Year],YEAR(D765),tblCleanOrders[Month],MONTH(D765))</f>
        <v>11927.220000000001</v>
      </c>
      <c r="S765" s="27">
        <v>1.0900000000000001</v>
      </c>
      <c r="T765" s="24">
        <f>INDEX(tblRepAvg[Avg_Monthly_Sales],MATCH(A765,tblRepAvg[Rep_ID],0))*S765</f>
        <v>14527.718494736846</v>
      </c>
      <c r="U765" s="9">
        <f t="shared" si="93"/>
        <v>0.82099746111690131</v>
      </c>
      <c r="V765" s="24">
        <f t="shared" si="94"/>
        <v>-2600.4984947368448</v>
      </c>
      <c r="W765" t="str">
        <f t="shared" si="95"/>
        <v>At Risk</v>
      </c>
    </row>
    <row r="766" spans="1:23" ht="15" customHeight="1" x14ac:dyDescent="0.3">
      <c r="A766" s="25">
        <v>321800</v>
      </c>
      <c r="B766" s="25">
        <v>3</v>
      </c>
      <c r="C766" t="str">
        <f>INDEX(tblRegions[name],MATCH(B766,tblRegions[id],0))</f>
        <v>Southeast</v>
      </c>
      <c r="D766" s="26">
        <v>42430</v>
      </c>
      <c r="E766" s="27">
        <v>26</v>
      </c>
      <c r="F766" s="27">
        <v>26</v>
      </c>
      <c r="G766" s="9">
        <f t="shared" si="88"/>
        <v>1</v>
      </c>
      <c r="H766" s="27">
        <v>520</v>
      </c>
      <c r="I766" s="27">
        <v>515</v>
      </c>
      <c r="J766" s="9">
        <f t="shared" si="89"/>
        <v>0.99038461538461542</v>
      </c>
      <c r="K766">
        <f t="shared" si="90"/>
        <v>-5</v>
      </c>
      <c r="L766" s="28">
        <v>0.97</v>
      </c>
      <c r="M766" s="28">
        <v>0.9</v>
      </c>
      <c r="N766" s="9">
        <f t="shared" si="91"/>
        <v>6.9999999999999951E-2</v>
      </c>
      <c r="O766" s="28">
        <v>0.98</v>
      </c>
      <c r="P766" s="28">
        <v>0.95</v>
      </c>
      <c r="Q766" s="9">
        <f t="shared" si="92"/>
        <v>3.0000000000000027E-2</v>
      </c>
      <c r="R766" s="24">
        <f>SUMIFS(tblCleanOrders[Sales_USD],tblCleanOrders[Rep_ID],A766,tblCleanOrders[Year],YEAR(D766),tblCleanOrders[Month],MONTH(D766))</f>
        <v>16155.480000000003</v>
      </c>
      <c r="S766" s="27">
        <v>1.1000000000000001</v>
      </c>
      <c r="T766" s="24">
        <f>INDEX(tblRepAvg[Avg_Monthly_Sales],MATCH(A766,tblRepAvg[Rep_ID],0))*S766</f>
        <v>14661.000315789477</v>
      </c>
      <c r="U766" s="9">
        <f t="shared" si="93"/>
        <v>1.1019357241675396</v>
      </c>
      <c r="V766" s="24">
        <f t="shared" si="94"/>
        <v>1494.4796842105261</v>
      </c>
      <c r="W766" t="str">
        <f t="shared" si="95"/>
        <v>Healthy</v>
      </c>
    </row>
    <row r="767" spans="1:23" ht="15" customHeight="1" x14ac:dyDescent="0.3">
      <c r="A767" s="25">
        <v>321800</v>
      </c>
      <c r="B767" s="25">
        <v>3</v>
      </c>
      <c r="C767" t="str">
        <f>INDEX(tblRegions[name],MATCH(B767,tblRegions[id],0))</f>
        <v>Southeast</v>
      </c>
      <c r="D767" s="26">
        <v>42461</v>
      </c>
      <c r="E767" s="27">
        <v>26</v>
      </c>
      <c r="F767" s="27">
        <v>26</v>
      </c>
      <c r="G767" s="9">
        <f t="shared" si="88"/>
        <v>1</v>
      </c>
      <c r="H767" s="27">
        <v>528</v>
      </c>
      <c r="I767" s="27">
        <v>523</v>
      </c>
      <c r="J767" s="9">
        <f t="shared" si="89"/>
        <v>0.99053030303030298</v>
      </c>
      <c r="K767">
        <f t="shared" si="90"/>
        <v>-5</v>
      </c>
      <c r="L767" s="28">
        <v>0.97</v>
      </c>
      <c r="M767" s="28">
        <v>0.9</v>
      </c>
      <c r="N767" s="9">
        <f t="shared" si="91"/>
        <v>6.9999999999999951E-2</v>
      </c>
      <c r="O767" s="28">
        <v>0.98</v>
      </c>
      <c r="P767" s="28">
        <v>0.95</v>
      </c>
      <c r="Q767" s="9">
        <f t="shared" si="92"/>
        <v>3.0000000000000027E-2</v>
      </c>
      <c r="R767" s="24">
        <f>SUMIFS(tblCleanOrders[Sales_USD],tblCleanOrders[Rep_ID],A767,tblCleanOrders[Year],YEAR(D767),tblCleanOrders[Month],MONTH(D767))</f>
        <v>16211.980000000003</v>
      </c>
      <c r="S767" s="27">
        <v>1.1100000000000001</v>
      </c>
      <c r="T767" s="24">
        <f>INDEX(tblRepAvg[Avg_Monthly_Sales],MATCH(A767,tblRepAvg[Rep_ID],0))*S767</f>
        <v>14794.28213684211</v>
      </c>
      <c r="U767" s="9">
        <f t="shared" si="93"/>
        <v>1.095827418325855</v>
      </c>
      <c r="V767" s="24">
        <f t="shared" si="94"/>
        <v>1417.6978631578932</v>
      </c>
      <c r="W767" t="str">
        <f t="shared" si="95"/>
        <v>Healthy</v>
      </c>
    </row>
    <row r="768" spans="1:23" ht="15" customHeight="1" x14ac:dyDescent="0.3">
      <c r="A768" s="25">
        <v>321800</v>
      </c>
      <c r="B768" s="25">
        <v>3</v>
      </c>
      <c r="C768" t="str">
        <f>INDEX(tblRegions[name],MATCH(B768,tblRegions[id],0))</f>
        <v>Southeast</v>
      </c>
      <c r="D768" s="26">
        <v>42491</v>
      </c>
      <c r="E768" s="27">
        <v>26</v>
      </c>
      <c r="F768" s="27">
        <v>26</v>
      </c>
      <c r="G768" s="9">
        <f t="shared" si="88"/>
        <v>1</v>
      </c>
      <c r="H768" s="27">
        <v>504</v>
      </c>
      <c r="I768" s="27">
        <v>499</v>
      </c>
      <c r="J768" s="9">
        <f t="shared" si="89"/>
        <v>0.99007936507936511</v>
      </c>
      <c r="K768">
        <f t="shared" si="90"/>
        <v>-5</v>
      </c>
      <c r="L768" s="28">
        <v>0.97</v>
      </c>
      <c r="M768" s="28">
        <v>0.9</v>
      </c>
      <c r="N768" s="9">
        <f t="shared" si="91"/>
        <v>6.9999999999999951E-2</v>
      </c>
      <c r="O768" s="28">
        <v>0.98</v>
      </c>
      <c r="P768" s="28">
        <v>0.95</v>
      </c>
      <c r="Q768" s="9">
        <f t="shared" si="92"/>
        <v>3.0000000000000027E-2</v>
      </c>
      <c r="R768" s="24">
        <f>SUMIFS(tblCleanOrders[Sales_USD],tblCleanOrders[Rep_ID],A768,tblCleanOrders[Year],YEAR(D768),tblCleanOrders[Month],MONTH(D768))</f>
        <v>19214.52</v>
      </c>
      <c r="S768" s="27">
        <v>1.1200000000000001</v>
      </c>
      <c r="T768" s="24">
        <f>INDEX(tblRepAvg[Avg_Monthly_Sales],MATCH(A768,tblRepAvg[Rep_ID],0))*S768</f>
        <v>14927.563957894741</v>
      </c>
      <c r="U768" s="9">
        <f t="shared" si="93"/>
        <v>1.2871839004808294</v>
      </c>
      <c r="V768" s="24">
        <f t="shared" si="94"/>
        <v>4286.9560421052593</v>
      </c>
      <c r="W768" t="str">
        <f t="shared" si="95"/>
        <v>Healthy</v>
      </c>
    </row>
    <row r="769" spans="1:23" ht="15" customHeight="1" x14ac:dyDescent="0.3">
      <c r="A769" s="25">
        <v>321800</v>
      </c>
      <c r="B769" s="25">
        <v>3</v>
      </c>
      <c r="C769" t="str">
        <f>INDEX(tblRegions[name],MATCH(B769,tblRegions[id],0))</f>
        <v>Southeast</v>
      </c>
      <c r="D769" s="26">
        <v>42522</v>
      </c>
      <c r="E769" s="27">
        <v>26</v>
      </c>
      <c r="F769" s="27">
        <v>26</v>
      </c>
      <c r="G769" s="9">
        <f t="shared" si="88"/>
        <v>1</v>
      </c>
      <c r="H769" s="27">
        <v>512</v>
      </c>
      <c r="I769" s="27">
        <v>507</v>
      </c>
      <c r="J769" s="9">
        <f t="shared" si="89"/>
        <v>0.990234375</v>
      </c>
      <c r="K769">
        <f t="shared" si="90"/>
        <v>-5</v>
      </c>
      <c r="L769" s="28">
        <v>0.97</v>
      </c>
      <c r="M769" s="28">
        <v>0.9</v>
      </c>
      <c r="N769" s="9">
        <f t="shared" si="91"/>
        <v>6.9999999999999951E-2</v>
      </c>
      <c r="O769" s="28">
        <v>0.98</v>
      </c>
      <c r="P769" s="28">
        <v>0.95</v>
      </c>
      <c r="Q769" s="9">
        <f t="shared" si="92"/>
        <v>3.0000000000000027E-2</v>
      </c>
      <c r="R769" s="24">
        <f>SUMIFS(tblCleanOrders[Sales_USD],tblCleanOrders[Rep_ID],A769,tblCleanOrders[Year],YEAR(D769),tblCleanOrders[Month],MONTH(D769))</f>
        <v>17025.510000000002</v>
      </c>
      <c r="S769" s="27">
        <v>1.1299999999999999</v>
      </c>
      <c r="T769" s="24">
        <f>INDEX(tblRepAvg[Avg_Monthly_Sales],MATCH(A769,tblRepAvg[Rep_ID],0))*S769</f>
        <v>15060.84577894737</v>
      </c>
      <c r="U769" s="9">
        <f t="shared" si="93"/>
        <v>1.130448465503771</v>
      </c>
      <c r="V769" s="24">
        <f t="shared" si="94"/>
        <v>1964.6642210526315</v>
      </c>
      <c r="W769" t="str">
        <f t="shared" si="95"/>
        <v>Healthy</v>
      </c>
    </row>
    <row r="770" spans="1:23" ht="15" customHeight="1" x14ac:dyDescent="0.3">
      <c r="A770" s="25">
        <v>321800</v>
      </c>
      <c r="B770" s="25">
        <v>3</v>
      </c>
      <c r="C770" t="str">
        <f>INDEX(tblRegions[name],MATCH(B770,tblRegions[id],0))</f>
        <v>Southeast</v>
      </c>
      <c r="D770" s="26">
        <v>42552</v>
      </c>
      <c r="E770" s="27">
        <v>26</v>
      </c>
      <c r="F770" s="27">
        <v>26</v>
      </c>
      <c r="G770" s="9">
        <f t="shared" ref="G770:G833" si="96">F770/E770</f>
        <v>1</v>
      </c>
      <c r="H770" s="27">
        <v>520</v>
      </c>
      <c r="I770" s="27">
        <v>515</v>
      </c>
      <c r="J770" s="9">
        <f t="shared" ref="J770:J833" si="97">I770/H770</f>
        <v>0.99038461538461542</v>
      </c>
      <c r="K770">
        <f t="shared" ref="K770:K833" si="98">I770-H770</f>
        <v>-5</v>
      </c>
      <c r="L770" s="28">
        <v>0.97</v>
      </c>
      <c r="M770" s="28">
        <v>0.9</v>
      </c>
      <c r="N770" s="9">
        <f t="shared" ref="N770:N833" si="99">L770-M770</f>
        <v>6.9999999999999951E-2</v>
      </c>
      <c r="O770" s="28">
        <v>0.98</v>
      </c>
      <c r="P770" s="28">
        <v>0.95</v>
      </c>
      <c r="Q770" s="9">
        <f t="shared" ref="Q770:Q833" si="100">O770-P770</f>
        <v>3.0000000000000027E-2</v>
      </c>
      <c r="R770" s="24">
        <f>SUMIFS(tblCleanOrders[Sales_USD],tblCleanOrders[Rep_ID],A770,tblCleanOrders[Year],YEAR(D770),tblCleanOrders[Month],MONTH(D770))</f>
        <v>18085.370000000003</v>
      </c>
      <c r="S770" s="27">
        <v>1.1399999999999999</v>
      </c>
      <c r="T770" s="24">
        <f>INDEX(tblRepAvg[Avg_Monthly_Sales],MATCH(A770,tblRepAvg[Rep_ID],0))*S770</f>
        <v>15194.127600000002</v>
      </c>
      <c r="U770" s="9">
        <f t="shared" ref="U770:U833" si="101">IFERROR(R770/T770,0)</f>
        <v>1.1902868316045998</v>
      </c>
      <c r="V770" s="24">
        <f t="shared" ref="V770:V833" si="102">R770-T770</f>
        <v>2891.242400000001</v>
      </c>
      <c r="W770" t="str">
        <f t="shared" ref="W770:W833" si="103">IF(AND(U770&gt;=0.9,L770&gt;=0.8),"Healthy",IF(OR(U770&lt;0.8,L770&lt;0.7),"Critical","At Risk"))</f>
        <v>Healthy</v>
      </c>
    </row>
    <row r="771" spans="1:23" ht="15" customHeight="1" x14ac:dyDescent="0.3">
      <c r="A771" s="25">
        <v>321800</v>
      </c>
      <c r="B771" s="25">
        <v>3</v>
      </c>
      <c r="C771" t="str">
        <f>INDEX(tblRegions[name],MATCH(B771,tblRegions[id],0))</f>
        <v>Southeast</v>
      </c>
      <c r="D771" s="26">
        <v>42583</v>
      </c>
      <c r="E771" s="27">
        <v>26</v>
      </c>
      <c r="F771" s="27">
        <v>26</v>
      </c>
      <c r="G771" s="9">
        <f t="shared" si="96"/>
        <v>1</v>
      </c>
      <c r="H771" s="27">
        <v>528</v>
      </c>
      <c r="I771" s="27">
        <v>523</v>
      </c>
      <c r="J771" s="9">
        <f t="shared" si="97"/>
        <v>0.99053030303030298</v>
      </c>
      <c r="K771">
        <f t="shared" si="98"/>
        <v>-5</v>
      </c>
      <c r="L771" s="28">
        <v>0.97</v>
      </c>
      <c r="M771" s="28">
        <v>0.9</v>
      </c>
      <c r="N771" s="9">
        <f t="shared" si="99"/>
        <v>6.9999999999999951E-2</v>
      </c>
      <c r="O771" s="28">
        <v>0.98</v>
      </c>
      <c r="P771" s="28">
        <v>0.95</v>
      </c>
      <c r="Q771" s="9">
        <f t="shared" si="100"/>
        <v>3.0000000000000027E-2</v>
      </c>
      <c r="R771" s="24">
        <f>SUMIFS(tblCleanOrders[Sales_USD],tblCleanOrders[Rep_ID],A771,tblCleanOrders[Year],YEAR(D771),tblCleanOrders[Month],MONTH(D771))</f>
        <v>25356.27</v>
      </c>
      <c r="S771" s="27">
        <v>1.1499999999999999</v>
      </c>
      <c r="T771" s="24">
        <f>INDEX(tblRepAvg[Avg_Monthly_Sales],MATCH(A771,tblRepAvg[Rep_ID],0))*S771</f>
        <v>15327.409421052633</v>
      </c>
      <c r="U771" s="9">
        <f t="shared" si="101"/>
        <v>1.6543089117964347</v>
      </c>
      <c r="V771" s="24">
        <f t="shared" si="102"/>
        <v>10028.860578947368</v>
      </c>
      <c r="W771" t="str">
        <f t="shared" si="103"/>
        <v>Healthy</v>
      </c>
    </row>
    <row r="772" spans="1:23" ht="15" customHeight="1" x14ac:dyDescent="0.3">
      <c r="A772" s="25">
        <v>321800</v>
      </c>
      <c r="B772" s="25">
        <v>3</v>
      </c>
      <c r="C772" t="str">
        <f>INDEX(tblRegions[name],MATCH(B772,tblRegions[id],0))</f>
        <v>Southeast</v>
      </c>
      <c r="D772" s="26">
        <v>42614</v>
      </c>
      <c r="E772" s="27">
        <v>26</v>
      </c>
      <c r="F772" s="27">
        <v>26</v>
      </c>
      <c r="G772" s="9">
        <f t="shared" si="96"/>
        <v>1</v>
      </c>
      <c r="H772" s="27">
        <v>504</v>
      </c>
      <c r="I772" s="27">
        <v>499</v>
      </c>
      <c r="J772" s="9">
        <f t="shared" si="97"/>
        <v>0.99007936507936511</v>
      </c>
      <c r="K772">
        <f t="shared" si="98"/>
        <v>-5</v>
      </c>
      <c r="L772" s="28">
        <v>0.97</v>
      </c>
      <c r="M772" s="28">
        <v>0.9</v>
      </c>
      <c r="N772" s="9">
        <f t="shared" si="99"/>
        <v>6.9999999999999951E-2</v>
      </c>
      <c r="O772" s="28">
        <v>0.98</v>
      </c>
      <c r="P772" s="28">
        <v>0.95</v>
      </c>
      <c r="Q772" s="9">
        <f t="shared" si="100"/>
        <v>3.0000000000000027E-2</v>
      </c>
      <c r="R772" s="24">
        <f>SUMIFS(tblCleanOrders[Sales_USD],tblCleanOrders[Rep_ID],A772,tblCleanOrders[Year],YEAR(D772),tblCleanOrders[Month],MONTH(D772))</f>
        <v>21814.07</v>
      </c>
      <c r="S772" s="27">
        <v>1.05</v>
      </c>
      <c r="T772" s="24">
        <f>INDEX(tblRepAvg[Avg_Monthly_Sales],MATCH(A772,tblRepAvg[Rep_ID],0))*S772</f>
        <v>13994.59121052632</v>
      </c>
      <c r="U772" s="9">
        <f t="shared" si="101"/>
        <v>1.5587500679256783</v>
      </c>
      <c r="V772" s="24">
        <f t="shared" si="102"/>
        <v>7819.4787894736801</v>
      </c>
      <c r="W772" t="str">
        <f t="shared" si="103"/>
        <v>Healthy</v>
      </c>
    </row>
    <row r="773" spans="1:23" ht="15" customHeight="1" x14ac:dyDescent="0.3">
      <c r="A773" s="25">
        <v>321800</v>
      </c>
      <c r="B773" s="25">
        <v>3</v>
      </c>
      <c r="C773" t="str">
        <f>INDEX(tblRegions[name],MATCH(B773,tblRegions[id],0))</f>
        <v>Southeast</v>
      </c>
      <c r="D773" s="26">
        <v>42644</v>
      </c>
      <c r="E773" s="27">
        <v>26</v>
      </c>
      <c r="F773" s="27">
        <v>26</v>
      </c>
      <c r="G773" s="9">
        <f t="shared" si="96"/>
        <v>1</v>
      </c>
      <c r="H773" s="27">
        <v>512</v>
      </c>
      <c r="I773" s="27">
        <v>507</v>
      </c>
      <c r="J773" s="9">
        <f t="shared" si="97"/>
        <v>0.990234375</v>
      </c>
      <c r="K773">
        <f t="shared" si="98"/>
        <v>-5</v>
      </c>
      <c r="L773" s="28">
        <v>0.97</v>
      </c>
      <c r="M773" s="28">
        <v>0.9</v>
      </c>
      <c r="N773" s="9">
        <f t="shared" si="99"/>
        <v>6.9999999999999951E-2</v>
      </c>
      <c r="O773" s="28">
        <v>0.98</v>
      </c>
      <c r="P773" s="28">
        <v>0.95</v>
      </c>
      <c r="Q773" s="9">
        <f t="shared" si="100"/>
        <v>3.0000000000000027E-2</v>
      </c>
      <c r="R773" s="24">
        <f>SUMIFS(tblCleanOrders[Sales_USD],tblCleanOrders[Rep_ID],A773,tblCleanOrders[Year],YEAR(D773),tblCleanOrders[Month],MONTH(D773))</f>
        <v>22819.559999999998</v>
      </c>
      <c r="S773" s="27">
        <v>1.06</v>
      </c>
      <c r="T773" s="24">
        <f>INDEX(tblRepAvg[Avg_Monthly_Sales],MATCH(A773,tblRepAvg[Rep_ID],0))*S773</f>
        <v>14127.873031578951</v>
      </c>
      <c r="U773" s="9">
        <f t="shared" si="101"/>
        <v>1.6152155352042863</v>
      </c>
      <c r="V773" s="24">
        <f t="shared" si="102"/>
        <v>8691.6869684210469</v>
      </c>
      <c r="W773" t="str">
        <f t="shared" si="103"/>
        <v>Healthy</v>
      </c>
    </row>
    <row r="774" spans="1:23" ht="15" customHeight="1" x14ac:dyDescent="0.3">
      <c r="A774" s="25">
        <v>321800</v>
      </c>
      <c r="B774" s="25">
        <v>3</v>
      </c>
      <c r="C774" t="str">
        <f>INDEX(tblRegions[name],MATCH(B774,tblRegions[id],0))</f>
        <v>Southeast</v>
      </c>
      <c r="D774" s="26">
        <v>42675</v>
      </c>
      <c r="E774" s="27">
        <v>26</v>
      </c>
      <c r="F774" s="27">
        <v>26</v>
      </c>
      <c r="G774" s="9">
        <f t="shared" si="96"/>
        <v>1</v>
      </c>
      <c r="H774" s="27">
        <v>520</v>
      </c>
      <c r="I774" s="27">
        <v>515</v>
      </c>
      <c r="J774" s="9">
        <f t="shared" si="97"/>
        <v>0.99038461538461542</v>
      </c>
      <c r="K774">
        <f t="shared" si="98"/>
        <v>-5</v>
      </c>
      <c r="L774" s="28">
        <v>0.97</v>
      </c>
      <c r="M774" s="28">
        <v>0.9</v>
      </c>
      <c r="N774" s="9">
        <f t="shared" si="99"/>
        <v>6.9999999999999951E-2</v>
      </c>
      <c r="O774" s="28">
        <v>0.98</v>
      </c>
      <c r="P774" s="28">
        <v>0.95</v>
      </c>
      <c r="Q774" s="9">
        <f t="shared" si="100"/>
        <v>3.0000000000000027E-2</v>
      </c>
      <c r="R774" s="24">
        <f>SUMIFS(tblCleanOrders[Sales_USD],tblCleanOrders[Rep_ID],A774,tblCleanOrders[Year],YEAR(D774),tblCleanOrders[Month],MONTH(D774))</f>
        <v>24935.9</v>
      </c>
      <c r="S774" s="27">
        <v>1.07</v>
      </c>
      <c r="T774" s="24">
        <f>INDEX(tblRepAvg[Avg_Monthly_Sales],MATCH(A774,tblRepAvg[Rep_ID],0))*S774</f>
        <v>14261.154852631582</v>
      </c>
      <c r="U774" s="9">
        <f t="shared" si="101"/>
        <v>1.7485189844494697</v>
      </c>
      <c r="V774" s="24">
        <f t="shared" si="102"/>
        <v>10674.74514736842</v>
      </c>
      <c r="W774" t="str">
        <f t="shared" si="103"/>
        <v>Healthy</v>
      </c>
    </row>
    <row r="775" spans="1:23" ht="15" customHeight="1" x14ac:dyDescent="0.3">
      <c r="A775" s="25">
        <v>321800</v>
      </c>
      <c r="B775" s="25">
        <v>3</v>
      </c>
      <c r="C775" t="str">
        <f>INDEX(tblRegions[name],MATCH(B775,tblRegions[id],0))</f>
        <v>Southeast</v>
      </c>
      <c r="D775" s="26">
        <v>42705</v>
      </c>
      <c r="E775" s="27">
        <v>26</v>
      </c>
      <c r="F775" s="27">
        <v>26</v>
      </c>
      <c r="G775" s="9">
        <f t="shared" si="96"/>
        <v>1</v>
      </c>
      <c r="H775" s="27">
        <v>528</v>
      </c>
      <c r="I775" s="27">
        <v>523</v>
      </c>
      <c r="J775" s="9">
        <f t="shared" si="97"/>
        <v>0.99053030303030298</v>
      </c>
      <c r="K775">
        <f t="shared" si="98"/>
        <v>-5</v>
      </c>
      <c r="L775" s="28">
        <v>0.97</v>
      </c>
      <c r="M775" s="28">
        <v>0.9</v>
      </c>
      <c r="N775" s="9">
        <f t="shared" si="99"/>
        <v>6.9999999999999951E-2</v>
      </c>
      <c r="O775" s="28">
        <v>0.98</v>
      </c>
      <c r="P775" s="28">
        <v>0.95</v>
      </c>
      <c r="Q775" s="9">
        <f t="shared" si="100"/>
        <v>3.0000000000000027E-2</v>
      </c>
      <c r="R775" s="24">
        <f>SUMIFS(tblCleanOrders[Sales_USD],tblCleanOrders[Rep_ID],A775,tblCleanOrders[Year],YEAR(D775),tblCleanOrders[Month],MONTH(D775))</f>
        <v>44048.65</v>
      </c>
      <c r="S775" s="27">
        <v>1.08</v>
      </c>
      <c r="T775" s="24">
        <f>INDEX(tblRepAvg[Avg_Monthly_Sales],MATCH(A775,tblRepAvg[Rep_ID],0))*S775</f>
        <v>14394.436673684215</v>
      </c>
      <c r="U775" s="9">
        <f t="shared" si="101"/>
        <v>3.0601162795435659</v>
      </c>
      <c r="V775" s="24">
        <f t="shared" si="102"/>
        <v>29654.213326315788</v>
      </c>
      <c r="W775" t="str">
        <f t="shared" si="103"/>
        <v>Healthy</v>
      </c>
    </row>
    <row r="776" spans="1:23" ht="15" customHeight="1" x14ac:dyDescent="0.3">
      <c r="A776" s="25">
        <v>321800</v>
      </c>
      <c r="B776" s="25">
        <v>3</v>
      </c>
      <c r="C776" t="str">
        <f>INDEX(tblRegions[name],MATCH(B776,tblRegions[id],0))</f>
        <v>Southeast</v>
      </c>
      <c r="D776" s="26">
        <v>42736</v>
      </c>
      <c r="E776" s="27">
        <v>26</v>
      </c>
      <c r="F776" s="27">
        <v>26</v>
      </c>
      <c r="G776" s="9">
        <f t="shared" si="96"/>
        <v>1</v>
      </c>
      <c r="H776" s="27">
        <v>504</v>
      </c>
      <c r="I776" s="27">
        <v>499</v>
      </c>
      <c r="J776" s="9">
        <f t="shared" si="97"/>
        <v>0.99007936507936511</v>
      </c>
      <c r="K776">
        <f t="shared" si="98"/>
        <v>-5</v>
      </c>
      <c r="L776" s="28">
        <v>0.97</v>
      </c>
      <c r="M776" s="28">
        <v>0.9</v>
      </c>
      <c r="N776" s="9">
        <f t="shared" si="99"/>
        <v>6.9999999999999951E-2</v>
      </c>
      <c r="O776" s="28">
        <v>0.98</v>
      </c>
      <c r="P776" s="28">
        <v>0.95</v>
      </c>
      <c r="Q776" s="9">
        <f t="shared" si="100"/>
        <v>3.0000000000000027E-2</v>
      </c>
      <c r="R776" s="24">
        <f>SUMIFS(tblCleanOrders[Sales_USD],tblCleanOrders[Rep_ID],A776,tblCleanOrders[Year],YEAR(D776),tblCleanOrders[Month],MONTH(D776))</f>
        <v>4363.58</v>
      </c>
      <c r="S776" s="27">
        <v>1.0900000000000001</v>
      </c>
      <c r="T776" s="24">
        <f>INDEX(tblRepAvg[Avg_Monthly_Sales],MATCH(A776,tblRepAvg[Rep_ID],0))*S776</f>
        <v>14527.718494736846</v>
      </c>
      <c r="U776" s="9">
        <f t="shared" si="101"/>
        <v>0.30036237290671991</v>
      </c>
      <c r="V776" s="24">
        <f t="shared" si="102"/>
        <v>-10164.138494736846</v>
      </c>
      <c r="W776" t="str">
        <f t="shared" si="103"/>
        <v>Critical</v>
      </c>
    </row>
    <row r="777" spans="1:23" ht="15" customHeight="1" x14ac:dyDescent="0.3">
      <c r="A777" s="25">
        <v>321810</v>
      </c>
      <c r="B777" s="25">
        <v>3</v>
      </c>
      <c r="C777" t="str">
        <f>INDEX(tblRegions[name],MATCH(B777,tblRegions[id],0))</f>
        <v>Southeast</v>
      </c>
      <c r="D777" s="26">
        <v>42005</v>
      </c>
      <c r="E777" s="27">
        <v>26</v>
      </c>
      <c r="F777" s="27">
        <v>21</v>
      </c>
      <c r="G777" s="9">
        <f t="shared" si="96"/>
        <v>0.80769230769230771</v>
      </c>
      <c r="H777" s="27">
        <v>516</v>
      </c>
      <c r="I777" s="27">
        <v>346</v>
      </c>
      <c r="J777" s="9">
        <f t="shared" si="97"/>
        <v>0.6705426356589147</v>
      </c>
      <c r="K777">
        <f t="shared" si="98"/>
        <v>-170</v>
      </c>
      <c r="L777" s="28">
        <v>0.65339999999999998</v>
      </c>
      <c r="M777" s="28">
        <v>0.9</v>
      </c>
      <c r="N777" s="9">
        <f t="shared" si="99"/>
        <v>-0.24660000000000004</v>
      </c>
      <c r="O777" s="28">
        <v>0.66220000000000001</v>
      </c>
      <c r="P777" s="28">
        <v>0.95</v>
      </c>
      <c r="Q777" s="9">
        <f t="shared" si="100"/>
        <v>-0.28779999999999994</v>
      </c>
      <c r="R777" s="24">
        <f>SUMIFS(tblCleanOrders[Sales_USD],tblCleanOrders[Rep_ID],A777,tblCleanOrders[Year],YEAR(D777),tblCleanOrders[Month],MONTH(D777))</f>
        <v>8018.67</v>
      </c>
      <c r="S777" s="27">
        <v>1.1000000000000001</v>
      </c>
      <c r="T777" s="24">
        <f>INDEX(tblRepAvg[Avg_Monthly_Sales],MATCH(A777,tblRepAvg[Rep_ID],0))*S777</f>
        <v>13731.823368421048</v>
      </c>
      <c r="U777" s="9">
        <f t="shared" si="101"/>
        <v>0.58394794229879654</v>
      </c>
      <c r="V777" s="24">
        <f t="shared" si="102"/>
        <v>-5713.1533684210481</v>
      </c>
      <c r="W777" t="str">
        <f t="shared" si="103"/>
        <v>Critical</v>
      </c>
    </row>
    <row r="778" spans="1:23" ht="15" customHeight="1" x14ac:dyDescent="0.3">
      <c r="A778" s="25">
        <v>321810</v>
      </c>
      <c r="B778" s="25">
        <v>3</v>
      </c>
      <c r="C778" t="str">
        <f>INDEX(tblRegions[name],MATCH(B778,tblRegions[id],0))</f>
        <v>Southeast</v>
      </c>
      <c r="D778" s="26">
        <v>42036</v>
      </c>
      <c r="E778" s="27">
        <v>26</v>
      </c>
      <c r="F778" s="27">
        <v>20</v>
      </c>
      <c r="G778" s="9">
        <f t="shared" si="96"/>
        <v>0.76923076923076927</v>
      </c>
      <c r="H778" s="27">
        <v>524</v>
      </c>
      <c r="I778" s="27">
        <v>354</v>
      </c>
      <c r="J778" s="9">
        <f t="shared" si="97"/>
        <v>0.67557251908396942</v>
      </c>
      <c r="K778">
        <f t="shared" si="98"/>
        <v>-170</v>
      </c>
      <c r="L778" s="28">
        <v>0.73219999999999996</v>
      </c>
      <c r="M778" s="28">
        <v>0.9</v>
      </c>
      <c r="N778" s="9">
        <f t="shared" si="99"/>
        <v>-0.16780000000000006</v>
      </c>
      <c r="O778" s="28">
        <v>0.66949999999999998</v>
      </c>
      <c r="P778" s="28">
        <v>0.95</v>
      </c>
      <c r="Q778" s="9">
        <f t="shared" si="100"/>
        <v>-0.28049999999999997</v>
      </c>
      <c r="R778" s="24">
        <f>SUMIFS(tblCleanOrders[Sales_USD],tblCleanOrders[Rep_ID],A778,tblCleanOrders[Year],YEAR(D778),tblCleanOrders[Month],MONTH(D778))</f>
        <v>8624.41</v>
      </c>
      <c r="S778" s="27">
        <v>1.1100000000000001</v>
      </c>
      <c r="T778" s="24">
        <f>INDEX(tblRepAvg[Avg_Monthly_Sales],MATCH(A778,tblRepAvg[Rep_ID],0))*S778</f>
        <v>13856.658126315786</v>
      </c>
      <c r="U778" s="9">
        <f t="shared" si="101"/>
        <v>0.62240187506834754</v>
      </c>
      <c r="V778" s="24">
        <f t="shared" si="102"/>
        <v>-5232.2481263157861</v>
      </c>
      <c r="W778" t="str">
        <f t="shared" si="103"/>
        <v>Critical</v>
      </c>
    </row>
    <row r="779" spans="1:23" ht="15" customHeight="1" x14ac:dyDescent="0.3">
      <c r="A779" s="25">
        <v>321810</v>
      </c>
      <c r="B779" s="25">
        <v>3</v>
      </c>
      <c r="C779" t="str">
        <f>INDEX(tblRegions[name],MATCH(B779,tblRegions[id],0))</f>
        <v>Southeast</v>
      </c>
      <c r="D779" s="26">
        <v>42064</v>
      </c>
      <c r="E779" s="27">
        <v>26</v>
      </c>
      <c r="F779" s="27">
        <v>20</v>
      </c>
      <c r="G779" s="9">
        <f t="shared" si="96"/>
        <v>0.76923076923076927</v>
      </c>
      <c r="H779" s="27">
        <v>532</v>
      </c>
      <c r="I779" s="27">
        <v>361</v>
      </c>
      <c r="J779" s="9">
        <f t="shared" si="97"/>
        <v>0.6785714285714286</v>
      </c>
      <c r="K779">
        <f t="shared" si="98"/>
        <v>-171</v>
      </c>
      <c r="L779" s="28">
        <v>0.63690000000000002</v>
      </c>
      <c r="M779" s="28">
        <v>0.9</v>
      </c>
      <c r="N779" s="9">
        <f t="shared" si="99"/>
        <v>-0.2631</v>
      </c>
      <c r="O779" s="28">
        <v>0.6835</v>
      </c>
      <c r="P779" s="28">
        <v>0.95</v>
      </c>
      <c r="Q779" s="9">
        <f t="shared" si="100"/>
        <v>-0.26649999999999996</v>
      </c>
      <c r="R779" s="24">
        <f>SUMIFS(tblCleanOrders[Sales_USD],tblCleanOrders[Rep_ID],A779,tblCleanOrders[Year],YEAR(D779),tblCleanOrders[Month],MONTH(D779))</f>
        <v>8279.4700000000012</v>
      </c>
      <c r="S779" s="27">
        <v>1.1200000000000001</v>
      </c>
      <c r="T779" s="24">
        <f>INDEX(tblRepAvg[Avg_Monthly_Sales],MATCH(A779,tblRepAvg[Rep_ID],0))*S779</f>
        <v>13981.492884210522</v>
      </c>
      <c r="U779" s="9">
        <f t="shared" si="101"/>
        <v>0.59217353029232755</v>
      </c>
      <c r="V779" s="24">
        <f t="shared" si="102"/>
        <v>-5702.0228842105207</v>
      </c>
      <c r="W779" t="str">
        <f t="shared" si="103"/>
        <v>Critical</v>
      </c>
    </row>
    <row r="780" spans="1:23" ht="15" customHeight="1" x14ac:dyDescent="0.3">
      <c r="A780" s="25">
        <v>321810</v>
      </c>
      <c r="B780" s="25">
        <v>3</v>
      </c>
      <c r="C780" t="str">
        <f>INDEX(tblRegions[name],MATCH(B780,tblRegions[id],0))</f>
        <v>Southeast</v>
      </c>
      <c r="D780" s="26">
        <v>42095</v>
      </c>
      <c r="E780" s="27">
        <v>26</v>
      </c>
      <c r="F780" s="27">
        <v>21</v>
      </c>
      <c r="G780" s="9">
        <f t="shared" si="96"/>
        <v>0.80769230769230771</v>
      </c>
      <c r="H780" s="27">
        <v>540</v>
      </c>
      <c r="I780" s="27">
        <v>396</v>
      </c>
      <c r="J780" s="9">
        <f t="shared" si="97"/>
        <v>0.73333333333333328</v>
      </c>
      <c r="K780">
        <f t="shared" si="98"/>
        <v>-144</v>
      </c>
      <c r="L780" s="28">
        <v>0.61609999999999998</v>
      </c>
      <c r="M780" s="28">
        <v>0.9</v>
      </c>
      <c r="N780" s="9">
        <f t="shared" si="99"/>
        <v>-0.28390000000000004</v>
      </c>
      <c r="O780" s="28">
        <v>0.67320000000000002</v>
      </c>
      <c r="P780" s="28">
        <v>0.95</v>
      </c>
      <c r="Q780" s="9">
        <f t="shared" si="100"/>
        <v>-0.27679999999999993</v>
      </c>
      <c r="R780" s="24">
        <f>SUMIFS(tblCleanOrders[Sales_USD],tblCleanOrders[Rep_ID],A780,tblCleanOrders[Year],YEAR(D780),tblCleanOrders[Month],MONTH(D780))</f>
        <v>8362.36</v>
      </c>
      <c r="S780" s="27">
        <v>1.1299999999999999</v>
      </c>
      <c r="T780" s="24">
        <f>INDEX(tblRepAvg[Avg_Monthly_Sales],MATCH(A780,tblRepAvg[Rep_ID],0))*S780</f>
        <v>14106.327642105256</v>
      </c>
      <c r="U780" s="9">
        <f t="shared" si="101"/>
        <v>0.59280914297209575</v>
      </c>
      <c r="V780" s="24">
        <f t="shared" si="102"/>
        <v>-5743.9676421052554</v>
      </c>
      <c r="W780" t="str">
        <f t="shared" si="103"/>
        <v>Critical</v>
      </c>
    </row>
    <row r="781" spans="1:23" ht="15" customHeight="1" x14ac:dyDescent="0.3">
      <c r="A781" s="25">
        <v>321810</v>
      </c>
      <c r="B781" s="25">
        <v>3</v>
      </c>
      <c r="C781" t="str">
        <f>INDEX(tblRegions[name],MATCH(B781,tblRegions[id],0))</f>
        <v>Southeast</v>
      </c>
      <c r="D781" s="26">
        <v>42125</v>
      </c>
      <c r="E781" s="27">
        <v>26</v>
      </c>
      <c r="F781" s="27">
        <v>20</v>
      </c>
      <c r="G781" s="9">
        <f t="shared" si="96"/>
        <v>0.76923076923076927</v>
      </c>
      <c r="H781" s="27">
        <v>516</v>
      </c>
      <c r="I781" s="27">
        <v>352</v>
      </c>
      <c r="J781" s="9">
        <f t="shared" si="97"/>
        <v>0.68217054263565891</v>
      </c>
      <c r="K781">
        <f t="shared" si="98"/>
        <v>-164</v>
      </c>
      <c r="L781" s="28">
        <v>0.60660000000000003</v>
      </c>
      <c r="M781" s="28">
        <v>0.9</v>
      </c>
      <c r="N781" s="9">
        <f t="shared" si="99"/>
        <v>-0.29339999999999999</v>
      </c>
      <c r="O781" s="28">
        <v>0.61819999999999997</v>
      </c>
      <c r="P781" s="28">
        <v>0.95</v>
      </c>
      <c r="Q781" s="9">
        <f t="shared" si="100"/>
        <v>-0.33179999999999998</v>
      </c>
      <c r="R781" s="24">
        <f>SUMIFS(tblCleanOrders[Sales_USD],tblCleanOrders[Rep_ID],A781,tblCleanOrders[Year],YEAR(D781),tblCleanOrders[Month],MONTH(D781))</f>
        <v>11240.2</v>
      </c>
      <c r="S781" s="27">
        <v>1.1399999999999999</v>
      </c>
      <c r="T781" s="24">
        <f>INDEX(tblRepAvg[Avg_Monthly_Sales],MATCH(A781,tblRepAvg[Rep_ID],0))*S781</f>
        <v>14231.162399999994</v>
      </c>
      <c r="U781" s="9">
        <f t="shared" si="101"/>
        <v>0.7898300703813208</v>
      </c>
      <c r="V781" s="24">
        <f t="shared" si="102"/>
        <v>-2990.9623999999931</v>
      </c>
      <c r="W781" t="str">
        <f t="shared" si="103"/>
        <v>Critical</v>
      </c>
    </row>
    <row r="782" spans="1:23" ht="15" customHeight="1" x14ac:dyDescent="0.3">
      <c r="A782" s="25">
        <v>321810</v>
      </c>
      <c r="B782" s="25">
        <v>3</v>
      </c>
      <c r="C782" t="str">
        <f>INDEX(tblRegions[name],MATCH(B782,tblRegions[id],0))</f>
        <v>Southeast</v>
      </c>
      <c r="D782" s="26">
        <v>42156</v>
      </c>
      <c r="E782" s="27">
        <v>26</v>
      </c>
      <c r="F782" s="27">
        <v>22</v>
      </c>
      <c r="G782" s="9">
        <f t="shared" si="96"/>
        <v>0.84615384615384615</v>
      </c>
      <c r="H782" s="27">
        <v>524</v>
      </c>
      <c r="I782" s="27">
        <v>385</v>
      </c>
      <c r="J782" s="9">
        <f t="shared" si="97"/>
        <v>0.73473282442748089</v>
      </c>
      <c r="K782">
        <f t="shared" si="98"/>
        <v>-139</v>
      </c>
      <c r="L782" s="28">
        <v>0.67290000000000005</v>
      </c>
      <c r="M782" s="28">
        <v>0.9</v>
      </c>
      <c r="N782" s="9">
        <f t="shared" si="99"/>
        <v>-0.22709999999999997</v>
      </c>
      <c r="O782" s="28">
        <v>0.67120000000000002</v>
      </c>
      <c r="P782" s="28">
        <v>0.95</v>
      </c>
      <c r="Q782" s="9">
        <f t="shared" si="100"/>
        <v>-0.27879999999999994</v>
      </c>
      <c r="R782" s="24">
        <f>SUMIFS(tblCleanOrders[Sales_USD],tblCleanOrders[Rep_ID],A782,tblCleanOrders[Year],YEAR(D782),tblCleanOrders[Month],MONTH(D782))</f>
        <v>7867.06</v>
      </c>
      <c r="S782" s="27">
        <v>1.1499999999999999</v>
      </c>
      <c r="T782" s="24">
        <f>INDEX(tblRepAvg[Avg_Monthly_Sales],MATCH(A782,tblRepAvg[Rep_ID],0))*S782</f>
        <v>14355.99715789473</v>
      </c>
      <c r="U782" s="9">
        <f t="shared" si="101"/>
        <v>0.54799815808501351</v>
      </c>
      <c r="V782" s="24">
        <f t="shared" si="102"/>
        <v>-6488.9371578947294</v>
      </c>
      <c r="W782" t="str">
        <f t="shared" si="103"/>
        <v>Critical</v>
      </c>
    </row>
    <row r="783" spans="1:23" ht="15" customHeight="1" x14ac:dyDescent="0.3">
      <c r="A783" s="25">
        <v>321810</v>
      </c>
      <c r="B783" s="25">
        <v>3</v>
      </c>
      <c r="C783" t="str">
        <f>INDEX(tblRegions[name],MATCH(B783,tblRegions[id],0))</f>
        <v>Southeast</v>
      </c>
      <c r="D783" s="26">
        <v>42186</v>
      </c>
      <c r="E783" s="27">
        <v>26</v>
      </c>
      <c r="F783" s="27">
        <v>21</v>
      </c>
      <c r="G783" s="9">
        <f t="shared" si="96"/>
        <v>0.80769230769230771</v>
      </c>
      <c r="H783" s="27">
        <v>532</v>
      </c>
      <c r="I783" s="27">
        <v>339</v>
      </c>
      <c r="J783" s="9">
        <f t="shared" si="97"/>
        <v>0.63721804511278191</v>
      </c>
      <c r="K783">
        <f t="shared" si="98"/>
        <v>-193</v>
      </c>
      <c r="L783" s="28">
        <v>0.66890000000000005</v>
      </c>
      <c r="M783" s="28">
        <v>0.9</v>
      </c>
      <c r="N783" s="9">
        <f t="shared" si="99"/>
        <v>-0.23109999999999997</v>
      </c>
      <c r="O783" s="28">
        <v>0.6754</v>
      </c>
      <c r="P783" s="28">
        <v>0.95</v>
      </c>
      <c r="Q783" s="9">
        <f t="shared" si="100"/>
        <v>-0.27459999999999996</v>
      </c>
      <c r="R783" s="24">
        <f>SUMIFS(tblCleanOrders[Sales_USD],tblCleanOrders[Rep_ID],A783,tblCleanOrders[Year],YEAR(D783),tblCleanOrders[Month],MONTH(D783))</f>
        <v>8695.5600000000013</v>
      </c>
      <c r="S783" s="27">
        <v>1.05</v>
      </c>
      <c r="T783" s="24">
        <f>INDEX(tblRepAvg[Avg_Monthly_Sales],MATCH(A783,tblRepAvg[Rep_ID],0))*S783</f>
        <v>13107.649578947365</v>
      </c>
      <c r="U783" s="9">
        <f t="shared" si="101"/>
        <v>0.66339582452419477</v>
      </c>
      <c r="V783" s="24">
        <f t="shared" si="102"/>
        <v>-4412.0895789473634</v>
      </c>
      <c r="W783" t="str">
        <f t="shared" si="103"/>
        <v>Critical</v>
      </c>
    </row>
    <row r="784" spans="1:23" ht="15" customHeight="1" x14ac:dyDescent="0.3">
      <c r="A784" s="25">
        <v>321810</v>
      </c>
      <c r="B784" s="25">
        <v>3</v>
      </c>
      <c r="C784" t="str">
        <f>INDEX(tblRegions[name],MATCH(B784,tblRegions[id],0))</f>
        <v>Southeast</v>
      </c>
      <c r="D784" s="26">
        <v>42217</v>
      </c>
      <c r="E784" s="27">
        <v>26</v>
      </c>
      <c r="F784" s="27">
        <v>21</v>
      </c>
      <c r="G784" s="9">
        <f t="shared" si="96"/>
        <v>0.80769230769230771</v>
      </c>
      <c r="H784" s="27">
        <v>540</v>
      </c>
      <c r="I784" s="27">
        <v>390</v>
      </c>
      <c r="J784" s="9">
        <f t="shared" si="97"/>
        <v>0.72222222222222221</v>
      </c>
      <c r="K784">
        <f t="shared" si="98"/>
        <v>-150</v>
      </c>
      <c r="L784" s="28">
        <v>0.60419999999999996</v>
      </c>
      <c r="M784" s="28">
        <v>0.9</v>
      </c>
      <c r="N784" s="9">
        <f t="shared" si="99"/>
        <v>-0.29580000000000006</v>
      </c>
      <c r="O784" s="28">
        <v>0.60699999999999998</v>
      </c>
      <c r="P784" s="28">
        <v>0.95</v>
      </c>
      <c r="Q784" s="9">
        <f t="shared" si="100"/>
        <v>-0.34299999999999997</v>
      </c>
      <c r="R784" s="24">
        <f>SUMIFS(tblCleanOrders[Sales_USD],tblCleanOrders[Rep_ID],A784,tblCleanOrders[Year],YEAR(D784),tblCleanOrders[Month],MONTH(D784))</f>
        <v>8656.01</v>
      </c>
      <c r="S784" s="27">
        <v>1.06</v>
      </c>
      <c r="T784" s="24">
        <f>INDEX(tblRepAvg[Avg_Monthly_Sales],MATCH(A784,tblRepAvg[Rep_ID],0))*S784</f>
        <v>13232.484336842101</v>
      </c>
      <c r="U784" s="9">
        <f t="shared" si="101"/>
        <v>0.65414851660922013</v>
      </c>
      <c r="V784" s="24">
        <f t="shared" si="102"/>
        <v>-4576.4743368421005</v>
      </c>
      <c r="W784" t="str">
        <f t="shared" si="103"/>
        <v>Critical</v>
      </c>
    </row>
    <row r="785" spans="1:23" ht="15" customHeight="1" x14ac:dyDescent="0.3">
      <c r="A785" s="25">
        <v>321810</v>
      </c>
      <c r="B785" s="25">
        <v>3</v>
      </c>
      <c r="C785" t="str">
        <f>INDEX(tblRegions[name],MATCH(B785,tblRegions[id],0))</f>
        <v>Southeast</v>
      </c>
      <c r="D785" s="26">
        <v>42248</v>
      </c>
      <c r="E785" s="27">
        <v>26</v>
      </c>
      <c r="F785" s="27">
        <v>20</v>
      </c>
      <c r="G785" s="9">
        <f t="shared" si="96"/>
        <v>0.76923076923076927</v>
      </c>
      <c r="H785" s="27">
        <v>516</v>
      </c>
      <c r="I785" s="27">
        <v>376</v>
      </c>
      <c r="J785" s="9">
        <f t="shared" si="97"/>
        <v>0.72868217054263562</v>
      </c>
      <c r="K785">
        <f t="shared" si="98"/>
        <v>-140</v>
      </c>
      <c r="L785" s="28">
        <v>0.66290000000000004</v>
      </c>
      <c r="M785" s="28">
        <v>0.9</v>
      </c>
      <c r="N785" s="9">
        <f t="shared" si="99"/>
        <v>-0.23709999999999998</v>
      </c>
      <c r="O785" s="28">
        <v>0.62039999999999995</v>
      </c>
      <c r="P785" s="28">
        <v>0.95</v>
      </c>
      <c r="Q785" s="9">
        <f t="shared" si="100"/>
        <v>-0.3296</v>
      </c>
      <c r="R785" s="24">
        <f>SUMIFS(tblCleanOrders[Sales_USD],tblCleanOrders[Rep_ID],A785,tblCleanOrders[Year],YEAR(D785),tblCleanOrders[Month],MONTH(D785))</f>
        <v>8220.17</v>
      </c>
      <c r="S785" s="27">
        <v>1.07</v>
      </c>
      <c r="T785" s="24">
        <f>INDEX(tblRepAvg[Avg_Monthly_Sales],MATCH(A785,tblRepAvg[Rep_ID],0))*S785</f>
        <v>13357.319094736838</v>
      </c>
      <c r="U785" s="9">
        <f t="shared" si="101"/>
        <v>0.61540567696993775</v>
      </c>
      <c r="V785" s="24">
        <f t="shared" si="102"/>
        <v>-5137.1490947368384</v>
      </c>
      <c r="W785" t="str">
        <f t="shared" si="103"/>
        <v>Critical</v>
      </c>
    </row>
    <row r="786" spans="1:23" ht="15" customHeight="1" x14ac:dyDescent="0.3">
      <c r="A786" s="25">
        <v>321810</v>
      </c>
      <c r="B786" s="25">
        <v>3</v>
      </c>
      <c r="C786" t="str">
        <f>INDEX(tblRegions[name],MATCH(B786,tblRegions[id],0))</f>
        <v>Southeast</v>
      </c>
      <c r="D786" s="26">
        <v>42278</v>
      </c>
      <c r="E786" s="27">
        <v>26</v>
      </c>
      <c r="F786" s="27">
        <v>20</v>
      </c>
      <c r="G786" s="9">
        <f t="shared" si="96"/>
        <v>0.76923076923076927</v>
      </c>
      <c r="H786" s="27">
        <v>524</v>
      </c>
      <c r="I786" s="27">
        <v>355</v>
      </c>
      <c r="J786" s="9">
        <f t="shared" si="97"/>
        <v>0.6774809160305344</v>
      </c>
      <c r="K786">
        <f t="shared" si="98"/>
        <v>-169</v>
      </c>
      <c r="L786" s="28">
        <v>0.62619999999999998</v>
      </c>
      <c r="M786" s="28">
        <v>0.9</v>
      </c>
      <c r="N786" s="9">
        <f t="shared" si="99"/>
        <v>-0.27380000000000004</v>
      </c>
      <c r="O786" s="28">
        <v>0.61509999999999998</v>
      </c>
      <c r="P786" s="28">
        <v>0.95</v>
      </c>
      <c r="Q786" s="9">
        <f t="shared" si="100"/>
        <v>-0.33489999999999998</v>
      </c>
      <c r="R786" s="24">
        <f>SUMIFS(tblCleanOrders[Sales_USD],tblCleanOrders[Rep_ID],A786,tblCleanOrders[Year],YEAR(D786),tblCleanOrders[Month],MONTH(D786))</f>
        <v>7070.13</v>
      </c>
      <c r="S786" s="27">
        <v>1.08</v>
      </c>
      <c r="T786" s="24">
        <f>INDEX(tblRepAvg[Avg_Monthly_Sales],MATCH(A786,tblRepAvg[Rep_ID],0))*S786</f>
        <v>13482.153852631574</v>
      </c>
      <c r="U786" s="9">
        <f t="shared" si="101"/>
        <v>0.52440656569276467</v>
      </c>
      <c r="V786" s="24">
        <f t="shared" si="102"/>
        <v>-6412.0238526315743</v>
      </c>
      <c r="W786" t="str">
        <f t="shared" si="103"/>
        <v>Critical</v>
      </c>
    </row>
    <row r="787" spans="1:23" ht="15" customHeight="1" x14ac:dyDescent="0.3">
      <c r="A787" s="25">
        <v>321810</v>
      </c>
      <c r="B787" s="25">
        <v>3</v>
      </c>
      <c r="C787" t="str">
        <f>INDEX(tblRegions[name],MATCH(B787,tblRegions[id],0))</f>
        <v>Southeast</v>
      </c>
      <c r="D787" s="26">
        <v>42309</v>
      </c>
      <c r="E787" s="27">
        <v>26</v>
      </c>
      <c r="F787" s="27">
        <v>20</v>
      </c>
      <c r="G787" s="9">
        <f t="shared" si="96"/>
        <v>0.76923076923076927</v>
      </c>
      <c r="H787" s="27">
        <v>532</v>
      </c>
      <c r="I787" s="27">
        <v>359</v>
      </c>
      <c r="J787" s="9">
        <f t="shared" si="97"/>
        <v>0.67481203007518797</v>
      </c>
      <c r="K787">
        <f t="shared" si="98"/>
        <v>-173</v>
      </c>
      <c r="L787" s="28">
        <v>0.64170000000000005</v>
      </c>
      <c r="M787" s="28">
        <v>0.9</v>
      </c>
      <c r="N787" s="9">
        <f t="shared" si="99"/>
        <v>-0.25829999999999997</v>
      </c>
      <c r="O787" s="28">
        <v>0.62380000000000002</v>
      </c>
      <c r="P787" s="28">
        <v>0.95</v>
      </c>
      <c r="Q787" s="9">
        <f t="shared" si="100"/>
        <v>-0.32619999999999993</v>
      </c>
      <c r="R787" s="24">
        <f>SUMIFS(tblCleanOrders[Sales_USD],tblCleanOrders[Rep_ID],A787,tblCleanOrders[Year],YEAR(D787),tblCleanOrders[Month],MONTH(D787))</f>
        <v>5483.8</v>
      </c>
      <c r="S787" s="27">
        <v>1.0900000000000001</v>
      </c>
      <c r="T787" s="24">
        <f>INDEX(tblRepAvg[Avg_Monthly_Sales],MATCH(A787,tblRepAvg[Rep_ID],0))*S787</f>
        <v>13606.988610526312</v>
      </c>
      <c r="U787" s="9">
        <f t="shared" si="101"/>
        <v>0.40301349232832856</v>
      </c>
      <c r="V787" s="24">
        <f t="shared" si="102"/>
        <v>-8123.188610526312</v>
      </c>
      <c r="W787" t="str">
        <f t="shared" si="103"/>
        <v>Critical</v>
      </c>
    </row>
    <row r="788" spans="1:23" ht="15" customHeight="1" x14ac:dyDescent="0.3">
      <c r="A788" s="25">
        <v>321810</v>
      </c>
      <c r="B788" s="25">
        <v>3</v>
      </c>
      <c r="C788" t="str">
        <f>INDEX(tblRegions[name],MATCH(B788,tblRegions[id],0))</f>
        <v>Southeast</v>
      </c>
      <c r="D788" s="26">
        <v>42339</v>
      </c>
      <c r="E788" s="27">
        <v>26</v>
      </c>
      <c r="F788" s="27">
        <v>21</v>
      </c>
      <c r="G788" s="9">
        <f t="shared" si="96"/>
        <v>0.80769230769230771</v>
      </c>
      <c r="H788" s="27">
        <v>540</v>
      </c>
      <c r="I788" s="27">
        <v>405</v>
      </c>
      <c r="J788" s="9">
        <f t="shared" si="97"/>
        <v>0.75</v>
      </c>
      <c r="K788">
        <f t="shared" si="98"/>
        <v>-135</v>
      </c>
      <c r="L788" s="28">
        <v>0.59319999999999995</v>
      </c>
      <c r="M788" s="28">
        <v>0.9</v>
      </c>
      <c r="N788" s="9">
        <f t="shared" si="99"/>
        <v>-0.30680000000000007</v>
      </c>
      <c r="O788" s="28">
        <v>0.65059999999999996</v>
      </c>
      <c r="P788" s="28">
        <v>0.95</v>
      </c>
      <c r="Q788" s="9">
        <f t="shared" si="100"/>
        <v>-0.2994</v>
      </c>
      <c r="R788" s="24">
        <f>SUMIFS(tblCleanOrders[Sales_USD],tblCleanOrders[Rep_ID],A788,tblCleanOrders[Year],YEAR(D788),tblCleanOrders[Month],MONTH(D788))</f>
        <v>15950.330000000002</v>
      </c>
      <c r="S788" s="27">
        <v>1.1000000000000001</v>
      </c>
      <c r="T788" s="24">
        <f>INDEX(tblRepAvg[Avg_Monthly_Sales],MATCH(A788,tblRepAvg[Rep_ID],0))*S788</f>
        <v>13731.823368421048</v>
      </c>
      <c r="U788" s="9">
        <f t="shared" si="101"/>
        <v>1.161559508308331</v>
      </c>
      <c r="V788" s="24">
        <f t="shared" si="102"/>
        <v>2218.5066315789536</v>
      </c>
      <c r="W788" t="str">
        <f t="shared" si="103"/>
        <v>Critical</v>
      </c>
    </row>
    <row r="789" spans="1:23" ht="15" customHeight="1" x14ac:dyDescent="0.3">
      <c r="A789" s="25">
        <v>321810</v>
      </c>
      <c r="B789" s="25">
        <v>3</v>
      </c>
      <c r="C789" t="str">
        <f>INDEX(tblRegions[name],MATCH(B789,tblRegions[id],0))</f>
        <v>Southeast</v>
      </c>
      <c r="D789" s="26">
        <v>42370</v>
      </c>
      <c r="E789" s="27">
        <v>26</v>
      </c>
      <c r="F789" s="27">
        <v>22</v>
      </c>
      <c r="G789" s="9">
        <f t="shared" si="96"/>
        <v>0.84615384615384615</v>
      </c>
      <c r="H789" s="27">
        <v>516</v>
      </c>
      <c r="I789" s="27">
        <v>356</v>
      </c>
      <c r="J789" s="9">
        <f t="shared" si="97"/>
        <v>0.68992248062015504</v>
      </c>
      <c r="K789">
        <f t="shared" si="98"/>
        <v>-160</v>
      </c>
      <c r="L789" s="28">
        <v>0.61860000000000004</v>
      </c>
      <c r="M789" s="28">
        <v>0.9</v>
      </c>
      <c r="N789" s="9">
        <f t="shared" si="99"/>
        <v>-0.28139999999999998</v>
      </c>
      <c r="O789" s="28">
        <v>0.70240000000000002</v>
      </c>
      <c r="P789" s="28">
        <v>0.95</v>
      </c>
      <c r="Q789" s="9">
        <f t="shared" si="100"/>
        <v>-0.24759999999999993</v>
      </c>
      <c r="R789" s="24">
        <f>SUMIFS(tblCleanOrders[Sales_USD],tblCleanOrders[Rep_ID],A789,tblCleanOrders[Year],YEAR(D789),tblCleanOrders[Month],MONTH(D789))</f>
        <v>11297.27</v>
      </c>
      <c r="S789" s="27">
        <v>1.1100000000000001</v>
      </c>
      <c r="T789" s="24">
        <f>INDEX(tblRepAvg[Avg_Monthly_Sales],MATCH(A789,tblRepAvg[Rep_ID],0))*S789</f>
        <v>13856.658126315786</v>
      </c>
      <c r="U789" s="9">
        <f t="shared" si="101"/>
        <v>0.81529542671943822</v>
      </c>
      <c r="V789" s="24">
        <f t="shared" si="102"/>
        <v>-2559.3881263157855</v>
      </c>
      <c r="W789" t="str">
        <f t="shared" si="103"/>
        <v>Critical</v>
      </c>
    </row>
    <row r="790" spans="1:23" ht="15" customHeight="1" x14ac:dyDescent="0.3">
      <c r="A790" s="25">
        <v>321810</v>
      </c>
      <c r="B790" s="25">
        <v>3</v>
      </c>
      <c r="C790" t="str">
        <f>INDEX(tblRegions[name],MATCH(B790,tblRegions[id],0))</f>
        <v>Southeast</v>
      </c>
      <c r="D790" s="26">
        <v>42401</v>
      </c>
      <c r="E790" s="27">
        <v>26</v>
      </c>
      <c r="F790" s="27">
        <v>21</v>
      </c>
      <c r="G790" s="9">
        <f t="shared" si="96"/>
        <v>0.80769230769230771</v>
      </c>
      <c r="H790" s="27">
        <v>524</v>
      </c>
      <c r="I790" s="27">
        <v>394</v>
      </c>
      <c r="J790" s="9">
        <f t="shared" si="97"/>
        <v>0.75190839694656486</v>
      </c>
      <c r="K790">
        <f t="shared" si="98"/>
        <v>-130</v>
      </c>
      <c r="L790" s="28">
        <v>0.65369999999999995</v>
      </c>
      <c r="M790" s="28">
        <v>0.9</v>
      </c>
      <c r="N790" s="9">
        <f t="shared" si="99"/>
        <v>-0.24630000000000007</v>
      </c>
      <c r="O790" s="28">
        <v>0.65490000000000004</v>
      </c>
      <c r="P790" s="28">
        <v>0.95</v>
      </c>
      <c r="Q790" s="9">
        <f t="shared" si="100"/>
        <v>-0.29509999999999992</v>
      </c>
      <c r="R790" s="24">
        <f>SUMIFS(tblCleanOrders[Sales_USD],tblCleanOrders[Rep_ID],A790,tblCleanOrders[Year],YEAR(D790),tblCleanOrders[Month],MONTH(D790))</f>
        <v>11644.57</v>
      </c>
      <c r="S790" s="27">
        <v>1.1200000000000001</v>
      </c>
      <c r="T790" s="24">
        <f>INDEX(tblRepAvg[Avg_Monthly_Sales],MATCH(A790,tblRepAvg[Rep_ID],0))*S790</f>
        <v>13981.492884210522</v>
      </c>
      <c r="U790" s="9">
        <f t="shared" si="101"/>
        <v>0.83285598300810648</v>
      </c>
      <c r="V790" s="24">
        <f t="shared" si="102"/>
        <v>-2336.9228842105222</v>
      </c>
      <c r="W790" t="str">
        <f t="shared" si="103"/>
        <v>Critical</v>
      </c>
    </row>
    <row r="791" spans="1:23" ht="15" customHeight="1" x14ac:dyDescent="0.3">
      <c r="A791" s="25">
        <v>321810</v>
      </c>
      <c r="B791" s="25">
        <v>3</v>
      </c>
      <c r="C791" t="str">
        <f>INDEX(tblRegions[name],MATCH(B791,tblRegions[id],0))</f>
        <v>Southeast</v>
      </c>
      <c r="D791" s="26">
        <v>42430</v>
      </c>
      <c r="E791" s="27">
        <v>26</v>
      </c>
      <c r="F791" s="27">
        <v>21</v>
      </c>
      <c r="G791" s="9">
        <f t="shared" si="96"/>
        <v>0.80769230769230771</v>
      </c>
      <c r="H791" s="27">
        <v>532</v>
      </c>
      <c r="I791" s="27">
        <v>383</v>
      </c>
      <c r="J791" s="9">
        <f t="shared" si="97"/>
        <v>0.71992481203007519</v>
      </c>
      <c r="K791">
        <f t="shared" si="98"/>
        <v>-149</v>
      </c>
      <c r="L791" s="28">
        <v>0.6744</v>
      </c>
      <c r="M791" s="28">
        <v>0.9</v>
      </c>
      <c r="N791" s="9">
        <f t="shared" si="99"/>
        <v>-0.22560000000000002</v>
      </c>
      <c r="O791" s="28">
        <v>0.65080000000000005</v>
      </c>
      <c r="P791" s="28">
        <v>0.95</v>
      </c>
      <c r="Q791" s="9">
        <f t="shared" si="100"/>
        <v>-0.29919999999999991</v>
      </c>
      <c r="R791" s="24">
        <f>SUMIFS(tblCleanOrders[Sales_USD],tblCleanOrders[Rep_ID],A791,tblCleanOrders[Year],YEAR(D791),tblCleanOrders[Month],MONTH(D791))</f>
        <v>16346.11</v>
      </c>
      <c r="S791" s="27">
        <v>1.1299999999999999</v>
      </c>
      <c r="T791" s="24">
        <f>INDEX(tblRepAvg[Avg_Monthly_Sales],MATCH(A791,tblRepAvg[Rep_ID],0))*S791</f>
        <v>14106.327642105256</v>
      </c>
      <c r="U791" s="9">
        <f t="shared" si="101"/>
        <v>1.1587785577310237</v>
      </c>
      <c r="V791" s="24">
        <f t="shared" si="102"/>
        <v>2239.7823578947446</v>
      </c>
      <c r="W791" t="str">
        <f t="shared" si="103"/>
        <v>Critical</v>
      </c>
    </row>
    <row r="792" spans="1:23" ht="15" customHeight="1" x14ac:dyDescent="0.3">
      <c r="A792" s="25">
        <v>321810</v>
      </c>
      <c r="B792" s="25">
        <v>3</v>
      </c>
      <c r="C792" t="str">
        <f>INDEX(tblRegions[name],MATCH(B792,tblRegions[id],0))</f>
        <v>Southeast</v>
      </c>
      <c r="D792" s="26">
        <v>42461</v>
      </c>
      <c r="E792" s="27">
        <v>26</v>
      </c>
      <c r="F792" s="27">
        <v>21</v>
      </c>
      <c r="G792" s="9">
        <f t="shared" si="96"/>
        <v>0.80769230769230771</v>
      </c>
      <c r="H792" s="27">
        <v>540</v>
      </c>
      <c r="I792" s="27">
        <v>380</v>
      </c>
      <c r="J792" s="9">
        <f t="shared" si="97"/>
        <v>0.70370370370370372</v>
      </c>
      <c r="K792">
        <f t="shared" si="98"/>
        <v>-160</v>
      </c>
      <c r="L792" s="28">
        <v>0.66339999999999999</v>
      </c>
      <c r="M792" s="28">
        <v>0.9</v>
      </c>
      <c r="N792" s="9">
        <f t="shared" si="99"/>
        <v>-0.23660000000000003</v>
      </c>
      <c r="O792" s="28">
        <v>0.63249999999999995</v>
      </c>
      <c r="P792" s="28">
        <v>0.95</v>
      </c>
      <c r="Q792" s="9">
        <f t="shared" si="100"/>
        <v>-0.3175</v>
      </c>
      <c r="R792" s="24">
        <f>SUMIFS(tblCleanOrders[Sales_USD],tblCleanOrders[Rep_ID],A792,tblCleanOrders[Year],YEAR(D792),tblCleanOrders[Month],MONTH(D792))</f>
        <v>14672.55</v>
      </c>
      <c r="S792" s="27">
        <v>1.1399999999999999</v>
      </c>
      <c r="T792" s="24">
        <f>INDEX(tblRepAvg[Avg_Monthly_Sales],MATCH(A792,tblRepAvg[Rep_ID],0))*S792</f>
        <v>14231.162399999994</v>
      </c>
      <c r="U792" s="9">
        <f t="shared" si="101"/>
        <v>1.0310155690444518</v>
      </c>
      <c r="V792" s="24">
        <f t="shared" si="102"/>
        <v>441.38760000000548</v>
      </c>
      <c r="W792" t="str">
        <f t="shared" si="103"/>
        <v>Critical</v>
      </c>
    </row>
    <row r="793" spans="1:23" ht="15" customHeight="1" x14ac:dyDescent="0.3">
      <c r="A793" s="25">
        <v>321810</v>
      </c>
      <c r="B793" s="25">
        <v>3</v>
      </c>
      <c r="C793" t="str">
        <f>INDEX(tblRegions[name],MATCH(B793,tblRegions[id],0))</f>
        <v>Southeast</v>
      </c>
      <c r="D793" s="26">
        <v>42491</v>
      </c>
      <c r="E793" s="27">
        <v>26</v>
      </c>
      <c r="F793" s="27">
        <v>22</v>
      </c>
      <c r="G793" s="9">
        <f t="shared" si="96"/>
        <v>0.84615384615384615</v>
      </c>
      <c r="H793" s="27">
        <v>516</v>
      </c>
      <c r="I793" s="27">
        <v>374</v>
      </c>
      <c r="J793" s="9">
        <f t="shared" si="97"/>
        <v>0.72480620155038755</v>
      </c>
      <c r="K793">
        <f t="shared" si="98"/>
        <v>-142</v>
      </c>
      <c r="L793" s="28">
        <v>0.59260000000000002</v>
      </c>
      <c r="M793" s="28">
        <v>0.9</v>
      </c>
      <c r="N793" s="9">
        <f t="shared" si="99"/>
        <v>-0.30740000000000001</v>
      </c>
      <c r="O793" s="28">
        <v>0.7</v>
      </c>
      <c r="P793" s="28">
        <v>0.95</v>
      </c>
      <c r="Q793" s="9">
        <f t="shared" si="100"/>
        <v>-0.25</v>
      </c>
      <c r="R793" s="24">
        <f>SUMIFS(tblCleanOrders[Sales_USD],tblCleanOrders[Rep_ID],A793,tblCleanOrders[Year],YEAR(D793),tblCleanOrders[Month],MONTH(D793))</f>
        <v>19003.23</v>
      </c>
      <c r="S793" s="27">
        <v>1.1499999999999999</v>
      </c>
      <c r="T793" s="24">
        <f>INDEX(tblRepAvg[Avg_Monthly_Sales],MATCH(A793,tblRepAvg[Rep_ID],0))*S793</f>
        <v>14355.99715789473</v>
      </c>
      <c r="U793" s="9">
        <f t="shared" si="101"/>
        <v>1.3237136919847909</v>
      </c>
      <c r="V793" s="24">
        <f t="shared" si="102"/>
        <v>4647.2328421052698</v>
      </c>
      <c r="W793" t="str">
        <f t="shared" si="103"/>
        <v>Critical</v>
      </c>
    </row>
    <row r="794" spans="1:23" ht="15" customHeight="1" x14ac:dyDescent="0.3">
      <c r="A794" s="25">
        <v>321810</v>
      </c>
      <c r="B794" s="25">
        <v>3</v>
      </c>
      <c r="C794" t="str">
        <f>INDEX(tblRegions[name],MATCH(B794,tblRegions[id],0))</f>
        <v>Southeast</v>
      </c>
      <c r="D794" s="26">
        <v>42522</v>
      </c>
      <c r="E794" s="27">
        <v>26</v>
      </c>
      <c r="F794" s="27">
        <v>22</v>
      </c>
      <c r="G794" s="9">
        <f t="shared" si="96"/>
        <v>0.84615384615384615</v>
      </c>
      <c r="H794" s="27">
        <v>524</v>
      </c>
      <c r="I794" s="27">
        <v>391</v>
      </c>
      <c r="J794" s="9">
        <f t="shared" si="97"/>
        <v>0.74618320610687028</v>
      </c>
      <c r="K794">
        <f t="shared" si="98"/>
        <v>-133</v>
      </c>
      <c r="L794" s="28">
        <v>0.68869999999999998</v>
      </c>
      <c r="M794" s="28">
        <v>0.9</v>
      </c>
      <c r="N794" s="9">
        <f t="shared" si="99"/>
        <v>-0.21130000000000004</v>
      </c>
      <c r="O794" s="28">
        <v>0.67510000000000003</v>
      </c>
      <c r="P794" s="28">
        <v>0.95</v>
      </c>
      <c r="Q794" s="9">
        <f t="shared" si="100"/>
        <v>-0.27489999999999992</v>
      </c>
      <c r="R794" s="24">
        <f>SUMIFS(tblCleanOrders[Sales_USD],tblCleanOrders[Rep_ID],A794,tblCleanOrders[Year],YEAR(D794),tblCleanOrders[Month],MONTH(D794))</f>
        <v>25238.670000000002</v>
      </c>
      <c r="S794" s="27">
        <v>1.05</v>
      </c>
      <c r="T794" s="24">
        <f>INDEX(tblRepAvg[Avg_Monthly_Sales],MATCH(A794,tblRepAvg[Rep_ID],0))*S794</f>
        <v>13107.649578947365</v>
      </c>
      <c r="U794" s="9">
        <f t="shared" si="101"/>
        <v>1.9254916640842059</v>
      </c>
      <c r="V794" s="24">
        <f t="shared" si="102"/>
        <v>12131.020421052637</v>
      </c>
      <c r="W794" t="str">
        <f t="shared" si="103"/>
        <v>Critical</v>
      </c>
    </row>
    <row r="795" spans="1:23" ht="15" customHeight="1" x14ac:dyDescent="0.3">
      <c r="A795" s="25">
        <v>321810</v>
      </c>
      <c r="B795" s="25">
        <v>3</v>
      </c>
      <c r="C795" t="str">
        <f>INDEX(tblRegions[name],MATCH(B795,tblRegions[id],0))</f>
        <v>Southeast</v>
      </c>
      <c r="D795" s="26">
        <v>42552</v>
      </c>
      <c r="E795" s="27">
        <v>26</v>
      </c>
      <c r="F795" s="27">
        <v>20</v>
      </c>
      <c r="G795" s="9">
        <f t="shared" si="96"/>
        <v>0.76923076923076927</v>
      </c>
      <c r="H795" s="27">
        <v>532</v>
      </c>
      <c r="I795" s="27">
        <v>337</v>
      </c>
      <c r="J795" s="9">
        <f t="shared" si="97"/>
        <v>0.63345864661654139</v>
      </c>
      <c r="K795">
        <f t="shared" si="98"/>
        <v>-195</v>
      </c>
      <c r="L795" s="28">
        <v>0.64759999999999995</v>
      </c>
      <c r="M795" s="28">
        <v>0.9</v>
      </c>
      <c r="N795" s="9">
        <f t="shared" si="99"/>
        <v>-0.25240000000000007</v>
      </c>
      <c r="O795" s="28">
        <v>0.64529999999999998</v>
      </c>
      <c r="P795" s="28">
        <v>0.95</v>
      </c>
      <c r="Q795" s="9">
        <f t="shared" si="100"/>
        <v>-0.30469999999999997</v>
      </c>
      <c r="R795" s="24">
        <f>SUMIFS(tblCleanOrders[Sales_USD],tblCleanOrders[Rep_ID],A795,tblCleanOrders[Year],YEAR(D795),tblCleanOrders[Month],MONTH(D795))</f>
        <v>20104.05</v>
      </c>
      <c r="S795" s="27">
        <v>1.06</v>
      </c>
      <c r="T795" s="24">
        <f>INDEX(tblRepAvg[Avg_Monthly_Sales],MATCH(A795,tblRepAvg[Rep_ID],0))*S795</f>
        <v>13232.484336842101</v>
      </c>
      <c r="U795" s="9">
        <f t="shared" si="101"/>
        <v>1.5192952047580341</v>
      </c>
      <c r="V795" s="24">
        <f t="shared" si="102"/>
        <v>6871.5656631578986</v>
      </c>
      <c r="W795" t="str">
        <f t="shared" si="103"/>
        <v>Critical</v>
      </c>
    </row>
    <row r="796" spans="1:23" ht="15" customHeight="1" x14ac:dyDescent="0.3">
      <c r="A796" s="25">
        <v>321810</v>
      </c>
      <c r="B796" s="25">
        <v>3</v>
      </c>
      <c r="C796" t="str">
        <f>INDEX(tblRegions[name],MATCH(B796,tblRegions[id],0))</f>
        <v>Southeast</v>
      </c>
      <c r="D796" s="26">
        <v>42583</v>
      </c>
      <c r="E796" s="27">
        <v>26</v>
      </c>
      <c r="F796" s="27">
        <v>20</v>
      </c>
      <c r="G796" s="9">
        <f t="shared" si="96"/>
        <v>0.76923076923076927</v>
      </c>
      <c r="H796" s="27">
        <v>540</v>
      </c>
      <c r="I796" s="27">
        <v>380</v>
      </c>
      <c r="J796" s="9">
        <f t="shared" si="97"/>
        <v>0.70370370370370372</v>
      </c>
      <c r="K796">
        <f t="shared" si="98"/>
        <v>-160</v>
      </c>
      <c r="L796" s="28">
        <v>0.6603</v>
      </c>
      <c r="M796" s="28">
        <v>0.9</v>
      </c>
      <c r="N796" s="9">
        <f t="shared" si="99"/>
        <v>-0.23970000000000002</v>
      </c>
      <c r="O796" s="28">
        <v>0.61699999999999999</v>
      </c>
      <c r="P796" s="28">
        <v>0.95</v>
      </c>
      <c r="Q796" s="9">
        <f t="shared" si="100"/>
        <v>-0.33299999999999996</v>
      </c>
      <c r="R796" s="24">
        <f>SUMIFS(tblCleanOrders[Sales_USD],tblCleanOrders[Rep_ID],A796,tblCleanOrders[Year],YEAR(D796),tblCleanOrders[Month],MONTH(D796))</f>
        <v>29573.05</v>
      </c>
      <c r="S796" s="27">
        <v>1.07</v>
      </c>
      <c r="T796" s="24">
        <f>INDEX(tblRepAvg[Avg_Monthly_Sales],MATCH(A796,tblRepAvg[Rep_ID],0))*S796</f>
        <v>13357.319094736838</v>
      </c>
      <c r="U796" s="9">
        <f t="shared" si="101"/>
        <v>2.2139959216556124</v>
      </c>
      <c r="V796" s="24">
        <f t="shared" si="102"/>
        <v>16215.730905263161</v>
      </c>
      <c r="W796" t="str">
        <f t="shared" si="103"/>
        <v>Critical</v>
      </c>
    </row>
    <row r="797" spans="1:23" ht="15" customHeight="1" x14ac:dyDescent="0.3">
      <c r="A797" s="25">
        <v>321810</v>
      </c>
      <c r="B797" s="25">
        <v>3</v>
      </c>
      <c r="C797" t="str">
        <f>INDEX(tblRegions[name],MATCH(B797,tblRegions[id],0))</f>
        <v>Southeast</v>
      </c>
      <c r="D797" s="26">
        <v>42614</v>
      </c>
      <c r="E797" s="27">
        <v>26</v>
      </c>
      <c r="F797" s="27">
        <v>21</v>
      </c>
      <c r="G797" s="9">
        <f t="shared" si="96"/>
        <v>0.80769230769230771</v>
      </c>
      <c r="H797" s="27">
        <v>516</v>
      </c>
      <c r="I797" s="27">
        <v>396</v>
      </c>
      <c r="J797" s="9">
        <f t="shared" si="97"/>
        <v>0.76744186046511631</v>
      </c>
      <c r="K797">
        <f t="shared" si="98"/>
        <v>-120</v>
      </c>
      <c r="L797" s="28">
        <v>0.60109999999999997</v>
      </c>
      <c r="M797" s="28">
        <v>0.9</v>
      </c>
      <c r="N797" s="9">
        <f t="shared" si="99"/>
        <v>-0.29890000000000005</v>
      </c>
      <c r="O797" s="28">
        <v>0.68940000000000001</v>
      </c>
      <c r="P797" s="28">
        <v>0.95</v>
      </c>
      <c r="Q797" s="9">
        <f t="shared" si="100"/>
        <v>-0.26059999999999994</v>
      </c>
      <c r="R797" s="24">
        <f>SUMIFS(tblCleanOrders[Sales_USD],tblCleanOrders[Rep_ID],A797,tblCleanOrders[Year],YEAR(D797),tblCleanOrders[Month],MONTH(D797))</f>
        <v>23869.809999999998</v>
      </c>
      <c r="S797" s="27">
        <v>1.08</v>
      </c>
      <c r="T797" s="24">
        <f>INDEX(tblRepAvg[Avg_Monthly_Sales],MATCH(A797,tblRepAvg[Rep_ID],0))*S797</f>
        <v>13482.153852631574</v>
      </c>
      <c r="U797" s="9">
        <f t="shared" si="101"/>
        <v>1.7704745295827389</v>
      </c>
      <c r="V797" s="24">
        <f t="shared" si="102"/>
        <v>10387.656147368423</v>
      </c>
      <c r="W797" t="str">
        <f t="shared" si="103"/>
        <v>Critical</v>
      </c>
    </row>
    <row r="798" spans="1:23" ht="15" customHeight="1" x14ac:dyDescent="0.3">
      <c r="A798" s="25">
        <v>321810</v>
      </c>
      <c r="B798" s="25">
        <v>3</v>
      </c>
      <c r="C798" t="str">
        <f>INDEX(tblRegions[name],MATCH(B798,tblRegions[id],0))</f>
        <v>Southeast</v>
      </c>
      <c r="D798" s="26">
        <v>42644</v>
      </c>
      <c r="E798" s="27">
        <v>26</v>
      </c>
      <c r="F798" s="27">
        <v>21</v>
      </c>
      <c r="G798" s="9">
        <f t="shared" si="96"/>
        <v>0.80769230769230771</v>
      </c>
      <c r="H798" s="27">
        <v>524</v>
      </c>
      <c r="I798" s="27">
        <v>382</v>
      </c>
      <c r="J798" s="9">
        <f t="shared" si="97"/>
        <v>0.72900763358778631</v>
      </c>
      <c r="K798">
        <f t="shared" si="98"/>
        <v>-142</v>
      </c>
      <c r="L798" s="28">
        <v>0.67710000000000004</v>
      </c>
      <c r="M798" s="28">
        <v>0.9</v>
      </c>
      <c r="N798" s="9">
        <f t="shared" si="99"/>
        <v>-0.22289999999999999</v>
      </c>
      <c r="O798" s="28">
        <v>0.69640000000000002</v>
      </c>
      <c r="P798" s="28">
        <v>0.95</v>
      </c>
      <c r="Q798" s="9">
        <f t="shared" si="100"/>
        <v>-0.25359999999999994</v>
      </c>
      <c r="R798" s="24">
        <f>SUMIFS(tblCleanOrders[Sales_USD],tblCleanOrders[Rep_ID],A798,tblCleanOrders[Year],YEAR(D798),tblCleanOrders[Month],MONTH(D798))</f>
        <v>20939.399999999998</v>
      </c>
      <c r="S798" s="27">
        <v>1.0900000000000001</v>
      </c>
      <c r="T798" s="24">
        <f>INDEX(tblRepAvg[Avg_Monthly_Sales],MATCH(A798,tblRepAvg[Rep_ID],0))*S798</f>
        <v>13606.988610526312</v>
      </c>
      <c r="U798" s="9">
        <f t="shared" si="101"/>
        <v>1.5388709875013316</v>
      </c>
      <c r="V798" s="24">
        <f t="shared" si="102"/>
        <v>7332.4113894736856</v>
      </c>
      <c r="W798" t="str">
        <f t="shared" si="103"/>
        <v>Critical</v>
      </c>
    </row>
    <row r="799" spans="1:23" ht="15" customHeight="1" x14ac:dyDescent="0.3">
      <c r="A799" s="25">
        <v>321810</v>
      </c>
      <c r="B799" s="25">
        <v>3</v>
      </c>
      <c r="C799" t="str">
        <f>INDEX(tblRegions[name],MATCH(B799,tblRegions[id],0))</f>
        <v>Southeast</v>
      </c>
      <c r="D799" s="26">
        <v>42675</v>
      </c>
      <c r="E799" s="27">
        <v>26</v>
      </c>
      <c r="F799" s="27">
        <v>21</v>
      </c>
      <c r="G799" s="9">
        <f t="shared" si="96"/>
        <v>0.80769230769230771</v>
      </c>
      <c r="H799" s="27">
        <v>532</v>
      </c>
      <c r="I799" s="27">
        <v>352</v>
      </c>
      <c r="J799" s="9">
        <f t="shared" si="97"/>
        <v>0.66165413533834583</v>
      </c>
      <c r="K799">
        <f t="shared" si="98"/>
        <v>-180</v>
      </c>
      <c r="L799" s="28">
        <v>0.67769999999999997</v>
      </c>
      <c r="M799" s="28">
        <v>0.9</v>
      </c>
      <c r="N799" s="9">
        <f t="shared" si="99"/>
        <v>-0.22230000000000005</v>
      </c>
      <c r="O799" s="28">
        <v>0.64070000000000005</v>
      </c>
      <c r="P799" s="28">
        <v>0.95</v>
      </c>
      <c r="Q799" s="9">
        <f t="shared" si="100"/>
        <v>-0.30929999999999991</v>
      </c>
      <c r="R799" s="24">
        <f>SUMIFS(tblCleanOrders[Sales_USD],tblCleanOrders[Rep_ID],A799,tblCleanOrders[Year],YEAR(D799),tblCleanOrders[Month],MONTH(D799))</f>
        <v>20714.339999999997</v>
      </c>
      <c r="S799" s="27">
        <v>1.1000000000000001</v>
      </c>
      <c r="T799" s="24">
        <f>INDEX(tblRepAvg[Avg_Monthly_Sales],MATCH(A799,tblRepAvg[Rep_ID],0))*S799</f>
        <v>13731.823368421048</v>
      </c>
      <c r="U799" s="9">
        <f t="shared" si="101"/>
        <v>1.5084915851478675</v>
      </c>
      <c r="V799" s="24">
        <f t="shared" si="102"/>
        <v>6982.5166315789484</v>
      </c>
      <c r="W799" t="str">
        <f t="shared" si="103"/>
        <v>Critical</v>
      </c>
    </row>
    <row r="800" spans="1:23" ht="15" customHeight="1" x14ac:dyDescent="0.3">
      <c r="A800" s="25">
        <v>321810</v>
      </c>
      <c r="B800" s="25">
        <v>3</v>
      </c>
      <c r="C800" t="str">
        <f>INDEX(tblRegions[name],MATCH(B800,tblRegions[id],0))</f>
        <v>Southeast</v>
      </c>
      <c r="D800" s="26">
        <v>42705</v>
      </c>
      <c r="E800" s="27">
        <v>26</v>
      </c>
      <c r="F800" s="27">
        <v>21</v>
      </c>
      <c r="G800" s="9">
        <f t="shared" si="96"/>
        <v>0.80769230769230771</v>
      </c>
      <c r="H800" s="27">
        <v>540</v>
      </c>
      <c r="I800" s="27">
        <v>387</v>
      </c>
      <c r="J800" s="9">
        <f t="shared" si="97"/>
        <v>0.71666666666666667</v>
      </c>
      <c r="K800">
        <f t="shared" si="98"/>
        <v>-153</v>
      </c>
      <c r="L800" s="28">
        <v>0.65569999999999995</v>
      </c>
      <c r="M800" s="28">
        <v>0.9</v>
      </c>
      <c r="N800" s="9">
        <f t="shared" si="99"/>
        <v>-0.24430000000000007</v>
      </c>
      <c r="O800" s="28">
        <v>0.67900000000000005</v>
      </c>
      <c r="P800" s="28">
        <v>0.95</v>
      </c>
      <c r="Q800" s="9">
        <f t="shared" si="100"/>
        <v>-0.27099999999999991</v>
      </c>
      <c r="R800" s="24">
        <f>SUMIFS(tblCleanOrders[Sales_USD],tblCleanOrders[Rep_ID],A800,tblCleanOrders[Year],YEAR(D800),tblCleanOrders[Month],MONTH(D800))</f>
        <v>20391.350000000002</v>
      </c>
      <c r="S800" s="27">
        <v>1.1100000000000001</v>
      </c>
      <c r="T800" s="24">
        <f>INDEX(tblRepAvg[Avg_Monthly_Sales],MATCH(A800,tblRepAvg[Rep_ID],0))*S800</f>
        <v>13856.658126315786</v>
      </c>
      <c r="U800" s="9">
        <f t="shared" si="101"/>
        <v>1.4715921987909839</v>
      </c>
      <c r="V800" s="24">
        <f t="shared" si="102"/>
        <v>6534.6918736842163</v>
      </c>
      <c r="W800" t="str">
        <f t="shared" si="103"/>
        <v>Critical</v>
      </c>
    </row>
    <row r="801" spans="1:23" ht="15" customHeight="1" x14ac:dyDescent="0.3">
      <c r="A801" s="25">
        <v>321810</v>
      </c>
      <c r="B801" s="25">
        <v>3</v>
      </c>
      <c r="C801" t="str">
        <f>INDEX(tblRegions[name],MATCH(B801,tblRegions[id],0))</f>
        <v>Southeast</v>
      </c>
      <c r="D801" s="26">
        <v>42736</v>
      </c>
      <c r="E801" s="27">
        <v>26</v>
      </c>
      <c r="F801" s="27">
        <v>20</v>
      </c>
      <c r="G801" s="9">
        <f t="shared" si="96"/>
        <v>0.76923076923076927</v>
      </c>
      <c r="H801" s="27">
        <v>516</v>
      </c>
      <c r="I801" s="27">
        <v>337</v>
      </c>
      <c r="J801" s="9">
        <f t="shared" si="97"/>
        <v>0.6531007751937985</v>
      </c>
      <c r="K801">
        <f t="shared" si="98"/>
        <v>-179</v>
      </c>
      <c r="L801" s="28">
        <v>0.66920000000000002</v>
      </c>
      <c r="M801" s="28">
        <v>0.9</v>
      </c>
      <c r="N801" s="9">
        <f t="shared" si="99"/>
        <v>-0.23080000000000001</v>
      </c>
      <c r="O801" s="28">
        <v>0.67569999999999997</v>
      </c>
      <c r="P801" s="28">
        <v>0.95</v>
      </c>
      <c r="Q801" s="9">
        <f t="shared" si="100"/>
        <v>-0.27429999999999999</v>
      </c>
      <c r="R801" s="24">
        <f>SUMIFS(tblCleanOrders[Sales_USD],tblCleanOrders[Rep_ID],A801,tblCleanOrders[Year],YEAR(D801),tblCleanOrders[Month],MONTH(D801))</f>
        <v>849.36</v>
      </c>
      <c r="S801" s="27">
        <v>1.1200000000000001</v>
      </c>
      <c r="T801" s="24">
        <f>INDEX(tblRepAvg[Avg_Monthly_Sales],MATCH(A801,tblRepAvg[Rep_ID],0))*S801</f>
        <v>13981.492884210522</v>
      </c>
      <c r="U801" s="9">
        <f t="shared" si="101"/>
        <v>6.0748877607998006E-2</v>
      </c>
      <c r="V801" s="24">
        <f t="shared" si="102"/>
        <v>-13132.132884210521</v>
      </c>
      <c r="W801" t="str">
        <f t="shared" si="103"/>
        <v>Critical</v>
      </c>
    </row>
    <row r="802" spans="1:23" ht="15" customHeight="1" x14ac:dyDescent="0.3">
      <c r="A802" s="25">
        <v>321820</v>
      </c>
      <c r="B802" s="25">
        <v>3</v>
      </c>
      <c r="C802" t="str">
        <f>INDEX(tblRegions[name],MATCH(B802,tblRegions[id],0))</f>
        <v>Southeast</v>
      </c>
      <c r="D802" s="26">
        <v>42005</v>
      </c>
      <c r="E802" s="27">
        <v>26</v>
      </c>
      <c r="F802" s="27">
        <v>21</v>
      </c>
      <c r="G802" s="9">
        <f t="shared" si="96"/>
        <v>0.80769230769230771</v>
      </c>
      <c r="H802" s="27">
        <v>528</v>
      </c>
      <c r="I802" s="27">
        <v>362</v>
      </c>
      <c r="J802" s="9">
        <f t="shared" si="97"/>
        <v>0.68560606060606055</v>
      </c>
      <c r="K802">
        <f t="shared" si="98"/>
        <v>-166</v>
      </c>
      <c r="L802" s="28">
        <v>0.56840000000000002</v>
      </c>
      <c r="M802" s="28">
        <v>0.9</v>
      </c>
      <c r="N802" s="9">
        <f t="shared" si="99"/>
        <v>-0.33160000000000001</v>
      </c>
      <c r="O802" s="28">
        <v>0.66890000000000005</v>
      </c>
      <c r="P802" s="28">
        <v>0.95</v>
      </c>
      <c r="Q802" s="9">
        <f t="shared" si="100"/>
        <v>-0.28109999999999991</v>
      </c>
      <c r="R802" s="24">
        <f>SUMIFS(tblCleanOrders[Sales_USD],tblCleanOrders[Rep_ID],A802,tblCleanOrders[Year],YEAR(D802),tblCleanOrders[Month],MONTH(D802))</f>
        <v>2749.51</v>
      </c>
      <c r="S802" s="27">
        <v>1.1299999999999999</v>
      </c>
      <c r="T802" s="24">
        <f>INDEX(tblRepAvg[Avg_Monthly_Sales],MATCH(A802,tblRepAvg[Rep_ID],0))*S802</f>
        <v>8780.0865621621597</v>
      </c>
      <c r="U802" s="9">
        <f t="shared" si="101"/>
        <v>0.31315294906647406</v>
      </c>
      <c r="V802" s="24">
        <f t="shared" si="102"/>
        <v>-6030.5765621621595</v>
      </c>
      <c r="W802" t="str">
        <f t="shared" si="103"/>
        <v>Critical</v>
      </c>
    </row>
    <row r="803" spans="1:23" ht="15" customHeight="1" x14ac:dyDescent="0.3">
      <c r="A803" s="25">
        <v>321820</v>
      </c>
      <c r="B803" s="25">
        <v>3</v>
      </c>
      <c r="C803" t="str">
        <f>INDEX(tblRegions[name],MATCH(B803,tblRegions[id],0))</f>
        <v>Southeast</v>
      </c>
      <c r="D803" s="26">
        <v>42036</v>
      </c>
      <c r="E803" s="27">
        <v>26</v>
      </c>
      <c r="F803" s="27">
        <v>20</v>
      </c>
      <c r="G803" s="9">
        <f t="shared" si="96"/>
        <v>0.76923076923076927</v>
      </c>
      <c r="H803" s="27">
        <v>536</v>
      </c>
      <c r="I803" s="27">
        <v>376</v>
      </c>
      <c r="J803" s="9">
        <f t="shared" si="97"/>
        <v>0.70149253731343286</v>
      </c>
      <c r="K803">
        <f t="shared" si="98"/>
        <v>-160</v>
      </c>
      <c r="L803" s="28">
        <v>0.59489999999999998</v>
      </c>
      <c r="M803" s="28">
        <v>0.9</v>
      </c>
      <c r="N803" s="9">
        <f t="shared" si="99"/>
        <v>-0.30510000000000004</v>
      </c>
      <c r="O803" s="28">
        <v>0.6966</v>
      </c>
      <c r="P803" s="28">
        <v>0.95</v>
      </c>
      <c r="Q803" s="9">
        <f t="shared" si="100"/>
        <v>-0.25339999999999996</v>
      </c>
      <c r="R803" s="24">
        <f>SUMIFS(tblCleanOrders[Sales_USD],tblCleanOrders[Rep_ID],A803,tblCleanOrders[Year],YEAR(D803),tblCleanOrders[Month],MONTH(D803))</f>
        <v>5621.25</v>
      </c>
      <c r="S803" s="27">
        <v>1.1399999999999999</v>
      </c>
      <c r="T803" s="24">
        <f>INDEX(tblRepAvg[Avg_Monthly_Sales],MATCH(A803,tblRepAvg[Rep_ID],0))*S803</f>
        <v>8857.7864432432416</v>
      </c>
      <c r="U803" s="9">
        <f t="shared" si="101"/>
        <v>0.63461114534861185</v>
      </c>
      <c r="V803" s="24">
        <f t="shared" si="102"/>
        <v>-3236.5364432432416</v>
      </c>
      <c r="W803" t="str">
        <f t="shared" si="103"/>
        <v>Critical</v>
      </c>
    </row>
    <row r="804" spans="1:23" ht="15" customHeight="1" x14ac:dyDescent="0.3">
      <c r="A804" s="25">
        <v>321820</v>
      </c>
      <c r="B804" s="25">
        <v>3</v>
      </c>
      <c r="C804" t="str">
        <f>INDEX(tblRegions[name],MATCH(B804,tblRegions[id],0))</f>
        <v>Southeast</v>
      </c>
      <c r="D804" s="26">
        <v>42064</v>
      </c>
      <c r="E804" s="27">
        <v>26</v>
      </c>
      <c r="F804" s="27">
        <v>20</v>
      </c>
      <c r="G804" s="9">
        <f t="shared" si="96"/>
        <v>0.76923076923076927</v>
      </c>
      <c r="H804" s="27">
        <v>544</v>
      </c>
      <c r="I804" s="27">
        <v>367</v>
      </c>
      <c r="J804" s="9">
        <f t="shared" si="97"/>
        <v>0.67463235294117652</v>
      </c>
      <c r="K804">
        <f t="shared" si="98"/>
        <v>-177</v>
      </c>
      <c r="L804" s="28">
        <v>0.62129999999999996</v>
      </c>
      <c r="M804" s="28">
        <v>0.9</v>
      </c>
      <c r="N804" s="9">
        <f t="shared" si="99"/>
        <v>-0.27870000000000006</v>
      </c>
      <c r="O804" s="28">
        <v>0.6048</v>
      </c>
      <c r="P804" s="28">
        <v>0.95</v>
      </c>
      <c r="Q804" s="9">
        <f t="shared" si="100"/>
        <v>-0.34519999999999995</v>
      </c>
      <c r="R804" s="24">
        <f>SUMIFS(tblCleanOrders[Sales_USD],tblCleanOrders[Rep_ID],A804,tblCleanOrders[Year],YEAR(D804),tblCleanOrders[Month],MONTH(D804))</f>
        <v>6559.43</v>
      </c>
      <c r="S804" s="27">
        <v>1.1499999999999999</v>
      </c>
      <c r="T804" s="24">
        <f>INDEX(tblRepAvg[Avg_Monthly_Sales],MATCH(A804,tblRepAvg[Rep_ID],0))*S804</f>
        <v>8935.4863243243217</v>
      </c>
      <c r="U804" s="9">
        <f t="shared" si="101"/>
        <v>0.73408763238144259</v>
      </c>
      <c r="V804" s="24">
        <f t="shared" si="102"/>
        <v>-2376.0563243243214</v>
      </c>
      <c r="W804" t="str">
        <f t="shared" si="103"/>
        <v>Critical</v>
      </c>
    </row>
    <row r="805" spans="1:23" ht="15" customHeight="1" x14ac:dyDescent="0.3">
      <c r="A805" s="25">
        <v>321820</v>
      </c>
      <c r="B805" s="25">
        <v>3</v>
      </c>
      <c r="C805" t="str">
        <f>INDEX(tblRegions[name],MATCH(B805,tblRegions[id],0))</f>
        <v>Southeast</v>
      </c>
      <c r="D805" s="26">
        <v>42095</v>
      </c>
      <c r="E805" s="27">
        <v>26</v>
      </c>
      <c r="F805" s="27">
        <v>21</v>
      </c>
      <c r="G805" s="9">
        <f t="shared" si="96"/>
        <v>0.80769230769230771</v>
      </c>
      <c r="H805" s="27">
        <v>552</v>
      </c>
      <c r="I805" s="27">
        <v>415</v>
      </c>
      <c r="J805" s="9">
        <f t="shared" si="97"/>
        <v>0.75181159420289856</v>
      </c>
      <c r="K805">
        <f t="shared" si="98"/>
        <v>-137</v>
      </c>
      <c r="L805" s="28">
        <v>0.60040000000000004</v>
      </c>
      <c r="M805" s="28">
        <v>0.9</v>
      </c>
      <c r="N805" s="9">
        <f t="shared" si="99"/>
        <v>-0.29959999999999998</v>
      </c>
      <c r="O805" s="28">
        <v>0.65369999999999995</v>
      </c>
      <c r="P805" s="28">
        <v>0.95</v>
      </c>
      <c r="Q805" s="9">
        <f t="shared" si="100"/>
        <v>-0.29630000000000001</v>
      </c>
      <c r="R805" s="24">
        <f>SUMIFS(tblCleanOrders[Sales_USD],tblCleanOrders[Rep_ID],A805,tblCleanOrders[Year],YEAR(D805),tblCleanOrders[Month],MONTH(D805))</f>
        <v>5325.28</v>
      </c>
      <c r="S805" s="27">
        <v>1.05</v>
      </c>
      <c r="T805" s="24">
        <f>INDEX(tblRepAvg[Avg_Monthly_Sales],MATCH(A805,tblRepAvg[Rep_ID],0))*S805</f>
        <v>8158.4875135135126</v>
      </c>
      <c r="U805" s="9">
        <f t="shared" si="101"/>
        <v>0.65272882886433792</v>
      </c>
      <c r="V805" s="24">
        <f t="shared" si="102"/>
        <v>-2833.2075135135128</v>
      </c>
      <c r="W805" t="str">
        <f t="shared" si="103"/>
        <v>Critical</v>
      </c>
    </row>
    <row r="806" spans="1:23" ht="15" customHeight="1" x14ac:dyDescent="0.3">
      <c r="A806" s="25">
        <v>321820</v>
      </c>
      <c r="B806" s="25">
        <v>3</v>
      </c>
      <c r="C806" t="str">
        <f>INDEX(tblRegions[name],MATCH(B806,tblRegions[id],0))</f>
        <v>Southeast</v>
      </c>
      <c r="D806" s="26">
        <v>42125</v>
      </c>
      <c r="E806" s="27">
        <v>26</v>
      </c>
      <c r="F806" s="27">
        <v>19</v>
      </c>
      <c r="G806" s="9">
        <f t="shared" si="96"/>
        <v>0.73076923076923073</v>
      </c>
      <c r="H806" s="27">
        <v>528</v>
      </c>
      <c r="I806" s="27">
        <v>362</v>
      </c>
      <c r="J806" s="9">
        <f t="shared" si="97"/>
        <v>0.68560606060606055</v>
      </c>
      <c r="K806">
        <f t="shared" si="98"/>
        <v>-166</v>
      </c>
      <c r="L806" s="28">
        <v>0.60660000000000003</v>
      </c>
      <c r="M806" s="28">
        <v>0.9</v>
      </c>
      <c r="N806" s="9">
        <f t="shared" si="99"/>
        <v>-0.29339999999999999</v>
      </c>
      <c r="O806" s="28">
        <v>0.61209999999999998</v>
      </c>
      <c r="P806" s="28">
        <v>0.95</v>
      </c>
      <c r="Q806" s="9">
        <f t="shared" si="100"/>
        <v>-0.33789999999999998</v>
      </c>
      <c r="R806" s="24">
        <f>SUMIFS(tblCleanOrders[Sales_USD],tblCleanOrders[Rep_ID],A806,tblCleanOrders[Year],YEAR(D806),tblCleanOrders[Month],MONTH(D806))</f>
        <v>5008.74</v>
      </c>
      <c r="S806" s="27">
        <v>1.06</v>
      </c>
      <c r="T806" s="24">
        <f>INDEX(tblRepAvg[Avg_Monthly_Sales],MATCH(A806,tblRepAvg[Rep_ID],0))*S806</f>
        <v>8236.1873945945936</v>
      </c>
      <c r="U806" s="9">
        <f t="shared" si="101"/>
        <v>0.60813817850808416</v>
      </c>
      <c r="V806" s="24">
        <f t="shared" si="102"/>
        <v>-3227.4473945945938</v>
      </c>
      <c r="W806" t="str">
        <f t="shared" si="103"/>
        <v>Critical</v>
      </c>
    </row>
    <row r="807" spans="1:23" ht="15" customHeight="1" x14ac:dyDescent="0.3">
      <c r="A807" s="25">
        <v>321820</v>
      </c>
      <c r="B807" s="25">
        <v>3</v>
      </c>
      <c r="C807" t="str">
        <f>INDEX(tblRegions[name],MATCH(B807,tblRegions[id],0))</f>
        <v>Southeast</v>
      </c>
      <c r="D807" s="26">
        <v>42156</v>
      </c>
      <c r="E807" s="27">
        <v>26</v>
      </c>
      <c r="F807" s="27">
        <v>21</v>
      </c>
      <c r="G807" s="9">
        <f t="shared" si="96"/>
        <v>0.80769230769230771</v>
      </c>
      <c r="H807" s="27">
        <v>536</v>
      </c>
      <c r="I807" s="27">
        <v>362</v>
      </c>
      <c r="J807" s="9">
        <f t="shared" si="97"/>
        <v>0.67537313432835822</v>
      </c>
      <c r="K807">
        <f t="shared" si="98"/>
        <v>-174</v>
      </c>
      <c r="L807" s="28">
        <v>0.61129999999999995</v>
      </c>
      <c r="M807" s="28">
        <v>0.9</v>
      </c>
      <c r="N807" s="9">
        <f t="shared" si="99"/>
        <v>-0.28870000000000007</v>
      </c>
      <c r="O807" s="28">
        <v>0.62829999999999997</v>
      </c>
      <c r="P807" s="28">
        <v>0.95</v>
      </c>
      <c r="Q807" s="9">
        <f t="shared" si="100"/>
        <v>-0.32169999999999999</v>
      </c>
      <c r="R807" s="24">
        <f>SUMIFS(tblCleanOrders[Sales_USD],tblCleanOrders[Rep_ID],A807,tblCleanOrders[Year],YEAR(D807),tblCleanOrders[Month],MONTH(D807))</f>
        <v>4809.8600000000006</v>
      </c>
      <c r="S807" s="27">
        <v>1.07</v>
      </c>
      <c r="T807" s="24">
        <f>INDEX(tblRepAvg[Avg_Monthly_Sales],MATCH(A807,tblRepAvg[Rep_ID],0))*S807</f>
        <v>8313.8872756756755</v>
      </c>
      <c r="U807" s="9">
        <f t="shared" si="101"/>
        <v>0.57853322284900721</v>
      </c>
      <c r="V807" s="24">
        <f t="shared" si="102"/>
        <v>-3504.0272756756749</v>
      </c>
      <c r="W807" t="str">
        <f t="shared" si="103"/>
        <v>Critical</v>
      </c>
    </row>
    <row r="808" spans="1:23" ht="15" customHeight="1" x14ac:dyDescent="0.3">
      <c r="A808" s="25">
        <v>321820</v>
      </c>
      <c r="B808" s="25">
        <v>3</v>
      </c>
      <c r="C808" t="str">
        <f>INDEX(tblRegions[name],MATCH(B808,tblRegions[id],0))</f>
        <v>Southeast</v>
      </c>
      <c r="D808" s="26">
        <v>42186</v>
      </c>
      <c r="E808" s="27">
        <v>26</v>
      </c>
      <c r="F808" s="27">
        <v>19</v>
      </c>
      <c r="G808" s="9">
        <f t="shared" si="96"/>
        <v>0.73076923076923073</v>
      </c>
      <c r="H808" s="27">
        <v>544</v>
      </c>
      <c r="I808" s="27">
        <v>350</v>
      </c>
      <c r="J808" s="9">
        <f t="shared" si="97"/>
        <v>0.64338235294117652</v>
      </c>
      <c r="K808">
        <f t="shared" si="98"/>
        <v>-194</v>
      </c>
      <c r="L808" s="28">
        <v>0.6512</v>
      </c>
      <c r="M808" s="28">
        <v>0.9</v>
      </c>
      <c r="N808" s="9">
        <f t="shared" si="99"/>
        <v>-0.24880000000000002</v>
      </c>
      <c r="O808" s="28">
        <v>0.5736</v>
      </c>
      <c r="P808" s="28">
        <v>0.95</v>
      </c>
      <c r="Q808" s="9">
        <f t="shared" si="100"/>
        <v>-0.37639999999999996</v>
      </c>
      <c r="R808" s="24">
        <f>SUMIFS(tblCleanOrders[Sales_USD],tblCleanOrders[Rep_ID],A808,tblCleanOrders[Year],YEAR(D808),tblCleanOrders[Month],MONTH(D808))</f>
        <v>5615.84</v>
      </c>
      <c r="S808" s="27">
        <v>1.08</v>
      </c>
      <c r="T808" s="24">
        <f>INDEX(tblRepAvg[Avg_Monthly_Sales],MATCH(A808,tblRepAvg[Rep_ID],0))*S808</f>
        <v>8391.5871567567556</v>
      </c>
      <c r="U808" s="9">
        <f t="shared" si="101"/>
        <v>0.66922262679214695</v>
      </c>
      <c r="V808" s="24">
        <f t="shared" si="102"/>
        <v>-2775.7471567567554</v>
      </c>
      <c r="W808" t="str">
        <f t="shared" si="103"/>
        <v>Critical</v>
      </c>
    </row>
    <row r="809" spans="1:23" ht="15" customHeight="1" x14ac:dyDescent="0.3">
      <c r="A809" s="25">
        <v>321820</v>
      </c>
      <c r="B809" s="25">
        <v>3</v>
      </c>
      <c r="C809" t="str">
        <f>INDEX(tblRegions[name],MATCH(B809,tblRegions[id],0))</f>
        <v>Southeast</v>
      </c>
      <c r="D809" s="26">
        <v>42217</v>
      </c>
      <c r="E809" s="27">
        <v>26</v>
      </c>
      <c r="F809" s="27">
        <v>20</v>
      </c>
      <c r="G809" s="9">
        <f t="shared" si="96"/>
        <v>0.76923076923076927</v>
      </c>
      <c r="H809" s="27">
        <v>552</v>
      </c>
      <c r="I809" s="27">
        <v>371</v>
      </c>
      <c r="J809" s="9">
        <f t="shared" si="97"/>
        <v>0.67210144927536231</v>
      </c>
      <c r="K809">
        <f t="shared" si="98"/>
        <v>-181</v>
      </c>
      <c r="L809" s="28">
        <v>0.67859999999999998</v>
      </c>
      <c r="M809" s="28">
        <v>0.9</v>
      </c>
      <c r="N809" s="9">
        <f t="shared" si="99"/>
        <v>-0.22140000000000004</v>
      </c>
      <c r="O809" s="28">
        <v>0.67849999999999999</v>
      </c>
      <c r="P809" s="28">
        <v>0.95</v>
      </c>
      <c r="Q809" s="9">
        <f t="shared" si="100"/>
        <v>-0.27149999999999996</v>
      </c>
      <c r="R809" s="24">
        <f>SUMIFS(tblCleanOrders[Sales_USD],tblCleanOrders[Rep_ID],A809,tblCleanOrders[Year],YEAR(D809),tblCleanOrders[Month],MONTH(D809))</f>
        <v>5086.25</v>
      </c>
      <c r="S809" s="27">
        <v>1.0900000000000001</v>
      </c>
      <c r="T809" s="24">
        <f>INDEX(tblRepAvg[Avg_Monthly_Sales],MATCH(A809,tblRepAvg[Rep_ID],0))*S809</f>
        <v>8469.2870378378375</v>
      </c>
      <c r="U809" s="9">
        <f t="shared" si="101"/>
        <v>0.60055232244182999</v>
      </c>
      <c r="V809" s="24">
        <f t="shared" si="102"/>
        <v>-3383.0370378378375</v>
      </c>
      <c r="W809" t="str">
        <f t="shared" si="103"/>
        <v>Critical</v>
      </c>
    </row>
    <row r="810" spans="1:23" ht="15" customHeight="1" x14ac:dyDescent="0.3">
      <c r="A810" s="25">
        <v>321820</v>
      </c>
      <c r="B810" s="25">
        <v>3</v>
      </c>
      <c r="C810" t="str">
        <f>INDEX(tblRegions[name],MATCH(B810,tblRegions[id],0))</f>
        <v>Southeast</v>
      </c>
      <c r="D810" s="26">
        <v>42248</v>
      </c>
      <c r="E810" s="27">
        <v>26</v>
      </c>
      <c r="F810" s="27">
        <v>20</v>
      </c>
      <c r="G810" s="9">
        <f t="shared" si="96"/>
        <v>0.76923076923076927</v>
      </c>
      <c r="H810" s="27">
        <v>528</v>
      </c>
      <c r="I810" s="27">
        <v>391</v>
      </c>
      <c r="J810" s="9">
        <f t="shared" si="97"/>
        <v>0.74053030303030298</v>
      </c>
      <c r="K810">
        <f t="shared" si="98"/>
        <v>-137</v>
      </c>
      <c r="L810" s="28">
        <v>0.59160000000000001</v>
      </c>
      <c r="M810" s="28">
        <v>0.9</v>
      </c>
      <c r="N810" s="9">
        <f t="shared" si="99"/>
        <v>-0.30840000000000001</v>
      </c>
      <c r="O810" s="28">
        <v>0.67390000000000005</v>
      </c>
      <c r="P810" s="28">
        <v>0.95</v>
      </c>
      <c r="Q810" s="9">
        <f t="shared" si="100"/>
        <v>-0.2760999999999999</v>
      </c>
      <c r="R810" s="24">
        <f>SUMIFS(tblCleanOrders[Sales_USD],tblCleanOrders[Rep_ID],A810,tblCleanOrders[Year],YEAR(D810),tblCleanOrders[Month],MONTH(D810))</f>
        <v>7156.5999999999995</v>
      </c>
      <c r="S810" s="27">
        <v>1.1000000000000001</v>
      </c>
      <c r="T810" s="24">
        <f>INDEX(tblRepAvg[Avg_Monthly_Sales],MATCH(A810,tblRepAvg[Rep_ID],0))*S810</f>
        <v>8546.9869189189176</v>
      </c>
      <c r="U810" s="9">
        <f t="shared" si="101"/>
        <v>0.83732431883787373</v>
      </c>
      <c r="V810" s="24">
        <f t="shared" si="102"/>
        <v>-1390.3869189189181</v>
      </c>
      <c r="W810" t="str">
        <f t="shared" si="103"/>
        <v>Critical</v>
      </c>
    </row>
    <row r="811" spans="1:23" ht="15" customHeight="1" x14ac:dyDescent="0.3">
      <c r="A811" s="25">
        <v>321820</v>
      </c>
      <c r="B811" s="25">
        <v>3</v>
      </c>
      <c r="C811" t="str">
        <f>INDEX(tblRegions[name],MATCH(B811,tblRegions[id],0))</f>
        <v>Southeast</v>
      </c>
      <c r="D811" s="26">
        <v>42278</v>
      </c>
      <c r="E811" s="27">
        <v>26</v>
      </c>
      <c r="F811" s="27">
        <v>20</v>
      </c>
      <c r="G811" s="9">
        <f t="shared" si="96"/>
        <v>0.76923076923076927</v>
      </c>
      <c r="H811" s="27">
        <v>536</v>
      </c>
      <c r="I811" s="27">
        <v>392</v>
      </c>
      <c r="J811" s="9">
        <f t="shared" si="97"/>
        <v>0.73134328358208955</v>
      </c>
      <c r="K811">
        <f t="shared" si="98"/>
        <v>-144</v>
      </c>
      <c r="L811" s="28">
        <v>0.60329999999999995</v>
      </c>
      <c r="M811" s="28">
        <v>0.9</v>
      </c>
      <c r="N811" s="9">
        <f t="shared" si="99"/>
        <v>-0.29670000000000007</v>
      </c>
      <c r="O811" s="28">
        <v>0.60429999999999995</v>
      </c>
      <c r="P811" s="28">
        <v>0.95</v>
      </c>
      <c r="Q811" s="9">
        <f t="shared" si="100"/>
        <v>-0.34570000000000001</v>
      </c>
      <c r="R811" s="24">
        <f>SUMIFS(tblCleanOrders[Sales_USD],tblCleanOrders[Rep_ID],A811,tblCleanOrders[Year],YEAR(D811),tblCleanOrders[Month],MONTH(D811))</f>
        <v>13792.949999999999</v>
      </c>
      <c r="S811" s="27">
        <v>1.1100000000000001</v>
      </c>
      <c r="T811" s="24">
        <f>INDEX(tblRepAvg[Avg_Monthly_Sales],MATCH(A811,tblRepAvg[Rep_ID],0))*S811</f>
        <v>8624.6867999999995</v>
      </c>
      <c r="U811" s="9">
        <f t="shared" si="101"/>
        <v>1.5992406819920695</v>
      </c>
      <c r="V811" s="24">
        <f t="shared" si="102"/>
        <v>5168.2631999999994</v>
      </c>
      <c r="W811" t="str">
        <f t="shared" si="103"/>
        <v>Critical</v>
      </c>
    </row>
    <row r="812" spans="1:23" ht="15" customHeight="1" x14ac:dyDescent="0.3">
      <c r="A812" s="25">
        <v>321820</v>
      </c>
      <c r="B812" s="25">
        <v>3</v>
      </c>
      <c r="C812" t="str">
        <f>INDEX(tblRegions[name],MATCH(B812,tblRegions[id],0))</f>
        <v>Southeast</v>
      </c>
      <c r="D812" s="26">
        <v>42309</v>
      </c>
      <c r="E812" s="27">
        <v>26</v>
      </c>
      <c r="F812" s="27">
        <v>21</v>
      </c>
      <c r="G812" s="9">
        <f t="shared" si="96"/>
        <v>0.80769230769230771</v>
      </c>
      <c r="H812" s="27">
        <v>544</v>
      </c>
      <c r="I812" s="27">
        <v>380</v>
      </c>
      <c r="J812" s="9">
        <f t="shared" si="97"/>
        <v>0.69852941176470584</v>
      </c>
      <c r="K812">
        <f t="shared" si="98"/>
        <v>-164</v>
      </c>
      <c r="L812" s="28">
        <v>0.60019999999999996</v>
      </c>
      <c r="M812" s="28">
        <v>0.9</v>
      </c>
      <c r="N812" s="9">
        <f t="shared" si="99"/>
        <v>-0.29980000000000007</v>
      </c>
      <c r="O812" s="28">
        <v>0.65920000000000001</v>
      </c>
      <c r="P812" s="28">
        <v>0.95</v>
      </c>
      <c r="Q812" s="9">
        <f t="shared" si="100"/>
        <v>-0.29079999999999995</v>
      </c>
      <c r="R812" s="24">
        <f>SUMIFS(tblCleanOrders[Sales_USD],tblCleanOrders[Rep_ID],A812,tblCleanOrders[Year],YEAR(D812),tblCleanOrders[Month],MONTH(D812))</f>
        <v>10511.1</v>
      </c>
      <c r="S812" s="27">
        <v>1.1200000000000001</v>
      </c>
      <c r="T812" s="24">
        <f>INDEX(tblRepAvg[Avg_Monthly_Sales],MATCH(A812,tblRepAvg[Rep_ID],0))*S812</f>
        <v>8702.3866810810796</v>
      </c>
      <c r="U812" s="9">
        <f t="shared" si="101"/>
        <v>1.2078410653540654</v>
      </c>
      <c r="V812" s="24">
        <f t="shared" si="102"/>
        <v>1808.7133189189208</v>
      </c>
      <c r="W812" t="str">
        <f t="shared" si="103"/>
        <v>Critical</v>
      </c>
    </row>
    <row r="813" spans="1:23" ht="15" customHeight="1" x14ac:dyDescent="0.3">
      <c r="A813" s="25">
        <v>321820</v>
      </c>
      <c r="B813" s="25">
        <v>3</v>
      </c>
      <c r="C813" t="str">
        <f>INDEX(tblRegions[name],MATCH(B813,tblRegions[id],0))</f>
        <v>Southeast</v>
      </c>
      <c r="D813" s="26">
        <v>42339</v>
      </c>
      <c r="E813" s="27">
        <v>26</v>
      </c>
      <c r="F813" s="27">
        <v>20</v>
      </c>
      <c r="G813" s="9">
        <f t="shared" si="96"/>
        <v>0.76923076923076927</v>
      </c>
      <c r="H813" s="27">
        <v>552</v>
      </c>
      <c r="I813" s="27">
        <v>393</v>
      </c>
      <c r="J813" s="9">
        <f t="shared" si="97"/>
        <v>0.71195652173913049</v>
      </c>
      <c r="K813">
        <f t="shared" si="98"/>
        <v>-159</v>
      </c>
      <c r="L813" s="28">
        <v>0.63300000000000001</v>
      </c>
      <c r="M813" s="28">
        <v>0.9</v>
      </c>
      <c r="N813" s="9">
        <f t="shared" si="99"/>
        <v>-0.26700000000000002</v>
      </c>
      <c r="O813" s="28">
        <v>0.64259999999999995</v>
      </c>
      <c r="P813" s="28">
        <v>0.95</v>
      </c>
      <c r="Q813" s="9">
        <f t="shared" si="100"/>
        <v>-0.30740000000000001</v>
      </c>
      <c r="R813" s="24">
        <f>SUMIFS(tblCleanOrders[Sales_USD],tblCleanOrders[Rep_ID],A813,tblCleanOrders[Year],YEAR(D813),tblCleanOrders[Month],MONTH(D813))</f>
        <v>4128.79</v>
      </c>
      <c r="S813" s="27">
        <v>1.1299999999999999</v>
      </c>
      <c r="T813" s="24">
        <f>INDEX(tblRepAvg[Avg_Monthly_Sales],MATCH(A813,tblRepAvg[Rep_ID],0))*S813</f>
        <v>8780.0865621621597</v>
      </c>
      <c r="U813" s="9">
        <f t="shared" si="101"/>
        <v>0.47024479437287642</v>
      </c>
      <c r="V813" s="24">
        <f t="shared" si="102"/>
        <v>-4651.2965621621597</v>
      </c>
      <c r="W813" t="str">
        <f t="shared" si="103"/>
        <v>Critical</v>
      </c>
    </row>
    <row r="814" spans="1:23" ht="15" customHeight="1" x14ac:dyDescent="0.3">
      <c r="A814" s="25">
        <v>321820</v>
      </c>
      <c r="B814" s="25">
        <v>3</v>
      </c>
      <c r="C814" t="str">
        <f>INDEX(tblRegions[name],MATCH(B814,tblRegions[id],0))</f>
        <v>Southeast</v>
      </c>
      <c r="D814" s="26">
        <v>42370</v>
      </c>
      <c r="E814" s="27">
        <v>26</v>
      </c>
      <c r="F814" s="27">
        <v>20</v>
      </c>
      <c r="G814" s="9">
        <f t="shared" si="96"/>
        <v>0.76923076923076927</v>
      </c>
      <c r="H814" s="27">
        <v>528</v>
      </c>
      <c r="I814" s="27">
        <v>366</v>
      </c>
      <c r="J814" s="9">
        <f t="shared" si="97"/>
        <v>0.69318181818181823</v>
      </c>
      <c r="K814">
        <f t="shared" si="98"/>
        <v>-162</v>
      </c>
      <c r="L814" s="28">
        <v>0.63680000000000003</v>
      </c>
      <c r="M814" s="28">
        <v>0.9</v>
      </c>
      <c r="N814" s="9">
        <f t="shared" si="99"/>
        <v>-0.26319999999999999</v>
      </c>
      <c r="O814" s="28">
        <v>0.71750000000000003</v>
      </c>
      <c r="P814" s="28">
        <v>0.95</v>
      </c>
      <c r="Q814" s="9">
        <f t="shared" si="100"/>
        <v>-0.23249999999999993</v>
      </c>
      <c r="R814" s="24">
        <f>SUMIFS(tblCleanOrders[Sales_USD],tblCleanOrders[Rep_ID],A814,tblCleanOrders[Year],YEAR(D814),tblCleanOrders[Month],MONTH(D814))</f>
        <v>6678.25</v>
      </c>
      <c r="S814" s="27">
        <v>1.1399999999999999</v>
      </c>
      <c r="T814" s="24">
        <f>INDEX(tblRepAvg[Avg_Monthly_Sales],MATCH(A814,tblRepAvg[Rep_ID],0))*S814</f>
        <v>8857.7864432432416</v>
      </c>
      <c r="U814" s="9">
        <f t="shared" si="101"/>
        <v>0.75394118415376776</v>
      </c>
      <c r="V814" s="24">
        <f t="shared" si="102"/>
        <v>-2179.5364432432416</v>
      </c>
      <c r="W814" t="str">
        <f t="shared" si="103"/>
        <v>Critical</v>
      </c>
    </row>
    <row r="815" spans="1:23" ht="15" customHeight="1" x14ac:dyDescent="0.3">
      <c r="A815" s="25">
        <v>321820</v>
      </c>
      <c r="B815" s="25">
        <v>3</v>
      </c>
      <c r="C815" t="str">
        <f>INDEX(tblRegions[name],MATCH(B815,tblRegions[id],0))</f>
        <v>Southeast</v>
      </c>
      <c r="D815" s="26">
        <v>42401</v>
      </c>
      <c r="E815" s="27">
        <v>26</v>
      </c>
      <c r="F815" s="27">
        <v>21</v>
      </c>
      <c r="G815" s="9">
        <f t="shared" si="96"/>
        <v>0.80769230769230771</v>
      </c>
      <c r="H815" s="27">
        <v>536</v>
      </c>
      <c r="I815" s="27">
        <v>390</v>
      </c>
      <c r="J815" s="9">
        <f t="shared" si="97"/>
        <v>0.72761194029850751</v>
      </c>
      <c r="K815">
        <f t="shared" si="98"/>
        <v>-146</v>
      </c>
      <c r="L815" s="28">
        <v>0.72560000000000002</v>
      </c>
      <c r="M815" s="28">
        <v>0.9</v>
      </c>
      <c r="N815" s="9">
        <f t="shared" si="99"/>
        <v>-0.1744</v>
      </c>
      <c r="O815" s="28">
        <v>0.67669999999999997</v>
      </c>
      <c r="P815" s="28">
        <v>0.95</v>
      </c>
      <c r="Q815" s="9">
        <f t="shared" si="100"/>
        <v>-0.27329999999999999</v>
      </c>
      <c r="R815" s="24">
        <f>SUMIFS(tblCleanOrders[Sales_USD],tblCleanOrders[Rep_ID],A815,tblCleanOrders[Year],YEAR(D815),tblCleanOrders[Month],MONTH(D815))</f>
        <v>6037.55</v>
      </c>
      <c r="S815" s="27">
        <v>1.1499999999999999</v>
      </c>
      <c r="T815" s="24">
        <f>INDEX(tblRepAvg[Avg_Monthly_Sales],MATCH(A815,tblRepAvg[Rep_ID],0))*S815</f>
        <v>8935.4863243243217</v>
      </c>
      <c r="U815" s="9">
        <f t="shared" si="101"/>
        <v>0.67568230545711727</v>
      </c>
      <c r="V815" s="24">
        <f t="shared" si="102"/>
        <v>-2897.9363243243215</v>
      </c>
      <c r="W815" t="str">
        <f t="shared" si="103"/>
        <v>Critical</v>
      </c>
    </row>
    <row r="816" spans="1:23" ht="15" customHeight="1" x14ac:dyDescent="0.3">
      <c r="A816" s="25">
        <v>321820</v>
      </c>
      <c r="B816" s="25">
        <v>3</v>
      </c>
      <c r="C816" t="str">
        <f>INDEX(tblRegions[name],MATCH(B816,tblRegions[id],0))</f>
        <v>Southeast</v>
      </c>
      <c r="D816" s="26">
        <v>42430</v>
      </c>
      <c r="E816" s="27">
        <v>26</v>
      </c>
      <c r="F816" s="27">
        <v>21</v>
      </c>
      <c r="G816" s="9">
        <f t="shared" si="96"/>
        <v>0.80769230769230771</v>
      </c>
      <c r="H816" s="27">
        <v>544</v>
      </c>
      <c r="I816" s="27">
        <v>389</v>
      </c>
      <c r="J816" s="9">
        <f t="shared" si="97"/>
        <v>0.71507352941176472</v>
      </c>
      <c r="K816">
        <f t="shared" si="98"/>
        <v>-155</v>
      </c>
      <c r="L816" s="28">
        <v>0.58220000000000005</v>
      </c>
      <c r="M816" s="28">
        <v>0.9</v>
      </c>
      <c r="N816" s="9">
        <f t="shared" si="99"/>
        <v>-0.31779999999999997</v>
      </c>
      <c r="O816" s="28">
        <v>0.62160000000000004</v>
      </c>
      <c r="P816" s="28">
        <v>0.95</v>
      </c>
      <c r="Q816" s="9">
        <f t="shared" si="100"/>
        <v>-0.32839999999999991</v>
      </c>
      <c r="R816" s="24">
        <f>SUMIFS(tblCleanOrders[Sales_USD],tblCleanOrders[Rep_ID],A816,tblCleanOrders[Year],YEAR(D816),tblCleanOrders[Month],MONTH(D816))</f>
        <v>7479.19</v>
      </c>
      <c r="S816" s="27">
        <v>1.05</v>
      </c>
      <c r="T816" s="24">
        <f>INDEX(tblRepAvg[Avg_Monthly_Sales],MATCH(A816,tblRepAvg[Rep_ID],0))*S816</f>
        <v>8158.4875135135126</v>
      </c>
      <c r="U816" s="9">
        <f t="shared" si="101"/>
        <v>0.91673732264854957</v>
      </c>
      <c r="V816" s="24">
        <f t="shared" si="102"/>
        <v>-679.29751351351297</v>
      </c>
      <c r="W816" t="str">
        <f t="shared" si="103"/>
        <v>Critical</v>
      </c>
    </row>
    <row r="817" spans="1:23" ht="15" customHeight="1" x14ac:dyDescent="0.3">
      <c r="A817" s="25">
        <v>321820</v>
      </c>
      <c r="B817" s="25">
        <v>3</v>
      </c>
      <c r="C817" t="str">
        <f>INDEX(tblRegions[name],MATCH(B817,tblRegions[id],0))</f>
        <v>Southeast</v>
      </c>
      <c r="D817" s="26">
        <v>42461</v>
      </c>
      <c r="E817" s="27">
        <v>26</v>
      </c>
      <c r="F817" s="27">
        <v>20</v>
      </c>
      <c r="G817" s="9">
        <f t="shared" si="96"/>
        <v>0.76923076923076927</v>
      </c>
      <c r="H817" s="27">
        <v>552</v>
      </c>
      <c r="I817" s="27">
        <v>394</v>
      </c>
      <c r="J817" s="9">
        <f t="shared" si="97"/>
        <v>0.71376811594202894</v>
      </c>
      <c r="K817">
        <f t="shared" si="98"/>
        <v>-158</v>
      </c>
      <c r="L817" s="28">
        <v>0.61150000000000004</v>
      </c>
      <c r="M817" s="28">
        <v>0.9</v>
      </c>
      <c r="N817" s="9">
        <f t="shared" si="99"/>
        <v>-0.28849999999999998</v>
      </c>
      <c r="O817" s="28">
        <v>0.64639999999999997</v>
      </c>
      <c r="P817" s="28">
        <v>0.95</v>
      </c>
      <c r="Q817" s="9">
        <f t="shared" si="100"/>
        <v>-0.30359999999999998</v>
      </c>
      <c r="R817" s="24">
        <f>SUMIFS(tblCleanOrders[Sales_USD],tblCleanOrders[Rep_ID],A817,tblCleanOrders[Year],YEAR(D817),tblCleanOrders[Month],MONTH(D817))</f>
        <v>11362.519999999999</v>
      </c>
      <c r="S817" s="27">
        <v>1.06</v>
      </c>
      <c r="T817" s="24">
        <f>INDEX(tblRepAvg[Avg_Monthly_Sales],MATCH(A817,tblRepAvg[Rep_ID],0))*S817</f>
        <v>8236.1873945945936</v>
      </c>
      <c r="U817" s="9">
        <f t="shared" si="101"/>
        <v>1.3795849287568682</v>
      </c>
      <c r="V817" s="24">
        <f t="shared" si="102"/>
        <v>3126.332605405405</v>
      </c>
      <c r="W817" t="str">
        <f t="shared" si="103"/>
        <v>Critical</v>
      </c>
    </row>
    <row r="818" spans="1:23" ht="15" customHeight="1" x14ac:dyDescent="0.3">
      <c r="A818" s="25">
        <v>321820</v>
      </c>
      <c r="B818" s="25">
        <v>3</v>
      </c>
      <c r="C818" t="str">
        <f>INDEX(tblRegions[name],MATCH(B818,tblRegions[id],0))</f>
        <v>Southeast</v>
      </c>
      <c r="D818" s="26">
        <v>42491</v>
      </c>
      <c r="E818" s="27">
        <v>26</v>
      </c>
      <c r="F818" s="27">
        <v>21</v>
      </c>
      <c r="G818" s="9">
        <f t="shared" si="96"/>
        <v>0.80769230769230771</v>
      </c>
      <c r="H818" s="27">
        <v>528</v>
      </c>
      <c r="I818" s="27">
        <v>381</v>
      </c>
      <c r="J818" s="9">
        <f t="shared" si="97"/>
        <v>0.72159090909090906</v>
      </c>
      <c r="K818">
        <f t="shared" si="98"/>
        <v>-147</v>
      </c>
      <c r="L818" s="28">
        <v>0.6119</v>
      </c>
      <c r="M818" s="28">
        <v>0.9</v>
      </c>
      <c r="N818" s="9">
        <f t="shared" si="99"/>
        <v>-0.28810000000000002</v>
      </c>
      <c r="O818" s="28">
        <v>0.61809999999999998</v>
      </c>
      <c r="P818" s="28">
        <v>0.95</v>
      </c>
      <c r="Q818" s="9">
        <f t="shared" si="100"/>
        <v>-0.33189999999999997</v>
      </c>
      <c r="R818" s="24">
        <f>SUMIFS(tblCleanOrders[Sales_USD],tblCleanOrders[Rep_ID],A818,tblCleanOrders[Year],YEAR(D818),tblCleanOrders[Month],MONTH(D818))</f>
        <v>12268.06</v>
      </c>
      <c r="S818" s="27">
        <v>1.07</v>
      </c>
      <c r="T818" s="24">
        <f>INDEX(tblRepAvg[Avg_Monthly_Sales],MATCH(A818,tblRepAvg[Rep_ID],0))*S818</f>
        <v>8313.8872756756755</v>
      </c>
      <c r="U818" s="9">
        <f t="shared" si="101"/>
        <v>1.4756105770032786</v>
      </c>
      <c r="V818" s="24">
        <f t="shared" si="102"/>
        <v>3954.172724324324</v>
      </c>
      <c r="W818" t="str">
        <f t="shared" si="103"/>
        <v>Critical</v>
      </c>
    </row>
    <row r="819" spans="1:23" ht="15" customHeight="1" x14ac:dyDescent="0.3">
      <c r="A819" s="25">
        <v>321820</v>
      </c>
      <c r="B819" s="25">
        <v>3</v>
      </c>
      <c r="C819" t="str">
        <f>INDEX(tblRegions[name],MATCH(B819,tblRegions[id],0))</f>
        <v>Southeast</v>
      </c>
      <c r="D819" s="26">
        <v>42522</v>
      </c>
      <c r="E819" s="27">
        <v>26</v>
      </c>
      <c r="F819" s="27">
        <v>21</v>
      </c>
      <c r="G819" s="9">
        <f t="shared" si="96"/>
        <v>0.80769230769230771</v>
      </c>
      <c r="H819" s="27">
        <v>536</v>
      </c>
      <c r="I819" s="27">
        <v>385</v>
      </c>
      <c r="J819" s="9">
        <f t="shared" si="97"/>
        <v>0.71828358208955223</v>
      </c>
      <c r="K819">
        <f t="shared" si="98"/>
        <v>-151</v>
      </c>
      <c r="L819" s="28">
        <v>0.56130000000000002</v>
      </c>
      <c r="M819" s="28">
        <v>0.9</v>
      </c>
      <c r="N819" s="9">
        <f t="shared" si="99"/>
        <v>-0.3387</v>
      </c>
      <c r="O819" s="28">
        <v>0.623</v>
      </c>
      <c r="P819" s="28">
        <v>0.95</v>
      </c>
      <c r="Q819" s="9">
        <f t="shared" si="100"/>
        <v>-0.32699999999999996</v>
      </c>
      <c r="R819" s="24">
        <f>SUMIFS(tblCleanOrders[Sales_USD],tblCleanOrders[Rep_ID],A819,tblCleanOrders[Year],YEAR(D819),tblCleanOrders[Month],MONTH(D819))</f>
        <v>28135.25</v>
      </c>
      <c r="S819" s="27">
        <v>1.08</v>
      </c>
      <c r="T819" s="24">
        <f>INDEX(tblRepAvg[Avg_Monthly_Sales],MATCH(A819,tblRepAvg[Rep_ID],0))*S819</f>
        <v>8391.5871567567556</v>
      </c>
      <c r="U819" s="9">
        <f t="shared" si="101"/>
        <v>3.3527924425293016</v>
      </c>
      <c r="V819" s="24">
        <f t="shared" si="102"/>
        <v>19743.662843243244</v>
      </c>
      <c r="W819" t="str">
        <f t="shared" si="103"/>
        <v>Critical</v>
      </c>
    </row>
    <row r="820" spans="1:23" ht="15" customHeight="1" x14ac:dyDescent="0.3">
      <c r="A820" s="25">
        <v>321820</v>
      </c>
      <c r="B820" s="25">
        <v>3</v>
      </c>
      <c r="C820" t="str">
        <f>INDEX(tblRegions[name],MATCH(B820,tblRegions[id],0))</f>
        <v>Southeast</v>
      </c>
      <c r="D820" s="26">
        <v>42552</v>
      </c>
      <c r="E820" s="27">
        <v>26</v>
      </c>
      <c r="F820" s="27">
        <v>21</v>
      </c>
      <c r="G820" s="9">
        <f t="shared" si="96"/>
        <v>0.80769230769230771</v>
      </c>
      <c r="H820" s="27">
        <v>544</v>
      </c>
      <c r="I820" s="27">
        <v>391</v>
      </c>
      <c r="J820" s="9">
        <f t="shared" si="97"/>
        <v>0.71875</v>
      </c>
      <c r="K820">
        <f t="shared" si="98"/>
        <v>-153</v>
      </c>
      <c r="L820" s="28">
        <v>0.64939999999999998</v>
      </c>
      <c r="M820" s="28">
        <v>0.9</v>
      </c>
      <c r="N820" s="9">
        <f t="shared" si="99"/>
        <v>-0.25060000000000004</v>
      </c>
      <c r="O820" s="28">
        <v>0.65710000000000002</v>
      </c>
      <c r="P820" s="28">
        <v>0.95</v>
      </c>
      <c r="Q820" s="9">
        <f t="shared" si="100"/>
        <v>-0.29289999999999994</v>
      </c>
      <c r="R820" s="24">
        <f>SUMIFS(tblCleanOrders[Sales_USD],tblCleanOrders[Rep_ID],A820,tblCleanOrders[Year],YEAR(D820),tblCleanOrders[Month],MONTH(D820))</f>
        <v>15651.46</v>
      </c>
      <c r="S820" s="27">
        <v>1.0900000000000001</v>
      </c>
      <c r="T820" s="24">
        <f>INDEX(tblRepAvg[Avg_Monthly_Sales],MATCH(A820,tblRepAvg[Rep_ID],0))*S820</f>
        <v>8469.2870378378375</v>
      </c>
      <c r="U820" s="9">
        <f t="shared" si="101"/>
        <v>1.8480256874132031</v>
      </c>
      <c r="V820" s="24">
        <f t="shared" si="102"/>
        <v>7182.1729621621616</v>
      </c>
      <c r="W820" t="str">
        <f t="shared" si="103"/>
        <v>Critical</v>
      </c>
    </row>
    <row r="821" spans="1:23" ht="15" customHeight="1" x14ac:dyDescent="0.3">
      <c r="A821" s="25">
        <v>321820</v>
      </c>
      <c r="B821" s="25">
        <v>3</v>
      </c>
      <c r="C821" t="str">
        <f>INDEX(tblRegions[name],MATCH(B821,tblRegions[id],0))</f>
        <v>Southeast</v>
      </c>
      <c r="D821" s="26">
        <v>42583</v>
      </c>
      <c r="E821" s="27">
        <v>26</v>
      </c>
      <c r="F821" s="27">
        <v>21</v>
      </c>
      <c r="G821" s="9">
        <f t="shared" si="96"/>
        <v>0.80769230769230771</v>
      </c>
      <c r="H821" s="27">
        <v>552</v>
      </c>
      <c r="I821" s="27">
        <v>381</v>
      </c>
      <c r="J821" s="9">
        <f t="shared" si="97"/>
        <v>0.69021739130434778</v>
      </c>
      <c r="K821">
        <f t="shared" si="98"/>
        <v>-171</v>
      </c>
      <c r="L821" s="28">
        <v>0.59399999999999997</v>
      </c>
      <c r="M821" s="28">
        <v>0.9</v>
      </c>
      <c r="N821" s="9">
        <f t="shared" si="99"/>
        <v>-0.30600000000000005</v>
      </c>
      <c r="O821" s="28">
        <v>0.62970000000000004</v>
      </c>
      <c r="P821" s="28">
        <v>0.95</v>
      </c>
      <c r="Q821" s="9">
        <f t="shared" si="100"/>
        <v>-0.32029999999999992</v>
      </c>
      <c r="R821" s="24">
        <f>SUMIFS(tblCleanOrders[Sales_USD],tblCleanOrders[Rep_ID],A821,tblCleanOrders[Year],YEAR(D821),tblCleanOrders[Month],MONTH(D821))</f>
        <v>18694.260000000002</v>
      </c>
      <c r="S821" s="27">
        <v>1.1000000000000001</v>
      </c>
      <c r="T821" s="24">
        <f>INDEX(tblRepAvg[Avg_Monthly_Sales],MATCH(A821,tblRepAvg[Rep_ID],0))*S821</f>
        <v>8546.9869189189176</v>
      </c>
      <c r="U821" s="9">
        <f t="shared" si="101"/>
        <v>2.1872339547659658</v>
      </c>
      <c r="V821" s="24">
        <f t="shared" si="102"/>
        <v>10147.273081081084</v>
      </c>
      <c r="W821" t="str">
        <f t="shared" si="103"/>
        <v>Critical</v>
      </c>
    </row>
    <row r="822" spans="1:23" ht="15" customHeight="1" x14ac:dyDescent="0.3">
      <c r="A822" s="25">
        <v>321820</v>
      </c>
      <c r="B822" s="25">
        <v>3</v>
      </c>
      <c r="C822" t="str">
        <f>INDEX(tblRegions[name],MATCH(B822,tblRegions[id],0))</f>
        <v>Southeast</v>
      </c>
      <c r="D822" s="26">
        <v>42614</v>
      </c>
      <c r="E822" s="27">
        <v>26</v>
      </c>
      <c r="F822" s="27">
        <v>21</v>
      </c>
      <c r="G822" s="9">
        <f t="shared" si="96"/>
        <v>0.80769230769230771</v>
      </c>
      <c r="H822" s="27">
        <v>528</v>
      </c>
      <c r="I822" s="27">
        <v>362</v>
      </c>
      <c r="J822" s="9">
        <f t="shared" si="97"/>
        <v>0.68560606060606055</v>
      </c>
      <c r="K822">
        <f t="shared" si="98"/>
        <v>-166</v>
      </c>
      <c r="L822" s="28">
        <v>0.55159999999999998</v>
      </c>
      <c r="M822" s="28">
        <v>0.9</v>
      </c>
      <c r="N822" s="9">
        <f t="shared" si="99"/>
        <v>-0.34840000000000004</v>
      </c>
      <c r="O822" s="28">
        <v>0.61860000000000004</v>
      </c>
      <c r="P822" s="28">
        <v>0.95</v>
      </c>
      <c r="Q822" s="9">
        <f t="shared" si="100"/>
        <v>-0.33139999999999992</v>
      </c>
      <c r="R822" s="24">
        <f>SUMIFS(tblCleanOrders[Sales_USD],tblCleanOrders[Rep_ID],A822,tblCleanOrders[Year],YEAR(D822),tblCleanOrders[Month],MONTH(D822))</f>
        <v>15917.609999999999</v>
      </c>
      <c r="S822" s="27">
        <v>1.1100000000000001</v>
      </c>
      <c r="T822" s="24">
        <f>INDEX(tblRepAvg[Avg_Monthly_Sales],MATCH(A822,tblRepAvg[Rep_ID],0))*S822</f>
        <v>8624.6867999999995</v>
      </c>
      <c r="U822" s="9">
        <f t="shared" si="101"/>
        <v>1.8455870188816594</v>
      </c>
      <c r="V822" s="24">
        <f t="shared" si="102"/>
        <v>7292.9231999999993</v>
      </c>
      <c r="W822" t="str">
        <f t="shared" si="103"/>
        <v>Critical</v>
      </c>
    </row>
    <row r="823" spans="1:23" ht="15" customHeight="1" x14ac:dyDescent="0.3">
      <c r="A823" s="25">
        <v>321820</v>
      </c>
      <c r="B823" s="25">
        <v>3</v>
      </c>
      <c r="C823" t="str">
        <f>INDEX(tblRegions[name],MATCH(B823,tblRegions[id],0))</f>
        <v>Southeast</v>
      </c>
      <c r="D823" s="26">
        <v>42644</v>
      </c>
      <c r="E823" s="27">
        <v>26</v>
      </c>
      <c r="F823" s="27">
        <v>21</v>
      </c>
      <c r="G823" s="9">
        <f t="shared" si="96"/>
        <v>0.80769230769230771</v>
      </c>
      <c r="H823" s="27">
        <v>536</v>
      </c>
      <c r="I823" s="27">
        <v>363</v>
      </c>
      <c r="J823" s="9">
        <f t="shared" si="97"/>
        <v>0.67723880597014929</v>
      </c>
      <c r="K823">
        <f t="shared" si="98"/>
        <v>-173</v>
      </c>
      <c r="L823" s="28">
        <v>0.6089</v>
      </c>
      <c r="M823" s="28">
        <v>0.9</v>
      </c>
      <c r="N823" s="9">
        <f t="shared" si="99"/>
        <v>-0.29110000000000003</v>
      </c>
      <c r="O823" s="28">
        <v>0.65820000000000001</v>
      </c>
      <c r="P823" s="28">
        <v>0.95</v>
      </c>
      <c r="Q823" s="9">
        <f t="shared" si="100"/>
        <v>-0.29179999999999995</v>
      </c>
      <c r="R823" s="24">
        <f>SUMIFS(tblCleanOrders[Sales_USD],tblCleanOrders[Rep_ID],A823,tblCleanOrders[Year],YEAR(D823),tblCleanOrders[Month],MONTH(D823))</f>
        <v>15945.18</v>
      </c>
      <c r="S823" s="27">
        <v>1.1200000000000001</v>
      </c>
      <c r="T823" s="24">
        <f>INDEX(tblRepAvg[Avg_Monthly_Sales],MATCH(A823,tblRepAvg[Rep_ID],0))*S823</f>
        <v>8702.3866810810796</v>
      </c>
      <c r="U823" s="9">
        <f t="shared" si="101"/>
        <v>1.832276659765613</v>
      </c>
      <c r="V823" s="24">
        <f t="shared" si="102"/>
        <v>7242.7933189189207</v>
      </c>
      <c r="W823" t="str">
        <f t="shared" si="103"/>
        <v>Critical</v>
      </c>
    </row>
    <row r="824" spans="1:23" ht="15" customHeight="1" x14ac:dyDescent="0.3">
      <c r="A824" s="25">
        <v>321820</v>
      </c>
      <c r="B824" s="25">
        <v>3</v>
      </c>
      <c r="C824" t="str">
        <f>INDEX(tblRegions[name],MATCH(B824,tblRegions[id],0))</f>
        <v>Southeast</v>
      </c>
      <c r="D824" s="26">
        <v>42675</v>
      </c>
      <c r="E824" s="27">
        <v>26</v>
      </c>
      <c r="F824" s="27">
        <v>20</v>
      </c>
      <c r="G824" s="9">
        <f t="shared" si="96"/>
        <v>0.76923076923076927</v>
      </c>
      <c r="H824" s="27">
        <v>544</v>
      </c>
      <c r="I824" s="27">
        <v>339</v>
      </c>
      <c r="J824" s="9">
        <f t="shared" si="97"/>
        <v>0.62316176470588236</v>
      </c>
      <c r="K824">
        <f t="shared" si="98"/>
        <v>-205</v>
      </c>
      <c r="L824" s="28">
        <v>0.60540000000000005</v>
      </c>
      <c r="M824" s="28">
        <v>0.9</v>
      </c>
      <c r="N824" s="9">
        <f t="shared" si="99"/>
        <v>-0.29459999999999997</v>
      </c>
      <c r="O824" s="28">
        <v>0.6673</v>
      </c>
      <c r="P824" s="28">
        <v>0.95</v>
      </c>
      <c r="Q824" s="9">
        <f t="shared" si="100"/>
        <v>-0.28269999999999995</v>
      </c>
      <c r="R824" s="24">
        <f>SUMIFS(tblCleanOrders[Sales_USD],tblCleanOrders[Rep_ID],A824,tblCleanOrders[Year],YEAR(D824),tblCleanOrders[Month],MONTH(D824))</f>
        <v>20291.760000000002</v>
      </c>
      <c r="S824" s="27">
        <v>1.1299999999999999</v>
      </c>
      <c r="T824" s="24">
        <f>INDEX(tblRepAvg[Avg_Monthly_Sales],MATCH(A824,tblRepAvg[Rep_ID],0))*S824</f>
        <v>8780.0865621621597</v>
      </c>
      <c r="U824" s="9">
        <f t="shared" si="101"/>
        <v>2.3111116110685597</v>
      </c>
      <c r="V824" s="24">
        <f t="shared" si="102"/>
        <v>11511.673437837842</v>
      </c>
      <c r="W824" t="str">
        <f t="shared" si="103"/>
        <v>Critical</v>
      </c>
    </row>
    <row r="825" spans="1:23" ht="15" customHeight="1" x14ac:dyDescent="0.3">
      <c r="A825" s="25">
        <v>321820</v>
      </c>
      <c r="B825" s="25">
        <v>3</v>
      </c>
      <c r="C825" t="str">
        <f>INDEX(tblRegions[name],MATCH(B825,tblRegions[id],0))</f>
        <v>Southeast</v>
      </c>
      <c r="D825" s="26">
        <v>42705</v>
      </c>
      <c r="E825" s="27">
        <v>26</v>
      </c>
      <c r="F825" s="27">
        <v>22</v>
      </c>
      <c r="G825" s="9">
        <f t="shared" si="96"/>
        <v>0.84615384615384615</v>
      </c>
      <c r="H825" s="27">
        <v>552</v>
      </c>
      <c r="I825" s="27">
        <v>397</v>
      </c>
      <c r="J825" s="9">
        <f t="shared" si="97"/>
        <v>0.71920289855072461</v>
      </c>
      <c r="K825">
        <f t="shared" si="98"/>
        <v>-155</v>
      </c>
      <c r="L825" s="28">
        <v>0.56620000000000004</v>
      </c>
      <c r="M825" s="28">
        <v>0.9</v>
      </c>
      <c r="N825" s="9">
        <f t="shared" si="99"/>
        <v>-0.33379999999999999</v>
      </c>
      <c r="O825" s="28">
        <v>0.62660000000000005</v>
      </c>
      <c r="P825" s="28">
        <v>0.95</v>
      </c>
      <c r="Q825" s="9">
        <f t="shared" si="100"/>
        <v>-0.32339999999999991</v>
      </c>
      <c r="R825" s="24">
        <f>SUMIFS(tblCleanOrders[Sales_USD],tblCleanOrders[Rep_ID],A825,tblCleanOrders[Year],YEAR(D825),tblCleanOrders[Month],MONTH(D825))</f>
        <v>14975.54</v>
      </c>
      <c r="S825" s="27">
        <v>1.1399999999999999</v>
      </c>
      <c r="T825" s="24">
        <f>INDEX(tblRepAvg[Avg_Monthly_Sales],MATCH(A825,tblRepAvg[Rep_ID],0))*S825</f>
        <v>8857.7864432432416</v>
      </c>
      <c r="U825" s="9">
        <f t="shared" si="101"/>
        <v>1.6906639255706384</v>
      </c>
      <c r="V825" s="24">
        <f t="shared" si="102"/>
        <v>6117.7535567567593</v>
      </c>
      <c r="W825" t="str">
        <f t="shared" si="103"/>
        <v>Critical</v>
      </c>
    </row>
    <row r="826" spans="1:23" ht="15" customHeight="1" x14ac:dyDescent="0.3">
      <c r="A826" s="25">
        <v>321820</v>
      </c>
      <c r="B826" s="25">
        <v>3</v>
      </c>
      <c r="C826" t="str">
        <f>INDEX(tblRegions[name],MATCH(B826,tblRegions[id],0))</f>
        <v>Southeast</v>
      </c>
      <c r="D826" s="26">
        <v>42736</v>
      </c>
      <c r="E826" s="27">
        <v>26</v>
      </c>
      <c r="F826" s="27">
        <v>21</v>
      </c>
      <c r="G826" s="9">
        <f t="shared" si="96"/>
        <v>0.80769230769230771</v>
      </c>
      <c r="H826" s="27">
        <v>528</v>
      </c>
      <c r="I826" s="27">
        <v>367</v>
      </c>
      <c r="J826" s="9">
        <f t="shared" si="97"/>
        <v>0.69507575757575757</v>
      </c>
      <c r="K826">
        <f t="shared" si="98"/>
        <v>-161</v>
      </c>
      <c r="L826" s="28">
        <v>0.63639999999999997</v>
      </c>
      <c r="M826" s="28">
        <v>0.9</v>
      </c>
      <c r="N826" s="9">
        <f t="shared" si="99"/>
        <v>-0.26360000000000006</v>
      </c>
      <c r="O826" s="28">
        <v>0.61319999999999997</v>
      </c>
      <c r="P826" s="28">
        <v>0.95</v>
      </c>
      <c r="Q826" s="9">
        <f t="shared" si="100"/>
        <v>-0.33679999999999999</v>
      </c>
      <c r="R826" s="24">
        <f>SUMIFS(tblCleanOrders[Sales_USD],tblCleanOrders[Rep_ID],A826,tblCleanOrders[Year],YEAR(D826),tblCleanOrders[Month],MONTH(D826))</f>
        <v>0</v>
      </c>
      <c r="S826" s="27">
        <v>1.1499999999999999</v>
      </c>
      <c r="T826" s="24">
        <f>INDEX(tblRepAvg[Avg_Monthly_Sales],MATCH(A826,tblRepAvg[Rep_ID],0))*S826</f>
        <v>8935.4863243243217</v>
      </c>
      <c r="U826" s="9">
        <f t="shared" si="101"/>
        <v>0</v>
      </c>
      <c r="V826" s="24">
        <f t="shared" si="102"/>
        <v>-8935.4863243243217</v>
      </c>
      <c r="W826" t="str">
        <f t="shared" si="103"/>
        <v>Critical</v>
      </c>
    </row>
    <row r="827" spans="1:23" ht="15" customHeight="1" x14ac:dyDescent="0.3">
      <c r="A827" s="25">
        <v>321830</v>
      </c>
      <c r="B827" s="25">
        <v>3</v>
      </c>
      <c r="C827" t="str">
        <f>INDEX(tblRegions[name],MATCH(B827,tblRegions[id],0))</f>
        <v>Southeast</v>
      </c>
      <c r="D827" s="26">
        <v>42005</v>
      </c>
      <c r="E827" s="27">
        <v>26</v>
      </c>
      <c r="F827" s="27">
        <v>20</v>
      </c>
      <c r="G827" s="9">
        <f t="shared" si="96"/>
        <v>0.76923076923076927</v>
      </c>
      <c r="H827" s="27">
        <v>540</v>
      </c>
      <c r="I827" s="27">
        <v>351</v>
      </c>
      <c r="J827" s="9">
        <f t="shared" si="97"/>
        <v>0.65</v>
      </c>
      <c r="K827">
        <f t="shared" si="98"/>
        <v>-189</v>
      </c>
      <c r="L827" s="28">
        <v>0.58609999999999995</v>
      </c>
      <c r="M827" s="28">
        <v>0.9</v>
      </c>
      <c r="N827" s="9">
        <f t="shared" si="99"/>
        <v>-0.31390000000000007</v>
      </c>
      <c r="O827" s="28">
        <v>0.55520000000000003</v>
      </c>
      <c r="P827" s="28">
        <v>0.95</v>
      </c>
      <c r="Q827" s="9">
        <f t="shared" si="100"/>
        <v>-0.39479999999999993</v>
      </c>
      <c r="R827" s="24">
        <f>SUMIFS(tblCleanOrders[Sales_USD],tblCleanOrders[Rep_ID],A827,tblCleanOrders[Year],YEAR(D827),tblCleanOrders[Month],MONTH(D827))</f>
        <v>11044.400000000001</v>
      </c>
      <c r="S827" s="27">
        <v>1.05</v>
      </c>
      <c r="T827" s="24">
        <f>INDEX(tblRepAvg[Avg_Monthly_Sales],MATCH(A827,tblRepAvg[Rep_ID],0))*S827</f>
        <v>8440.3253918918908</v>
      </c>
      <c r="U827" s="9">
        <f t="shared" si="101"/>
        <v>1.3085277506729405</v>
      </c>
      <c r="V827" s="24">
        <f t="shared" si="102"/>
        <v>2604.0746081081106</v>
      </c>
      <c r="W827" t="str">
        <f t="shared" si="103"/>
        <v>Critical</v>
      </c>
    </row>
    <row r="828" spans="1:23" ht="15" customHeight="1" x14ac:dyDescent="0.3">
      <c r="A828" s="25">
        <v>321830</v>
      </c>
      <c r="B828" s="25">
        <v>3</v>
      </c>
      <c r="C828" t="str">
        <f>INDEX(tblRegions[name],MATCH(B828,tblRegions[id],0))</f>
        <v>Southeast</v>
      </c>
      <c r="D828" s="26">
        <v>42036</v>
      </c>
      <c r="E828" s="27">
        <v>26</v>
      </c>
      <c r="F828" s="27">
        <v>20</v>
      </c>
      <c r="G828" s="9">
        <f t="shared" si="96"/>
        <v>0.76923076923076927</v>
      </c>
      <c r="H828" s="27">
        <v>548</v>
      </c>
      <c r="I828" s="27">
        <v>301</v>
      </c>
      <c r="J828" s="9">
        <f t="shared" si="97"/>
        <v>0.5492700729927007</v>
      </c>
      <c r="K828">
        <f t="shared" si="98"/>
        <v>-247</v>
      </c>
      <c r="L828" s="28">
        <v>0.53549999999999998</v>
      </c>
      <c r="M828" s="28">
        <v>0.9</v>
      </c>
      <c r="N828" s="9">
        <f t="shared" si="99"/>
        <v>-0.36450000000000005</v>
      </c>
      <c r="O828" s="28">
        <v>0.5575</v>
      </c>
      <c r="P828" s="28">
        <v>0.95</v>
      </c>
      <c r="Q828" s="9">
        <f t="shared" si="100"/>
        <v>-0.39249999999999996</v>
      </c>
      <c r="R828" s="24">
        <f>SUMIFS(tblCleanOrders[Sales_USD],tblCleanOrders[Rep_ID],A828,tblCleanOrders[Year],YEAR(D828),tblCleanOrders[Month],MONTH(D828))</f>
        <v>5676.27</v>
      </c>
      <c r="S828" s="27">
        <v>1.06</v>
      </c>
      <c r="T828" s="24">
        <f>INDEX(tblRepAvg[Avg_Monthly_Sales],MATCH(A828,tblRepAvg[Rep_ID],0))*S828</f>
        <v>8520.7094432432423</v>
      </c>
      <c r="U828" s="9">
        <f t="shared" si="101"/>
        <v>0.66617340232170141</v>
      </c>
      <c r="V828" s="24">
        <f t="shared" si="102"/>
        <v>-2844.4394432432418</v>
      </c>
      <c r="W828" t="str">
        <f t="shared" si="103"/>
        <v>Critical</v>
      </c>
    </row>
    <row r="829" spans="1:23" ht="15" customHeight="1" x14ac:dyDescent="0.3">
      <c r="A829" s="25">
        <v>321830</v>
      </c>
      <c r="B829" s="25">
        <v>3</v>
      </c>
      <c r="C829" t="str">
        <f>INDEX(tblRegions[name],MATCH(B829,tblRegions[id],0))</f>
        <v>Southeast</v>
      </c>
      <c r="D829" s="26">
        <v>42064</v>
      </c>
      <c r="E829" s="27">
        <v>26</v>
      </c>
      <c r="F829" s="27">
        <v>19</v>
      </c>
      <c r="G829" s="9">
        <f t="shared" si="96"/>
        <v>0.73076923076923073</v>
      </c>
      <c r="H829" s="27">
        <v>556</v>
      </c>
      <c r="I829" s="27">
        <v>356</v>
      </c>
      <c r="J829" s="9">
        <f t="shared" si="97"/>
        <v>0.64028776978417268</v>
      </c>
      <c r="K829">
        <f t="shared" si="98"/>
        <v>-200</v>
      </c>
      <c r="L829" s="28">
        <v>0.55530000000000002</v>
      </c>
      <c r="M829" s="28">
        <v>0.9</v>
      </c>
      <c r="N829" s="9">
        <f t="shared" si="99"/>
        <v>-0.34470000000000001</v>
      </c>
      <c r="O829" s="28">
        <v>0.49969999999999998</v>
      </c>
      <c r="P829" s="28">
        <v>0.95</v>
      </c>
      <c r="Q829" s="9">
        <f t="shared" si="100"/>
        <v>-0.45029999999999998</v>
      </c>
      <c r="R829" s="24">
        <f>SUMIFS(tblCleanOrders[Sales_USD],tblCleanOrders[Rep_ID],A829,tblCleanOrders[Year],YEAR(D829),tblCleanOrders[Month],MONTH(D829))</f>
        <v>13797.71</v>
      </c>
      <c r="S829" s="27">
        <v>1.07</v>
      </c>
      <c r="T829" s="24">
        <f>INDEX(tblRepAvg[Avg_Monthly_Sales],MATCH(A829,tblRepAvg[Rep_ID],0))*S829</f>
        <v>8601.0934945945937</v>
      </c>
      <c r="U829" s="9">
        <f t="shared" si="101"/>
        <v>1.6041809112610215</v>
      </c>
      <c r="V829" s="24">
        <f t="shared" si="102"/>
        <v>5196.6165054054054</v>
      </c>
      <c r="W829" t="str">
        <f t="shared" si="103"/>
        <v>Critical</v>
      </c>
    </row>
    <row r="830" spans="1:23" ht="15" customHeight="1" x14ac:dyDescent="0.3">
      <c r="A830" s="25">
        <v>321830</v>
      </c>
      <c r="B830" s="25">
        <v>3</v>
      </c>
      <c r="C830" t="str">
        <f>INDEX(tblRegions[name],MATCH(B830,tblRegions[id],0))</f>
        <v>Southeast</v>
      </c>
      <c r="D830" s="26">
        <v>42095</v>
      </c>
      <c r="E830" s="27">
        <v>26</v>
      </c>
      <c r="F830" s="27">
        <v>20</v>
      </c>
      <c r="G830" s="9">
        <f t="shared" si="96"/>
        <v>0.76923076923076927</v>
      </c>
      <c r="H830" s="27">
        <v>564</v>
      </c>
      <c r="I830" s="27">
        <v>336</v>
      </c>
      <c r="J830" s="9">
        <f t="shared" si="97"/>
        <v>0.5957446808510638</v>
      </c>
      <c r="K830">
        <f t="shared" si="98"/>
        <v>-228</v>
      </c>
      <c r="L830" s="28">
        <v>0.57420000000000004</v>
      </c>
      <c r="M830" s="28">
        <v>0.9</v>
      </c>
      <c r="N830" s="9">
        <f t="shared" si="99"/>
        <v>-0.32579999999999998</v>
      </c>
      <c r="O830" s="28">
        <v>0.53680000000000005</v>
      </c>
      <c r="P830" s="28">
        <v>0.95</v>
      </c>
      <c r="Q830" s="9">
        <f t="shared" si="100"/>
        <v>-0.4131999999999999</v>
      </c>
      <c r="R830" s="24">
        <f>SUMIFS(tblCleanOrders[Sales_USD],tblCleanOrders[Rep_ID],A830,tblCleanOrders[Year],YEAR(D830),tblCleanOrders[Month],MONTH(D830))</f>
        <v>11203.53</v>
      </c>
      <c r="S830" s="27">
        <v>1.08</v>
      </c>
      <c r="T830" s="24">
        <f>INDEX(tblRepAvg[Avg_Monthly_Sales],MATCH(A830,tblRepAvg[Rep_ID],0))*S830</f>
        <v>8681.4775459459452</v>
      </c>
      <c r="U830" s="9">
        <f t="shared" si="101"/>
        <v>1.2905095867271807</v>
      </c>
      <c r="V830" s="24">
        <f t="shared" si="102"/>
        <v>2522.0524540540555</v>
      </c>
      <c r="W830" t="str">
        <f t="shared" si="103"/>
        <v>Critical</v>
      </c>
    </row>
    <row r="831" spans="1:23" ht="15" customHeight="1" x14ac:dyDescent="0.3">
      <c r="A831" s="25">
        <v>321830</v>
      </c>
      <c r="B831" s="25">
        <v>3</v>
      </c>
      <c r="C831" t="str">
        <f>INDEX(tblRegions[name],MATCH(B831,tblRegions[id],0))</f>
        <v>Southeast</v>
      </c>
      <c r="D831" s="26">
        <v>42125</v>
      </c>
      <c r="E831" s="27">
        <v>26</v>
      </c>
      <c r="F831" s="27">
        <v>20</v>
      </c>
      <c r="G831" s="9">
        <f t="shared" si="96"/>
        <v>0.76923076923076927</v>
      </c>
      <c r="H831" s="27">
        <v>540</v>
      </c>
      <c r="I831" s="27">
        <v>336</v>
      </c>
      <c r="J831" s="9">
        <f t="shared" si="97"/>
        <v>0.62222222222222223</v>
      </c>
      <c r="K831">
        <f t="shared" si="98"/>
        <v>-204</v>
      </c>
      <c r="L831" s="28">
        <v>0.56789999999999996</v>
      </c>
      <c r="M831" s="28">
        <v>0.9</v>
      </c>
      <c r="N831" s="9">
        <f t="shared" si="99"/>
        <v>-0.33210000000000006</v>
      </c>
      <c r="O831" s="28">
        <v>0.58509999999999995</v>
      </c>
      <c r="P831" s="28">
        <v>0.95</v>
      </c>
      <c r="Q831" s="9">
        <f t="shared" si="100"/>
        <v>-0.3649</v>
      </c>
      <c r="R831" s="24">
        <f>SUMIFS(tblCleanOrders[Sales_USD],tblCleanOrders[Rep_ID],A831,tblCleanOrders[Year],YEAR(D831),tblCleanOrders[Month],MONTH(D831))</f>
        <v>8061.4299999999994</v>
      </c>
      <c r="S831" s="27">
        <v>1.0900000000000001</v>
      </c>
      <c r="T831" s="24">
        <f>INDEX(tblRepAvg[Avg_Monthly_Sales],MATCH(A831,tblRepAvg[Rep_ID],0))*S831</f>
        <v>8761.8615972972966</v>
      </c>
      <c r="U831" s="9">
        <f t="shared" si="101"/>
        <v>0.9200590434442204</v>
      </c>
      <c r="V831" s="24">
        <f t="shared" si="102"/>
        <v>-700.43159729729723</v>
      </c>
      <c r="W831" t="str">
        <f t="shared" si="103"/>
        <v>Critical</v>
      </c>
    </row>
    <row r="832" spans="1:23" ht="15" customHeight="1" x14ac:dyDescent="0.3">
      <c r="A832" s="25">
        <v>321830</v>
      </c>
      <c r="B832" s="25">
        <v>3</v>
      </c>
      <c r="C832" t="str">
        <f>INDEX(tblRegions[name],MATCH(B832,tblRegions[id],0))</f>
        <v>Southeast</v>
      </c>
      <c r="D832" s="26">
        <v>42156</v>
      </c>
      <c r="E832" s="27">
        <v>26</v>
      </c>
      <c r="F832" s="27">
        <v>20</v>
      </c>
      <c r="G832" s="9">
        <f t="shared" si="96"/>
        <v>0.76923076923076927</v>
      </c>
      <c r="H832" s="27">
        <v>548</v>
      </c>
      <c r="I832" s="27">
        <v>313</v>
      </c>
      <c r="J832" s="9">
        <f t="shared" si="97"/>
        <v>0.57116788321167888</v>
      </c>
      <c r="K832">
        <f t="shared" si="98"/>
        <v>-235</v>
      </c>
      <c r="L832" s="28">
        <v>0.50549999999999995</v>
      </c>
      <c r="M832" s="28">
        <v>0.9</v>
      </c>
      <c r="N832" s="9">
        <f t="shared" si="99"/>
        <v>-0.39450000000000007</v>
      </c>
      <c r="O832" s="28">
        <v>0.55089999999999995</v>
      </c>
      <c r="P832" s="28">
        <v>0.95</v>
      </c>
      <c r="Q832" s="9">
        <f t="shared" si="100"/>
        <v>-0.39910000000000001</v>
      </c>
      <c r="R832" s="24">
        <f>SUMIFS(tblCleanOrders[Sales_USD],tblCleanOrders[Rep_ID],A832,tblCleanOrders[Year],YEAR(D832),tblCleanOrders[Month],MONTH(D832))</f>
        <v>6921.65</v>
      </c>
      <c r="S832" s="27">
        <v>1.1000000000000001</v>
      </c>
      <c r="T832" s="24">
        <f>INDEX(tblRepAvg[Avg_Monthly_Sales],MATCH(A832,tblRepAvg[Rep_ID],0))*S832</f>
        <v>8842.2456486486481</v>
      </c>
      <c r="U832" s="9">
        <f t="shared" si="101"/>
        <v>0.78279322640825166</v>
      </c>
      <c r="V832" s="24">
        <f t="shared" si="102"/>
        <v>-1920.5956486486484</v>
      </c>
      <c r="W832" t="str">
        <f t="shared" si="103"/>
        <v>Critical</v>
      </c>
    </row>
    <row r="833" spans="1:23" ht="15" customHeight="1" x14ac:dyDescent="0.3">
      <c r="A833" s="25">
        <v>321830</v>
      </c>
      <c r="B833" s="25">
        <v>3</v>
      </c>
      <c r="C833" t="str">
        <f>INDEX(tblRegions[name],MATCH(B833,tblRegions[id],0))</f>
        <v>Southeast</v>
      </c>
      <c r="D833" s="26">
        <v>42186</v>
      </c>
      <c r="E833" s="27">
        <v>26</v>
      </c>
      <c r="F833" s="27">
        <v>20</v>
      </c>
      <c r="G833" s="9">
        <f t="shared" si="96"/>
        <v>0.76923076923076927</v>
      </c>
      <c r="H833" s="27">
        <v>556</v>
      </c>
      <c r="I833" s="27">
        <v>339</v>
      </c>
      <c r="J833" s="9">
        <f t="shared" si="97"/>
        <v>0.60971223021582732</v>
      </c>
      <c r="K833">
        <f t="shared" si="98"/>
        <v>-217</v>
      </c>
      <c r="L833" s="28">
        <v>0.57909999999999995</v>
      </c>
      <c r="M833" s="28">
        <v>0.9</v>
      </c>
      <c r="N833" s="9">
        <f t="shared" si="99"/>
        <v>-0.32090000000000007</v>
      </c>
      <c r="O833" s="28">
        <v>0.5726</v>
      </c>
      <c r="P833" s="28">
        <v>0.95</v>
      </c>
      <c r="Q833" s="9">
        <f t="shared" si="100"/>
        <v>-0.37739999999999996</v>
      </c>
      <c r="R833" s="24">
        <f>SUMIFS(tblCleanOrders[Sales_USD],tblCleanOrders[Rep_ID],A833,tblCleanOrders[Year],YEAR(D833),tblCleanOrders[Month],MONTH(D833))</f>
        <v>6062.67</v>
      </c>
      <c r="S833" s="27">
        <v>1.1100000000000001</v>
      </c>
      <c r="T833" s="24">
        <f>INDEX(tblRepAvg[Avg_Monthly_Sales],MATCH(A833,tblRepAvg[Rep_ID],0))*S833</f>
        <v>8922.6296999999995</v>
      </c>
      <c r="U833" s="9">
        <f t="shared" si="101"/>
        <v>0.67947121015231648</v>
      </c>
      <c r="V833" s="24">
        <f t="shared" si="102"/>
        <v>-2859.9596999999994</v>
      </c>
      <c r="W833" t="str">
        <f t="shared" si="103"/>
        <v>Critical</v>
      </c>
    </row>
    <row r="834" spans="1:23" ht="15" customHeight="1" x14ac:dyDescent="0.3">
      <c r="A834" s="25">
        <v>321830</v>
      </c>
      <c r="B834" s="25">
        <v>3</v>
      </c>
      <c r="C834" t="str">
        <f>INDEX(tblRegions[name],MATCH(B834,tblRegions[id],0))</f>
        <v>Southeast</v>
      </c>
      <c r="D834" s="26">
        <v>42217</v>
      </c>
      <c r="E834" s="27">
        <v>26</v>
      </c>
      <c r="F834" s="27">
        <v>19</v>
      </c>
      <c r="G834" s="9">
        <f t="shared" ref="G834:G897" si="104">F834/E834</f>
        <v>0.73076923076923073</v>
      </c>
      <c r="H834" s="27">
        <v>564</v>
      </c>
      <c r="I834" s="27">
        <v>351</v>
      </c>
      <c r="J834" s="9">
        <f t="shared" ref="J834:J897" si="105">I834/H834</f>
        <v>0.62234042553191493</v>
      </c>
      <c r="K834">
        <f t="shared" ref="K834:K897" si="106">I834-H834</f>
        <v>-213</v>
      </c>
      <c r="L834" s="28">
        <v>0.56520000000000004</v>
      </c>
      <c r="M834" s="28">
        <v>0.9</v>
      </c>
      <c r="N834" s="9">
        <f t="shared" ref="N834:N897" si="107">L834-M834</f>
        <v>-0.33479999999999999</v>
      </c>
      <c r="O834" s="28">
        <v>0.5917</v>
      </c>
      <c r="P834" s="28">
        <v>0.95</v>
      </c>
      <c r="Q834" s="9">
        <f t="shared" ref="Q834:Q897" si="108">O834-P834</f>
        <v>-0.35829999999999995</v>
      </c>
      <c r="R834" s="24">
        <f>SUMIFS(tblCleanOrders[Sales_USD],tblCleanOrders[Rep_ID],A834,tblCleanOrders[Year],YEAR(D834),tblCleanOrders[Month],MONTH(D834))</f>
        <v>4893.33</v>
      </c>
      <c r="S834" s="27">
        <v>1.1200000000000001</v>
      </c>
      <c r="T834" s="24">
        <f>INDEX(tblRepAvg[Avg_Monthly_Sales],MATCH(A834,tblRepAvg[Rep_ID],0))*S834</f>
        <v>9003.0137513513509</v>
      </c>
      <c r="U834" s="9">
        <f t="shared" ref="U834:U897" si="109">IFERROR(R834/T834,0)</f>
        <v>0.54352132909555007</v>
      </c>
      <c r="V834" s="24">
        <f t="shared" ref="V834:V897" si="110">R834-T834</f>
        <v>-4109.683751351351</v>
      </c>
      <c r="W834" t="str">
        <f t="shared" ref="W834:W897" si="111">IF(AND(U834&gt;=0.9,L834&gt;=0.8),"Healthy",IF(OR(U834&lt;0.8,L834&lt;0.7),"Critical","At Risk"))</f>
        <v>Critical</v>
      </c>
    </row>
    <row r="835" spans="1:23" ht="15" customHeight="1" x14ac:dyDescent="0.3">
      <c r="A835" s="25">
        <v>321830</v>
      </c>
      <c r="B835" s="25">
        <v>3</v>
      </c>
      <c r="C835" t="str">
        <f>INDEX(tblRegions[name],MATCH(B835,tblRegions[id],0))</f>
        <v>Southeast</v>
      </c>
      <c r="D835" s="26">
        <v>42248</v>
      </c>
      <c r="E835" s="27">
        <v>26</v>
      </c>
      <c r="F835" s="27">
        <v>21</v>
      </c>
      <c r="G835" s="9">
        <f t="shared" si="104"/>
        <v>0.80769230769230771</v>
      </c>
      <c r="H835" s="27">
        <v>540</v>
      </c>
      <c r="I835" s="27">
        <v>328</v>
      </c>
      <c r="J835" s="9">
        <f t="shared" si="105"/>
        <v>0.6074074074074074</v>
      </c>
      <c r="K835">
        <f t="shared" si="106"/>
        <v>-212</v>
      </c>
      <c r="L835" s="28">
        <v>0.55469999999999997</v>
      </c>
      <c r="M835" s="28">
        <v>0.9</v>
      </c>
      <c r="N835" s="9">
        <f t="shared" si="107"/>
        <v>-0.34530000000000005</v>
      </c>
      <c r="O835" s="28">
        <v>0.59360000000000002</v>
      </c>
      <c r="P835" s="28">
        <v>0.95</v>
      </c>
      <c r="Q835" s="9">
        <f t="shared" si="108"/>
        <v>-0.35639999999999994</v>
      </c>
      <c r="R835" s="24">
        <f>SUMIFS(tblCleanOrders[Sales_USD],tblCleanOrders[Rep_ID],A835,tblCleanOrders[Year],YEAR(D835),tblCleanOrders[Month],MONTH(D835))</f>
        <v>5942.7</v>
      </c>
      <c r="S835" s="27">
        <v>1.1299999999999999</v>
      </c>
      <c r="T835" s="24">
        <f>INDEX(tblRepAvg[Avg_Monthly_Sales],MATCH(A835,tblRepAvg[Rep_ID],0))*S835</f>
        <v>9083.3978027027006</v>
      </c>
      <c r="U835" s="9">
        <f t="shared" si="109"/>
        <v>0.65423755835418673</v>
      </c>
      <c r="V835" s="24">
        <f t="shared" si="110"/>
        <v>-3140.6978027027008</v>
      </c>
      <c r="W835" t="str">
        <f t="shared" si="111"/>
        <v>Critical</v>
      </c>
    </row>
    <row r="836" spans="1:23" ht="15" customHeight="1" x14ac:dyDescent="0.3">
      <c r="A836" s="25">
        <v>321830</v>
      </c>
      <c r="B836" s="25">
        <v>3</v>
      </c>
      <c r="C836" t="str">
        <f>INDEX(tblRegions[name],MATCH(B836,tblRegions[id],0))</f>
        <v>Southeast</v>
      </c>
      <c r="D836" s="26">
        <v>42278</v>
      </c>
      <c r="E836" s="27">
        <v>26</v>
      </c>
      <c r="F836" s="27">
        <v>20</v>
      </c>
      <c r="G836" s="9">
        <f t="shared" si="104"/>
        <v>0.76923076923076927</v>
      </c>
      <c r="H836" s="27">
        <v>548</v>
      </c>
      <c r="I836" s="27">
        <v>336</v>
      </c>
      <c r="J836" s="9">
        <f t="shared" si="105"/>
        <v>0.61313868613138689</v>
      </c>
      <c r="K836">
        <f t="shared" si="106"/>
        <v>-212</v>
      </c>
      <c r="L836" s="28">
        <v>0.503</v>
      </c>
      <c r="M836" s="28">
        <v>0.9</v>
      </c>
      <c r="N836" s="9">
        <f t="shared" si="107"/>
        <v>-0.39700000000000002</v>
      </c>
      <c r="O836" s="28">
        <v>0.55310000000000004</v>
      </c>
      <c r="P836" s="28">
        <v>0.95</v>
      </c>
      <c r="Q836" s="9">
        <f t="shared" si="108"/>
        <v>-0.39689999999999992</v>
      </c>
      <c r="R836" s="24">
        <f>SUMIFS(tblCleanOrders[Sales_USD],tblCleanOrders[Rep_ID],A836,tblCleanOrders[Year],YEAR(D836),tblCleanOrders[Month],MONTH(D836))</f>
        <v>5403.6900000000005</v>
      </c>
      <c r="S836" s="27">
        <v>1.1399999999999999</v>
      </c>
      <c r="T836" s="24">
        <f>INDEX(tblRepAvg[Avg_Monthly_Sales],MATCH(A836,tblRepAvg[Rep_ID],0))*S836</f>
        <v>9163.781854054052</v>
      </c>
      <c r="U836" s="9">
        <f t="shared" si="109"/>
        <v>0.58967903056415638</v>
      </c>
      <c r="V836" s="24">
        <f t="shared" si="110"/>
        <v>-3760.0918540540515</v>
      </c>
      <c r="W836" t="str">
        <f t="shared" si="111"/>
        <v>Critical</v>
      </c>
    </row>
    <row r="837" spans="1:23" ht="15" customHeight="1" x14ac:dyDescent="0.3">
      <c r="A837" s="25">
        <v>321830</v>
      </c>
      <c r="B837" s="25">
        <v>3</v>
      </c>
      <c r="C837" t="str">
        <f>INDEX(tblRegions[name],MATCH(B837,tblRegions[id],0))</f>
        <v>Southeast</v>
      </c>
      <c r="D837" s="26">
        <v>42309</v>
      </c>
      <c r="E837" s="27">
        <v>26</v>
      </c>
      <c r="F837" s="27">
        <v>19</v>
      </c>
      <c r="G837" s="9">
        <f t="shared" si="104"/>
        <v>0.73076923076923073</v>
      </c>
      <c r="H837" s="27">
        <v>556</v>
      </c>
      <c r="I837" s="27">
        <v>314</v>
      </c>
      <c r="J837" s="9">
        <f t="shared" si="105"/>
        <v>0.56474820143884896</v>
      </c>
      <c r="K837">
        <f t="shared" si="106"/>
        <v>-242</v>
      </c>
      <c r="L837" s="28">
        <v>0.52939999999999998</v>
      </c>
      <c r="M837" s="28">
        <v>0.9</v>
      </c>
      <c r="N837" s="9">
        <f t="shared" si="107"/>
        <v>-0.37060000000000004</v>
      </c>
      <c r="O837" s="28">
        <v>0.5383</v>
      </c>
      <c r="P837" s="28">
        <v>0.95</v>
      </c>
      <c r="Q837" s="9">
        <f t="shared" si="108"/>
        <v>-0.41169999999999995</v>
      </c>
      <c r="R837" s="24">
        <f>SUMIFS(tblCleanOrders[Sales_USD],tblCleanOrders[Rep_ID],A837,tblCleanOrders[Year],YEAR(D837),tblCleanOrders[Month],MONTH(D837))</f>
        <v>6116.65</v>
      </c>
      <c r="S837" s="27">
        <v>1.1499999999999999</v>
      </c>
      <c r="T837" s="24">
        <f>INDEX(tblRepAvg[Avg_Monthly_Sales],MATCH(A837,tblRepAvg[Rep_ID],0))*S837</f>
        <v>9244.1659054054035</v>
      </c>
      <c r="U837" s="9">
        <f t="shared" si="109"/>
        <v>0.66167678756429171</v>
      </c>
      <c r="V837" s="24">
        <f t="shared" si="110"/>
        <v>-3127.5159054054038</v>
      </c>
      <c r="W837" t="str">
        <f t="shared" si="111"/>
        <v>Critical</v>
      </c>
    </row>
    <row r="838" spans="1:23" ht="15" customHeight="1" x14ac:dyDescent="0.3">
      <c r="A838" s="25">
        <v>321830</v>
      </c>
      <c r="B838" s="25">
        <v>3</v>
      </c>
      <c r="C838" t="str">
        <f>INDEX(tblRegions[name],MATCH(B838,tblRegions[id],0))</f>
        <v>Southeast</v>
      </c>
      <c r="D838" s="26">
        <v>42339</v>
      </c>
      <c r="E838" s="27">
        <v>26</v>
      </c>
      <c r="F838" s="27">
        <v>20</v>
      </c>
      <c r="G838" s="9">
        <f t="shared" si="104"/>
        <v>0.76923076923076927</v>
      </c>
      <c r="H838" s="27">
        <v>564</v>
      </c>
      <c r="I838" s="27">
        <v>371</v>
      </c>
      <c r="J838" s="9">
        <f t="shared" si="105"/>
        <v>0.65780141843971629</v>
      </c>
      <c r="K838">
        <f t="shared" si="106"/>
        <v>-193</v>
      </c>
      <c r="L838" s="28">
        <v>0.52559999999999996</v>
      </c>
      <c r="M838" s="28">
        <v>0.9</v>
      </c>
      <c r="N838" s="9">
        <f t="shared" si="107"/>
        <v>-0.37440000000000007</v>
      </c>
      <c r="O838" s="28">
        <v>0.56530000000000002</v>
      </c>
      <c r="P838" s="28">
        <v>0.95</v>
      </c>
      <c r="Q838" s="9">
        <f t="shared" si="108"/>
        <v>-0.38469999999999993</v>
      </c>
      <c r="R838" s="24">
        <f>SUMIFS(tblCleanOrders[Sales_USD],tblCleanOrders[Rep_ID],A838,tblCleanOrders[Year],YEAR(D838),tblCleanOrders[Month],MONTH(D838))</f>
        <v>2771.66</v>
      </c>
      <c r="S838" s="27">
        <v>1.05</v>
      </c>
      <c r="T838" s="24">
        <f>INDEX(tblRepAvg[Avg_Monthly_Sales],MATCH(A838,tblRepAvg[Rep_ID],0))*S838</f>
        <v>8440.3253918918908</v>
      </c>
      <c r="U838" s="9">
        <f t="shared" si="109"/>
        <v>0.32838307426661129</v>
      </c>
      <c r="V838" s="24">
        <f t="shared" si="110"/>
        <v>-5668.665391891891</v>
      </c>
      <c r="W838" t="str">
        <f t="shared" si="111"/>
        <v>Critical</v>
      </c>
    </row>
    <row r="839" spans="1:23" ht="15" customHeight="1" x14ac:dyDescent="0.3">
      <c r="A839" s="25">
        <v>321830</v>
      </c>
      <c r="B839" s="25">
        <v>3</v>
      </c>
      <c r="C839" t="str">
        <f>INDEX(tblRegions[name],MATCH(B839,tblRegions[id],0))</f>
        <v>Southeast</v>
      </c>
      <c r="D839" s="26">
        <v>42370</v>
      </c>
      <c r="E839" s="27">
        <v>26</v>
      </c>
      <c r="F839" s="27">
        <v>19</v>
      </c>
      <c r="G839" s="9">
        <f t="shared" si="104"/>
        <v>0.73076923076923073</v>
      </c>
      <c r="H839" s="27">
        <v>540</v>
      </c>
      <c r="I839" s="27">
        <v>331</v>
      </c>
      <c r="J839" s="9">
        <f t="shared" si="105"/>
        <v>0.61296296296296293</v>
      </c>
      <c r="K839">
        <f t="shared" si="106"/>
        <v>-209</v>
      </c>
      <c r="L839" s="28">
        <v>0.57120000000000004</v>
      </c>
      <c r="M839" s="28">
        <v>0.9</v>
      </c>
      <c r="N839" s="9">
        <f t="shared" si="107"/>
        <v>-0.32879999999999998</v>
      </c>
      <c r="O839" s="28">
        <v>0.61009999999999998</v>
      </c>
      <c r="P839" s="28">
        <v>0.95</v>
      </c>
      <c r="Q839" s="9">
        <f t="shared" si="108"/>
        <v>-0.33989999999999998</v>
      </c>
      <c r="R839" s="24">
        <f>SUMIFS(tblCleanOrders[Sales_USD],tblCleanOrders[Rep_ID],A839,tblCleanOrders[Year],YEAR(D839),tblCleanOrders[Month],MONTH(D839))</f>
        <v>3570.31</v>
      </c>
      <c r="S839" s="27">
        <v>1.06</v>
      </c>
      <c r="T839" s="24">
        <f>INDEX(tblRepAvg[Avg_Monthly_Sales],MATCH(A839,tblRepAvg[Rep_ID],0))*S839</f>
        <v>8520.7094432432423</v>
      </c>
      <c r="U839" s="9">
        <f t="shared" si="109"/>
        <v>0.41901557890008639</v>
      </c>
      <c r="V839" s="24">
        <f t="shared" si="110"/>
        <v>-4950.3994432432428</v>
      </c>
      <c r="W839" t="str">
        <f t="shared" si="111"/>
        <v>Critical</v>
      </c>
    </row>
    <row r="840" spans="1:23" ht="15" customHeight="1" x14ac:dyDescent="0.3">
      <c r="A840" s="25">
        <v>321830</v>
      </c>
      <c r="B840" s="25">
        <v>3</v>
      </c>
      <c r="C840" t="str">
        <f>INDEX(tblRegions[name],MATCH(B840,tblRegions[id],0))</f>
        <v>Southeast</v>
      </c>
      <c r="D840" s="26">
        <v>42401</v>
      </c>
      <c r="E840" s="27">
        <v>26</v>
      </c>
      <c r="F840" s="27">
        <v>19</v>
      </c>
      <c r="G840" s="9">
        <f t="shared" si="104"/>
        <v>0.73076923076923073</v>
      </c>
      <c r="H840" s="27">
        <v>548</v>
      </c>
      <c r="I840" s="27">
        <v>370</v>
      </c>
      <c r="J840" s="9">
        <f t="shared" si="105"/>
        <v>0.67518248175182483</v>
      </c>
      <c r="K840">
        <f t="shared" si="106"/>
        <v>-178</v>
      </c>
      <c r="L840" s="28">
        <v>0.50419999999999998</v>
      </c>
      <c r="M840" s="28">
        <v>0.9</v>
      </c>
      <c r="N840" s="9">
        <f t="shared" si="107"/>
        <v>-0.39580000000000004</v>
      </c>
      <c r="O840" s="28">
        <v>0.52749999999999997</v>
      </c>
      <c r="P840" s="28">
        <v>0.95</v>
      </c>
      <c r="Q840" s="9">
        <f t="shared" si="108"/>
        <v>-0.42249999999999999</v>
      </c>
      <c r="R840" s="24">
        <f>SUMIFS(tblCleanOrders[Sales_USD],tblCleanOrders[Rep_ID],A840,tblCleanOrders[Year],YEAR(D840),tblCleanOrders[Month],MONTH(D840))</f>
        <v>4905.04</v>
      </c>
      <c r="S840" s="27">
        <v>1.07</v>
      </c>
      <c r="T840" s="24">
        <f>INDEX(tblRepAvg[Avg_Monthly_Sales],MATCH(A840,tblRepAvg[Rep_ID],0))*S840</f>
        <v>8601.0934945945937</v>
      </c>
      <c r="U840" s="9">
        <f t="shared" si="109"/>
        <v>0.57028097684121215</v>
      </c>
      <c r="V840" s="24">
        <f t="shared" si="110"/>
        <v>-3696.0534945945938</v>
      </c>
      <c r="W840" t="str">
        <f t="shared" si="111"/>
        <v>Critical</v>
      </c>
    </row>
    <row r="841" spans="1:23" ht="15" customHeight="1" x14ac:dyDescent="0.3">
      <c r="A841" s="25">
        <v>321830</v>
      </c>
      <c r="B841" s="25">
        <v>3</v>
      </c>
      <c r="C841" t="str">
        <f>INDEX(tblRegions[name],MATCH(B841,tblRegions[id],0))</f>
        <v>Southeast</v>
      </c>
      <c r="D841" s="26">
        <v>42430</v>
      </c>
      <c r="E841" s="27">
        <v>26</v>
      </c>
      <c r="F841" s="27">
        <v>20</v>
      </c>
      <c r="G841" s="9">
        <f t="shared" si="104"/>
        <v>0.76923076923076927</v>
      </c>
      <c r="H841" s="27">
        <v>556</v>
      </c>
      <c r="I841" s="27">
        <v>389</v>
      </c>
      <c r="J841" s="9">
        <f t="shared" si="105"/>
        <v>0.69964028776978415</v>
      </c>
      <c r="K841">
        <f t="shared" si="106"/>
        <v>-167</v>
      </c>
      <c r="L841" s="28">
        <v>0.57450000000000001</v>
      </c>
      <c r="M841" s="28">
        <v>0.9</v>
      </c>
      <c r="N841" s="9">
        <f t="shared" si="107"/>
        <v>-0.32550000000000001</v>
      </c>
      <c r="O841" s="28">
        <v>0.58030000000000004</v>
      </c>
      <c r="P841" s="28">
        <v>0.95</v>
      </c>
      <c r="Q841" s="9">
        <f t="shared" si="108"/>
        <v>-0.36969999999999992</v>
      </c>
      <c r="R841" s="24">
        <f>SUMIFS(tblCleanOrders[Sales_USD],tblCleanOrders[Rep_ID],A841,tblCleanOrders[Year],YEAR(D841),tblCleanOrders[Month],MONTH(D841))</f>
        <v>4845.07</v>
      </c>
      <c r="S841" s="27">
        <v>1.08</v>
      </c>
      <c r="T841" s="24">
        <f>INDEX(tblRepAvg[Avg_Monthly_Sales],MATCH(A841,tblRepAvg[Rep_ID],0))*S841</f>
        <v>8681.4775459459452</v>
      </c>
      <c r="U841" s="9">
        <f t="shared" si="109"/>
        <v>0.55809278712729471</v>
      </c>
      <c r="V841" s="24">
        <f t="shared" si="110"/>
        <v>-3836.4075459459455</v>
      </c>
      <c r="W841" t="str">
        <f t="shared" si="111"/>
        <v>Critical</v>
      </c>
    </row>
    <row r="842" spans="1:23" ht="15" customHeight="1" x14ac:dyDescent="0.3">
      <c r="A842" s="25">
        <v>321830</v>
      </c>
      <c r="B842" s="25">
        <v>3</v>
      </c>
      <c r="C842" t="str">
        <f>INDEX(tblRegions[name],MATCH(B842,tblRegions[id],0))</f>
        <v>Southeast</v>
      </c>
      <c r="D842" s="26">
        <v>42461</v>
      </c>
      <c r="E842" s="27">
        <v>26</v>
      </c>
      <c r="F842" s="27">
        <v>19</v>
      </c>
      <c r="G842" s="9">
        <f t="shared" si="104"/>
        <v>0.73076923076923073</v>
      </c>
      <c r="H842" s="27">
        <v>564</v>
      </c>
      <c r="I842" s="27">
        <v>312</v>
      </c>
      <c r="J842" s="9">
        <f t="shared" si="105"/>
        <v>0.55319148936170215</v>
      </c>
      <c r="K842">
        <f t="shared" si="106"/>
        <v>-252</v>
      </c>
      <c r="L842" s="28">
        <v>0.56179999999999997</v>
      </c>
      <c r="M842" s="28">
        <v>0.9</v>
      </c>
      <c r="N842" s="9">
        <f t="shared" si="107"/>
        <v>-0.33820000000000006</v>
      </c>
      <c r="O842" s="28">
        <v>0.56730000000000003</v>
      </c>
      <c r="P842" s="28">
        <v>0.95</v>
      </c>
      <c r="Q842" s="9">
        <f t="shared" si="108"/>
        <v>-0.38269999999999993</v>
      </c>
      <c r="R842" s="24">
        <f>SUMIFS(tblCleanOrders[Sales_USD],tblCleanOrders[Rep_ID],A842,tblCleanOrders[Year],YEAR(D842),tblCleanOrders[Month],MONTH(D842))</f>
        <v>7571.02</v>
      </c>
      <c r="S842" s="27">
        <v>1.0900000000000001</v>
      </c>
      <c r="T842" s="24">
        <f>INDEX(tblRepAvg[Avg_Monthly_Sales],MATCH(A842,tblRepAvg[Rep_ID],0))*S842</f>
        <v>8761.8615972972966</v>
      </c>
      <c r="U842" s="9">
        <f t="shared" si="109"/>
        <v>0.86408806118729087</v>
      </c>
      <c r="V842" s="24">
        <f t="shared" si="110"/>
        <v>-1190.8415972972962</v>
      </c>
      <c r="W842" t="str">
        <f t="shared" si="111"/>
        <v>Critical</v>
      </c>
    </row>
    <row r="843" spans="1:23" ht="15" customHeight="1" x14ac:dyDescent="0.3">
      <c r="A843" s="25">
        <v>321830</v>
      </c>
      <c r="B843" s="25">
        <v>3</v>
      </c>
      <c r="C843" t="str">
        <f>INDEX(tblRegions[name],MATCH(B843,tblRegions[id],0))</f>
        <v>Southeast</v>
      </c>
      <c r="D843" s="26">
        <v>42491</v>
      </c>
      <c r="E843" s="27">
        <v>26</v>
      </c>
      <c r="F843" s="27">
        <v>19</v>
      </c>
      <c r="G843" s="9">
        <f t="shared" si="104"/>
        <v>0.73076923076923073</v>
      </c>
      <c r="H843" s="27">
        <v>540</v>
      </c>
      <c r="I843" s="27">
        <v>344</v>
      </c>
      <c r="J843" s="9">
        <f t="shared" si="105"/>
        <v>0.63703703703703707</v>
      </c>
      <c r="K843">
        <f t="shared" si="106"/>
        <v>-196</v>
      </c>
      <c r="L843" s="28">
        <v>0.56130000000000002</v>
      </c>
      <c r="M843" s="28">
        <v>0.9</v>
      </c>
      <c r="N843" s="9">
        <f t="shared" si="107"/>
        <v>-0.3387</v>
      </c>
      <c r="O843" s="28">
        <v>0.61280000000000001</v>
      </c>
      <c r="P843" s="28">
        <v>0.95</v>
      </c>
      <c r="Q843" s="9">
        <f t="shared" si="108"/>
        <v>-0.33719999999999994</v>
      </c>
      <c r="R843" s="24">
        <f>SUMIFS(tblCleanOrders[Sales_USD],tblCleanOrders[Rep_ID],A843,tblCleanOrders[Year],YEAR(D843),tblCleanOrders[Month],MONTH(D843))</f>
        <v>6334.25</v>
      </c>
      <c r="S843" s="27">
        <v>1.1000000000000001</v>
      </c>
      <c r="T843" s="24">
        <f>INDEX(tblRepAvg[Avg_Monthly_Sales],MATCH(A843,tblRepAvg[Rep_ID],0))*S843</f>
        <v>8842.2456486486481</v>
      </c>
      <c r="U843" s="9">
        <f t="shared" si="109"/>
        <v>0.71636213827287842</v>
      </c>
      <c r="V843" s="24">
        <f t="shared" si="110"/>
        <v>-2507.9956486486481</v>
      </c>
      <c r="W843" t="str">
        <f t="shared" si="111"/>
        <v>Critical</v>
      </c>
    </row>
    <row r="844" spans="1:23" ht="15" customHeight="1" x14ac:dyDescent="0.3">
      <c r="A844" s="25">
        <v>321830</v>
      </c>
      <c r="B844" s="25">
        <v>3</v>
      </c>
      <c r="C844" t="str">
        <f>INDEX(tblRegions[name],MATCH(B844,tblRegions[id],0))</f>
        <v>Southeast</v>
      </c>
      <c r="D844" s="26">
        <v>42522</v>
      </c>
      <c r="E844" s="27">
        <v>26</v>
      </c>
      <c r="F844" s="27">
        <v>20</v>
      </c>
      <c r="G844" s="9">
        <f t="shared" si="104"/>
        <v>0.76923076923076927</v>
      </c>
      <c r="H844" s="27">
        <v>548</v>
      </c>
      <c r="I844" s="27">
        <v>374</v>
      </c>
      <c r="J844" s="9">
        <f t="shared" si="105"/>
        <v>0.68248175182481752</v>
      </c>
      <c r="K844">
        <f t="shared" si="106"/>
        <v>-174</v>
      </c>
      <c r="L844" s="28">
        <v>0.5575</v>
      </c>
      <c r="M844" s="28">
        <v>0.9</v>
      </c>
      <c r="N844" s="9">
        <f t="shared" si="107"/>
        <v>-0.34250000000000003</v>
      </c>
      <c r="O844" s="28">
        <v>0.57509999999999994</v>
      </c>
      <c r="P844" s="28">
        <v>0.95</v>
      </c>
      <c r="Q844" s="9">
        <f t="shared" si="108"/>
        <v>-0.37490000000000001</v>
      </c>
      <c r="R844" s="24">
        <f>SUMIFS(tblCleanOrders[Sales_USD],tblCleanOrders[Rep_ID],A844,tblCleanOrders[Year],YEAR(D844),tblCleanOrders[Month],MONTH(D844))</f>
        <v>8117.6399999999994</v>
      </c>
      <c r="S844" s="27">
        <v>1.1100000000000001</v>
      </c>
      <c r="T844" s="24">
        <f>INDEX(tblRepAvg[Avg_Monthly_Sales],MATCH(A844,tblRepAvg[Rep_ID],0))*S844</f>
        <v>8922.6296999999995</v>
      </c>
      <c r="U844" s="9">
        <f t="shared" si="109"/>
        <v>0.90978111531402006</v>
      </c>
      <c r="V844" s="24">
        <f t="shared" si="110"/>
        <v>-804.98970000000008</v>
      </c>
      <c r="W844" t="str">
        <f t="shared" si="111"/>
        <v>Critical</v>
      </c>
    </row>
    <row r="845" spans="1:23" ht="15" customHeight="1" x14ac:dyDescent="0.3">
      <c r="A845" s="25">
        <v>321830</v>
      </c>
      <c r="B845" s="25">
        <v>3</v>
      </c>
      <c r="C845" t="str">
        <f>INDEX(tblRegions[name],MATCH(B845,tblRegions[id],0))</f>
        <v>Southeast</v>
      </c>
      <c r="D845" s="26">
        <v>42552</v>
      </c>
      <c r="E845" s="27">
        <v>26</v>
      </c>
      <c r="F845" s="27">
        <v>21</v>
      </c>
      <c r="G845" s="9">
        <f t="shared" si="104"/>
        <v>0.80769230769230771</v>
      </c>
      <c r="H845" s="27">
        <v>556</v>
      </c>
      <c r="I845" s="27">
        <v>330</v>
      </c>
      <c r="J845" s="9">
        <f t="shared" si="105"/>
        <v>0.59352517985611508</v>
      </c>
      <c r="K845">
        <f t="shared" si="106"/>
        <v>-226</v>
      </c>
      <c r="L845" s="28">
        <v>0.65580000000000005</v>
      </c>
      <c r="M845" s="28">
        <v>0.9</v>
      </c>
      <c r="N845" s="9">
        <f t="shared" si="107"/>
        <v>-0.24419999999999997</v>
      </c>
      <c r="O845" s="28">
        <v>0.60699999999999998</v>
      </c>
      <c r="P845" s="28">
        <v>0.95</v>
      </c>
      <c r="Q845" s="9">
        <f t="shared" si="108"/>
        <v>-0.34299999999999997</v>
      </c>
      <c r="R845" s="24">
        <f>SUMIFS(tblCleanOrders[Sales_USD],tblCleanOrders[Rep_ID],A845,tblCleanOrders[Year],YEAR(D845),tblCleanOrders[Month],MONTH(D845))</f>
        <v>5629.619999999999</v>
      </c>
      <c r="S845" s="27">
        <v>1.1200000000000001</v>
      </c>
      <c r="T845" s="24">
        <f>INDEX(tblRepAvg[Avg_Monthly_Sales],MATCH(A845,tblRepAvg[Rep_ID],0))*S845</f>
        <v>9003.0137513513509</v>
      </c>
      <c r="U845" s="9">
        <f t="shared" si="109"/>
        <v>0.62530394326621952</v>
      </c>
      <c r="V845" s="24">
        <f t="shared" si="110"/>
        <v>-3373.393751351352</v>
      </c>
      <c r="W845" t="str">
        <f t="shared" si="111"/>
        <v>Critical</v>
      </c>
    </row>
    <row r="846" spans="1:23" ht="15" customHeight="1" x14ac:dyDescent="0.3">
      <c r="A846" s="25">
        <v>321830</v>
      </c>
      <c r="B846" s="25">
        <v>3</v>
      </c>
      <c r="C846" t="str">
        <f>INDEX(tblRegions[name],MATCH(B846,tblRegions[id],0))</f>
        <v>Southeast</v>
      </c>
      <c r="D846" s="26">
        <v>42583</v>
      </c>
      <c r="E846" s="27">
        <v>26</v>
      </c>
      <c r="F846" s="27">
        <v>20</v>
      </c>
      <c r="G846" s="9">
        <f t="shared" si="104"/>
        <v>0.76923076923076927</v>
      </c>
      <c r="H846" s="27">
        <v>564</v>
      </c>
      <c r="I846" s="27">
        <v>369</v>
      </c>
      <c r="J846" s="9">
        <f t="shared" si="105"/>
        <v>0.6542553191489362</v>
      </c>
      <c r="K846">
        <f t="shared" si="106"/>
        <v>-195</v>
      </c>
      <c r="L846" s="28">
        <v>0.62290000000000001</v>
      </c>
      <c r="M846" s="28">
        <v>0.9</v>
      </c>
      <c r="N846" s="9">
        <f t="shared" si="107"/>
        <v>-0.27710000000000001</v>
      </c>
      <c r="O846" s="28">
        <v>0.61670000000000003</v>
      </c>
      <c r="P846" s="28">
        <v>0.95</v>
      </c>
      <c r="Q846" s="9">
        <f t="shared" si="108"/>
        <v>-0.33329999999999993</v>
      </c>
      <c r="R846" s="24">
        <f>SUMIFS(tblCleanOrders[Sales_USD],tblCleanOrders[Rep_ID],A846,tblCleanOrders[Year],YEAR(D846),tblCleanOrders[Month],MONTH(D846))</f>
        <v>6123.5300000000007</v>
      </c>
      <c r="S846" s="27">
        <v>1.1299999999999999</v>
      </c>
      <c r="T846" s="24">
        <f>INDEX(tblRepAvg[Avg_Monthly_Sales],MATCH(A846,tblRepAvg[Rep_ID],0))*S846</f>
        <v>9083.3978027027006</v>
      </c>
      <c r="U846" s="9">
        <f t="shared" si="109"/>
        <v>0.67414530696629715</v>
      </c>
      <c r="V846" s="24">
        <f t="shared" si="110"/>
        <v>-2959.8678027026999</v>
      </c>
      <c r="W846" t="str">
        <f t="shared" si="111"/>
        <v>Critical</v>
      </c>
    </row>
    <row r="847" spans="1:23" ht="15" customHeight="1" x14ac:dyDescent="0.3">
      <c r="A847" s="25">
        <v>321830</v>
      </c>
      <c r="B847" s="25">
        <v>3</v>
      </c>
      <c r="C847" t="str">
        <f>INDEX(tblRegions[name],MATCH(B847,tblRegions[id],0))</f>
        <v>Southeast</v>
      </c>
      <c r="D847" s="26">
        <v>42614</v>
      </c>
      <c r="E847" s="27">
        <v>26</v>
      </c>
      <c r="F847" s="27">
        <v>19</v>
      </c>
      <c r="G847" s="9">
        <f t="shared" si="104"/>
        <v>0.73076923076923073</v>
      </c>
      <c r="H847" s="27">
        <v>540</v>
      </c>
      <c r="I847" s="27">
        <v>372</v>
      </c>
      <c r="J847" s="9">
        <f t="shared" si="105"/>
        <v>0.68888888888888888</v>
      </c>
      <c r="K847">
        <f t="shared" si="106"/>
        <v>-168</v>
      </c>
      <c r="L847" s="28">
        <v>0.54530000000000001</v>
      </c>
      <c r="M847" s="28">
        <v>0.9</v>
      </c>
      <c r="N847" s="9">
        <f t="shared" si="107"/>
        <v>-0.35470000000000002</v>
      </c>
      <c r="O847" s="28">
        <v>0.58109999999999995</v>
      </c>
      <c r="P847" s="28">
        <v>0.95</v>
      </c>
      <c r="Q847" s="9">
        <f t="shared" si="108"/>
        <v>-0.36890000000000001</v>
      </c>
      <c r="R847" s="24">
        <f>SUMIFS(tblCleanOrders[Sales_USD],tblCleanOrders[Rep_ID],A847,tblCleanOrders[Year],YEAR(D847),tblCleanOrders[Month],MONTH(D847))</f>
        <v>7888.4</v>
      </c>
      <c r="S847" s="27">
        <v>1.1399999999999999</v>
      </c>
      <c r="T847" s="24">
        <f>INDEX(tblRepAvg[Avg_Monthly_Sales],MATCH(A847,tblRepAvg[Rep_ID],0))*S847</f>
        <v>9163.781854054052</v>
      </c>
      <c r="U847" s="9">
        <f t="shared" si="109"/>
        <v>0.86082363435028475</v>
      </c>
      <c r="V847" s="24">
        <f t="shared" si="110"/>
        <v>-1275.3818540540524</v>
      </c>
      <c r="W847" t="str">
        <f t="shared" si="111"/>
        <v>Critical</v>
      </c>
    </row>
    <row r="848" spans="1:23" ht="15" customHeight="1" x14ac:dyDescent="0.3">
      <c r="A848" s="25">
        <v>321830</v>
      </c>
      <c r="B848" s="25">
        <v>3</v>
      </c>
      <c r="C848" t="str">
        <f>INDEX(tblRegions[name],MATCH(B848,tblRegions[id],0))</f>
        <v>Southeast</v>
      </c>
      <c r="D848" s="26">
        <v>42644</v>
      </c>
      <c r="E848" s="27">
        <v>26</v>
      </c>
      <c r="F848" s="27">
        <v>19</v>
      </c>
      <c r="G848" s="9">
        <f t="shared" si="104"/>
        <v>0.73076923076923073</v>
      </c>
      <c r="H848" s="27">
        <v>548</v>
      </c>
      <c r="I848" s="27">
        <v>359</v>
      </c>
      <c r="J848" s="9">
        <f t="shared" si="105"/>
        <v>0.6551094890510949</v>
      </c>
      <c r="K848">
        <f t="shared" si="106"/>
        <v>-189</v>
      </c>
      <c r="L848" s="28">
        <v>0.53439999999999999</v>
      </c>
      <c r="M848" s="28">
        <v>0.9</v>
      </c>
      <c r="N848" s="9">
        <f t="shared" si="107"/>
        <v>-0.36560000000000004</v>
      </c>
      <c r="O848" s="28">
        <v>0.57920000000000005</v>
      </c>
      <c r="P848" s="28">
        <v>0.95</v>
      </c>
      <c r="Q848" s="9">
        <f t="shared" si="108"/>
        <v>-0.37079999999999991</v>
      </c>
      <c r="R848" s="24">
        <f>SUMIFS(tblCleanOrders[Sales_USD],tblCleanOrders[Rep_ID],A848,tblCleanOrders[Year],YEAR(D848),tblCleanOrders[Month],MONTH(D848))</f>
        <v>9422.52</v>
      </c>
      <c r="S848" s="27">
        <v>1.1499999999999999</v>
      </c>
      <c r="T848" s="24">
        <f>INDEX(tblRepAvg[Avg_Monthly_Sales],MATCH(A848,tblRepAvg[Rep_ID],0))*S848</f>
        <v>9244.1659054054035</v>
      </c>
      <c r="U848" s="9">
        <f t="shared" si="109"/>
        <v>1.0192936925212805</v>
      </c>
      <c r="V848" s="24">
        <f t="shared" si="110"/>
        <v>178.35409459459697</v>
      </c>
      <c r="W848" t="str">
        <f t="shared" si="111"/>
        <v>Critical</v>
      </c>
    </row>
    <row r="849" spans="1:23" ht="15" customHeight="1" x14ac:dyDescent="0.3">
      <c r="A849" s="25">
        <v>321830</v>
      </c>
      <c r="B849" s="25">
        <v>3</v>
      </c>
      <c r="C849" t="str">
        <f>INDEX(tblRegions[name],MATCH(B849,tblRegions[id],0))</f>
        <v>Southeast</v>
      </c>
      <c r="D849" s="26">
        <v>42675</v>
      </c>
      <c r="E849" s="27">
        <v>26</v>
      </c>
      <c r="F849" s="27">
        <v>20</v>
      </c>
      <c r="G849" s="9">
        <f t="shared" si="104"/>
        <v>0.76923076923076927</v>
      </c>
      <c r="H849" s="27">
        <v>556</v>
      </c>
      <c r="I849" s="27">
        <v>395</v>
      </c>
      <c r="J849" s="9">
        <f t="shared" si="105"/>
        <v>0.71043165467625902</v>
      </c>
      <c r="K849">
        <f t="shared" si="106"/>
        <v>-161</v>
      </c>
      <c r="L849" s="28">
        <v>0.62660000000000005</v>
      </c>
      <c r="M849" s="28">
        <v>0.9</v>
      </c>
      <c r="N849" s="9">
        <f t="shared" si="107"/>
        <v>-0.27339999999999998</v>
      </c>
      <c r="O849" s="28">
        <v>0.59109999999999996</v>
      </c>
      <c r="P849" s="28">
        <v>0.95</v>
      </c>
      <c r="Q849" s="9">
        <f t="shared" si="108"/>
        <v>-0.3589</v>
      </c>
      <c r="R849" s="24">
        <f>SUMIFS(tblCleanOrders[Sales_USD],tblCleanOrders[Rep_ID],A849,tblCleanOrders[Year],YEAR(D849),tblCleanOrders[Month],MONTH(D849))</f>
        <v>9615.17</v>
      </c>
      <c r="S849" s="27">
        <v>1.05</v>
      </c>
      <c r="T849" s="24">
        <f>INDEX(tblRepAvg[Avg_Monthly_Sales],MATCH(A849,tblRepAvg[Rep_ID],0))*S849</f>
        <v>8440.3253918918908</v>
      </c>
      <c r="U849" s="9">
        <f t="shared" si="109"/>
        <v>1.1391942316864598</v>
      </c>
      <c r="V849" s="24">
        <f t="shared" si="110"/>
        <v>1174.8446081081092</v>
      </c>
      <c r="W849" t="str">
        <f t="shared" si="111"/>
        <v>Critical</v>
      </c>
    </row>
    <row r="850" spans="1:23" ht="15" customHeight="1" x14ac:dyDescent="0.3">
      <c r="A850" s="25">
        <v>321830</v>
      </c>
      <c r="B850" s="25">
        <v>3</v>
      </c>
      <c r="C850" t="str">
        <f>INDEX(tblRegions[name],MATCH(B850,tblRegions[id],0))</f>
        <v>Southeast</v>
      </c>
      <c r="D850" s="26">
        <v>42705</v>
      </c>
      <c r="E850" s="27">
        <v>26</v>
      </c>
      <c r="F850" s="27">
        <v>20</v>
      </c>
      <c r="G850" s="9">
        <f t="shared" si="104"/>
        <v>0.76923076923076927</v>
      </c>
      <c r="H850" s="27">
        <v>564</v>
      </c>
      <c r="I850" s="27">
        <v>349</v>
      </c>
      <c r="J850" s="9">
        <f t="shared" si="105"/>
        <v>0.61879432624113473</v>
      </c>
      <c r="K850">
        <f t="shared" si="106"/>
        <v>-215</v>
      </c>
      <c r="L850" s="28">
        <v>0.59599999999999997</v>
      </c>
      <c r="M850" s="28">
        <v>0.9</v>
      </c>
      <c r="N850" s="9">
        <f t="shared" si="107"/>
        <v>-0.30400000000000005</v>
      </c>
      <c r="O850" s="28">
        <v>0.57340000000000002</v>
      </c>
      <c r="P850" s="28">
        <v>0.95</v>
      </c>
      <c r="Q850" s="9">
        <f t="shared" si="108"/>
        <v>-0.37659999999999993</v>
      </c>
      <c r="R850" s="24">
        <f>SUMIFS(tblCleanOrders[Sales_USD],tblCleanOrders[Rep_ID],A850,tblCleanOrders[Year],YEAR(D850),tblCleanOrders[Month],MONTH(D850))</f>
        <v>11304.27</v>
      </c>
      <c r="S850" s="27">
        <v>1.06</v>
      </c>
      <c r="T850" s="24">
        <f>INDEX(tblRepAvg[Avg_Monthly_Sales],MATCH(A850,tblRepAvg[Rep_ID],0))*S850</f>
        <v>8520.7094432432423</v>
      </c>
      <c r="U850" s="9">
        <f t="shared" si="109"/>
        <v>1.3266817834005673</v>
      </c>
      <c r="V850" s="24">
        <f t="shared" si="110"/>
        <v>2783.5605567567582</v>
      </c>
      <c r="W850" t="str">
        <f t="shared" si="111"/>
        <v>Critical</v>
      </c>
    </row>
    <row r="851" spans="1:23" ht="15" customHeight="1" x14ac:dyDescent="0.3">
      <c r="A851" s="25">
        <v>321830</v>
      </c>
      <c r="B851" s="25">
        <v>3</v>
      </c>
      <c r="C851" t="str">
        <f>INDEX(tblRegions[name],MATCH(B851,tblRegions[id],0))</f>
        <v>Southeast</v>
      </c>
      <c r="D851" s="26">
        <v>42736</v>
      </c>
      <c r="E851" s="27">
        <v>26</v>
      </c>
      <c r="F851" s="27">
        <v>20</v>
      </c>
      <c r="G851" s="9">
        <f t="shared" si="104"/>
        <v>0.76923076923076927</v>
      </c>
      <c r="H851" s="27">
        <v>540</v>
      </c>
      <c r="I851" s="27">
        <v>363</v>
      </c>
      <c r="J851" s="9">
        <f t="shared" si="105"/>
        <v>0.67222222222222228</v>
      </c>
      <c r="K851">
        <f t="shared" si="106"/>
        <v>-177</v>
      </c>
      <c r="L851" s="28">
        <v>0.53839999999999999</v>
      </c>
      <c r="M851" s="28">
        <v>0.9</v>
      </c>
      <c r="N851" s="9">
        <f t="shared" si="107"/>
        <v>-0.36160000000000003</v>
      </c>
      <c r="O851" s="28">
        <v>0.57499999999999996</v>
      </c>
      <c r="P851" s="28">
        <v>0.95</v>
      </c>
      <c r="Q851" s="9">
        <f t="shared" si="108"/>
        <v>-0.375</v>
      </c>
      <c r="R851" s="24">
        <f>SUMIFS(tblCleanOrders[Sales_USD],tblCleanOrders[Rep_ID],A851,tblCleanOrders[Year],YEAR(D851),tblCleanOrders[Month],MONTH(D851))</f>
        <v>0</v>
      </c>
      <c r="S851" s="27">
        <v>1.07</v>
      </c>
      <c r="T851" s="24">
        <f>INDEX(tblRepAvg[Avg_Monthly_Sales],MATCH(A851,tblRepAvg[Rep_ID],0))*S851</f>
        <v>8601.0934945945937</v>
      </c>
      <c r="U851" s="9">
        <f t="shared" si="109"/>
        <v>0</v>
      </c>
      <c r="V851" s="24">
        <f t="shared" si="110"/>
        <v>-8601.0934945945937</v>
      </c>
      <c r="W851" t="str">
        <f t="shared" si="111"/>
        <v>Critical</v>
      </c>
    </row>
    <row r="852" spans="1:23" ht="15" customHeight="1" x14ac:dyDescent="0.3">
      <c r="A852" s="25">
        <v>321840</v>
      </c>
      <c r="B852" s="25">
        <v>3</v>
      </c>
      <c r="C852" t="str">
        <f>INDEX(tblRegions[name],MATCH(B852,tblRegions[id],0))</f>
        <v>Southeast</v>
      </c>
      <c r="D852" s="26">
        <v>42005</v>
      </c>
      <c r="E852" s="27">
        <v>26</v>
      </c>
      <c r="F852" s="27">
        <v>22</v>
      </c>
      <c r="G852" s="9">
        <f t="shared" si="104"/>
        <v>0.84615384615384615</v>
      </c>
      <c r="H852" s="27">
        <v>552</v>
      </c>
      <c r="I852" s="27">
        <v>507</v>
      </c>
      <c r="J852" s="9">
        <f t="shared" si="105"/>
        <v>0.91847826086956519</v>
      </c>
      <c r="K852">
        <f t="shared" si="106"/>
        <v>-45</v>
      </c>
      <c r="L852" s="28">
        <v>0.91110000000000002</v>
      </c>
      <c r="M852" s="28">
        <v>0.9</v>
      </c>
      <c r="N852" s="9">
        <f t="shared" si="107"/>
        <v>1.1099999999999999E-2</v>
      </c>
      <c r="O852" s="28">
        <v>0.91479999999999995</v>
      </c>
      <c r="P852" s="28">
        <v>0.95</v>
      </c>
      <c r="Q852" s="9">
        <f t="shared" si="108"/>
        <v>-3.5200000000000009E-2</v>
      </c>
      <c r="R852" s="24">
        <f>SUMIFS(tblCleanOrders[Sales_USD],tblCleanOrders[Rep_ID],A852,tblCleanOrders[Year],YEAR(D852),tblCleanOrders[Month],MONTH(D852))</f>
        <v>8326.4900000000016</v>
      </c>
      <c r="S852" s="27">
        <v>1.08</v>
      </c>
      <c r="T852" s="24">
        <f>INDEX(tblRepAvg[Avg_Monthly_Sales],MATCH(A852,tblRepAvg[Rep_ID],0))*S852</f>
        <v>13778.586291891896</v>
      </c>
      <c r="U852" s="9">
        <f t="shared" si="109"/>
        <v>0.60430655392417021</v>
      </c>
      <c r="V852" s="24">
        <f t="shared" si="110"/>
        <v>-5452.096291891894</v>
      </c>
      <c r="W852" t="str">
        <f t="shared" si="111"/>
        <v>Critical</v>
      </c>
    </row>
    <row r="853" spans="1:23" ht="15" customHeight="1" x14ac:dyDescent="0.3">
      <c r="A853" s="25">
        <v>321840</v>
      </c>
      <c r="B853" s="25">
        <v>3</v>
      </c>
      <c r="C853" t="str">
        <f>INDEX(tblRegions[name],MATCH(B853,tblRegions[id],0))</f>
        <v>Southeast</v>
      </c>
      <c r="D853" s="26">
        <v>42036</v>
      </c>
      <c r="E853" s="27">
        <v>26</v>
      </c>
      <c r="F853" s="27">
        <v>24</v>
      </c>
      <c r="G853" s="9">
        <f t="shared" si="104"/>
        <v>0.92307692307692313</v>
      </c>
      <c r="H853" s="27">
        <v>560</v>
      </c>
      <c r="I853" s="27">
        <v>480</v>
      </c>
      <c r="J853" s="9">
        <f t="shared" si="105"/>
        <v>0.8571428571428571</v>
      </c>
      <c r="K853">
        <f t="shared" si="106"/>
        <v>-80</v>
      </c>
      <c r="L853" s="28">
        <v>0.85150000000000003</v>
      </c>
      <c r="M853" s="28">
        <v>0.9</v>
      </c>
      <c r="N853" s="9">
        <f t="shared" si="107"/>
        <v>-4.8499999999999988E-2</v>
      </c>
      <c r="O853" s="28">
        <v>0.84760000000000002</v>
      </c>
      <c r="P853" s="28">
        <v>0.95</v>
      </c>
      <c r="Q853" s="9">
        <f t="shared" si="108"/>
        <v>-0.10239999999999994</v>
      </c>
      <c r="R853" s="24">
        <f>SUMIFS(tblCleanOrders[Sales_USD],tblCleanOrders[Rep_ID],A853,tblCleanOrders[Year],YEAR(D853),tblCleanOrders[Month],MONTH(D853))</f>
        <v>7815.3600000000006</v>
      </c>
      <c r="S853" s="27">
        <v>1.0900000000000001</v>
      </c>
      <c r="T853" s="24">
        <f>INDEX(tblRepAvg[Avg_Monthly_Sales],MATCH(A853,tblRepAvg[Rep_ID],0))*S853</f>
        <v>13906.165794594597</v>
      </c>
      <c r="U853" s="9">
        <f t="shared" si="109"/>
        <v>0.56200681880535852</v>
      </c>
      <c r="V853" s="24">
        <f t="shared" si="110"/>
        <v>-6090.8057945945966</v>
      </c>
      <c r="W853" t="str">
        <f t="shared" si="111"/>
        <v>Critical</v>
      </c>
    </row>
    <row r="854" spans="1:23" ht="15" customHeight="1" x14ac:dyDescent="0.3">
      <c r="A854" s="25">
        <v>321840</v>
      </c>
      <c r="B854" s="25">
        <v>3</v>
      </c>
      <c r="C854" t="str">
        <f>INDEX(tblRegions[name],MATCH(B854,tblRegions[id],0))</f>
        <v>Southeast</v>
      </c>
      <c r="D854" s="26">
        <v>42064</v>
      </c>
      <c r="E854" s="27">
        <v>26</v>
      </c>
      <c r="F854" s="27">
        <v>23</v>
      </c>
      <c r="G854" s="9">
        <f t="shared" si="104"/>
        <v>0.88461538461538458</v>
      </c>
      <c r="H854" s="27">
        <v>568</v>
      </c>
      <c r="I854" s="27">
        <v>524</v>
      </c>
      <c r="J854" s="9">
        <f t="shared" si="105"/>
        <v>0.92253521126760563</v>
      </c>
      <c r="K854">
        <f t="shared" si="106"/>
        <v>-44</v>
      </c>
      <c r="L854" s="28">
        <v>0.8468</v>
      </c>
      <c r="M854" s="28">
        <v>0.9</v>
      </c>
      <c r="N854" s="9">
        <f t="shared" si="107"/>
        <v>-5.3200000000000025E-2</v>
      </c>
      <c r="O854" s="28">
        <v>0.83040000000000003</v>
      </c>
      <c r="P854" s="28">
        <v>0.95</v>
      </c>
      <c r="Q854" s="9">
        <f t="shared" si="108"/>
        <v>-0.11959999999999993</v>
      </c>
      <c r="R854" s="24">
        <f>SUMIFS(tblCleanOrders[Sales_USD],tblCleanOrders[Rep_ID],A854,tblCleanOrders[Year],YEAR(D854),tblCleanOrders[Month],MONTH(D854))</f>
        <v>9694.64</v>
      </c>
      <c r="S854" s="27">
        <v>1.1000000000000001</v>
      </c>
      <c r="T854" s="24">
        <f>INDEX(tblRepAvg[Avg_Monthly_Sales],MATCH(A854,tblRepAvg[Rep_ID],0))*S854</f>
        <v>14033.745297297301</v>
      </c>
      <c r="U854" s="9">
        <f t="shared" si="109"/>
        <v>0.69080917421716703</v>
      </c>
      <c r="V854" s="24">
        <f t="shared" si="110"/>
        <v>-4339.1052972973011</v>
      </c>
      <c r="W854" t="str">
        <f t="shared" si="111"/>
        <v>Critical</v>
      </c>
    </row>
    <row r="855" spans="1:23" ht="15" customHeight="1" x14ac:dyDescent="0.3">
      <c r="A855" s="25">
        <v>321840</v>
      </c>
      <c r="B855" s="25">
        <v>3</v>
      </c>
      <c r="C855" t="str">
        <f>INDEX(tblRegions[name],MATCH(B855,tblRegions[id],0))</f>
        <v>Southeast</v>
      </c>
      <c r="D855" s="26">
        <v>42095</v>
      </c>
      <c r="E855" s="27">
        <v>26</v>
      </c>
      <c r="F855" s="27">
        <v>22</v>
      </c>
      <c r="G855" s="9">
        <f t="shared" si="104"/>
        <v>0.84615384615384615</v>
      </c>
      <c r="H855" s="27">
        <v>576</v>
      </c>
      <c r="I855" s="27">
        <v>481</v>
      </c>
      <c r="J855" s="9">
        <f t="shared" si="105"/>
        <v>0.83506944444444442</v>
      </c>
      <c r="K855">
        <f t="shared" si="106"/>
        <v>-95</v>
      </c>
      <c r="L855" s="28">
        <v>0.86040000000000005</v>
      </c>
      <c r="M855" s="28">
        <v>0.9</v>
      </c>
      <c r="N855" s="9">
        <f t="shared" si="107"/>
        <v>-3.9599999999999969E-2</v>
      </c>
      <c r="O855" s="28">
        <v>0.95420000000000005</v>
      </c>
      <c r="P855" s="28">
        <v>0.95</v>
      </c>
      <c r="Q855" s="9">
        <f t="shared" si="108"/>
        <v>4.2000000000000925E-3</v>
      </c>
      <c r="R855" s="24">
        <f>SUMIFS(tblCleanOrders[Sales_USD],tblCleanOrders[Rep_ID],A855,tblCleanOrders[Year],YEAR(D855),tblCleanOrders[Month],MONTH(D855))</f>
        <v>9347.14</v>
      </c>
      <c r="S855" s="27">
        <v>1.1100000000000001</v>
      </c>
      <c r="T855" s="24">
        <f>INDEX(tblRepAvg[Avg_Monthly_Sales],MATCH(A855,tblRepAvg[Rep_ID],0))*S855</f>
        <v>14161.324800000004</v>
      </c>
      <c r="U855" s="9">
        <f t="shared" si="109"/>
        <v>0.66004700351198753</v>
      </c>
      <c r="V855" s="24">
        <f t="shared" si="110"/>
        <v>-4814.1848000000045</v>
      </c>
      <c r="W855" t="str">
        <f t="shared" si="111"/>
        <v>Critical</v>
      </c>
    </row>
    <row r="856" spans="1:23" ht="15" customHeight="1" x14ac:dyDescent="0.3">
      <c r="A856" s="25">
        <v>321840</v>
      </c>
      <c r="B856" s="25">
        <v>3</v>
      </c>
      <c r="C856" t="str">
        <f>INDEX(tblRegions[name],MATCH(B856,tblRegions[id],0))</f>
        <v>Southeast</v>
      </c>
      <c r="D856" s="26">
        <v>42125</v>
      </c>
      <c r="E856" s="27">
        <v>26</v>
      </c>
      <c r="F856" s="27">
        <v>24</v>
      </c>
      <c r="G856" s="9">
        <f t="shared" si="104"/>
        <v>0.92307692307692313</v>
      </c>
      <c r="H856" s="27">
        <v>552</v>
      </c>
      <c r="I856" s="27">
        <v>450</v>
      </c>
      <c r="J856" s="9">
        <f t="shared" si="105"/>
        <v>0.81521739130434778</v>
      </c>
      <c r="K856">
        <f t="shared" si="106"/>
        <v>-102</v>
      </c>
      <c r="L856" s="28">
        <v>0.89290000000000003</v>
      </c>
      <c r="M856" s="28">
        <v>0.9</v>
      </c>
      <c r="N856" s="9">
        <f t="shared" si="107"/>
        <v>-7.0999999999999952E-3</v>
      </c>
      <c r="O856" s="28">
        <v>0.91959999999999997</v>
      </c>
      <c r="P856" s="28">
        <v>0.95</v>
      </c>
      <c r="Q856" s="9">
        <f t="shared" si="108"/>
        <v>-3.0399999999999983E-2</v>
      </c>
      <c r="R856" s="24">
        <f>SUMIFS(tblCleanOrders[Sales_USD],tblCleanOrders[Rep_ID],A856,tblCleanOrders[Year],YEAR(D856),tblCleanOrders[Month],MONTH(D856))</f>
        <v>8304.82</v>
      </c>
      <c r="S856" s="27">
        <v>1.1200000000000001</v>
      </c>
      <c r="T856" s="24">
        <f>INDEX(tblRepAvg[Avg_Monthly_Sales],MATCH(A856,tblRepAvg[Rep_ID],0))*S856</f>
        <v>14288.904302702706</v>
      </c>
      <c r="U856" s="9">
        <f t="shared" si="109"/>
        <v>0.58120761564825985</v>
      </c>
      <c r="V856" s="24">
        <f t="shared" si="110"/>
        <v>-5984.0843027027058</v>
      </c>
      <c r="W856" t="str">
        <f t="shared" si="111"/>
        <v>Critical</v>
      </c>
    </row>
    <row r="857" spans="1:23" ht="15" customHeight="1" x14ac:dyDescent="0.3">
      <c r="A857" s="25">
        <v>321840</v>
      </c>
      <c r="B857" s="25">
        <v>3</v>
      </c>
      <c r="C857" t="str">
        <f>INDEX(tblRegions[name],MATCH(B857,tblRegions[id],0))</f>
        <v>Southeast</v>
      </c>
      <c r="D857" s="26">
        <v>42156</v>
      </c>
      <c r="E857" s="27">
        <v>26</v>
      </c>
      <c r="F857" s="27">
        <v>22</v>
      </c>
      <c r="G857" s="9">
        <f t="shared" si="104"/>
        <v>0.84615384615384615</v>
      </c>
      <c r="H857" s="27">
        <v>560</v>
      </c>
      <c r="I857" s="27">
        <v>492</v>
      </c>
      <c r="J857" s="9">
        <f t="shared" si="105"/>
        <v>0.87857142857142856</v>
      </c>
      <c r="K857">
        <f t="shared" si="106"/>
        <v>-68</v>
      </c>
      <c r="L857" s="28">
        <v>0.88149999999999995</v>
      </c>
      <c r="M857" s="28">
        <v>0.9</v>
      </c>
      <c r="N857" s="9">
        <f t="shared" si="107"/>
        <v>-1.8500000000000072E-2</v>
      </c>
      <c r="O857" s="28">
        <v>0.90439999999999998</v>
      </c>
      <c r="P857" s="28">
        <v>0.95</v>
      </c>
      <c r="Q857" s="9">
        <f t="shared" si="108"/>
        <v>-4.5599999999999974E-2</v>
      </c>
      <c r="R857" s="24">
        <f>SUMIFS(tblCleanOrders[Sales_USD],tblCleanOrders[Rep_ID],A857,tblCleanOrders[Year],YEAR(D857),tblCleanOrders[Month],MONTH(D857))</f>
        <v>11473.1</v>
      </c>
      <c r="S857" s="27">
        <v>1.1299999999999999</v>
      </c>
      <c r="T857" s="24">
        <f>INDEX(tblRepAvg[Avg_Monthly_Sales],MATCH(A857,tblRepAvg[Rep_ID],0))*S857</f>
        <v>14416.483805405405</v>
      </c>
      <c r="U857" s="9">
        <f t="shared" si="109"/>
        <v>0.79583205966618609</v>
      </c>
      <c r="V857" s="24">
        <f t="shared" si="110"/>
        <v>-2943.3838054054049</v>
      </c>
      <c r="W857" t="str">
        <f t="shared" si="111"/>
        <v>Critical</v>
      </c>
    </row>
    <row r="858" spans="1:23" ht="15" customHeight="1" x14ac:dyDescent="0.3">
      <c r="A858" s="25">
        <v>321840</v>
      </c>
      <c r="B858" s="25">
        <v>3</v>
      </c>
      <c r="C858" t="str">
        <f>INDEX(tblRegions[name],MATCH(B858,tblRegions[id],0))</f>
        <v>Southeast</v>
      </c>
      <c r="D858" s="26">
        <v>42186</v>
      </c>
      <c r="E858" s="27">
        <v>26</v>
      </c>
      <c r="F858" s="27">
        <v>22</v>
      </c>
      <c r="G858" s="9">
        <f t="shared" si="104"/>
        <v>0.84615384615384615</v>
      </c>
      <c r="H858" s="27">
        <v>568</v>
      </c>
      <c r="I858" s="27">
        <v>520</v>
      </c>
      <c r="J858" s="9">
        <f t="shared" si="105"/>
        <v>0.91549295774647887</v>
      </c>
      <c r="K858">
        <f t="shared" si="106"/>
        <v>-48</v>
      </c>
      <c r="L858" s="28">
        <v>0.76839999999999997</v>
      </c>
      <c r="M858" s="28">
        <v>0.9</v>
      </c>
      <c r="N858" s="9">
        <f t="shared" si="107"/>
        <v>-0.13160000000000005</v>
      </c>
      <c r="O858" s="28">
        <v>0.86029999999999995</v>
      </c>
      <c r="P858" s="28">
        <v>0.95</v>
      </c>
      <c r="Q858" s="9">
        <f t="shared" si="108"/>
        <v>-8.9700000000000002E-2</v>
      </c>
      <c r="R858" s="24">
        <f>SUMIFS(tblCleanOrders[Sales_USD],tblCleanOrders[Rep_ID],A858,tblCleanOrders[Year],YEAR(D858),tblCleanOrders[Month],MONTH(D858))</f>
        <v>12648.630000000001</v>
      </c>
      <c r="S858" s="27">
        <v>1.1399999999999999</v>
      </c>
      <c r="T858" s="24">
        <f>INDEX(tblRepAvg[Avg_Monthly_Sales],MATCH(A858,tblRepAvg[Rep_ID],0))*S858</f>
        <v>14544.063308108109</v>
      </c>
      <c r="U858" s="9">
        <f t="shared" si="109"/>
        <v>0.86967649494131183</v>
      </c>
      <c r="V858" s="24">
        <f t="shared" si="110"/>
        <v>-1895.4333081081077</v>
      </c>
      <c r="W858" t="str">
        <f t="shared" si="111"/>
        <v>At Risk</v>
      </c>
    </row>
    <row r="859" spans="1:23" ht="15" customHeight="1" x14ac:dyDescent="0.3">
      <c r="A859" s="25">
        <v>321840</v>
      </c>
      <c r="B859" s="25">
        <v>3</v>
      </c>
      <c r="C859" t="str">
        <f>INDEX(tblRegions[name],MATCH(B859,tblRegions[id],0))</f>
        <v>Southeast</v>
      </c>
      <c r="D859" s="26">
        <v>42217</v>
      </c>
      <c r="E859" s="27">
        <v>26</v>
      </c>
      <c r="F859" s="27">
        <v>24</v>
      </c>
      <c r="G859" s="9">
        <f t="shared" si="104"/>
        <v>0.92307692307692313</v>
      </c>
      <c r="H859" s="27">
        <v>576</v>
      </c>
      <c r="I859" s="27">
        <v>514</v>
      </c>
      <c r="J859" s="9">
        <f t="shared" si="105"/>
        <v>0.89236111111111116</v>
      </c>
      <c r="K859">
        <f t="shared" si="106"/>
        <v>-62</v>
      </c>
      <c r="L859" s="28">
        <v>0.82569999999999999</v>
      </c>
      <c r="M859" s="28">
        <v>0.9</v>
      </c>
      <c r="N859" s="9">
        <f t="shared" si="107"/>
        <v>-7.4300000000000033E-2</v>
      </c>
      <c r="O859" s="28">
        <v>0.90790000000000004</v>
      </c>
      <c r="P859" s="28">
        <v>0.95</v>
      </c>
      <c r="Q859" s="9">
        <f t="shared" si="108"/>
        <v>-4.2099999999999915E-2</v>
      </c>
      <c r="R859" s="24">
        <f>SUMIFS(tblCleanOrders[Sales_USD],tblCleanOrders[Rep_ID],A859,tblCleanOrders[Year],YEAR(D859),tblCleanOrders[Month],MONTH(D859))</f>
        <v>30999.059999999994</v>
      </c>
      <c r="S859" s="27">
        <v>1.1499999999999999</v>
      </c>
      <c r="T859" s="24">
        <f>INDEX(tblRepAvg[Avg_Monthly_Sales],MATCH(A859,tblRepAvg[Rep_ID],0))*S859</f>
        <v>14671.642810810812</v>
      </c>
      <c r="U859" s="9">
        <f t="shared" si="109"/>
        <v>2.1128554177421979</v>
      </c>
      <c r="V859" s="24">
        <f t="shared" si="110"/>
        <v>16327.417189189182</v>
      </c>
      <c r="W859" t="str">
        <f t="shared" si="111"/>
        <v>Healthy</v>
      </c>
    </row>
    <row r="860" spans="1:23" ht="15" customHeight="1" x14ac:dyDescent="0.3">
      <c r="A860" s="25">
        <v>321840</v>
      </c>
      <c r="B860" s="25">
        <v>3</v>
      </c>
      <c r="C860" t="str">
        <f>INDEX(tblRegions[name],MATCH(B860,tblRegions[id],0))</f>
        <v>Southeast</v>
      </c>
      <c r="D860" s="26">
        <v>42248</v>
      </c>
      <c r="E860" s="27">
        <v>26</v>
      </c>
      <c r="F860" s="27">
        <v>24</v>
      </c>
      <c r="G860" s="9">
        <f t="shared" si="104"/>
        <v>0.92307692307692313</v>
      </c>
      <c r="H860" s="27">
        <v>552</v>
      </c>
      <c r="I860" s="27">
        <v>521</v>
      </c>
      <c r="J860" s="9">
        <f t="shared" si="105"/>
        <v>0.9438405797101449</v>
      </c>
      <c r="K860">
        <f t="shared" si="106"/>
        <v>-31</v>
      </c>
      <c r="L860" s="28">
        <v>0.87380000000000002</v>
      </c>
      <c r="M860" s="28">
        <v>0.9</v>
      </c>
      <c r="N860" s="9">
        <f t="shared" si="107"/>
        <v>-2.6200000000000001E-2</v>
      </c>
      <c r="O860" s="28">
        <v>0.92179999999999995</v>
      </c>
      <c r="P860" s="28">
        <v>0.95</v>
      </c>
      <c r="Q860" s="9">
        <f t="shared" si="108"/>
        <v>-2.8200000000000003E-2</v>
      </c>
      <c r="R860" s="24">
        <f>SUMIFS(tblCleanOrders[Sales_USD],tblCleanOrders[Rep_ID],A860,tblCleanOrders[Year],YEAR(D860),tblCleanOrders[Month],MONTH(D860))</f>
        <v>12250.92</v>
      </c>
      <c r="S860" s="27">
        <v>1.05</v>
      </c>
      <c r="T860" s="24">
        <f>INDEX(tblRepAvg[Avg_Monthly_Sales],MATCH(A860,tblRepAvg[Rep_ID],0))*S860</f>
        <v>13395.847783783785</v>
      </c>
      <c r="U860" s="9">
        <f t="shared" si="109"/>
        <v>0.91453114410796998</v>
      </c>
      <c r="V860" s="24">
        <f t="shared" si="110"/>
        <v>-1144.9277837837853</v>
      </c>
      <c r="W860" t="str">
        <f t="shared" si="111"/>
        <v>Healthy</v>
      </c>
    </row>
    <row r="861" spans="1:23" ht="15" customHeight="1" x14ac:dyDescent="0.3">
      <c r="A861" s="25">
        <v>321840</v>
      </c>
      <c r="B861" s="25">
        <v>3</v>
      </c>
      <c r="C861" t="str">
        <f>INDEX(tblRegions[name],MATCH(B861,tblRegions[id],0))</f>
        <v>Southeast</v>
      </c>
      <c r="D861" s="26">
        <v>42278</v>
      </c>
      <c r="E861" s="27">
        <v>26</v>
      </c>
      <c r="F861" s="27">
        <v>24</v>
      </c>
      <c r="G861" s="9">
        <f t="shared" si="104"/>
        <v>0.92307692307692313</v>
      </c>
      <c r="H861" s="27">
        <v>560</v>
      </c>
      <c r="I861" s="27">
        <v>505</v>
      </c>
      <c r="J861" s="9">
        <f t="shared" si="105"/>
        <v>0.9017857142857143</v>
      </c>
      <c r="K861">
        <f t="shared" si="106"/>
        <v>-55</v>
      </c>
      <c r="L861" s="28">
        <v>0.84630000000000005</v>
      </c>
      <c r="M861" s="28">
        <v>0.9</v>
      </c>
      <c r="N861" s="9">
        <f t="shared" si="107"/>
        <v>-5.369999999999997E-2</v>
      </c>
      <c r="O861" s="28">
        <v>0.87150000000000005</v>
      </c>
      <c r="P861" s="28">
        <v>0.95</v>
      </c>
      <c r="Q861" s="9">
        <f t="shared" si="108"/>
        <v>-7.8499999999999903E-2</v>
      </c>
      <c r="R861" s="24">
        <f>SUMIFS(tblCleanOrders[Sales_USD],tblCleanOrders[Rep_ID],A861,tblCleanOrders[Year],YEAR(D861),tblCleanOrders[Month],MONTH(D861))</f>
        <v>13818.19</v>
      </c>
      <c r="S861" s="27">
        <v>1.06</v>
      </c>
      <c r="T861" s="24">
        <f>INDEX(tblRepAvg[Avg_Monthly_Sales],MATCH(A861,tblRepAvg[Rep_ID],0))*S861</f>
        <v>13523.427286486489</v>
      </c>
      <c r="U861" s="9">
        <f t="shared" si="109"/>
        <v>1.0217964505054173</v>
      </c>
      <c r="V861" s="24">
        <f t="shared" si="110"/>
        <v>294.7627135135117</v>
      </c>
      <c r="W861" t="str">
        <f t="shared" si="111"/>
        <v>Healthy</v>
      </c>
    </row>
    <row r="862" spans="1:23" ht="15" customHeight="1" x14ac:dyDescent="0.3">
      <c r="A862" s="25">
        <v>321840</v>
      </c>
      <c r="B862" s="25">
        <v>3</v>
      </c>
      <c r="C862" t="str">
        <f>INDEX(tblRegions[name],MATCH(B862,tblRegions[id],0))</f>
        <v>Southeast</v>
      </c>
      <c r="D862" s="26">
        <v>42309</v>
      </c>
      <c r="E862" s="27">
        <v>26</v>
      </c>
      <c r="F862" s="27">
        <v>22</v>
      </c>
      <c r="G862" s="9">
        <f t="shared" si="104"/>
        <v>0.84615384615384615</v>
      </c>
      <c r="H862" s="27">
        <v>568</v>
      </c>
      <c r="I862" s="27">
        <v>484</v>
      </c>
      <c r="J862" s="9">
        <f t="shared" si="105"/>
        <v>0.852112676056338</v>
      </c>
      <c r="K862">
        <f t="shared" si="106"/>
        <v>-84</v>
      </c>
      <c r="L862" s="28">
        <v>0.83330000000000004</v>
      </c>
      <c r="M862" s="28">
        <v>0.9</v>
      </c>
      <c r="N862" s="9">
        <f t="shared" si="107"/>
        <v>-6.6699999999999982E-2</v>
      </c>
      <c r="O862" s="28">
        <v>0.88629999999999998</v>
      </c>
      <c r="P862" s="28">
        <v>0.95</v>
      </c>
      <c r="Q862" s="9">
        <f t="shared" si="108"/>
        <v>-6.3699999999999979E-2</v>
      </c>
      <c r="R862" s="24">
        <f>SUMIFS(tblCleanOrders[Sales_USD],tblCleanOrders[Rep_ID],A862,tblCleanOrders[Year],YEAR(D862),tblCleanOrders[Month],MONTH(D862))</f>
        <v>15193.699999999999</v>
      </c>
      <c r="S862" s="27">
        <v>1.07</v>
      </c>
      <c r="T862" s="24">
        <f>INDEX(tblRepAvg[Avg_Monthly_Sales],MATCH(A862,tblRepAvg[Rep_ID],0))*S862</f>
        <v>13651.006789189192</v>
      </c>
      <c r="U862" s="9">
        <f t="shared" si="109"/>
        <v>1.1130094823506007</v>
      </c>
      <c r="V862" s="24">
        <f t="shared" si="110"/>
        <v>1542.6932108108067</v>
      </c>
      <c r="W862" t="str">
        <f t="shared" si="111"/>
        <v>Healthy</v>
      </c>
    </row>
    <row r="863" spans="1:23" ht="15" customHeight="1" x14ac:dyDescent="0.3">
      <c r="A863" s="25">
        <v>321840</v>
      </c>
      <c r="B863" s="25">
        <v>3</v>
      </c>
      <c r="C863" t="str">
        <f>INDEX(tblRegions[name],MATCH(B863,tblRegions[id],0))</f>
        <v>Southeast</v>
      </c>
      <c r="D863" s="26">
        <v>42339</v>
      </c>
      <c r="E863" s="27">
        <v>26</v>
      </c>
      <c r="F863" s="27">
        <v>24</v>
      </c>
      <c r="G863" s="9">
        <f t="shared" si="104"/>
        <v>0.92307692307692313</v>
      </c>
      <c r="H863" s="27">
        <v>576</v>
      </c>
      <c r="I863" s="27">
        <v>512</v>
      </c>
      <c r="J863" s="9">
        <f t="shared" si="105"/>
        <v>0.88888888888888884</v>
      </c>
      <c r="K863">
        <f t="shared" si="106"/>
        <v>-64</v>
      </c>
      <c r="L863" s="28">
        <v>0.87829999999999997</v>
      </c>
      <c r="M863" s="28">
        <v>0.9</v>
      </c>
      <c r="N863" s="9">
        <f t="shared" si="107"/>
        <v>-2.1700000000000053E-2</v>
      </c>
      <c r="O863" s="28">
        <v>0.9224</v>
      </c>
      <c r="P863" s="28">
        <v>0.95</v>
      </c>
      <c r="Q863" s="9">
        <f t="shared" si="108"/>
        <v>-2.7599999999999958E-2</v>
      </c>
      <c r="R863" s="24">
        <f>SUMIFS(tblCleanOrders[Sales_USD],tblCleanOrders[Rep_ID],A863,tblCleanOrders[Year],YEAR(D863),tblCleanOrders[Month],MONTH(D863))</f>
        <v>15493.02</v>
      </c>
      <c r="S863" s="27">
        <v>1.08</v>
      </c>
      <c r="T863" s="24">
        <f>INDEX(tblRepAvg[Avg_Monthly_Sales],MATCH(A863,tblRepAvg[Rep_ID],0))*S863</f>
        <v>13778.586291891896</v>
      </c>
      <c r="U863" s="9">
        <f t="shared" si="109"/>
        <v>1.1244274029126613</v>
      </c>
      <c r="V863" s="24">
        <f t="shared" si="110"/>
        <v>1714.4337081081048</v>
      </c>
      <c r="W863" t="str">
        <f t="shared" si="111"/>
        <v>Healthy</v>
      </c>
    </row>
    <row r="864" spans="1:23" ht="15" customHeight="1" x14ac:dyDescent="0.3">
      <c r="A864" s="25">
        <v>321840</v>
      </c>
      <c r="B864" s="25">
        <v>3</v>
      </c>
      <c r="C864" t="str">
        <f>INDEX(tblRegions[name],MATCH(B864,tblRegions[id],0))</f>
        <v>Southeast</v>
      </c>
      <c r="D864" s="26">
        <v>42370</v>
      </c>
      <c r="E864" s="27">
        <v>26</v>
      </c>
      <c r="F864" s="27">
        <v>23</v>
      </c>
      <c r="G864" s="9">
        <f t="shared" si="104"/>
        <v>0.88461538461538458</v>
      </c>
      <c r="H864" s="27">
        <v>552</v>
      </c>
      <c r="I864" s="27">
        <v>505</v>
      </c>
      <c r="J864" s="9">
        <f t="shared" si="105"/>
        <v>0.91485507246376807</v>
      </c>
      <c r="K864">
        <f t="shared" si="106"/>
        <v>-47</v>
      </c>
      <c r="L864" s="28">
        <v>0.8347</v>
      </c>
      <c r="M864" s="28">
        <v>0.9</v>
      </c>
      <c r="N864" s="9">
        <f t="shared" si="107"/>
        <v>-6.5300000000000025E-2</v>
      </c>
      <c r="O864" s="28">
        <v>0.9244</v>
      </c>
      <c r="P864" s="28">
        <v>0.95</v>
      </c>
      <c r="Q864" s="9">
        <f t="shared" si="108"/>
        <v>-2.5599999999999956E-2</v>
      </c>
      <c r="R864" s="24">
        <f>SUMIFS(tblCleanOrders[Sales_USD],tblCleanOrders[Rep_ID],A864,tblCleanOrders[Year],YEAR(D864),tblCleanOrders[Month],MONTH(D864))</f>
        <v>12988.51</v>
      </c>
      <c r="S864" s="27">
        <v>1.0900000000000001</v>
      </c>
      <c r="T864" s="24">
        <f>INDEX(tblRepAvg[Avg_Monthly_Sales],MATCH(A864,tblRepAvg[Rep_ID],0))*S864</f>
        <v>13906.165794594597</v>
      </c>
      <c r="U864" s="9">
        <f t="shared" si="109"/>
        <v>0.93401086912459397</v>
      </c>
      <c r="V864" s="24">
        <f t="shared" si="110"/>
        <v>-917.65579459459695</v>
      </c>
      <c r="W864" t="str">
        <f t="shared" si="111"/>
        <v>Healthy</v>
      </c>
    </row>
    <row r="865" spans="1:23" ht="15" customHeight="1" x14ac:dyDescent="0.3">
      <c r="A865" s="25">
        <v>321840</v>
      </c>
      <c r="B865" s="25">
        <v>3</v>
      </c>
      <c r="C865" t="str">
        <f>INDEX(tblRegions[name],MATCH(B865,tblRegions[id],0))</f>
        <v>Southeast</v>
      </c>
      <c r="D865" s="26">
        <v>42401</v>
      </c>
      <c r="E865" s="27">
        <v>26</v>
      </c>
      <c r="F865" s="27">
        <v>24</v>
      </c>
      <c r="G865" s="9">
        <f t="shared" si="104"/>
        <v>0.92307692307692313</v>
      </c>
      <c r="H865" s="27">
        <v>560</v>
      </c>
      <c r="I865" s="27">
        <v>472</v>
      </c>
      <c r="J865" s="9">
        <f t="shared" si="105"/>
        <v>0.84285714285714286</v>
      </c>
      <c r="K865">
        <f t="shared" si="106"/>
        <v>-88</v>
      </c>
      <c r="L865" s="28">
        <v>0.8488</v>
      </c>
      <c r="M865" s="28">
        <v>0.9</v>
      </c>
      <c r="N865" s="9">
        <f t="shared" si="107"/>
        <v>-5.1200000000000023E-2</v>
      </c>
      <c r="O865" s="28">
        <v>0.93789999999999996</v>
      </c>
      <c r="P865" s="28">
        <v>0.95</v>
      </c>
      <c r="Q865" s="9">
        <f t="shared" si="108"/>
        <v>-1.21E-2</v>
      </c>
      <c r="R865" s="24">
        <f>SUMIFS(tblCleanOrders[Sales_USD],tblCleanOrders[Rep_ID],A865,tblCleanOrders[Year],YEAR(D865),tblCleanOrders[Month],MONTH(D865))</f>
        <v>15431.170000000002</v>
      </c>
      <c r="S865" s="27">
        <v>1.1000000000000001</v>
      </c>
      <c r="T865" s="24">
        <f>INDEX(tblRepAvg[Avg_Monthly_Sales],MATCH(A865,tblRepAvg[Rep_ID],0))*S865</f>
        <v>14033.745297297301</v>
      </c>
      <c r="U865" s="9">
        <f t="shared" si="109"/>
        <v>1.0995760342730336</v>
      </c>
      <c r="V865" s="24">
        <f t="shared" si="110"/>
        <v>1397.4247027027013</v>
      </c>
      <c r="W865" t="str">
        <f t="shared" si="111"/>
        <v>Healthy</v>
      </c>
    </row>
    <row r="866" spans="1:23" ht="15" customHeight="1" x14ac:dyDescent="0.3">
      <c r="A866" s="25">
        <v>321840</v>
      </c>
      <c r="B866" s="25">
        <v>3</v>
      </c>
      <c r="C866" t="str">
        <f>INDEX(tblRegions[name],MATCH(B866,tblRegions[id],0))</f>
        <v>Southeast</v>
      </c>
      <c r="D866" s="26">
        <v>42430</v>
      </c>
      <c r="E866" s="27">
        <v>26</v>
      </c>
      <c r="F866" s="27">
        <v>23</v>
      </c>
      <c r="G866" s="9">
        <f t="shared" si="104"/>
        <v>0.88461538461538458</v>
      </c>
      <c r="H866" s="27">
        <v>568</v>
      </c>
      <c r="I866" s="27">
        <v>516</v>
      </c>
      <c r="J866" s="9">
        <f t="shared" si="105"/>
        <v>0.90845070422535212</v>
      </c>
      <c r="K866">
        <f t="shared" si="106"/>
        <v>-52</v>
      </c>
      <c r="L866" s="28">
        <v>0.86229999999999996</v>
      </c>
      <c r="M866" s="28">
        <v>0.9</v>
      </c>
      <c r="N866" s="9">
        <f t="shared" si="107"/>
        <v>-3.7700000000000067E-2</v>
      </c>
      <c r="O866" s="28">
        <v>0.84589999999999999</v>
      </c>
      <c r="P866" s="28">
        <v>0.95</v>
      </c>
      <c r="Q866" s="9">
        <f t="shared" si="108"/>
        <v>-0.10409999999999997</v>
      </c>
      <c r="R866" s="24">
        <f>SUMIFS(tblCleanOrders[Sales_USD],tblCleanOrders[Rep_ID],A866,tblCleanOrders[Year],YEAR(D866),tblCleanOrders[Month],MONTH(D866))</f>
        <v>14141.15</v>
      </c>
      <c r="S866" s="27">
        <v>1.1100000000000001</v>
      </c>
      <c r="T866" s="24">
        <f>INDEX(tblRepAvg[Avg_Monthly_Sales],MATCH(A866,tblRepAvg[Rep_ID],0))*S866</f>
        <v>14161.324800000004</v>
      </c>
      <c r="U866" s="9">
        <f t="shared" si="109"/>
        <v>0.99857535927712049</v>
      </c>
      <c r="V866" s="24">
        <f t="shared" si="110"/>
        <v>-20.174800000004325</v>
      </c>
      <c r="W866" t="str">
        <f t="shared" si="111"/>
        <v>Healthy</v>
      </c>
    </row>
    <row r="867" spans="1:23" ht="15" customHeight="1" x14ac:dyDescent="0.3">
      <c r="A867" s="25">
        <v>321840</v>
      </c>
      <c r="B867" s="25">
        <v>3</v>
      </c>
      <c r="C867" t="str">
        <f>INDEX(tblRegions[name],MATCH(B867,tblRegions[id],0))</f>
        <v>Southeast</v>
      </c>
      <c r="D867" s="26">
        <v>42461</v>
      </c>
      <c r="E867" s="27">
        <v>26</v>
      </c>
      <c r="F867" s="27">
        <v>24</v>
      </c>
      <c r="G867" s="9">
        <f t="shared" si="104"/>
        <v>0.92307692307692313</v>
      </c>
      <c r="H867" s="27">
        <v>576</v>
      </c>
      <c r="I867" s="27">
        <v>481</v>
      </c>
      <c r="J867" s="9">
        <f t="shared" si="105"/>
        <v>0.83506944444444442</v>
      </c>
      <c r="K867">
        <f t="shared" si="106"/>
        <v>-95</v>
      </c>
      <c r="L867" s="28">
        <v>0.82130000000000003</v>
      </c>
      <c r="M867" s="28">
        <v>0.9</v>
      </c>
      <c r="N867" s="9">
        <f t="shared" si="107"/>
        <v>-7.8699999999999992E-2</v>
      </c>
      <c r="O867" s="28">
        <v>0.91369999999999996</v>
      </c>
      <c r="P867" s="28">
        <v>0.95</v>
      </c>
      <c r="Q867" s="9">
        <f t="shared" si="108"/>
        <v>-3.6299999999999999E-2</v>
      </c>
      <c r="R867" s="24">
        <f>SUMIFS(tblCleanOrders[Sales_USD],tblCleanOrders[Rep_ID],A867,tblCleanOrders[Year],YEAR(D867),tblCleanOrders[Month],MONTH(D867))</f>
        <v>16859.71</v>
      </c>
      <c r="S867" s="27">
        <v>1.1200000000000001</v>
      </c>
      <c r="T867" s="24">
        <f>INDEX(tblRepAvg[Avg_Monthly_Sales],MATCH(A867,tblRepAvg[Rep_ID],0))*S867</f>
        <v>14288.904302702706</v>
      </c>
      <c r="U867" s="9">
        <f t="shared" si="109"/>
        <v>1.1799162233041922</v>
      </c>
      <c r="V867" s="24">
        <f t="shared" si="110"/>
        <v>2570.8056972972936</v>
      </c>
      <c r="W867" t="str">
        <f t="shared" si="111"/>
        <v>Healthy</v>
      </c>
    </row>
    <row r="868" spans="1:23" ht="15" customHeight="1" x14ac:dyDescent="0.3">
      <c r="A868" s="25">
        <v>321840</v>
      </c>
      <c r="B868" s="25">
        <v>3</v>
      </c>
      <c r="C868" t="str">
        <f>INDEX(tblRegions[name],MATCH(B868,tblRegions[id],0))</f>
        <v>Southeast</v>
      </c>
      <c r="D868" s="26">
        <v>42491</v>
      </c>
      <c r="E868" s="27">
        <v>26</v>
      </c>
      <c r="F868" s="27">
        <v>24</v>
      </c>
      <c r="G868" s="9">
        <f t="shared" si="104"/>
        <v>0.92307692307692313</v>
      </c>
      <c r="H868" s="27">
        <v>552</v>
      </c>
      <c r="I868" s="27">
        <v>485</v>
      </c>
      <c r="J868" s="9">
        <f t="shared" si="105"/>
        <v>0.87862318840579712</v>
      </c>
      <c r="K868">
        <f t="shared" si="106"/>
        <v>-67</v>
      </c>
      <c r="L868" s="28">
        <v>0.85880000000000001</v>
      </c>
      <c r="M868" s="28">
        <v>0.9</v>
      </c>
      <c r="N868" s="9">
        <f t="shared" si="107"/>
        <v>-4.1200000000000014E-2</v>
      </c>
      <c r="O868" s="28">
        <v>0.87960000000000005</v>
      </c>
      <c r="P868" s="28">
        <v>0.95</v>
      </c>
      <c r="Q868" s="9">
        <f t="shared" si="108"/>
        <v>-7.0399999999999907E-2</v>
      </c>
      <c r="R868" s="24">
        <f>SUMIFS(tblCleanOrders[Sales_USD],tblCleanOrders[Rep_ID],A868,tblCleanOrders[Year],YEAR(D868),tblCleanOrders[Month],MONTH(D868))</f>
        <v>17290.32</v>
      </c>
      <c r="S868" s="27">
        <v>1.1299999999999999</v>
      </c>
      <c r="T868" s="24">
        <f>INDEX(tblRepAvg[Avg_Monthly_Sales],MATCH(A868,tblRepAvg[Rep_ID],0))*S868</f>
        <v>14416.483805405405</v>
      </c>
      <c r="U868" s="9">
        <f t="shared" si="109"/>
        <v>1.1993437674113754</v>
      </c>
      <c r="V868" s="24">
        <f t="shared" si="110"/>
        <v>2873.8361945945944</v>
      </c>
      <c r="W868" t="str">
        <f t="shared" si="111"/>
        <v>Healthy</v>
      </c>
    </row>
    <row r="869" spans="1:23" ht="15" customHeight="1" x14ac:dyDescent="0.3">
      <c r="A869" s="25">
        <v>321840</v>
      </c>
      <c r="B869" s="25">
        <v>3</v>
      </c>
      <c r="C869" t="str">
        <f>INDEX(tblRegions[name],MATCH(B869,tblRegions[id],0))</f>
        <v>Southeast</v>
      </c>
      <c r="D869" s="26">
        <v>42522</v>
      </c>
      <c r="E869" s="27">
        <v>26</v>
      </c>
      <c r="F869" s="27">
        <v>23</v>
      </c>
      <c r="G869" s="9">
        <f t="shared" si="104"/>
        <v>0.88461538461538458</v>
      </c>
      <c r="H869" s="27">
        <v>560</v>
      </c>
      <c r="I869" s="27">
        <v>514</v>
      </c>
      <c r="J869" s="9">
        <f t="shared" si="105"/>
        <v>0.91785714285714282</v>
      </c>
      <c r="K869">
        <f t="shared" si="106"/>
        <v>-46</v>
      </c>
      <c r="L869" s="28">
        <v>0.81769999999999998</v>
      </c>
      <c r="M869" s="28">
        <v>0.9</v>
      </c>
      <c r="N869" s="9">
        <f t="shared" si="107"/>
        <v>-8.230000000000004E-2</v>
      </c>
      <c r="O869" s="28">
        <v>0.87690000000000001</v>
      </c>
      <c r="P869" s="28">
        <v>0.95</v>
      </c>
      <c r="Q869" s="9">
        <f t="shared" si="108"/>
        <v>-7.3099999999999943E-2</v>
      </c>
      <c r="R869" s="24">
        <f>SUMIFS(tblCleanOrders[Sales_USD],tblCleanOrders[Rep_ID],A869,tblCleanOrders[Year],YEAR(D869),tblCleanOrders[Month],MONTH(D869))</f>
        <v>21880.780000000002</v>
      </c>
      <c r="S869" s="27">
        <v>1.1399999999999999</v>
      </c>
      <c r="T869" s="24">
        <f>INDEX(tblRepAvg[Avg_Monthly_Sales],MATCH(A869,tblRepAvg[Rep_ID],0))*S869</f>
        <v>14544.063308108109</v>
      </c>
      <c r="U869" s="9">
        <f t="shared" si="109"/>
        <v>1.5044475217459881</v>
      </c>
      <c r="V869" s="24">
        <f t="shared" si="110"/>
        <v>7336.7166918918938</v>
      </c>
      <c r="W869" t="str">
        <f t="shared" si="111"/>
        <v>Healthy</v>
      </c>
    </row>
    <row r="870" spans="1:23" ht="15" customHeight="1" x14ac:dyDescent="0.3">
      <c r="A870" s="25">
        <v>321840</v>
      </c>
      <c r="B870" s="25">
        <v>3</v>
      </c>
      <c r="C870" t="str">
        <f>INDEX(tblRegions[name],MATCH(B870,tblRegions[id],0))</f>
        <v>Southeast</v>
      </c>
      <c r="D870" s="26">
        <v>42552</v>
      </c>
      <c r="E870" s="27">
        <v>26</v>
      </c>
      <c r="F870" s="27">
        <v>23</v>
      </c>
      <c r="G870" s="9">
        <f t="shared" si="104"/>
        <v>0.88461538461538458</v>
      </c>
      <c r="H870" s="27">
        <v>568</v>
      </c>
      <c r="I870" s="27">
        <v>470</v>
      </c>
      <c r="J870" s="9">
        <f t="shared" si="105"/>
        <v>0.82746478873239437</v>
      </c>
      <c r="K870">
        <f t="shared" si="106"/>
        <v>-98</v>
      </c>
      <c r="L870" s="28">
        <v>0.81100000000000005</v>
      </c>
      <c r="M870" s="28">
        <v>0.9</v>
      </c>
      <c r="N870" s="9">
        <f t="shared" si="107"/>
        <v>-8.8999999999999968E-2</v>
      </c>
      <c r="O870" s="28">
        <v>0.9294</v>
      </c>
      <c r="P870" s="28">
        <v>0.95</v>
      </c>
      <c r="Q870" s="9">
        <f t="shared" si="108"/>
        <v>-2.0599999999999952E-2</v>
      </c>
      <c r="R870" s="24">
        <f>SUMIFS(tblCleanOrders[Sales_USD],tblCleanOrders[Rep_ID],A870,tblCleanOrders[Year],YEAR(D870),tblCleanOrders[Month],MONTH(D870))</f>
        <v>19988.22</v>
      </c>
      <c r="S870" s="27">
        <v>1.1499999999999999</v>
      </c>
      <c r="T870" s="24">
        <f>INDEX(tblRepAvg[Avg_Monthly_Sales],MATCH(A870,tblRepAvg[Rep_ID],0))*S870</f>
        <v>14671.642810810812</v>
      </c>
      <c r="U870" s="9">
        <f t="shared" si="109"/>
        <v>1.3623709531199646</v>
      </c>
      <c r="V870" s="24">
        <f t="shared" si="110"/>
        <v>5316.5771891891891</v>
      </c>
      <c r="W870" t="str">
        <f t="shared" si="111"/>
        <v>Healthy</v>
      </c>
    </row>
    <row r="871" spans="1:23" ht="15" customHeight="1" x14ac:dyDescent="0.3">
      <c r="A871" s="25">
        <v>321840</v>
      </c>
      <c r="B871" s="25">
        <v>3</v>
      </c>
      <c r="C871" t="str">
        <f>INDEX(tblRegions[name],MATCH(B871,tblRegions[id],0))</f>
        <v>Southeast</v>
      </c>
      <c r="D871" s="26">
        <v>42583</v>
      </c>
      <c r="E871" s="27">
        <v>26</v>
      </c>
      <c r="F871" s="27">
        <v>24</v>
      </c>
      <c r="G871" s="9">
        <f t="shared" si="104"/>
        <v>0.92307692307692313</v>
      </c>
      <c r="H871" s="27">
        <v>576</v>
      </c>
      <c r="I871" s="27">
        <v>483</v>
      </c>
      <c r="J871" s="9">
        <f t="shared" si="105"/>
        <v>0.83854166666666663</v>
      </c>
      <c r="K871">
        <f t="shared" si="106"/>
        <v>-93</v>
      </c>
      <c r="L871" s="28">
        <v>0.7893</v>
      </c>
      <c r="M871" s="28">
        <v>0.9</v>
      </c>
      <c r="N871" s="9">
        <f t="shared" si="107"/>
        <v>-0.11070000000000002</v>
      </c>
      <c r="O871" s="28">
        <v>0.86729999999999996</v>
      </c>
      <c r="P871" s="28">
        <v>0.95</v>
      </c>
      <c r="Q871" s="9">
        <f t="shared" si="108"/>
        <v>-8.2699999999999996E-2</v>
      </c>
      <c r="R871" s="24">
        <f>SUMIFS(tblCleanOrders[Sales_USD],tblCleanOrders[Rep_ID],A871,tblCleanOrders[Year],YEAR(D871),tblCleanOrders[Month],MONTH(D871))</f>
        <v>21988.91</v>
      </c>
      <c r="S871" s="27">
        <v>1.05</v>
      </c>
      <c r="T871" s="24">
        <f>INDEX(tblRepAvg[Avg_Monthly_Sales],MATCH(A871,tblRepAvg[Rep_ID],0))*S871</f>
        <v>13395.847783783785</v>
      </c>
      <c r="U871" s="9">
        <f t="shared" si="109"/>
        <v>1.6414720706679322</v>
      </c>
      <c r="V871" s="24">
        <f t="shared" si="110"/>
        <v>8593.0622162162144</v>
      </c>
      <c r="W871" t="str">
        <f t="shared" si="111"/>
        <v>At Risk</v>
      </c>
    </row>
    <row r="872" spans="1:23" ht="15" customHeight="1" x14ac:dyDescent="0.3">
      <c r="A872" s="25">
        <v>321840</v>
      </c>
      <c r="B872" s="25">
        <v>3</v>
      </c>
      <c r="C872" t="str">
        <f>INDEX(tblRegions[name],MATCH(B872,tblRegions[id],0))</f>
        <v>Southeast</v>
      </c>
      <c r="D872" s="26">
        <v>42614</v>
      </c>
      <c r="E872" s="27">
        <v>26</v>
      </c>
      <c r="F872" s="27">
        <v>24</v>
      </c>
      <c r="G872" s="9">
        <f t="shared" si="104"/>
        <v>0.92307692307692313</v>
      </c>
      <c r="H872" s="27">
        <v>552</v>
      </c>
      <c r="I872" s="27">
        <v>488</v>
      </c>
      <c r="J872" s="9">
        <f t="shared" si="105"/>
        <v>0.88405797101449279</v>
      </c>
      <c r="K872">
        <f t="shared" si="106"/>
        <v>-64</v>
      </c>
      <c r="L872" s="28">
        <v>0.88890000000000002</v>
      </c>
      <c r="M872" s="28">
        <v>0.9</v>
      </c>
      <c r="N872" s="9">
        <f t="shared" si="107"/>
        <v>-1.1099999999999999E-2</v>
      </c>
      <c r="O872" s="28">
        <v>0.89849999999999997</v>
      </c>
      <c r="P872" s="28">
        <v>0.95</v>
      </c>
      <c r="Q872" s="9">
        <f t="shared" si="108"/>
        <v>-5.149999999999999E-2</v>
      </c>
      <c r="R872" s="24">
        <f>SUMIFS(tblCleanOrders[Sales_USD],tblCleanOrders[Rep_ID],A872,tblCleanOrders[Year],YEAR(D872),tblCleanOrders[Month],MONTH(D872))</f>
        <v>21648.750000000004</v>
      </c>
      <c r="S872" s="27">
        <v>1.06</v>
      </c>
      <c r="T872" s="24">
        <f>INDEX(tblRepAvg[Avg_Monthly_Sales],MATCH(A872,tblRepAvg[Rep_ID],0))*S872</f>
        <v>13523.427286486489</v>
      </c>
      <c r="U872" s="9">
        <f t="shared" si="109"/>
        <v>1.6008330981032359</v>
      </c>
      <c r="V872" s="24">
        <f t="shared" si="110"/>
        <v>8125.3227135135148</v>
      </c>
      <c r="W872" t="str">
        <f t="shared" si="111"/>
        <v>Healthy</v>
      </c>
    </row>
    <row r="873" spans="1:23" ht="15" customHeight="1" x14ac:dyDescent="0.3">
      <c r="A873" s="25">
        <v>321840</v>
      </c>
      <c r="B873" s="25">
        <v>3</v>
      </c>
      <c r="C873" t="str">
        <f>INDEX(tblRegions[name],MATCH(B873,tblRegions[id],0))</f>
        <v>Southeast</v>
      </c>
      <c r="D873" s="26">
        <v>42644</v>
      </c>
      <c r="E873" s="27">
        <v>26</v>
      </c>
      <c r="F873" s="27">
        <v>24</v>
      </c>
      <c r="G873" s="9">
        <f t="shared" si="104"/>
        <v>0.92307692307692313</v>
      </c>
      <c r="H873" s="27">
        <v>560</v>
      </c>
      <c r="I873" s="27">
        <v>469</v>
      </c>
      <c r="J873" s="9">
        <f t="shared" si="105"/>
        <v>0.83750000000000002</v>
      </c>
      <c r="K873">
        <f t="shared" si="106"/>
        <v>-91</v>
      </c>
      <c r="L873" s="28">
        <v>0.876</v>
      </c>
      <c r="M873" s="28">
        <v>0.9</v>
      </c>
      <c r="N873" s="9">
        <f t="shared" si="107"/>
        <v>-2.4000000000000021E-2</v>
      </c>
      <c r="O873" s="28">
        <v>0.87260000000000004</v>
      </c>
      <c r="P873" s="28">
        <v>0.95</v>
      </c>
      <c r="Q873" s="9">
        <f t="shared" si="108"/>
        <v>-7.7399999999999913E-2</v>
      </c>
      <c r="R873" s="24">
        <f>SUMIFS(tblCleanOrders[Sales_USD],tblCleanOrders[Rep_ID],A873,tblCleanOrders[Year],YEAR(D873),tblCleanOrders[Month],MONTH(D873))</f>
        <v>29604.260000000002</v>
      </c>
      <c r="S873" s="27">
        <v>1.07</v>
      </c>
      <c r="T873" s="24">
        <f>INDEX(tblRepAvg[Avg_Monthly_Sales],MATCH(A873,tblRepAvg[Rep_ID],0))*S873</f>
        <v>13651.006789189192</v>
      </c>
      <c r="U873" s="9">
        <f t="shared" si="109"/>
        <v>2.1686503022945431</v>
      </c>
      <c r="V873" s="24">
        <f t="shared" si="110"/>
        <v>15953.25321081081</v>
      </c>
      <c r="W873" t="str">
        <f t="shared" si="111"/>
        <v>Healthy</v>
      </c>
    </row>
    <row r="874" spans="1:23" ht="15" customHeight="1" x14ac:dyDescent="0.3">
      <c r="A874" s="25">
        <v>321840</v>
      </c>
      <c r="B874" s="25">
        <v>3</v>
      </c>
      <c r="C874" t="str">
        <f>INDEX(tblRegions[name],MATCH(B874,tblRegions[id],0))</f>
        <v>Southeast</v>
      </c>
      <c r="D874" s="26">
        <v>42675</v>
      </c>
      <c r="E874" s="27">
        <v>26</v>
      </c>
      <c r="F874" s="27">
        <v>24</v>
      </c>
      <c r="G874" s="9">
        <f t="shared" si="104"/>
        <v>0.92307692307692313</v>
      </c>
      <c r="H874" s="27">
        <v>568</v>
      </c>
      <c r="I874" s="27">
        <v>488</v>
      </c>
      <c r="J874" s="9">
        <f t="shared" si="105"/>
        <v>0.85915492957746475</v>
      </c>
      <c r="K874">
        <f t="shared" si="106"/>
        <v>-80</v>
      </c>
      <c r="L874" s="28">
        <v>0.84940000000000004</v>
      </c>
      <c r="M874" s="28">
        <v>0.9</v>
      </c>
      <c r="N874" s="9">
        <f t="shared" si="107"/>
        <v>-5.0599999999999978E-2</v>
      </c>
      <c r="O874" s="28">
        <v>0.89259999999999995</v>
      </c>
      <c r="P874" s="28">
        <v>0.95</v>
      </c>
      <c r="Q874" s="9">
        <f t="shared" si="108"/>
        <v>-5.7400000000000007E-2</v>
      </c>
      <c r="R874" s="24">
        <f>SUMIFS(tblCleanOrders[Sales_USD],tblCleanOrders[Rep_ID],A874,tblCleanOrders[Year],YEAR(D874),tblCleanOrders[Month],MONTH(D874))</f>
        <v>25019.870000000003</v>
      </c>
      <c r="S874" s="27">
        <v>1.08</v>
      </c>
      <c r="T874" s="24">
        <f>INDEX(tblRepAvg[Avg_Monthly_Sales],MATCH(A874,tblRepAvg[Rep_ID],0))*S874</f>
        <v>13778.586291891896</v>
      </c>
      <c r="U874" s="9">
        <f t="shared" si="109"/>
        <v>1.8158517477749598</v>
      </c>
      <c r="V874" s="24">
        <f t="shared" si="110"/>
        <v>11241.283708108107</v>
      </c>
      <c r="W874" t="str">
        <f t="shared" si="111"/>
        <v>Healthy</v>
      </c>
    </row>
    <row r="875" spans="1:23" ht="15" customHeight="1" x14ac:dyDescent="0.3">
      <c r="A875" s="25">
        <v>321840</v>
      </c>
      <c r="B875" s="25">
        <v>3</v>
      </c>
      <c r="C875" t="str">
        <f>INDEX(tblRegions[name],MATCH(B875,tblRegions[id],0))</f>
        <v>Southeast</v>
      </c>
      <c r="D875" s="26">
        <v>42705</v>
      </c>
      <c r="E875" s="27">
        <v>26</v>
      </c>
      <c r="F875" s="27">
        <v>23</v>
      </c>
      <c r="G875" s="9">
        <f t="shared" si="104"/>
        <v>0.88461538461538458</v>
      </c>
      <c r="H875" s="27">
        <v>576</v>
      </c>
      <c r="I875" s="27">
        <v>522</v>
      </c>
      <c r="J875" s="9">
        <f t="shared" si="105"/>
        <v>0.90625</v>
      </c>
      <c r="K875">
        <f t="shared" si="106"/>
        <v>-54</v>
      </c>
      <c r="L875" s="28">
        <v>0.83389999999999997</v>
      </c>
      <c r="M875" s="28">
        <v>0.9</v>
      </c>
      <c r="N875" s="9">
        <f t="shared" si="107"/>
        <v>-6.6100000000000048E-2</v>
      </c>
      <c r="O875" s="28">
        <v>0.85519999999999996</v>
      </c>
      <c r="P875" s="28">
        <v>0.95</v>
      </c>
      <c r="Q875" s="9">
        <f t="shared" si="108"/>
        <v>-9.4799999999999995E-2</v>
      </c>
      <c r="R875" s="24">
        <f>SUMIFS(tblCleanOrders[Sales_USD],tblCleanOrders[Rep_ID],A875,tblCleanOrders[Year],YEAR(D875),tblCleanOrders[Month],MONTH(D875))</f>
        <v>27457.629999999997</v>
      </c>
      <c r="S875" s="27">
        <v>1.0900000000000001</v>
      </c>
      <c r="T875" s="24">
        <f>INDEX(tblRepAvg[Avg_Monthly_Sales],MATCH(A875,tblRepAvg[Rep_ID],0))*S875</f>
        <v>13906.165794594597</v>
      </c>
      <c r="U875" s="9">
        <f t="shared" si="109"/>
        <v>1.9744932144180913</v>
      </c>
      <c r="V875" s="24">
        <f t="shared" si="110"/>
        <v>13551.4642054054</v>
      </c>
      <c r="W875" t="str">
        <f t="shared" si="111"/>
        <v>Healthy</v>
      </c>
    </row>
    <row r="876" spans="1:23" ht="15" customHeight="1" x14ac:dyDescent="0.3">
      <c r="A876" s="25">
        <v>321840</v>
      </c>
      <c r="B876" s="25">
        <v>3</v>
      </c>
      <c r="C876" t="str">
        <f>INDEX(tblRegions[name],MATCH(B876,tblRegions[id],0))</f>
        <v>Southeast</v>
      </c>
      <c r="D876" s="26">
        <v>42736</v>
      </c>
      <c r="E876" s="27">
        <v>26</v>
      </c>
      <c r="F876" s="27">
        <v>24</v>
      </c>
      <c r="G876" s="9">
        <f t="shared" si="104"/>
        <v>0.92307692307692313</v>
      </c>
      <c r="H876" s="27">
        <v>552</v>
      </c>
      <c r="I876" s="27">
        <v>515</v>
      </c>
      <c r="J876" s="9">
        <f t="shared" si="105"/>
        <v>0.93297101449275366</v>
      </c>
      <c r="K876">
        <f t="shared" si="106"/>
        <v>-37</v>
      </c>
      <c r="L876" s="28">
        <v>0.81659999999999999</v>
      </c>
      <c r="M876" s="28">
        <v>0.9</v>
      </c>
      <c r="N876" s="9">
        <f t="shared" si="107"/>
        <v>-8.340000000000003E-2</v>
      </c>
      <c r="O876" s="28">
        <v>0.89529999999999998</v>
      </c>
      <c r="P876" s="28">
        <v>0.95</v>
      </c>
      <c r="Q876" s="9">
        <f t="shared" si="108"/>
        <v>-5.4699999999999971E-2</v>
      </c>
      <c r="R876" s="24">
        <f>SUMIFS(tblCleanOrders[Sales_USD],tblCleanOrders[Rep_ID],A876,tblCleanOrders[Year],YEAR(D876),tblCleanOrders[Month],MONTH(D876))</f>
        <v>0</v>
      </c>
      <c r="S876" s="27">
        <v>1.1000000000000001</v>
      </c>
      <c r="T876" s="24">
        <f>INDEX(tblRepAvg[Avg_Monthly_Sales],MATCH(A876,tblRepAvg[Rep_ID],0))*S876</f>
        <v>14033.745297297301</v>
      </c>
      <c r="U876" s="9">
        <f t="shared" si="109"/>
        <v>0</v>
      </c>
      <c r="V876" s="24">
        <f t="shared" si="110"/>
        <v>-14033.745297297301</v>
      </c>
      <c r="W876" t="str">
        <f t="shared" si="111"/>
        <v>Critical</v>
      </c>
    </row>
    <row r="877" spans="1:23" ht="15" customHeight="1" x14ac:dyDescent="0.3">
      <c r="A877" s="25">
        <v>321850</v>
      </c>
      <c r="B877" s="25">
        <v>3</v>
      </c>
      <c r="C877" t="str">
        <f>INDEX(tblRegions[name],MATCH(B877,tblRegions[id],0))</f>
        <v>Southeast</v>
      </c>
      <c r="D877" s="26">
        <v>42005</v>
      </c>
      <c r="E877" s="27">
        <v>26</v>
      </c>
      <c r="F877" s="27">
        <v>24</v>
      </c>
      <c r="G877" s="9">
        <f t="shared" si="104"/>
        <v>0.92307692307692313</v>
      </c>
      <c r="H877" s="27">
        <v>480</v>
      </c>
      <c r="I877" s="27">
        <v>449</v>
      </c>
      <c r="J877" s="9">
        <f t="shared" si="105"/>
        <v>0.93541666666666667</v>
      </c>
      <c r="K877">
        <f t="shared" si="106"/>
        <v>-31</v>
      </c>
      <c r="L877" s="28">
        <v>0.97</v>
      </c>
      <c r="M877" s="28">
        <v>0.9</v>
      </c>
      <c r="N877" s="9">
        <f t="shared" si="107"/>
        <v>6.9999999999999951E-2</v>
      </c>
      <c r="O877" s="28">
        <v>0.93110000000000004</v>
      </c>
      <c r="P877" s="28">
        <v>0.95</v>
      </c>
      <c r="Q877" s="9">
        <f t="shared" si="108"/>
        <v>-1.8899999999999917E-2</v>
      </c>
      <c r="R877" s="24">
        <f>SUMIFS(tblCleanOrders[Sales_USD],tblCleanOrders[Rep_ID],A877,tblCleanOrders[Year],YEAR(D877),tblCleanOrders[Month],MONTH(D877))</f>
        <v>1664.99</v>
      </c>
      <c r="S877" s="27">
        <v>1.1100000000000001</v>
      </c>
      <c r="T877" s="24">
        <f>INDEX(tblRepAvg[Avg_Monthly_Sales],MATCH(A877,tblRepAvg[Rep_ID],0))*S877</f>
        <v>6839.3844000000008</v>
      </c>
      <c r="U877" s="9">
        <f t="shared" si="109"/>
        <v>0.24344150037830886</v>
      </c>
      <c r="V877" s="24">
        <f t="shared" si="110"/>
        <v>-5174.394400000001</v>
      </c>
      <c r="W877" t="str">
        <f t="shared" si="111"/>
        <v>Critical</v>
      </c>
    </row>
    <row r="878" spans="1:23" ht="15" customHeight="1" x14ac:dyDescent="0.3">
      <c r="A878" s="25">
        <v>321850</v>
      </c>
      <c r="B878" s="25">
        <v>3</v>
      </c>
      <c r="C878" t="str">
        <f>INDEX(tblRegions[name],MATCH(B878,tblRegions[id],0))</f>
        <v>Southeast</v>
      </c>
      <c r="D878" s="26">
        <v>42036</v>
      </c>
      <c r="E878" s="27">
        <v>26</v>
      </c>
      <c r="F878" s="27">
        <v>25</v>
      </c>
      <c r="G878" s="9">
        <f t="shared" si="104"/>
        <v>0.96153846153846156</v>
      </c>
      <c r="H878" s="27">
        <v>488</v>
      </c>
      <c r="I878" s="27">
        <v>475</v>
      </c>
      <c r="J878" s="9">
        <f t="shared" si="105"/>
        <v>0.97336065573770492</v>
      </c>
      <c r="K878">
        <f t="shared" si="106"/>
        <v>-13</v>
      </c>
      <c r="L878" s="28">
        <v>0.93840000000000001</v>
      </c>
      <c r="M878" s="28">
        <v>0.9</v>
      </c>
      <c r="N878" s="9">
        <f t="shared" si="107"/>
        <v>3.839999999999999E-2</v>
      </c>
      <c r="O878" s="28">
        <v>0.98</v>
      </c>
      <c r="P878" s="28">
        <v>0.95</v>
      </c>
      <c r="Q878" s="9">
        <f t="shared" si="108"/>
        <v>3.0000000000000027E-2</v>
      </c>
      <c r="R878" s="24">
        <f>SUMIFS(tblCleanOrders[Sales_USD],tblCleanOrders[Rep_ID],A878,tblCleanOrders[Year],YEAR(D878),tblCleanOrders[Month],MONTH(D878))</f>
        <v>1649.29</v>
      </c>
      <c r="S878" s="27">
        <v>1.1200000000000001</v>
      </c>
      <c r="T878" s="24">
        <f>INDEX(tblRepAvg[Avg_Monthly_Sales],MATCH(A878,tblRepAvg[Rep_ID],0))*S878</f>
        <v>6901.0004756756762</v>
      </c>
      <c r="U878" s="9">
        <f t="shared" si="109"/>
        <v>0.23899288310634673</v>
      </c>
      <c r="V878" s="24">
        <f t="shared" si="110"/>
        <v>-5251.7104756756762</v>
      </c>
      <c r="W878" t="str">
        <f t="shared" si="111"/>
        <v>Critical</v>
      </c>
    </row>
    <row r="879" spans="1:23" ht="15" customHeight="1" x14ac:dyDescent="0.3">
      <c r="A879" s="25">
        <v>321850</v>
      </c>
      <c r="B879" s="25">
        <v>3</v>
      </c>
      <c r="C879" t="str">
        <f>INDEX(tblRegions[name],MATCH(B879,tblRegions[id],0))</f>
        <v>Southeast</v>
      </c>
      <c r="D879" s="26">
        <v>42064</v>
      </c>
      <c r="E879" s="27">
        <v>26</v>
      </c>
      <c r="F879" s="27">
        <v>25</v>
      </c>
      <c r="G879" s="9">
        <f t="shared" si="104"/>
        <v>0.96153846153846156</v>
      </c>
      <c r="H879" s="27">
        <v>496</v>
      </c>
      <c r="I879" s="27">
        <v>471</v>
      </c>
      <c r="J879" s="9">
        <f t="shared" si="105"/>
        <v>0.94959677419354838</v>
      </c>
      <c r="K879">
        <f t="shared" si="106"/>
        <v>-25</v>
      </c>
      <c r="L879" s="28">
        <v>0.97</v>
      </c>
      <c r="M879" s="28">
        <v>0.9</v>
      </c>
      <c r="N879" s="9">
        <f t="shared" si="107"/>
        <v>6.9999999999999951E-2</v>
      </c>
      <c r="O879" s="28">
        <v>0.98</v>
      </c>
      <c r="P879" s="28">
        <v>0.95</v>
      </c>
      <c r="Q879" s="9">
        <f t="shared" si="108"/>
        <v>3.0000000000000027E-2</v>
      </c>
      <c r="R879" s="24">
        <f>SUMIFS(tblCleanOrders[Sales_USD],tblCleanOrders[Rep_ID],A879,tblCleanOrders[Year],YEAR(D879),tblCleanOrders[Month],MONTH(D879))</f>
        <v>1679.24</v>
      </c>
      <c r="S879" s="27">
        <v>1.1299999999999999</v>
      </c>
      <c r="T879" s="24">
        <f>INDEX(tblRepAvg[Avg_Monthly_Sales],MATCH(A879,tblRepAvg[Rep_ID],0))*S879</f>
        <v>6962.6165513513506</v>
      </c>
      <c r="U879" s="9">
        <f t="shared" si="109"/>
        <v>0.24117944563155386</v>
      </c>
      <c r="V879" s="24">
        <f t="shared" si="110"/>
        <v>-5283.3765513513508</v>
      </c>
      <c r="W879" t="str">
        <f t="shared" si="111"/>
        <v>Critical</v>
      </c>
    </row>
    <row r="880" spans="1:23" ht="15" customHeight="1" x14ac:dyDescent="0.3">
      <c r="A880" s="25">
        <v>321850</v>
      </c>
      <c r="B880" s="25">
        <v>3</v>
      </c>
      <c r="C880" t="str">
        <f>INDEX(tblRegions[name],MATCH(B880,tblRegions[id],0))</f>
        <v>Southeast</v>
      </c>
      <c r="D880" s="26">
        <v>42095</v>
      </c>
      <c r="E880" s="27">
        <v>26</v>
      </c>
      <c r="F880" s="27">
        <v>24</v>
      </c>
      <c r="G880" s="9">
        <f t="shared" si="104"/>
        <v>0.92307692307692313</v>
      </c>
      <c r="H880" s="27">
        <v>504</v>
      </c>
      <c r="I880" s="27">
        <v>492</v>
      </c>
      <c r="J880" s="9">
        <f t="shared" si="105"/>
        <v>0.97619047619047616</v>
      </c>
      <c r="K880">
        <f t="shared" si="106"/>
        <v>-12</v>
      </c>
      <c r="L880" s="28">
        <v>0.97</v>
      </c>
      <c r="M880" s="28">
        <v>0.9</v>
      </c>
      <c r="N880" s="9">
        <f t="shared" si="107"/>
        <v>6.9999999999999951E-2</v>
      </c>
      <c r="O880" s="28">
        <v>0.98</v>
      </c>
      <c r="P880" s="28">
        <v>0.95</v>
      </c>
      <c r="Q880" s="9">
        <f t="shared" si="108"/>
        <v>3.0000000000000027E-2</v>
      </c>
      <c r="R880" s="24">
        <f>SUMIFS(tblCleanOrders[Sales_USD],tblCleanOrders[Rep_ID],A880,tblCleanOrders[Year],YEAR(D880),tblCleanOrders[Month],MONTH(D880))</f>
        <v>1940.84</v>
      </c>
      <c r="S880" s="27">
        <v>1.1399999999999999</v>
      </c>
      <c r="T880" s="24">
        <f>INDEX(tblRepAvg[Avg_Monthly_Sales],MATCH(A880,tblRepAvg[Rep_ID],0))*S880</f>
        <v>7024.232627027026</v>
      </c>
      <c r="U880" s="9">
        <f t="shared" si="109"/>
        <v>0.27630633879240579</v>
      </c>
      <c r="V880" s="24">
        <f t="shared" si="110"/>
        <v>-5083.3926270270258</v>
      </c>
      <c r="W880" t="str">
        <f t="shared" si="111"/>
        <v>Critical</v>
      </c>
    </row>
    <row r="881" spans="1:23" ht="15" customHeight="1" x14ac:dyDescent="0.3">
      <c r="A881" s="25">
        <v>321850</v>
      </c>
      <c r="B881" s="25">
        <v>3</v>
      </c>
      <c r="C881" t="str">
        <f>INDEX(tblRegions[name],MATCH(B881,tblRegions[id],0))</f>
        <v>Southeast</v>
      </c>
      <c r="D881" s="26">
        <v>42125</v>
      </c>
      <c r="E881" s="27">
        <v>26</v>
      </c>
      <c r="F881" s="27">
        <v>25</v>
      </c>
      <c r="G881" s="9">
        <f t="shared" si="104"/>
        <v>0.96153846153846156</v>
      </c>
      <c r="H881" s="27">
        <v>480</v>
      </c>
      <c r="I881" s="27">
        <v>449</v>
      </c>
      <c r="J881" s="9">
        <f t="shared" si="105"/>
        <v>0.93541666666666667</v>
      </c>
      <c r="K881">
        <f t="shared" si="106"/>
        <v>-31</v>
      </c>
      <c r="L881" s="28">
        <v>0.96299999999999997</v>
      </c>
      <c r="M881" s="28">
        <v>0.9</v>
      </c>
      <c r="N881" s="9">
        <f t="shared" si="107"/>
        <v>6.2999999999999945E-2</v>
      </c>
      <c r="O881" s="28">
        <v>0.98</v>
      </c>
      <c r="P881" s="28">
        <v>0.95</v>
      </c>
      <c r="Q881" s="9">
        <f t="shared" si="108"/>
        <v>3.0000000000000027E-2</v>
      </c>
      <c r="R881" s="24">
        <f>SUMIFS(tblCleanOrders[Sales_USD],tblCleanOrders[Rep_ID],A881,tblCleanOrders[Year],YEAR(D881),tblCleanOrders[Month],MONTH(D881))</f>
        <v>2082.7800000000002</v>
      </c>
      <c r="S881" s="27">
        <v>1.1499999999999999</v>
      </c>
      <c r="T881" s="24">
        <f>INDEX(tblRepAvg[Avg_Monthly_Sales],MATCH(A881,tblRepAvg[Rep_ID],0))*S881</f>
        <v>7085.8487027027022</v>
      </c>
      <c r="U881" s="9">
        <f t="shared" si="109"/>
        <v>0.29393514981565738</v>
      </c>
      <c r="V881" s="24">
        <f t="shared" si="110"/>
        <v>-5003.0687027027016</v>
      </c>
      <c r="W881" t="str">
        <f t="shared" si="111"/>
        <v>Critical</v>
      </c>
    </row>
    <row r="882" spans="1:23" ht="15" customHeight="1" x14ac:dyDescent="0.3">
      <c r="A882" s="25">
        <v>321850</v>
      </c>
      <c r="B882" s="25">
        <v>3</v>
      </c>
      <c r="C882" t="str">
        <f>INDEX(tblRegions[name],MATCH(B882,tblRegions[id],0))</f>
        <v>Southeast</v>
      </c>
      <c r="D882" s="26">
        <v>42156</v>
      </c>
      <c r="E882" s="27">
        <v>26</v>
      </c>
      <c r="F882" s="27">
        <v>25</v>
      </c>
      <c r="G882" s="9">
        <f t="shared" si="104"/>
        <v>0.96153846153846156</v>
      </c>
      <c r="H882" s="27">
        <v>488</v>
      </c>
      <c r="I882" s="27">
        <v>483</v>
      </c>
      <c r="J882" s="9">
        <f t="shared" si="105"/>
        <v>0.98975409836065575</v>
      </c>
      <c r="K882">
        <f t="shared" si="106"/>
        <v>-5</v>
      </c>
      <c r="L882" s="28">
        <v>0.95850000000000002</v>
      </c>
      <c r="M882" s="28">
        <v>0.9</v>
      </c>
      <c r="N882" s="9">
        <f t="shared" si="107"/>
        <v>5.8499999999999996E-2</v>
      </c>
      <c r="O882" s="28">
        <v>0.98</v>
      </c>
      <c r="P882" s="28">
        <v>0.95</v>
      </c>
      <c r="Q882" s="9">
        <f t="shared" si="108"/>
        <v>3.0000000000000027E-2</v>
      </c>
      <c r="R882" s="24">
        <f>SUMIFS(tblCleanOrders[Sales_USD],tblCleanOrders[Rep_ID],A882,tblCleanOrders[Year],YEAR(D882),tblCleanOrders[Month],MONTH(D882))</f>
        <v>1551.95</v>
      </c>
      <c r="S882" s="27">
        <v>1.05</v>
      </c>
      <c r="T882" s="24">
        <f>INDEX(tblRepAvg[Avg_Monthly_Sales],MATCH(A882,tblRepAvg[Rep_ID],0))*S882</f>
        <v>6469.687945945946</v>
      </c>
      <c r="U882" s="9">
        <f t="shared" si="109"/>
        <v>0.23988019406291261</v>
      </c>
      <c r="V882" s="24">
        <f t="shared" si="110"/>
        <v>-4917.7379459459462</v>
      </c>
      <c r="W882" t="str">
        <f t="shared" si="111"/>
        <v>Critical</v>
      </c>
    </row>
    <row r="883" spans="1:23" ht="15" customHeight="1" x14ac:dyDescent="0.3">
      <c r="A883" s="25">
        <v>321850</v>
      </c>
      <c r="B883" s="25">
        <v>3</v>
      </c>
      <c r="C883" t="str">
        <f>INDEX(tblRegions[name],MATCH(B883,tblRegions[id],0))</f>
        <v>Southeast</v>
      </c>
      <c r="D883" s="26">
        <v>42186</v>
      </c>
      <c r="E883" s="27">
        <v>26</v>
      </c>
      <c r="F883" s="27">
        <v>24</v>
      </c>
      <c r="G883" s="9">
        <f t="shared" si="104"/>
        <v>0.92307692307692313</v>
      </c>
      <c r="H883" s="27">
        <v>496</v>
      </c>
      <c r="I883" s="27">
        <v>450</v>
      </c>
      <c r="J883" s="9">
        <f t="shared" si="105"/>
        <v>0.907258064516129</v>
      </c>
      <c r="K883">
        <f t="shared" si="106"/>
        <v>-46</v>
      </c>
      <c r="L883" s="28">
        <v>0.9577</v>
      </c>
      <c r="M883" s="28">
        <v>0.9</v>
      </c>
      <c r="N883" s="9">
        <f t="shared" si="107"/>
        <v>5.7699999999999974E-2</v>
      </c>
      <c r="O883" s="28">
        <v>0.98</v>
      </c>
      <c r="P883" s="28">
        <v>0.95</v>
      </c>
      <c r="Q883" s="9">
        <f t="shared" si="108"/>
        <v>3.0000000000000027E-2</v>
      </c>
      <c r="R883" s="24">
        <f>SUMIFS(tblCleanOrders[Sales_USD],tblCleanOrders[Rep_ID],A883,tblCleanOrders[Year],YEAR(D883),tblCleanOrders[Month],MONTH(D883))</f>
        <v>2013.32</v>
      </c>
      <c r="S883" s="27">
        <v>1.06</v>
      </c>
      <c r="T883" s="24">
        <f>INDEX(tblRepAvg[Avg_Monthly_Sales],MATCH(A883,tblRepAvg[Rep_ID],0))*S883</f>
        <v>6531.3040216216223</v>
      </c>
      <c r="U883" s="9">
        <f t="shared" si="109"/>
        <v>0.30825697185967521</v>
      </c>
      <c r="V883" s="24">
        <f t="shared" si="110"/>
        <v>-4517.9840216216226</v>
      </c>
      <c r="W883" t="str">
        <f t="shared" si="111"/>
        <v>Critical</v>
      </c>
    </row>
    <row r="884" spans="1:23" ht="15" customHeight="1" x14ac:dyDescent="0.3">
      <c r="A884" s="25">
        <v>321850</v>
      </c>
      <c r="B884" s="25">
        <v>3</v>
      </c>
      <c r="C884" t="str">
        <f>INDEX(tblRegions[name],MATCH(B884,tblRegions[id],0))</f>
        <v>Southeast</v>
      </c>
      <c r="D884" s="26">
        <v>42217</v>
      </c>
      <c r="E884" s="27">
        <v>26</v>
      </c>
      <c r="F884" s="27">
        <v>25</v>
      </c>
      <c r="G884" s="9">
        <f t="shared" si="104"/>
        <v>0.96153846153846156</v>
      </c>
      <c r="H884" s="27">
        <v>504</v>
      </c>
      <c r="I884" s="27">
        <v>469</v>
      </c>
      <c r="J884" s="9">
        <f t="shared" si="105"/>
        <v>0.93055555555555558</v>
      </c>
      <c r="K884">
        <f t="shared" si="106"/>
        <v>-35</v>
      </c>
      <c r="L884" s="28">
        <v>0.96840000000000004</v>
      </c>
      <c r="M884" s="28">
        <v>0.9</v>
      </c>
      <c r="N884" s="9">
        <f t="shared" si="107"/>
        <v>6.8400000000000016E-2</v>
      </c>
      <c r="O884" s="28">
        <v>0.98</v>
      </c>
      <c r="P884" s="28">
        <v>0.95</v>
      </c>
      <c r="Q884" s="9">
        <f t="shared" si="108"/>
        <v>3.0000000000000027E-2</v>
      </c>
      <c r="R884" s="24">
        <f>SUMIFS(tblCleanOrders[Sales_USD],tblCleanOrders[Rep_ID],A884,tblCleanOrders[Year],YEAR(D884),tblCleanOrders[Month],MONTH(D884))</f>
        <v>5391.66</v>
      </c>
      <c r="S884" s="27">
        <v>1.07</v>
      </c>
      <c r="T884" s="24">
        <f>INDEX(tblRepAvg[Avg_Monthly_Sales],MATCH(A884,tblRepAvg[Rep_ID],0))*S884</f>
        <v>6592.9200972972976</v>
      </c>
      <c r="U884" s="9">
        <f t="shared" si="109"/>
        <v>0.8177954412355547</v>
      </c>
      <c r="V884" s="24">
        <f t="shared" si="110"/>
        <v>-1201.2600972972978</v>
      </c>
      <c r="W884" t="str">
        <f t="shared" si="111"/>
        <v>At Risk</v>
      </c>
    </row>
    <row r="885" spans="1:23" ht="15" customHeight="1" x14ac:dyDescent="0.3">
      <c r="A885" s="25">
        <v>321850</v>
      </c>
      <c r="B885" s="25">
        <v>3</v>
      </c>
      <c r="C885" t="str">
        <f>INDEX(tblRegions[name],MATCH(B885,tblRegions[id],0))</f>
        <v>Southeast</v>
      </c>
      <c r="D885" s="26">
        <v>42248</v>
      </c>
      <c r="E885" s="27">
        <v>26</v>
      </c>
      <c r="F885" s="27">
        <v>25</v>
      </c>
      <c r="G885" s="9">
        <f t="shared" si="104"/>
        <v>0.96153846153846156</v>
      </c>
      <c r="H885" s="27">
        <v>480</v>
      </c>
      <c r="I885" s="27">
        <v>471</v>
      </c>
      <c r="J885" s="9">
        <f t="shared" si="105"/>
        <v>0.98124999999999996</v>
      </c>
      <c r="K885">
        <f t="shared" si="106"/>
        <v>-9</v>
      </c>
      <c r="L885" s="28">
        <v>0.95660000000000001</v>
      </c>
      <c r="M885" s="28">
        <v>0.9</v>
      </c>
      <c r="N885" s="9">
        <f t="shared" si="107"/>
        <v>5.6599999999999984E-2</v>
      </c>
      <c r="O885" s="28">
        <v>0.98</v>
      </c>
      <c r="P885" s="28">
        <v>0.95</v>
      </c>
      <c r="Q885" s="9">
        <f t="shared" si="108"/>
        <v>3.0000000000000027E-2</v>
      </c>
      <c r="R885" s="24">
        <f>SUMIFS(tblCleanOrders[Sales_USD],tblCleanOrders[Rep_ID],A885,tblCleanOrders[Year],YEAR(D885),tblCleanOrders[Month],MONTH(D885))</f>
        <v>5392.0599999999995</v>
      </c>
      <c r="S885" s="27">
        <v>1.08</v>
      </c>
      <c r="T885" s="24">
        <f>INDEX(tblRepAvg[Avg_Monthly_Sales],MATCH(A885,tblRepAvg[Rep_ID],0))*S885</f>
        <v>6654.536172972973</v>
      </c>
      <c r="U885" s="9">
        <f t="shared" si="109"/>
        <v>0.81028337059757072</v>
      </c>
      <c r="V885" s="24">
        <f t="shared" si="110"/>
        <v>-1262.4761729729735</v>
      </c>
      <c r="W885" t="str">
        <f t="shared" si="111"/>
        <v>At Risk</v>
      </c>
    </row>
    <row r="886" spans="1:23" ht="15" customHeight="1" x14ac:dyDescent="0.3">
      <c r="A886" s="25">
        <v>321850</v>
      </c>
      <c r="B886" s="25">
        <v>3</v>
      </c>
      <c r="C886" t="str">
        <f>INDEX(tblRegions[name],MATCH(B886,tblRegions[id],0))</f>
        <v>Southeast</v>
      </c>
      <c r="D886" s="26">
        <v>42278</v>
      </c>
      <c r="E886" s="27">
        <v>26</v>
      </c>
      <c r="F886" s="27">
        <v>24</v>
      </c>
      <c r="G886" s="9">
        <f t="shared" si="104"/>
        <v>0.92307692307692313</v>
      </c>
      <c r="H886" s="27">
        <v>488</v>
      </c>
      <c r="I886" s="27">
        <v>483</v>
      </c>
      <c r="J886" s="9">
        <f t="shared" si="105"/>
        <v>0.98975409836065575</v>
      </c>
      <c r="K886">
        <f t="shared" si="106"/>
        <v>-5</v>
      </c>
      <c r="L886" s="28">
        <v>0.91779999999999995</v>
      </c>
      <c r="M886" s="28">
        <v>0.9</v>
      </c>
      <c r="N886" s="9">
        <f t="shared" si="107"/>
        <v>1.7799999999999927E-2</v>
      </c>
      <c r="O886" s="28">
        <v>0.9637</v>
      </c>
      <c r="P886" s="28">
        <v>0.95</v>
      </c>
      <c r="Q886" s="9">
        <f t="shared" si="108"/>
        <v>1.3700000000000045E-2</v>
      </c>
      <c r="R886" s="24">
        <f>SUMIFS(tblCleanOrders[Sales_USD],tblCleanOrders[Rep_ID],A886,tblCleanOrders[Year],YEAR(D886),tblCleanOrders[Month],MONTH(D886))</f>
        <v>7331.5499999999993</v>
      </c>
      <c r="S886" s="27">
        <v>1.0900000000000001</v>
      </c>
      <c r="T886" s="24">
        <f>INDEX(tblRepAvg[Avg_Monthly_Sales],MATCH(A886,tblRepAvg[Rep_ID],0))*S886</f>
        <v>6716.1522486486492</v>
      </c>
      <c r="U886" s="9">
        <f t="shared" si="109"/>
        <v>1.0916295117453858</v>
      </c>
      <c r="V886" s="24">
        <f t="shared" si="110"/>
        <v>615.39775135135005</v>
      </c>
      <c r="W886" t="str">
        <f t="shared" si="111"/>
        <v>Healthy</v>
      </c>
    </row>
    <row r="887" spans="1:23" ht="15" customHeight="1" x14ac:dyDescent="0.3">
      <c r="A887" s="25">
        <v>321850</v>
      </c>
      <c r="B887" s="25">
        <v>3</v>
      </c>
      <c r="C887" t="str">
        <f>INDEX(tblRegions[name],MATCH(B887,tblRegions[id],0))</f>
        <v>Southeast</v>
      </c>
      <c r="D887" s="26">
        <v>42309</v>
      </c>
      <c r="E887" s="27">
        <v>26</v>
      </c>
      <c r="F887" s="27">
        <v>24</v>
      </c>
      <c r="G887" s="9">
        <f t="shared" si="104"/>
        <v>0.92307692307692313</v>
      </c>
      <c r="H887" s="27">
        <v>496</v>
      </c>
      <c r="I887" s="27">
        <v>491</v>
      </c>
      <c r="J887" s="9">
        <f t="shared" si="105"/>
        <v>0.98991935483870963</v>
      </c>
      <c r="K887">
        <f t="shared" si="106"/>
        <v>-5</v>
      </c>
      <c r="L887" s="28">
        <v>0.97</v>
      </c>
      <c r="M887" s="28">
        <v>0.9</v>
      </c>
      <c r="N887" s="9">
        <f t="shared" si="107"/>
        <v>6.9999999999999951E-2</v>
      </c>
      <c r="O887" s="28">
        <v>0.98</v>
      </c>
      <c r="P887" s="28">
        <v>0.95</v>
      </c>
      <c r="Q887" s="9">
        <f t="shared" si="108"/>
        <v>3.0000000000000027E-2</v>
      </c>
      <c r="R887" s="24">
        <f>SUMIFS(tblCleanOrders[Sales_USD],tblCleanOrders[Rep_ID],A887,tblCleanOrders[Year],YEAR(D887),tblCleanOrders[Month],MONTH(D887))</f>
        <v>7761.25</v>
      </c>
      <c r="S887" s="27">
        <v>1.1000000000000001</v>
      </c>
      <c r="T887" s="24">
        <f>INDEX(tblRepAvg[Avg_Monthly_Sales],MATCH(A887,tblRepAvg[Rep_ID],0))*S887</f>
        <v>6777.7683243243246</v>
      </c>
      <c r="U887" s="9">
        <f t="shared" si="109"/>
        <v>1.145104056175263</v>
      </c>
      <c r="V887" s="24">
        <f t="shared" si="110"/>
        <v>983.48167567567543</v>
      </c>
      <c r="W887" t="str">
        <f t="shared" si="111"/>
        <v>Healthy</v>
      </c>
    </row>
    <row r="888" spans="1:23" ht="15" customHeight="1" x14ac:dyDescent="0.3">
      <c r="A888" s="25">
        <v>321850</v>
      </c>
      <c r="B888" s="25">
        <v>3</v>
      </c>
      <c r="C888" t="str">
        <f>INDEX(tblRegions[name],MATCH(B888,tblRegions[id],0))</f>
        <v>Southeast</v>
      </c>
      <c r="D888" s="26">
        <v>42339</v>
      </c>
      <c r="E888" s="27">
        <v>26</v>
      </c>
      <c r="F888" s="27">
        <v>24</v>
      </c>
      <c r="G888" s="9">
        <f t="shared" si="104"/>
        <v>0.92307692307692313</v>
      </c>
      <c r="H888" s="27">
        <v>504</v>
      </c>
      <c r="I888" s="27">
        <v>499</v>
      </c>
      <c r="J888" s="9">
        <f t="shared" si="105"/>
        <v>0.99007936507936511</v>
      </c>
      <c r="K888">
        <f t="shared" si="106"/>
        <v>-5</v>
      </c>
      <c r="L888" s="28">
        <v>0.93079999999999996</v>
      </c>
      <c r="M888" s="28">
        <v>0.9</v>
      </c>
      <c r="N888" s="9">
        <f t="shared" si="107"/>
        <v>3.0799999999999939E-2</v>
      </c>
      <c r="O888" s="28">
        <v>0.96479999999999999</v>
      </c>
      <c r="P888" s="28">
        <v>0.95</v>
      </c>
      <c r="Q888" s="9">
        <f t="shared" si="108"/>
        <v>1.4800000000000035E-2</v>
      </c>
      <c r="R888" s="24">
        <f>SUMIFS(tblCleanOrders[Sales_USD],tblCleanOrders[Rep_ID],A888,tblCleanOrders[Year],YEAR(D888),tblCleanOrders[Month],MONTH(D888))</f>
        <v>9313.82</v>
      </c>
      <c r="S888" s="27">
        <v>1.1100000000000001</v>
      </c>
      <c r="T888" s="24">
        <f>INDEX(tblRepAvg[Avg_Monthly_Sales],MATCH(A888,tblRepAvg[Rep_ID],0))*S888</f>
        <v>6839.3844000000008</v>
      </c>
      <c r="U888" s="9">
        <f t="shared" si="109"/>
        <v>1.3617921519369489</v>
      </c>
      <c r="V888" s="24">
        <f t="shared" si="110"/>
        <v>2474.4355999999989</v>
      </c>
      <c r="W888" t="str">
        <f t="shared" si="111"/>
        <v>Healthy</v>
      </c>
    </row>
    <row r="889" spans="1:23" ht="15" customHeight="1" x14ac:dyDescent="0.3">
      <c r="A889" s="25">
        <v>321850</v>
      </c>
      <c r="B889" s="25">
        <v>3</v>
      </c>
      <c r="C889" t="str">
        <f>INDEX(tblRegions[name],MATCH(B889,tblRegions[id],0))</f>
        <v>Southeast</v>
      </c>
      <c r="D889" s="26">
        <v>42370</v>
      </c>
      <c r="E889" s="27">
        <v>26</v>
      </c>
      <c r="F889" s="27">
        <v>23</v>
      </c>
      <c r="G889" s="9">
        <f t="shared" si="104"/>
        <v>0.88461538461538458</v>
      </c>
      <c r="H889" s="27">
        <v>480</v>
      </c>
      <c r="I889" s="27">
        <v>475</v>
      </c>
      <c r="J889" s="9">
        <f t="shared" si="105"/>
        <v>0.98958333333333337</v>
      </c>
      <c r="K889">
        <f t="shared" si="106"/>
        <v>-5</v>
      </c>
      <c r="L889" s="28">
        <v>0.97</v>
      </c>
      <c r="M889" s="28">
        <v>0.9</v>
      </c>
      <c r="N889" s="9">
        <f t="shared" si="107"/>
        <v>6.9999999999999951E-2</v>
      </c>
      <c r="O889" s="28">
        <v>0.98</v>
      </c>
      <c r="P889" s="28">
        <v>0.95</v>
      </c>
      <c r="Q889" s="9">
        <f t="shared" si="108"/>
        <v>3.0000000000000027E-2</v>
      </c>
      <c r="R889" s="24">
        <f>SUMIFS(tblCleanOrders[Sales_USD],tblCleanOrders[Rep_ID],A889,tblCleanOrders[Year],YEAR(D889),tblCleanOrders[Month],MONTH(D889))</f>
        <v>10907.65</v>
      </c>
      <c r="S889" s="27">
        <v>1.1200000000000001</v>
      </c>
      <c r="T889" s="24">
        <f>INDEX(tblRepAvg[Avg_Monthly_Sales],MATCH(A889,tblRepAvg[Rep_ID],0))*S889</f>
        <v>6901.0004756756762</v>
      </c>
      <c r="U889" s="9">
        <f t="shared" si="109"/>
        <v>1.580589660650912</v>
      </c>
      <c r="V889" s="24">
        <f t="shared" si="110"/>
        <v>4006.6495243243235</v>
      </c>
      <c r="W889" t="str">
        <f t="shared" si="111"/>
        <v>Healthy</v>
      </c>
    </row>
    <row r="890" spans="1:23" ht="15" customHeight="1" x14ac:dyDescent="0.3">
      <c r="A890" s="25">
        <v>321850</v>
      </c>
      <c r="B890" s="25">
        <v>3</v>
      </c>
      <c r="C890" t="str">
        <f>INDEX(tblRegions[name],MATCH(B890,tblRegions[id],0))</f>
        <v>Southeast</v>
      </c>
      <c r="D890" s="26">
        <v>42401</v>
      </c>
      <c r="E890" s="27">
        <v>26</v>
      </c>
      <c r="F890" s="27">
        <v>24</v>
      </c>
      <c r="G890" s="9">
        <f t="shared" si="104"/>
        <v>0.92307692307692313</v>
      </c>
      <c r="H890" s="27">
        <v>488</v>
      </c>
      <c r="I890" s="27">
        <v>483</v>
      </c>
      <c r="J890" s="9">
        <f t="shared" si="105"/>
        <v>0.98975409836065575</v>
      </c>
      <c r="K890">
        <f t="shared" si="106"/>
        <v>-5</v>
      </c>
      <c r="L890" s="28">
        <v>0.94820000000000004</v>
      </c>
      <c r="M890" s="28">
        <v>0.9</v>
      </c>
      <c r="N890" s="9">
        <f t="shared" si="107"/>
        <v>4.8200000000000021E-2</v>
      </c>
      <c r="O890" s="28">
        <v>0.98</v>
      </c>
      <c r="P890" s="28">
        <v>0.95</v>
      </c>
      <c r="Q890" s="9">
        <f t="shared" si="108"/>
        <v>3.0000000000000027E-2</v>
      </c>
      <c r="R890" s="24">
        <f>SUMIFS(tblCleanOrders[Sales_USD],tblCleanOrders[Rep_ID],A890,tblCleanOrders[Year],YEAR(D890),tblCleanOrders[Month],MONTH(D890))</f>
        <v>9029.14</v>
      </c>
      <c r="S890" s="27">
        <v>1.1299999999999999</v>
      </c>
      <c r="T890" s="24">
        <f>INDEX(tblRepAvg[Avg_Monthly_Sales],MATCH(A890,tblRepAvg[Rep_ID],0))*S890</f>
        <v>6962.6165513513506</v>
      </c>
      <c r="U890" s="9">
        <f t="shared" si="109"/>
        <v>1.2968027082070985</v>
      </c>
      <c r="V890" s="24">
        <f t="shared" si="110"/>
        <v>2066.5234486486488</v>
      </c>
      <c r="W890" t="str">
        <f t="shared" si="111"/>
        <v>Healthy</v>
      </c>
    </row>
    <row r="891" spans="1:23" ht="15" customHeight="1" x14ac:dyDescent="0.3">
      <c r="A891" s="25">
        <v>321850</v>
      </c>
      <c r="B891" s="25">
        <v>3</v>
      </c>
      <c r="C891" t="str">
        <f>INDEX(tblRegions[name],MATCH(B891,tblRegions[id],0))</f>
        <v>Southeast</v>
      </c>
      <c r="D891" s="26">
        <v>42430</v>
      </c>
      <c r="E891" s="27">
        <v>26</v>
      </c>
      <c r="F891" s="27">
        <v>23</v>
      </c>
      <c r="G891" s="9">
        <f t="shared" si="104"/>
        <v>0.88461538461538458</v>
      </c>
      <c r="H891" s="27">
        <v>496</v>
      </c>
      <c r="I891" s="27">
        <v>491</v>
      </c>
      <c r="J891" s="9">
        <f t="shared" si="105"/>
        <v>0.98991935483870963</v>
      </c>
      <c r="K891">
        <f t="shared" si="106"/>
        <v>-5</v>
      </c>
      <c r="L891" s="28">
        <v>0.97</v>
      </c>
      <c r="M891" s="28">
        <v>0.9</v>
      </c>
      <c r="N891" s="9">
        <f t="shared" si="107"/>
        <v>6.9999999999999951E-2</v>
      </c>
      <c r="O891" s="28">
        <v>0.98</v>
      </c>
      <c r="P891" s="28">
        <v>0.95</v>
      </c>
      <c r="Q891" s="9">
        <f t="shared" si="108"/>
        <v>3.0000000000000027E-2</v>
      </c>
      <c r="R891" s="24">
        <f>SUMIFS(tblCleanOrders[Sales_USD],tblCleanOrders[Rep_ID],A891,tblCleanOrders[Year],YEAR(D891),tblCleanOrders[Month],MONTH(D891))</f>
        <v>9865.99</v>
      </c>
      <c r="S891" s="27">
        <v>1.1399999999999999</v>
      </c>
      <c r="T891" s="24">
        <f>INDEX(tblRepAvg[Avg_Monthly_Sales],MATCH(A891,tblRepAvg[Rep_ID],0))*S891</f>
        <v>7024.232627027026</v>
      </c>
      <c r="U891" s="9">
        <f t="shared" si="109"/>
        <v>1.4045648149576924</v>
      </c>
      <c r="V891" s="24">
        <f t="shared" si="110"/>
        <v>2841.7573729729738</v>
      </c>
      <c r="W891" t="str">
        <f t="shared" si="111"/>
        <v>Healthy</v>
      </c>
    </row>
    <row r="892" spans="1:23" ht="15" customHeight="1" x14ac:dyDescent="0.3">
      <c r="A892" s="25">
        <v>321850</v>
      </c>
      <c r="B892" s="25">
        <v>3</v>
      </c>
      <c r="C892" t="str">
        <f>INDEX(tblRegions[name],MATCH(B892,tblRegions[id],0))</f>
        <v>Southeast</v>
      </c>
      <c r="D892" s="26">
        <v>42461</v>
      </c>
      <c r="E892" s="27">
        <v>26</v>
      </c>
      <c r="F892" s="27">
        <v>25</v>
      </c>
      <c r="G892" s="9">
        <f t="shared" si="104"/>
        <v>0.96153846153846156</v>
      </c>
      <c r="H892" s="27">
        <v>504</v>
      </c>
      <c r="I892" s="27">
        <v>480</v>
      </c>
      <c r="J892" s="9">
        <f t="shared" si="105"/>
        <v>0.95238095238095233</v>
      </c>
      <c r="K892">
        <f t="shared" si="106"/>
        <v>-24</v>
      </c>
      <c r="L892" s="28">
        <v>0.92549999999999999</v>
      </c>
      <c r="M892" s="28">
        <v>0.9</v>
      </c>
      <c r="N892" s="9">
        <f t="shared" si="107"/>
        <v>2.5499999999999967E-2</v>
      </c>
      <c r="O892" s="28">
        <v>0.96779999999999999</v>
      </c>
      <c r="P892" s="28">
        <v>0.95</v>
      </c>
      <c r="Q892" s="9">
        <f t="shared" si="108"/>
        <v>1.7800000000000038E-2</v>
      </c>
      <c r="R892" s="24">
        <f>SUMIFS(tblCleanOrders[Sales_USD],tblCleanOrders[Rep_ID],A892,tblCleanOrders[Year],YEAR(D892),tblCleanOrders[Month],MONTH(D892))</f>
        <v>10696.160000000002</v>
      </c>
      <c r="S892" s="27">
        <v>1.1499999999999999</v>
      </c>
      <c r="T892" s="24">
        <f>INDEX(tblRepAvg[Avg_Monthly_Sales],MATCH(A892,tblRepAvg[Rep_ID],0))*S892</f>
        <v>7085.8487027027022</v>
      </c>
      <c r="U892" s="9">
        <f t="shared" si="109"/>
        <v>1.5095100740607466</v>
      </c>
      <c r="V892" s="24">
        <f t="shared" si="110"/>
        <v>3610.3112972972995</v>
      </c>
      <c r="W892" t="str">
        <f t="shared" si="111"/>
        <v>Healthy</v>
      </c>
    </row>
    <row r="893" spans="1:23" ht="15" customHeight="1" x14ac:dyDescent="0.3">
      <c r="A893" s="25">
        <v>321850</v>
      </c>
      <c r="B893" s="25">
        <v>3</v>
      </c>
      <c r="C893" t="str">
        <f>INDEX(tblRegions[name],MATCH(B893,tblRegions[id],0))</f>
        <v>Southeast</v>
      </c>
      <c r="D893" s="26">
        <v>42491</v>
      </c>
      <c r="E893" s="27">
        <v>26</v>
      </c>
      <c r="F893" s="27">
        <v>23</v>
      </c>
      <c r="G893" s="9">
        <f t="shared" si="104"/>
        <v>0.88461538461538458</v>
      </c>
      <c r="H893" s="27">
        <v>480</v>
      </c>
      <c r="I893" s="27">
        <v>475</v>
      </c>
      <c r="J893" s="9">
        <f t="shared" si="105"/>
        <v>0.98958333333333337</v>
      </c>
      <c r="K893">
        <f t="shared" si="106"/>
        <v>-5</v>
      </c>
      <c r="L893" s="28">
        <v>0.97</v>
      </c>
      <c r="M893" s="28">
        <v>0.9</v>
      </c>
      <c r="N893" s="9">
        <f t="shared" si="107"/>
        <v>6.9999999999999951E-2</v>
      </c>
      <c r="O893" s="28">
        <v>0.96619999999999995</v>
      </c>
      <c r="P893" s="28">
        <v>0.95</v>
      </c>
      <c r="Q893" s="9">
        <f t="shared" si="108"/>
        <v>1.6199999999999992E-2</v>
      </c>
      <c r="R893" s="24">
        <f>SUMIFS(tblCleanOrders[Sales_USD],tblCleanOrders[Rep_ID],A893,tblCleanOrders[Year],YEAR(D893),tblCleanOrders[Month],MONTH(D893))</f>
        <v>12267.029999999999</v>
      </c>
      <c r="S893" s="27">
        <v>1.05</v>
      </c>
      <c r="T893" s="24">
        <f>INDEX(tblRepAvg[Avg_Monthly_Sales],MATCH(A893,tblRepAvg[Rep_ID],0))*S893</f>
        <v>6469.687945945946</v>
      </c>
      <c r="U893" s="9">
        <f t="shared" si="109"/>
        <v>1.8960775392091052</v>
      </c>
      <c r="V893" s="24">
        <f t="shared" si="110"/>
        <v>5797.3420540540528</v>
      </c>
      <c r="W893" t="str">
        <f t="shared" si="111"/>
        <v>Healthy</v>
      </c>
    </row>
    <row r="894" spans="1:23" ht="15" customHeight="1" x14ac:dyDescent="0.3">
      <c r="A894" s="25">
        <v>321850</v>
      </c>
      <c r="B894" s="25">
        <v>3</v>
      </c>
      <c r="C894" t="str">
        <f>INDEX(tblRegions[name],MATCH(B894,tblRegions[id],0))</f>
        <v>Southeast</v>
      </c>
      <c r="D894" s="26">
        <v>42522</v>
      </c>
      <c r="E894" s="27">
        <v>26</v>
      </c>
      <c r="F894" s="27">
        <v>25</v>
      </c>
      <c r="G894" s="9">
        <f t="shared" si="104"/>
        <v>0.96153846153846156</v>
      </c>
      <c r="H894" s="27">
        <v>488</v>
      </c>
      <c r="I894" s="27">
        <v>475</v>
      </c>
      <c r="J894" s="9">
        <f t="shared" si="105"/>
        <v>0.97336065573770492</v>
      </c>
      <c r="K894">
        <f t="shared" si="106"/>
        <v>-13</v>
      </c>
      <c r="L894" s="28">
        <v>0.95730000000000004</v>
      </c>
      <c r="M894" s="28">
        <v>0.9</v>
      </c>
      <c r="N894" s="9">
        <f t="shared" si="107"/>
        <v>5.7300000000000018E-2</v>
      </c>
      <c r="O894" s="28">
        <v>0.96679999999999999</v>
      </c>
      <c r="P894" s="28">
        <v>0.95</v>
      </c>
      <c r="Q894" s="9">
        <f t="shared" si="108"/>
        <v>1.6800000000000037E-2</v>
      </c>
      <c r="R894" s="24">
        <f>SUMIFS(tblCleanOrders[Sales_USD],tblCleanOrders[Rep_ID],A894,tblCleanOrders[Year],YEAR(D894),tblCleanOrders[Month],MONTH(D894))</f>
        <v>11017.49</v>
      </c>
      <c r="S894" s="27">
        <v>1.06</v>
      </c>
      <c r="T894" s="24">
        <f>INDEX(tblRepAvg[Avg_Monthly_Sales],MATCH(A894,tblRepAvg[Rep_ID],0))*S894</f>
        <v>6531.3040216216223</v>
      </c>
      <c r="U894" s="9">
        <f t="shared" si="109"/>
        <v>1.6868744684870032</v>
      </c>
      <c r="V894" s="24">
        <f t="shared" si="110"/>
        <v>4486.1859783783775</v>
      </c>
      <c r="W894" t="str">
        <f t="shared" si="111"/>
        <v>Healthy</v>
      </c>
    </row>
    <row r="895" spans="1:23" ht="15" customHeight="1" x14ac:dyDescent="0.3">
      <c r="A895" s="25">
        <v>321850</v>
      </c>
      <c r="B895" s="25">
        <v>3</v>
      </c>
      <c r="C895" t="str">
        <f>INDEX(tblRegions[name],MATCH(B895,tblRegions[id],0))</f>
        <v>Southeast</v>
      </c>
      <c r="D895" s="26">
        <v>42552</v>
      </c>
      <c r="E895" s="27">
        <v>26</v>
      </c>
      <c r="F895" s="27">
        <v>24</v>
      </c>
      <c r="G895" s="9">
        <f t="shared" si="104"/>
        <v>0.92307692307692313</v>
      </c>
      <c r="H895" s="27">
        <v>496</v>
      </c>
      <c r="I895" s="27">
        <v>491</v>
      </c>
      <c r="J895" s="9">
        <f t="shared" si="105"/>
        <v>0.98991935483870963</v>
      </c>
      <c r="K895">
        <f t="shared" si="106"/>
        <v>-5</v>
      </c>
      <c r="L895" s="28">
        <v>0.94359999999999999</v>
      </c>
      <c r="M895" s="28">
        <v>0.9</v>
      </c>
      <c r="N895" s="9">
        <f t="shared" si="107"/>
        <v>4.3599999999999972E-2</v>
      </c>
      <c r="O895" s="28">
        <v>0.98</v>
      </c>
      <c r="P895" s="28">
        <v>0.95</v>
      </c>
      <c r="Q895" s="9">
        <f t="shared" si="108"/>
        <v>3.0000000000000027E-2</v>
      </c>
      <c r="R895" s="24">
        <f>SUMIFS(tblCleanOrders[Sales_USD],tblCleanOrders[Rep_ID],A895,tblCleanOrders[Year],YEAR(D895),tblCleanOrders[Month],MONTH(D895))</f>
        <v>11023.33</v>
      </c>
      <c r="S895" s="27">
        <v>1.07</v>
      </c>
      <c r="T895" s="24">
        <f>INDEX(tblRepAvg[Avg_Monthly_Sales],MATCH(A895,tblRepAvg[Rep_ID],0))*S895</f>
        <v>6592.9200972972976</v>
      </c>
      <c r="U895" s="9">
        <f t="shared" si="109"/>
        <v>1.6719950852307319</v>
      </c>
      <c r="V895" s="24">
        <f t="shared" si="110"/>
        <v>4430.4099027027023</v>
      </c>
      <c r="W895" t="str">
        <f t="shared" si="111"/>
        <v>Healthy</v>
      </c>
    </row>
    <row r="896" spans="1:23" ht="15" customHeight="1" x14ac:dyDescent="0.3">
      <c r="A896" s="25">
        <v>321850</v>
      </c>
      <c r="B896" s="25">
        <v>3</v>
      </c>
      <c r="C896" t="str">
        <f>INDEX(tblRegions[name],MATCH(B896,tblRegions[id],0))</f>
        <v>Southeast</v>
      </c>
      <c r="D896" s="26">
        <v>42583</v>
      </c>
      <c r="E896" s="27">
        <v>26</v>
      </c>
      <c r="F896" s="27">
        <v>25</v>
      </c>
      <c r="G896" s="9">
        <f t="shared" si="104"/>
        <v>0.96153846153846156</v>
      </c>
      <c r="H896" s="27">
        <v>504</v>
      </c>
      <c r="I896" s="27">
        <v>477</v>
      </c>
      <c r="J896" s="9">
        <f t="shared" si="105"/>
        <v>0.9464285714285714</v>
      </c>
      <c r="K896">
        <f t="shared" si="106"/>
        <v>-27</v>
      </c>
      <c r="L896" s="28">
        <v>0.97</v>
      </c>
      <c r="M896" s="28">
        <v>0.9</v>
      </c>
      <c r="N896" s="9">
        <f t="shared" si="107"/>
        <v>6.9999999999999951E-2</v>
      </c>
      <c r="O896" s="28">
        <v>0.98</v>
      </c>
      <c r="P896" s="28">
        <v>0.95</v>
      </c>
      <c r="Q896" s="9">
        <f t="shared" si="108"/>
        <v>3.0000000000000027E-2</v>
      </c>
      <c r="R896" s="24">
        <f>SUMIFS(tblCleanOrders[Sales_USD],tblCleanOrders[Rep_ID],A896,tblCleanOrders[Year],YEAR(D896),tblCleanOrders[Month],MONTH(D896))</f>
        <v>19914</v>
      </c>
      <c r="S896" s="27">
        <v>1.08</v>
      </c>
      <c r="T896" s="24">
        <f>INDEX(tblRepAvg[Avg_Monthly_Sales],MATCH(A896,tblRepAvg[Rep_ID],0))*S896</f>
        <v>6654.536172972973</v>
      </c>
      <c r="U896" s="9">
        <f t="shared" si="109"/>
        <v>2.9925451575242161</v>
      </c>
      <c r="V896" s="24">
        <f t="shared" si="110"/>
        <v>13259.463827027026</v>
      </c>
      <c r="W896" t="str">
        <f t="shared" si="111"/>
        <v>Healthy</v>
      </c>
    </row>
    <row r="897" spans="1:23" ht="15" customHeight="1" x14ac:dyDescent="0.3">
      <c r="A897" s="25">
        <v>321850</v>
      </c>
      <c r="B897" s="25">
        <v>3</v>
      </c>
      <c r="C897" t="str">
        <f>INDEX(tblRegions[name],MATCH(B897,tblRegions[id],0))</f>
        <v>Southeast</v>
      </c>
      <c r="D897" s="26">
        <v>42614</v>
      </c>
      <c r="E897" s="27">
        <v>26</v>
      </c>
      <c r="F897" s="27">
        <v>25</v>
      </c>
      <c r="G897" s="9">
        <f t="shared" si="104"/>
        <v>0.96153846153846156</v>
      </c>
      <c r="H897" s="27">
        <v>480</v>
      </c>
      <c r="I897" s="27">
        <v>475</v>
      </c>
      <c r="J897" s="9">
        <f t="shared" si="105"/>
        <v>0.98958333333333337</v>
      </c>
      <c r="K897">
        <f t="shared" si="106"/>
        <v>-5</v>
      </c>
      <c r="L897" s="28">
        <v>0.92290000000000005</v>
      </c>
      <c r="M897" s="28">
        <v>0.9</v>
      </c>
      <c r="N897" s="9">
        <f t="shared" si="107"/>
        <v>2.2900000000000031E-2</v>
      </c>
      <c r="O897" s="28">
        <v>0.97919999999999996</v>
      </c>
      <c r="P897" s="28">
        <v>0.95</v>
      </c>
      <c r="Q897" s="9">
        <f t="shared" si="108"/>
        <v>2.9200000000000004E-2</v>
      </c>
      <c r="R897" s="24">
        <f>SUMIFS(tblCleanOrders[Sales_USD],tblCleanOrders[Rep_ID],A897,tblCleanOrders[Year],YEAR(D897),tblCleanOrders[Month],MONTH(D897))</f>
        <v>9436.2000000000007</v>
      </c>
      <c r="S897" s="27">
        <v>1.0900000000000001</v>
      </c>
      <c r="T897" s="24">
        <f>INDEX(tblRepAvg[Avg_Monthly_Sales],MATCH(A897,tblRepAvg[Rep_ID],0))*S897</f>
        <v>6716.1522486486492</v>
      </c>
      <c r="U897" s="9">
        <f t="shared" si="109"/>
        <v>1.4050009068657801</v>
      </c>
      <c r="V897" s="24">
        <f t="shared" si="110"/>
        <v>2720.0477513513515</v>
      </c>
      <c r="W897" t="str">
        <f t="shared" si="111"/>
        <v>Healthy</v>
      </c>
    </row>
    <row r="898" spans="1:23" ht="15" customHeight="1" x14ac:dyDescent="0.3">
      <c r="A898" s="25">
        <v>321850</v>
      </c>
      <c r="B898" s="25">
        <v>3</v>
      </c>
      <c r="C898" t="str">
        <f>INDEX(tblRegions[name],MATCH(B898,tblRegions[id],0))</f>
        <v>Southeast</v>
      </c>
      <c r="D898" s="26">
        <v>42644</v>
      </c>
      <c r="E898" s="27">
        <v>26</v>
      </c>
      <c r="F898" s="27">
        <v>24</v>
      </c>
      <c r="G898" s="9">
        <f t="shared" ref="G898:G961" si="112">F898/E898</f>
        <v>0.92307692307692313</v>
      </c>
      <c r="H898" s="27">
        <v>488</v>
      </c>
      <c r="I898" s="27">
        <v>455</v>
      </c>
      <c r="J898" s="9">
        <f t="shared" ref="J898:J961" si="113">I898/H898</f>
        <v>0.93237704918032782</v>
      </c>
      <c r="K898">
        <f t="shared" ref="K898:K961" si="114">I898-H898</f>
        <v>-33</v>
      </c>
      <c r="L898" s="28">
        <v>0.93659999999999999</v>
      </c>
      <c r="M898" s="28">
        <v>0.9</v>
      </c>
      <c r="N898" s="9">
        <f t="shared" ref="N898:N961" si="115">L898-M898</f>
        <v>3.6599999999999966E-2</v>
      </c>
      <c r="O898" s="28">
        <v>0.98</v>
      </c>
      <c r="P898" s="28">
        <v>0.95</v>
      </c>
      <c r="Q898" s="9">
        <f t="shared" ref="Q898:Q961" si="116">O898-P898</f>
        <v>3.0000000000000027E-2</v>
      </c>
      <c r="R898" s="24">
        <f>SUMIFS(tblCleanOrders[Sales_USD],tblCleanOrders[Rep_ID],A898,tblCleanOrders[Year],YEAR(D898),tblCleanOrders[Month],MONTH(D898))</f>
        <v>10139.77</v>
      </c>
      <c r="S898" s="27">
        <v>1.1000000000000001</v>
      </c>
      <c r="T898" s="24">
        <f>INDEX(tblRepAvg[Avg_Monthly_Sales],MATCH(A898,tblRepAvg[Rep_ID],0))*S898</f>
        <v>6777.7683243243246</v>
      </c>
      <c r="U898" s="9">
        <f t="shared" ref="U898:U961" si="117">IFERROR(R898/T898,0)</f>
        <v>1.4960337259699465</v>
      </c>
      <c r="V898" s="24">
        <f t="shared" ref="V898:V961" si="118">R898-T898</f>
        <v>3362.0016756756759</v>
      </c>
      <c r="W898" t="str">
        <f t="shared" ref="W898:W961" si="119">IF(AND(U898&gt;=0.9,L898&gt;=0.8),"Healthy",IF(OR(U898&lt;0.8,L898&lt;0.7),"Critical","At Risk"))</f>
        <v>Healthy</v>
      </c>
    </row>
    <row r="899" spans="1:23" ht="15" customHeight="1" x14ac:dyDescent="0.3">
      <c r="A899" s="25">
        <v>321850</v>
      </c>
      <c r="B899" s="25">
        <v>3</v>
      </c>
      <c r="C899" t="str">
        <f>INDEX(tblRegions[name],MATCH(B899,tblRegions[id],0))</f>
        <v>Southeast</v>
      </c>
      <c r="D899" s="26">
        <v>42675</v>
      </c>
      <c r="E899" s="27">
        <v>26</v>
      </c>
      <c r="F899" s="27">
        <v>25</v>
      </c>
      <c r="G899" s="9">
        <f t="shared" si="112"/>
        <v>0.96153846153846156</v>
      </c>
      <c r="H899" s="27">
        <v>496</v>
      </c>
      <c r="I899" s="27">
        <v>461</v>
      </c>
      <c r="J899" s="9">
        <f t="shared" si="113"/>
        <v>0.92943548387096775</v>
      </c>
      <c r="K899">
        <f t="shared" si="114"/>
        <v>-35</v>
      </c>
      <c r="L899" s="28">
        <v>0.89129999999999998</v>
      </c>
      <c r="M899" s="28">
        <v>0.9</v>
      </c>
      <c r="N899" s="9">
        <f t="shared" si="115"/>
        <v>-8.700000000000041E-3</v>
      </c>
      <c r="O899" s="28">
        <v>0.98</v>
      </c>
      <c r="P899" s="28">
        <v>0.95</v>
      </c>
      <c r="Q899" s="9">
        <f t="shared" si="116"/>
        <v>3.0000000000000027E-2</v>
      </c>
      <c r="R899" s="24">
        <f>SUMIFS(tblCleanOrders[Sales_USD],tblCleanOrders[Rep_ID],A899,tblCleanOrders[Year],YEAR(D899),tblCleanOrders[Month],MONTH(D899))</f>
        <v>13422.920000000002</v>
      </c>
      <c r="S899" s="27">
        <v>1.1100000000000001</v>
      </c>
      <c r="T899" s="24">
        <f>INDEX(tblRepAvg[Avg_Monthly_Sales],MATCH(A899,tblRepAvg[Rep_ID],0))*S899</f>
        <v>6839.3844000000008</v>
      </c>
      <c r="U899" s="9">
        <f t="shared" si="117"/>
        <v>1.9625918379437775</v>
      </c>
      <c r="V899" s="24">
        <f t="shared" si="118"/>
        <v>6583.5356000000011</v>
      </c>
      <c r="W899" t="str">
        <f t="shared" si="119"/>
        <v>Healthy</v>
      </c>
    </row>
    <row r="900" spans="1:23" ht="15" customHeight="1" x14ac:dyDescent="0.3">
      <c r="A900" s="25">
        <v>321850</v>
      </c>
      <c r="B900" s="25">
        <v>3</v>
      </c>
      <c r="C900" t="str">
        <f>INDEX(tblRegions[name],MATCH(B900,tblRegions[id],0))</f>
        <v>Southeast</v>
      </c>
      <c r="D900" s="26">
        <v>42705</v>
      </c>
      <c r="E900" s="27">
        <v>26</v>
      </c>
      <c r="F900" s="27">
        <v>24</v>
      </c>
      <c r="G900" s="9">
        <f t="shared" si="112"/>
        <v>0.92307692307692313</v>
      </c>
      <c r="H900" s="27">
        <v>504</v>
      </c>
      <c r="I900" s="27">
        <v>482</v>
      </c>
      <c r="J900" s="9">
        <f t="shared" si="113"/>
        <v>0.95634920634920639</v>
      </c>
      <c r="K900">
        <f t="shared" si="114"/>
        <v>-22</v>
      </c>
      <c r="L900" s="28">
        <v>0.93620000000000003</v>
      </c>
      <c r="M900" s="28">
        <v>0.9</v>
      </c>
      <c r="N900" s="9">
        <f t="shared" si="115"/>
        <v>3.620000000000001E-2</v>
      </c>
      <c r="O900" s="28">
        <v>0.93389999999999995</v>
      </c>
      <c r="P900" s="28">
        <v>0.95</v>
      </c>
      <c r="Q900" s="9">
        <f t="shared" si="116"/>
        <v>-1.6100000000000003E-2</v>
      </c>
      <c r="R900" s="24">
        <f>SUMIFS(tblCleanOrders[Sales_USD],tblCleanOrders[Rep_ID],A900,tblCleanOrders[Year],YEAR(D900),tblCleanOrders[Month],MONTH(D900))</f>
        <v>20855.84</v>
      </c>
      <c r="S900" s="27">
        <v>1.1200000000000001</v>
      </c>
      <c r="T900" s="24">
        <f>INDEX(tblRepAvg[Avg_Monthly_Sales],MATCH(A900,tblRepAvg[Rep_ID],0))*S900</f>
        <v>6901.0004756756762</v>
      </c>
      <c r="U900" s="9">
        <f t="shared" si="117"/>
        <v>3.0221473065407967</v>
      </c>
      <c r="V900" s="24">
        <f t="shared" si="118"/>
        <v>13954.839524324325</v>
      </c>
      <c r="W900" t="str">
        <f t="shared" si="119"/>
        <v>Healthy</v>
      </c>
    </row>
    <row r="901" spans="1:23" ht="15" customHeight="1" x14ac:dyDescent="0.3">
      <c r="A901" s="25">
        <v>321850</v>
      </c>
      <c r="B901" s="25">
        <v>3</v>
      </c>
      <c r="C901" t="str">
        <f>INDEX(tblRegions[name],MATCH(B901,tblRegions[id],0))</f>
        <v>Southeast</v>
      </c>
      <c r="D901" s="26">
        <v>42736</v>
      </c>
      <c r="E901" s="27">
        <v>26</v>
      </c>
      <c r="F901" s="27">
        <v>25</v>
      </c>
      <c r="G901" s="9">
        <f t="shared" si="112"/>
        <v>0.96153846153846156</v>
      </c>
      <c r="H901" s="27">
        <v>480</v>
      </c>
      <c r="I901" s="27">
        <v>464</v>
      </c>
      <c r="J901" s="9">
        <f t="shared" si="113"/>
        <v>0.96666666666666667</v>
      </c>
      <c r="K901">
        <f t="shared" si="114"/>
        <v>-16</v>
      </c>
      <c r="L901" s="28">
        <v>0.97</v>
      </c>
      <c r="M901" s="28">
        <v>0.9</v>
      </c>
      <c r="N901" s="9">
        <f t="shared" si="115"/>
        <v>6.9999999999999951E-2</v>
      </c>
      <c r="O901" s="28">
        <v>0.98</v>
      </c>
      <c r="P901" s="28">
        <v>0.95</v>
      </c>
      <c r="Q901" s="9">
        <f t="shared" si="116"/>
        <v>3.0000000000000027E-2</v>
      </c>
      <c r="R901" s="24">
        <f>SUMIFS(tblCleanOrders[Sales_USD],tblCleanOrders[Rep_ID],A901,tblCleanOrders[Year],YEAR(D901),tblCleanOrders[Month],MONTH(D901))</f>
        <v>0</v>
      </c>
      <c r="S901" s="27">
        <v>1.1299999999999999</v>
      </c>
      <c r="T901" s="24">
        <f>INDEX(tblRepAvg[Avg_Monthly_Sales],MATCH(A901,tblRepAvg[Rep_ID],0))*S901</f>
        <v>6962.6165513513506</v>
      </c>
      <c r="U901" s="9">
        <f t="shared" si="117"/>
        <v>0</v>
      </c>
      <c r="V901" s="24">
        <f t="shared" si="118"/>
        <v>-6962.6165513513506</v>
      </c>
      <c r="W901" t="str">
        <f t="shared" si="119"/>
        <v>Critical</v>
      </c>
    </row>
    <row r="902" spans="1:23" ht="15" customHeight="1" x14ac:dyDescent="0.3">
      <c r="A902" s="25">
        <v>321860</v>
      </c>
      <c r="B902" s="25">
        <v>3</v>
      </c>
      <c r="C902" t="str">
        <f>INDEX(tblRegions[name],MATCH(B902,tblRegions[id],0))</f>
        <v>Southeast</v>
      </c>
      <c r="D902" s="26">
        <v>42005</v>
      </c>
      <c r="E902" s="27">
        <v>26</v>
      </c>
      <c r="F902" s="27">
        <v>23</v>
      </c>
      <c r="G902" s="9">
        <f t="shared" si="112"/>
        <v>0.88461538461538458</v>
      </c>
      <c r="H902" s="27">
        <v>492</v>
      </c>
      <c r="I902" s="27">
        <v>379</v>
      </c>
      <c r="J902" s="9">
        <f t="shared" si="113"/>
        <v>0.77032520325203258</v>
      </c>
      <c r="K902">
        <f t="shared" si="114"/>
        <v>-113</v>
      </c>
      <c r="L902" s="28">
        <v>0.72709999999999997</v>
      </c>
      <c r="M902" s="28">
        <v>0.9</v>
      </c>
      <c r="N902" s="9">
        <f t="shared" si="115"/>
        <v>-0.17290000000000005</v>
      </c>
      <c r="O902" s="28">
        <v>0.75570000000000004</v>
      </c>
      <c r="P902" s="28">
        <v>0.95</v>
      </c>
      <c r="Q902" s="9">
        <f t="shared" si="116"/>
        <v>-0.19429999999999992</v>
      </c>
      <c r="R902" s="24">
        <f>SUMIFS(tblCleanOrders[Sales_USD],tblCleanOrders[Rep_ID],A902,tblCleanOrders[Year],YEAR(D902),tblCleanOrders[Month],MONTH(D902))</f>
        <v>0</v>
      </c>
      <c r="S902" s="27">
        <v>1.1399999999999999</v>
      </c>
      <c r="T902" s="24">
        <f>INDEX(tblRepAvg[Avg_Monthly_Sales],MATCH(A902,tblRepAvg[Rep_ID],0))*S902</f>
        <v>6427.2036413793094</v>
      </c>
      <c r="U902" s="9">
        <f t="shared" si="117"/>
        <v>0</v>
      </c>
      <c r="V902" s="24">
        <f t="shared" si="118"/>
        <v>-6427.2036413793094</v>
      </c>
      <c r="W902" t="str">
        <f t="shared" si="119"/>
        <v>Critical</v>
      </c>
    </row>
    <row r="903" spans="1:23" ht="15" customHeight="1" x14ac:dyDescent="0.3">
      <c r="A903" s="25">
        <v>321860</v>
      </c>
      <c r="B903" s="25">
        <v>3</v>
      </c>
      <c r="C903" t="str">
        <f>INDEX(tblRegions[name],MATCH(B903,tblRegions[id],0))</f>
        <v>Southeast</v>
      </c>
      <c r="D903" s="26">
        <v>42036</v>
      </c>
      <c r="E903" s="27">
        <v>26</v>
      </c>
      <c r="F903" s="27">
        <v>22</v>
      </c>
      <c r="G903" s="9">
        <f t="shared" si="112"/>
        <v>0.84615384615384615</v>
      </c>
      <c r="H903" s="27">
        <v>500</v>
      </c>
      <c r="I903" s="27">
        <v>387</v>
      </c>
      <c r="J903" s="9">
        <f t="shared" si="113"/>
        <v>0.77400000000000002</v>
      </c>
      <c r="K903">
        <f t="shared" si="114"/>
        <v>-113</v>
      </c>
      <c r="L903" s="28">
        <v>0.68910000000000005</v>
      </c>
      <c r="M903" s="28">
        <v>0.9</v>
      </c>
      <c r="N903" s="9">
        <f t="shared" si="115"/>
        <v>-0.21089999999999998</v>
      </c>
      <c r="O903" s="28">
        <v>0.79190000000000005</v>
      </c>
      <c r="P903" s="28">
        <v>0.95</v>
      </c>
      <c r="Q903" s="9">
        <f t="shared" si="116"/>
        <v>-0.15809999999999991</v>
      </c>
      <c r="R903" s="24">
        <f>SUMIFS(tblCleanOrders[Sales_USD],tblCleanOrders[Rep_ID],A903,tblCleanOrders[Year],YEAR(D903),tblCleanOrders[Month],MONTH(D903))</f>
        <v>2522.61</v>
      </c>
      <c r="S903" s="27">
        <v>1.1499999999999999</v>
      </c>
      <c r="T903" s="24">
        <f>INDEX(tblRepAvg[Avg_Monthly_Sales],MATCH(A903,tblRepAvg[Rep_ID],0))*S903</f>
        <v>6483.5826206896536</v>
      </c>
      <c r="U903" s="9">
        <f t="shared" si="117"/>
        <v>0.38907655652449635</v>
      </c>
      <c r="V903" s="24">
        <f t="shared" si="118"/>
        <v>-3960.9726206896535</v>
      </c>
      <c r="W903" t="str">
        <f t="shared" si="119"/>
        <v>Critical</v>
      </c>
    </row>
    <row r="904" spans="1:23" ht="15" customHeight="1" x14ac:dyDescent="0.3">
      <c r="A904" s="25">
        <v>321860</v>
      </c>
      <c r="B904" s="25">
        <v>3</v>
      </c>
      <c r="C904" t="str">
        <f>INDEX(tblRegions[name],MATCH(B904,tblRegions[id],0))</f>
        <v>Southeast</v>
      </c>
      <c r="D904" s="26">
        <v>42064</v>
      </c>
      <c r="E904" s="27">
        <v>26</v>
      </c>
      <c r="F904" s="27">
        <v>21</v>
      </c>
      <c r="G904" s="9">
        <f t="shared" si="112"/>
        <v>0.80769230769230771</v>
      </c>
      <c r="H904" s="27">
        <v>508</v>
      </c>
      <c r="I904" s="27">
        <v>386</v>
      </c>
      <c r="J904" s="9">
        <f t="shared" si="113"/>
        <v>0.75984251968503935</v>
      </c>
      <c r="K904">
        <f t="shared" si="114"/>
        <v>-122</v>
      </c>
      <c r="L904" s="28">
        <v>0.69769999999999999</v>
      </c>
      <c r="M904" s="28">
        <v>0.9</v>
      </c>
      <c r="N904" s="9">
        <f t="shared" si="115"/>
        <v>-0.20230000000000004</v>
      </c>
      <c r="O904" s="28">
        <v>0.74019999999999997</v>
      </c>
      <c r="P904" s="28">
        <v>0.95</v>
      </c>
      <c r="Q904" s="9">
        <f t="shared" si="116"/>
        <v>-0.20979999999999999</v>
      </c>
      <c r="R904" s="24">
        <f>SUMIFS(tblCleanOrders[Sales_USD],tblCleanOrders[Rep_ID],A904,tblCleanOrders[Year],YEAR(D904),tblCleanOrders[Month],MONTH(D904))</f>
        <v>2668.54</v>
      </c>
      <c r="S904" s="27">
        <v>1.05</v>
      </c>
      <c r="T904" s="24">
        <f>INDEX(tblRepAvg[Avg_Monthly_Sales],MATCH(A904,tblRepAvg[Rep_ID],0))*S904</f>
        <v>5919.7928275862068</v>
      </c>
      <c r="U904" s="9">
        <f t="shared" si="117"/>
        <v>0.45078266718467175</v>
      </c>
      <c r="V904" s="24">
        <f t="shared" si="118"/>
        <v>-3251.2528275862069</v>
      </c>
      <c r="W904" t="str">
        <f t="shared" si="119"/>
        <v>Critical</v>
      </c>
    </row>
    <row r="905" spans="1:23" ht="15" customHeight="1" x14ac:dyDescent="0.3">
      <c r="A905" s="25">
        <v>321860</v>
      </c>
      <c r="B905" s="25">
        <v>3</v>
      </c>
      <c r="C905" t="str">
        <f>INDEX(tblRegions[name],MATCH(B905,tblRegions[id],0))</f>
        <v>Southeast</v>
      </c>
      <c r="D905" s="26">
        <v>42095</v>
      </c>
      <c r="E905" s="27">
        <v>26</v>
      </c>
      <c r="F905" s="27">
        <v>21</v>
      </c>
      <c r="G905" s="9">
        <f t="shared" si="112"/>
        <v>0.80769230769230771</v>
      </c>
      <c r="H905" s="27">
        <v>516</v>
      </c>
      <c r="I905" s="27">
        <v>398</v>
      </c>
      <c r="J905" s="9">
        <f t="shared" si="113"/>
        <v>0.77131782945736438</v>
      </c>
      <c r="K905">
        <f t="shared" si="114"/>
        <v>-118</v>
      </c>
      <c r="L905" s="28">
        <v>0.69130000000000003</v>
      </c>
      <c r="M905" s="28">
        <v>0.9</v>
      </c>
      <c r="N905" s="9">
        <f t="shared" si="115"/>
        <v>-0.2087</v>
      </c>
      <c r="O905" s="28">
        <v>0.66979999999999995</v>
      </c>
      <c r="P905" s="28">
        <v>0.95</v>
      </c>
      <c r="Q905" s="9">
        <f t="shared" si="116"/>
        <v>-0.2802</v>
      </c>
      <c r="R905" s="24">
        <f>SUMIFS(tblCleanOrders[Sales_USD],tblCleanOrders[Rep_ID],A905,tblCleanOrders[Year],YEAR(D905),tblCleanOrders[Month],MONTH(D905))</f>
        <v>3206.57</v>
      </c>
      <c r="S905" s="27">
        <v>1.06</v>
      </c>
      <c r="T905" s="24">
        <f>INDEX(tblRepAvg[Avg_Monthly_Sales],MATCH(A905,tblRepAvg[Rep_ID],0))*S905</f>
        <v>5976.1718068965511</v>
      </c>
      <c r="U905" s="9">
        <f t="shared" si="117"/>
        <v>0.5365592060622475</v>
      </c>
      <c r="V905" s="24">
        <f t="shared" si="118"/>
        <v>-2769.6018068965509</v>
      </c>
      <c r="W905" t="str">
        <f t="shared" si="119"/>
        <v>Critical</v>
      </c>
    </row>
    <row r="906" spans="1:23" ht="15" customHeight="1" x14ac:dyDescent="0.3">
      <c r="A906" s="25">
        <v>321860</v>
      </c>
      <c r="B906" s="25">
        <v>3</v>
      </c>
      <c r="C906" t="str">
        <f>INDEX(tblRegions[name],MATCH(B906,tblRegions[id],0))</f>
        <v>Southeast</v>
      </c>
      <c r="D906" s="26">
        <v>42125</v>
      </c>
      <c r="E906" s="27">
        <v>26</v>
      </c>
      <c r="F906" s="27">
        <v>22</v>
      </c>
      <c r="G906" s="9">
        <f t="shared" si="112"/>
        <v>0.84615384615384615</v>
      </c>
      <c r="H906" s="27">
        <v>492</v>
      </c>
      <c r="I906" s="27">
        <v>352</v>
      </c>
      <c r="J906" s="9">
        <f t="shared" si="113"/>
        <v>0.71544715447154472</v>
      </c>
      <c r="K906">
        <f t="shared" si="114"/>
        <v>-140</v>
      </c>
      <c r="L906" s="28">
        <v>0.63649999999999995</v>
      </c>
      <c r="M906" s="28">
        <v>0.9</v>
      </c>
      <c r="N906" s="9">
        <f t="shared" si="115"/>
        <v>-0.26350000000000007</v>
      </c>
      <c r="O906" s="28">
        <v>0.7218</v>
      </c>
      <c r="P906" s="28">
        <v>0.95</v>
      </c>
      <c r="Q906" s="9">
        <f t="shared" si="116"/>
        <v>-0.22819999999999996</v>
      </c>
      <c r="R906" s="24">
        <f>SUMIFS(tblCleanOrders[Sales_USD],tblCleanOrders[Rep_ID],A906,tblCleanOrders[Year],YEAR(D906),tblCleanOrders[Month],MONTH(D906))</f>
        <v>2584.98</v>
      </c>
      <c r="S906" s="27">
        <v>1.07</v>
      </c>
      <c r="T906" s="24">
        <f>INDEX(tblRepAvg[Avg_Monthly_Sales],MATCH(A906,tblRepAvg[Rep_ID],0))*S906</f>
        <v>6032.5507862068962</v>
      </c>
      <c r="U906" s="9">
        <f t="shared" si="117"/>
        <v>0.42850530258450836</v>
      </c>
      <c r="V906" s="24">
        <f t="shared" si="118"/>
        <v>-3447.5707862068962</v>
      </c>
      <c r="W906" t="str">
        <f t="shared" si="119"/>
        <v>Critical</v>
      </c>
    </row>
    <row r="907" spans="1:23" ht="15" customHeight="1" x14ac:dyDescent="0.3">
      <c r="A907" s="25">
        <v>321860</v>
      </c>
      <c r="B907" s="25">
        <v>3</v>
      </c>
      <c r="C907" t="str">
        <f>INDEX(tblRegions[name],MATCH(B907,tblRegions[id],0))</f>
        <v>Southeast</v>
      </c>
      <c r="D907" s="26">
        <v>42156</v>
      </c>
      <c r="E907" s="27">
        <v>26</v>
      </c>
      <c r="F907" s="27">
        <v>22</v>
      </c>
      <c r="G907" s="9">
        <f t="shared" si="112"/>
        <v>0.84615384615384615</v>
      </c>
      <c r="H907" s="27">
        <v>500</v>
      </c>
      <c r="I907" s="27">
        <v>390</v>
      </c>
      <c r="J907" s="9">
        <f t="shared" si="113"/>
        <v>0.78</v>
      </c>
      <c r="K907">
        <f t="shared" si="114"/>
        <v>-110</v>
      </c>
      <c r="L907" s="28">
        <v>0.71709999999999996</v>
      </c>
      <c r="M907" s="28">
        <v>0.9</v>
      </c>
      <c r="N907" s="9">
        <f t="shared" si="115"/>
        <v>-0.18290000000000006</v>
      </c>
      <c r="O907" s="28">
        <v>0.66139999999999999</v>
      </c>
      <c r="P907" s="28">
        <v>0.95</v>
      </c>
      <c r="Q907" s="9">
        <f t="shared" si="116"/>
        <v>-0.28859999999999997</v>
      </c>
      <c r="R907" s="24">
        <f>SUMIFS(tblCleanOrders[Sales_USD],tblCleanOrders[Rep_ID],A907,tblCleanOrders[Year],YEAR(D907),tblCleanOrders[Month],MONTH(D907))</f>
        <v>2523.16</v>
      </c>
      <c r="S907" s="27">
        <v>1.08</v>
      </c>
      <c r="T907" s="24">
        <f>INDEX(tblRepAvg[Avg_Monthly_Sales],MATCH(A907,tblRepAvg[Rep_ID],0))*S907</f>
        <v>6088.9297655172413</v>
      </c>
      <c r="U907" s="9">
        <f t="shared" si="117"/>
        <v>0.41438480934517119</v>
      </c>
      <c r="V907" s="24">
        <f t="shared" si="118"/>
        <v>-3565.7697655172415</v>
      </c>
      <c r="W907" t="str">
        <f t="shared" si="119"/>
        <v>Critical</v>
      </c>
    </row>
    <row r="908" spans="1:23" ht="15" customHeight="1" x14ac:dyDescent="0.3">
      <c r="A908" s="25">
        <v>321860</v>
      </c>
      <c r="B908" s="25">
        <v>3</v>
      </c>
      <c r="C908" t="str">
        <f>INDEX(tblRegions[name],MATCH(B908,tblRegions[id],0))</f>
        <v>Southeast</v>
      </c>
      <c r="D908" s="26">
        <v>42186</v>
      </c>
      <c r="E908" s="27">
        <v>26</v>
      </c>
      <c r="F908" s="27">
        <v>21</v>
      </c>
      <c r="G908" s="9">
        <f t="shared" si="112"/>
        <v>0.80769230769230771</v>
      </c>
      <c r="H908" s="27">
        <v>508</v>
      </c>
      <c r="I908" s="27">
        <v>426</v>
      </c>
      <c r="J908" s="9">
        <f t="shared" si="113"/>
        <v>0.83858267716535428</v>
      </c>
      <c r="K908">
        <f t="shared" si="114"/>
        <v>-82</v>
      </c>
      <c r="L908" s="28">
        <v>0.66059999999999997</v>
      </c>
      <c r="M908" s="28">
        <v>0.9</v>
      </c>
      <c r="N908" s="9">
        <f t="shared" si="115"/>
        <v>-0.23940000000000006</v>
      </c>
      <c r="O908" s="28">
        <v>0.74199999999999999</v>
      </c>
      <c r="P908" s="28">
        <v>0.95</v>
      </c>
      <c r="Q908" s="9">
        <f t="shared" si="116"/>
        <v>-0.20799999999999996</v>
      </c>
      <c r="R908" s="24">
        <f>SUMIFS(tblCleanOrders[Sales_USD],tblCleanOrders[Rep_ID],A908,tblCleanOrders[Year],YEAR(D908),tblCleanOrders[Month],MONTH(D908))</f>
        <v>5326.51</v>
      </c>
      <c r="S908" s="27">
        <v>1.0900000000000001</v>
      </c>
      <c r="T908" s="24">
        <f>INDEX(tblRepAvg[Avg_Monthly_Sales],MATCH(A908,tblRepAvg[Rep_ID],0))*S908</f>
        <v>6145.3087448275855</v>
      </c>
      <c r="U908" s="9">
        <f t="shared" si="117"/>
        <v>0.86676035674908014</v>
      </c>
      <c r="V908" s="24">
        <f t="shared" si="118"/>
        <v>-818.79874482758532</v>
      </c>
      <c r="W908" t="str">
        <f t="shared" si="119"/>
        <v>Critical</v>
      </c>
    </row>
    <row r="909" spans="1:23" ht="15" customHeight="1" x14ac:dyDescent="0.3">
      <c r="A909" s="25">
        <v>321860</v>
      </c>
      <c r="B909" s="25">
        <v>3</v>
      </c>
      <c r="C909" t="str">
        <f>INDEX(tblRegions[name],MATCH(B909,tblRegions[id],0))</f>
        <v>Southeast</v>
      </c>
      <c r="D909" s="26">
        <v>42217</v>
      </c>
      <c r="E909" s="27">
        <v>26</v>
      </c>
      <c r="F909" s="27">
        <v>21</v>
      </c>
      <c r="G909" s="9">
        <f t="shared" si="112"/>
        <v>0.80769230769230771</v>
      </c>
      <c r="H909" s="27">
        <v>516</v>
      </c>
      <c r="I909" s="27">
        <v>394</v>
      </c>
      <c r="J909" s="9">
        <f t="shared" si="113"/>
        <v>0.76356589147286824</v>
      </c>
      <c r="K909">
        <f t="shared" si="114"/>
        <v>-122</v>
      </c>
      <c r="L909" s="28">
        <v>0.67500000000000004</v>
      </c>
      <c r="M909" s="28">
        <v>0.9</v>
      </c>
      <c r="N909" s="9">
        <f t="shared" si="115"/>
        <v>-0.22499999999999998</v>
      </c>
      <c r="O909" s="28">
        <v>0.74239999999999995</v>
      </c>
      <c r="P909" s="28">
        <v>0.95</v>
      </c>
      <c r="Q909" s="9">
        <f t="shared" si="116"/>
        <v>-0.20760000000000001</v>
      </c>
      <c r="R909" s="24">
        <f>SUMIFS(tblCleanOrders[Sales_USD],tblCleanOrders[Rep_ID],A909,tblCleanOrders[Year],YEAR(D909),tblCleanOrders[Month],MONTH(D909))</f>
        <v>2833.96</v>
      </c>
      <c r="S909" s="27">
        <v>1.1000000000000001</v>
      </c>
      <c r="T909" s="24">
        <f>INDEX(tblRepAvg[Avg_Monthly_Sales],MATCH(A909,tblRepAvg[Rep_ID],0))*S909</f>
        <v>6201.6877241379307</v>
      </c>
      <c r="U909" s="9">
        <f t="shared" si="117"/>
        <v>0.45696593025311288</v>
      </c>
      <c r="V909" s="24">
        <f t="shared" si="118"/>
        <v>-3367.7277241379306</v>
      </c>
      <c r="W909" t="str">
        <f t="shared" si="119"/>
        <v>Critical</v>
      </c>
    </row>
    <row r="910" spans="1:23" ht="15" customHeight="1" x14ac:dyDescent="0.3">
      <c r="A910" s="25">
        <v>321860</v>
      </c>
      <c r="B910" s="25">
        <v>3</v>
      </c>
      <c r="C910" t="str">
        <f>INDEX(tblRegions[name],MATCH(B910,tblRegions[id],0))</f>
        <v>Southeast</v>
      </c>
      <c r="D910" s="26">
        <v>42248</v>
      </c>
      <c r="E910" s="27">
        <v>26</v>
      </c>
      <c r="F910" s="27">
        <v>22</v>
      </c>
      <c r="G910" s="9">
        <f t="shared" si="112"/>
        <v>0.84615384615384615</v>
      </c>
      <c r="H910" s="27">
        <v>492</v>
      </c>
      <c r="I910" s="27">
        <v>365</v>
      </c>
      <c r="J910" s="9">
        <f t="shared" si="113"/>
        <v>0.74186991869918695</v>
      </c>
      <c r="K910">
        <f t="shared" si="114"/>
        <v>-127</v>
      </c>
      <c r="L910" s="28">
        <v>0.66049999999999998</v>
      </c>
      <c r="M910" s="28">
        <v>0.9</v>
      </c>
      <c r="N910" s="9">
        <f t="shared" si="115"/>
        <v>-0.23950000000000005</v>
      </c>
      <c r="O910" s="28">
        <v>0.72989999999999999</v>
      </c>
      <c r="P910" s="28">
        <v>0.95</v>
      </c>
      <c r="Q910" s="9">
        <f t="shared" si="116"/>
        <v>-0.22009999999999996</v>
      </c>
      <c r="R910" s="24">
        <f>SUMIFS(tblCleanOrders[Sales_USD],tblCleanOrders[Rep_ID],A910,tblCleanOrders[Year],YEAR(D910),tblCleanOrders[Month],MONTH(D910))</f>
        <v>3988.03</v>
      </c>
      <c r="S910" s="27">
        <v>1.1100000000000001</v>
      </c>
      <c r="T910" s="24">
        <f>INDEX(tblRepAvg[Avg_Monthly_Sales],MATCH(A910,tblRepAvg[Rep_ID],0))*S910</f>
        <v>6258.0667034482758</v>
      </c>
      <c r="U910" s="9">
        <f t="shared" si="117"/>
        <v>0.63726230303722142</v>
      </c>
      <c r="V910" s="24">
        <f t="shared" si="118"/>
        <v>-2270.0367034482756</v>
      </c>
      <c r="W910" t="str">
        <f t="shared" si="119"/>
        <v>Critical</v>
      </c>
    </row>
    <row r="911" spans="1:23" ht="15" customHeight="1" x14ac:dyDescent="0.3">
      <c r="A911" s="25">
        <v>321860</v>
      </c>
      <c r="B911" s="25">
        <v>3</v>
      </c>
      <c r="C911" t="str">
        <f>INDEX(tblRegions[name],MATCH(B911,tblRegions[id],0))</f>
        <v>Southeast</v>
      </c>
      <c r="D911" s="26">
        <v>42278</v>
      </c>
      <c r="E911" s="27">
        <v>26</v>
      </c>
      <c r="F911" s="27">
        <v>21</v>
      </c>
      <c r="G911" s="9">
        <f t="shared" si="112"/>
        <v>0.80769230769230771</v>
      </c>
      <c r="H911" s="27">
        <v>500</v>
      </c>
      <c r="I911" s="27">
        <v>388</v>
      </c>
      <c r="J911" s="9">
        <f t="shared" si="113"/>
        <v>0.77600000000000002</v>
      </c>
      <c r="K911">
        <f t="shared" si="114"/>
        <v>-112</v>
      </c>
      <c r="L911" s="28">
        <v>0.78910000000000002</v>
      </c>
      <c r="M911" s="28">
        <v>0.9</v>
      </c>
      <c r="N911" s="9">
        <f t="shared" si="115"/>
        <v>-0.1109</v>
      </c>
      <c r="O911" s="28">
        <v>0.78710000000000002</v>
      </c>
      <c r="P911" s="28">
        <v>0.95</v>
      </c>
      <c r="Q911" s="9">
        <f t="shared" si="116"/>
        <v>-0.16289999999999993</v>
      </c>
      <c r="R911" s="24">
        <f>SUMIFS(tblCleanOrders[Sales_USD],tblCleanOrders[Rep_ID],A911,tblCleanOrders[Year],YEAR(D911),tblCleanOrders[Month],MONTH(D911))</f>
        <v>2630.41</v>
      </c>
      <c r="S911" s="27">
        <v>1.1200000000000001</v>
      </c>
      <c r="T911" s="24">
        <f>INDEX(tblRepAvg[Avg_Monthly_Sales],MATCH(A911,tblRepAvg[Rep_ID],0))*S911</f>
        <v>6314.4456827586209</v>
      </c>
      <c r="U911" s="9">
        <f t="shared" si="117"/>
        <v>0.41657021568532054</v>
      </c>
      <c r="V911" s="24">
        <f t="shared" si="118"/>
        <v>-3684.0356827586211</v>
      </c>
      <c r="W911" t="str">
        <f t="shared" si="119"/>
        <v>Critical</v>
      </c>
    </row>
    <row r="912" spans="1:23" ht="15" customHeight="1" x14ac:dyDescent="0.3">
      <c r="A912" s="25">
        <v>321860</v>
      </c>
      <c r="B912" s="25">
        <v>3</v>
      </c>
      <c r="C912" t="str">
        <f>INDEX(tblRegions[name],MATCH(B912,tblRegions[id],0))</f>
        <v>Southeast</v>
      </c>
      <c r="D912" s="26">
        <v>42309</v>
      </c>
      <c r="E912" s="27">
        <v>26</v>
      </c>
      <c r="F912" s="27">
        <v>22</v>
      </c>
      <c r="G912" s="9">
        <f t="shared" si="112"/>
        <v>0.84615384615384615</v>
      </c>
      <c r="H912" s="27">
        <v>508</v>
      </c>
      <c r="I912" s="27">
        <v>384</v>
      </c>
      <c r="J912" s="9">
        <f t="shared" si="113"/>
        <v>0.75590551181102361</v>
      </c>
      <c r="K912">
        <f t="shared" si="114"/>
        <v>-124</v>
      </c>
      <c r="L912" s="28">
        <v>0.62939999999999996</v>
      </c>
      <c r="M912" s="28">
        <v>0.9</v>
      </c>
      <c r="N912" s="9">
        <f t="shared" si="115"/>
        <v>-0.27060000000000006</v>
      </c>
      <c r="O912" s="28">
        <v>0.66959999999999997</v>
      </c>
      <c r="P912" s="28">
        <v>0.95</v>
      </c>
      <c r="Q912" s="9">
        <f t="shared" si="116"/>
        <v>-0.28039999999999998</v>
      </c>
      <c r="R912" s="24">
        <f>SUMIFS(tblCleanOrders[Sales_USD],tblCleanOrders[Rep_ID],A912,tblCleanOrders[Year],YEAR(D912),tblCleanOrders[Month],MONTH(D912))</f>
        <v>3566.1099999999997</v>
      </c>
      <c r="S912" s="27">
        <v>1.1299999999999999</v>
      </c>
      <c r="T912" s="24">
        <f>INDEX(tblRepAvg[Avg_Monthly_Sales],MATCH(A912,tblRepAvg[Rep_ID],0))*S912</f>
        <v>6370.8246620689642</v>
      </c>
      <c r="U912" s="9">
        <f t="shared" si="117"/>
        <v>0.55975641917005503</v>
      </c>
      <c r="V912" s="24">
        <f t="shared" si="118"/>
        <v>-2804.7146620689646</v>
      </c>
      <c r="W912" t="str">
        <f t="shared" si="119"/>
        <v>Critical</v>
      </c>
    </row>
    <row r="913" spans="1:23" ht="15" customHeight="1" x14ac:dyDescent="0.3">
      <c r="A913" s="25">
        <v>321860</v>
      </c>
      <c r="B913" s="25">
        <v>3</v>
      </c>
      <c r="C913" t="str">
        <f>INDEX(tblRegions[name],MATCH(B913,tblRegions[id],0))</f>
        <v>Southeast</v>
      </c>
      <c r="D913" s="26">
        <v>42339</v>
      </c>
      <c r="E913" s="27">
        <v>26</v>
      </c>
      <c r="F913" s="27">
        <v>22</v>
      </c>
      <c r="G913" s="9">
        <f t="shared" si="112"/>
        <v>0.84615384615384615</v>
      </c>
      <c r="H913" s="27">
        <v>516</v>
      </c>
      <c r="I913" s="27">
        <v>376</v>
      </c>
      <c r="J913" s="9">
        <f t="shared" si="113"/>
        <v>0.72868217054263562</v>
      </c>
      <c r="K913">
        <f t="shared" si="114"/>
        <v>-140</v>
      </c>
      <c r="L913" s="28">
        <v>0.67269999999999996</v>
      </c>
      <c r="M913" s="28">
        <v>0.9</v>
      </c>
      <c r="N913" s="9">
        <f t="shared" si="115"/>
        <v>-0.22730000000000006</v>
      </c>
      <c r="O913" s="28">
        <v>0.71660000000000001</v>
      </c>
      <c r="P913" s="28">
        <v>0.95</v>
      </c>
      <c r="Q913" s="9">
        <f t="shared" si="116"/>
        <v>-0.23339999999999994</v>
      </c>
      <c r="R913" s="24">
        <f>SUMIFS(tblCleanOrders[Sales_USD],tblCleanOrders[Rep_ID],A913,tblCleanOrders[Year],YEAR(D913),tblCleanOrders[Month],MONTH(D913))</f>
        <v>932.25</v>
      </c>
      <c r="S913" s="27">
        <v>1.1399999999999999</v>
      </c>
      <c r="T913" s="24">
        <f>INDEX(tblRepAvg[Avg_Monthly_Sales],MATCH(A913,tblRepAvg[Rep_ID],0))*S913</f>
        <v>6427.2036413793094</v>
      </c>
      <c r="U913" s="9">
        <f t="shared" si="117"/>
        <v>0.1450475279790473</v>
      </c>
      <c r="V913" s="24">
        <f t="shared" si="118"/>
        <v>-5494.9536413793094</v>
      </c>
      <c r="W913" t="str">
        <f t="shared" si="119"/>
        <v>Critical</v>
      </c>
    </row>
    <row r="914" spans="1:23" ht="15" customHeight="1" x14ac:dyDescent="0.3">
      <c r="A914" s="25">
        <v>321860</v>
      </c>
      <c r="B914" s="25">
        <v>3</v>
      </c>
      <c r="C914" t="str">
        <f>INDEX(tblRegions[name],MATCH(B914,tblRegions[id],0))</f>
        <v>Southeast</v>
      </c>
      <c r="D914" s="26">
        <v>42370</v>
      </c>
      <c r="E914" s="27">
        <v>26</v>
      </c>
      <c r="F914" s="27">
        <v>21</v>
      </c>
      <c r="G914" s="9">
        <f t="shared" si="112"/>
        <v>0.80769230769230771</v>
      </c>
      <c r="H914" s="27">
        <v>492</v>
      </c>
      <c r="I914" s="27">
        <v>350</v>
      </c>
      <c r="J914" s="9">
        <f t="shared" si="113"/>
        <v>0.71138211382113825</v>
      </c>
      <c r="K914">
        <f t="shared" si="114"/>
        <v>-142</v>
      </c>
      <c r="L914" s="28">
        <v>0.69540000000000002</v>
      </c>
      <c r="M914" s="28">
        <v>0.9</v>
      </c>
      <c r="N914" s="9">
        <f t="shared" si="115"/>
        <v>-0.2046</v>
      </c>
      <c r="O914" s="28">
        <v>0.6946</v>
      </c>
      <c r="P914" s="28">
        <v>0.95</v>
      </c>
      <c r="Q914" s="9">
        <f t="shared" si="116"/>
        <v>-0.25539999999999996</v>
      </c>
      <c r="R914" s="24">
        <f>SUMIFS(tblCleanOrders[Sales_USD],tblCleanOrders[Rep_ID],A914,tblCleanOrders[Year],YEAR(D914),tblCleanOrders[Month],MONTH(D914))</f>
        <v>4608.43</v>
      </c>
      <c r="S914" s="27">
        <v>1.1499999999999999</v>
      </c>
      <c r="T914" s="24">
        <f>INDEX(tblRepAvg[Avg_Monthly_Sales],MATCH(A914,tblRepAvg[Rep_ID],0))*S914</f>
        <v>6483.5826206896536</v>
      </c>
      <c r="U914" s="9">
        <f t="shared" si="117"/>
        <v>0.71078449517927256</v>
      </c>
      <c r="V914" s="24">
        <f t="shared" si="118"/>
        <v>-1875.1526206896533</v>
      </c>
      <c r="W914" t="str">
        <f t="shared" si="119"/>
        <v>Critical</v>
      </c>
    </row>
    <row r="915" spans="1:23" ht="15" customHeight="1" x14ac:dyDescent="0.3">
      <c r="A915" s="25">
        <v>321860</v>
      </c>
      <c r="B915" s="25">
        <v>3</v>
      </c>
      <c r="C915" t="str">
        <f>INDEX(tblRegions[name],MATCH(B915,tblRegions[id],0))</f>
        <v>Southeast</v>
      </c>
      <c r="D915" s="26">
        <v>42401</v>
      </c>
      <c r="E915" s="27">
        <v>26</v>
      </c>
      <c r="F915" s="27">
        <v>21</v>
      </c>
      <c r="G915" s="9">
        <f t="shared" si="112"/>
        <v>0.80769230769230771</v>
      </c>
      <c r="H915" s="27">
        <v>500</v>
      </c>
      <c r="I915" s="27">
        <v>364</v>
      </c>
      <c r="J915" s="9">
        <f t="shared" si="113"/>
        <v>0.72799999999999998</v>
      </c>
      <c r="K915">
        <f t="shared" si="114"/>
        <v>-136</v>
      </c>
      <c r="L915" s="28">
        <v>0.71550000000000002</v>
      </c>
      <c r="M915" s="28">
        <v>0.9</v>
      </c>
      <c r="N915" s="9">
        <f t="shared" si="115"/>
        <v>-0.1845</v>
      </c>
      <c r="O915" s="28">
        <v>0.72070000000000001</v>
      </c>
      <c r="P915" s="28">
        <v>0.95</v>
      </c>
      <c r="Q915" s="9">
        <f t="shared" si="116"/>
        <v>-0.22929999999999995</v>
      </c>
      <c r="R915" s="24">
        <f>SUMIFS(tblCleanOrders[Sales_USD],tblCleanOrders[Rep_ID],A915,tblCleanOrders[Year],YEAR(D915),tblCleanOrders[Month],MONTH(D915))</f>
        <v>4021.56</v>
      </c>
      <c r="S915" s="27">
        <v>1.05</v>
      </c>
      <c r="T915" s="24">
        <f>INDEX(tblRepAvg[Avg_Monthly_Sales],MATCH(A915,tblRepAvg[Rep_ID],0))*S915</f>
        <v>5919.7928275862068</v>
      </c>
      <c r="U915" s="9">
        <f t="shared" si="117"/>
        <v>0.67934134134889812</v>
      </c>
      <c r="V915" s="24">
        <f t="shared" si="118"/>
        <v>-1898.2328275862069</v>
      </c>
      <c r="W915" t="str">
        <f t="shared" si="119"/>
        <v>Critical</v>
      </c>
    </row>
    <row r="916" spans="1:23" ht="15" customHeight="1" x14ac:dyDescent="0.3">
      <c r="A916" s="25">
        <v>321860</v>
      </c>
      <c r="B916" s="25">
        <v>3</v>
      </c>
      <c r="C916" t="str">
        <f>INDEX(tblRegions[name],MATCH(B916,tblRegions[id],0))</f>
        <v>Southeast</v>
      </c>
      <c r="D916" s="26">
        <v>42430</v>
      </c>
      <c r="E916" s="27">
        <v>26</v>
      </c>
      <c r="F916" s="27">
        <v>21</v>
      </c>
      <c r="G916" s="9">
        <f t="shared" si="112"/>
        <v>0.80769230769230771</v>
      </c>
      <c r="H916" s="27">
        <v>508</v>
      </c>
      <c r="I916" s="27">
        <v>398</v>
      </c>
      <c r="J916" s="9">
        <f t="shared" si="113"/>
        <v>0.78346456692913391</v>
      </c>
      <c r="K916">
        <f t="shared" si="114"/>
        <v>-110</v>
      </c>
      <c r="L916" s="28">
        <v>0.69220000000000004</v>
      </c>
      <c r="M916" s="28">
        <v>0.9</v>
      </c>
      <c r="N916" s="9">
        <f t="shared" si="115"/>
        <v>-0.20779999999999998</v>
      </c>
      <c r="O916" s="28">
        <v>0.71560000000000001</v>
      </c>
      <c r="P916" s="28">
        <v>0.95</v>
      </c>
      <c r="Q916" s="9">
        <f t="shared" si="116"/>
        <v>-0.23439999999999994</v>
      </c>
      <c r="R916" s="24">
        <f>SUMIFS(tblCleanOrders[Sales_USD],tblCleanOrders[Rep_ID],A916,tblCleanOrders[Year],YEAR(D916),tblCleanOrders[Month],MONTH(D916))</f>
        <v>26611.69</v>
      </c>
      <c r="S916" s="27">
        <v>1.06</v>
      </c>
      <c r="T916" s="24">
        <f>INDEX(tblRepAvg[Avg_Monthly_Sales],MATCH(A916,tblRepAvg[Rep_ID],0))*S916</f>
        <v>5976.1718068965511</v>
      </c>
      <c r="U916" s="9">
        <f t="shared" si="117"/>
        <v>4.4529660223773844</v>
      </c>
      <c r="V916" s="24">
        <f t="shared" si="118"/>
        <v>20635.518193103446</v>
      </c>
      <c r="W916" t="str">
        <f t="shared" si="119"/>
        <v>Critical</v>
      </c>
    </row>
    <row r="917" spans="1:23" ht="15" customHeight="1" x14ac:dyDescent="0.3">
      <c r="A917" s="25">
        <v>321860</v>
      </c>
      <c r="B917" s="25">
        <v>3</v>
      </c>
      <c r="C917" t="str">
        <f>INDEX(tblRegions[name],MATCH(B917,tblRegions[id],0))</f>
        <v>Southeast</v>
      </c>
      <c r="D917" s="26">
        <v>42461</v>
      </c>
      <c r="E917" s="27">
        <v>26</v>
      </c>
      <c r="F917" s="27">
        <v>22</v>
      </c>
      <c r="G917" s="9">
        <f t="shared" si="112"/>
        <v>0.84615384615384615</v>
      </c>
      <c r="H917" s="27">
        <v>516</v>
      </c>
      <c r="I917" s="27">
        <v>406</v>
      </c>
      <c r="J917" s="9">
        <f t="shared" si="113"/>
        <v>0.78682170542635654</v>
      </c>
      <c r="K917">
        <f t="shared" si="114"/>
        <v>-110</v>
      </c>
      <c r="L917" s="28">
        <v>0.69210000000000005</v>
      </c>
      <c r="M917" s="28">
        <v>0.9</v>
      </c>
      <c r="N917" s="9">
        <f t="shared" si="115"/>
        <v>-0.20789999999999997</v>
      </c>
      <c r="O917" s="28">
        <v>0.72809999999999997</v>
      </c>
      <c r="P917" s="28">
        <v>0.95</v>
      </c>
      <c r="Q917" s="9">
        <f t="shared" si="116"/>
        <v>-0.22189999999999999</v>
      </c>
      <c r="R917" s="24">
        <f>SUMIFS(tblCleanOrders[Sales_USD],tblCleanOrders[Rep_ID],A917,tblCleanOrders[Year],YEAR(D917),tblCleanOrders[Month],MONTH(D917))</f>
        <v>8189.7699999999995</v>
      </c>
      <c r="S917" s="27">
        <v>1.07</v>
      </c>
      <c r="T917" s="24">
        <f>INDEX(tblRepAvg[Avg_Monthly_Sales],MATCH(A917,tblRepAvg[Rep_ID],0))*S917</f>
        <v>6032.5507862068962</v>
      </c>
      <c r="U917" s="9">
        <f t="shared" si="117"/>
        <v>1.3575965276124105</v>
      </c>
      <c r="V917" s="24">
        <f t="shared" si="118"/>
        <v>2157.2192137931033</v>
      </c>
      <c r="W917" t="str">
        <f t="shared" si="119"/>
        <v>Critical</v>
      </c>
    </row>
    <row r="918" spans="1:23" ht="15" customHeight="1" x14ac:dyDescent="0.3">
      <c r="A918" s="25">
        <v>321860</v>
      </c>
      <c r="B918" s="25">
        <v>3</v>
      </c>
      <c r="C918" t="str">
        <f>INDEX(tblRegions[name],MATCH(B918,tblRegions[id],0))</f>
        <v>Southeast</v>
      </c>
      <c r="D918" s="26">
        <v>42491</v>
      </c>
      <c r="E918" s="27">
        <v>26</v>
      </c>
      <c r="F918" s="27">
        <v>21</v>
      </c>
      <c r="G918" s="9">
        <f t="shared" si="112"/>
        <v>0.80769230769230771</v>
      </c>
      <c r="H918" s="27">
        <v>492</v>
      </c>
      <c r="I918" s="27">
        <v>357</v>
      </c>
      <c r="J918" s="9">
        <f t="shared" si="113"/>
        <v>0.72560975609756095</v>
      </c>
      <c r="K918">
        <f t="shared" si="114"/>
        <v>-135</v>
      </c>
      <c r="L918" s="28">
        <v>0.72409999999999997</v>
      </c>
      <c r="M918" s="28">
        <v>0.9</v>
      </c>
      <c r="N918" s="9">
        <f t="shared" si="115"/>
        <v>-0.17590000000000006</v>
      </c>
      <c r="O918" s="28">
        <v>0.74570000000000003</v>
      </c>
      <c r="P918" s="28">
        <v>0.95</v>
      </c>
      <c r="Q918" s="9">
        <f t="shared" si="116"/>
        <v>-0.20429999999999993</v>
      </c>
      <c r="R918" s="24">
        <f>SUMIFS(tblCleanOrders[Sales_USD],tblCleanOrders[Rep_ID],A918,tblCleanOrders[Year],YEAR(D918),tblCleanOrders[Month],MONTH(D918))</f>
        <v>19063.669999999998</v>
      </c>
      <c r="S918" s="27">
        <v>1.08</v>
      </c>
      <c r="T918" s="24">
        <f>INDEX(tblRepAvg[Avg_Monthly_Sales],MATCH(A918,tblRepAvg[Rep_ID],0))*S918</f>
        <v>6088.9297655172413</v>
      </c>
      <c r="U918" s="9">
        <f t="shared" si="117"/>
        <v>3.130873689488284</v>
      </c>
      <c r="V918" s="24">
        <f t="shared" si="118"/>
        <v>12974.740234482757</v>
      </c>
      <c r="W918" t="str">
        <f t="shared" si="119"/>
        <v>At Risk</v>
      </c>
    </row>
    <row r="919" spans="1:23" ht="15" customHeight="1" x14ac:dyDescent="0.3">
      <c r="A919" s="25">
        <v>321860</v>
      </c>
      <c r="B919" s="25">
        <v>3</v>
      </c>
      <c r="C919" t="str">
        <f>INDEX(tblRegions[name],MATCH(B919,tblRegions[id],0))</f>
        <v>Southeast</v>
      </c>
      <c r="D919" s="26">
        <v>42522</v>
      </c>
      <c r="E919" s="27">
        <v>26</v>
      </c>
      <c r="F919" s="27">
        <v>22</v>
      </c>
      <c r="G919" s="9">
        <f t="shared" si="112"/>
        <v>0.84615384615384615</v>
      </c>
      <c r="H919" s="27">
        <v>500</v>
      </c>
      <c r="I919" s="27">
        <v>385</v>
      </c>
      <c r="J919" s="9">
        <f t="shared" si="113"/>
        <v>0.77</v>
      </c>
      <c r="K919">
        <f t="shared" si="114"/>
        <v>-115</v>
      </c>
      <c r="L919" s="28">
        <v>0.69879999999999998</v>
      </c>
      <c r="M919" s="28">
        <v>0.9</v>
      </c>
      <c r="N919" s="9">
        <f t="shared" si="115"/>
        <v>-0.20120000000000005</v>
      </c>
      <c r="O919" s="28">
        <v>0.75070000000000003</v>
      </c>
      <c r="P919" s="28">
        <v>0.95</v>
      </c>
      <c r="Q919" s="9">
        <f t="shared" si="116"/>
        <v>-0.19929999999999992</v>
      </c>
      <c r="R919" s="24">
        <f>SUMIFS(tblCleanOrders[Sales_USD],tblCleanOrders[Rep_ID],A919,tblCleanOrders[Year],YEAR(D919),tblCleanOrders[Month],MONTH(D919))</f>
        <v>9390.8900000000012</v>
      </c>
      <c r="S919" s="27">
        <v>1.0900000000000001</v>
      </c>
      <c r="T919" s="24">
        <f>INDEX(tblRepAvg[Avg_Monthly_Sales],MATCH(A919,tblRepAvg[Rep_ID],0))*S919</f>
        <v>6145.3087448275855</v>
      </c>
      <c r="U919" s="9">
        <f t="shared" si="117"/>
        <v>1.528139657410081</v>
      </c>
      <c r="V919" s="24">
        <f t="shared" si="118"/>
        <v>3245.5812551724157</v>
      </c>
      <c r="W919" t="str">
        <f t="shared" si="119"/>
        <v>Critical</v>
      </c>
    </row>
    <row r="920" spans="1:23" ht="15" customHeight="1" x14ac:dyDescent="0.3">
      <c r="A920" s="25">
        <v>321860</v>
      </c>
      <c r="B920" s="25">
        <v>3</v>
      </c>
      <c r="C920" t="str">
        <f>INDEX(tblRegions[name],MATCH(B920,tblRegions[id],0))</f>
        <v>Southeast</v>
      </c>
      <c r="D920" s="26">
        <v>42552</v>
      </c>
      <c r="E920" s="27">
        <v>26</v>
      </c>
      <c r="F920" s="27">
        <v>22</v>
      </c>
      <c r="G920" s="9">
        <f t="shared" si="112"/>
        <v>0.84615384615384615</v>
      </c>
      <c r="H920" s="27">
        <v>508</v>
      </c>
      <c r="I920" s="27">
        <v>404</v>
      </c>
      <c r="J920" s="9">
        <f t="shared" si="113"/>
        <v>0.79527559055118113</v>
      </c>
      <c r="K920">
        <f t="shared" si="114"/>
        <v>-104</v>
      </c>
      <c r="L920" s="28">
        <v>0.69369999999999998</v>
      </c>
      <c r="M920" s="28">
        <v>0.9</v>
      </c>
      <c r="N920" s="9">
        <f t="shared" si="115"/>
        <v>-0.20630000000000004</v>
      </c>
      <c r="O920" s="28">
        <v>0.77410000000000001</v>
      </c>
      <c r="P920" s="28">
        <v>0.95</v>
      </c>
      <c r="Q920" s="9">
        <f t="shared" si="116"/>
        <v>-0.17589999999999995</v>
      </c>
      <c r="R920" s="24">
        <f>SUMIFS(tblCleanOrders[Sales_USD],tblCleanOrders[Rep_ID],A920,tblCleanOrders[Year],YEAR(D920),tblCleanOrders[Month],MONTH(D920))</f>
        <v>14912.490000000002</v>
      </c>
      <c r="S920" s="27">
        <v>1.1000000000000001</v>
      </c>
      <c r="T920" s="24">
        <f>INDEX(tblRepAvg[Avg_Monthly_Sales],MATCH(A920,tblRepAvg[Rep_ID],0))*S920</f>
        <v>6201.6877241379307</v>
      </c>
      <c r="U920" s="9">
        <f t="shared" si="117"/>
        <v>2.4045857617045563</v>
      </c>
      <c r="V920" s="24">
        <f t="shared" si="118"/>
        <v>8710.8022758620718</v>
      </c>
      <c r="W920" t="str">
        <f t="shared" si="119"/>
        <v>Critical</v>
      </c>
    </row>
    <row r="921" spans="1:23" ht="15" customHeight="1" x14ac:dyDescent="0.3">
      <c r="A921" s="25">
        <v>321860</v>
      </c>
      <c r="B921" s="25">
        <v>3</v>
      </c>
      <c r="C921" t="str">
        <f>INDEX(tblRegions[name],MATCH(B921,tblRegions[id],0))</f>
        <v>Southeast</v>
      </c>
      <c r="D921" s="26">
        <v>42583</v>
      </c>
      <c r="E921" s="27">
        <v>26</v>
      </c>
      <c r="F921" s="27">
        <v>22</v>
      </c>
      <c r="G921" s="9">
        <f t="shared" si="112"/>
        <v>0.84615384615384615</v>
      </c>
      <c r="H921" s="27">
        <v>516</v>
      </c>
      <c r="I921" s="27">
        <v>405</v>
      </c>
      <c r="J921" s="9">
        <f t="shared" si="113"/>
        <v>0.78488372093023251</v>
      </c>
      <c r="K921">
        <f t="shared" si="114"/>
        <v>-111</v>
      </c>
      <c r="L921" s="28">
        <v>0.70709999999999995</v>
      </c>
      <c r="M921" s="28">
        <v>0.9</v>
      </c>
      <c r="N921" s="9">
        <f t="shared" si="115"/>
        <v>-0.19290000000000007</v>
      </c>
      <c r="O921" s="28">
        <v>0.73619999999999997</v>
      </c>
      <c r="P921" s="28">
        <v>0.95</v>
      </c>
      <c r="Q921" s="9">
        <f t="shared" si="116"/>
        <v>-0.21379999999999999</v>
      </c>
      <c r="R921" s="24">
        <f>SUMIFS(tblCleanOrders[Sales_USD],tblCleanOrders[Rep_ID],A921,tblCleanOrders[Year],YEAR(D921),tblCleanOrders[Month],MONTH(D921))</f>
        <v>7015.4900000000007</v>
      </c>
      <c r="S921" s="27">
        <v>1.1100000000000001</v>
      </c>
      <c r="T921" s="24">
        <f>INDEX(tblRepAvg[Avg_Monthly_Sales],MATCH(A921,tblRepAvg[Rep_ID],0))*S921</f>
        <v>6258.0667034482758</v>
      </c>
      <c r="U921" s="9">
        <f t="shared" si="117"/>
        <v>1.121031515393464</v>
      </c>
      <c r="V921" s="24">
        <f t="shared" si="118"/>
        <v>757.42329655172489</v>
      </c>
      <c r="W921" t="str">
        <f t="shared" si="119"/>
        <v>At Risk</v>
      </c>
    </row>
    <row r="922" spans="1:23" ht="15" customHeight="1" x14ac:dyDescent="0.3">
      <c r="A922" s="25">
        <v>321860</v>
      </c>
      <c r="B922" s="25">
        <v>3</v>
      </c>
      <c r="C922" t="str">
        <f>INDEX(tblRegions[name],MATCH(B922,tblRegions[id],0))</f>
        <v>Southeast</v>
      </c>
      <c r="D922" s="26">
        <v>42614</v>
      </c>
      <c r="E922" s="27">
        <v>26</v>
      </c>
      <c r="F922" s="27">
        <v>21</v>
      </c>
      <c r="G922" s="9">
        <f t="shared" si="112"/>
        <v>0.80769230769230771</v>
      </c>
      <c r="H922" s="27">
        <v>492</v>
      </c>
      <c r="I922" s="27">
        <v>387</v>
      </c>
      <c r="J922" s="9">
        <f t="shared" si="113"/>
        <v>0.78658536585365857</v>
      </c>
      <c r="K922">
        <f t="shared" si="114"/>
        <v>-105</v>
      </c>
      <c r="L922" s="28">
        <v>0.79679999999999995</v>
      </c>
      <c r="M922" s="28">
        <v>0.9</v>
      </c>
      <c r="N922" s="9">
        <f t="shared" si="115"/>
        <v>-0.10320000000000007</v>
      </c>
      <c r="O922" s="28">
        <v>0.72789999999999999</v>
      </c>
      <c r="P922" s="28">
        <v>0.95</v>
      </c>
      <c r="Q922" s="9">
        <f t="shared" si="116"/>
        <v>-0.22209999999999996</v>
      </c>
      <c r="R922" s="24">
        <f>SUMIFS(tblCleanOrders[Sales_USD],tblCleanOrders[Rep_ID],A922,tblCleanOrders[Year],YEAR(D922),tblCleanOrders[Month],MONTH(D922))</f>
        <v>7677.28</v>
      </c>
      <c r="S922" s="27">
        <v>1.1200000000000001</v>
      </c>
      <c r="T922" s="24">
        <f>INDEX(tblRepAvg[Avg_Monthly_Sales],MATCH(A922,tblRepAvg[Rep_ID],0))*S922</f>
        <v>6314.4456827586209</v>
      </c>
      <c r="U922" s="9">
        <f t="shared" si="117"/>
        <v>1.2158280212881634</v>
      </c>
      <c r="V922" s="24">
        <f t="shared" si="118"/>
        <v>1362.8343172413788</v>
      </c>
      <c r="W922" t="str">
        <f t="shared" si="119"/>
        <v>At Risk</v>
      </c>
    </row>
    <row r="923" spans="1:23" ht="15" customHeight="1" x14ac:dyDescent="0.3">
      <c r="A923" s="25">
        <v>321860</v>
      </c>
      <c r="B923" s="25">
        <v>3</v>
      </c>
      <c r="C923" t="str">
        <f>INDEX(tblRegions[name],MATCH(B923,tblRegions[id],0))</f>
        <v>Southeast</v>
      </c>
      <c r="D923" s="26">
        <v>42644</v>
      </c>
      <c r="E923" s="27">
        <v>26</v>
      </c>
      <c r="F923" s="27">
        <v>22</v>
      </c>
      <c r="G923" s="9">
        <f t="shared" si="112"/>
        <v>0.84615384615384615</v>
      </c>
      <c r="H923" s="27">
        <v>500</v>
      </c>
      <c r="I923" s="27">
        <v>371</v>
      </c>
      <c r="J923" s="9">
        <f t="shared" si="113"/>
        <v>0.74199999999999999</v>
      </c>
      <c r="K923">
        <f t="shared" si="114"/>
        <v>-129</v>
      </c>
      <c r="L923" s="28">
        <v>0.68010000000000004</v>
      </c>
      <c r="M923" s="28">
        <v>0.9</v>
      </c>
      <c r="N923" s="9">
        <f t="shared" si="115"/>
        <v>-0.21989999999999998</v>
      </c>
      <c r="O923" s="28">
        <v>0.77759999999999996</v>
      </c>
      <c r="P923" s="28">
        <v>0.95</v>
      </c>
      <c r="Q923" s="9">
        <f t="shared" si="116"/>
        <v>-0.1724</v>
      </c>
      <c r="R923" s="24">
        <f>SUMIFS(tblCleanOrders[Sales_USD],tblCleanOrders[Rep_ID],A923,tblCleanOrders[Year],YEAR(D923),tblCleanOrders[Month],MONTH(D923))</f>
        <v>7030.9700000000012</v>
      </c>
      <c r="S923" s="27">
        <v>1.1299999999999999</v>
      </c>
      <c r="T923" s="24">
        <f>INDEX(tblRepAvg[Avg_Monthly_Sales],MATCH(A923,tblRepAvg[Rep_ID],0))*S923</f>
        <v>6370.8246620689642</v>
      </c>
      <c r="U923" s="9">
        <f t="shared" si="117"/>
        <v>1.103620076355492</v>
      </c>
      <c r="V923" s="24">
        <f t="shared" si="118"/>
        <v>660.14533793103692</v>
      </c>
      <c r="W923" t="str">
        <f t="shared" si="119"/>
        <v>Critical</v>
      </c>
    </row>
    <row r="924" spans="1:23" ht="15" customHeight="1" x14ac:dyDescent="0.3">
      <c r="A924" s="25">
        <v>321860</v>
      </c>
      <c r="B924" s="25">
        <v>3</v>
      </c>
      <c r="C924" t="str">
        <f>INDEX(tblRegions[name],MATCH(B924,tblRegions[id],0))</f>
        <v>Southeast</v>
      </c>
      <c r="D924" s="26">
        <v>42675</v>
      </c>
      <c r="E924" s="27">
        <v>26</v>
      </c>
      <c r="F924" s="27">
        <v>21</v>
      </c>
      <c r="G924" s="9">
        <f t="shared" si="112"/>
        <v>0.80769230769230771</v>
      </c>
      <c r="H924" s="27">
        <v>508</v>
      </c>
      <c r="I924" s="27">
        <v>376</v>
      </c>
      <c r="J924" s="9">
        <f t="shared" si="113"/>
        <v>0.74015748031496065</v>
      </c>
      <c r="K924">
        <f t="shared" si="114"/>
        <v>-132</v>
      </c>
      <c r="L924" s="28">
        <v>0.64159999999999995</v>
      </c>
      <c r="M924" s="28">
        <v>0.9</v>
      </c>
      <c r="N924" s="9">
        <f t="shared" si="115"/>
        <v>-0.25840000000000007</v>
      </c>
      <c r="O924" s="28">
        <v>0.69120000000000004</v>
      </c>
      <c r="P924" s="28">
        <v>0.95</v>
      </c>
      <c r="Q924" s="9">
        <f t="shared" si="116"/>
        <v>-0.25879999999999992</v>
      </c>
      <c r="R924" s="24">
        <f>SUMIFS(tblCleanOrders[Sales_USD],tblCleanOrders[Rep_ID],A924,tblCleanOrders[Year],YEAR(D924),tblCleanOrders[Month],MONTH(D924))</f>
        <v>9111.6500000000015</v>
      </c>
      <c r="S924" s="27">
        <v>1.1399999999999999</v>
      </c>
      <c r="T924" s="24">
        <f>INDEX(tblRepAvg[Avg_Monthly_Sales],MATCH(A924,tblRepAvg[Rep_ID],0))*S924</f>
        <v>6427.2036413793094</v>
      </c>
      <c r="U924" s="9">
        <f t="shared" si="117"/>
        <v>1.4176694108986714</v>
      </c>
      <c r="V924" s="24">
        <f t="shared" si="118"/>
        <v>2684.4463586206921</v>
      </c>
      <c r="W924" t="str">
        <f t="shared" si="119"/>
        <v>Critical</v>
      </c>
    </row>
    <row r="925" spans="1:23" ht="15" customHeight="1" x14ac:dyDescent="0.3">
      <c r="A925" s="25">
        <v>321860</v>
      </c>
      <c r="B925" s="25">
        <v>3</v>
      </c>
      <c r="C925" t="str">
        <f>INDEX(tblRegions[name],MATCH(B925,tblRegions[id],0))</f>
        <v>Southeast</v>
      </c>
      <c r="D925" s="26">
        <v>42705</v>
      </c>
      <c r="E925" s="27">
        <v>26</v>
      </c>
      <c r="F925" s="27">
        <v>20</v>
      </c>
      <c r="G925" s="9">
        <f t="shared" si="112"/>
        <v>0.76923076923076927</v>
      </c>
      <c r="H925" s="27">
        <v>516</v>
      </c>
      <c r="I925" s="27">
        <v>405</v>
      </c>
      <c r="J925" s="9">
        <f t="shared" si="113"/>
        <v>0.78488372093023251</v>
      </c>
      <c r="K925">
        <f t="shared" si="114"/>
        <v>-111</v>
      </c>
      <c r="L925" s="28">
        <v>0.79520000000000002</v>
      </c>
      <c r="M925" s="28">
        <v>0.9</v>
      </c>
      <c r="N925" s="9">
        <f t="shared" si="115"/>
        <v>-0.1048</v>
      </c>
      <c r="O925" s="28">
        <v>0.72789999999999999</v>
      </c>
      <c r="P925" s="28">
        <v>0.95</v>
      </c>
      <c r="Q925" s="9">
        <f t="shared" si="116"/>
        <v>-0.22209999999999996</v>
      </c>
      <c r="R925" s="24">
        <f>SUMIFS(tblCleanOrders[Sales_USD],tblCleanOrders[Rep_ID],A925,tblCleanOrders[Year],YEAR(D925),tblCleanOrders[Month],MONTH(D925))</f>
        <v>6803.49</v>
      </c>
      <c r="S925" s="27">
        <v>1.1499999999999999</v>
      </c>
      <c r="T925" s="24">
        <f>INDEX(tblRepAvg[Avg_Monthly_Sales],MATCH(A925,tblRepAvg[Rep_ID],0))*S925</f>
        <v>6483.5826206896536</v>
      </c>
      <c r="U925" s="9">
        <f t="shared" si="117"/>
        <v>1.0493411433193578</v>
      </c>
      <c r="V925" s="24">
        <f t="shared" si="118"/>
        <v>319.90737931034619</v>
      </c>
      <c r="W925" t="str">
        <f t="shared" si="119"/>
        <v>At Risk</v>
      </c>
    </row>
    <row r="926" spans="1:23" ht="15" customHeight="1" x14ac:dyDescent="0.3">
      <c r="A926" s="25">
        <v>321860</v>
      </c>
      <c r="B926" s="25">
        <v>3</v>
      </c>
      <c r="C926" t="str">
        <f>INDEX(tblRegions[name],MATCH(B926,tblRegions[id],0))</f>
        <v>Southeast</v>
      </c>
      <c r="D926" s="26">
        <v>42736</v>
      </c>
      <c r="E926" s="27">
        <v>26</v>
      </c>
      <c r="F926" s="27">
        <v>20</v>
      </c>
      <c r="G926" s="9">
        <f t="shared" si="112"/>
        <v>0.76923076923076927</v>
      </c>
      <c r="H926" s="27">
        <v>492</v>
      </c>
      <c r="I926" s="27">
        <v>391</v>
      </c>
      <c r="J926" s="9">
        <f t="shared" si="113"/>
        <v>0.79471544715447151</v>
      </c>
      <c r="K926">
        <f t="shared" si="114"/>
        <v>-101</v>
      </c>
      <c r="L926" s="28">
        <v>0.67179999999999995</v>
      </c>
      <c r="M926" s="28">
        <v>0.9</v>
      </c>
      <c r="N926" s="9">
        <f t="shared" si="115"/>
        <v>-0.22820000000000007</v>
      </c>
      <c r="O926" s="28">
        <v>0.76770000000000005</v>
      </c>
      <c r="P926" s="28">
        <v>0.95</v>
      </c>
      <c r="Q926" s="9">
        <f t="shared" si="116"/>
        <v>-0.18229999999999991</v>
      </c>
      <c r="R926" s="24">
        <f>SUMIFS(tblCleanOrders[Sales_USD],tblCleanOrders[Rep_ID],A926,tblCleanOrders[Year],YEAR(D926),tblCleanOrders[Month],MONTH(D926))</f>
        <v>0</v>
      </c>
      <c r="S926" s="27">
        <v>1.05</v>
      </c>
      <c r="T926" s="24">
        <f>INDEX(tblRepAvg[Avg_Monthly_Sales],MATCH(A926,tblRepAvg[Rep_ID],0))*S926</f>
        <v>5919.7928275862068</v>
      </c>
      <c r="U926" s="9">
        <f t="shared" si="117"/>
        <v>0</v>
      </c>
      <c r="V926" s="24">
        <f t="shared" si="118"/>
        <v>-5919.7928275862068</v>
      </c>
      <c r="W926" t="str">
        <f t="shared" si="119"/>
        <v>Critical</v>
      </c>
    </row>
    <row r="927" spans="1:23" ht="15" customHeight="1" x14ac:dyDescent="0.3">
      <c r="A927" s="25">
        <v>321870</v>
      </c>
      <c r="B927" s="25">
        <v>4</v>
      </c>
      <c r="C927" t="str">
        <f>INDEX(tblRegions[name],MATCH(B927,tblRegions[id],0))</f>
        <v>West</v>
      </c>
      <c r="D927" s="26">
        <v>42005</v>
      </c>
      <c r="E927" s="27">
        <v>26</v>
      </c>
      <c r="F927" s="27">
        <v>20</v>
      </c>
      <c r="G927" s="9">
        <f t="shared" si="112"/>
        <v>0.76923076923076927</v>
      </c>
      <c r="H927" s="27">
        <v>504</v>
      </c>
      <c r="I927" s="27">
        <v>304</v>
      </c>
      <c r="J927" s="9">
        <f t="shared" si="113"/>
        <v>0.60317460317460314</v>
      </c>
      <c r="K927">
        <f t="shared" si="114"/>
        <v>-200</v>
      </c>
      <c r="L927" s="28">
        <v>0.54569999999999996</v>
      </c>
      <c r="M927" s="28">
        <v>0.9</v>
      </c>
      <c r="N927" s="9">
        <f t="shared" si="115"/>
        <v>-0.35430000000000006</v>
      </c>
      <c r="O927" s="28">
        <v>0.59919999999999995</v>
      </c>
      <c r="P927" s="28">
        <v>0.95</v>
      </c>
      <c r="Q927" s="9">
        <f t="shared" si="116"/>
        <v>-0.3508</v>
      </c>
      <c r="R927" s="24">
        <f>SUMIFS(tblCleanOrders[Sales_USD],tblCleanOrders[Rep_ID],A927,tblCleanOrders[Year],YEAR(D927),tblCleanOrders[Month],MONTH(D927))</f>
        <v>0</v>
      </c>
      <c r="S927" s="27">
        <v>1.06</v>
      </c>
      <c r="T927" s="24">
        <f>INDEX(tblRepAvg[Avg_Monthly_Sales],MATCH(A927,tblRepAvg[Rep_ID],0))*S927</f>
        <v>7140.3033789473684</v>
      </c>
      <c r="U927" s="9">
        <f t="shared" si="117"/>
        <v>0</v>
      </c>
      <c r="V927" s="24">
        <f t="shared" si="118"/>
        <v>-7140.3033789473684</v>
      </c>
      <c r="W927" t="str">
        <f t="shared" si="119"/>
        <v>Critical</v>
      </c>
    </row>
    <row r="928" spans="1:23" ht="15" customHeight="1" x14ac:dyDescent="0.3">
      <c r="A928" s="25">
        <v>321870</v>
      </c>
      <c r="B928" s="25">
        <v>4</v>
      </c>
      <c r="C928" t="str">
        <f>INDEX(tblRegions[name],MATCH(B928,tblRegions[id],0))</f>
        <v>West</v>
      </c>
      <c r="D928" s="26">
        <v>42036</v>
      </c>
      <c r="E928" s="27">
        <v>26</v>
      </c>
      <c r="F928" s="27">
        <v>20</v>
      </c>
      <c r="G928" s="9">
        <f t="shared" si="112"/>
        <v>0.76923076923076927</v>
      </c>
      <c r="H928" s="27">
        <v>512</v>
      </c>
      <c r="I928" s="27">
        <v>312</v>
      </c>
      <c r="J928" s="9">
        <f t="shared" si="113"/>
        <v>0.609375</v>
      </c>
      <c r="K928">
        <f t="shared" si="114"/>
        <v>-200</v>
      </c>
      <c r="L928" s="28">
        <v>0.54500000000000004</v>
      </c>
      <c r="M928" s="28">
        <v>0.9</v>
      </c>
      <c r="N928" s="9">
        <f t="shared" si="115"/>
        <v>-0.35499999999999998</v>
      </c>
      <c r="O928" s="28">
        <v>0.52800000000000002</v>
      </c>
      <c r="P928" s="28">
        <v>0.95</v>
      </c>
      <c r="Q928" s="9">
        <f t="shared" si="116"/>
        <v>-0.42199999999999993</v>
      </c>
      <c r="R928" s="24">
        <f>SUMIFS(tblCleanOrders[Sales_USD],tblCleanOrders[Rep_ID],A928,tblCleanOrders[Year],YEAR(D928),tblCleanOrders[Month],MONTH(D928))</f>
        <v>0</v>
      </c>
      <c r="S928" s="27">
        <v>1.07</v>
      </c>
      <c r="T928" s="24">
        <f>INDEX(tblRepAvg[Avg_Monthly_Sales],MATCH(A928,tblRepAvg[Rep_ID],0))*S928</f>
        <v>7207.6647315789478</v>
      </c>
      <c r="U928" s="9">
        <f t="shared" si="117"/>
        <v>0</v>
      </c>
      <c r="V928" s="24">
        <f t="shared" si="118"/>
        <v>-7207.6647315789478</v>
      </c>
      <c r="W928" t="str">
        <f t="shared" si="119"/>
        <v>Critical</v>
      </c>
    </row>
    <row r="929" spans="1:23" ht="15" customHeight="1" x14ac:dyDescent="0.3">
      <c r="A929" s="25">
        <v>321870</v>
      </c>
      <c r="B929" s="25">
        <v>4</v>
      </c>
      <c r="C929" t="str">
        <f>INDEX(tblRegions[name],MATCH(B929,tblRegions[id],0))</f>
        <v>West</v>
      </c>
      <c r="D929" s="26">
        <v>42064</v>
      </c>
      <c r="E929" s="27">
        <v>26</v>
      </c>
      <c r="F929" s="27">
        <v>20</v>
      </c>
      <c r="G929" s="9">
        <f t="shared" si="112"/>
        <v>0.76923076923076927</v>
      </c>
      <c r="H929" s="27">
        <v>520</v>
      </c>
      <c r="I929" s="27">
        <v>290</v>
      </c>
      <c r="J929" s="9">
        <f t="shared" si="113"/>
        <v>0.55769230769230771</v>
      </c>
      <c r="K929">
        <f t="shared" si="114"/>
        <v>-230</v>
      </c>
      <c r="L929" s="28">
        <v>0.53639999999999999</v>
      </c>
      <c r="M929" s="28">
        <v>0.9</v>
      </c>
      <c r="N929" s="9">
        <f t="shared" si="115"/>
        <v>-0.36360000000000003</v>
      </c>
      <c r="O929" s="28">
        <v>0.5978</v>
      </c>
      <c r="P929" s="28">
        <v>0.95</v>
      </c>
      <c r="Q929" s="9">
        <f t="shared" si="116"/>
        <v>-0.35219999999999996</v>
      </c>
      <c r="R929" s="24">
        <f>SUMIFS(tblCleanOrders[Sales_USD],tblCleanOrders[Rep_ID],A929,tblCleanOrders[Year],YEAR(D929),tblCleanOrders[Month],MONTH(D929))</f>
        <v>0</v>
      </c>
      <c r="S929" s="27">
        <v>1.08</v>
      </c>
      <c r="T929" s="24">
        <f>INDEX(tblRepAvg[Avg_Monthly_Sales],MATCH(A929,tblRepAvg[Rep_ID],0))*S929</f>
        <v>7275.0260842105272</v>
      </c>
      <c r="U929" s="9">
        <f t="shared" si="117"/>
        <v>0</v>
      </c>
      <c r="V929" s="24">
        <f t="shared" si="118"/>
        <v>-7275.0260842105272</v>
      </c>
      <c r="W929" t="str">
        <f t="shared" si="119"/>
        <v>Critical</v>
      </c>
    </row>
    <row r="930" spans="1:23" ht="15" customHeight="1" x14ac:dyDescent="0.3">
      <c r="A930" s="25">
        <v>321870</v>
      </c>
      <c r="B930" s="25">
        <v>4</v>
      </c>
      <c r="C930" t="str">
        <f>INDEX(tblRegions[name],MATCH(B930,tblRegions[id],0))</f>
        <v>West</v>
      </c>
      <c r="D930" s="26">
        <v>42095</v>
      </c>
      <c r="E930" s="27">
        <v>26</v>
      </c>
      <c r="F930" s="27">
        <v>20</v>
      </c>
      <c r="G930" s="9">
        <f t="shared" si="112"/>
        <v>0.76923076923076927</v>
      </c>
      <c r="H930" s="27">
        <v>528</v>
      </c>
      <c r="I930" s="27">
        <v>344</v>
      </c>
      <c r="J930" s="9">
        <f t="shared" si="113"/>
        <v>0.65151515151515149</v>
      </c>
      <c r="K930">
        <f t="shared" si="114"/>
        <v>-184</v>
      </c>
      <c r="L930" s="28">
        <v>0.54969999999999997</v>
      </c>
      <c r="M930" s="28">
        <v>0.9</v>
      </c>
      <c r="N930" s="9">
        <f t="shared" si="115"/>
        <v>-0.35030000000000006</v>
      </c>
      <c r="O930" s="28">
        <v>0.61419999999999997</v>
      </c>
      <c r="P930" s="28">
        <v>0.95</v>
      </c>
      <c r="Q930" s="9">
        <f t="shared" si="116"/>
        <v>-0.33579999999999999</v>
      </c>
      <c r="R930" s="24">
        <f>SUMIFS(tblCleanOrders[Sales_USD],tblCleanOrders[Rep_ID],A930,tblCleanOrders[Year],YEAR(D930),tblCleanOrders[Month],MONTH(D930))</f>
        <v>0</v>
      </c>
      <c r="S930" s="27">
        <v>1.0900000000000001</v>
      </c>
      <c r="T930" s="24">
        <f>INDEX(tblRepAvg[Avg_Monthly_Sales],MATCH(A930,tblRepAvg[Rep_ID],0))*S930</f>
        <v>7342.3874368421057</v>
      </c>
      <c r="U930" s="9">
        <f t="shared" si="117"/>
        <v>0</v>
      </c>
      <c r="V930" s="24">
        <f t="shared" si="118"/>
        <v>-7342.3874368421057</v>
      </c>
      <c r="W930" t="str">
        <f t="shared" si="119"/>
        <v>Critical</v>
      </c>
    </row>
    <row r="931" spans="1:23" ht="15" customHeight="1" x14ac:dyDescent="0.3">
      <c r="A931" s="25">
        <v>321870</v>
      </c>
      <c r="B931" s="25">
        <v>4</v>
      </c>
      <c r="C931" t="str">
        <f>INDEX(tblRegions[name],MATCH(B931,tblRegions[id],0))</f>
        <v>West</v>
      </c>
      <c r="D931" s="26">
        <v>42125</v>
      </c>
      <c r="E931" s="27">
        <v>26</v>
      </c>
      <c r="F931" s="27">
        <v>20</v>
      </c>
      <c r="G931" s="9">
        <f t="shared" si="112"/>
        <v>0.76923076923076927</v>
      </c>
      <c r="H931" s="27">
        <v>504</v>
      </c>
      <c r="I931" s="27">
        <v>326</v>
      </c>
      <c r="J931" s="9">
        <f t="shared" si="113"/>
        <v>0.64682539682539686</v>
      </c>
      <c r="K931">
        <f t="shared" si="114"/>
        <v>-178</v>
      </c>
      <c r="L931" s="28">
        <v>0.58440000000000003</v>
      </c>
      <c r="M931" s="28">
        <v>0.9</v>
      </c>
      <c r="N931" s="9">
        <f t="shared" si="115"/>
        <v>-0.31559999999999999</v>
      </c>
      <c r="O931" s="28">
        <v>0.60470000000000002</v>
      </c>
      <c r="P931" s="28">
        <v>0.95</v>
      </c>
      <c r="Q931" s="9">
        <f t="shared" si="116"/>
        <v>-0.34529999999999994</v>
      </c>
      <c r="R931" s="24">
        <f>SUMIFS(tblCleanOrders[Sales_USD],tblCleanOrders[Rep_ID],A931,tblCleanOrders[Year],YEAR(D931),tblCleanOrders[Month],MONTH(D931))</f>
        <v>0</v>
      </c>
      <c r="S931" s="27">
        <v>1.1000000000000001</v>
      </c>
      <c r="T931" s="24">
        <f>INDEX(tblRepAvg[Avg_Monthly_Sales],MATCH(A931,tblRepAvg[Rep_ID],0))*S931</f>
        <v>7409.7487894736851</v>
      </c>
      <c r="U931" s="9">
        <f t="shared" si="117"/>
        <v>0</v>
      </c>
      <c r="V931" s="24">
        <f t="shared" si="118"/>
        <v>-7409.7487894736851</v>
      </c>
      <c r="W931" t="str">
        <f t="shared" si="119"/>
        <v>Critical</v>
      </c>
    </row>
    <row r="932" spans="1:23" ht="15" customHeight="1" x14ac:dyDescent="0.3">
      <c r="A932" s="25">
        <v>321870</v>
      </c>
      <c r="B932" s="25">
        <v>4</v>
      </c>
      <c r="C932" t="str">
        <f>INDEX(tblRegions[name],MATCH(B932,tblRegions[id],0))</f>
        <v>West</v>
      </c>
      <c r="D932" s="26">
        <v>42156</v>
      </c>
      <c r="E932" s="27">
        <v>26</v>
      </c>
      <c r="F932" s="27">
        <v>20</v>
      </c>
      <c r="G932" s="9">
        <f t="shared" si="112"/>
        <v>0.76923076923076927</v>
      </c>
      <c r="H932" s="27">
        <v>512</v>
      </c>
      <c r="I932" s="27">
        <v>294</v>
      </c>
      <c r="J932" s="9">
        <f t="shared" si="113"/>
        <v>0.57421875</v>
      </c>
      <c r="K932">
        <f t="shared" si="114"/>
        <v>-218</v>
      </c>
      <c r="L932" s="28">
        <v>0.56669999999999998</v>
      </c>
      <c r="M932" s="28">
        <v>0.9</v>
      </c>
      <c r="N932" s="9">
        <f t="shared" si="115"/>
        <v>-0.33330000000000004</v>
      </c>
      <c r="O932" s="28">
        <v>0.59489999999999998</v>
      </c>
      <c r="P932" s="28">
        <v>0.95</v>
      </c>
      <c r="Q932" s="9">
        <f t="shared" si="116"/>
        <v>-0.35509999999999997</v>
      </c>
      <c r="R932" s="24">
        <f>SUMIFS(tblCleanOrders[Sales_USD],tblCleanOrders[Rep_ID],A932,tblCleanOrders[Year],YEAR(D932),tblCleanOrders[Month],MONTH(D932))</f>
        <v>885.53</v>
      </c>
      <c r="S932" s="27">
        <v>1.1100000000000001</v>
      </c>
      <c r="T932" s="24">
        <f>INDEX(tblRepAvg[Avg_Monthly_Sales],MATCH(A932,tblRepAvg[Rep_ID],0))*S932</f>
        <v>7477.1101421052635</v>
      </c>
      <c r="U932" s="9">
        <f t="shared" si="117"/>
        <v>0.11843211925064262</v>
      </c>
      <c r="V932" s="24">
        <f t="shared" si="118"/>
        <v>-6591.5801421052638</v>
      </c>
      <c r="W932" t="str">
        <f t="shared" si="119"/>
        <v>Critical</v>
      </c>
    </row>
    <row r="933" spans="1:23" ht="15" customHeight="1" x14ac:dyDescent="0.3">
      <c r="A933" s="25">
        <v>321870</v>
      </c>
      <c r="B933" s="25">
        <v>4</v>
      </c>
      <c r="C933" t="str">
        <f>INDEX(tblRegions[name],MATCH(B933,tblRegions[id],0))</f>
        <v>West</v>
      </c>
      <c r="D933" s="26">
        <v>42186</v>
      </c>
      <c r="E933" s="27">
        <v>26</v>
      </c>
      <c r="F933" s="27">
        <v>21</v>
      </c>
      <c r="G933" s="9">
        <f t="shared" si="112"/>
        <v>0.80769230769230771</v>
      </c>
      <c r="H933" s="27">
        <v>520</v>
      </c>
      <c r="I933" s="27">
        <v>307</v>
      </c>
      <c r="J933" s="9">
        <f t="shared" si="113"/>
        <v>0.5903846153846154</v>
      </c>
      <c r="K933">
        <f t="shared" si="114"/>
        <v>-213</v>
      </c>
      <c r="L933" s="28">
        <v>0.5202</v>
      </c>
      <c r="M933" s="28">
        <v>0.9</v>
      </c>
      <c r="N933" s="9">
        <f t="shared" si="115"/>
        <v>-0.37980000000000003</v>
      </c>
      <c r="O933" s="28">
        <v>0.58489999999999998</v>
      </c>
      <c r="P933" s="28">
        <v>0.95</v>
      </c>
      <c r="Q933" s="9">
        <f t="shared" si="116"/>
        <v>-0.36509999999999998</v>
      </c>
      <c r="R933" s="24">
        <f>SUMIFS(tblCleanOrders[Sales_USD],tblCleanOrders[Rep_ID],A933,tblCleanOrders[Year],YEAR(D933),tblCleanOrders[Month],MONTH(D933))</f>
        <v>666.3</v>
      </c>
      <c r="S933" s="27">
        <v>1.1200000000000001</v>
      </c>
      <c r="T933" s="24">
        <f>INDEX(tblRepAvg[Avg_Monthly_Sales],MATCH(A933,tblRepAvg[Rep_ID],0))*S933</f>
        <v>7544.4714947368429</v>
      </c>
      <c r="U933" s="9">
        <f t="shared" si="117"/>
        <v>8.8316325466246723E-2</v>
      </c>
      <c r="V933" s="24">
        <f t="shared" si="118"/>
        <v>-6878.1714947368428</v>
      </c>
      <c r="W933" t="str">
        <f t="shared" si="119"/>
        <v>Critical</v>
      </c>
    </row>
    <row r="934" spans="1:23" ht="15" customHeight="1" x14ac:dyDescent="0.3">
      <c r="A934" s="25">
        <v>321870</v>
      </c>
      <c r="B934" s="25">
        <v>4</v>
      </c>
      <c r="C934" t="str">
        <f>INDEX(tblRegions[name],MATCH(B934,tblRegions[id],0))</f>
        <v>West</v>
      </c>
      <c r="D934" s="26">
        <v>42217</v>
      </c>
      <c r="E934" s="27">
        <v>26</v>
      </c>
      <c r="F934" s="27">
        <v>20</v>
      </c>
      <c r="G934" s="9">
        <f t="shared" si="112"/>
        <v>0.76923076923076927</v>
      </c>
      <c r="H934" s="27">
        <v>528</v>
      </c>
      <c r="I934" s="27">
        <v>292</v>
      </c>
      <c r="J934" s="9">
        <f t="shared" si="113"/>
        <v>0.55303030303030298</v>
      </c>
      <c r="K934">
        <f t="shared" si="114"/>
        <v>-236</v>
      </c>
      <c r="L934" s="28">
        <v>0.56510000000000005</v>
      </c>
      <c r="M934" s="28">
        <v>0.9</v>
      </c>
      <c r="N934" s="9">
        <f t="shared" si="115"/>
        <v>-0.33489999999999998</v>
      </c>
      <c r="O934" s="28">
        <v>0.51070000000000004</v>
      </c>
      <c r="P934" s="28">
        <v>0.95</v>
      </c>
      <c r="Q934" s="9">
        <f t="shared" si="116"/>
        <v>-0.43929999999999991</v>
      </c>
      <c r="R934" s="24">
        <f>SUMIFS(tblCleanOrders[Sales_USD],tblCleanOrders[Rep_ID],A934,tblCleanOrders[Year],YEAR(D934),tblCleanOrders[Month],MONTH(D934))</f>
        <v>951.75</v>
      </c>
      <c r="S934" s="27">
        <v>1.1299999999999999</v>
      </c>
      <c r="T934" s="24">
        <f>INDEX(tblRepAvg[Avg_Monthly_Sales],MATCH(A934,tblRepAvg[Rep_ID],0))*S934</f>
        <v>7611.8328473684205</v>
      </c>
      <c r="U934" s="9">
        <f t="shared" si="117"/>
        <v>0.12503558854803823</v>
      </c>
      <c r="V934" s="24">
        <f t="shared" si="118"/>
        <v>-6660.0828473684205</v>
      </c>
      <c r="W934" t="str">
        <f t="shared" si="119"/>
        <v>Critical</v>
      </c>
    </row>
    <row r="935" spans="1:23" ht="15" customHeight="1" x14ac:dyDescent="0.3">
      <c r="A935" s="25">
        <v>321870</v>
      </c>
      <c r="B935" s="25">
        <v>4</v>
      </c>
      <c r="C935" t="str">
        <f>INDEX(tblRegions[name],MATCH(B935,tblRegions[id],0))</f>
        <v>West</v>
      </c>
      <c r="D935" s="26">
        <v>42248</v>
      </c>
      <c r="E935" s="27">
        <v>26</v>
      </c>
      <c r="F935" s="27">
        <v>19</v>
      </c>
      <c r="G935" s="9">
        <f t="shared" si="112"/>
        <v>0.73076923076923073</v>
      </c>
      <c r="H935" s="27">
        <v>504</v>
      </c>
      <c r="I935" s="27">
        <v>344</v>
      </c>
      <c r="J935" s="9">
        <f t="shared" si="113"/>
        <v>0.68253968253968256</v>
      </c>
      <c r="K935">
        <f t="shared" si="114"/>
        <v>-160</v>
      </c>
      <c r="L935" s="28">
        <v>0.61580000000000001</v>
      </c>
      <c r="M935" s="28">
        <v>0.9</v>
      </c>
      <c r="N935" s="9">
        <f t="shared" si="115"/>
        <v>-0.28420000000000001</v>
      </c>
      <c r="O935" s="28">
        <v>0.54059999999999997</v>
      </c>
      <c r="P935" s="28">
        <v>0.95</v>
      </c>
      <c r="Q935" s="9">
        <f t="shared" si="116"/>
        <v>-0.40939999999999999</v>
      </c>
      <c r="R935" s="24">
        <f>SUMIFS(tblCleanOrders[Sales_USD],tblCleanOrders[Rep_ID],A935,tblCleanOrders[Year],YEAR(D935),tblCleanOrders[Month],MONTH(D935))</f>
        <v>901.01</v>
      </c>
      <c r="S935" s="27">
        <v>1.1399999999999999</v>
      </c>
      <c r="T935" s="24">
        <f>INDEX(tblRepAvg[Avg_Monthly_Sales],MATCH(A935,tblRepAvg[Rep_ID],0))*S935</f>
        <v>7679.194199999999</v>
      </c>
      <c r="U935" s="9">
        <f t="shared" si="117"/>
        <v>0.1173313210388663</v>
      </c>
      <c r="V935" s="24">
        <f t="shared" si="118"/>
        <v>-6778.1841999999988</v>
      </c>
      <c r="W935" t="str">
        <f t="shared" si="119"/>
        <v>Critical</v>
      </c>
    </row>
    <row r="936" spans="1:23" ht="15" customHeight="1" x14ac:dyDescent="0.3">
      <c r="A936" s="25">
        <v>321870</v>
      </c>
      <c r="B936" s="25">
        <v>4</v>
      </c>
      <c r="C936" t="str">
        <f>INDEX(tblRegions[name],MATCH(B936,tblRegions[id],0))</f>
        <v>West</v>
      </c>
      <c r="D936" s="26">
        <v>42278</v>
      </c>
      <c r="E936" s="27">
        <v>26</v>
      </c>
      <c r="F936" s="27">
        <v>20</v>
      </c>
      <c r="G936" s="9">
        <f t="shared" si="112"/>
        <v>0.76923076923076927</v>
      </c>
      <c r="H936" s="27">
        <v>512</v>
      </c>
      <c r="I936" s="27">
        <v>323</v>
      </c>
      <c r="J936" s="9">
        <f t="shared" si="113"/>
        <v>0.630859375</v>
      </c>
      <c r="K936">
        <f t="shared" si="114"/>
        <v>-189</v>
      </c>
      <c r="L936" s="28">
        <v>0.61429999999999996</v>
      </c>
      <c r="M936" s="28">
        <v>0.9</v>
      </c>
      <c r="N936" s="9">
        <f t="shared" si="115"/>
        <v>-0.28570000000000007</v>
      </c>
      <c r="O936" s="28">
        <v>0.56569999999999998</v>
      </c>
      <c r="P936" s="28">
        <v>0.95</v>
      </c>
      <c r="Q936" s="9">
        <f t="shared" si="116"/>
        <v>-0.38429999999999997</v>
      </c>
      <c r="R936" s="24">
        <f>SUMIFS(tblCleanOrders[Sales_USD],tblCleanOrders[Rep_ID],A936,tblCleanOrders[Year],YEAR(D936),tblCleanOrders[Month],MONTH(D936))</f>
        <v>766.17</v>
      </c>
      <c r="S936" s="27">
        <v>1.1499999999999999</v>
      </c>
      <c r="T936" s="24">
        <f>INDEX(tblRepAvg[Avg_Monthly_Sales],MATCH(A936,tblRepAvg[Rep_ID],0))*S936</f>
        <v>7746.5555526315784</v>
      </c>
      <c r="U936" s="9">
        <f t="shared" si="117"/>
        <v>9.8904602799850153E-2</v>
      </c>
      <c r="V936" s="24">
        <f t="shared" si="118"/>
        <v>-6980.3855526315783</v>
      </c>
      <c r="W936" t="str">
        <f t="shared" si="119"/>
        <v>Critical</v>
      </c>
    </row>
    <row r="937" spans="1:23" ht="15" customHeight="1" x14ac:dyDescent="0.3">
      <c r="A937" s="25">
        <v>321870</v>
      </c>
      <c r="B937" s="25">
        <v>4</v>
      </c>
      <c r="C937" t="str">
        <f>INDEX(tblRegions[name],MATCH(B937,tblRegions[id],0))</f>
        <v>West</v>
      </c>
      <c r="D937" s="26">
        <v>42309</v>
      </c>
      <c r="E937" s="27">
        <v>26</v>
      </c>
      <c r="F937" s="27">
        <v>20</v>
      </c>
      <c r="G937" s="9">
        <f t="shared" si="112"/>
        <v>0.76923076923076927</v>
      </c>
      <c r="H937" s="27">
        <v>520</v>
      </c>
      <c r="I937" s="27">
        <v>359</v>
      </c>
      <c r="J937" s="9">
        <f t="shared" si="113"/>
        <v>0.69038461538461537</v>
      </c>
      <c r="K937">
        <f t="shared" si="114"/>
        <v>-161</v>
      </c>
      <c r="L937" s="28">
        <v>0.53890000000000005</v>
      </c>
      <c r="M937" s="28">
        <v>0.9</v>
      </c>
      <c r="N937" s="9">
        <f t="shared" si="115"/>
        <v>-0.36109999999999998</v>
      </c>
      <c r="O937" s="28">
        <v>0.59689999999999999</v>
      </c>
      <c r="P937" s="28">
        <v>0.95</v>
      </c>
      <c r="Q937" s="9">
        <f t="shared" si="116"/>
        <v>-0.35309999999999997</v>
      </c>
      <c r="R937" s="24">
        <f>SUMIFS(tblCleanOrders[Sales_USD],tblCleanOrders[Rep_ID],A937,tblCleanOrders[Year],YEAR(D937),tblCleanOrders[Month],MONTH(D937))</f>
        <v>4021.0200000000004</v>
      </c>
      <c r="S937" s="27">
        <v>1.05</v>
      </c>
      <c r="T937" s="24">
        <f>INDEX(tblRepAvg[Avg_Monthly_Sales],MATCH(A937,tblRepAvg[Rep_ID],0))*S937</f>
        <v>7072.9420263157899</v>
      </c>
      <c r="U937" s="9">
        <f t="shared" si="117"/>
        <v>0.56850741672125671</v>
      </c>
      <c r="V937" s="24">
        <f t="shared" si="118"/>
        <v>-3051.9220263157895</v>
      </c>
      <c r="W937" t="str">
        <f t="shared" si="119"/>
        <v>Critical</v>
      </c>
    </row>
    <row r="938" spans="1:23" ht="15" customHeight="1" x14ac:dyDescent="0.3">
      <c r="A938" s="25">
        <v>321870</v>
      </c>
      <c r="B938" s="25">
        <v>4</v>
      </c>
      <c r="C938" t="str">
        <f>INDEX(tblRegions[name],MATCH(B938,tblRegions[id],0))</f>
        <v>West</v>
      </c>
      <c r="D938" s="26">
        <v>42339</v>
      </c>
      <c r="E938" s="27">
        <v>26</v>
      </c>
      <c r="F938" s="27">
        <v>19</v>
      </c>
      <c r="G938" s="9">
        <f t="shared" si="112"/>
        <v>0.73076923076923073</v>
      </c>
      <c r="H938" s="27">
        <v>528</v>
      </c>
      <c r="I938" s="27">
        <v>328</v>
      </c>
      <c r="J938" s="9">
        <f t="shared" si="113"/>
        <v>0.62121212121212122</v>
      </c>
      <c r="K938">
        <f t="shared" si="114"/>
        <v>-200</v>
      </c>
      <c r="L938" s="28">
        <v>0.49390000000000001</v>
      </c>
      <c r="M938" s="28">
        <v>0.9</v>
      </c>
      <c r="N938" s="9">
        <f t="shared" si="115"/>
        <v>-0.40610000000000002</v>
      </c>
      <c r="O938" s="28">
        <v>0.52790000000000004</v>
      </c>
      <c r="P938" s="28">
        <v>0.95</v>
      </c>
      <c r="Q938" s="9">
        <f t="shared" si="116"/>
        <v>-0.42209999999999992</v>
      </c>
      <c r="R938" s="24">
        <f>SUMIFS(tblCleanOrders[Sales_USD],tblCleanOrders[Rep_ID],A938,tblCleanOrders[Year],YEAR(D938),tblCleanOrders[Month],MONTH(D938))</f>
        <v>6716.33</v>
      </c>
      <c r="S938" s="27">
        <v>1.06</v>
      </c>
      <c r="T938" s="24">
        <f>INDEX(tblRepAvg[Avg_Monthly_Sales],MATCH(A938,tblRepAvg[Rep_ID],0))*S938</f>
        <v>7140.3033789473684</v>
      </c>
      <c r="U938" s="9">
        <f t="shared" si="117"/>
        <v>0.94062249789029673</v>
      </c>
      <c r="V938" s="24">
        <f t="shared" si="118"/>
        <v>-423.97337894736847</v>
      </c>
      <c r="W938" t="str">
        <f t="shared" si="119"/>
        <v>Critical</v>
      </c>
    </row>
    <row r="939" spans="1:23" ht="15" customHeight="1" x14ac:dyDescent="0.3">
      <c r="A939" s="25">
        <v>321870</v>
      </c>
      <c r="B939" s="25">
        <v>4</v>
      </c>
      <c r="C939" t="str">
        <f>INDEX(tblRegions[name],MATCH(B939,tblRegions[id],0))</f>
        <v>West</v>
      </c>
      <c r="D939" s="26">
        <v>42370</v>
      </c>
      <c r="E939" s="27">
        <v>26</v>
      </c>
      <c r="F939" s="27">
        <v>20</v>
      </c>
      <c r="G939" s="9">
        <f t="shared" si="112"/>
        <v>0.76923076923076927</v>
      </c>
      <c r="H939" s="27">
        <v>504</v>
      </c>
      <c r="I939" s="27">
        <v>316</v>
      </c>
      <c r="J939" s="9">
        <f t="shared" si="113"/>
        <v>0.62698412698412698</v>
      </c>
      <c r="K939">
        <f t="shared" si="114"/>
        <v>-188</v>
      </c>
      <c r="L939" s="28">
        <v>0.54079999999999995</v>
      </c>
      <c r="M939" s="28">
        <v>0.9</v>
      </c>
      <c r="N939" s="9">
        <f t="shared" si="115"/>
        <v>-0.35920000000000007</v>
      </c>
      <c r="O939" s="28">
        <v>0.54569999999999996</v>
      </c>
      <c r="P939" s="28">
        <v>0.95</v>
      </c>
      <c r="Q939" s="9">
        <f t="shared" si="116"/>
        <v>-0.40429999999999999</v>
      </c>
      <c r="R939" s="24">
        <f>SUMIFS(tblCleanOrders[Sales_USD],tblCleanOrders[Rep_ID],A939,tblCleanOrders[Year],YEAR(D939),tblCleanOrders[Month],MONTH(D939))</f>
        <v>5668.4900000000007</v>
      </c>
      <c r="S939" s="27">
        <v>1.07</v>
      </c>
      <c r="T939" s="24">
        <f>INDEX(tblRepAvg[Avg_Monthly_Sales],MATCH(A939,tblRepAvg[Rep_ID],0))*S939</f>
        <v>7207.6647315789478</v>
      </c>
      <c r="U939" s="9">
        <f t="shared" si="117"/>
        <v>0.7864530622747532</v>
      </c>
      <c r="V939" s="24">
        <f t="shared" si="118"/>
        <v>-1539.1747315789471</v>
      </c>
      <c r="W939" t="str">
        <f t="shared" si="119"/>
        <v>Critical</v>
      </c>
    </row>
    <row r="940" spans="1:23" ht="15" customHeight="1" x14ac:dyDescent="0.3">
      <c r="A940" s="25">
        <v>321870</v>
      </c>
      <c r="B940" s="25">
        <v>4</v>
      </c>
      <c r="C940" t="str">
        <f>INDEX(tblRegions[name],MATCH(B940,tblRegions[id],0))</f>
        <v>West</v>
      </c>
      <c r="D940" s="26">
        <v>42401</v>
      </c>
      <c r="E940" s="27">
        <v>26</v>
      </c>
      <c r="F940" s="27">
        <v>20</v>
      </c>
      <c r="G940" s="9">
        <f t="shared" si="112"/>
        <v>0.76923076923076927</v>
      </c>
      <c r="H940" s="27">
        <v>512</v>
      </c>
      <c r="I940" s="27">
        <v>328</v>
      </c>
      <c r="J940" s="9">
        <f t="shared" si="113"/>
        <v>0.640625</v>
      </c>
      <c r="K940">
        <f t="shared" si="114"/>
        <v>-184</v>
      </c>
      <c r="L940" s="28">
        <v>0.58640000000000003</v>
      </c>
      <c r="M940" s="28">
        <v>0.9</v>
      </c>
      <c r="N940" s="9">
        <f t="shared" si="115"/>
        <v>-0.31359999999999999</v>
      </c>
      <c r="O940" s="28">
        <v>0.48680000000000001</v>
      </c>
      <c r="P940" s="28">
        <v>0.95</v>
      </c>
      <c r="Q940" s="9">
        <f t="shared" si="116"/>
        <v>-0.46319999999999995</v>
      </c>
      <c r="R940" s="24">
        <f>SUMIFS(tblCleanOrders[Sales_USD],tblCleanOrders[Rep_ID],A940,tblCleanOrders[Year],YEAR(D940),tblCleanOrders[Month],MONTH(D940))</f>
        <v>4979.6000000000004</v>
      </c>
      <c r="S940" s="27">
        <v>1.08</v>
      </c>
      <c r="T940" s="24">
        <f>INDEX(tblRepAvg[Avg_Monthly_Sales],MATCH(A940,tblRepAvg[Rep_ID],0))*S940</f>
        <v>7275.0260842105272</v>
      </c>
      <c r="U940" s="9">
        <f t="shared" si="117"/>
        <v>0.68447864548658555</v>
      </c>
      <c r="V940" s="24">
        <f t="shared" si="118"/>
        <v>-2295.4260842105268</v>
      </c>
      <c r="W940" t="str">
        <f t="shared" si="119"/>
        <v>Critical</v>
      </c>
    </row>
    <row r="941" spans="1:23" ht="15" customHeight="1" x14ac:dyDescent="0.3">
      <c r="A941" s="25">
        <v>321870</v>
      </c>
      <c r="B941" s="25">
        <v>4</v>
      </c>
      <c r="C941" t="str">
        <f>INDEX(tblRegions[name],MATCH(B941,tblRegions[id],0))</f>
        <v>West</v>
      </c>
      <c r="D941" s="26">
        <v>42430</v>
      </c>
      <c r="E941" s="27">
        <v>26</v>
      </c>
      <c r="F941" s="27">
        <v>19</v>
      </c>
      <c r="G941" s="9">
        <f t="shared" si="112"/>
        <v>0.73076923076923073</v>
      </c>
      <c r="H941" s="27">
        <v>520</v>
      </c>
      <c r="I941" s="27">
        <v>330</v>
      </c>
      <c r="J941" s="9">
        <f t="shared" si="113"/>
        <v>0.63461538461538458</v>
      </c>
      <c r="K941">
        <f t="shared" si="114"/>
        <v>-190</v>
      </c>
      <c r="L941" s="28">
        <v>0.54849999999999999</v>
      </c>
      <c r="M941" s="28">
        <v>0.9</v>
      </c>
      <c r="N941" s="9">
        <f t="shared" si="115"/>
        <v>-0.35150000000000003</v>
      </c>
      <c r="O941" s="28">
        <v>0.58720000000000006</v>
      </c>
      <c r="P941" s="28">
        <v>0.95</v>
      </c>
      <c r="Q941" s="9">
        <f t="shared" si="116"/>
        <v>-0.3627999999999999</v>
      </c>
      <c r="R941" s="24">
        <f>SUMIFS(tblCleanOrders[Sales_USD],tblCleanOrders[Rep_ID],A941,tblCleanOrders[Year],YEAR(D941),tblCleanOrders[Month],MONTH(D941))</f>
        <v>7457.17</v>
      </c>
      <c r="S941" s="27">
        <v>1.0900000000000001</v>
      </c>
      <c r="T941" s="24">
        <f>INDEX(tblRepAvg[Avg_Monthly_Sales],MATCH(A941,tblRepAvg[Rep_ID],0))*S941</f>
        <v>7342.3874368421057</v>
      </c>
      <c r="U941" s="9">
        <f t="shared" si="117"/>
        <v>1.0156328665771499</v>
      </c>
      <c r="V941" s="24">
        <f t="shared" si="118"/>
        <v>114.7825631578944</v>
      </c>
      <c r="W941" t="str">
        <f t="shared" si="119"/>
        <v>Critical</v>
      </c>
    </row>
    <row r="942" spans="1:23" ht="15" customHeight="1" x14ac:dyDescent="0.3">
      <c r="A942" s="25">
        <v>321870</v>
      </c>
      <c r="B942" s="25">
        <v>4</v>
      </c>
      <c r="C942" t="str">
        <f>INDEX(tblRegions[name],MATCH(B942,tblRegions[id],0))</f>
        <v>West</v>
      </c>
      <c r="D942" s="26">
        <v>42461</v>
      </c>
      <c r="E942" s="27">
        <v>26</v>
      </c>
      <c r="F942" s="27">
        <v>20</v>
      </c>
      <c r="G942" s="9">
        <f t="shared" si="112"/>
        <v>0.76923076923076927</v>
      </c>
      <c r="H942" s="27">
        <v>528</v>
      </c>
      <c r="I942" s="27">
        <v>326</v>
      </c>
      <c r="J942" s="9">
        <f t="shared" si="113"/>
        <v>0.61742424242424243</v>
      </c>
      <c r="K942">
        <f t="shared" si="114"/>
        <v>-202</v>
      </c>
      <c r="L942" s="28">
        <v>0.53349999999999997</v>
      </c>
      <c r="M942" s="28">
        <v>0.9</v>
      </c>
      <c r="N942" s="9">
        <f t="shared" si="115"/>
        <v>-0.36650000000000005</v>
      </c>
      <c r="O942" s="28">
        <v>0.56220000000000003</v>
      </c>
      <c r="P942" s="28">
        <v>0.95</v>
      </c>
      <c r="Q942" s="9">
        <f t="shared" si="116"/>
        <v>-0.38779999999999992</v>
      </c>
      <c r="R942" s="24">
        <f>SUMIFS(tblCleanOrders[Sales_USD],tblCleanOrders[Rep_ID],A942,tblCleanOrders[Year],YEAR(D942),tblCleanOrders[Month],MONTH(D942))</f>
        <v>8230.93</v>
      </c>
      <c r="S942" s="27">
        <v>1.1000000000000001</v>
      </c>
      <c r="T942" s="24">
        <f>INDEX(tblRepAvg[Avg_Monthly_Sales],MATCH(A942,tblRepAvg[Rep_ID],0))*S942</f>
        <v>7409.7487894736851</v>
      </c>
      <c r="U942" s="9">
        <f t="shared" si="117"/>
        <v>1.1108244333050654</v>
      </c>
      <c r="V942" s="24">
        <f t="shared" si="118"/>
        <v>821.18121052631523</v>
      </c>
      <c r="W942" t="str">
        <f t="shared" si="119"/>
        <v>Critical</v>
      </c>
    </row>
    <row r="943" spans="1:23" ht="15" customHeight="1" x14ac:dyDescent="0.3">
      <c r="A943" s="25">
        <v>321870</v>
      </c>
      <c r="B943" s="25">
        <v>4</v>
      </c>
      <c r="C943" t="str">
        <f>INDEX(tblRegions[name],MATCH(B943,tblRegions[id],0))</f>
        <v>West</v>
      </c>
      <c r="D943" s="26">
        <v>42491</v>
      </c>
      <c r="E943" s="27">
        <v>26</v>
      </c>
      <c r="F943" s="27">
        <v>21</v>
      </c>
      <c r="G943" s="9">
        <f t="shared" si="112"/>
        <v>0.80769230769230771</v>
      </c>
      <c r="H943" s="27">
        <v>504</v>
      </c>
      <c r="I943" s="27">
        <v>302</v>
      </c>
      <c r="J943" s="9">
        <f t="shared" si="113"/>
        <v>0.59920634920634919</v>
      </c>
      <c r="K943">
        <f t="shared" si="114"/>
        <v>-202</v>
      </c>
      <c r="L943" s="28">
        <v>0.54979999999999996</v>
      </c>
      <c r="M943" s="28">
        <v>0.9</v>
      </c>
      <c r="N943" s="9">
        <f t="shared" si="115"/>
        <v>-0.35020000000000007</v>
      </c>
      <c r="O943" s="28">
        <v>0.57969999999999999</v>
      </c>
      <c r="P943" s="28">
        <v>0.95</v>
      </c>
      <c r="Q943" s="9">
        <f t="shared" si="116"/>
        <v>-0.37029999999999996</v>
      </c>
      <c r="R943" s="24">
        <f>SUMIFS(tblCleanOrders[Sales_USD],tblCleanOrders[Rep_ID],A943,tblCleanOrders[Year],YEAR(D943),tblCleanOrders[Month],MONTH(D943))</f>
        <v>9756.9</v>
      </c>
      <c r="S943" s="27">
        <v>1.1100000000000001</v>
      </c>
      <c r="T943" s="24">
        <f>INDEX(tblRepAvg[Avg_Monthly_Sales],MATCH(A943,tblRepAvg[Rep_ID],0))*S943</f>
        <v>7477.1101421052635</v>
      </c>
      <c r="U943" s="9">
        <f t="shared" si="117"/>
        <v>1.3049025378209602</v>
      </c>
      <c r="V943" s="24">
        <f t="shared" si="118"/>
        <v>2279.7898578947361</v>
      </c>
      <c r="W943" t="str">
        <f t="shared" si="119"/>
        <v>Critical</v>
      </c>
    </row>
    <row r="944" spans="1:23" ht="15" customHeight="1" x14ac:dyDescent="0.3">
      <c r="A944" s="25">
        <v>321870</v>
      </c>
      <c r="B944" s="25">
        <v>4</v>
      </c>
      <c r="C944" t="str">
        <f>INDEX(tblRegions[name],MATCH(B944,tblRegions[id],0))</f>
        <v>West</v>
      </c>
      <c r="D944" s="26">
        <v>42522</v>
      </c>
      <c r="E944" s="27">
        <v>26</v>
      </c>
      <c r="F944" s="27">
        <v>21</v>
      </c>
      <c r="G944" s="9">
        <f t="shared" si="112"/>
        <v>0.80769230769230771</v>
      </c>
      <c r="H944" s="27">
        <v>512</v>
      </c>
      <c r="I944" s="27">
        <v>316</v>
      </c>
      <c r="J944" s="9">
        <f t="shared" si="113"/>
        <v>0.6171875</v>
      </c>
      <c r="K944">
        <f t="shared" si="114"/>
        <v>-196</v>
      </c>
      <c r="L944" s="28">
        <v>0.58550000000000002</v>
      </c>
      <c r="M944" s="28">
        <v>0.9</v>
      </c>
      <c r="N944" s="9">
        <f t="shared" si="115"/>
        <v>-0.3145</v>
      </c>
      <c r="O944" s="28">
        <v>0.62170000000000003</v>
      </c>
      <c r="P944" s="28">
        <v>0.95</v>
      </c>
      <c r="Q944" s="9">
        <f t="shared" si="116"/>
        <v>-0.32829999999999993</v>
      </c>
      <c r="R944" s="24">
        <f>SUMIFS(tblCleanOrders[Sales_USD],tblCleanOrders[Rep_ID],A944,tblCleanOrders[Year],YEAR(D944),tblCleanOrders[Month],MONTH(D944))</f>
        <v>7271.21</v>
      </c>
      <c r="S944" s="27">
        <v>1.1200000000000001</v>
      </c>
      <c r="T944" s="24">
        <f>INDEX(tblRepAvg[Avg_Monthly_Sales],MATCH(A944,tblRepAvg[Rep_ID],0))*S944</f>
        <v>7544.4714947368429</v>
      </c>
      <c r="U944" s="9">
        <f t="shared" si="117"/>
        <v>0.96377990228639943</v>
      </c>
      <c r="V944" s="24">
        <f t="shared" si="118"/>
        <v>-273.26149473684291</v>
      </c>
      <c r="W944" t="str">
        <f t="shared" si="119"/>
        <v>Critical</v>
      </c>
    </row>
    <row r="945" spans="1:23" ht="15" customHeight="1" x14ac:dyDescent="0.3">
      <c r="A945" s="25">
        <v>321870</v>
      </c>
      <c r="B945" s="25">
        <v>4</v>
      </c>
      <c r="C945" t="str">
        <f>INDEX(tblRegions[name],MATCH(B945,tblRegions[id],0))</f>
        <v>West</v>
      </c>
      <c r="D945" s="26">
        <v>42552</v>
      </c>
      <c r="E945" s="27">
        <v>26</v>
      </c>
      <c r="F945" s="27">
        <v>20</v>
      </c>
      <c r="G945" s="9">
        <f t="shared" si="112"/>
        <v>0.76923076923076927</v>
      </c>
      <c r="H945" s="27">
        <v>520</v>
      </c>
      <c r="I945" s="27">
        <v>323</v>
      </c>
      <c r="J945" s="9">
        <f t="shared" si="113"/>
        <v>0.62115384615384617</v>
      </c>
      <c r="K945">
        <f t="shared" si="114"/>
        <v>-197</v>
      </c>
      <c r="L945" s="28">
        <v>0.54049999999999998</v>
      </c>
      <c r="M945" s="28">
        <v>0.9</v>
      </c>
      <c r="N945" s="9">
        <f t="shared" si="115"/>
        <v>-0.35950000000000004</v>
      </c>
      <c r="O945" s="28">
        <v>0.56289999999999996</v>
      </c>
      <c r="P945" s="28">
        <v>0.95</v>
      </c>
      <c r="Q945" s="9">
        <f t="shared" si="116"/>
        <v>-0.3871</v>
      </c>
      <c r="R945" s="24">
        <f>SUMIFS(tblCleanOrders[Sales_USD],tblCleanOrders[Rep_ID],A945,tblCleanOrders[Year],YEAR(D945),tblCleanOrders[Month],MONTH(D945))</f>
        <v>10396.91</v>
      </c>
      <c r="S945" s="27">
        <v>1.1299999999999999</v>
      </c>
      <c r="T945" s="24">
        <f>INDEX(tblRepAvg[Avg_Monthly_Sales],MATCH(A945,tblRepAvg[Rep_ID],0))*S945</f>
        <v>7611.8328473684205</v>
      </c>
      <c r="U945" s="9">
        <f t="shared" si="117"/>
        <v>1.3658878496779447</v>
      </c>
      <c r="V945" s="24">
        <f t="shared" si="118"/>
        <v>2785.0771526315793</v>
      </c>
      <c r="W945" t="str">
        <f t="shared" si="119"/>
        <v>Critical</v>
      </c>
    </row>
    <row r="946" spans="1:23" ht="15" customHeight="1" x14ac:dyDescent="0.3">
      <c r="A946" s="25">
        <v>321870</v>
      </c>
      <c r="B946" s="25">
        <v>4</v>
      </c>
      <c r="C946" t="str">
        <f>INDEX(tblRegions[name],MATCH(B946,tblRegions[id],0))</f>
        <v>West</v>
      </c>
      <c r="D946" s="26">
        <v>42583</v>
      </c>
      <c r="E946" s="27">
        <v>26</v>
      </c>
      <c r="F946" s="27">
        <v>20</v>
      </c>
      <c r="G946" s="9">
        <f t="shared" si="112"/>
        <v>0.76923076923076927</v>
      </c>
      <c r="H946" s="27">
        <v>528</v>
      </c>
      <c r="I946" s="27">
        <v>337</v>
      </c>
      <c r="J946" s="9">
        <f t="shared" si="113"/>
        <v>0.6382575757575758</v>
      </c>
      <c r="K946">
        <f t="shared" si="114"/>
        <v>-191</v>
      </c>
      <c r="L946" s="28">
        <v>0.56020000000000003</v>
      </c>
      <c r="M946" s="28">
        <v>0.9</v>
      </c>
      <c r="N946" s="9">
        <f t="shared" si="115"/>
        <v>-0.33979999999999999</v>
      </c>
      <c r="O946" s="28">
        <v>0.53539999999999999</v>
      </c>
      <c r="P946" s="28">
        <v>0.95</v>
      </c>
      <c r="Q946" s="9">
        <f t="shared" si="116"/>
        <v>-0.41459999999999997</v>
      </c>
      <c r="R946" s="24">
        <f>SUMIFS(tblCleanOrders[Sales_USD],tblCleanOrders[Rep_ID],A946,tblCleanOrders[Year],YEAR(D946),tblCleanOrders[Month],MONTH(D946))</f>
        <v>8678.69</v>
      </c>
      <c r="S946" s="27">
        <v>1.1399999999999999</v>
      </c>
      <c r="T946" s="24">
        <f>INDEX(tblRepAvg[Avg_Monthly_Sales],MATCH(A946,tblRepAvg[Rep_ID],0))*S946</f>
        <v>7679.194199999999</v>
      </c>
      <c r="U946" s="9">
        <f t="shared" si="117"/>
        <v>1.1301563385387494</v>
      </c>
      <c r="V946" s="24">
        <f t="shared" si="118"/>
        <v>999.49580000000151</v>
      </c>
      <c r="W946" t="str">
        <f t="shared" si="119"/>
        <v>Critical</v>
      </c>
    </row>
    <row r="947" spans="1:23" ht="15" customHeight="1" x14ac:dyDescent="0.3">
      <c r="A947" s="25">
        <v>321870</v>
      </c>
      <c r="B947" s="25">
        <v>4</v>
      </c>
      <c r="C947" t="str">
        <f>INDEX(tblRegions[name],MATCH(B947,tblRegions[id],0))</f>
        <v>West</v>
      </c>
      <c r="D947" s="26">
        <v>42614</v>
      </c>
      <c r="E947" s="27">
        <v>26</v>
      </c>
      <c r="F947" s="27">
        <v>19</v>
      </c>
      <c r="G947" s="9">
        <f t="shared" si="112"/>
        <v>0.73076923076923073</v>
      </c>
      <c r="H947" s="27">
        <v>504</v>
      </c>
      <c r="I947" s="27">
        <v>360</v>
      </c>
      <c r="J947" s="9">
        <f t="shared" si="113"/>
        <v>0.7142857142857143</v>
      </c>
      <c r="K947">
        <f t="shared" si="114"/>
        <v>-144</v>
      </c>
      <c r="L947" s="28">
        <v>0.54569999999999996</v>
      </c>
      <c r="M947" s="28">
        <v>0.9</v>
      </c>
      <c r="N947" s="9">
        <f t="shared" si="115"/>
        <v>-0.35430000000000006</v>
      </c>
      <c r="O947" s="28">
        <v>0.54549999999999998</v>
      </c>
      <c r="P947" s="28">
        <v>0.95</v>
      </c>
      <c r="Q947" s="9">
        <f t="shared" si="116"/>
        <v>-0.40449999999999997</v>
      </c>
      <c r="R947" s="24">
        <f>SUMIFS(tblCleanOrders[Sales_USD],tblCleanOrders[Rep_ID],A947,tblCleanOrders[Year],YEAR(D947),tblCleanOrders[Month],MONTH(D947))</f>
        <v>8492.7000000000007</v>
      </c>
      <c r="S947" s="27">
        <v>1.1499999999999999</v>
      </c>
      <c r="T947" s="24">
        <f>INDEX(tblRepAvg[Avg_Monthly_Sales],MATCH(A947,tblRepAvg[Rep_ID],0))*S947</f>
        <v>7746.5555526315784</v>
      </c>
      <c r="U947" s="9">
        <f t="shared" si="117"/>
        <v>1.096319511594408</v>
      </c>
      <c r="V947" s="24">
        <f t="shared" si="118"/>
        <v>746.14444736842233</v>
      </c>
      <c r="W947" t="str">
        <f t="shared" si="119"/>
        <v>Critical</v>
      </c>
    </row>
    <row r="948" spans="1:23" ht="15" customHeight="1" x14ac:dyDescent="0.3">
      <c r="A948" s="25">
        <v>321870</v>
      </c>
      <c r="B948" s="25">
        <v>4</v>
      </c>
      <c r="C948" t="str">
        <f>INDEX(tblRegions[name],MATCH(B948,tblRegions[id],0))</f>
        <v>West</v>
      </c>
      <c r="D948" s="26">
        <v>42644</v>
      </c>
      <c r="E948" s="27">
        <v>26</v>
      </c>
      <c r="F948" s="27">
        <v>21</v>
      </c>
      <c r="G948" s="9">
        <f t="shared" si="112"/>
        <v>0.80769230769230771</v>
      </c>
      <c r="H948" s="27">
        <v>512</v>
      </c>
      <c r="I948" s="27">
        <v>328</v>
      </c>
      <c r="J948" s="9">
        <f t="shared" si="113"/>
        <v>0.640625</v>
      </c>
      <c r="K948">
        <f t="shared" si="114"/>
        <v>-184</v>
      </c>
      <c r="L948" s="28">
        <v>0.57220000000000004</v>
      </c>
      <c r="M948" s="28">
        <v>0.9</v>
      </c>
      <c r="N948" s="9">
        <f t="shared" si="115"/>
        <v>-0.32779999999999998</v>
      </c>
      <c r="O948" s="28">
        <v>0.57179999999999997</v>
      </c>
      <c r="P948" s="28">
        <v>0.95</v>
      </c>
      <c r="Q948" s="9">
        <f t="shared" si="116"/>
        <v>-0.37819999999999998</v>
      </c>
      <c r="R948" s="24">
        <f>SUMIFS(tblCleanOrders[Sales_USD],tblCleanOrders[Rep_ID],A948,tblCleanOrders[Year],YEAR(D948),tblCleanOrders[Month],MONTH(D948))</f>
        <v>14743.470000000001</v>
      </c>
      <c r="S948" s="27">
        <v>1.05</v>
      </c>
      <c r="T948" s="24">
        <f>INDEX(tblRepAvg[Avg_Monthly_Sales],MATCH(A948,tblRepAvg[Rep_ID],0))*S948</f>
        <v>7072.9420263157899</v>
      </c>
      <c r="U948" s="9">
        <f t="shared" si="117"/>
        <v>2.0844890209964997</v>
      </c>
      <c r="V948" s="24">
        <f t="shared" si="118"/>
        <v>7670.5279736842112</v>
      </c>
      <c r="W948" t="str">
        <f t="shared" si="119"/>
        <v>Critical</v>
      </c>
    </row>
    <row r="949" spans="1:23" ht="15" customHeight="1" x14ac:dyDescent="0.3">
      <c r="A949" s="25">
        <v>321870</v>
      </c>
      <c r="B949" s="25">
        <v>4</v>
      </c>
      <c r="C949" t="str">
        <f>INDEX(tblRegions[name],MATCH(B949,tblRegions[id],0))</f>
        <v>West</v>
      </c>
      <c r="D949" s="26">
        <v>42675</v>
      </c>
      <c r="E949" s="27">
        <v>26</v>
      </c>
      <c r="F949" s="27">
        <v>20</v>
      </c>
      <c r="G949" s="9">
        <f t="shared" si="112"/>
        <v>0.76923076923076927</v>
      </c>
      <c r="H949" s="27">
        <v>520</v>
      </c>
      <c r="I949" s="27">
        <v>323</v>
      </c>
      <c r="J949" s="9">
        <f t="shared" si="113"/>
        <v>0.62115384615384617</v>
      </c>
      <c r="K949">
        <f t="shared" si="114"/>
        <v>-197</v>
      </c>
      <c r="L949" s="28">
        <v>0.50360000000000005</v>
      </c>
      <c r="M949" s="28">
        <v>0.9</v>
      </c>
      <c r="N949" s="9">
        <f t="shared" si="115"/>
        <v>-0.39639999999999997</v>
      </c>
      <c r="O949" s="28">
        <v>0.56320000000000003</v>
      </c>
      <c r="P949" s="28">
        <v>0.95</v>
      </c>
      <c r="Q949" s="9">
        <f t="shared" si="116"/>
        <v>-0.38679999999999992</v>
      </c>
      <c r="R949" s="24">
        <f>SUMIFS(tblCleanOrders[Sales_USD],tblCleanOrders[Rep_ID],A949,tblCleanOrders[Year],YEAR(D949),tblCleanOrders[Month],MONTH(D949))</f>
        <v>16093.7</v>
      </c>
      <c r="S949" s="27">
        <v>1.06</v>
      </c>
      <c r="T949" s="24">
        <f>INDEX(tblRepAvg[Avg_Monthly_Sales],MATCH(A949,tblRepAvg[Rep_ID],0))*S949</f>
        <v>7140.3033789473684</v>
      </c>
      <c r="U949" s="9">
        <f t="shared" si="117"/>
        <v>2.2539238385095834</v>
      </c>
      <c r="V949" s="24">
        <f t="shared" si="118"/>
        <v>8953.3966210526323</v>
      </c>
      <c r="W949" t="str">
        <f t="shared" si="119"/>
        <v>Critical</v>
      </c>
    </row>
    <row r="950" spans="1:23" ht="15" customHeight="1" x14ac:dyDescent="0.3">
      <c r="A950" s="25">
        <v>321870</v>
      </c>
      <c r="B950" s="25">
        <v>4</v>
      </c>
      <c r="C950" t="str">
        <f>INDEX(tblRegions[name],MATCH(B950,tblRegions[id],0))</f>
        <v>West</v>
      </c>
      <c r="D950" s="26">
        <v>42705</v>
      </c>
      <c r="E950" s="27">
        <v>26</v>
      </c>
      <c r="F950" s="27">
        <v>20</v>
      </c>
      <c r="G950" s="9">
        <f t="shared" si="112"/>
        <v>0.76923076923076927</v>
      </c>
      <c r="H950" s="27">
        <v>528</v>
      </c>
      <c r="I950" s="27">
        <v>371</v>
      </c>
      <c r="J950" s="9">
        <f t="shared" si="113"/>
        <v>0.70265151515151514</v>
      </c>
      <c r="K950">
        <f t="shared" si="114"/>
        <v>-157</v>
      </c>
      <c r="L950" s="28">
        <v>0.55500000000000005</v>
      </c>
      <c r="M950" s="28">
        <v>0.9</v>
      </c>
      <c r="N950" s="9">
        <f t="shared" si="115"/>
        <v>-0.34499999999999997</v>
      </c>
      <c r="O950" s="28">
        <v>0.49230000000000002</v>
      </c>
      <c r="P950" s="28">
        <v>0.95</v>
      </c>
      <c r="Q950" s="9">
        <f t="shared" si="116"/>
        <v>-0.45769999999999994</v>
      </c>
      <c r="R950" s="24">
        <f>SUMIFS(tblCleanOrders[Sales_USD],tblCleanOrders[Rep_ID],A950,tblCleanOrders[Year],YEAR(D950),tblCleanOrders[Month],MONTH(D950))</f>
        <v>11308.69</v>
      </c>
      <c r="S950" s="27">
        <v>1.07</v>
      </c>
      <c r="T950" s="24">
        <f>INDEX(tblRepAvg[Avg_Monthly_Sales],MATCH(A950,tblRepAvg[Rep_ID],0))*S950</f>
        <v>7207.6647315789478</v>
      </c>
      <c r="U950" s="9">
        <f t="shared" si="117"/>
        <v>1.5689811362136792</v>
      </c>
      <c r="V950" s="24">
        <f t="shared" si="118"/>
        <v>4101.0252684210527</v>
      </c>
      <c r="W950" t="str">
        <f t="shared" si="119"/>
        <v>Critical</v>
      </c>
    </row>
    <row r="951" spans="1:23" ht="15" customHeight="1" x14ac:dyDescent="0.3">
      <c r="A951" s="25">
        <v>321870</v>
      </c>
      <c r="B951" s="25">
        <v>4</v>
      </c>
      <c r="C951" t="str">
        <f>INDEX(tblRegions[name],MATCH(B951,tblRegions[id],0))</f>
        <v>West</v>
      </c>
      <c r="D951" s="26">
        <v>42736</v>
      </c>
      <c r="E951" s="27">
        <v>26</v>
      </c>
      <c r="F951" s="27">
        <v>20</v>
      </c>
      <c r="G951" s="9">
        <f t="shared" si="112"/>
        <v>0.76923076923076927</v>
      </c>
      <c r="H951" s="27">
        <v>504</v>
      </c>
      <c r="I951" s="27">
        <v>372</v>
      </c>
      <c r="J951" s="9">
        <f t="shared" si="113"/>
        <v>0.73809523809523814</v>
      </c>
      <c r="K951">
        <f t="shared" si="114"/>
        <v>-132</v>
      </c>
      <c r="L951" s="28">
        <v>0.58230000000000004</v>
      </c>
      <c r="M951" s="28">
        <v>0.9</v>
      </c>
      <c r="N951" s="9">
        <f t="shared" si="115"/>
        <v>-0.31769999999999998</v>
      </c>
      <c r="O951" s="28">
        <v>0.54969999999999997</v>
      </c>
      <c r="P951" s="28">
        <v>0.95</v>
      </c>
      <c r="Q951" s="9">
        <f t="shared" si="116"/>
        <v>-0.40029999999999999</v>
      </c>
      <c r="R951" s="24">
        <f>SUMIFS(tblCleanOrders[Sales_USD],tblCleanOrders[Rep_ID],A951,tblCleanOrders[Year],YEAR(D951),tblCleanOrders[Month],MONTH(D951))</f>
        <v>0</v>
      </c>
      <c r="S951" s="27">
        <v>1.08</v>
      </c>
      <c r="T951" s="24">
        <f>INDEX(tblRepAvg[Avg_Monthly_Sales],MATCH(A951,tblRepAvg[Rep_ID],0))*S951</f>
        <v>7275.0260842105272</v>
      </c>
      <c r="U951" s="9">
        <f t="shared" si="117"/>
        <v>0</v>
      </c>
      <c r="V951" s="24">
        <f t="shared" si="118"/>
        <v>-7275.0260842105272</v>
      </c>
      <c r="W951" t="str">
        <f t="shared" si="119"/>
        <v>Critical</v>
      </c>
    </row>
    <row r="952" spans="1:23" ht="15" customHeight="1" x14ac:dyDescent="0.3">
      <c r="A952" s="25">
        <v>321880</v>
      </c>
      <c r="B952" s="25">
        <v>4</v>
      </c>
      <c r="C952" t="str">
        <f>INDEX(tblRegions[name],MATCH(B952,tblRegions[id],0))</f>
        <v>West</v>
      </c>
      <c r="D952" s="26">
        <v>42005</v>
      </c>
      <c r="E952" s="27">
        <v>26</v>
      </c>
      <c r="F952" s="27">
        <v>20</v>
      </c>
      <c r="G952" s="9">
        <f t="shared" si="112"/>
        <v>0.76923076923076927</v>
      </c>
      <c r="H952" s="27">
        <v>516</v>
      </c>
      <c r="I952" s="27">
        <v>311</v>
      </c>
      <c r="J952" s="9">
        <f t="shared" si="113"/>
        <v>0.6027131782945736</v>
      </c>
      <c r="K952">
        <f t="shared" si="114"/>
        <v>-205</v>
      </c>
      <c r="L952" s="28">
        <v>0.50770000000000004</v>
      </c>
      <c r="M952" s="28">
        <v>0.9</v>
      </c>
      <c r="N952" s="9">
        <f t="shared" si="115"/>
        <v>-0.39229999999999998</v>
      </c>
      <c r="O952" s="28">
        <v>0.55759999999999998</v>
      </c>
      <c r="P952" s="28">
        <v>0.95</v>
      </c>
      <c r="Q952" s="9">
        <f t="shared" si="116"/>
        <v>-0.39239999999999997</v>
      </c>
      <c r="R952" s="24">
        <f>SUMIFS(tblCleanOrders[Sales_USD],tblCleanOrders[Rep_ID],A952,tblCleanOrders[Year],YEAR(D952),tblCleanOrders[Month],MONTH(D952))</f>
        <v>0</v>
      </c>
      <c r="S952" s="27">
        <v>1.0900000000000001</v>
      </c>
      <c r="T952" s="24">
        <f>INDEX(tblRepAvg[Avg_Monthly_Sales],MATCH(A952,tblRepAvg[Rep_ID],0))*S952</f>
        <v>4976.0339375000003</v>
      </c>
      <c r="U952" s="9">
        <f t="shared" si="117"/>
        <v>0</v>
      </c>
      <c r="V952" s="24">
        <f t="shared" si="118"/>
        <v>-4976.0339375000003</v>
      </c>
      <c r="W952" t="str">
        <f t="shared" si="119"/>
        <v>Critical</v>
      </c>
    </row>
    <row r="953" spans="1:23" ht="15" customHeight="1" x14ac:dyDescent="0.3">
      <c r="A953" s="25">
        <v>321880</v>
      </c>
      <c r="B953" s="25">
        <v>4</v>
      </c>
      <c r="C953" t="str">
        <f>INDEX(tblRegions[name],MATCH(B953,tblRegions[id],0))</f>
        <v>West</v>
      </c>
      <c r="D953" s="26">
        <v>42036</v>
      </c>
      <c r="E953" s="27">
        <v>26</v>
      </c>
      <c r="F953" s="27">
        <v>20</v>
      </c>
      <c r="G953" s="9">
        <f t="shared" si="112"/>
        <v>0.76923076923076927</v>
      </c>
      <c r="H953" s="27">
        <v>524</v>
      </c>
      <c r="I953" s="27">
        <v>292</v>
      </c>
      <c r="J953" s="9">
        <f t="shared" si="113"/>
        <v>0.5572519083969466</v>
      </c>
      <c r="K953">
        <f t="shared" si="114"/>
        <v>-232</v>
      </c>
      <c r="L953" s="28">
        <v>0.51490000000000002</v>
      </c>
      <c r="M953" s="28">
        <v>0.9</v>
      </c>
      <c r="N953" s="9">
        <f t="shared" si="115"/>
        <v>-0.3851</v>
      </c>
      <c r="O953" s="28">
        <v>0.57120000000000004</v>
      </c>
      <c r="P953" s="28">
        <v>0.95</v>
      </c>
      <c r="Q953" s="9">
        <f t="shared" si="116"/>
        <v>-0.37879999999999991</v>
      </c>
      <c r="R953" s="24">
        <f>SUMIFS(tblCleanOrders[Sales_USD],tblCleanOrders[Rep_ID],A953,tblCleanOrders[Year],YEAR(D953),tblCleanOrders[Month],MONTH(D953))</f>
        <v>0</v>
      </c>
      <c r="S953" s="27">
        <v>1.1000000000000001</v>
      </c>
      <c r="T953" s="24">
        <f>INDEX(tblRepAvg[Avg_Monthly_Sales],MATCH(A953,tblRepAvg[Rep_ID],0))*S953</f>
        <v>5021.6856250000001</v>
      </c>
      <c r="U953" s="9">
        <f t="shared" si="117"/>
        <v>0</v>
      </c>
      <c r="V953" s="24">
        <f t="shared" si="118"/>
        <v>-5021.6856250000001</v>
      </c>
      <c r="W953" t="str">
        <f t="shared" si="119"/>
        <v>Critical</v>
      </c>
    </row>
    <row r="954" spans="1:23" ht="15" customHeight="1" x14ac:dyDescent="0.3">
      <c r="A954" s="25">
        <v>321880</v>
      </c>
      <c r="B954" s="25">
        <v>4</v>
      </c>
      <c r="C954" t="str">
        <f>INDEX(tblRegions[name],MATCH(B954,tblRegions[id],0))</f>
        <v>West</v>
      </c>
      <c r="D954" s="26">
        <v>42064</v>
      </c>
      <c r="E954" s="27">
        <v>26</v>
      </c>
      <c r="F954" s="27">
        <v>20</v>
      </c>
      <c r="G954" s="9">
        <f t="shared" si="112"/>
        <v>0.76923076923076927</v>
      </c>
      <c r="H954" s="27">
        <v>532</v>
      </c>
      <c r="I954" s="27">
        <v>344</v>
      </c>
      <c r="J954" s="9">
        <f t="shared" si="113"/>
        <v>0.64661654135338342</v>
      </c>
      <c r="K954">
        <f t="shared" si="114"/>
        <v>-188</v>
      </c>
      <c r="L954" s="28">
        <v>0.51259999999999994</v>
      </c>
      <c r="M954" s="28">
        <v>0.9</v>
      </c>
      <c r="N954" s="9">
        <f t="shared" si="115"/>
        <v>-0.38740000000000008</v>
      </c>
      <c r="O954" s="28">
        <v>0.59550000000000003</v>
      </c>
      <c r="P954" s="28">
        <v>0.95</v>
      </c>
      <c r="Q954" s="9">
        <f t="shared" si="116"/>
        <v>-0.35449999999999993</v>
      </c>
      <c r="R954" s="24">
        <f>SUMIFS(tblCleanOrders[Sales_USD],tblCleanOrders[Rep_ID],A954,tblCleanOrders[Year],YEAR(D954),tblCleanOrders[Month],MONTH(D954))</f>
        <v>0</v>
      </c>
      <c r="S954" s="27">
        <v>1.1100000000000001</v>
      </c>
      <c r="T954" s="24">
        <f>INDEX(tblRepAvg[Avg_Monthly_Sales],MATCH(A954,tblRepAvg[Rep_ID],0))*S954</f>
        <v>5067.3373124999998</v>
      </c>
      <c r="U954" s="9">
        <f t="shared" si="117"/>
        <v>0</v>
      </c>
      <c r="V954" s="24">
        <f t="shared" si="118"/>
        <v>-5067.3373124999998</v>
      </c>
      <c r="W954" t="str">
        <f t="shared" si="119"/>
        <v>Critical</v>
      </c>
    </row>
    <row r="955" spans="1:23" ht="15" customHeight="1" x14ac:dyDescent="0.3">
      <c r="A955" s="25">
        <v>321880</v>
      </c>
      <c r="B955" s="25">
        <v>4</v>
      </c>
      <c r="C955" t="str">
        <f>INDEX(tblRegions[name],MATCH(B955,tblRegions[id],0))</f>
        <v>West</v>
      </c>
      <c r="D955" s="26">
        <v>42095</v>
      </c>
      <c r="E955" s="27">
        <v>26</v>
      </c>
      <c r="F955" s="27">
        <v>19</v>
      </c>
      <c r="G955" s="9">
        <f t="shared" si="112"/>
        <v>0.73076923076923073</v>
      </c>
      <c r="H955" s="27">
        <v>540</v>
      </c>
      <c r="I955" s="27">
        <v>377</v>
      </c>
      <c r="J955" s="9">
        <f t="shared" si="113"/>
        <v>0.69814814814814818</v>
      </c>
      <c r="K955">
        <f t="shared" si="114"/>
        <v>-163</v>
      </c>
      <c r="L955" s="28">
        <v>0.49509999999999998</v>
      </c>
      <c r="M955" s="28">
        <v>0.9</v>
      </c>
      <c r="N955" s="9">
        <f t="shared" si="115"/>
        <v>-0.40490000000000004</v>
      </c>
      <c r="O955" s="28">
        <v>0.52959999999999996</v>
      </c>
      <c r="P955" s="28">
        <v>0.95</v>
      </c>
      <c r="Q955" s="9">
        <f t="shared" si="116"/>
        <v>-0.4204</v>
      </c>
      <c r="R955" s="24">
        <f>SUMIFS(tblCleanOrders[Sales_USD],tblCleanOrders[Rep_ID],A955,tblCleanOrders[Year],YEAR(D955),tblCleanOrders[Month],MONTH(D955))</f>
        <v>0</v>
      </c>
      <c r="S955" s="27">
        <v>1.1200000000000001</v>
      </c>
      <c r="T955" s="24">
        <f>INDEX(tblRepAvg[Avg_Monthly_Sales],MATCH(A955,tblRepAvg[Rep_ID],0))*S955</f>
        <v>5112.9890000000005</v>
      </c>
      <c r="U955" s="9">
        <f t="shared" si="117"/>
        <v>0</v>
      </c>
      <c r="V955" s="24">
        <f t="shared" si="118"/>
        <v>-5112.9890000000005</v>
      </c>
      <c r="W955" t="str">
        <f t="shared" si="119"/>
        <v>Critical</v>
      </c>
    </row>
    <row r="956" spans="1:23" ht="15" customHeight="1" x14ac:dyDescent="0.3">
      <c r="A956" s="25">
        <v>321880</v>
      </c>
      <c r="B956" s="25">
        <v>4</v>
      </c>
      <c r="C956" t="str">
        <f>INDEX(tblRegions[name],MATCH(B956,tblRegions[id],0))</f>
        <v>West</v>
      </c>
      <c r="D956" s="26">
        <v>42125</v>
      </c>
      <c r="E956" s="27">
        <v>26</v>
      </c>
      <c r="F956" s="27">
        <v>20</v>
      </c>
      <c r="G956" s="9">
        <f t="shared" si="112"/>
        <v>0.76923076923076927</v>
      </c>
      <c r="H956" s="27">
        <v>516</v>
      </c>
      <c r="I956" s="27">
        <v>360</v>
      </c>
      <c r="J956" s="9">
        <f t="shared" si="113"/>
        <v>0.69767441860465118</v>
      </c>
      <c r="K956">
        <f t="shared" si="114"/>
        <v>-156</v>
      </c>
      <c r="L956" s="28">
        <v>0.56610000000000005</v>
      </c>
      <c r="M956" s="28">
        <v>0.9</v>
      </c>
      <c r="N956" s="9">
        <f t="shared" si="115"/>
        <v>-0.33389999999999997</v>
      </c>
      <c r="O956" s="28">
        <v>0.59819999999999995</v>
      </c>
      <c r="P956" s="28">
        <v>0.95</v>
      </c>
      <c r="Q956" s="9">
        <f t="shared" si="116"/>
        <v>-0.3518</v>
      </c>
      <c r="R956" s="24">
        <f>SUMIFS(tblCleanOrders[Sales_USD],tblCleanOrders[Rep_ID],A956,tblCleanOrders[Year],YEAR(D956),tblCleanOrders[Month],MONTH(D956))</f>
        <v>0</v>
      </c>
      <c r="S956" s="27">
        <v>1.1299999999999999</v>
      </c>
      <c r="T956" s="24">
        <f>INDEX(tblRepAvg[Avg_Monthly_Sales],MATCH(A956,tblRepAvg[Rep_ID],0))*S956</f>
        <v>5158.6406874999993</v>
      </c>
      <c r="U956" s="9">
        <f t="shared" si="117"/>
        <v>0</v>
      </c>
      <c r="V956" s="24">
        <f t="shared" si="118"/>
        <v>-5158.6406874999993</v>
      </c>
      <c r="W956" t="str">
        <f t="shared" si="119"/>
        <v>Critical</v>
      </c>
    </row>
    <row r="957" spans="1:23" ht="15" customHeight="1" x14ac:dyDescent="0.3">
      <c r="A957" s="25">
        <v>321880</v>
      </c>
      <c r="B957" s="25">
        <v>4</v>
      </c>
      <c r="C957" t="str">
        <f>INDEX(tblRegions[name],MATCH(B957,tblRegions[id],0))</f>
        <v>West</v>
      </c>
      <c r="D957" s="26">
        <v>42156</v>
      </c>
      <c r="E957" s="27">
        <v>26</v>
      </c>
      <c r="F957" s="27">
        <v>20</v>
      </c>
      <c r="G957" s="9">
        <f t="shared" si="112"/>
        <v>0.76923076923076927</v>
      </c>
      <c r="H957" s="27">
        <v>524</v>
      </c>
      <c r="I957" s="27">
        <v>309</v>
      </c>
      <c r="J957" s="9">
        <f t="shared" si="113"/>
        <v>0.58969465648854957</v>
      </c>
      <c r="K957">
        <f t="shared" si="114"/>
        <v>-215</v>
      </c>
      <c r="L957" s="28">
        <v>0.53790000000000004</v>
      </c>
      <c r="M957" s="28">
        <v>0.9</v>
      </c>
      <c r="N957" s="9">
        <f t="shared" si="115"/>
        <v>-0.36209999999999998</v>
      </c>
      <c r="O957" s="28">
        <v>0.53190000000000004</v>
      </c>
      <c r="P957" s="28">
        <v>0.95</v>
      </c>
      <c r="Q957" s="9">
        <f t="shared" si="116"/>
        <v>-0.41809999999999992</v>
      </c>
      <c r="R957" s="24">
        <f>SUMIFS(tblCleanOrders[Sales_USD],tblCleanOrders[Rep_ID],A957,tblCleanOrders[Year],YEAR(D957),tblCleanOrders[Month],MONTH(D957))</f>
        <v>0</v>
      </c>
      <c r="S957" s="27">
        <v>1.1399999999999999</v>
      </c>
      <c r="T957" s="24">
        <f>INDEX(tblRepAvg[Avg_Monthly_Sales],MATCH(A957,tblRepAvg[Rep_ID],0))*S957</f>
        <v>5204.2923749999991</v>
      </c>
      <c r="U957" s="9">
        <f t="shared" si="117"/>
        <v>0</v>
      </c>
      <c r="V957" s="24">
        <f t="shared" si="118"/>
        <v>-5204.2923749999991</v>
      </c>
      <c r="W957" t="str">
        <f t="shared" si="119"/>
        <v>Critical</v>
      </c>
    </row>
    <row r="958" spans="1:23" ht="15" customHeight="1" x14ac:dyDescent="0.3">
      <c r="A958" s="25">
        <v>321880</v>
      </c>
      <c r="B958" s="25">
        <v>4</v>
      </c>
      <c r="C958" t="str">
        <f>INDEX(tblRegions[name],MATCH(B958,tblRegions[id],0))</f>
        <v>West</v>
      </c>
      <c r="D958" s="26">
        <v>42186</v>
      </c>
      <c r="E958" s="27">
        <v>26</v>
      </c>
      <c r="F958" s="27">
        <v>19</v>
      </c>
      <c r="G958" s="9">
        <f t="shared" si="112"/>
        <v>0.73076923076923073</v>
      </c>
      <c r="H958" s="27">
        <v>532</v>
      </c>
      <c r="I958" s="27">
        <v>345</v>
      </c>
      <c r="J958" s="9">
        <f t="shared" si="113"/>
        <v>0.64849624060150379</v>
      </c>
      <c r="K958">
        <f t="shared" si="114"/>
        <v>-187</v>
      </c>
      <c r="L958" s="28">
        <v>0.51580000000000004</v>
      </c>
      <c r="M958" s="28">
        <v>0.9</v>
      </c>
      <c r="N958" s="9">
        <f t="shared" si="115"/>
        <v>-0.38419999999999999</v>
      </c>
      <c r="O958" s="28">
        <v>0.58209999999999995</v>
      </c>
      <c r="P958" s="28">
        <v>0.95</v>
      </c>
      <c r="Q958" s="9">
        <f t="shared" si="116"/>
        <v>-0.3679</v>
      </c>
      <c r="R958" s="24">
        <f>SUMIFS(tblCleanOrders[Sales_USD],tblCleanOrders[Rep_ID],A958,tblCleanOrders[Year],YEAR(D958),tblCleanOrders[Month],MONTH(D958))</f>
        <v>0</v>
      </c>
      <c r="S958" s="27">
        <v>1.1499999999999999</v>
      </c>
      <c r="T958" s="24">
        <f>INDEX(tblRepAvg[Avg_Monthly_Sales],MATCH(A958,tblRepAvg[Rep_ID],0))*S958</f>
        <v>5249.9440624999997</v>
      </c>
      <c r="U958" s="9">
        <f t="shared" si="117"/>
        <v>0</v>
      </c>
      <c r="V958" s="24">
        <f t="shared" si="118"/>
        <v>-5249.9440624999997</v>
      </c>
      <c r="W958" t="str">
        <f t="shared" si="119"/>
        <v>Critical</v>
      </c>
    </row>
    <row r="959" spans="1:23" ht="15" customHeight="1" x14ac:dyDescent="0.3">
      <c r="A959" s="25">
        <v>321880</v>
      </c>
      <c r="B959" s="25">
        <v>4</v>
      </c>
      <c r="C959" t="str">
        <f>INDEX(tblRegions[name],MATCH(B959,tblRegions[id],0))</f>
        <v>West</v>
      </c>
      <c r="D959" s="26">
        <v>42217</v>
      </c>
      <c r="E959" s="27">
        <v>26</v>
      </c>
      <c r="F959" s="27">
        <v>19</v>
      </c>
      <c r="G959" s="9">
        <f t="shared" si="112"/>
        <v>0.73076923076923073</v>
      </c>
      <c r="H959" s="27">
        <v>540</v>
      </c>
      <c r="I959" s="27">
        <v>347</v>
      </c>
      <c r="J959" s="9">
        <f t="shared" si="113"/>
        <v>0.6425925925925926</v>
      </c>
      <c r="K959">
        <f t="shared" si="114"/>
        <v>-193</v>
      </c>
      <c r="L959" s="28">
        <v>0.53800000000000003</v>
      </c>
      <c r="M959" s="28">
        <v>0.9</v>
      </c>
      <c r="N959" s="9">
        <f t="shared" si="115"/>
        <v>-0.36199999999999999</v>
      </c>
      <c r="O959" s="28">
        <v>0.62350000000000005</v>
      </c>
      <c r="P959" s="28">
        <v>0.95</v>
      </c>
      <c r="Q959" s="9">
        <f t="shared" si="116"/>
        <v>-0.3264999999999999</v>
      </c>
      <c r="R959" s="24">
        <f>SUMIFS(tblCleanOrders[Sales_USD],tblCleanOrders[Rep_ID],A959,tblCleanOrders[Year],YEAR(D959),tblCleanOrders[Month],MONTH(D959))</f>
        <v>0</v>
      </c>
      <c r="S959" s="27">
        <v>1.05</v>
      </c>
      <c r="T959" s="24">
        <f>INDEX(tblRepAvg[Avg_Monthly_Sales],MATCH(A959,tblRepAvg[Rep_ID],0))*S959</f>
        <v>4793.4271875000004</v>
      </c>
      <c r="U959" s="9">
        <f t="shared" si="117"/>
        <v>0</v>
      </c>
      <c r="V959" s="24">
        <f t="shared" si="118"/>
        <v>-4793.4271875000004</v>
      </c>
      <c r="W959" t="str">
        <f t="shared" si="119"/>
        <v>Critical</v>
      </c>
    </row>
    <row r="960" spans="1:23" ht="15" customHeight="1" x14ac:dyDescent="0.3">
      <c r="A960" s="25">
        <v>321880</v>
      </c>
      <c r="B960" s="25">
        <v>4</v>
      </c>
      <c r="C960" t="str">
        <f>INDEX(tblRegions[name],MATCH(B960,tblRegions[id],0))</f>
        <v>West</v>
      </c>
      <c r="D960" s="26">
        <v>42248</v>
      </c>
      <c r="E960" s="27">
        <v>26</v>
      </c>
      <c r="F960" s="27">
        <v>20</v>
      </c>
      <c r="G960" s="9">
        <f t="shared" si="112"/>
        <v>0.76923076923076927</v>
      </c>
      <c r="H960" s="27">
        <v>516</v>
      </c>
      <c r="I960" s="27">
        <v>351</v>
      </c>
      <c r="J960" s="9">
        <f t="shared" si="113"/>
        <v>0.68023255813953487</v>
      </c>
      <c r="K960">
        <f t="shared" si="114"/>
        <v>-165</v>
      </c>
      <c r="L960" s="28">
        <v>0.52869999999999995</v>
      </c>
      <c r="M960" s="28">
        <v>0.9</v>
      </c>
      <c r="N960" s="9">
        <f t="shared" si="115"/>
        <v>-0.37130000000000007</v>
      </c>
      <c r="O960" s="28">
        <v>0.57489999999999997</v>
      </c>
      <c r="P960" s="28">
        <v>0.95</v>
      </c>
      <c r="Q960" s="9">
        <f t="shared" si="116"/>
        <v>-0.37509999999999999</v>
      </c>
      <c r="R960" s="24">
        <f>SUMIFS(tblCleanOrders[Sales_USD],tblCleanOrders[Rep_ID],A960,tblCleanOrders[Year],YEAR(D960),tblCleanOrders[Month],MONTH(D960))</f>
        <v>0</v>
      </c>
      <c r="S960" s="27">
        <v>1.06</v>
      </c>
      <c r="T960" s="24">
        <f>INDEX(tblRepAvg[Avg_Monthly_Sales],MATCH(A960,tblRepAvg[Rep_ID],0))*S960</f>
        <v>4839.0788750000002</v>
      </c>
      <c r="U960" s="9">
        <f t="shared" si="117"/>
        <v>0</v>
      </c>
      <c r="V960" s="24">
        <f t="shared" si="118"/>
        <v>-4839.0788750000002</v>
      </c>
      <c r="W960" t="str">
        <f t="shared" si="119"/>
        <v>Critical</v>
      </c>
    </row>
    <row r="961" spans="1:23" ht="15" customHeight="1" x14ac:dyDescent="0.3">
      <c r="A961" s="25">
        <v>321880</v>
      </c>
      <c r="B961" s="25">
        <v>4</v>
      </c>
      <c r="C961" t="str">
        <f>INDEX(tblRegions[name],MATCH(B961,tblRegions[id],0))</f>
        <v>West</v>
      </c>
      <c r="D961" s="26">
        <v>42278</v>
      </c>
      <c r="E961" s="27">
        <v>26</v>
      </c>
      <c r="F961" s="27">
        <v>19</v>
      </c>
      <c r="G961" s="9">
        <f t="shared" si="112"/>
        <v>0.73076923076923073</v>
      </c>
      <c r="H961" s="27">
        <v>524</v>
      </c>
      <c r="I961" s="27">
        <v>322</v>
      </c>
      <c r="J961" s="9">
        <f t="shared" si="113"/>
        <v>0.6145038167938931</v>
      </c>
      <c r="K961">
        <f t="shared" si="114"/>
        <v>-202</v>
      </c>
      <c r="L961" s="28">
        <v>0.54590000000000005</v>
      </c>
      <c r="M961" s="28">
        <v>0.9</v>
      </c>
      <c r="N961" s="9">
        <f t="shared" si="115"/>
        <v>-0.35409999999999997</v>
      </c>
      <c r="O961" s="28">
        <v>0.55010000000000003</v>
      </c>
      <c r="P961" s="28">
        <v>0.95</v>
      </c>
      <c r="Q961" s="9">
        <f t="shared" si="116"/>
        <v>-0.39989999999999992</v>
      </c>
      <c r="R961" s="24">
        <f>SUMIFS(tblCleanOrders[Sales_USD],tblCleanOrders[Rep_ID],A961,tblCleanOrders[Year],YEAR(D961),tblCleanOrders[Month],MONTH(D961))</f>
        <v>0</v>
      </c>
      <c r="S961" s="27">
        <v>1.07</v>
      </c>
      <c r="T961" s="24">
        <f>INDEX(tblRepAvg[Avg_Monthly_Sales],MATCH(A961,tblRepAvg[Rep_ID],0))*S961</f>
        <v>4884.7305624999999</v>
      </c>
      <c r="U961" s="9">
        <f t="shared" si="117"/>
        <v>0</v>
      </c>
      <c r="V961" s="24">
        <f t="shared" si="118"/>
        <v>-4884.7305624999999</v>
      </c>
      <c r="W961" t="str">
        <f t="shared" si="119"/>
        <v>Critical</v>
      </c>
    </row>
    <row r="962" spans="1:23" ht="15" customHeight="1" x14ac:dyDescent="0.3">
      <c r="A962" s="25">
        <v>321880</v>
      </c>
      <c r="B962" s="25">
        <v>4</v>
      </c>
      <c r="C962" t="str">
        <f>INDEX(tblRegions[name],MATCH(B962,tblRegions[id],0))</f>
        <v>West</v>
      </c>
      <c r="D962" s="26">
        <v>42309</v>
      </c>
      <c r="E962" s="27">
        <v>26</v>
      </c>
      <c r="F962" s="27">
        <v>19</v>
      </c>
      <c r="G962" s="9">
        <f t="shared" ref="G962:G1025" si="120">F962/E962</f>
        <v>0.73076923076923073</v>
      </c>
      <c r="H962" s="27">
        <v>532</v>
      </c>
      <c r="I962" s="27">
        <v>306</v>
      </c>
      <c r="J962" s="9">
        <f t="shared" ref="J962:J1025" si="121">I962/H962</f>
        <v>0.57518796992481203</v>
      </c>
      <c r="K962">
        <f t="shared" ref="K962:K1025" si="122">I962-H962</f>
        <v>-226</v>
      </c>
      <c r="L962" s="28">
        <v>0.47320000000000001</v>
      </c>
      <c r="M962" s="28">
        <v>0.9</v>
      </c>
      <c r="N962" s="9">
        <f t="shared" ref="N962:N1025" si="123">L962-M962</f>
        <v>-0.42680000000000001</v>
      </c>
      <c r="O962" s="28">
        <v>0.52759999999999996</v>
      </c>
      <c r="P962" s="28">
        <v>0.95</v>
      </c>
      <c r="Q962" s="9">
        <f t="shared" ref="Q962:Q1025" si="124">O962-P962</f>
        <v>-0.4224</v>
      </c>
      <c r="R962" s="24">
        <f>SUMIFS(tblCleanOrders[Sales_USD],tblCleanOrders[Rep_ID],A962,tblCleanOrders[Year],YEAR(D962),tblCleanOrders[Month],MONTH(D962))</f>
        <v>0</v>
      </c>
      <c r="S962" s="27">
        <v>1.08</v>
      </c>
      <c r="T962" s="24">
        <f>INDEX(tblRepAvg[Avg_Monthly_Sales],MATCH(A962,tblRepAvg[Rep_ID],0))*S962</f>
        <v>4930.3822500000006</v>
      </c>
      <c r="U962" s="9">
        <f t="shared" ref="U962:U1025" si="125">IFERROR(R962/T962,0)</f>
        <v>0</v>
      </c>
      <c r="V962" s="24">
        <f t="shared" ref="V962:V1025" si="126">R962-T962</f>
        <v>-4930.3822500000006</v>
      </c>
      <c r="W962" t="str">
        <f t="shared" ref="W962:W1025" si="127">IF(AND(U962&gt;=0.9,L962&gt;=0.8),"Healthy",IF(OR(U962&lt;0.8,L962&lt;0.7),"Critical","At Risk"))</f>
        <v>Critical</v>
      </c>
    </row>
    <row r="963" spans="1:23" ht="15" customHeight="1" x14ac:dyDescent="0.3">
      <c r="A963" s="25">
        <v>321880</v>
      </c>
      <c r="B963" s="25">
        <v>4</v>
      </c>
      <c r="C963" t="str">
        <f>INDEX(tblRegions[name],MATCH(B963,tblRegions[id],0))</f>
        <v>West</v>
      </c>
      <c r="D963" s="26">
        <v>42339</v>
      </c>
      <c r="E963" s="27">
        <v>26</v>
      </c>
      <c r="F963" s="27">
        <v>20</v>
      </c>
      <c r="G963" s="9">
        <f t="shared" si="120"/>
        <v>0.76923076923076927</v>
      </c>
      <c r="H963" s="27">
        <v>540</v>
      </c>
      <c r="I963" s="27">
        <v>307</v>
      </c>
      <c r="J963" s="9">
        <f t="shared" si="121"/>
        <v>0.56851851851851853</v>
      </c>
      <c r="K963">
        <f t="shared" si="122"/>
        <v>-233</v>
      </c>
      <c r="L963" s="28">
        <v>0.50719999999999998</v>
      </c>
      <c r="M963" s="28">
        <v>0.9</v>
      </c>
      <c r="N963" s="9">
        <f t="shared" si="123"/>
        <v>-0.39280000000000004</v>
      </c>
      <c r="O963" s="28">
        <v>0.63239999999999996</v>
      </c>
      <c r="P963" s="28">
        <v>0.95</v>
      </c>
      <c r="Q963" s="9">
        <f t="shared" si="124"/>
        <v>-0.31759999999999999</v>
      </c>
      <c r="R963" s="24">
        <f>SUMIFS(tblCleanOrders[Sales_USD],tblCleanOrders[Rep_ID],A963,tblCleanOrders[Year],YEAR(D963),tblCleanOrders[Month],MONTH(D963))</f>
        <v>0</v>
      </c>
      <c r="S963" s="27">
        <v>1.0900000000000001</v>
      </c>
      <c r="T963" s="24">
        <f>INDEX(tblRepAvg[Avg_Monthly_Sales],MATCH(A963,tblRepAvg[Rep_ID],0))*S963</f>
        <v>4976.0339375000003</v>
      </c>
      <c r="U963" s="9">
        <f t="shared" si="125"/>
        <v>0</v>
      </c>
      <c r="V963" s="24">
        <f t="shared" si="126"/>
        <v>-4976.0339375000003</v>
      </c>
      <c r="W963" t="str">
        <f t="shared" si="127"/>
        <v>Critical</v>
      </c>
    </row>
    <row r="964" spans="1:23" ht="15" customHeight="1" x14ac:dyDescent="0.3">
      <c r="A964" s="25">
        <v>321880</v>
      </c>
      <c r="B964" s="25">
        <v>4</v>
      </c>
      <c r="C964" t="str">
        <f>INDEX(tblRegions[name],MATCH(B964,tblRegions[id],0))</f>
        <v>West</v>
      </c>
      <c r="D964" s="26">
        <v>42370</v>
      </c>
      <c r="E964" s="27">
        <v>26</v>
      </c>
      <c r="F964" s="27">
        <v>19</v>
      </c>
      <c r="G964" s="9">
        <f t="shared" si="120"/>
        <v>0.73076923076923073</v>
      </c>
      <c r="H964" s="27">
        <v>516</v>
      </c>
      <c r="I964" s="27">
        <v>333</v>
      </c>
      <c r="J964" s="9">
        <f t="shared" si="121"/>
        <v>0.64534883720930236</v>
      </c>
      <c r="K964">
        <f t="shared" si="122"/>
        <v>-183</v>
      </c>
      <c r="L964" s="28">
        <v>0.5776</v>
      </c>
      <c r="M964" s="28">
        <v>0.9</v>
      </c>
      <c r="N964" s="9">
        <f t="shared" si="123"/>
        <v>-0.32240000000000002</v>
      </c>
      <c r="O964" s="28">
        <v>0.60340000000000005</v>
      </c>
      <c r="P964" s="28">
        <v>0.95</v>
      </c>
      <c r="Q964" s="9">
        <f t="shared" si="124"/>
        <v>-0.34659999999999991</v>
      </c>
      <c r="R964" s="24">
        <f>SUMIFS(tblCleanOrders[Sales_USD],tblCleanOrders[Rep_ID],A964,tblCleanOrders[Year],YEAR(D964),tblCleanOrders[Month],MONTH(D964))</f>
        <v>0</v>
      </c>
      <c r="S964" s="27">
        <v>1.1000000000000001</v>
      </c>
      <c r="T964" s="24">
        <f>INDEX(tblRepAvg[Avg_Monthly_Sales],MATCH(A964,tblRepAvg[Rep_ID],0))*S964</f>
        <v>5021.6856250000001</v>
      </c>
      <c r="U964" s="9">
        <f t="shared" si="125"/>
        <v>0</v>
      </c>
      <c r="V964" s="24">
        <f t="shared" si="126"/>
        <v>-5021.6856250000001</v>
      </c>
      <c r="W964" t="str">
        <f t="shared" si="127"/>
        <v>Critical</v>
      </c>
    </row>
    <row r="965" spans="1:23" ht="15" customHeight="1" x14ac:dyDescent="0.3">
      <c r="A965" s="25">
        <v>321880</v>
      </c>
      <c r="B965" s="25">
        <v>4</v>
      </c>
      <c r="C965" t="str">
        <f>INDEX(tblRegions[name],MATCH(B965,tblRegions[id],0))</f>
        <v>West</v>
      </c>
      <c r="D965" s="26">
        <v>42401</v>
      </c>
      <c r="E965" s="27">
        <v>26</v>
      </c>
      <c r="F965" s="27">
        <v>19</v>
      </c>
      <c r="G965" s="9">
        <f t="shared" si="120"/>
        <v>0.73076923076923073</v>
      </c>
      <c r="H965" s="27">
        <v>524</v>
      </c>
      <c r="I965" s="27">
        <v>326</v>
      </c>
      <c r="J965" s="9">
        <f t="shared" si="121"/>
        <v>0.62213740458015265</v>
      </c>
      <c r="K965">
        <f t="shared" si="122"/>
        <v>-198</v>
      </c>
      <c r="L965" s="28">
        <v>0.4985</v>
      </c>
      <c r="M965" s="28">
        <v>0.9</v>
      </c>
      <c r="N965" s="9">
        <f t="shared" si="123"/>
        <v>-0.40150000000000002</v>
      </c>
      <c r="O965" s="28">
        <v>0.65400000000000003</v>
      </c>
      <c r="P965" s="28">
        <v>0.95</v>
      </c>
      <c r="Q965" s="9">
        <f t="shared" si="124"/>
        <v>-0.29599999999999993</v>
      </c>
      <c r="R965" s="24">
        <f>SUMIFS(tblCleanOrders[Sales_USD],tblCleanOrders[Rep_ID],A965,tblCleanOrders[Year],YEAR(D965),tblCleanOrders[Month],MONTH(D965))</f>
        <v>2725.4</v>
      </c>
      <c r="S965" s="27">
        <v>1.1100000000000001</v>
      </c>
      <c r="T965" s="24">
        <f>INDEX(tblRepAvg[Avg_Monthly_Sales],MATCH(A965,tblRepAvg[Rep_ID],0))*S965</f>
        <v>5067.3373124999998</v>
      </c>
      <c r="U965" s="9">
        <f t="shared" si="125"/>
        <v>0.53783670435300235</v>
      </c>
      <c r="V965" s="24">
        <f t="shared" si="126"/>
        <v>-2341.9373124999997</v>
      </c>
      <c r="W965" t="str">
        <f t="shared" si="127"/>
        <v>Critical</v>
      </c>
    </row>
    <row r="966" spans="1:23" ht="15" customHeight="1" x14ac:dyDescent="0.3">
      <c r="A966" s="25">
        <v>321880</v>
      </c>
      <c r="B966" s="25">
        <v>4</v>
      </c>
      <c r="C966" t="str">
        <f>INDEX(tblRegions[name],MATCH(B966,tblRegions[id],0))</f>
        <v>West</v>
      </c>
      <c r="D966" s="26">
        <v>42430</v>
      </c>
      <c r="E966" s="27">
        <v>26</v>
      </c>
      <c r="F966" s="27">
        <v>19</v>
      </c>
      <c r="G966" s="9">
        <f t="shared" si="120"/>
        <v>0.73076923076923073</v>
      </c>
      <c r="H966" s="27">
        <v>532</v>
      </c>
      <c r="I966" s="27">
        <v>314</v>
      </c>
      <c r="J966" s="9">
        <f t="shared" si="121"/>
        <v>0.59022556390977443</v>
      </c>
      <c r="K966">
        <f t="shared" si="122"/>
        <v>-218</v>
      </c>
      <c r="L966" s="28">
        <v>0.51870000000000005</v>
      </c>
      <c r="M966" s="28">
        <v>0.9</v>
      </c>
      <c r="N966" s="9">
        <f t="shared" si="123"/>
        <v>-0.38129999999999997</v>
      </c>
      <c r="O966" s="28">
        <v>0.51900000000000002</v>
      </c>
      <c r="P966" s="28">
        <v>0.95</v>
      </c>
      <c r="Q966" s="9">
        <f t="shared" si="124"/>
        <v>-0.43099999999999994</v>
      </c>
      <c r="R966" s="24">
        <f>SUMIFS(tblCleanOrders[Sales_USD],tblCleanOrders[Rep_ID],A966,tblCleanOrders[Year],YEAR(D966),tblCleanOrders[Month],MONTH(D966))</f>
        <v>6144.11</v>
      </c>
      <c r="S966" s="27">
        <v>1.1200000000000001</v>
      </c>
      <c r="T966" s="24">
        <f>INDEX(tblRepAvg[Avg_Monthly_Sales],MATCH(A966,tblRepAvg[Rep_ID],0))*S966</f>
        <v>5112.9890000000005</v>
      </c>
      <c r="U966" s="9">
        <f t="shared" si="125"/>
        <v>1.2016669701421221</v>
      </c>
      <c r="V966" s="24">
        <f t="shared" si="126"/>
        <v>1031.1209999999992</v>
      </c>
      <c r="W966" t="str">
        <f t="shared" si="127"/>
        <v>Critical</v>
      </c>
    </row>
    <row r="967" spans="1:23" ht="15" customHeight="1" x14ac:dyDescent="0.3">
      <c r="A967" s="25">
        <v>321880</v>
      </c>
      <c r="B967" s="25">
        <v>4</v>
      </c>
      <c r="C967" t="str">
        <f>INDEX(tblRegions[name],MATCH(B967,tblRegions[id],0))</f>
        <v>West</v>
      </c>
      <c r="D967" s="26">
        <v>42461</v>
      </c>
      <c r="E967" s="27">
        <v>26</v>
      </c>
      <c r="F967" s="27">
        <v>21</v>
      </c>
      <c r="G967" s="9">
        <f t="shared" si="120"/>
        <v>0.80769230769230771</v>
      </c>
      <c r="H967" s="27">
        <v>540</v>
      </c>
      <c r="I967" s="27">
        <v>393</v>
      </c>
      <c r="J967" s="9">
        <f t="shared" si="121"/>
        <v>0.72777777777777775</v>
      </c>
      <c r="K967">
        <f t="shared" si="122"/>
        <v>-147</v>
      </c>
      <c r="L967" s="28">
        <v>0.53849999999999998</v>
      </c>
      <c r="M967" s="28">
        <v>0.9</v>
      </c>
      <c r="N967" s="9">
        <f t="shared" si="123"/>
        <v>-0.36150000000000004</v>
      </c>
      <c r="O967" s="28">
        <v>0.52810000000000001</v>
      </c>
      <c r="P967" s="28">
        <v>0.95</v>
      </c>
      <c r="Q967" s="9">
        <f t="shared" si="124"/>
        <v>-0.42189999999999994</v>
      </c>
      <c r="R967" s="24">
        <f>SUMIFS(tblCleanOrders[Sales_USD],tblCleanOrders[Rep_ID],A967,tblCleanOrders[Year],YEAR(D967),tblCleanOrders[Month],MONTH(D967))</f>
        <v>4151.95</v>
      </c>
      <c r="S967" s="27">
        <v>1.1299999999999999</v>
      </c>
      <c r="T967" s="24">
        <f>INDEX(tblRepAvg[Avg_Monthly_Sales],MATCH(A967,tblRepAvg[Rep_ID],0))*S967</f>
        <v>5158.6406874999993</v>
      </c>
      <c r="U967" s="9">
        <f t="shared" si="125"/>
        <v>0.80485349756199709</v>
      </c>
      <c r="V967" s="24">
        <f t="shared" si="126"/>
        <v>-1006.6906874999995</v>
      </c>
      <c r="W967" t="str">
        <f t="shared" si="127"/>
        <v>Critical</v>
      </c>
    </row>
    <row r="968" spans="1:23" ht="15" customHeight="1" x14ac:dyDescent="0.3">
      <c r="A968" s="25">
        <v>321880</v>
      </c>
      <c r="B968" s="25">
        <v>4</v>
      </c>
      <c r="C968" t="str">
        <f>INDEX(tblRegions[name],MATCH(B968,tblRegions[id],0))</f>
        <v>West</v>
      </c>
      <c r="D968" s="26">
        <v>42491</v>
      </c>
      <c r="E968" s="27">
        <v>26</v>
      </c>
      <c r="F968" s="27">
        <v>18</v>
      </c>
      <c r="G968" s="9">
        <f t="shared" si="120"/>
        <v>0.69230769230769229</v>
      </c>
      <c r="H968" s="27">
        <v>516</v>
      </c>
      <c r="I968" s="27">
        <v>321</v>
      </c>
      <c r="J968" s="9">
        <f t="shared" si="121"/>
        <v>0.62209302325581395</v>
      </c>
      <c r="K968">
        <f t="shared" si="122"/>
        <v>-195</v>
      </c>
      <c r="L968" s="28">
        <v>0.54400000000000004</v>
      </c>
      <c r="M968" s="28">
        <v>0.9</v>
      </c>
      <c r="N968" s="9">
        <f t="shared" si="123"/>
        <v>-0.35599999999999998</v>
      </c>
      <c r="O968" s="28">
        <v>0.5524</v>
      </c>
      <c r="P968" s="28">
        <v>0.95</v>
      </c>
      <c r="Q968" s="9">
        <f t="shared" si="124"/>
        <v>-0.39759999999999995</v>
      </c>
      <c r="R968" s="24">
        <f>SUMIFS(tblCleanOrders[Sales_USD],tblCleanOrders[Rep_ID],A968,tblCleanOrders[Year],YEAR(D968),tblCleanOrders[Month],MONTH(D968))</f>
        <v>2796.71</v>
      </c>
      <c r="S968" s="27">
        <v>1.1399999999999999</v>
      </c>
      <c r="T968" s="24">
        <f>INDEX(tblRepAvg[Avg_Monthly_Sales],MATCH(A968,tblRepAvg[Rep_ID],0))*S968</f>
        <v>5204.2923749999991</v>
      </c>
      <c r="U968" s="9">
        <f t="shared" si="125"/>
        <v>0.53738525787571656</v>
      </c>
      <c r="V968" s="24">
        <f t="shared" si="126"/>
        <v>-2407.582374999999</v>
      </c>
      <c r="W968" t="str">
        <f t="shared" si="127"/>
        <v>Critical</v>
      </c>
    </row>
    <row r="969" spans="1:23" ht="15" customHeight="1" x14ac:dyDescent="0.3">
      <c r="A969" s="25">
        <v>321880</v>
      </c>
      <c r="B969" s="25">
        <v>4</v>
      </c>
      <c r="C969" t="str">
        <f>INDEX(tblRegions[name],MATCH(B969,tblRegions[id],0))</f>
        <v>West</v>
      </c>
      <c r="D969" s="26">
        <v>42522</v>
      </c>
      <c r="E969" s="27">
        <v>26</v>
      </c>
      <c r="F969" s="27">
        <v>20</v>
      </c>
      <c r="G969" s="9">
        <f t="shared" si="120"/>
        <v>0.76923076923076927</v>
      </c>
      <c r="H969" s="27">
        <v>524</v>
      </c>
      <c r="I969" s="27">
        <v>339</v>
      </c>
      <c r="J969" s="9">
        <f t="shared" si="121"/>
        <v>0.64694656488549618</v>
      </c>
      <c r="K969">
        <f t="shared" si="122"/>
        <v>-185</v>
      </c>
      <c r="L969" s="28">
        <v>0.56640000000000001</v>
      </c>
      <c r="M969" s="28">
        <v>0.9</v>
      </c>
      <c r="N969" s="9">
        <f t="shared" si="123"/>
        <v>-0.33360000000000001</v>
      </c>
      <c r="O969" s="28">
        <v>0.5675</v>
      </c>
      <c r="P969" s="28">
        <v>0.95</v>
      </c>
      <c r="Q969" s="9">
        <f t="shared" si="124"/>
        <v>-0.38249999999999995</v>
      </c>
      <c r="R969" s="24">
        <f>SUMIFS(tblCleanOrders[Sales_USD],tblCleanOrders[Rep_ID],A969,tblCleanOrders[Year],YEAR(D969),tblCleanOrders[Month],MONTH(D969))</f>
        <v>4526.34</v>
      </c>
      <c r="S969" s="27">
        <v>1.1499999999999999</v>
      </c>
      <c r="T969" s="24">
        <f>INDEX(tblRepAvg[Avg_Monthly_Sales],MATCH(A969,tblRepAvg[Rep_ID],0))*S969</f>
        <v>5249.9440624999997</v>
      </c>
      <c r="U969" s="9">
        <f t="shared" si="125"/>
        <v>0.86216918620740068</v>
      </c>
      <c r="V969" s="24">
        <f t="shared" si="126"/>
        <v>-723.6040624999996</v>
      </c>
      <c r="W969" t="str">
        <f t="shared" si="127"/>
        <v>Critical</v>
      </c>
    </row>
    <row r="970" spans="1:23" ht="15" customHeight="1" x14ac:dyDescent="0.3">
      <c r="A970" s="25">
        <v>321880</v>
      </c>
      <c r="B970" s="25">
        <v>4</v>
      </c>
      <c r="C970" t="str">
        <f>INDEX(tblRegions[name],MATCH(B970,tblRegions[id],0))</f>
        <v>West</v>
      </c>
      <c r="D970" s="26">
        <v>42552</v>
      </c>
      <c r="E970" s="27">
        <v>26</v>
      </c>
      <c r="F970" s="27">
        <v>19</v>
      </c>
      <c r="G970" s="9">
        <f t="shared" si="120"/>
        <v>0.73076923076923073</v>
      </c>
      <c r="H970" s="27">
        <v>532</v>
      </c>
      <c r="I970" s="27">
        <v>350</v>
      </c>
      <c r="J970" s="9">
        <f t="shared" si="121"/>
        <v>0.65789473684210531</v>
      </c>
      <c r="K970">
        <f t="shared" si="122"/>
        <v>-182</v>
      </c>
      <c r="L970" s="28">
        <v>0.55549999999999999</v>
      </c>
      <c r="M970" s="28">
        <v>0.9</v>
      </c>
      <c r="N970" s="9">
        <f t="shared" si="123"/>
        <v>-0.34450000000000003</v>
      </c>
      <c r="O970" s="28">
        <v>0.60799999999999998</v>
      </c>
      <c r="P970" s="28">
        <v>0.95</v>
      </c>
      <c r="Q970" s="9">
        <f t="shared" si="124"/>
        <v>-0.34199999999999997</v>
      </c>
      <c r="R970" s="24">
        <f>SUMIFS(tblCleanOrders[Sales_USD],tblCleanOrders[Rep_ID],A970,tblCleanOrders[Year],YEAR(D970),tblCleanOrders[Month],MONTH(D970))</f>
        <v>6431.16</v>
      </c>
      <c r="S970" s="27">
        <v>1.05</v>
      </c>
      <c r="T970" s="24">
        <f>INDEX(tblRepAvg[Avg_Monthly_Sales],MATCH(A970,tblRepAvg[Rep_ID],0))*S970</f>
        <v>4793.4271875000004</v>
      </c>
      <c r="U970" s="9">
        <f t="shared" si="125"/>
        <v>1.3416621862476135</v>
      </c>
      <c r="V970" s="24">
        <f t="shared" si="126"/>
        <v>1637.7328124999995</v>
      </c>
      <c r="W970" t="str">
        <f t="shared" si="127"/>
        <v>Critical</v>
      </c>
    </row>
    <row r="971" spans="1:23" ht="15" customHeight="1" x14ac:dyDescent="0.3">
      <c r="A971" s="25">
        <v>321880</v>
      </c>
      <c r="B971" s="25">
        <v>4</v>
      </c>
      <c r="C971" t="str">
        <f>INDEX(tblRegions[name],MATCH(B971,tblRegions[id],0))</f>
        <v>West</v>
      </c>
      <c r="D971" s="26">
        <v>42583</v>
      </c>
      <c r="E971" s="27">
        <v>26</v>
      </c>
      <c r="F971" s="27">
        <v>20</v>
      </c>
      <c r="G971" s="9">
        <f t="shared" si="120"/>
        <v>0.76923076923076927</v>
      </c>
      <c r="H971" s="27">
        <v>540</v>
      </c>
      <c r="I971" s="27">
        <v>310</v>
      </c>
      <c r="J971" s="9">
        <f t="shared" si="121"/>
        <v>0.57407407407407407</v>
      </c>
      <c r="K971">
        <f t="shared" si="122"/>
        <v>-230</v>
      </c>
      <c r="L971" s="28">
        <v>0.50490000000000002</v>
      </c>
      <c r="M971" s="28">
        <v>0.9</v>
      </c>
      <c r="N971" s="9">
        <f t="shared" si="123"/>
        <v>-0.39510000000000001</v>
      </c>
      <c r="O971" s="28">
        <v>0.54290000000000005</v>
      </c>
      <c r="P971" s="28">
        <v>0.95</v>
      </c>
      <c r="Q971" s="9">
        <f t="shared" si="124"/>
        <v>-0.40709999999999991</v>
      </c>
      <c r="R971" s="24">
        <f>SUMIFS(tblCleanOrders[Sales_USD],tblCleanOrders[Rep_ID],A971,tblCleanOrders[Year],YEAR(D971),tblCleanOrders[Month],MONTH(D971))</f>
        <v>9485.7699999999986</v>
      </c>
      <c r="S971" s="27">
        <v>1.06</v>
      </c>
      <c r="T971" s="24">
        <f>INDEX(tblRepAvg[Avg_Monthly_Sales],MATCH(A971,tblRepAvg[Rep_ID],0))*S971</f>
        <v>4839.0788750000002</v>
      </c>
      <c r="U971" s="9">
        <f t="shared" si="125"/>
        <v>1.9602428984999751</v>
      </c>
      <c r="V971" s="24">
        <f t="shared" si="126"/>
        <v>4646.6911249999985</v>
      </c>
      <c r="W971" t="str">
        <f t="shared" si="127"/>
        <v>Critical</v>
      </c>
    </row>
    <row r="972" spans="1:23" ht="15" customHeight="1" x14ac:dyDescent="0.3">
      <c r="A972" s="25">
        <v>321880</v>
      </c>
      <c r="B972" s="25">
        <v>4</v>
      </c>
      <c r="C972" t="str">
        <f>INDEX(tblRegions[name],MATCH(B972,tblRegions[id],0))</f>
        <v>West</v>
      </c>
      <c r="D972" s="26">
        <v>42614</v>
      </c>
      <c r="E972" s="27">
        <v>26</v>
      </c>
      <c r="F972" s="27">
        <v>19</v>
      </c>
      <c r="G972" s="9">
        <f t="shared" si="120"/>
        <v>0.73076923076923073</v>
      </c>
      <c r="H972" s="27">
        <v>516</v>
      </c>
      <c r="I972" s="27">
        <v>341</v>
      </c>
      <c r="J972" s="9">
        <f t="shared" si="121"/>
        <v>0.66085271317829453</v>
      </c>
      <c r="K972">
        <f t="shared" si="122"/>
        <v>-175</v>
      </c>
      <c r="L972" s="28">
        <v>0.56740000000000002</v>
      </c>
      <c r="M972" s="28">
        <v>0.9</v>
      </c>
      <c r="N972" s="9">
        <f t="shared" si="123"/>
        <v>-0.33260000000000001</v>
      </c>
      <c r="O972" s="28">
        <v>0.61719999999999997</v>
      </c>
      <c r="P972" s="28">
        <v>0.95</v>
      </c>
      <c r="Q972" s="9">
        <f t="shared" si="124"/>
        <v>-0.33279999999999998</v>
      </c>
      <c r="R972" s="24">
        <f>SUMIFS(tblCleanOrders[Sales_USD],tblCleanOrders[Rep_ID],A972,tblCleanOrders[Year],YEAR(D972),tblCleanOrders[Month],MONTH(D972))</f>
        <v>5165.45</v>
      </c>
      <c r="S972" s="27">
        <v>1.07</v>
      </c>
      <c r="T972" s="24">
        <f>INDEX(tblRepAvg[Avg_Monthly_Sales],MATCH(A972,tblRepAvg[Rep_ID],0))*S972</f>
        <v>4884.7305624999999</v>
      </c>
      <c r="U972" s="9">
        <f t="shared" si="125"/>
        <v>1.0574687659653286</v>
      </c>
      <c r="V972" s="24">
        <f t="shared" si="126"/>
        <v>280.71943749999991</v>
      </c>
      <c r="W972" t="str">
        <f t="shared" si="127"/>
        <v>Critical</v>
      </c>
    </row>
    <row r="973" spans="1:23" ht="15" customHeight="1" x14ac:dyDescent="0.3">
      <c r="A973" s="25">
        <v>321880</v>
      </c>
      <c r="B973" s="25">
        <v>4</v>
      </c>
      <c r="C973" t="str">
        <f>INDEX(tblRegions[name],MATCH(B973,tblRegions[id],0))</f>
        <v>West</v>
      </c>
      <c r="D973" s="26">
        <v>42644</v>
      </c>
      <c r="E973" s="27">
        <v>26</v>
      </c>
      <c r="F973" s="27">
        <v>20</v>
      </c>
      <c r="G973" s="9">
        <f t="shared" si="120"/>
        <v>0.76923076923076927</v>
      </c>
      <c r="H973" s="27">
        <v>524</v>
      </c>
      <c r="I973" s="27">
        <v>335</v>
      </c>
      <c r="J973" s="9">
        <f t="shared" si="121"/>
        <v>0.63931297709923662</v>
      </c>
      <c r="K973">
        <f t="shared" si="122"/>
        <v>-189</v>
      </c>
      <c r="L973" s="28">
        <v>0.59709999999999996</v>
      </c>
      <c r="M973" s="28">
        <v>0.9</v>
      </c>
      <c r="N973" s="9">
        <f t="shared" si="123"/>
        <v>-0.30290000000000006</v>
      </c>
      <c r="O973" s="28">
        <v>0.59960000000000002</v>
      </c>
      <c r="P973" s="28">
        <v>0.95</v>
      </c>
      <c r="Q973" s="9">
        <f t="shared" si="124"/>
        <v>-0.35039999999999993</v>
      </c>
      <c r="R973" s="24">
        <f>SUMIFS(tblCleanOrders[Sales_USD],tblCleanOrders[Rep_ID],A973,tblCleanOrders[Year],YEAR(D973),tblCleanOrders[Month],MONTH(D973))</f>
        <v>5902.8</v>
      </c>
      <c r="S973" s="27">
        <v>1.08</v>
      </c>
      <c r="T973" s="24">
        <f>INDEX(tblRepAvg[Avg_Monthly_Sales],MATCH(A973,tblRepAvg[Rep_ID],0))*S973</f>
        <v>4930.3822500000006</v>
      </c>
      <c r="U973" s="9">
        <f t="shared" si="125"/>
        <v>1.1972296874141959</v>
      </c>
      <c r="V973" s="24">
        <f t="shared" si="126"/>
        <v>972.41774999999961</v>
      </c>
      <c r="W973" t="str">
        <f t="shared" si="127"/>
        <v>Critical</v>
      </c>
    </row>
    <row r="974" spans="1:23" ht="15" customHeight="1" x14ac:dyDescent="0.3">
      <c r="A974" s="25">
        <v>321880</v>
      </c>
      <c r="B974" s="25">
        <v>4</v>
      </c>
      <c r="C974" t="str">
        <f>INDEX(tblRegions[name],MATCH(B974,tblRegions[id],0))</f>
        <v>West</v>
      </c>
      <c r="D974" s="26">
        <v>42675</v>
      </c>
      <c r="E974" s="27">
        <v>26</v>
      </c>
      <c r="F974" s="27">
        <v>20</v>
      </c>
      <c r="G974" s="9">
        <f t="shared" si="120"/>
        <v>0.76923076923076927</v>
      </c>
      <c r="H974" s="27">
        <v>532</v>
      </c>
      <c r="I974" s="27">
        <v>368</v>
      </c>
      <c r="J974" s="9">
        <f t="shared" si="121"/>
        <v>0.69172932330827064</v>
      </c>
      <c r="K974">
        <f t="shared" si="122"/>
        <v>-164</v>
      </c>
      <c r="L974" s="28">
        <v>0.55910000000000004</v>
      </c>
      <c r="M974" s="28">
        <v>0.9</v>
      </c>
      <c r="N974" s="9">
        <f t="shared" si="123"/>
        <v>-0.34089999999999998</v>
      </c>
      <c r="O974" s="28">
        <v>0.56679999999999997</v>
      </c>
      <c r="P974" s="28">
        <v>0.95</v>
      </c>
      <c r="Q974" s="9">
        <f t="shared" si="124"/>
        <v>-0.38319999999999999</v>
      </c>
      <c r="R974" s="24">
        <f>SUMIFS(tblCleanOrders[Sales_USD],tblCleanOrders[Rep_ID],A974,tblCleanOrders[Year],YEAR(D974),tblCleanOrders[Month],MONTH(D974))</f>
        <v>5570.85</v>
      </c>
      <c r="S974" s="27">
        <v>1.0900000000000001</v>
      </c>
      <c r="T974" s="24">
        <f>INDEX(tblRepAvg[Avg_Monthly_Sales],MATCH(A974,tblRepAvg[Rep_ID],0))*S974</f>
        <v>4976.0339375000003</v>
      </c>
      <c r="U974" s="9">
        <f t="shared" si="125"/>
        <v>1.1195361747871921</v>
      </c>
      <c r="V974" s="24">
        <f t="shared" si="126"/>
        <v>594.81606250000004</v>
      </c>
      <c r="W974" t="str">
        <f t="shared" si="127"/>
        <v>Critical</v>
      </c>
    </row>
    <row r="975" spans="1:23" ht="15" customHeight="1" x14ac:dyDescent="0.3">
      <c r="A975" s="25">
        <v>321880</v>
      </c>
      <c r="B975" s="25">
        <v>4</v>
      </c>
      <c r="C975" t="str">
        <f>INDEX(tblRegions[name],MATCH(B975,tblRegions[id],0))</f>
        <v>West</v>
      </c>
      <c r="D975" s="26">
        <v>42705</v>
      </c>
      <c r="E975" s="27">
        <v>26</v>
      </c>
      <c r="F975" s="27">
        <v>19</v>
      </c>
      <c r="G975" s="9">
        <f t="shared" si="120"/>
        <v>0.73076923076923073</v>
      </c>
      <c r="H975" s="27">
        <v>540</v>
      </c>
      <c r="I975" s="27">
        <v>356</v>
      </c>
      <c r="J975" s="9">
        <f t="shared" si="121"/>
        <v>0.65925925925925921</v>
      </c>
      <c r="K975">
        <f t="shared" si="122"/>
        <v>-184</v>
      </c>
      <c r="L975" s="28">
        <v>0.59840000000000004</v>
      </c>
      <c r="M975" s="28">
        <v>0.9</v>
      </c>
      <c r="N975" s="9">
        <f t="shared" si="123"/>
        <v>-0.30159999999999998</v>
      </c>
      <c r="O975" s="28">
        <v>0.58160000000000001</v>
      </c>
      <c r="P975" s="28">
        <v>0.95</v>
      </c>
      <c r="Q975" s="9">
        <f t="shared" si="124"/>
        <v>-0.36839999999999995</v>
      </c>
      <c r="R975" s="24">
        <f>SUMIFS(tblCleanOrders[Sales_USD],tblCleanOrders[Rep_ID],A975,tblCleanOrders[Year],YEAR(D975),tblCleanOrders[Month],MONTH(D975))</f>
        <v>15364.9</v>
      </c>
      <c r="S975" s="27">
        <v>1.1000000000000001</v>
      </c>
      <c r="T975" s="24">
        <f>INDEX(tblRepAvg[Avg_Monthly_Sales],MATCH(A975,tblRepAvg[Rep_ID],0))*S975</f>
        <v>5021.6856250000001</v>
      </c>
      <c r="U975" s="9">
        <f t="shared" si="125"/>
        <v>3.0597096567549467</v>
      </c>
      <c r="V975" s="24">
        <f t="shared" si="126"/>
        <v>10343.214375</v>
      </c>
      <c r="W975" t="str">
        <f t="shared" si="127"/>
        <v>Critical</v>
      </c>
    </row>
    <row r="976" spans="1:23" ht="15" customHeight="1" x14ac:dyDescent="0.3">
      <c r="A976" s="25">
        <v>321880</v>
      </c>
      <c r="B976" s="25">
        <v>4</v>
      </c>
      <c r="C976" t="str">
        <f>INDEX(tblRegions[name],MATCH(B976,tblRegions[id],0))</f>
        <v>West</v>
      </c>
      <c r="D976" s="26">
        <v>42736</v>
      </c>
      <c r="E976" s="27">
        <v>26</v>
      </c>
      <c r="F976" s="27">
        <v>21</v>
      </c>
      <c r="G976" s="9">
        <f t="shared" si="120"/>
        <v>0.80769230769230771</v>
      </c>
      <c r="H976" s="27">
        <v>516</v>
      </c>
      <c r="I976" s="27">
        <v>285</v>
      </c>
      <c r="J976" s="9">
        <f t="shared" si="121"/>
        <v>0.55232558139534882</v>
      </c>
      <c r="K976">
        <f t="shared" si="122"/>
        <v>-231</v>
      </c>
      <c r="L976" s="28">
        <v>0.55320000000000003</v>
      </c>
      <c r="M976" s="28">
        <v>0.9</v>
      </c>
      <c r="N976" s="9">
        <f t="shared" si="123"/>
        <v>-0.3468</v>
      </c>
      <c r="O976" s="28">
        <v>0.57520000000000004</v>
      </c>
      <c r="P976" s="28">
        <v>0.95</v>
      </c>
      <c r="Q976" s="9">
        <f t="shared" si="124"/>
        <v>-0.37479999999999991</v>
      </c>
      <c r="R976" s="24">
        <f>SUMIFS(tblCleanOrders[Sales_USD],tblCleanOrders[Rep_ID],A976,tblCleanOrders[Year],YEAR(D976),tblCleanOrders[Month],MONTH(D976))</f>
        <v>0</v>
      </c>
      <c r="S976" s="27">
        <v>1.1100000000000001</v>
      </c>
      <c r="T976" s="24">
        <f>INDEX(tblRepAvg[Avg_Monthly_Sales],MATCH(A976,tblRepAvg[Rep_ID],0))*S976</f>
        <v>5067.3373124999998</v>
      </c>
      <c r="U976" s="9">
        <f t="shared" si="125"/>
        <v>0</v>
      </c>
      <c r="V976" s="24">
        <f t="shared" si="126"/>
        <v>-5067.3373124999998</v>
      </c>
      <c r="W976" t="str">
        <f t="shared" si="127"/>
        <v>Critical</v>
      </c>
    </row>
    <row r="977" spans="1:23" ht="15" customHeight="1" x14ac:dyDescent="0.3">
      <c r="A977" s="25">
        <v>321890</v>
      </c>
      <c r="B977" s="25">
        <v>4</v>
      </c>
      <c r="C977" t="str">
        <f>INDEX(tblRegions[name],MATCH(B977,tblRegions[id],0))</f>
        <v>West</v>
      </c>
      <c r="D977" s="26">
        <v>42005</v>
      </c>
      <c r="E977" s="27">
        <v>26</v>
      </c>
      <c r="F977" s="27">
        <v>23</v>
      </c>
      <c r="G977" s="9">
        <f t="shared" si="120"/>
        <v>0.88461538461538458</v>
      </c>
      <c r="H977" s="27">
        <v>528</v>
      </c>
      <c r="I977" s="27">
        <v>523</v>
      </c>
      <c r="J977" s="9">
        <f t="shared" si="121"/>
        <v>0.99053030303030298</v>
      </c>
      <c r="K977">
        <f t="shared" si="122"/>
        <v>-5</v>
      </c>
      <c r="L977" s="28">
        <v>0.8478</v>
      </c>
      <c r="M977" s="28">
        <v>0.9</v>
      </c>
      <c r="N977" s="9">
        <f t="shared" si="123"/>
        <v>-5.2200000000000024E-2</v>
      </c>
      <c r="O977" s="28">
        <v>0.872</v>
      </c>
      <c r="P977" s="28">
        <v>0.95</v>
      </c>
      <c r="Q977" s="9">
        <f t="shared" si="124"/>
        <v>-7.7999999999999958E-2</v>
      </c>
      <c r="R977" s="24">
        <f>SUMIFS(tblCleanOrders[Sales_USD],tblCleanOrders[Rep_ID],A977,tblCleanOrders[Year],YEAR(D977),tblCleanOrders[Month],MONTH(D977))</f>
        <v>8172.93</v>
      </c>
      <c r="S977" s="27">
        <v>1.1200000000000001</v>
      </c>
      <c r="T977" s="24">
        <f>INDEX(tblRepAvg[Avg_Monthly_Sales],MATCH(A977,tblRepAvg[Rep_ID],0))*S977</f>
        <v>10604.038568421054</v>
      </c>
      <c r="U977" s="9">
        <f t="shared" si="125"/>
        <v>0.77073748339043935</v>
      </c>
      <c r="V977" s="24">
        <f t="shared" si="126"/>
        <v>-2431.1085684210539</v>
      </c>
      <c r="W977" t="str">
        <f t="shared" si="127"/>
        <v>Critical</v>
      </c>
    </row>
    <row r="978" spans="1:23" ht="15" customHeight="1" x14ac:dyDescent="0.3">
      <c r="A978" s="25">
        <v>321890</v>
      </c>
      <c r="B978" s="25">
        <v>4</v>
      </c>
      <c r="C978" t="str">
        <f>INDEX(tblRegions[name],MATCH(B978,tblRegions[id],0))</f>
        <v>West</v>
      </c>
      <c r="D978" s="26">
        <v>42036</v>
      </c>
      <c r="E978" s="27">
        <v>26</v>
      </c>
      <c r="F978" s="27">
        <v>23</v>
      </c>
      <c r="G978" s="9">
        <f t="shared" si="120"/>
        <v>0.88461538461538458</v>
      </c>
      <c r="H978" s="27">
        <v>536</v>
      </c>
      <c r="I978" s="27">
        <v>438</v>
      </c>
      <c r="J978" s="9">
        <f t="shared" si="121"/>
        <v>0.81716417910447758</v>
      </c>
      <c r="K978">
        <f t="shared" si="122"/>
        <v>-98</v>
      </c>
      <c r="L978" s="28">
        <v>0.82350000000000001</v>
      </c>
      <c r="M978" s="28">
        <v>0.9</v>
      </c>
      <c r="N978" s="9">
        <f t="shared" si="123"/>
        <v>-7.6500000000000012E-2</v>
      </c>
      <c r="O978" s="28">
        <v>0.91700000000000004</v>
      </c>
      <c r="P978" s="28">
        <v>0.95</v>
      </c>
      <c r="Q978" s="9">
        <f t="shared" si="124"/>
        <v>-3.2999999999999918E-2</v>
      </c>
      <c r="R978" s="24">
        <f>SUMIFS(tblCleanOrders[Sales_USD],tblCleanOrders[Rep_ID],A978,tblCleanOrders[Year],YEAR(D978),tblCleanOrders[Month],MONTH(D978))</f>
        <v>8416.66</v>
      </c>
      <c r="S978" s="27">
        <v>1.1299999999999999</v>
      </c>
      <c r="T978" s="24">
        <f>INDEX(tblRepAvg[Avg_Monthly_Sales],MATCH(A978,tblRepAvg[Rep_ID],0))*S978</f>
        <v>10698.717484210525</v>
      </c>
      <c r="U978" s="9">
        <f t="shared" si="125"/>
        <v>0.78669803295783336</v>
      </c>
      <c r="V978" s="24">
        <f t="shared" si="126"/>
        <v>-2282.0574842105252</v>
      </c>
      <c r="W978" t="str">
        <f t="shared" si="127"/>
        <v>Critical</v>
      </c>
    </row>
    <row r="979" spans="1:23" ht="15" customHeight="1" x14ac:dyDescent="0.3">
      <c r="A979" s="25">
        <v>321890</v>
      </c>
      <c r="B979" s="25">
        <v>4</v>
      </c>
      <c r="C979" t="str">
        <f>INDEX(tblRegions[name],MATCH(B979,tblRegions[id],0))</f>
        <v>West</v>
      </c>
      <c r="D979" s="26">
        <v>42064</v>
      </c>
      <c r="E979" s="27">
        <v>26</v>
      </c>
      <c r="F979" s="27">
        <v>23</v>
      </c>
      <c r="G979" s="9">
        <f t="shared" si="120"/>
        <v>0.88461538461538458</v>
      </c>
      <c r="H979" s="27">
        <v>544</v>
      </c>
      <c r="I979" s="27">
        <v>470</v>
      </c>
      <c r="J979" s="9">
        <f t="shared" si="121"/>
        <v>0.86397058823529416</v>
      </c>
      <c r="K979">
        <f t="shared" si="122"/>
        <v>-74</v>
      </c>
      <c r="L979" s="28">
        <v>0.89600000000000002</v>
      </c>
      <c r="M979" s="28">
        <v>0.9</v>
      </c>
      <c r="N979" s="9">
        <f t="shared" si="123"/>
        <v>-4.0000000000000036E-3</v>
      </c>
      <c r="O979" s="28">
        <v>0.94040000000000001</v>
      </c>
      <c r="P979" s="28">
        <v>0.95</v>
      </c>
      <c r="Q979" s="9">
        <f t="shared" si="124"/>
        <v>-9.5999999999999419E-3</v>
      </c>
      <c r="R979" s="24">
        <f>SUMIFS(tblCleanOrders[Sales_USD],tblCleanOrders[Rep_ID],A979,tblCleanOrders[Year],YEAR(D979),tblCleanOrders[Month],MONTH(D979))</f>
        <v>7703.89</v>
      </c>
      <c r="S979" s="27">
        <v>1.1399999999999999</v>
      </c>
      <c r="T979" s="24">
        <f>INDEX(tblRepAvg[Avg_Monthly_Sales],MATCH(A979,tblRepAvg[Rep_ID],0))*S979</f>
        <v>10793.3964</v>
      </c>
      <c r="U979" s="9">
        <f t="shared" si="125"/>
        <v>0.71375957247340616</v>
      </c>
      <c r="V979" s="24">
        <f t="shared" si="126"/>
        <v>-3089.5063999999993</v>
      </c>
      <c r="W979" t="str">
        <f t="shared" si="127"/>
        <v>Critical</v>
      </c>
    </row>
    <row r="980" spans="1:23" ht="15" customHeight="1" x14ac:dyDescent="0.3">
      <c r="A980" s="25">
        <v>321890</v>
      </c>
      <c r="B980" s="25">
        <v>4</v>
      </c>
      <c r="C980" t="str">
        <f>INDEX(tblRegions[name],MATCH(B980,tblRegions[id],0))</f>
        <v>West</v>
      </c>
      <c r="D980" s="26">
        <v>42095</v>
      </c>
      <c r="E980" s="27">
        <v>26</v>
      </c>
      <c r="F980" s="27">
        <v>24</v>
      </c>
      <c r="G980" s="9">
        <f t="shared" si="120"/>
        <v>0.92307692307692313</v>
      </c>
      <c r="H980" s="27">
        <v>552</v>
      </c>
      <c r="I980" s="27">
        <v>485</v>
      </c>
      <c r="J980" s="9">
        <f t="shared" si="121"/>
        <v>0.87862318840579712</v>
      </c>
      <c r="K980">
        <f t="shared" si="122"/>
        <v>-67</v>
      </c>
      <c r="L980" s="28">
        <v>0.8417</v>
      </c>
      <c r="M980" s="28">
        <v>0.9</v>
      </c>
      <c r="N980" s="9">
        <f t="shared" si="123"/>
        <v>-5.8300000000000018E-2</v>
      </c>
      <c r="O980" s="28">
        <v>0.85719999999999996</v>
      </c>
      <c r="P980" s="28">
        <v>0.95</v>
      </c>
      <c r="Q980" s="9">
        <f t="shared" si="124"/>
        <v>-9.2799999999999994E-2</v>
      </c>
      <c r="R980" s="24">
        <f>SUMIFS(tblCleanOrders[Sales_USD],tblCleanOrders[Rep_ID],A980,tblCleanOrders[Year],YEAR(D980),tblCleanOrders[Month],MONTH(D980))</f>
        <v>7070.23</v>
      </c>
      <c r="S980" s="27">
        <v>1.1499999999999999</v>
      </c>
      <c r="T980" s="24">
        <f>INDEX(tblRepAvg[Avg_Monthly_Sales],MATCH(A980,tblRepAvg[Rep_ID],0))*S980</f>
        <v>10888.075315789472</v>
      </c>
      <c r="U980" s="9">
        <f t="shared" si="125"/>
        <v>0.64935535390235788</v>
      </c>
      <c r="V980" s="24">
        <f t="shared" si="126"/>
        <v>-3817.8453157894728</v>
      </c>
      <c r="W980" t="str">
        <f t="shared" si="127"/>
        <v>Critical</v>
      </c>
    </row>
    <row r="981" spans="1:23" ht="15" customHeight="1" x14ac:dyDescent="0.3">
      <c r="A981" s="25">
        <v>321890</v>
      </c>
      <c r="B981" s="25">
        <v>4</v>
      </c>
      <c r="C981" t="str">
        <f>INDEX(tblRegions[name],MATCH(B981,tblRegions[id],0))</f>
        <v>West</v>
      </c>
      <c r="D981" s="26">
        <v>42125</v>
      </c>
      <c r="E981" s="27">
        <v>26</v>
      </c>
      <c r="F981" s="27">
        <v>23</v>
      </c>
      <c r="G981" s="9">
        <f t="shared" si="120"/>
        <v>0.88461538461538458</v>
      </c>
      <c r="H981" s="27">
        <v>528</v>
      </c>
      <c r="I981" s="27">
        <v>452</v>
      </c>
      <c r="J981" s="9">
        <f t="shared" si="121"/>
        <v>0.85606060606060608</v>
      </c>
      <c r="K981">
        <f t="shared" si="122"/>
        <v>-76</v>
      </c>
      <c r="L981" s="28">
        <v>0.82850000000000001</v>
      </c>
      <c r="M981" s="28">
        <v>0.9</v>
      </c>
      <c r="N981" s="9">
        <f t="shared" si="123"/>
        <v>-7.1500000000000008E-2</v>
      </c>
      <c r="O981" s="28">
        <v>0.84719999999999995</v>
      </c>
      <c r="P981" s="28">
        <v>0.95</v>
      </c>
      <c r="Q981" s="9">
        <f t="shared" si="124"/>
        <v>-0.1028</v>
      </c>
      <c r="R981" s="24">
        <f>SUMIFS(tblCleanOrders[Sales_USD],tblCleanOrders[Rep_ID],A981,tblCleanOrders[Year],YEAR(D981),tblCleanOrders[Month],MONTH(D981))</f>
        <v>6701.03</v>
      </c>
      <c r="S981" s="27">
        <v>1.05</v>
      </c>
      <c r="T981" s="24">
        <f>INDEX(tblRepAvg[Avg_Monthly_Sales],MATCH(A981,tblRepAvg[Rep_ID],0))*S981</f>
        <v>9941.2861578947377</v>
      </c>
      <c r="U981" s="9">
        <f t="shared" si="125"/>
        <v>0.67406066916990093</v>
      </c>
      <c r="V981" s="24">
        <f t="shared" si="126"/>
        <v>-3240.256157894738</v>
      </c>
      <c r="W981" t="str">
        <f t="shared" si="127"/>
        <v>Critical</v>
      </c>
    </row>
    <row r="982" spans="1:23" ht="15" customHeight="1" x14ac:dyDescent="0.3">
      <c r="A982" s="25">
        <v>321890</v>
      </c>
      <c r="B982" s="25">
        <v>4</v>
      </c>
      <c r="C982" t="str">
        <f>INDEX(tblRegions[name],MATCH(B982,tblRegions[id],0))</f>
        <v>West</v>
      </c>
      <c r="D982" s="26">
        <v>42156</v>
      </c>
      <c r="E982" s="27">
        <v>26</v>
      </c>
      <c r="F982" s="27">
        <v>22</v>
      </c>
      <c r="G982" s="9">
        <f t="shared" si="120"/>
        <v>0.84615384615384615</v>
      </c>
      <c r="H982" s="27">
        <v>536</v>
      </c>
      <c r="I982" s="27">
        <v>486</v>
      </c>
      <c r="J982" s="9">
        <f t="shared" si="121"/>
        <v>0.90671641791044777</v>
      </c>
      <c r="K982">
        <f t="shared" si="122"/>
        <v>-50</v>
      </c>
      <c r="L982" s="28">
        <v>0.85829999999999995</v>
      </c>
      <c r="M982" s="28">
        <v>0.9</v>
      </c>
      <c r="N982" s="9">
        <f t="shared" si="123"/>
        <v>-4.170000000000007E-2</v>
      </c>
      <c r="O982" s="28">
        <v>0.94740000000000002</v>
      </c>
      <c r="P982" s="28">
        <v>0.95</v>
      </c>
      <c r="Q982" s="9">
        <f t="shared" si="124"/>
        <v>-2.5999999999999357E-3</v>
      </c>
      <c r="R982" s="24">
        <f>SUMIFS(tblCleanOrders[Sales_USD],tblCleanOrders[Rep_ID],A982,tblCleanOrders[Year],YEAR(D982),tblCleanOrders[Month],MONTH(D982))</f>
        <v>8001.93</v>
      </c>
      <c r="S982" s="27">
        <v>1.06</v>
      </c>
      <c r="T982" s="24">
        <f>INDEX(tblRepAvg[Avg_Monthly_Sales],MATCH(A982,tblRepAvg[Rep_ID],0))*S982</f>
        <v>10035.96507368421</v>
      </c>
      <c r="U982" s="9">
        <f t="shared" si="125"/>
        <v>0.79732541327612305</v>
      </c>
      <c r="V982" s="24">
        <f t="shared" si="126"/>
        <v>-2034.0350736842101</v>
      </c>
      <c r="W982" t="str">
        <f t="shared" si="127"/>
        <v>Critical</v>
      </c>
    </row>
    <row r="983" spans="1:23" ht="15" customHeight="1" x14ac:dyDescent="0.3">
      <c r="A983" s="25">
        <v>321890</v>
      </c>
      <c r="B983" s="25">
        <v>4</v>
      </c>
      <c r="C983" t="str">
        <f>INDEX(tblRegions[name],MATCH(B983,tblRegions[id],0))</f>
        <v>West</v>
      </c>
      <c r="D983" s="26">
        <v>42186</v>
      </c>
      <c r="E983" s="27">
        <v>26</v>
      </c>
      <c r="F983" s="27">
        <v>23</v>
      </c>
      <c r="G983" s="9">
        <f t="shared" si="120"/>
        <v>0.88461538461538458</v>
      </c>
      <c r="H983" s="27">
        <v>544</v>
      </c>
      <c r="I983" s="27">
        <v>494</v>
      </c>
      <c r="J983" s="9">
        <f t="shared" si="121"/>
        <v>0.90808823529411764</v>
      </c>
      <c r="K983">
        <f t="shared" si="122"/>
        <v>-50</v>
      </c>
      <c r="L983" s="28">
        <v>0.86109999999999998</v>
      </c>
      <c r="M983" s="28">
        <v>0.9</v>
      </c>
      <c r="N983" s="9">
        <f t="shared" si="123"/>
        <v>-3.8900000000000046E-2</v>
      </c>
      <c r="O983" s="28">
        <v>0.87939999999999996</v>
      </c>
      <c r="P983" s="28">
        <v>0.95</v>
      </c>
      <c r="Q983" s="9">
        <f t="shared" si="124"/>
        <v>-7.0599999999999996E-2</v>
      </c>
      <c r="R983" s="24">
        <f>SUMIFS(tblCleanOrders[Sales_USD],tblCleanOrders[Rep_ID],A983,tblCleanOrders[Year],YEAR(D983),tblCleanOrders[Month],MONTH(D983))</f>
        <v>8049.04</v>
      </c>
      <c r="S983" s="27">
        <v>1.07</v>
      </c>
      <c r="T983" s="24">
        <f>INDEX(tblRepAvg[Avg_Monthly_Sales],MATCH(A983,tblRepAvg[Rep_ID],0))*S983</f>
        <v>10130.643989473685</v>
      </c>
      <c r="U983" s="9">
        <f t="shared" si="125"/>
        <v>0.79452402121359811</v>
      </c>
      <c r="V983" s="24">
        <f t="shared" si="126"/>
        <v>-2081.603989473685</v>
      </c>
      <c r="W983" t="str">
        <f t="shared" si="127"/>
        <v>Critical</v>
      </c>
    </row>
    <row r="984" spans="1:23" ht="15" customHeight="1" x14ac:dyDescent="0.3">
      <c r="A984" s="25">
        <v>321890</v>
      </c>
      <c r="B984" s="25">
        <v>4</v>
      </c>
      <c r="C984" t="str">
        <f>INDEX(tblRegions[name],MATCH(B984,tblRegions[id],0))</f>
        <v>West</v>
      </c>
      <c r="D984" s="26">
        <v>42217</v>
      </c>
      <c r="E984" s="27">
        <v>26</v>
      </c>
      <c r="F984" s="27">
        <v>24</v>
      </c>
      <c r="G984" s="9">
        <f t="shared" si="120"/>
        <v>0.92307692307692313</v>
      </c>
      <c r="H984" s="27">
        <v>552</v>
      </c>
      <c r="I984" s="27">
        <v>512</v>
      </c>
      <c r="J984" s="9">
        <f t="shared" si="121"/>
        <v>0.92753623188405798</v>
      </c>
      <c r="K984">
        <f t="shared" si="122"/>
        <v>-40</v>
      </c>
      <c r="L984" s="28">
        <v>0.86160000000000003</v>
      </c>
      <c r="M984" s="28">
        <v>0.9</v>
      </c>
      <c r="N984" s="9">
        <f t="shared" si="123"/>
        <v>-3.839999999999999E-2</v>
      </c>
      <c r="O984" s="28">
        <v>0.87939999999999996</v>
      </c>
      <c r="P984" s="28">
        <v>0.95</v>
      </c>
      <c r="Q984" s="9">
        <f t="shared" si="124"/>
        <v>-7.0599999999999996E-2</v>
      </c>
      <c r="R984" s="24">
        <f>SUMIFS(tblCleanOrders[Sales_USD],tblCleanOrders[Rep_ID],A984,tblCleanOrders[Year],YEAR(D984),tblCleanOrders[Month],MONTH(D984))</f>
        <v>7309.2100000000009</v>
      </c>
      <c r="S984" s="27">
        <v>1.08</v>
      </c>
      <c r="T984" s="24">
        <f>INDEX(tblRepAvg[Avg_Monthly_Sales],MATCH(A984,tblRepAvg[Rep_ID],0))*S984</f>
        <v>10225.32290526316</v>
      </c>
      <c r="U984" s="9">
        <f t="shared" si="125"/>
        <v>0.71481458998598646</v>
      </c>
      <c r="V984" s="24">
        <f t="shared" si="126"/>
        <v>-2916.1129052631586</v>
      </c>
      <c r="W984" t="str">
        <f t="shared" si="127"/>
        <v>Critical</v>
      </c>
    </row>
    <row r="985" spans="1:23" ht="15" customHeight="1" x14ac:dyDescent="0.3">
      <c r="A985" s="25">
        <v>321890</v>
      </c>
      <c r="B985" s="25">
        <v>4</v>
      </c>
      <c r="C985" t="str">
        <f>INDEX(tblRegions[name],MATCH(B985,tblRegions[id],0))</f>
        <v>West</v>
      </c>
      <c r="D985" s="26">
        <v>42248</v>
      </c>
      <c r="E985" s="27">
        <v>26</v>
      </c>
      <c r="F985" s="27">
        <v>23</v>
      </c>
      <c r="G985" s="9">
        <f t="shared" si="120"/>
        <v>0.88461538461538458</v>
      </c>
      <c r="H985" s="27">
        <v>528</v>
      </c>
      <c r="I985" s="27">
        <v>445</v>
      </c>
      <c r="J985" s="9">
        <f t="shared" si="121"/>
        <v>0.84280303030303028</v>
      </c>
      <c r="K985">
        <f t="shared" si="122"/>
        <v>-83</v>
      </c>
      <c r="L985" s="28">
        <v>0.82189999999999996</v>
      </c>
      <c r="M985" s="28">
        <v>0.9</v>
      </c>
      <c r="N985" s="9">
        <f t="shared" si="123"/>
        <v>-7.8100000000000058E-2</v>
      </c>
      <c r="O985" s="28">
        <v>0.86060000000000003</v>
      </c>
      <c r="P985" s="28">
        <v>0.95</v>
      </c>
      <c r="Q985" s="9">
        <f t="shared" si="124"/>
        <v>-8.9399999999999924E-2</v>
      </c>
      <c r="R985" s="24">
        <f>SUMIFS(tblCleanOrders[Sales_USD],tblCleanOrders[Rep_ID],A985,tblCleanOrders[Year],YEAR(D985),tblCleanOrders[Month],MONTH(D985))</f>
        <v>7690.4100000000008</v>
      </c>
      <c r="S985" s="27">
        <v>1.0900000000000001</v>
      </c>
      <c r="T985" s="24">
        <f>INDEX(tblRepAvg[Avg_Monthly_Sales],MATCH(A985,tblRepAvg[Rep_ID],0))*S985</f>
        <v>10320.001821052632</v>
      </c>
      <c r="U985" s="9">
        <f t="shared" si="125"/>
        <v>0.74519463594586699</v>
      </c>
      <c r="V985" s="24">
        <f t="shared" si="126"/>
        <v>-2629.5918210526315</v>
      </c>
      <c r="W985" t="str">
        <f t="shared" si="127"/>
        <v>Critical</v>
      </c>
    </row>
    <row r="986" spans="1:23" ht="15" customHeight="1" x14ac:dyDescent="0.3">
      <c r="A986" s="25">
        <v>321890</v>
      </c>
      <c r="B986" s="25">
        <v>4</v>
      </c>
      <c r="C986" t="str">
        <f>INDEX(tblRegions[name],MATCH(B986,tblRegions[id],0))</f>
        <v>West</v>
      </c>
      <c r="D986" s="26">
        <v>42278</v>
      </c>
      <c r="E986" s="27">
        <v>26</v>
      </c>
      <c r="F986" s="27">
        <v>23</v>
      </c>
      <c r="G986" s="9">
        <f t="shared" si="120"/>
        <v>0.88461538461538458</v>
      </c>
      <c r="H986" s="27">
        <v>536</v>
      </c>
      <c r="I986" s="27">
        <v>490</v>
      </c>
      <c r="J986" s="9">
        <f t="shared" si="121"/>
        <v>0.91417910447761197</v>
      </c>
      <c r="K986">
        <f t="shared" si="122"/>
        <v>-46</v>
      </c>
      <c r="L986" s="28">
        <v>0.89200000000000002</v>
      </c>
      <c r="M986" s="28">
        <v>0.9</v>
      </c>
      <c r="N986" s="9">
        <f t="shared" si="123"/>
        <v>-8.0000000000000071E-3</v>
      </c>
      <c r="O986" s="28">
        <v>0.86109999999999998</v>
      </c>
      <c r="P986" s="28">
        <v>0.95</v>
      </c>
      <c r="Q986" s="9">
        <f t="shared" si="124"/>
        <v>-8.8899999999999979E-2</v>
      </c>
      <c r="R986" s="24">
        <f>SUMIFS(tblCleanOrders[Sales_USD],tblCleanOrders[Rep_ID],A986,tblCleanOrders[Year],YEAR(D986),tblCleanOrders[Month],MONTH(D986))</f>
        <v>8238.2999999999993</v>
      </c>
      <c r="S986" s="27">
        <v>1.1000000000000001</v>
      </c>
      <c r="T986" s="24">
        <f>INDEX(tblRepAvg[Avg_Monthly_Sales],MATCH(A986,tblRepAvg[Rep_ID],0))*S986</f>
        <v>10414.680736842107</v>
      </c>
      <c r="U986" s="9">
        <f t="shared" si="125"/>
        <v>0.79102760883076095</v>
      </c>
      <c r="V986" s="24">
        <f t="shared" si="126"/>
        <v>-2176.3807368421076</v>
      </c>
      <c r="W986" t="str">
        <f t="shared" si="127"/>
        <v>Critical</v>
      </c>
    </row>
    <row r="987" spans="1:23" ht="15" customHeight="1" x14ac:dyDescent="0.3">
      <c r="A987" s="25">
        <v>321890</v>
      </c>
      <c r="B987" s="25">
        <v>4</v>
      </c>
      <c r="C987" t="str">
        <f>INDEX(tblRegions[name],MATCH(B987,tblRegions[id],0))</f>
        <v>West</v>
      </c>
      <c r="D987" s="26">
        <v>42309</v>
      </c>
      <c r="E987" s="27">
        <v>26</v>
      </c>
      <c r="F987" s="27">
        <v>24</v>
      </c>
      <c r="G987" s="9">
        <f t="shared" si="120"/>
        <v>0.92307692307692313</v>
      </c>
      <c r="H987" s="27">
        <v>544</v>
      </c>
      <c r="I987" s="27">
        <v>466</v>
      </c>
      <c r="J987" s="9">
        <f t="shared" si="121"/>
        <v>0.85661764705882348</v>
      </c>
      <c r="K987">
        <f t="shared" si="122"/>
        <v>-78</v>
      </c>
      <c r="L987" s="28">
        <v>0.83940000000000003</v>
      </c>
      <c r="M987" s="28">
        <v>0.9</v>
      </c>
      <c r="N987" s="9">
        <f t="shared" si="123"/>
        <v>-6.0599999999999987E-2</v>
      </c>
      <c r="O987" s="28">
        <v>0.8609</v>
      </c>
      <c r="P987" s="28">
        <v>0.95</v>
      </c>
      <c r="Q987" s="9">
        <f t="shared" si="124"/>
        <v>-8.9099999999999957E-2</v>
      </c>
      <c r="R987" s="24">
        <f>SUMIFS(tblCleanOrders[Sales_USD],tblCleanOrders[Rep_ID],A987,tblCleanOrders[Year],YEAR(D987),tblCleanOrders[Month],MONTH(D987))</f>
        <v>6985.37</v>
      </c>
      <c r="S987" s="27">
        <v>1.1100000000000001</v>
      </c>
      <c r="T987" s="24">
        <f>INDEX(tblRepAvg[Avg_Monthly_Sales],MATCH(A987,tblRepAvg[Rep_ID],0))*S987</f>
        <v>10509.35965263158</v>
      </c>
      <c r="U987" s="9">
        <f t="shared" si="125"/>
        <v>0.66468083983126791</v>
      </c>
      <c r="V987" s="24">
        <f t="shared" si="126"/>
        <v>-3523.9896526315797</v>
      </c>
      <c r="W987" t="str">
        <f t="shared" si="127"/>
        <v>Critical</v>
      </c>
    </row>
    <row r="988" spans="1:23" ht="15" customHeight="1" x14ac:dyDescent="0.3">
      <c r="A988" s="25">
        <v>321890</v>
      </c>
      <c r="B988" s="25">
        <v>4</v>
      </c>
      <c r="C988" t="str">
        <f>INDEX(tblRegions[name],MATCH(B988,tblRegions[id],0))</f>
        <v>West</v>
      </c>
      <c r="D988" s="26">
        <v>42339</v>
      </c>
      <c r="E988" s="27">
        <v>26</v>
      </c>
      <c r="F988" s="27">
        <v>24</v>
      </c>
      <c r="G988" s="9">
        <f t="shared" si="120"/>
        <v>0.92307692307692313</v>
      </c>
      <c r="H988" s="27">
        <v>552</v>
      </c>
      <c r="I988" s="27">
        <v>480</v>
      </c>
      <c r="J988" s="9">
        <f t="shared" si="121"/>
        <v>0.86956521739130432</v>
      </c>
      <c r="K988">
        <f t="shared" si="122"/>
        <v>-72</v>
      </c>
      <c r="L988" s="28">
        <v>0.88549999999999995</v>
      </c>
      <c r="M988" s="28">
        <v>0.9</v>
      </c>
      <c r="N988" s="9">
        <f t="shared" si="123"/>
        <v>-1.4500000000000068E-2</v>
      </c>
      <c r="O988" s="28">
        <v>0.88329999999999997</v>
      </c>
      <c r="P988" s="28">
        <v>0.95</v>
      </c>
      <c r="Q988" s="9">
        <f t="shared" si="124"/>
        <v>-6.6699999999999982E-2</v>
      </c>
      <c r="R988" s="24">
        <f>SUMIFS(tblCleanOrders[Sales_USD],tblCleanOrders[Rep_ID],A988,tblCleanOrders[Year],YEAR(D988),tblCleanOrders[Month],MONTH(D988))</f>
        <v>10484.970000000001</v>
      </c>
      <c r="S988" s="27">
        <v>1.1200000000000001</v>
      </c>
      <c r="T988" s="24">
        <f>INDEX(tblRepAvg[Avg_Monthly_Sales],MATCH(A988,tblRepAvg[Rep_ID],0))*S988</f>
        <v>10604.038568421054</v>
      </c>
      <c r="U988" s="9">
        <f t="shared" si="125"/>
        <v>0.98877139425203142</v>
      </c>
      <c r="V988" s="24">
        <f t="shared" si="126"/>
        <v>-119.06856842105299</v>
      </c>
      <c r="W988" t="str">
        <f t="shared" si="127"/>
        <v>Healthy</v>
      </c>
    </row>
    <row r="989" spans="1:23" ht="15" customHeight="1" x14ac:dyDescent="0.3">
      <c r="A989" s="25">
        <v>321890</v>
      </c>
      <c r="B989" s="25">
        <v>4</v>
      </c>
      <c r="C989" t="str">
        <f>INDEX(tblRegions[name],MATCH(B989,tblRegions[id],0))</f>
        <v>West</v>
      </c>
      <c r="D989" s="26">
        <v>42370</v>
      </c>
      <c r="E989" s="27">
        <v>26</v>
      </c>
      <c r="F989" s="27">
        <v>23</v>
      </c>
      <c r="G989" s="9">
        <f t="shared" si="120"/>
        <v>0.88461538461538458</v>
      </c>
      <c r="H989" s="27">
        <v>528</v>
      </c>
      <c r="I989" s="27">
        <v>447</v>
      </c>
      <c r="J989" s="9">
        <f t="shared" si="121"/>
        <v>0.84659090909090906</v>
      </c>
      <c r="K989">
        <f t="shared" si="122"/>
        <v>-81</v>
      </c>
      <c r="L989" s="28">
        <v>0.85899999999999999</v>
      </c>
      <c r="M989" s="28">
        <v>0.9</v>
      </c>
      <c r="N989" s="9">
        <f t="shared" si="123"/>
        <v>-4.1000000000000036E-2</v>
      </c>
      <c r="O989" s="28">
        <v>0.91930000000000001</v>
      </c>
      <c r="P989" s="28">
        <v>0.95</v>
      </c>
      <c r="Q989" s="9">
        <f t="shared" si="124"/>
        <v>-3.069999999999995E-2</v>
      </c>
      <c r="R989" s="24">
        <f>SUMIFS(tblCleanOrders[Sales_USD],tblCleanOrders[Rep_ID],A989,tblCleanOrders[Year],YEAR(D989),tblCleanOrders[Month],MONTH(D989))</f>
        <v>7120.95</v>
      </c>
      <c r="S989" s="27">
        <v>1.1299999999999999</v>
      </c>
      <c r="T989" s="24">
        <f>INDEX(tblRepAvg[Avg_Monthly_Sales],MATCH(A989,tblRepAvg[Rep_ID],0))*S989</f>
        <v>10698.717484210525</v>
      </c>
      <c r="U989" s="9">
        <f t="shared" si="125"/>
        <v>0.66558912416458349</v>
      </c>
      <c r="V989" s="24">
        <f t="shared" si="126"/>
        <v>-3577.7674842105253</v>
      </c>
      <c r="W989" t="str">
        <f t="shared" si="127"/>
        <v>Critical</v>
      </c>
    </row>
    <row r="990" spans="1:23" ht="15" customHeight="1" x14ac:dyDescent="0.3">
      <c r="A990" s="25">
        <v>321890</v>
      </c>
      <c r="B990" s="25">
        <v>4</v>
      </c>
      <c r="C990" t="str">
        <f>INDEX(tblRegions[name],MATCH(B990,tblRegions[id],0))</f>
        <v>West</v>
      </c>
      <c r="D990" s="26">
        <v>42401</v>
      </c>
      <c r="E990" s="27">
        <v>26</v>
      </c>
      <c r="F990" s="27">
        <v>24</v>
      </c>
      <c r="G990" s="9">
        <f t="shared" si="120"/>
        <v>0.92307692307692313</v>
      </c>
      <c r="H990" s="27">
        <v>536</v>
      </c>
      <c r="I990" s="27">
        <v>529</v>
      </c>
      <c r="J990" s="9">
        <f t="shared" si="121"/>
        <v>0.98694029850746268</v>
      </c>
      <c r="K990">
        <f t="shared" si="122"/>
        <v>-7</v>
      </c>
      <c r="L990" s="28">
        <v>0.9002</v>
      </c>
      <c r="M990" s="28">
        <v>0.9</v>
      </c>
      <c r="N990" s="9">
        <f t="shared" si="123"/>
        <v>1.9999999999997797E-4</v>
      </c>
      <c r="O990" s="28">
        <v>0.88339999999999996</v>
      </c>
      <c r="P990" s="28">
        <v>0.95</v>
      </c>
      <c r="Q990" s="9">
        <f t="shared" si="124"/>
        <v>-6.6599999999999993E-2</v>
      </c>
      <c r="R990" s="24">
        <f>SUMIFS(tblCleanOrders[Sales_USD],tblCleanOrders[Rep_ID],A990,tblCleanOrders[Year],YEAR(D990),tblCleanOrders[Month],MONTH(D990))</f>
        <v>7918.53</v>
      </c>
      <c r="S990" s="27">
        <v>1.1399999999999999</v>
      </c>
      <c r="T990" s="24">
        <f>INDEX(tblRepAvg[Avg_Monthly_Sales],MATCH(A990,tblRepAvg[Rep_ID],0))*S990</f>
        <v>10793.3964</v>
      </c>
      <c r="U990" s="9">
        <f t="shared" si="125"/>
        <v>0.73364580587441408</v>
      </c>
      <c r="V990" s="24">
        <f t="shared" si="126"/>
        <v>-2874.8663999999999</v>
      </c>
      <c r="W990" t="str">
        <f t="shared" si="127"/>
        <v>Critical</v>
      </c>
    </row>
    <row r="991" spans="1:23" ht="15" customHeight="1" x14ac:dyDescent="0.3">
      <c r="A991" s="25">
        <v>321890</v>
      </c>
      <c r="B991" s="25">
        <v>4</v>
      </c>
      <c r="C991" t="str">
        <f>INDEX(tblRegions[name],MATCH(B991,tblRegions[id],0))</f>
        <v>West</v>
      </c>
      <c r="D991" s="26">
        <v>42430</v>
      </c>
      <c r="E991" s="27">
        <v>26</v>
      </c>
      <c r="F991" s="27">
        <v>23</v>
      </c>
      <c r="G991" s="9">
        <f t="shared" si="120"/>
        <v>0.88461538461538458</v>
      </c>
      <c r="H991" s="27">
        <v>544</v>
      </c>
      <c r="I991" s="27">
        <v>498</v>
      </c>
      <c r="J991" s="9">
        <f t="shared" si="121"/>
        <v>0.9154411764705882</v>
      </c>
      <c r="K991">
        <f t="shared" si="122"/>
        <v>-46</v>
      </c>
      <c r="L991" s="28">
        <v>0.82079999999999997</v>
      </c>
      <c r="M991" s="28">
        <v>0.9</v>
      </c>
      <c r="N991" s="9">
        <f t="shared" si="123"/>
        <v>-7.9200000000000048E-2</v>
      </c>
      <c r="O991" s="28">
        <v>0.92300000000000004</v>
      </c>
      <c r="P991" s="28">
        <v>0.95</v>
      </c>
      <c r="Q991" s="9">
        <f t="shared" si="124"/>
        <v>-2.6999999999999913E-2</v>
      </c>
      <c r="R991" s="24">
        <f>SUMIFS(tblCleanOrders[Sales_USD],tblCleanOrders[Rep_ID],A991,tblCleanOrders[Year],YEAR(D991),tblCleanOrders[Month],MONTH(D991))</f>
        <v>14117.05</v>
      </c>
      <c r="S991" s="27">
        <v>1.1499999999999999</v>
      </c>
      <c r="T991" s="24">
        <f>INDEX(tblRepAvg[Avg_Monthly_Sales],MATCH(A991,tblRepAvg[Rep_ID],0))*S991</f>
        <v>10888.075315789472</v>
      </c>
      <c r="U991" s="9">
        <f t="shared" si="125"/>
        <v>1.2965606492019752</v>
      </c>
      <c r="V991" s="24">
        <f t="shared" si="126"/>
        <v>3228.9746842105269</v>
      </c>
      <c r="W991" t="str">
        <f t="shared" si="127"/>
        <v>Healthy</v>
      </c>
    </row>
    <row r="992" spans="1:23" ht="15" customHeight="1" x14ac:dyDescent="0.3">
      <c r="A992" s="25">
        <v>321890</v>
      </c>
      <c r="B992" s="25">
        <v>4</v>
      </c>
      <c r="C992" t="str">
        <f>INDEX(tblRegions[name],MATCH(B992,tblRegions[id],0))</f>
        <v>West</v>
      </c>
      <c r="D992" s="26">
        <v>42461</v>
      </c>
      <c r="E992" s="27">
        <v>26</v>
      </c>
      <c r="F992" s="27">
        <v>24</v>
      </c>
      <c r="G992" s="9">
        <f t="shared" si="120"/>
        <v>0.92307692307692313</v>
      </c>
      <c r="H992" s="27">
        <v>552</v>
      </c>
      <c r="I992" s="27">
        <v>501</v>
      </c>
      <c r="J992" s="9">
        <f t="shared" si="121"/>
        <v>0.90760869565217395</v>
      </c>
      <c r="K992">
        <f t="shared" si="122"/>
        <v>-51</v>
      </c>
      <c r="L992" s="28">
        <v>0.87419999999999998</v>
      </c>
      <c r="M992" s="28">
        <v>0.9</v>
      </c>
      <c r="N992" s="9">
        <f t="shared" si="123"/>
        <v>-2.5800000000000045E-2</v>
      </c>
      <c r="O992" s="28">
        <v>0.95050000000000001</v>
      </c>
      <c r="P992" s="28">
        <v>0.95</v>
      </c>
      <c r="Q992" s="9">
        <f t="shared" si="124"/>
        <v>5.0000000000005596E-4</v>
      </c>
      <c r="R992" s="24">
        <f>SUMIFS(tblCleanOrders[Sales_USD],tblCleanOrders[Rep_ID],A992,tblCleanOrders[Year],YEAR(D992),tblCleanOrders[Month],MONTH(D992))</f>
        <v>14434.43</v>
      </c>
      <c r="S992" s="27">
        <v>1.05</v>
      </c>
      <c r="T992" s="24">
        <f>INDEX(tblRepAvg[Avg_Monthly_Sales],MATCH(A992,tblRepAvg[Rep_ID],0))*S992</f>
        <v>9941.2861578947377</v>
      </c>
      <c r="U992" s="9">
        <f t="shared" si="125"/>
        <v>1.4519680623555025</v>
      </c>
      <c r="V992" s="24">
        <f t="shared" si="126"/>
        <v>4493.1438421052626</v>
      </c>
      <c r="W992" t="str">
        <f t="shared" si="127"/>
        <v>Healthy</v>
      </c>
    </row>
    <row r="993" spans="1:23" ht="15" customHeight="1" x14ac:dyDescent="0.3">
      <c r="A993" s="25">
        <v>321890</v>
      </c>
      <c r="B993" s="25">
        <v>4</v>
      </c>
      <c r="C993" t="str">
        <f>INDEX(tblRegions[name],MATCH(B993,tblRegions[id],0))</f>
        <v>West</v>
      </c>
      <c r="D993" s="26">
        <v>42491</v>
      </c>
      <c r="E993" s="27">
        <v>26</v>
      </c>
      <c r="F993" s="27">
        <v>23</v>
      </c>
      <c r="G993" s="9">
        <f t="shared" si="120"/>
        <v>0.88461538461538458</v>
      </c>
      <c r="H993" s="27">
        <v>528</v>
      </c>
      <c r="I993" s="27">
        <v>471</v>
      </c>
      <c r="J993" s="9">
        <f t="shared" si="121"/>
        <v>0.89204545454545459</v>
      </c>
      <c r="K993">
        <f t="shared" si="122"/>
        <v>-57</v>
      </c>
      <c r="L993" s="28">
        <v>0.90290000000000004</v>
      </c>
      <c r="M993" s="28">
        <v>0.9</v>
      </c>
      <c r="N993" s="9">
        <f t="shared" si="123"/>
        <v>2.9000000000000137E-3</v>
      </c>
      <c r="O993" s="28">
        <v>0.9284</v>
      </c>
      <c r="P993" s="28">
        <v>0.95</v>
      </c>
      <c r="Q993" s="9">
        <f t="shared" si="124"/>
        <v>-2.1599999999999953E-2</v>
      </c>
      <c r="R993" s="24">
        <f>SUMIFS(tblCleanOrders[Sales_USD],tblCleanOrders[Rep_ID],A993,tblCleanOrders[Year],YEAR(D993),tblCleanOrders[Month],MONTH(D993))</f>
        <v>13541.71</v>
      </c>
      <c r="S993" s="27">
        <v>1.06</v>
      </c>
      <c r="T993" s="24">
        <f>INDEX(tblRepAvg[Avg_Monthly_Sales],MATCH(A993,tblRepAvg[Rep_ID],0))*S993</f>
        <v>10035.96507368421</v>
      </c>
      <c r="U993" s="9">
        <f t="shared" si="125"/>
        <v>1.3493181672690724</v>
      </c>
      <c r="V993" s="24">
        <f t="shared" si="126"/>
        <v>3505.7449263157887</v>
      </c>
      <c r="W993" t="str">
        <f t="shared" si="127"/>
        <v>Healthy</v>
      </c>
    </row>
    <row r="994" spans="1:23" ht="15" customHeight="1" x14ac:dyDescent="0.3">
      <c r="A994" s="25">
        <v>321890</v>
      </c>
      <c r="B994" s="25">
        <v>4</v>
      </c>
      <c r="C994" t="str">
        <f>INDEX(tblRegions[name],MATCH(B994,tblRegions[id],0))</f>
        <v>West</v>
      </c>
      <c r="D994" s="26">
        <v>42522</v>
      </c>
      <c r="E994" s="27">
        <v>26</v>
      </c>
      <c r="F994" s="27">
        <v>23</v>
      </c>
      <c r="G994" s="9">
        <f t="shared" si="120"/>
        <v>0.88461538461538458</v>
      </c>
      <c r="H994" s="27">
        <v>536</v>
      </c>
      <c r="I994" s="27">
        <v>481</v>
      </c>
      <c r="J994" s="9">
        <f t="shared" si="121"/>
        <v>0.89738805970149249</v>
      </c>
      <c r="K994">
        <f t="shared" si="122"/>
        <v>-55</v>
      </c>
      <c r="L994" s="28">
        <v>0.85699999999999998</v>
      </c>
      <c r="M994" s="28">
        <v>0.9</v>
      </c>
      <c r="N994" s="9">
        <f t="shared" si="123"/>
        <v>-4.3000000000000038E-2</v>
      </c>
      <c r="O994" s="28">
        <v>0.90029999999999999</v>
      </c>
      <c r="P994" s="28">
        <v>0.95</v>
      </c>
      <c r="Q994" s="9">
        <f t="shared" si="124"/>
        <v>-4.9699999999999966E-2</v>
      </c>
      <c r="R994" s="24">
        <f>SUMIFS(tblCleanOrders[Sales_USD],tblCleanOrders[Rep_ID],A994,tblCleanOrders[Year],YEAR(D994),tblCleanOrders[Month],MONTH(D994))</f>
        <v>13064.61</v>
      </c>
      <c r="S994" s="27">
        <v>1.07</v>
      </c>
      <c r="T994" s="24">
        <f>INDEX(tblRepAvg[Avg_Monthly_Sales],MATCH(A994,tblRepAvg[Rep_ID],0))*S994</f>
        <v>10130.643989473685</v>
      </c>
      <c r="U994" s="9">
        <f t="shared" si="125"/>
        <v>1.2896129815216952</v>
      </c>
      <c r="V994" s="24">
        <f t="shared" si="126"/>
        <v>2933.9660105263156</v>
      </c>
      <c r="W994" t="str">
        <f t="shared" si="127"/>
        <v>Healthy</v>
      </c>
    </row>
    <row r="995" spans="1:23" ht="15" customHeight="1" x14ac:dyDescent="0.3">
      <c r="A995" s="25">
        <v>321890</v>
      </c>
      <c r="B995" s="25">
        <v>4</v>
      </c>
      <c r="C995" t="str">
        <f>INDEX(tblRegions[name],MATCH(B995,tblRegions[id],0))</f>
        <v>West</v>
      </c>
      <c r="D995" s="26">
        <v>42552</v>
      </c>
      <c r="E995" s="27">
        <v>26</v>
      </c>
      <c r="F995" s="27">
        <v>22</v>
      </c>
      <c r="G995" s="9">
        <f t="shared" si="120"/>
        <v>0.84615384615384615</v>
      </c>
      <c r="H995" s="27">
        <v>544</v>
      </c>
      <c r="I995" s="27">
        <v>454</v>
      </c>
      <c r="J995" s="9">
        <f t="shared" si="121"/>
        <v>0.8345588235294118</v>
      </c>
      <c r="K995">
        <f t="shared" si="122"/>
        <v>-90</v>
      </c>
      <c r="L995" s="28">
        <v>0.81910000000000005</v>
      </c>
      <c r="M995" s="28">
        <v>0.9</v>
      </c>
      <c r="N995" s="9">
        <f t="shared" si="123"/>
        <v>-8.0899999999999972E-2</v>
      </c>
      <c r="O995" s="28">
        <v>0.84819999999999995</v>
      </c>
      <c r="P995" s="28">
        <v>0.95</v>
      </c>
      <c r="Q995" s="9">
        <f t="shared" si="124"/>
        <v>-0.1018</v>
      </c>
      <c r="R995" s="24">
        <f>SUMIFS(tblCleanOrders[Sales_USD],tblCleanOrders[Rep_ID],A995,tblCleanOrders[Year],YEAR(D995),tblCleanOrders[Month],MONTH(D995))</f>
        <v>10466.24</v>
      </c>
      <c r="S995" s="27">
        <v>1.08</v>
      </c>
      <c r="T995" s="24">
        <f>INDEX(tblRepAvg[Avg_Monthly_Sales],MATCH(A995,tblRepAvg[Rep_ID],0))*S995</f>
        <v>10225.32290526316</v>
      </c>
      <c r="U995" s="9">
        <f t="shared" si="125"/>
        <v>1.0235608300069268</v>
      </c>
      <c r="V995" s="24">
        <f t="shared" si="126"/>
        <v>240.91709473684023</v>
      </c>
      <c r="W995" t="str">
        <f t="shared" si="127"/>
        <v>Healthy</v>
      </c>
    </row>
    <row r="996" spans="1:23" ht="15" customHeight="1" x14ac:dyDescent="0.3">
      <c r="A996" s="25">
        <v>321890</v>
      </c>
      <c r="B996" s="25">
        <v>4</v>
      </c>
      <c r="C996" t="str">
        <f>INDEX(tblRegions[name],MATCH(B996,tblRegions[id],0))</f>
        <v>West</v>
      </c>
      <c r="D996" s="26">
        <v>42583</v>
      </c>
      <c r="E996" s="27">
        <v>26</v>
      </c>
      <c r="F996" s="27">
        <v>23</v>
      </c>
      <c r="G996" s="9">
        <f t="shared" si="120"/>
        <v>0.88461538461538458</v>
      </c>
      <c r="H996" s="27">
        <v>552</v>
      </c>
      <c r="I996" s="27">
        <v>509</v>
      </c>
      <c r="J996" s="9">
        <f t="shared" si="121"/>
        <v>0.92210144927536231</v>
      </c>
      <c r="K996">
        <f t="shared" si="122"/>
        <v>-43</v>
      </c>
      <c r="L996" s="28">
        <v>0.84419999999999995</v>
      </c>
      <c r="M996" s="28">
        <v>0.9</v>
      </c>
      <c r="N996" s="9">
        <f t="shared" si="123"/>
        <v>-5.5800000000000072E-2</v>
      </c>
      <c r="O996" s="28">
        <v>0.89259999999999995</v>
      </c>
      <c r="P996" s="28">
        <v>0.95</v>
      </c>
      <c r="Q996" s="9">
        <f t="shared" si="124"/>
        <v>-5.7400000000000007E-2</v>
      </c>
      <c r="R996" s="24">
        <f>SUMIFS(tblCleanOrders[Sales_USD],tblCleanOrders[Rep_ID],A996,tblCleanOrders[Year],YEAR(D996),tblCleanOrders[Month],MONTH(D996))</f>
        <v>11979.61</v>
      </c>
      <c r="S996" s="27">
        <v>1.0900000000000001</v>
      </c>
      <c r="T996" s="24">
        <f>INDEX(tblRepAvg[Avg_Monthly_Sales],MATCH(A996,tblRepAvg[Rep_ID],0))*S996</f>
        <v>10320.001821052632</v>
      </c>
      <c r="U996" s="9">
        <f t="shared" si="125"/>
        <v>1.1608147176448937</v>
      </c>
      <c r="V996" s="24">
        <f t="shared" si="126"/>
        <v>1659.6081789473683</v>
      </c>
      <c r="W996" t="str">
        <f t="shared" si="127"/>
        <v>Healthy</v>
      </c>
    </row>
    <row r="997" spans="1:23" ht="15" customHeight="1" x14ac:dyDescent="0.3">
      <c r="A997" s="25">
        <v>321890</v>
      </c>
      <c r="B997" s="25">
        <v>4</v>
      </c>
      <c r="C997" t="str">
        <f>INDEX(tblRegions[name],MATCH(B997,tblRegions[id],0))</f>
        <v>West</v>
      </c>
      <c r="D997" s="26">
        <v>42614</v>
      </c>
      <c r="E997" s="27">
        <v>26</v>
      </c>
      <c r="F997" s="27">
        <v>23</v>
      </c>
      <c r="G997" s="9">
        <f t="shared" si="120"/>
        <v>0.88461538461538458</v>
      </c>
      <c r="H997" s="27">
        <v>528</v>
      </c>
      <c r="I997" s="27">
        <v>464</v>
      </c>
      <c r="J997" s="9">
        <f t="shared" si="121"/>
        <v>0.87878787878787878</v>
      </c>
      <c r="K997">
        <f t="shared" si="122"/>
        <v>-64</v>
      </c>
      <c r="L997" s="28">
        <v>0.87070000000000003</v>
      </c>
      <c r="M997" s="28">
        <v>0.9</v>
      </c>
      <c r="N997" s="9">
        <f t="shared" si="123"/>
        <v>-2.9299999999999993E-2</v>
      </c>
      <c r="O997" s="28">
        <v>0.91049999999999998</v>
      </c>
      <c r="P997" s="28">
        <v>0.95</v>
      </c>
      <c r="Q997" s="9">
        <f t="shared" si="124"/>
        <v>-3.949999999999998E-2</v>
      </c>
      <c r="R997" s="24">
        <f>SUMIFS(tblCleanOrders[Sales_USD],tblCleanOrders[Rep_ID],A997,tblCleanOrders[Year],YEAR(D997),tblCleanOrders[Month],MONTH(D997))</f>
        <v>13551.92</v>
      </c>
      <c r="S997" s="27">
        <v>1.1000000000000001</v>
      </c>
      <c r="T997" s="24">
        <f>INDEX(tblRepAvg[Avg_Monthly_Sales],MATCH(A997,tblRepAvg[Rep_ID],0))*S997</f>
        <v>10414.680736842107</v>
      </c>
      <c r="U997" s="9">
        <f t="shared" si="125"/>
        <v>1.3012323989980659</v>
      </c>
      <c r="V997" s="24">
        <f t="shared" si="126"/>
        <v>3137.2392631578932</v>
      </c>
      <c r="W997" t="str">
        <f t="shared" si="127"/>
        <v>Healthy</v>
      </c>
    </row>
    <row r="998" spans="1:23" ht="15" customHeight="1" x14ac:dyDescent="0.3">
      <c r="A998" s="25">
        <v>321890</v>
      </c>
      <c r="B998" s="25">
        <v>4</v>
      </c>
      <c r="C998" t="str">
        <f>INDEX(tblRegions[name],MATCH(B998,tblRegions[id],0))</f>
        <v>West</v>
      </c>
      <c r="D998" s="26">
        <v>42644</v>
      </c>
      <c r="E998" s="27">
        <v>26</v>
      </c>
      <c r="F998" s="27">
        <v>23</v>
      </c>
      <c r="G998" s="9">
        <f t="shared" si="120"/>
        <v>0.88461538461538458</v>
      </c>
      <c r="H998" s="27">
        <v>536</v>
      </c>
      <c r="I998" s="27">
        <v>484</v>
      </c>
      <c r="J998" s="9">
        <f t="shared" si="121"/>
        <v>0.90298507462686572</v>
      </c>
      <c r="K998">
        <f t="shared" si="122"/>
        <v>-52</v>
      </c>
      <c r="L998" s="28">
        <v>0.92710000000000004</v>
      </c>
      <c r="M998" s="28">
        <v>0.9</v>
      </c>
      <c r="N998" s="9">
        <f t="shared" si="123"/>
        <v>2.7100000000000013E-2</v>
      </c>
      <c r="O998" s="28">
        <v>0.89759999999999995</v>
      </c>
      <c r="P998" s="28">
        <v>0.95</v>
      </c>
      <c r="Q998" s="9">
        <f t="shared" si="124"/>
        <v>-5.2400000000000002E-2</v>
      </c>
      <c r="R998" s="24">
        <f>SUMIFS(tblCleanOrders[Sales_USD],tblCleanOrders[Rep_ID],A998,tblCleanOrders[Year],YEAR(D998),tblCleanOrders[Month],MONTH(D998))</f>
        <v>13303.82</v>
      </c>
      <c r="S998" s="27">
        <v>1.1100000000000001</v>
      </c>
      <c r="T998" s="24">
        <f>INDEX(tblRepAvg[Avg_Monthly_Sales],MATCH(A998,tblRepAvg[Rep_ID],0))*S998</f>
        <v>10509.35965263158</v>
      </c>
      <c r="U998" s="9">
        <f t="shared" si="125"/>
        <v>1.2659020568078738</v>
      </c>
      <c r="V998" s="24">
        <f t="shared" si="126"/>
        <v>2794.4603473684201</v>
      </c>
      <c r="W998" t="str">
        <f t="shared" si="127"/>
        <v>Healthy</v>
      </c>
    </row>
    <row r="999" spans="1:23" ht="15" customHeight="1" x14ac:dyDescent="0.3">
      <c r="A999" s="25">
        <v>321890</v>
      </c>
      <c r="B999" s="25">
        <v>4</v>
      </c>
      <c r="C999" t="str">
        <f>INDEX(tblRegions[name],MATCH(B999,tblRegions[id],0))</f>
        <v>West</v>
      </c>
      <c r="D999" s="26">
        <v>42675</v>
      </c>
      <c r="E999" s="27">
        <v>26</v>
      </c>
      <c r="F999" s="27">
        <v>23</v>
      </c>
      <c r="G999" s="9">
        <f t="shared" si="120"/>
        <v>0.88461538461538458</v>
      </c>
      <c r="H999" s="27">
        <v>544</v>
      </c>
      <c r="I999" s="27">
        <v>484</v>
      </c>
      <c r="J999" s="9">
        <f t="shared" si="121"/>
        <v>0.88970588235294112</v>
      </c>
      <c r="K999">
        <f t="shared" si="122"/>
        <v>-60</v>
      </c>
      <c r="L999" s="28">
        <v>0.85329999999999995</v>
      </c>
      <c r="M999" s="28">
        <v>0.9</v>
      </c>
      <c r="N999" s="9">
        <f t="shared" si="123"/>
        <v>-4.6700000000000075E-2</v>
      </c>
      <c r="O999" s="28">
        <v>0.88180000000000003</v>
      </c>
      <c r="P999" s="28">
        <v>0.95</v>
      </c>
      <c r="Q999" s="9">
        <f t="shared" si="124"/>
        <v>-6.8199999999999927E-2</v>
      </c>
      <c r="R999" s="24">
        <f>SUMIFS(tblCleanOrders[Sales_USD],tblCleanOrders[Rep_ID],A999,tblCleanOrders[Year],YEAR(D999),tblCleanOrders[Month],MONTH(D999))</f>
        <v>12300.59</v>
      </c>
      <c r="S999" s="27">
        <v>1.1200000000000001</v>
      </c>
      <c r="T999" s="24">
        <f>INDEX(tblRepAvg[Avg_Monthly_Sales],MATCH(A999,tblRepAvg[Rep_ID],0))*S999</f>
        <v>10604.038568421054</v>
      </c>
      <c r="U999" s="9">
        <f t="shared" si="125"/>
        <v>1.1599910657276649</v>
      </c>
      <c r="V999" s="24">
        <f t="shared" si="126"/>
        <v>1696.551431578946</v>
      </c>
      <c r="W999" t="str">
        <f t="shared" si="127"/>
        <v>Healthy</v>
      </c>
    </row>
    <row r="1000" spans="1:23" ht="15" customHeight="1" x14ac:dyDescent="0.3">
      <c r="A1000" s="25">
        <v>321890</v>
      </c>
      <c r="B1000" s="25">
        <v>4</v>
      </c>
      <c r="C1000" t="str">
        <f>INDEX(tblRegions[name],MATCH(B1000,tblRegions[id],0))</f>
        <v>West</v>
      </c>
      <c r="D1000" s="26">
        <v>42705</v>
      </c>
      <c r="E1000" s="27">
        <v>26</v>
      </c>
      <c r="F1000" s="27">
        <v>23</v>
      </c>
      <c r="G1000" s="9">
        <f t="shared" si="120"/>
        <v>0.88461538461538458</v>
      </c>
      <c r="H1000" s="27">
        <v>552</v>
      </c>
      <c r="I1000" s="27">
        <v>463</v>
      </c>
      <c r="J1000" s="9">
        <f t="shared" si="121"/>
        <v>0.83876811594202894</v>
      </c>
      <c r="K1000">
        <f t="shared" si="122"/>
        <v>-89</v>
      </c>
      <c r="L1000" s="28">
        <v>0.81640000000000001</v>
      </c>
      <c r="M1000" s="28">
        <v>0.9</v>
      </c>
      <c r="N1000" s="9">
        <f t="shared" si="123"/>
        <v>-8.3600000000000008E-2</v>
      </c>
      <c r="O1000" s="28">
        <v>0.87629999999999997</v>
      </c>
      <c r="P1000" s="28">
        <v>0.95</v>
      </c>
      <c r="Q1000" s="9">
        <f t="shared" si="124"/>
        <v>-7.3699999999999988E-2</v>
      </c>
      <c r="R1000" s="24">
        <f>SUMIFS(tblCleanOrders[Sales_USD],tblCleanOrders[Rep_ID],A1000,tblCleanOrders[Year],YEAR(D1000),tblCleanOrders[Month],MONTH(D1000))</f>
        <v>18030.719999999998</v>
      </c>
      <c r="S1000" s="27">
        <v>1.1299999999999999</v>
      </c>
      <c r="T1000" s="24">
        <f>INDEX(tblRepAvg[Avg_Monthly_Sales],MATCH(A1000,tblRepAvg[Rep_ID],0))*S1000</f>
        <v>10698.717484210525</v>
      </c>
      <c r="U1000" s="9">
        <f t="shared" si="125"/>
        <v>1.6853160228420139</v>
      </c>
      <c r="V1000" s="24">
        <f t="shared" si="126"/>
        <v>7332.0025157894725</v>
      </c>
      <c r="W1000" t="str">
        <f t="shared" si="127"/>
        <v>Healthy</v>
      </c>
    </row>
    <row r="1001" spans="1:23" ht="15" customHeight="1" x14ac:dyDescent="0.3">
      <c r="A1001" s="25">
        <v>321890</v>
      </c>
      <c r="B1001" s="25">
        <v>4</v>
      </c>
      <c r="C1001" t="str">
        <f>INDEX(tblRegions[name],MATCH(B1001,tblRegions[id],0))</f>
        <v>West</v>
      </c>
      <c r="D1001" s="26">
        <v>42736</v>
      </c>
      <c r="E1001" s="27">
        <v>26</v>
      </c>
      <c r="F1001" s="27">
        <v>23</v>
      </c>
      <c r="G1001" s="9">
        <f t="shared" si="120"/>
        <v>0.88461538461538458</v>
      </c>
      <c r="H1001" s="27">
        <v>528</v>
      </c>
      <c r="I1001" s="27">
        <v>462</v>
      </c>
      <c r="J1001" s="9">
        <f t="shared" si="121"/>
        <v>0.875</v>
      </c>
      <c r="K1001">
        <f t="shared" si="122"/>
        <v>-66</v>
      </c>
      <c r="L1001" s="28">
        <v>0.84389999999999998</v>
      </c>
      <c r="M1001" s="28">
        <v>0.9</v>
      </c>
      <c r="N1001" s="9">
        <f t="shared" si="123"/>
        <v>-5.6100000000000039E-2</v>
      </c>
      <c r="O1001" s="28">
        <v>0.88780000000000003</v>
      </c>
      <c r="P1001" s="28">
        <v>0.95</v>
      </c>
      <c r="Q1001" s="9">
        <f t="shared" si="124"/>
        <v>-6.2199999999999922E-2</v>
      </c>
      <c r="R1001" s="24">
        <f>SUMIFS(tblCleanOrders[Sales_USD],tblCleanOrders[Rep_ID],A1001,tblCleanOrders[Year],YEAR(D1001),tblCleanOrders[Month],MONTH(D1001))</f>
        <v>1565.09</v>
      </c>
      <c r="S1001" s="27">
        <v>1.1399999999999999</v>
      </c>
      <c r="T1001" s="24">
        <f>INDEX(tblRepAvg[Avg_Monthly_Sales],MATCH(A1001,tblRepAvg[Rep_ID],0))*S1001</f>
        <v>10793.3964</v>
      </c>
      <c r="U1001" s="9">
        <f t="shared" si="125"/>
        <v>0.14500440287730004</v>
      </c>
      <c r="V1001" s="24">
        <f t="shared" si="126"/>
        <v>-9228.3063999999995</v>
      </c>
      <c r="W1001" t="str">
        <f t="shared" si="127"/>
        <v>Critical</v>
      </c>
    </row>
    <row r="1002" spans="1:23" ht="15" customHeight="1" x14ac:dyDescent="0.3">
      <c r="A1002" s="25">
        <v>321900</v>
      </c>
      <c r="B1002" s="25">
        <v>4</v>
      </c>
      <c r="C1002" t="str">
        <f>INDEX(tblRegions[name],MATCH(B1002,tblRegions[id],0))</f>
        <v>West</v>
      </c>
      <c r="D1002" s="26">
        <v>42005</v>
      </c>
      <c r="E1002" s="27">
        <v>26</v>
      </c>
      <c r="F1002" s="27">
        <v>24</v>
      </c>
      <c r="G1002" s="9">
        <f t="shared" si="120"/>
        <v>0.92307692307692313</v>
      </c>
      <c r="H1002" s="27">
        <v>540</v>
      </c>
      <c r="I1002" s="27">
        <v>491</v>
      </c>
      <c r="J1002" s="9">
        <f t="shared" si="121"/>
        <v>0.90925925925925921</v>
      </c>
      <c r="K1002">
        <f t="shared" si="122"/>
        <v>-49</v>
      </c>
      <c r="L1002" s="28">
        <v>0.88260000000000005</v>
      </c>
      <c r="M1002" s="28">
        <v>0.9</v>
      </c>
      <c r="N1002" s="9">
        <f t="shared" si="123"/>
        <v>-1.7399999999999971E-2</v>
      </c>
      <c r="O1002" s="28">
        <v>0.88919999999999999</v>
      </c>
      <c r="P1002" s="28">
        <v>0.95</v>
      </c>
      <c r="Q1002" s="9">
        <f t="shared" si="124"/>
        <v>-6.0799999999999965E-2</v>
      </c>
      <c r="R1002" s="24">
        <f>SUMIFS(tblCleanOrders[Sales_USD],tblCleanOrders[Rep_ID],A1002,tblCleanOrders[Year],YEAR(D1002),tblCleanOrders[Month],MONTH(D1002))</f>
        <v>0</v>
      </c>
      <c r="S1002" s="27">
        <v>1.1499999999999999</v>
      </c>
      <c r="T1002" s="24">
        <f>INDEX(tblRepAvg[Avg_Monthly_Sales],MATCH(A1002,tblRepAvg[Rep_ID],0))*S1002</f>
        <v>20978.18883333333</v>
      </c>
      <c r="U1002" s="9">
        <f t="shared" si="125"/>
        <v>0</v>
      </c>
      <c r="V1002" s="24">
        <f t="shared" si="126"/>
        <v>-20978.18883333333</v>
      </c>
      <c r="W1002" t="str">
        <f t="shared" si="127"/>
        <v>Critical</v>
      </c>
    </row>
    <row r="1003" spans="1:23" ht="15" customHeight="1" x14ac:dyDescent="0.3">
      <c r="A1003" s="25">
        <v>321900</v>
      </c>
      <c r="B1003" s="25">
        <v>4</v>
      </c>
      <c r="C1003" t="str">
        <f>INDEX(tblRegions[name],MATCH(B1003,tblRegions[id],0))</f>
        <v>West</v>
      </c>
      <c r="D1003" s="26">
        <v>42036</v>
      </c>
      <c r="E1003" s="27">
        <v>26</v>
      </c>
      <c r="F1003" s="27">
        <v>24</v>
      </c>
      <c r="G1003" s="9">
        <f t="shared" si="120"/>
        <v>0.92307692307692313</v>
      </c>
      <c r="H1003" s="27">
        <v>548</v>
      </c>
      <c r="I1003" s="27">
        <v>509</v>
      </c>
      <c r="J1003" s="9">
        <f t="shared" si="121"/>
        <v>0.92883211678832112</v>
      </c>
      <c r="K1003">
        <f t="shared" si="122"/>
        <v>-39</v>
      </c>
      <c r="L1003" s="28">
        <v>0.89900000000000002</v>
      </c>
      <c r="M1003" s="28">
        <v>0.9</v>
      </c>
      <c r="N1003" s="9">
        <f t="shared" si="123"/>
        <v>-1.0000000000000009E-3</v>
      </c>
      <c r="O1003" s="28">
        <v>0.93559999999999999</v>
      </c>
      <c r="P1003" s="28">
        <v>0.95</v>
      </c>
      <c r="Q1003" s="9">
        <f t="shared" si="124"/>
        <v>-1.4399999999999968E-2</v>
      </c>
      <c r="R1003" s="24">
        <f>SUMIFS(tblCleanOrders[Sales_USD],tblCleanOrders[Rep_ID],A1003,tblCleanOrders[Year],YEAR(D1003),tblCleanOrders[Month],MONTH(D1003))</f>
        <v>0</v>
      </c>
      <c r="S1003" s="27">
        <v>1.05</v>
      </c>
      <c r="T1003" s="24">
        <f>INDEX(tblRepAvg[Avg_Monthly_Sales],MATCH(A1003,tblRepAvg[Rep_ID],0))*S1003</f>
        <v>19153.998499999998</v>
      </c>
      <c r="U1003" s="9">
        <f t="shared" si="125"/>
        <v>0</v>
      </c>
      <c r="V1003" s="24">
        <f t="shared" si="126"/>
        <v>-19153.998499999998</v>
      </c>
      <c r="W1003" t="str">
        <f t="shared" si="127"/>
        <v>Critical</v>
      </c>
    </row>
    <row r="1004" spans="1:23" ht="15" customHeight="1" x14ac:dyDescent="0.3">
      <c r="A1004" s="25">
        <v>321900</v>
      </c>
      <c r="B1004" s="25">
        <v>4</v>
      </c>
      <c r="C1004" t="str">
        <f>INDEX(tblRegions[name],MATCH(B1004,tblRegions[id],0))</f>
        <v>West</v>
      </c>
      <c r="D1004" s="26">
        <v>42064</v>
      </c>
      <c r="E1004" s="27">
        <v>26</v>
      </c>
      <c r="F1004" s="27">
        <v>24</v>
      </c>
      <c r="G1004" s="9">
        <f t="shared" si="120"/>
        <v>0.92307692307692313</v>
      </c>
      <c r="H1004" s="27">
        <v>556</v>
      </c>
      <c r="I1004" s="27">
        <v>506</v>
      </c>
      <c r="J1004" s="9">
        <f t="shared" si="121"/>
        <v>0.91007194244604317</v>
      </c>
      <c r="K1004">
        <f t="shared" si="122"/>
        <v>-50</v>
      </c>
      <c r="L1004" s="28">
        <v>0.87719999999999998</v>
      </c>
      <c r="M1004" s="28">
        <v>0.9</v>
      </c>
      <c r="N1004" s="9">
        <f t="shared" si="123"/>
        <v>-2.2800000000000042E-2</v>
      </c>
      <c r="O1004" s="28">
        <v>0.9446</v>
      </c>
      <c r="P1004" s="28">
        <v>0.95</v>
      </c>
      <c r="Q1004" s="9">
        <f t="shared" si="124"/>
        <v>-5.3999999999999604E-3</v>
      </c>
      <c r="R1004" s="24">
        <f>SUMIFS(tblCleanOrders[Sales_USD],tblCleanOrders[Rep_ID],A1004,tblCleanOrders[Year],YEAR(D1004),tblCleanOrders[Month],MONTH(D1004))</f>
        <v>0</v>
      </c>
      <c r="S1004" s="27">
        <v>1.06</v>
      </c>
      <c r="T1004" s="24">
        <f>INDEX(tblRepAvg[Avg_Monthly_Sales],MATCH(A1004,tblRepAvg[Rep_ID],0))*S1004</f>
        <v>19336.417533333333</v>
      </c>
      <c r="U1004" s="9">
        <f t="shared" si="125"/>
        <v>0</v>
      </c>
      <c r="V1004" s="24">
        <f t="shared" si="126"/>
        <v>-19336.417533333333</v>
      </c>
      <c r="W1004" t="str">
        <f t="shared" si="127"/>
        <v>Critical</v>
      </c>
    </row>
    <row r="1005" spans="1:23" ht="15" customHeight="1" x14ac:dyDescent="0.3">
      <c r="A1005" s="25">
        <v>321900</v>
      </c>
      <c r="B1005" s="25">
        <v>4</v>
      </c>
      <c r="C1005" t="str">
        <f>INDEX(tblRegions[name],MATCH(B1005,tblRegions[id],0))</f>
        <v>West</v>
      </c>
      <c r="D1005" s="26">
        <v>42095</v>
      </c>
      <c r="E1005" s="27">
        <v>26</v>
      </c>
      <c r="F1005" s="27">
        <v>23</v>
      </c>
      <c r="G1005" s="9">
        <f t="shared" si="120"/>
        <v>0.88461538461538458</v>
      </c>
      <c r="H1005" s="27">
        <v>564</v>
      </c>
      <c r="I1005" s="27">
        <v>501</v>
      </c>
      <c r="J1005" s="9">
        <f t="shared" si="121"/>
        <v>0.88829787234042556</v>
      </c>
      <c r="K1005">
        <f t="shared" si="122"/>
        <v>-63</v>
      </c>
      <c r="L1005" s="28">
        <v>0.875</v>
      </c>
      <c r="M1005" s="28">
        <v>0.9</v>
      </c>
      <c r="N1005" s="9">
        <f t="shared" si="123"/>
        <v>-2.5000000000000022E-2</v>
      </c>
      <c r="O1005" s="28">
        <v>0.92159999999999997</v>
      </c>
      <c r="P1005" s="28">
        <v>0.95</v>
      </c>
      <c r="Q1005" s="9">
        <f t="shared" si="124"/>
        <v>-2.8399999999999981E-2</v>
      </c>
      <c r="R1005" s="24">
        <f>SUMIFS(tblCleanOrders[Sales_USD],tblCleanOrders[Rep_ID],A1005,tblCleanOrders[Year],YEAR(D1005),tblCleanOrders[Month],MONTH(D1005))</f>
        <v>0</v>
      </c>
      <c r="S1005" s="27">
        <v>1.07</v>
      </c>
      <c r="T1005" s="24">
        <f>INDEX(tblRepAvg[Avg_Monthly_Sales],MATCH(A1005,tblRepAvg[Rep_ID],0))*S1005</f>
        <v>19518.836566666665</v>
      </c>
      <c r="U1005" s="9">
        <f t="shared" si="125"/>
        <v>0</v>
      </c>
      <c r="V1005" s="24">
        <f t="shared" si="126"/>
        <v>-19518.836566666665</v>
      </c>
      <c r="W1005" t="str">
        <f t="shared" si="127"/>
        <v>Critical</v>
      </c>
    </row>
    <row r="1006" spans="1:23" ht="15" customHeight="1" x14ac:dyDescent="0.3">
      <c r="A1006" s="25">
        <v>321900</v>
      </c>
      <c r="B1006" s="25">
        <v>4</v>
      </c>
      <c r="C1006" t="str">
        <f>INDEX(tblRegions[name],MATCH(B1006,tblRegions[id],0))</f>
        <v>West</v>
      </c>
      <c r="D1006" s="26">
        <v>42125</v>
      </c>
      <c r="E1006" s="27">
        <v>26</v>
      </c>
      <c r="F1006" s="27">
        <v>23</v>
      </c>
      <c r="G1006" s="9">
        <f t="shared" si="120"/>
        <v>0.88461538461538458</v>
      </c>
      <c r="H1006" s="27">
        <v>540</v>
      </c>
      <c r="I1006" s="27">
        <v>492</v>
      </c>
      <c r="J1006" s="9">
        <f t="shared" si="121"/>
        <v>0.91111111111111109</v>
      </c>
      <c r="K1006">
        <f t="shared" si="122"/>
        <v>-48</v>
      </c>
      <c r="L1006" s="28">
        <v>0.86539999999999995</v>
      </c>
      <c r="M1006" s="28">
        <v>0.9</v>
      </c>
      <c r="N1006" s="9">
        <f t="shared" si="123"/>
        <v>-3.4600000000000075E-2</v>
      </c>
      <c r="O1006" s="28">
        <v>0.82809999999999995</v>
      </c>
      <c r="P1006" s="28">
        <v>0.95</v>
      </c>
      <c r="Q1006" s="9">
        <f t="shared" si="124"/>
        <v>-0.12190000000000001</v>
      </c>
      <c r="R1006" s="24">
        <f>SUMIFS(tblCleanOrders[Sales_USD],tblCleanOrders[Rep_ID],A1006,tblCleanOrders[Year],YEAR(D1006),tblCleanOrders[Month],MONTH(D1006))</f>
        <v>0</v>
      </c>
      <c r="S1006" s="27">
        <v>1.08</v>
      </c>
      <c r="T1006" s="24">
        <f>INDEX(tblRepAvg[Avg_Monthly_Sales],MATCH(A1006,tblRepAvg[Rep_ID],0))*S1006</f>
        <v>19701.2556</v>
      </c>
      <c r="U1006" s="9">
        <f t="shared" si="125"/>
        <v>0</v>
      </c>
      <c r="V1006" s="24">
        <f t="shared" si="126"/>
        <v>-19701.2556</v>
      </c>
      <c r="W1006" t="str">
        <f t="shared" si="127"/>
        <v>Critical</v>
      </c>
    </row>
    <row r="1007" spans="1:23" ht="15" customHeight="1" x14ac:dyDescent="0.3">
      <c r="A1007" s="25">
        <v>321900</v>
      </c>
      <c r="B1007" s="25">
        <v>4</v>
      </c>
      <c r="C1007" t="str">
        <f>INDEX(tblRegions[name],MATCH(B1007,tblRegions[id],0))</f>
        <v>West</v>
      </c>
      <c r="D1007" s="26">
        <v>42156</v>
      </c>
      <c r="E1007" s="27">
        <v>26</v>
      </c>
      <c r="F1007" s="27">
        <v>23</v>
      </c>
      <c r="G1007" s="9">
        <f t="shared" si="120"/>
        <v>0.88461538461538458</v>
      </c>
      <c r="H1007" s="27">
        <v>548</v>
      </c>
      <c r="I1007" s="27">
        <v>497</v>
      </c>
      <c r="J1007" s="9">
        <f t="shared" si="121"/>
        <v>0.90693430656934304</v>
      </c>
      <c r="K1007">
        <f t="shared" si="122"/>
        <v>-51</v>
      </c>
      <c r="L1007" s="28">
        <v>0.86299999999999999</v>
      </c>
      <c r="M1007" s="28">
        <v>0.9</v>
      </c>
      <c r="N1007" s="9">
        <f t="shared" si="123"/>
        <v>-3.7000000000000033E-2</v>
      </c>
      <c r="O1007" s="28">
        <v>0.95479999999999998</v>
      </c>
      <c r="P1007" s="28">
        <v>0.95</v>
      </c>
      <c r="Q1007" s="9">
        <f t="shared" si="124"/>
        <v>4.8000000000000265E-3</v>
      </c>
      <c r="R1007" s="24">
        <f>SUMIFS(tblCleanOrders[Sales_USD],tblCleanOrders[Rep_ID],A1007,tblCleanOrders[Year],YEAR(D1007),tblCleanOrders[Month],MONTH(D1007))</f>
        <v>0</v>
      </c>
      <c r="S1007" s="27">
        <v>1.0900000000000001</v>
      </c>
      <c r="T1007" s="24">
        <f>INDEX(tblRepAvg[Avg_Monthly_Sales],MATCH(A1007,tblRepAvg[Rep_ID],0))*S1007</f>
        <v>19883.674633333332</v>
      </c>
      <c r="U1007" s="9">
        <f t="shared" si="125"/>
        <v>0</v>
      </c>
      <c r="V1007" s="24">
        <f t="shared" si="126"/>
        <v>-19883.674633333332</v>
      </c>
      <c r="W1007" t="str">
        <f t="shared" si="127"/>
        <v>Critical</v>
      </c>
    </row>
    <row r="1008" spans="1:23" ht="15" customHeight="1" x14ac:dyDescent="0.3">
      <c r="A1008" s="25">
        <v>321900</v>
      </c>
      <c r="B1008" s="25">
        <v>4</v>
      </c>
      <c r="C1008" t="str">
        <f>INDEX(tblRegions[name],MATCH(B1008,tblRegions[id],0))</f>
        <v>West</v>
      </c>
      <c r="D1008" s="26">
        <v>42186</v>
      </c>
      <c r="E1008" s="27">
        <v>26</v>
      </c>
      <c r="F1008" s="27">
        <v>23</v>
      </c>
      <c r="G1008" s="9">
        <f t="shared" si="120"/>
        <v>0.88461538461538458</v>
      </c>
      <c r="H1008" s="27">
        <v>556</v>
      </c>
      <c r="I1008" s="27">
        <v>490</v>
      </c>
      <c r="J1008" s="9">
        <f t="shared" si="121"/>
        <v>0.88129496402877694</v>
      </c>
      <c r="K1008">
        <f t="shared" si="122"/>
        <v>-66</v>
      </c>
      <c r="L1008" s="28">
        <v>0.7772</v>
      </c>
      <c r="M1008" s="28">
        <v>0.9</v>
      </c>
      <c r="N1008" s="9">
        <f t="shared" si="123"/>
        <v>-0.12280000000000002</v>
      </c>
      <c r="O1008" s="28">
        <v>0.87549999999999994</v>
      </c>
      <c r="P1008" s="28">
        <v>0.95</v>
      </c>
      <c r="Q1008" s="9">
        <f t="shared" si="124"/>
        <v>-7.4500000000000011E-2</v>
      </c>
      <c r="R1008" s="24">
        <f>SUMIFS(tblCleanOrders[Sales_USD],tblCleanOrders[Rep_ID],A1008,tblCleanOrders[Year],YEAR(D1008),tblCleanOrders[Month],MONTH(D1008))</f>
        <v>0</v>
      </c>
      <c r="S1008" s="27">
        <v>1.1000000000000001</v>
      </c>
      <c r="T1008" s="24">
        <f>INDEX(tblRepAvg[Avg_Monthly_Sales],MATCH(A1008,tblRepAvg[Rep_ID],0))*S1008</f>
        <v>20066.093666666668</v>
      </c>
      <c r="U1008" s="9">
        <f t="shared" si="125"/>
        <v>0</v>
      </c>
      <c r="V1008" s="24">
        <f t="shared" si="126"/>
        <v>-20066.093666666668</v>
      </c>
      <c r="W1008" t="str">
        <f t="shared" si="127"/>
        <v>Critical</v>
      </c>
    </row>
    <row r="1009" spans="1:23" ht="15" customHeight="1" x14ac:dyDescent="0.3">
      <c r="A1009" s="25">
        <v>321900</v>
      </c>
      <c r="B1009" s="25">
        <v>4</v>
      </c>
      <c r="C1009" t="str">
        <f>INDEX(tblRegions[name],MATCH(B1009,tblRegions[id],0))</f>
        <v>West</v>
      </c>
      <c r="D1009" s="26">
        <v>42217</v>
      </c>
      <c r="E1009" s="27">
        <v>26</v>
      </c>
      <c r="F1009" s="27">
        <v>23</v>
      </c>
      <c r="G1009" s="9">
        <f t="shared" si="120"/>
        <v>0.88461538461538458</v>
      </c>
      <c r="H1009" s="27">
        <v>564</v>
      </c>
      <c r="I1009" s="27">
        <v>504</v>
      </c>
      <c r="J1009" s="9">
        <f t="shared" si="121"/>
        <v>0.8936170212765957</v>
      </c>
      <c r="K1009">
        <f t="shared" si="122"/>
        <v>-60</v>
      </c>
      <c r="L1009" s="28">
        <v>0.90739999999999998</v>
      </c>
      <c r="M1009" s="28">
        <v>0.9</v>
      </c>
      <c r="N1009" s="9">
        <f t="shared" si="123"/>
        <v>7.3999999999999622E-3</v>
      </c>
      <c r="O1009" s="28">
        <v>0.94199999999999995</v>
      </c>
      <c r="P1009" s="28">
        <v>0.95</v>
      </c>
      <c r="Q1009" s="9">
        <f t="shared" si="124"/>
        <v>-8.0000000000000071E-3</v>
      </c>
      <c r="R1009" s="24">
        <f>SUMIFS(tblCleanOrders[Sales_USD],tblCleanOrders[Rep_ID],A1009,tblCleanOrders[Year],YEAR(D1009),tblCleanOrders[Month],MONTH(D1009))</f>
        <v>0</v>
      </c>
      <c r="S1009" s="27">
        <v>1.1100000000000001</v>
      </c>
      <c r="T1009" s="24">
        <f>INDEX(tblRepAvg[Avg_Monthly_Sales],MATCH(A1009,tblRepAvg[Rep_ID],0))*S1009</f>
        <v>20248.512699999999</v>
      </c>
      <c r="U1009" s="9">
        <f t="shared" si="125"/>
        <v>0</v>
      </c>
      <c r="V1009" s="24">
        <f t="shared" si="126"/>
        <v>-20248.512699999999</v>
      </c>
      <c r="W1009" t="str">
        <f t="shared" si="127"/>
        <v>Critical</v>
      </c>
    </row>
    <row r="1010" spans="1:23" ht="15" customHeight="1" x14ac:dyDescent="0.3">
      <c r="A1010" s="25">
        <v>321900</v>
      </c>
      <c r="B1010" s="25">
        <v>4</v>
      </c>
      <c r="C1010" t="str">
        <f>INDEX(tblRegions[name],MATCH(B1010,tblRegions[id],0))</f>
        <v>West</v>
      </c>
      <c r="D1010" s="26">
        <v>42248</v>
      </c>
      <c r="E1010" s="27">
        <v>26</v>
      </c>
      <c r="F1010" s="27">
        <v>24</v>
      </c>
      <c r="G1010" s="9">
        <f t="shared" si="120"/>
        <v>0.92307692307692313</v>
      </c>
      <c r="H1010" s="27">
        <v>540</v>
      </c>
      <c r="I1010" s="27">
        <v>485</v>
      </c>
      <c r="J1010" s="9">
        <f t="shared" si="121"/>
        <v>0.89814814814814814</v>
      </c>
      <c r="K1010">
        <f t="shared" si="122"/>
        <v>-55</v>
      </c>
      <c r="L1010" s="28">
        <v>0.90459999999999996</v>
      </c>
      <c r="M1010" s="28">
        <v>0.9</v>
      </c>
      <c r="N1010" s="9">
        <f t="shared" si="123"/>
        <v>4.5999999999999375E-3</v>
      </c>
      <c r="O1010" s="28">
        <v>0.91080000000000005</v>
      </c>
      <c r="P1010" s="28">
        <v>0.95</v>
      </c>
      <c r="Q1010" s="9">
        <f t="shared" si="124"/>
        <v>-3.9199999999999902E-2</v>
      </c>
      <c r="R1010" s="24">
        <f>SUMIFS(tblCleanOrders[Sales_USD],tblCleanOrders[Rep_ID],A1010,tblCleanOrders[Year],YEAR(D1010),tblCleanOrders[Month],MONTH(D1010))</f>
        <v>0</v>
      </c>
      <c r="S1010" s="27">
        <v>1.1200000000000001</v>
      </c>
      <c r="T1010" s="24">
        <f>INDEX(tblRepAvg[Avg_Monthly_Sales],MATCH(A1010,tblRepAvg[Rep_ID],0))*S1010</f>
        <v>20430.931733333335</v>
      </c>
      <c r="U1010" s="9">
        <f t="shared" si="125"/>
        <v>0</v>
      </c>
      <c r="V1010" s="24">
        <f t="shared" si="126"/>
        <v>-20430.931733333335</v>
      </c>
      <c r="W1010" t="str">
        <f t="shared" si="127"/>
        <v>Critical</v>
      </c>
    </row>
    <row r="1011" spans="1:23" ht="15" customHeight="1" x14ac:dyDescent="0.3">
      <c r="A1011" s="25">
        <v>321900</v>
      </c>
      <c r="B1011" s="25">
        <v>4</v>
      </c>
      <c r="C1011" t="str">
        <f>INDEX(tblRegions[name],MATCH(B1011,tblRegions[id],0))</f>
        <v>West</v>
      </c>
      <c r="D1011" s="26">
        <v>42278</v>
      </c>
      <c r="E1011" s="27">
        <v>26</v>
      </c>
      <c r="F1011" s="27">
        <v>23</v>
      </c>
      <c r="G1011" s="9">
        <f t="shared" si="120"/>
        <v>0.88461538461538458</v>
      </c>
      <c r="H1011" s="27">
        <v>548</v>
      </c>
      <c r="I1011" s="27">
        <v>463</v>
      </c>
      <c r="J1011" s="9">
        <f t="shared" si="121"/>
        <v>0.8448905109489051</v>
      </c>
      <c r="K1011">
        <f t="shared" si="122"/>
        <v>-85</v>
      </c>
      <c r="L1011" s="28">
        <v>0.85319999999999996</v>
      </c>
      <c r="M1011" s="28">
        <v>0.9</v>
      </c>
      <c r="N1011" s="9">
        <f t="shared" si="123"/>
        <v>-4.6800000000000064E-2</v>
      </c>
      <c r="O1011" s="28">
        <v>0.93020000000000003</v>
      </c>
      <c r="P1011" s="28">
        <v>0.95</v>
      </c>
      <c r="Q1011" s="9">
        <f t="shared" si="124"/>
        <v>-1.9799999999999929E-2</v>
      </c>
      <c r="R1011" s="24">
        <f>SUMIFS(tblCleanOrders[Sales_USD],tblCleanOrders[Rep_ID],A1011,tblCleanOrders[Year],YEAR(D1011),tblCleanOrders[Month],MONTH(D1011))</f>
        <v>0</v>
      </c>
      <c r="S1011" s="27">
        <v>1.1299999999999999</v>
      </c>
      <c r="T1011" s="24">
        <f>INDEX(tblRepAvg[Avg_Monthly_Sales],MATCH(A1011,tblRepAvg[Rep_ID],0))*S1011</f>
        <v>20613.350766666663</v>
      </c>
      <c r="U1011" s="9">
        <f t="shared" si="125"/>
        <v>0</v>
      </c>
      <c r="V1011" s="24">
        <f t="shared" si="126"/>
        <v>-20613.350766666663</v>
      </c>
      <c r="W1011" t="str">
        <f t="shared" si="127"/>
        <v>Critical</v>
      </c>
    </row>
    <row r="1012" spans="1:23" ht="15" customHeight="1" x14ac:dyDescent="0.3">
      <c r="A1012" s="25">
        <v>321900</v>
      </c>
      <c r="B1012" s="25">
        <v>4</v>
      </c>
      <c r="C1012" t="str">
        <f>INDEX(tblRegions[name],MATCH(B1012,tblRegions[id],0))</f>
        <v>West</v>
      </c>
      <c r="D1012" s="26">
        <v>42309</v>
      </c>
      <c r="E1012" s="27">
        <v>26</v>
      </c>
      <c r="F1012" s="27">
        <v>25</v>
      </c>
      <c r="G1012" s="9">
        <f t="shared" si="120"/>
        <v>0.96153846153846156</v>
      </c>
      <c r="H1012" s="27">
        <v>556</v>
      </c>
      <c r="I1012" s="27">
        <v>509</v>
      </c>
      <c r="J1012" s="9">
        <f t="shared" si="121"/>
        <v>0.91546762589928055</v>
      </c>
      <c r="K1012">
        <f t="shared" si="122"/>
        <v>-47</v>
      </c>
      <c r="L1012" s="28">
        <v>0.84189999999999998</v>
      </c>
      <c r="M1012" s="28">
        <v>0.9</v>
      </c>
      <c r="N1012" s="9">
        <f t="shared" si="123"/>
        <v>-5.8100000000000041E-2</v>
      </c>
      <c r="O1012" s="28">
        <v>0.86060000000000003</v>
      </c>
      <c r="P1012" s="28">
        <v>0.95</v>
      </c>
      <c r="Q1012" s="9">
        <f t="shared" si="124"/>
        <v>-8.9399999999999924E-2</v>
      </c>
      <c r="R1012" s="24">
        <f>SUMIFS(tblCleanOrders[Sales_USD],tblCleanOrders[Rep_ID],A1012,tblCleanOrders[Year],YEAR(D1012),tblCleanOrders[Month],MONTH(D1012))</f>
        <v>0</v>
      </c>
      <c r="S1012" s="27">
        <v>1.1399999999999999</v>
      </c>
      <c r="T1012" s="24">
        <f>INDEX(tblRepAvg[Avg_Monthly_Sales],MATCH(A1012,tblRepAvg[Rep_ID],0))*S1012</f>
        <v>20795.769799999998</v>
      </c>
      <c r="U1012" s="9">
        <f t="shared" si="125"/>
        <v>0</v>
      </c>
      <c r="V1012" s="24">
        <f t="shared" si="126"/>
        <v>-20795.769799999998</v>
      </c>
      <c r="W1012" t="str">
        <f t="shared" si="127"/>
        <v>Critical</v>
      </c>
    </row>
    <row r="1013" spans="1:23" ht="15" customHeight="1" x14ac:dyDescent="0.3">
      <c r="A1013" s="25">
        <v>321900</v>
      </c>
      <c r="B1013" s="25">
        <v>4</v>
      </c>
      <c r="C1013" t="str">
        <f>INDEX(tblRegions[name],MATCH(B1013,tblRegions[id],0))</f>
        <v>West</v>
      </c>
      <c r="D1013" s="26">
        <v>42339</v>
      </c>
      <c r="E1013" s="27">
        <v>26</v>
      </c>
      <c r="F1013" s="27">
        <v>24</v>
      </c>
      <c r="G1013" s="9">
        <f t="shared" si="120"/>
        <v>0.92307692307692313</v>
      </c>
      <c r="H1013" s="27">
        <v>564</v>
      </c>
      <c r="I1013" s="27">
        <v>476</v>
      </c>
      <c r="J1013" s="9">
        <f t="shared" si="121"/>
        <v>0.84397163120567376</v>
      </c>
      <c r="K1013">
        <f t="shared" si="122"/>
        <v>-88</v>
      </c>
      <c r="L1013" s="28">
        <v>0.88790000000000002</v>
      </c>
      <c r="M1013" s="28">
        <v>0.9</v>
      </c>
      <c r="N1013" s="9">
        <f t="shared" si="123"/>
        <v>-1.21E-2</v>
      </c>
      <c r="O1013" s="28">
        <v>0.93759999999999999</v>
      </c>
      <c r="P1013" s="28">
        <v>0.95</v>
      </c>
      <c r="Q1013" s="9">
        <f t="shared" si="124"/>
        <v>-1.2399999999999967E-2</v>
      </c>
      <c r="R1013" s="24">
        <f>SUMIFS(tblCleanOrders[Sales_USD],tblCleanOrders[Rep_ID],A1013,tblCleanOrders[Year],YEAR(D1013),tblCleanOrders[Month],MONTH(D1013))</f>
        <v>0</v>
      </c>
      <c r="S1013" s="27">
        <v>1.1499999999999999</v>
      </c>
      <c r="T1013" s="24">
        <f>INDEX(tblRepAvg[Avg_Monthly_Sales],MATCH(A1013,tblRepAvg[Rep_ID],0))*S1013</f>
        <v>20978.18883333333</v>
      </c>
      <c r="U1013" s="9">
        <f t="shared" si="125"/>
        <v>0</v>
      </c>
      <c r="V1013" s="24">
        <f t="shared" si="126"/>
        <v>-20978.18883333333</v>
      </c>
      <c r="W1013" t="str">
        <f t="shared" si="127"/>
        <v>Critical</v>
      </c>
    </row>
    <row r="1014" spans="1:23" ht="15" customHeight="1" x14ac:dyDescent="0.3">
      <c r="A1014" s="25">
        <v>321900</v>
      </c>
      <c r="B1014" s="25">
        <v>4</v>
      </c>
      <c r="C1014" t="str">
        <f>INDEX(tblRegions[name],MATCH(B1014,tblRegions[id],0))</f>
        <v>West</v>
      </c>
      <c r="D1014" s="26">
        <v>42370</v>
      </c>
      <c r="E1014" s="27">
        <v>26</v>
      </c>
      <c r="F1014" s="27">
        <v>24</v>
      </c>
      <c r="G1014" s="9">
        <f t="shared" si="120"/>
        <v>0.92307692307692313</v>
      </c>
      <c r="H1014" s="27">
        <v>540</v>
      </c>
      <c r="I1014" s="27">
        <v>489</v>
      </c>
      <c r="J1014" s="9">
        <f t="shared" si="121"/>
        <v>0.90555555555555556</v>
      </c>
      <c r="K1014">
        <f t="shared" si="122"/>
        <v>-51</v>
      </c>
      <c r="L1014" s="28">
        <v>0.88839999999999997</v>
      </c>
      <c r="M1014" s="28">
        <v>0.9</v>
      </c>
      <c r="N1014" s="9">
        <f t="shared" si="123"/>
        <v>-1.1600000000000055E-2</v>
      </c>
      <c r="O1014" s="28">
        <v>0.91500000000000004</v>
      </c>
      <c r="P1014" s="28">
        <v>0.95</v>
      </c>
      <c r="Q1014" s="9">
        <f t="shared" si="124"/>
        <v>-3.499999999999992E-2</v>
      </c>
      <c r="R1014" s="24">
        <f>SUMIFS(tblCleanOrders[Sales_USD],tblCleanOrders[Rep_ID],A1014,tblCleanOrders[Year],YEAR(D1014),tblCleanOrders[Month],MONTH(D1014))</f>
        <v>0</v>
      </c>
      <c r="S1014" s="27">
        <v>1.05</v>
      </c>
      <c r="T1014" s="24">
        <f>INDEX(tblRepAvg[Avg_Monthly_Sales],MATCH(A1014,tblRepAvg[Rep_ID],0))*S1014</f>
        <v>19153.998499999998</v>
      </c>
      <c r="U1014" s="9">
        <f t="shared" si="125"/>
        <v>0</v>
      </c>
      <c r="V1014" s="24">
        <f t="shared" si="126"/>
        <v>-19153.998499999998</v>
      </c>
      <c r="W1014" t="str">
        <f t="shared" si="127"/>
        <v>Critical</v>
      </c>
    </row>
    <row r="1015" spans="1:23" ht="15" customHeight="1" x14ac:dyDescent="0.3">
      <c r="A1015" s="25">
        <v>321900</v>
      </c>
      <c r="B1015" s="25">
        <v>4</v>
      </c>
      <c r="C1015" t="str">
        <f>INDEX(tblRegions[name],MATCH(B1015,tblRegions[id],0))</f>
        <v>West</v>
      </c>
      <c r="D1015" s="26">
        <v>42401</v>
      </c>
      <c r="E1015" s="27">
        <v>26</v>
      </c>
      <c r="F1015" s="27">
        <v>23</v>
      </c>
      <c r="G1015" s="9">
        <f t="shared" si="120"/>
        <v>0.88461538461538458</v>
      </c>
      <c r="H1015" s="27">
        <v>548</v>
      </c>
      <c r="I1015" s="27">
        <v>541</v>
      </c>
      <c r="J1015" s="9">
        <f t="shared" si="121"/>
        <v>0.98722627737226276</v>
      </c>
      <c r="K1015">
        <f t="shared" si="122"/>
        <v>-7</v>
      </c>
      <c r="L1015" s="28">
        <v>0.85629999999999995</v>
      </c>
      <c r="M1015" s="28">
        <v>0.9</v>
      </c>
      <c r="N1015" s="9">
        <f t="shared" si="123"/>
        <v>-4.3700000000000072E-2</v>
      </c>
      <c r="O1015" s="28">
        <v>0.93140000000000001</v>
      </c>
      <c r="P1015" s="28">
        <v>0.95</v>
      </c>
      <c r="Q1015" s="9">
        <f t="shared" si="124"/>
        <v>-1.859999999999995E-2</v>
      </c>
      <c r="R1015" s="24">
        <f>SUMIFS(tblCleanOrders[Sales_USD],tblCleanOrders[Rep_ID],A1015,tblCleanOrders[Year],YEAR(D1015),tblCleanOrders[Month],MONTH(D1015))</f>
        <v>0</v>
      </c>
      <c r="S1015" s="27">
        <v>1.06</v>
      </c>
      <c r="T1015" s="24">
        <f>INDEX(tblRepAvg[Avg_Monthly_Sales],MATCH(A1015,tblRepAvg[Rep_ID],0))*S1015</f>
        <v>19336.417533333333</v>
      </c>
      <c r="U1015" s="9">
        <f t="shared" si="125"/>
        <v>0</v>
      </c>
      <c r="V1015" s="24">
        <f t="shared" si="126"/>
        <v>-19336.417533333333</v>
      </c>
      <c r="W1015" t="str">
        <f t="shared" si="127"/>
        <v>Critical</v>
      </c>
    </row>
    <row r="1016" spans="1:23" ht="15" customHeight="1" x14ac:dyDescent="0.3">
      <c r="A1016" s="25">
        <v>321900</v>
      </c>
      <c r="B1016" s="25">
        <v>4</v>
      </c>
      <c r="C1016" t="str">
        <f>INDEX(tblRegions[name],MATCH(B1016,tblRegions[id],0))</f>
        <v>West</v>
      </c>
      <c r="D1016" s="26">
        <v>42430</v>
      </c>
      <c r="E1016" s="27">
        <v>26</v>
      </c>
      <c r="F1016" s="27">
        <v>22</v>
      </c>
      <c r="G1016" s="9">
        <f t="shared" si="120"/>
        <v>0.84615384615384615</v>
      </c>
      <c r="H1016" s="27">
        <v>556</v>
      </c>
      <c r="I1016" s="27">
        <v>536</v>
      </c>
      <c r="J1016" s="9">
        <f t="shared" si="121"/>
        <v>0.96402877697841727</v>
      </c>
      <c r="K1016">
        <f t="shared" si="122"/>
        <v>-20</v>
      </c>
      <c r="L1016" s="28">
        <v>0.92010000000000003</v>
      </c>
      <c r="M1016" s="28">
        <v>0.9</v>
      </c>
      <c r="N1016" s="9">
        <f t="shared" si="123"/>
        <v>2.0100000000000007E-2</v>
      </c>
      <c r="O1016" s="28">
        <v>0.91479999999999995</v>
      </c>
      <c r="P1016" s="28">
        <v>0.95</v>
      </c>
      <c r="Q1016" s="9">
        <f t="shared" si="124"/>
        <v>-3.5200000000000009E-2</v>
      </c>
      <c r="R1016" s="24">
        <f>SUMIFS(tblCleanOrders[Sales_USD],tblCleanOrders[Rep_ID],A1016,tblCleanOrders[Year],YEAR(D1016),tblCleanOrders[Month],MONTH(D1016))</f>
        <v>0</v>
      </c>
      <c r="S1016" s="27">
        <v>1.07</v>
      </c>
      <c r="T1016" s="24">
        <f>INDEX(tblRepAvg[Avg_Monthly_Sales],MATCH(A1016,tblRepAvg[Rep_ID],0))*S1016</f>
        <v>19518.836566666665</v>
      </c>
      <c r="U1016" s="9">
        <f t="shared" si="125"/>
        <v>0</v>
      </c>
      <c r="V1016" s="24">
        <f t="shared" si="126"/>
        <v>-19518.836566666665</v>
      </c>
      <c r="W1016" t="str">
        <f t="shared" si="127"/>
        <v>Critical</v>
      </c>
    </row>
    <row r="1017" spans="1:23" ht="15" customHeight="1" x14ac:dyDescent="0.3">
      <c r="A1017" s="25">
        <v>321900</v>
      </c>
      <c r="B1017" s="25">
        <v>4</v>
      </c>
      <c r="C1017" t="str">
        <f>INDEX(tblRegions[name],MATCH(B1017,tblRegions[id],0))</f>
        <v>West</v>
      </c>
      <c r="D1017" s="26">
        <v>42461</v>
      </c>
      <c r="E1017" s="27">
        <v>26</v>
      </c>
      <c r="F1017" s="27">
        <v>24</v>
      </c>
      <c r="G1017" s="9">
        <f t="shared" si="120"/>
        <v>0.92307692307692313</v>
      </c>
      <c r="H1017" s="27">
        <v>564</v>
      </c>
      <c r="I1017" s="27">
        <v>528</v>
      </c>
      <c r="J1017" s="9">
        <f t="shared" si="121"/>
        <v>0.93617021276595747</v>
      </c>
      <c r="K1017">
        <f t="shared" si="122"/>
        <v>-36</v>
      </c>
      <c r="L1017" s="28">
        <v>0.84619999999999995</v>
      </c>
      <c r="M1017" s="28">
        <v>0.9</v>
      </c>
      <c r="N1017" s="9">
        <f t="shared" si="123"/>
        <v>-5.380000000000007E-2</v>
      </c>
      <c r="O1017" s="28">
        <v>0.92190000000000005</v>
      </c>
      <c r="P1017" s="28">
        <v>0.95</v>
      </c>
      <c r="Q1017" s="9">
        <f t="shared" si="124"/>
        <v>-2.8099999999999903E-2</v>
      </c>
      <c r="R1017" s="24">
        <f>SUMIFS(tblCleanOrders[Sales_USD],tblCleanOrders[Rep_ID],A1017,tblCleanOrders[Year],YEAR(D1017),tblCleanOrders[Month],MONTH(D1017))</f>
        <v>0</v>
      </c>
      <c r="S1017" s="27">
        <v>1.08</v>
      </c>
      <c r="T1017" s="24">
        <f>INDEX(tblRepAvg[Avg_Monthly_Sales],MATCH(A1017,tblRepAvg[Rep_ID],0))*S1017</f>
        <v>19701.2556</v>
      </c>
      <c r="U1017" s="9">
        <f t="shared" si="125"/>
        <v>0</v>
      </c>
      <c r="V1017" s="24">
        <f t="shared" si="126"/>
        <v>-19701.2556</v>
      </c>
      <c r="W1017" t="str">
        <f t="shared" si="127"/>
        <v>Critical</v>
      </c>
    </row>
    <row r="1018" spans="1:23" ht="15" customHeight="1" x14ac:dyDescent="0.3">
      <c r="A1018" s="25">
        <v>321900</v>
      </c>
      <c r="B1018" s="25">
        <v>4</v>
      </c>
      <c r="C1018" t="str">
        <f>INDEX(tblRegions[name],MATCH(B1018,tblRegions[id],0))</f>
        <v>West</v>
      </c>
      <c r="D1018" s="26">
        <v>42491</v>
      </c>
      <c r="E1018" s="27">
        <v>26</v>
      </c>
      <c r="F1018" s="27">
        <v>23</v>
      </c>
      <c r="G1018" s="9">
        <f t="shared" si="120"/>
        <v>0.88461538461538458</v>
      </c>
      <c r="H1018" s="27">
        <v>540</v>
      </c>
      <c r="I1018" s="27">
        <v>480</v>
      </c>
      <c r="J1018" s="9">
        <f t="shared" si="121"/>
        <v>0.88888888888888884</v>
      </c>
      <c r="K1018">
        <f t="shared" si="122"/>
        <v>-60</v>
      </c>
      <c r="L1018" s="28">
        <v>0.90810000000000002</v>
      </c>
      <c r="M1018" s="28">
        <v>0.9</v>
      </c>
      <c r="N1018" s="9">
        <f t="shared" si="123"/>
        <v>8.0999999999999961E-3</v>
      </c>
      <c r="O1018" s="28">
        <v>0.94610000000000005</v>
      </c>
      <c r="P1018" s="28">
        <v>0.95</v>
      </c>
      <c r="Q1018" s="9">
        <f t="shared" si="124"/>
        <v>-3.8999999999999035E-3</v>
      </c>
      <c r="R1018" s="24">
        <f>SUMIFS(tblCleanOrders[Sales_USD],tblCleanOrders[Rep_ID],A1018,tblCleanOrders[Year],YEAR(D1018),tblCleanOrders[Month],MONTH(D1018))</f>
        <v>666.89</v>
      </c>
      <c r="S1018" s="27">
        <v>1.0900000000000001</v>
      </c>
      <c r="T1018" s="24">
        <f>INDEX(tblRepAvg[Avg_Monthly_Sales],MATCH(A1018,tblRepAvg[Rep_ID],0))*S1018</f>
        <v>19883.674633333332</v>
      </c>
      <c r="U1018" s="9">
        <f t="shared" si="125"/>
        <v>3.353957516896873E-2</v>
      </c>
      <c r="V1018" s="24">
        <f t="shared" si="126"/>
        <v>-19216.784633333333</v>
      </c>
      <c r="W1018" t="str">
        <f t="shared" si="127"/>
        <v>Critical</v>
      </c>
    </row>
    <row r="1019" spans="1:23" ht="15" customHeight="1" x14ac:dyDescent="0.3">
      <c r="A1019" s="25">
        <v>321900</v>
      </c>
      <c r="B1019" s="25">
        <v>4</v>
      </c>
      <c r="C1019" t="str">
        <f>INDEX(tblRegions[name],MATCH(B1019,tblRegions[id],0))</f>
        <v>West</v>
      </c>
      <c r="D1019" s="26">
        <v>42522</v>
      </c>
      <c r="E1019" s="27">
        <v>26</v>
      </c>
      <c r="F1019" s="27">
        <v>23</v>
      </c>
      <c r="G1019" s="9">
        <f t="shared" si="120"/>
        <v>0.88461538461538458</v>
      </c>
      <c r="H1019" s="27">
        <v>548</v>
      </c>
      <c r="I1019" s="27">
        <v>485</v>
      </c>
      <c r="J1019" s="9">
        <f t="shared" si="121"/>
        <v>0.88503649635036497</v>
      </c>
      <c r="K1019">
        <f t="shared" si="122"/>
        <v>-63</v>
      </c>
      <c r="L1019" s="28">
        <v>0.84609999999999996</v>
      </c>
      <c r="M1019" s="28">
        <v>0.9</v>
      </c>
      <c r="N1019" s="9">
        <f t="shared" si="123"/>
        <v>-5.3900000000000059E-2</v>
      </c>
      <c r="O1019" s="28">
        <v>0.92830000000000001</v>
      </c>
      <c r="P1019" s="28">
        <v>0.95</v>
      </c>
      <c r="Q1019" s="9">
        <f t="shared" si="124"/>
        <v>-2.1699999999999942E-2</v>
      </c>
      <c r="R1019" s="24">
        <f>SUMIFS(tblCleanOrders[Sales_USD],tblCleanOrders[Rep_ID],A1019,tblCleanOrders[Year],YEAR(D1019),tblCleanOrders[Month],MONTH(D1019))</f>
        <v>2570.2600000000002</v>
      </c>
      <c r="S1019" s="27">
        <v>1.1000000000000001</v>
      </c>
      <c r="T1019" s="24">
        <f>INDEX(tblRepAvg[Avg_Monthly_Sales],MATCH(A1019,tblRepAvg[Rep_ID],0))*S1019</f>
        <v>20066.093666666668</v>
      </c>
      <c r="U1019" s="9">
        <f t="shared" si="125"/>
        <v>0.12808970408972309</v>
      </c>
      <c r="V1019" s="24">
        <f t="shared" si="126"/>
        <v>-17495.833666666666</v>
      </c>
      <c r="W1019" t="str">
        <f t="shared" si="127"/>
        <v>Critical</v>
      </c>
    </row>
    <row r="1020" spans="1:23" ht="15" customHeight="1" x14ac:dyDescent="0.3">
      <c r="A1020" s="25">
        <v>321900</v>
      </c>
      <c r="B1020" s="25">
        <v>4</v>
      </c>
      <c r="C1020" t="str">
        <f>INDEX(tblRegions[name],MATCH(B1020,tblRegions[id],0))</f>
        <v>West</v>
      </c>
      <c r="D1020" s="26">
        <v>42552</v>
      </c>
      <c r="E1020" s="27">
        <v>26</v>
      </c>
      <c r="F1020" s="27">
        <v>23</v>
      </c>
      <c r="G1020" s="9">
        <f t="shared" si="120"/>
        <v>0.88461538461538458</v>
      </c>
      <c r="H1020" s="27">
        <v>556</v>
      </c>
      <c r="I1020" s="27">
        <v>516</v>
      </c>
      <c r="J1020" s="9">
        <f t="shared" si="121"/>
        <v>0.92805755395683454</v>
      </c>
      <c r="K1020">
        <f t="shared" si="122"/>
        <v>-40</v>
      </c>
      <c r="L1020" s="28">
        <v>0.89480000000000004</v>
      </c>
      <c r="M1020" s="28">
        <v>0.9</v>
      </c>
      <c r="N1020" s="9">
        <f t="shared" si="123"/>
        <v>-5.1999999999999824E-3</v>
      </c>
      <c r="O1020" s="28">
        <v>0.90690000000000004</v>
      </c>
      <c r="P1020" s="28">
        <v>0.95</v>
      </c>
      <c r="Q1020" s="9">
        <f t="shared" si="124"/>
        <v>-4.3099999999999916E-2</v>
      </c>
      <c r="R1020" s="24">
        <f>SUMIFS(tblCleanOrders[Sales_USD],tblCleanOrders[Rep_ID],A1020,tblCleanOrders[Year],YEAR(D1020),tblCleanOrders[Month],MONTH(D1020))</f>
        <v>98265.239999999991</v>
      </c>
      <c r="S1020" s="27">
        <v>1.1100000000000001</v>
      </c>
      <c r="T1020" s="24">
        <f>INDEX(tblRepAvg[Avg_Monthly_Sales],MATCH(A1020,tblRepAvg[Rep_ID],0))*S1020</f>
        <v>20248.512699999999</v>
      </c>
      <c r="U1020" s="9">
        <f t="shared" si="125"/>
        <v>4.8529608794427652</v>
      </c>
      <c r="V1020" s="24">
        <f t="shared" si="126"/>
        <v>78016.727299999999</v>
      </c>
      <c r="W1020" t="str">
        <f t="shared" si="127"/>
        <v>Healthy</v>
      </c>
    </row>
    <row r="1021" spans="1:23" ht="15" customHeight="1" x14ac:dyDescent="0.3">
      <c r="A1021" s="25">
        <v>321900</v>
      </c>
      <c r="B1021" s="25">
        <v>4</v>
      </c>
      <c r="C1021" t="str">
        <f>INDEX(tblRegions[name],MATCH(B1021,tblRegions[id],0))</f>
        <v>West</v>
      </c>
      <c r="D1021" s="26">
        <v>42583</v>
      </c>
      <c r="E1021" s="27">
        <v>26</v>
      </c>
      <c r="F1021" s="27">
        <v>24</v>
      </c>
      <c r="G1021" s="9">
        <f t="shared" si="120"/>
        <v>0.92307692307692313</v>
      </c>
      <c r="H1021" s="27">
        <v>564</v>
      </c>
      <c r="I1021" s="27">
        <v>509</v>
      </c>
      <c r="J1021" s="9">
        <f t="shared" si="121"/>
        <v>0.90248226950354615</v>
      </c>
      <c r="K1021">
        <f t="shared" si="122"/>
        <v>-55</v>
      </c>
      <c r="L1021" s="28">
        <v>0.86119999999999997</v>
      </c>
      <c r="M1021" s="28">
        <v>0.9</v>
      </c>
      <c r="N1021" s="9">
        <f t="shared" si="123"/>
        <v>-3.8800000000000057E-2</v>
      </c>
      <c r="O1021" s="28">
        <v>0.87080000000000002</v>
      </c>
      <c r="P1021" s="28">
        <v>0.95</v>
      </c>
      <c r="Q1021" s="9">
        <f t="shared" si="124"/>
        <v>-7.9199999999999937E-2</v>
      </c>
      <c r="R1021" s="24">
        <f>SUMIFS(tblCleanOrders[Sales_USD],tblCleanOrders[Rep_ID],A1021,tblCleanOrders[Year],YEAR(D1021),tblCleanOrders[Month],MONTH(D1021))</f>
        <v>9029.2200000000012</v>
      </c>
      <c r="S1021" s="27">
        <v>1.1200000000000001</v>
      </c>
      <c r="T1021" s="24">
        <f>INDEX(tblRepAvg[Avg_Monthly_Sales],MATCH(A1021,tblRepAvg[Rep_ID],0))*S1021</f>
        <v>20430.931733333335</v>
      </c>
      <c r="U1021" s="9">
        <f t="shared" si="125"/>
        <v>0.44193872887689745</v>
      </c>
      <c r="V1021" s="24">
        <f t="shared" si="126"/>
        <v>-11401.711733333334</v>
      </c>
      <c r="W1021" t="str">
        <f t="shared" si="127"/>
        <v>Critical</v>
      </c>
    </row>
    <row r="1022" spans="1:23" ht="15" customHeight="1" x14ac:dyDescent="0.3">
      <c r="A1022" s="25">
        <v>321900</v>
      </c>
      <c r="B1022" s="25">
        <v>4</v>
      </c>
      <c r="C1022" t="str">
        <f>INDEX(tblRegions[name],MATCH(B1022,tblRegions[id],0))</f>
        <v>West</v>
      </c>
      <c r="D1022" s="26">
        <v>42614</v>
      </c>
      <c r="E1022" s="27">
        <v>26</v>
      </c>
      <c r="F1022" s="27">
        <v>24</v>
      </c>
      <c r="G1022" s="9">
        <f t="shared" si="120"/>
        <v>0.92307692307692313</v>
      </c>
      <c r="H1022" s="27">
        <v>540</v>
      </c>
      <c r="I1022" s="27">
        <v>477</v>
      </c>
      <c r="J1022" s="9">
        <f t="shared" si="121"/>
        <v>0.8833333333333333</v>
      </c>
      <c r="K1022">
        <f t="shared" si="122"/>
        <v>-63</v>
      </c>
      <c r="L1022" s="28">
        <v>0.88090000000000002</v>
      </c>
      <c r="M1022" s="28">
        <v>0.9</v>
      </c>
      <c r="N1022" s="9">
        <f t="shared" si="123"/>
        <v>-1.9100000000000006E-2</v>
      </c>
      <c r="O1022" s="28">
        <v>0.90539999999999998</v>
      </c>
      <c r="P1022" s="28">
        <v>0.95</v>
      </c>
      <c r="Q1022" s="9">
        <f t="shared" si="124"/>
        <v>-4.4599999999999973E-2</v>
      </c>
      <c r="R1022" s="24">
        <f>SUMIFS(tblCleanOrders[Sales_USD],tblCleanOrders[Rep_ID],A1022,tblCleanOrders[Year],YEAR(D1022),tblCleanOrders[Month],MONTH(D1022))</f>
        <v>14656.119999999999</v>
      </c>
      <c r="S1022" s="27">
        <v>1.1299999999999999</v>
      </c>
      <c r="T1022" s="24">
        <f>INDEX(tblRepAvg[Avg_Monthly_Sales],MATCH(A1022,tblRepAvg[Rep_ID],0))*S1022</f>
        <v>20613.350766666663</v>
      </c>
      <c r="U1022" s="9">
        <f t="shared" si="125"/>
        <v>0.71100133917577568</v>
      </c>
      <c r="V1022" s="24">
        <f t="shared" si="126"/>
        <v>-5957.2307666666638</v>
      </c>
      <c r="W1022" t="str">
        <f t="shared" si="127"/>
        <v>Critical</v>
      </c>
    </row>
    <row r="1023" spans="1:23" ht="15" customHeight="1" x14ac:dyDescent="0.3">
      <c r="A1023" s="25">
        <v>321900</v>
      </c>
      <c r="B1023" s="25">
        <v>4</v>
      </c>
      <c r="C1023" t="str">
        <f>INDEX(tblRegions[name],MATCH(B1023,tblRegions[id],0))</f>
        <v>West</v>
      </c>
      <c r="D1023" s="26">
        <v>42644</v>
      </c>
      <c r="E1023" s="27">
        <v>26</v>
      </c>
      <c r="F1023" s="27">
        <v>23</v>
      </c>
      <c r="G1023" s="9">
        <f t="shared" si="120"/>
        <v>0.88461538461538458</v>
      </c>
      <c r="H1023" s="27">
        <v>548</v>
      </c>
      <c r="I1023" s="27">
        <v>487</v>
      </c>
      <c r="J1023" s="9">
        <f t="shared" si="121"/>
        <v>0.88868613138686137</v>
      </c>
      <c r="K1023">
        <f t="shared" si="122"/>
        <v>-61</v>
      </c>
      <c r="L1023" s="28">
        <v>0.91710000000000003</v>
      </c>
      <c r="M1023" s="28">
        <v>0.9</v>
      </c>
      <c r="N1023" s="9">
        <f t="shared" si="123"/>
        <v>1.7100000000000004E-2</v>
      </c>
      <c r="O1023" s="28">
        <v>0.9204</v>
      </c>
      <c r="P1023" s="28">
        <v>0.95</v>
      </c>
      <c r="Q1023" s="9">
        <f t="shared" si="124"/>
        <v>-2.959999999999996E-2</v>
      </c>
      <c r="R1023" s="24">
        <f>SUMIFS(tblCleanOrders[Sales_USD],tblCleanOrders[Rep_ID],A1023,tblCleanOrders[Year],YEAR(D1023),tblCleanOrders[Month],MONTH(D1023))</f>
        <v>7722.73</v>
      </c>
      <c r="S1023" s="27">
        <v>1.1399999999999999</v>
      </c>
      <c r="T1023" s="24">
        <f>INDEX(tblRepAvg[Avg_Monthly_Sales],MATCH(A1023,tblRepAvg[Rep_ID],0))*S1023</f>
        <v>20795.769799999998</v>
      </c>
      <c r="U1023" s="9">
        <f t="shared" si="125"/>
        <v>0.37136062162026817</v>
      </c>
      <c r="V1023" s="24">
        <f t="shared" si="126"/>
        <v>-13073.039799999999</v>
      </c>
      <c r="W1023" t="str">
        <f t="shared" si="127"/>
        <v>Critical</v>
      </c>
    </row>
    <row r="1024" spans="1:23" ht="15" customHeight="1" x14ac:dyDescent="0.3">
      <c r="A1024" s="25">
        <v>321900</v>
      </c>
      <c r="B1024" s="25">
        <v>4</v>
      </c>
      <c r="C1024" t="str">
        <f>INDEX(tblRegions[name],MATCH(B1024,tblRegions[id],0))</f>
        <v>West</v>
      </c>
      <c r="D1024" s="26">
        <v>42675</v>
      </c>
      <c r="E1024" s="27">
        <v>26</v>
      </c>
      <c r="F1024" s="27">
        <v>23</v>
      </c>
      <c r="G1024" s="9">
        <f t="shared" si="120"/>
        <v>0.88461538461538458</v>
      </c>
      <c r="H1024" s="27">
        <v>556</v>
      </c>
      <c r="I1024" s="27">
        <v>515</v>
      </c>
      <c r="J1024" s="9">
        <f t="shared" si="121"/>
        <v>0.92625899280575541</v>
      </c>
      <c r="K1024">
        <f t="shared" si="122"/>
        <v>-41</v>
      </c>
      <c r="L1024" s="28">
        <v>0.86350000000000005</v>
      </c>
      <c r="M1024" s="28">
        <v>0.9</v>
      </c>
      <c r="N1024" s="9">
        <f t="shared" si="123"/>
        <v>-3.6499999999999977E-2</v>
      </c>
      <c r="O1024" s="28">
        <v>0.98</v>
      </c>
      <c r="P1024" s="28">
        <v>0.95</v>
      </c>
      <c r="Q1024" s="9">
        <f t="shared" si="124"/>
        <v>3.0000000000000027E-2</v>
      </c>
      <c r="R1024" s="24">
        <f>SUMIFS(tblCleanOrders[Sales_USD],tblCleanOrders[Rep_ID],A1024,tblCleanOrders[Year],YEAR(D1024),tblCleanOrders[Month],MONTH(D1024))</f>
        <v>13126.19</v>
      </c>
      <c r="S1024" s="27">
        <v>1.1499999999999999</v>
      </c>
      <c r="T1024" s="24">
        <f>INDEX(tblRepAvg[Avg_Monthly_Sales],MATCH(A1024,tblRepAvg[Rep_ID],0))*S1024</f>
        <v>20978.18883333333</v>
      </c>
      <c r="U1024" s="9">
        <f t="shared" si="125"/>
        <v>0.62570654236571266</v>
      </c>
      <c r="V1024" s="24">
        <f t="shared" si="126"/>
        <v>-7851.9988333333295</v>
      </c>
      <c r="W1024" t="str">
        <f t="shared" si="127"/>
        <v>Critical</v>
      </c>
    </row>
    <row r="1025" spans="1:23" ht="15" customHeight="1" x14ac:dyDescent="0.3">
      <c r="A1025" s="25">
        <v>321900</v>
      </c>
      <c r="B1025" s="25">
        <v>4</v>
      </c>
      <c r="C1025" t="str">
        <f>INDEX(tblRegions[name],MATCH(B1025,tblRegions[id],0))</f>
        <v>West</v>
      </c>
      <c r="D1025" s="26">
        <v>42705</v>
      </c>
      <c r="E1025" s="27">
        <v>26</v>
      </c>
      <c r="F1025" s="27">
        <v>24</v>
      </c>
      <c r="G1025" s="9">
        <f t="shared" si="120"/>
        <v>0.92307692307692313</v>
      </c>
      <c r="H1025" s="27">
        <v>564</v>
      </c>
      <c r="I1025" s="27">
        <v>507</v>
      </c>
      <c r="J1025" s="9">
        <f t="shared" si="121"/>
        <v>0.89893617021276595</v>
      </c>
      <c r="K1025">
        <f t="shared" si="122"/>
        <v>-57</v>
      </c>
      <c r="L1025" s="28">
        <v>0.91839999999999999</v>
      </c>
      <c r="M1025" s="28">
        <v>0.9</v>
      </c>
      <c r="N1025" s="9">
        <f t="shared" si="123"/>
        <v>1.8399999999999972E-2</v>
      </c>
      <c r="O1025" s="28">
        <v>0.84909999999999997</v>
      </c>
      <c r="P1025" s="28">
        <v>0.95</v>
      </c>
      <c r="Q1025" s="9">
        <f t="shared" si="124"/>
        <v>-0.10089999999999999</v>
      </c>
      <c r="R1025" s="24">
        <f>SUMIFS(tblCleanOrders[Sales_USD],tblCleanOrders[Rep_ID],A1025,tblCleanOrders[Year],YEAR(D1025),tblCleanOrders[Month],MONTH(D1025))</f>
        <v>16737.89</v>
      </c>
      <c r="S1025" s="27">
        <v>1.05</v>
      </c>
      <c r="T1025" s="24">
        <f>INDEX(tblRepAvg[Avg_Monthly_Sales],MATCH(A1025,tblRepAvg[Rep_ID],0))*S1025</f>
        <v>19153.998499999998</v>
      </c>
      <c r="U1025" s="9">
        <f t="shared" si="125"/>
        <v>0.87385879246048814</v>
      </c>
      <c r="V1025" s="24">
        <f t="shared" si="126"/>
        <v>-2416.1084999999985</v>
      </c>
      <c r="W1025" t="str">
        <f t="shared" si="127"/>
        <v>At Risk</v>
      </c>
    </row>
    <row r="1026" spans="1:23" ht="15" customHeight="1" x14ac:dyDescent="0.3">
      <c r="A1026" s="25">
        <v>321900</v>
      </c>
      <c r="B1026" s="25">
        <v>4</v>
      </c>
      <c r="C1026" t="str">
        <f>INDEX(tblRegions[name],MATCH(B1026,tblRegions[id],0))</f>
        <v>West</v>
      </c>
      <c r="D1026" s="26">
        <v>42736</v>
      </c>
      <c r="E1026" s="27">
        <v>26</v>
      </c>
      <c r="F1026" s="27">
        <v>24</v>
      </c>
      <c r="G1026" s="9">
        <f t="shared" ref="G1026:G1089" si="128">F1026/E1026</f>
        <v>0.92307692307692313</v>
      </c>
      <c r="H1026" s="27">
        <v>540</v>
      </c>
      <c r="I1026" s="27">
        <v>535</v>
      </c>
      <c r="J1026" s="9">
        <f t="shared" ref="J1026:J1089" si="129">I1026/H1026</f>
        <v>0.9907407407407407</v>
      </c>
      <c r="K1026">
        <f t="shared" ref="K1026:K1089" si="130">I1026-H1026</f>
        <v>-5</v>
      </c>
      <c r="L1026" s="28">
        <v>0.86460000000000004</v>
      </c>
      <c r="M1026" s="28">
        <v>0.9</v>
      </c>
      <c r="N1026" s="9">
        <f t="shared" ref="N1026:N1089" si="131">L1026-M1026</f>
        <v>-3.5399999999999987E-2</v>
      </c>
      <c r="O1026" s="28">
        <v>0.8448</v>
      </c>
      <c r="P1026" s="28">
        <v>0.95</v>
      </c>
      <c r="Q1026" s="9">
        <f t="shared" ref="Q1026:Q1089" si="132">O1026-P1026</f>
        <v>-0.10519999999999996</v>
      </c>
      <c r="R1026" s="24">
        <f>SUMIFS(tblCleanOrders[Sales_USD],tblCleanOrders[Rep_ID],A1026,tblCleanOrders[Year],YEAR(D1026),tblCleanOrders[Month],MONTH(D1026))</f>
        <v>1402.59</v>
      </c>
      <c r="S1026" s="27">
        <v>1.06</v>
      </c>
      <c r="T1026" s="24">
        <f>INDEX(tblRepAvg[Avg_Monthly_Sales],MATCH(A1026,tblRepAvg[Rep_ID],0))*S1026</f>
        <v>19336.417533333333</v>
      </c>
      <c r="U1026" s="9">
        <f t="shared" ref="U1026:U1089" si="133">IFERROR(R1026/T1026,0)</f>
        <v>7.2536187097849286E-2</v>
      </c>
      <c r="V1026" s="24">
        <f t="shared" ref="V1026:V1089" si="134">R1026-T1026</f>
        <v>-17933.827533333333</v>
      </c>
      <c r="W1026" t="str">
        <f t="shared" ref="W1026:W1089" si="135">IF(AND(U1026&gt;=0.9,L1026&gt;=0.8),"Healthy",IF(OR(U1026&lt;0.8,L1026&lt;0.7),"Critical","At Risk"))</f>
        <v>Critical</v>
      </c>
    </row>
    <row r="1027" spans="1:23" ht="15" customHeight="1" x14ac:dyDescent="0.3">
      <c r="A1027" s="25">
        <v>321910</v>
      </c>
      <c r="B1027" s="25">
        <v>4</v>
      </c>
      <c r="C1027" t="str">
        <f>INDEX(tblRegions[name],MATCH(B1027,tblRegions[id],0))</f>
        <v>West</v>
      </c>
      <c r="D1027" s="26">
        <v>42005</v>
      </c>
      <c r="E1027" s="27">
        <v>26</v>
      </c>
      <c r="F1027" s="27">
        <v>23</v>
      </c>
      <c r="G1027" s="9">
        <f t="shared" si="128"/>
        <v>0.88461538461538458</v>
      </c>
      <c r="H1027" s="27">
        <v>552</v>
      </c>
      <c r="I1027" s="27">
        <v>517</v>
      </c>
      <c r="J1027" s="9">
        <f t="shared" si="129"/>
        <v>0.93659420289855078</v>
      </c>
      <c r="K1027">
        <f t="shared" si="130"/>
        <v>-35</v>
      </c>
      <c r="L1027" s="28">
        <v>0.84179999999999999</v>
      </c>
      <c r="M1027" s="28">
        <v>0.9</v>
      </c>
      <c r="N1027" s="9">
        <f t="shared" si="131"/>
        <v>-5.8200000000000029E-2</v>
      </c>
      <c r="O1027" s="28">
        <v>0.8367</v>
      </c>
      <c r="P1027" s="28">
        <v>0.95</v>
      </c>
      <c r="Q1027" s="9">
        <f t="shared" si="132"/>
        <v>-0.11329999999999996</v>
      </c>
      <c r="R1027" s="24">
        <f>SUMIFS(tblCleanOrders[Sales_USD],tblCleanOrders[Rep_ID],A1027,tblCleanOrders[Year],YEAR(D1027),tblCleanOrders[Month],MONTH(D1027))</f>
        <v>4421.13</v>
      </c>
      <c r="S1027" s="27">
        <v>1.07</v>
      </c>
      <c r="T1027" s="24">
        <f>INDEX(tblRepAvg[Avg_Monthly_Sales],MATCH(A1027,tblRepAvg[Rep_ID],0))*S1027</f>
        <v>7621.3743108108138</v>
      </c>
      <c r="U1027" s="9">
        <f t="shared" si="133"/>
        <v>0.58009616372321304</v>
      </c>
      <c r="V1027" s="24">
        <f t="shared" si="134"/>
        <v>-3200.2443108108137</v>
      </c>
      <c r="W1027" t="str">
        <f t="shared" si="135"/>
        <v>Critical</v>
      </c>
    </row>
    <row r="1028" spans="1:23" ht="15" customHeight="1" x14ac:dyDescent="0.3">
      <c r="A1028" s="25">
        <v>321910</v>
      </c>
      <c r="B1028" s="25">
        <v>4</v>
      </c>
      <c r="C1028" t="str">
        <f>INDEX(tblRegions[name],MATCH(B1028,tblRegions[id],0))</f>
        <v>West</v>
      </c>
      <c r="D1028" s="26">
        <v>42036</v>
      </c>
      <c r="E1028" s="27">
        <v>26</v>
      </c>
      <c r="F1028" s="27">
        <v>23</v>
      </c>
      <c r="G1028" s="9">
        <f t="shared" si="128"/>
        <v>0.88461538461538458</v>
      </c>
      <c r="H1028" s="27">
        <v>560</v>
      </c>
      <c r="I1028" s="27">
        <v>479</v>
      </c>
      <c r="J1028" s="9">
        <f t="shared" si="129"/>
        <v>0.85535714285714282</v>
      </c>
      <c r="K1028">
        <f t="shared" si="130"/>
        <v>-81</v>
      </c>
      <c r="L1028" s="28">
        <v>0.84130000000000005</v>
      </c>
      <c r="M1028" s="28">
        <v>0.9</v>
      </c>
      <c r="N1028" s="9">
        <f t="shared" si="131"/>
        <v>-5.8699999999999974E-2</v>
      </c>
      <c r="O1028" s="28">
        <v>0.91279999999999994</v>
      </c>
      <c r="P1028" s="28">
        <v>0.95</v>
      </c>
      <c r="Q1028" s="9">
        <f t="shared" si="132"/>
        <v>-3.7200000000000011E-2</v>
      </c>
      <c r="R1028" s="24">
        <f>SUMIFS(tblCleanOrders[Sales_USD],tblCleanOrders[Rep_ID],A1028,tblCleanOrders[Year],YEAR(D1028),tblCleanOrders[Month],MONTH(D1028))</f>
        <v>3847.63</v>
      </c>
      <c r="S1028" s="27">
        <v>1.08</v>
      </c>
      <c r="T1028" s="24">
        <f>INDEX(tblRepAvg[Avg_Monthly_Sales],MATCH(A1028,tblRepAvg[Rep_ID],0))*S1028</f>
        <v>7692.6021081081108</v>
      </c>
      <c r="U1028" s="9">
        <f t="shared" si="133"/>
        <v>0.50017275636088654</v>
      </c>
      <c r="V1028" s="24">
        <f t="shared" si="134"/>
        <v>-3844.9721081081107</v>
      </c>
      <c r="W1028" t="str">
        <f t="shared" si="135"/>
        <v>Critical</v>
      </c>
    </row>
    <row r="1029" spans="1:23" ht="15" customHeight="1" x14ac:dyDescent="0.3">
      <c r="A1029" s="25">
        <v>321910</v>
      </c>
      <c r="B1029" s="25">
        <v>4</v>
      </c>
      <c r="C1029" t="str">
        <f>INDEX(tblRegions[name],MATCH(B1029,tblRegions[id],0))</f>
        <v>West</v>
      </c>
      <c r="D1029" s="26">
        <v>42064</v>
      </c>
      <c r="E1029" s="27">
        <v>26</v>
      </c>
      <c r="F1029" s="27">
        <v>24</v>
      </c>
      <c r="G1029" s="9">
        <f t="shared" si="128"/>
        <v>0.92307692307692313</v>
      </c>
      <c r="H1029" s="27">
        <v>568</v>
      </c>
      <c r="I1029" s="27">
        <v>509</v>
      </c>
      <c r="J1029" s="9">
        <f t="shared" si="129"/>
        <v>0.89612676056338025</v>
      </c>
      <c r="K1029">
        <f t="shared" si="130"/>
        <v>-59</v>
      </c>
      <c r="L1029" s="28">
        <v>0.78200000000000003</v>
      </c>
      <c r="M1029" s="28">
        <v>0.9</v>
      </c>
      <c r="N1029" s="9">
        <f t="shared" si="131"/>
        <v>-0.11799999999999999</v>
      </c>
      <c r="O1029" s="28">
        <v>0.81059999999999999</v>
      </c>
      <c r="P1029" s="28">
        <v>0.95</v>
      </c>
      <c r="Q1029" s="9">
        <f t="shared" si="132"/>
        <v>-0.13939999999999997</v>
      </c>
      <c r="R1029" s="24">
        <f>SUMIFS(tblCleanOrders[Sales_USD],tblCleanOrders[Rep_ID],A1029,tblCleanOrders[Year],YEAR(D1029),tblCleanOrders[Month],MONTH(D1029))</f>
        <v>4632.3600000000006</v>
      </c>
      <c r="S1029" s="27">
        <v>1.0900000000000001</v>
      </c>
      <c r="T1029" s="24">
        <f>INDEX(tblRepAvg[Avg_Monthly_Sales],MATCH(A1029,tblRepAvg[Rep_ID],0))*S1029</f>
        <v>7763.8299054054087</v>
      </c>
      <c r="U1029" s="9">
        <f t="shared" si="133"/>
        <v>0.5966591304086678</v>
      </c>
      <c r="V1029" s="24">
        <f t="shared" si="134"/>
        <v>-3131.4699054054081</v>
      </c>
      <c r="W1029" t="str">
        <f t="shared" si="135"/>
        <v>Critical</v>
      </c>
    </row>
    <row r="1030" spans="1:23" ht="15" customHeight="1" x14ac:dyDescent="0.3">
      <c r="A1030" s="25">
        <v>321910</v>
      </c>
      <c r="B1030" s="25">
        <v>4</v>
      </c>
      <c r="C1030" t="str">
        <f>INDEX(tblRegions[name],MATCH(B1030,tblRegions[id],0))</f>
        <v>West</v>
      </c>
      <c r="D1030" s="26">
        <v>42095</v>
      </c>
      <c r="E1030" s="27">
        <v>26</v>
      </c>
      <c r="F1030" s="27">
        <v>23</v>
      </c>
      <c r="G1030" s="9">
        <f t="shared" si="128"/>
        <v>0.88461538461538458</v>
      </c>
      <c r="H1030" s="27">
        <v>576</v>
      </c>
      <c r="I1030" s="27">
        <v>475</v>
      </c>
      <c r="J1030" s="9">
        <f t="shared" si="129"/>
        <v>0.82465277777777779</v>
      </c>
      <c r="K1030">
        <f t="shared" si="130"/>
        <v>-101</v>
      </c>
      <c r="L1030" s="28">
        <v>0.82069999999999999</v>
      </c>
      <c r="M1030" s="28">
        <v>0.9</v>
      </c>
      <c r="N1030" s="9">
        <f t="shared" si="131"/>
        <v>-7.9300000000000037E-2</v>
      </c>
      <c r="O1030" s="28">
        <v>0.87350000000000005</v>
      </c>
      <c r="P1030" s="28">
        <v>0.95</v>
      </c>
      <c r="Q1030" s="9">
        <f t="shared" si="132"/>
        <v>-7.6499999999999901E-2</v>
      </c>
      <c r="R1030" s="24">
        <f>SUMIFS(tblCleanOrders[Sales_USD],tblCleanOrders[Rep_ID],A1030,tblCleanOrders[Year],YEAR(D1030),tblCleanOrders[Month],MONTH(D1030))</f>
        <v>4420.33</v>
      </c>
      <c r="S1030" s="27">
        <v>1.1000000000000001</v>
      </c>
      <c r="T1030" s="24">
        <f>INDEX(tblRepAvg[Avg_Monthly_Sales],MATCH(A1030,tblRepAvg[Rep_ID],0))*S1030</f>
        <v>7835.0577027027057</v>
      </c>
      <c r="U1030" s="9">
        <f t="shared" si="133"/>
        <v>0.56417325407510477</v>
      </c>
      <c r="V1030" s="24">
        <f t="shared" si="134"/>
        <v>-3414.7277027027058</v>
      </c>
      <c r="W1030" t="str">
        <f t="shared" si="135"/>
        <v>Critical</v>
      </c>
    </row>
    <row r="1031" spans="1:23" ht="15" customHeight="1" x14ac:dyDescent="0.3">
      <c r="A1031" s="25">
        <v>321910</v>
      </c>
      <c r="B1031" s="25">
        <v>4</v>
      </c>
      <c r="C1031" t="str">
        <f>INDEX(tblRegions[name],MATCH(B1031,tblRegions[id],0))</f>
        <v>West</v>
      </c>
      <c r="D1031" s="26">
        <v>42125</v>
      </c>
      <c r="E1031" s="27">
        <v>26</v>
      </c>
      <c r="F1031" s="27">
        <v>22</v>
      </c>
      <c r="G1031" s="9">
        <f t="shared" si="128"/>
        <v>0.84615384615384615</v>
      </c>
      <c r="H1031" s="27">
        <v>552</v>
      </c>
      <c r="I1031" s="27">
        <v>462</v>
      </c>
      <c r="J1031" s="9">
        <f t="shared" si="129"/>
        <v>0.83695652173913049</v>
      </c>
      <c r="K1031">
        <f t="shared" si="130"/>
        <v>-90</v>
      </c>
      <c r="L1031" s="28">
        <v>0.82530000000000003</v>
      </c>
      <c r="M1031" s="28">
        <v>0.9</v>
      </c>
      <c r="N1031" s="9">
        <f t="shared" si="131"/>
        <v>-7.4699999999999989E-2</v>
      </c>
      <c r="O1031" s="28">
        <v>0.88119999999999998</v>
      </c>
      <c r="P1031" s="28">
        <v>0.95</v>
      </c>
      <c r="Q1031" s="9">
        <f t="shared" si="132"/>
        <v>-6.8799999999999972E-2</v>
      </c>
      <c r="R1031" s="24">
        <f>SUMIFS(tblCleanOrders[Sales_USD],tblCleanOrders[Rep_ID],A1031,tblCleanOrders[Year],YEAR(D1031),tblCleanOrders[Month],MONTH(D1031))</f>
        <v>4613.96</v>
      </c>
      <c r="S1031" s="27">
        <v>1.1100000000000001</v>
      </c>
      <c r="T1031" s="24">
        <f>INDEX(tblRepAvg[Avg_Monthly_Sales],MATCH(A1031,tblRepAvg[Rep_ID],0))*S1031</f>
        <v>7906.2855000000036</v>
      </c>
      <c r="U1031" s="9">
        <f t="shared" si="133"/>
        <v>0.58358125316876019</v>
      </c>
      <c r="V1031" s="24">
        <f t="shared" si="134"/>
        <v>-3292.3255000000036</v>
      </c>
      <c r="W1031" t="str">
        <f t="shared" si="135"/>
        <v>Critical</v>
      </c>
    </row>
    <row r="1032" spans="1:23" ht="15" customHeight="1" x14ac:dyDescent="0.3">
      <c r="A1032" s="25">
        <v>321910</v>
      </c>
      <c r="B1032" s="25">
        <v>4</v>
      </c>
      <c r="C1032" t="str">
        <f>INDEX(tblRegions[name],MATCH(B1032,tblRegions[id],0))</f>
        <v>West</v>
      </c>
      <c r="D1032" s="26">
        <v>42156</v>
      </c>
      <c r="E1032" s="27">
        <v>26</v>
      </c>
      <c r="F1032" s="27">
        <v>24</v>
      </c>
      <c r="G1032" s="9">
        <f t="shared" si="128"/>
        <v>0.92307692307692313</v>
      </c>
      <c r="H1032" s="27">
        <v>560</v>
      </c>
      <c r="I1032" s="27">
        <v>505</v>
      </c>
      <c r="J1032" s="9">
        <f t="shared" si="129"/>
        <v>0.9017857142857143</v>
      </c>
      <c r="K1032">
        <f t="shared" si="130"/>
        <v>-55</v>
      </c>
      <c r="L1032" s="28">
        <v>0.83120000000000005</v>
      </c>
      <c r="M1032" s="28">
        <v>0.9</v>
      </c>
      <c r="N1032" s="9">
        <f t="shared" si="131"/>
        <v>-6.8799999999999972E-2</v>
      </c>
      <c r="O1032" s="28">
        <v>0.83830000000000005</v>
      </c>
      <c r="P1032" s="28">
        <v>0.95</v>
      </c>
      <c r="Q1032" s="9">
        <f t="shared" si="132"/>
        <v>-0.11169999999999991</v>
      </c>
      <c r="R1032" s="24">
        <f>SUMIFS(tblCleanOrders[Sales_USD],tblCleanOrders[Rep_ID],A1032,tblCleanOrders[Year],YEAR(D1032),tblCleanOrders[Month],MONTH(D1032))</f>
        <v>4646.21</v>
      </c>
      <c r="S1032" s="27">
        <v>1.1200000000000001</v>
      </c>
      <c r="T1032" s="24">
        <f>INDEX(tblRepAvg[Avg_Monthly_Sales],MATCH(A1032,tblRepAvg[Rep_ID],0))*S1032</f>
        <v>7977.5132972973006</v>
      </c>
      <c r="U1032" s="9">
        <f t="shared" si="133"/>
        <v>0.58241331939541718</v>
      </c>
      <c r="V1032" s="24">
        <f t="shared" si="134"/>
        <v>-3331.3032972973006</v>
      </c>
      <c r="W1032" t="str">
        <f t="shared" si="135"/>
        <v>Critical</v>
      </c>
    </row>
    <row r="1033" spans="1:23" ht="15" customHeight="1" x14ac:dyDescent="0.3">
      <c r="A1033" s="25">
        <v>321910</v>
      </c>
      <c r="B1033" s="25">
        <v>4</v>
      </c>
      <c r="C1033" t="str">
        <f>INDEX(tblRegions[name],MATCH(B1033,tblRegions[id],0))</f>
        <v>West</v>
      </c>
      <c r="D1033" s="26">
        <v>42186</v>
      </c>
      <c r="E1033" s="27">
        <v>26</v>
      </c>
      <c r="F1033" s="27">
        <v>22</v>
      </c>
      <c r="G1033" s="9">
        <f t="shared" si="128"/>
        <v>0.84615384615384615</v>
      </c>
      <c r="H1033" s="27">
        <v>568</v>
      </c>
      <c r="I1033" s="27">
        <v>487</v>
      </c>
      <c r="J1033" s="9">
        <f t="shared" si="129"/>
        <v>0.85739436619718312</v>
      </c>
      <c r="K1033">
        <f t="shared" si="130"/>
        <v>-81</v>
      </c>
      <c r="L1033" s="28">
        <v>0.84299999999999997</v>
      </c>
      <c r="M1033" s="28">
        <v>0.9</v>
      </c>
      <c r="N1033" s="9">
        <f t="shared" si="131"/>
        <v>-5.7000000000000051E-2</v>
      </c>
      <c r="O1033" s="28">
        <v>0.878</v>
      </c>
      <c r="P1033" s="28">
        <v>0.95</v>
      </c>
      <c r="Q1033" s="9">
        <f t="shared" si="132"/>
        <v>-7.1999999999999953E-2</v>
      </c>
      <c r="R1033" s="24">
        <f>SUMIFS(tblCleanOrders[Sales_USD],tblCleanOrders[Rep_ID],A1033,tblCleanOrders[Year],YEAR(D1033),tblCleanOrders[Month],MONTH(D1033))</f>
        <v>4141.28</v>
      </c>
      <c r="S1033" s="27">
        <v>1.1299999999999999</v>
      </c>
      <c r="T1033" s="24">
        <f>INDEX(tblRepAvg[Avg_Monthly_Sales],MATCH(A1033,tblRepAvg[Rep_ID],0))*S1033</f>
        <v>8048.7410945945967</v>
      </c>
      <c r="U1033" s="9">
        <f t="shared" si="133"/>
        <v>0.51452518491136656</v>
      </c>
      <c r="V1033" s="24">
        <f t="shared" si="134"/>
        <v>-3907.4610945945969</v>
      </c>
      <c r="W1033" t="str">
        <f t="shared" si="135"/>
        <v>Critical</v>
      </c>
    </row>
    <row r="1034" spans="1:23" ht="15" customHeight="1" x14ac:dyDescent="0.3">
      <c r="A1034" s="25">
        <v>321910</v>
      </c>
      <c r="B1034" s="25">
        <v>4</v>
      </c>
      <c r="C1034" t="str">
        <f>INDEX(tblRegions[name],MATCH(B1034,tblRegions[id],0))</f>
        <v>West</v>
      </c>
      <c r="D1034" s="26">
        <v>42217</v>
      </c>
      <c r="E1034" s="27">
        <v>26</v>
      </c>
      <c r="F1034" s="27">
        <v>22</v>
      </c>
      <c r="G1034" s="9">
        <f t="shared" si="128"/>
        <v>0.84615384615384615</v>
      </c>
      <c r="H1034" s="27">
        <v>576</v>
      </c>
      <c r="I1034" s="27">
        <v>487</v>
      </c>
      <c r="J1034" s="9">
        <f t="shared" si="129"/>
        <v>0.84548611111111116</v>
      </c>
      <c r="K1034">
        <f t="shared" si="130"/>
        <v>-89</v>
      </c>
      <c r="L1034" s="28">
        <v>0.87080000000000002</v>
      </c>
      <c r="M1034" s="28">
        <v>0.9</v>
      </c>
      <c r="N1034" s="9">
        <f t="shared" si="131"/>
        <v>-2.9200000000000004E-2</v>
      </c>
      <c r="O1034" s="28">
        <v>0.87319999999999998</v>
      </c>
      <c r="P1034" s="28">
        <v>0.95</v>
      </c>
      <c r="Q1034" s="9">
        <f t="shared" si="132"/>
        <v>-7.6799999999999979E-2</v>
      </c>
      <c r="R1034" s="24">
        <f>SUMIFS(tblCleanOrders[Sales_USD],tblCleanOrders[Rep_ID],A1034,tblCleanOrders[Year],YEAR(D1034),tblCleanOrders[Month],MONTH(D1034))</f>
        <v>4950.3099999999995</v>
      </c>
      <c r="S1034" s="27">
        <v>1.1399999999999999</v>
      </c>
      <c r="T1034" s="24">
        <f>INDEX(tblRepAvg[Avg_Monthly_Sales],MATCH(A1034,tblRepAvg[Rep_ID],0))*S1034</f>
        <v>8119.9688918918937</v>
      </c>
      <c r="U1034" s="9">
        <f t="shared" si="133"/>
        <v>0.60964642425454085</v>
      </c>
      <c r="V1034" s="24">
        <f t="shared" si="134"/>
        <v>-3169.6588918918942</v>
      </c>
      <c r="W1034" t="str">
        <f t="shared" si="135"/>
        <v>Critical</v>
      </c>
    </row>
    <row r="1035" spans="1:23" ht="15" customHeight="1" x14ac:dyDescent="0.3">
      <c r="A1035" s="25">
        <v>321910</v>
      </c>
      <c r="B1035" s="25">
        <v>4</v>
      </c>
      <c r="C1035" t="str">
        <f>INDEX(tblRegions[name],MATCH(B1035,tblRegions[id],0))</f>
        <v>West</v>
      </c>
      <c r="D1035" s="26">
        <v>42248</v>
      </c>
      <c r="E1035" s="27">
        <v>26</v>
      </c>
      <c r="F1035" s="27">
        <v>22</v>
      </c>
      <c r="G1035" s="9">
        <f t="shared" si="128"/>
        <v>0.84615384615384615</v>
      </c>
      <c r="H1035" s="27">
        <v>552</v>
      </c>
      <c r="I1035" s="27">
        <v>537</v>
      </c>
      <c r="J1035" s="9">
        <f t="shared" si="129"/>
        <v>0.97282608695652173</v>
      </c>
      <c r="K1035">
        <f t="shared" si="130"/>
        <v>-15</v>
      </c>
      <c r="L1035" s="28">
        <v>0.8276</v>
      </c>
      <c r="M1035" s="28">
        <v>0.9</v>
      </c>
      <c r="N1035" s="9">
        <f t="shared" si="131"/>
        <v>-7.240000000000002E-2</v>
      </c>
      <c r="O1035" s="28">
        <v>0.87739999999999996</v>
      </c>
      <c r="P1035" s="28">
        <v>0.95</v>
      </c>
      <c r="Q1035" s="9">
        <f t="shared" si="132"/>
        <v>-7.2599999999999998E-2</v>
      </c>
      <c r="R1035" s="24">
        <f>SUMIFS(tblCleanOrders[Sales_USD],tblCleanOrders[Rep_ID],A1035,tblCleanOrders[Year],YEAR(D1035),tblCleanOrders[Month],MONTH(D1035))</f>
        <v>4735.67</v>
      </c>
      <c r="S1035" s="27">
        <v>1.1499999999999999</v>
      </c>
      <c r="T1035" s="24">
        <f>INDEX(tblRepAvg[Avg_Monthly_Sales],MATCH(A1035,tblRepAvg[Rep_ID],0))*S1035</f>
        <v>8191.1966891891916</v>
      </c>
      <c r="U1035" s="9">
        <f t="shared" si="133"/>
        <v>0.57814140957574323</v>
      </c>
      <c r="V1035" s="24">
        <f t="shared" si="134"/>
        <v>-3455.5266891891915</v>
      </c>
      <c r="W1035" t="str">
        <f t="shared" si="135"/>
        <v>Critical</v>
      </c>
    </row>
    <row r="1036" spans="1:23" ht="15" customHeight="1" x14ac:dyDescent="0.3">
      <c r="A1036" s="25">
        <v>321910</v>
      </c>
      <c r="B1036" s="25">
        <v>4</v>
      </c>
      <c r="C1036" t="str">
        <f>INDEX(tblRegions[name],MATCH(B1036,tblRegions[id],0))</f>
        <v>West</v>
      </c>
      <c r="D1036" s="26">
        <v>42278</v>
      </c>
      <c r="E1036" s="27">
        <v>26</v>
      </c>
      <c r="F1036" s="27">
        <v>23</v>
      </c>
      <c r="G1036" s="9">
        <f t="shared" si="128"/>
        <v>0.88461538461538458</v>
      </c>
      <c r="H1036" s="27">
        <v>560</v>
      </c>
      <c r="I1036" s="27">
        <v>483</v>
      </c>
      <c r="J1036" s="9">
        <f t="shared" si="129"/>
        <v>0.86250000000000004</v>
      </c>
      <c r="K1036">
        <f t="shared" si="130"/>
        <v>-77</v>
      </c>
      <c r="L1036" s="28">
        <v>0.80320000000000003</v>
      </c>
      <c r="M1036" s="28">
        <v>0.9</v>
      </c>
      <c r="N1036" s="9">
        <f t="shared" si="131"/>
        <v>-9.6799999999999997E-2</v>
      </c>
      <c r="O1036" s="28">
        <v>0.9345</v>
      </c>
      <c r="P1036" s="28">
        <v>0.95</v>
      </c>
      <c r="Q1036" s="9">
        <f t="shared" si="132"/>
        <v>-1.5499999999999958E-2</v>
      </c>
      <c r="R1036" s="24">
        <f>SUMIFS(tblCleanOrders[Sales_USD],tblCleanOrders[Rep_ID],A1036,tblCleanOrders[Year],YEAR(D1036),tblCleanOrders[Month],MONTH(D1036))</f>
        <v>4615.1000000000004</v>
      </c>
      <c r="S1036" s="27">
        <v>1.05</v>
      </c>
      <c r="T1036" s="24">
        <f>INDEX(tblRepAvg[Avg_Monthly_Sales],MATCH(A1036,tblRepAvg[Rep_ID],0))*S1036</f>
        <v>7478.9187162162189</v>
      </c>
      <c r="U1036" s="9">
        <f t="shared" si="133"/>
        <v>0.61708118180149185</v>
      </c>
      <c r="V1036" s="24">
        <f t="shared" si="134"/>
        <v>-2863.8187162162185</v>
      </c>
      <c r="W1036" t="str">
        <f t="shared" si="135"/>
        <v>Critical</v>
      </c>
    </row>
    <row r="1037" spans="1:23" ht="15" customHeight="1" x14ac:dyDescent="0.3">
      <c r="A1037" s="25">
        <v>321910</v>
      </c>
      <c r="B1037" s="25">
        <v>4</v>
      </c>
      <c r="C1037" t="str">
        <f>INDEX(tblRegions[name],MATCH(B1037,tblRegions[id],0))</f>
        <v>West</v>
      </c>
      <c r="D1037" s="26">
        <v>42309</v>
      </c>
      <c r="E1037" s="27">
        <v>26</v>
      </c>
      <c r="F1037" s="27">
        <v>24</v>
      </c>
      <c r="G1037" s="9">
        <f t="shared" si="128"/>
        <v>0.92307692307692313</v>
      </c>
      <c r="H1037" s="27">
        <v>568</v>
      </c>
      <c r="I1037" s="27">
        <v>517</v>
      </c>
      <c r="J1037" s="9">
        <f t="shared" si="129"/>
        <v>0.91021126760563376</v>
      </c>
      <c r="K1037">
        <f t="shared" si="130"/>
        <v>-51</v>
      </c>
      <c r="L1037" s="28">
        <v>0.8488</v>
      </c>
      <c r="M1037" s="28">
        <v>0.9</v>
      </c>
      <c r="N1037" s="9">
        <f t="shared" si="131"/>
        <v>-5.1200000000000023E-2</v>
      </c>
      <c r="O1037" s="28">
        <v>0.83199999999999996</v>
      </c>
      <c r="P1037" s="28">
        <v>0.95</v>
      </c>
      <c r="Q1037" s="9">
        <f t="shared" si="132"/>
        <v>-0.11799999999999999</v>
      </c>
      <c r="R1037" s="24">
        <f>SUMIFS(tblCleanOrders[Sales_USD],tblCleanOrders[Rep_ID],A1037,tblCleanOrders[Year],YEAR(D1037),tblCleanOrders[Month],MONTH(D1037))</f>
        <v>4728.57</v>
      </c>
      <c r="S1037" s="27">
        <v>1.06</v>
      </c>
      <c r="T1037" s="24">
        <f>INDEX(tblRepAvg[Avg_Monthly_Sales],MATCH(A1037,tblRepAvg[Rep_ID],0))*S1037</f>
        <v>7550.1465135135168</v>
      </c>
      <c r="U1037" s="9">
        <f t="shared" si="133"/>
        <v>0.62628850864504937</v>
      </c>
      <c r="V1037" s="24">
        <f t="shared" si="134"/>
        <v>-2821.5765135135171</v>
      </c>
      <c r="W1037" t="str">
        <f t="shared" si="135"/>
        <v>Critical</v>
      </c>
    </row>
    <row r="1038" spans="1:23" ht="15" customHeight="1" x14ac:dyDescent="0.3">
      <c r="A1038" s="25">
        <v>321910</v>
      </c>
      <c r="B1038" s="25">
        <v>4</v>
      </c>
      <c r="C1038" t="str">
        <f>INDEX(tblRegions[name],MATCH(B1038,tblRegions[id],0))</f>
        <v>West</v>
      </c>
      <c r="D1038" s="26">
        <v>42339</v>
      </c>
      <c r="E1038" s="27">
        <v>26</v>
      </c>
      <c r="F1038" s="27">
        <v>24</v>
      </c>
      <c r="G1038" s="9">
        <f t="shared" si="128"/>
        <v>0.92307692307692313</v>
      </c>
      <c r="H1038" s="27">
        <v>576</v>
      </c>
      <c r="I1038" s="27">
        <v>486</v>
      </c>
      <c r="J1038" s="9">
        <f t="shared" si="129"/>
        <v>0.84375</v>
      </c>
      <c r="K1038">
        <f t="shared" si="130"/>
        <v>-90</v>
      </c>
      <c r="L1038" s="28">
        <v>0.83850000000000002</v>
      </c>
      <c r="M1038" s="28">
        <v>0.9</v>
      </c>
      <c r="N1038" s="9">
        <f t="shared" si="131"/>
        <v>-6.1499999999999999E-2</v>
      </c>
      <c r="O1038" s="28">
        <v>0.80820000000000003</v>
      </c>
      <c r="P1038" s="28">
        <v>0.95</v>
      </c>
      <c r="Q1038" s="9">
        <f t="shared" si="132"/>
        <v>-0.14179999999999993</v>
      </c>
      <c r="R1038" s="24">
        <f>SUMIFS(tblCleanOrders[Sales_USD],tblCleanOrders[Rep_ID],A1038,tblCleanOrders[Year],YEAR(D1038),tblCleanOrders[Month],MONTH(D1038))</f>
        <v>4733.51</v>
      </c>
      <c r="S1038" s="27">
        <v>1.07</v>
      </c>
      <c r="T1038" s="24">
        <f>INDEX(tblRepAvg[Avg_Monthly_Sales],MATCH(A1038,tblRepAvg[Rep_ID],0))*S1038</f>
        <v>7621.3743108108138</v>
      </c>
      <c r="U1038" s="9">
        <f t="shared" si="133"/>
        <v>0.62108352207364781</v>
      </c>
      <c r="V1038" s="24">
        <f t="shared" si="134"/>
        <v>-2887.8643108108135</v>
      </c>
      <c r="W1038" t="str">
        <f t="shared" si="135"/>
        <v>Critical</v>
      </c>
    </row>
    <row r="1039" spans="1:23" ht="15" customHeight="1" x14ac:dyDescent="0.3">
      <c r="A1039" s="25">
        <v>321910</v>
      </c>
      <c r="B1039" s="25">
        <v>4</v>
      </c>
      <c r="C1039" t="str">
        <f>INDEX(tblRegions[name],MATCH(B1039,tblRegions[id],0))</f>
        <v>West</v>
      </c>
      <c r="D1039" s="26">
        <v>42370</v>
      </c>
      <c r="E1039" s="27">
        <v>26</v>
      </c>
      <c r="F1039" s="27">
        <v>22</v>
      </c>
      <c r="G1039" s="9">
        <f t="shared" si="128"/>
        <v>0.84615384615384615</v>
      </c>
      <c r="H1039" s="27">
        <v>552</v>
      </c>
      <c r="I1039" s="27">
        <v>492</v>
      </c>
      <c r="J1039" s="9">
        <f t="shared" si="129"/>
        <v>0.89130434782608692</v>
      </c>
      <c r="K1039">
        <f t="shared" si="130"/>
        <v>-60</v>
      </c>
      <c r="L1039" s="28">
        <v>0.80030000000000001</v>
      </c>
      <c r="M1039" s="28">
        <v>0.9</v>
      </c>
      <c r="N1039" s="9">
        <f t="shared" si="131"/>
        <v>-9.9700000000000011E-2</v>
      </c>
      <c r="O1039" s="28">
        <v>0.79020000000000001</v>
      </c>
      <c r="P1039" s="28">
        <v>0.95</v>
      </c>
      <c r="Q1039" s="9">
        <f t="shared" si="132"/>
        <v>-0.15979999999999994</v>
      </c>
      <c r="R1039" s="24">
        <f>SUMIFS(tblCleanOrders[Sales_USD],tblCleanOrders[Rep_ID],A1039,tblCleanOrders[Year],YEAR(D1039),tblCleanOrders[Month],MONTH(D1039))</f>
        <v>4219.93</v>
      </c>
      <c r="S1039" s="27">
        <v>1.08</v>
      </c>
      <c r="T1039" s="24">
        <f>INDEX(tblRepAvg[Avg_Monthly_Sales],MATCH(A1039,tblRepAvg[Rep_ID],0))*S1039</f>
        <v>7692.6021081081108</v>
      </c>
      <c r="U1039" s="9">
        <f t="shared" si="133"/>
        <v>0.54856990400584149</v>
      </c>
      <c r="V1039" s="24">
        <f t="shared" si="134"/>
        <v>-3472.6721081081105</v>
      </c>
      <c r="W1039" t="str">
        <f t="shared" si="135"/>
        <v>Critical</v>
      </c>
    </row>
    <row r="1040" spans="1:23" ht="15" customHeight="1" x14ac:dyDescent="0.3">
      <c r="A1040" s="25">
        <v>321910</v>
      </c>
      <c r="B1040" s="25">
        <v>4</v>
      </c>
      <c r="C1040" t="str">
        <f>INDEX(tblRegions[name],MATCH(B1040,tblRegions[id],0))</f>
        <v>West</v>
      </c>
      <c r="D1040" s="26">
        <v>42401</v>
      </c>
      <c r="E1040" s="27">
        <v>26</v>
      </c>
      <c r="F1040" s="27">
        <v>23</v>
      </c>
      <c r="G1040" s="9">
        <f t="shared" si="128"/>
        <v>0.88461538461538458</v>
      </c>
      <c r="H1040" s="27">
        <v>560</v>
      </c>
      <c r="I1040" s="27">
        <v>539</v>
      </c>
      <c r="J1040" s="9">
        <f t="shared" si="129"/>
        <v>0.96250000000000002</v>
      </c>
      <c r="K1040">
        <f t="shared" si="130"/>
        <v>-21</v>
      </c>
      <c r="L1040" s="28">
        <v>0.87729999999999997</v>
      </c>
      <c r="M1040" s="28">
        <v>0.9</v>
      </c>
      <c r="N1040" s="9">
        <f t="shared" si="131"/>
        <v>-2.2700000000000053E-2</v>
      </c>
      <c r="O1040" s="28">
        <v>0.86240000000000006</v>
      </c>
      <c r="P1040" s="28">
        <v>0.95</v>
      </c>
      <c r="Q1040" s="9">
        <f t="shared" si="132"/>
        <v>-8.75999999999999E-2</v>
      </c>
      <c r="R1040" s="24">
        <f>SUMIFS(tblCleanOrders[Sales_USD],tblCleanOrders[Rep_ID],A1040,tblCleanOrders[Year],YEAR(D1040),tblCleanOrders[Month],MONTH(D1040))</f>
        <v>4765.62</v>
      </c>
      <c r="S1040" s="27">
        <v>1.0900000000000001</v>
      </c>
      <c r="T1040" s="24">
        <f>INDEX(tblRepAvg[Avg_Monthly_Sales],MATCH(A1040,tblRepAvg[Rep_ID],0))*S1040</f>
        <v>7763.8299054054087</v>
      </c>
      <c r="U1040" s="9">
        <f t="shared" si="133"/>
        <v>0.61382333951984624</v>
      </c>
      <c r="V1040" s="24">
        <f t="shared" si="134"/>
        <v>-2998.2099054054088</v>
      </c>
      <c r="W1040" t="str">
        <f t="shared" si="135"/>
        <v>Critical</v>
      </c>
    </row>
    <row r="1041" spans="1:23" ht="15" customHeight="1" x14ac:dyDescent="0.3">
      <c r="A1041" s="25">
        <v>321910</v>
      </c>
      <c r="B1041" s="25">
        <v>4</v>
      </c>
      <c r="C1041" t="str">
        <f>INDEX(tblRegions[name],MATCH(B1041,tblRegions[id],0))</f>
        <v>West</v>
      </c>
      <c r="D1041" s="26">
        <v>42430</v>
      </c>
      <c r="E1041" s="27">
        <v>26</v>
      </c>
      <c r="F1041" s="27">
        <v>23</v>
      </c>
      <c r="G1041" s="9">
        <f t="shared" si="128"/>
        <v>0.88461538461538458</v>
      </c>
      <c r="H1041" s="27">
        <v>568</v>
      </c>
      <c r="I1041" s="27">
        <v>519</v>
      </c>
      <c r="J1041" s="9">
        <f t="shared" si="129"/>
        <v>0.91373239436619713</v>
      </c>
      <c r="K1041">
        <f t="shared" si="130"/>
        <v>-49</v>
      </c>
      <c r="L1041" s="28">
        <v>0.8679</v>
      </c>
      <c r="M1041" s="28">
        <v>0.9</v>
      </c>
      <c r="N1041" s="9">
        <f t="shared" si="131"/>
        <v>-3.2100000000000017E-2</v>
      </c>
      <c r="O1041" s="28">
        <v>0.8579</v>
      </c>
      <c r="P1041" s="28">
        <v>0.95</v>
      </c>
      <c r="Q1041" s="9">
        <f t="shared" si="132"/>
        <v>-9.209999999999996E-2</v>
      </c>
      <c r="R1041" s="24">
        <f>SUMIFS(tblCleanOrders[Sales_USD],tblCleanOrders[Rep_ID],A1041,tblCleanOrders[Year],YEAR(D1041),tblCleanOrders[Month],MONTH(D1041))</f>
        <v>4952.76</v>
      </c>
      <c r="S1041" s="27">
        <v>1.1000000000000001</v>
      </c>
      <c r="T1041" s="24">
        <f>INDEX(tblRepAvg[Avg_Monthly_Sales],MATCH(A1041,tblRepAvg[Rep_ID],0))*S1041</f>
        <v>7835.0577027027057</v>
      </c>
      <c r="U1041" s="9">
        <f t="shared" si="133"/>
        <v>0.63212808225924666</v>
      </c>
      <c r="V1041" s="24">
        <f t="shared" si="134"/>
        <v>-2882.2977027027055</v>
      </c>
      <c r="W1041" t="str">
        <f t="shared" si="135"/>
        <v>Critical</v>
      </c>
    </row>
    <row r="1042" spans="1:23" ht="15" customHeight="1" x14ac:dyDescent="0.3">
      <c r="A1042" s="25">
        <v>321910</v>
      </c>
      <c r="B1042" s="25">
        <v>4</v>
      </c>
      <c r="C1042" t="str">
        <f>INDEX(tblRegions[name],MATCH(B1042,tblRegions[id],0))</f>
        <v>West</v>
      </c>
      <c r="D1042" s="26">
        <v>42461</v>
      </c>
      <c r="E1042" s="27">
        <v>26</v>
      </c>
      <c r="F1042" s="27">
        <v>23</v>
      </c>
      <c r="G1042" s="9">
        <f t="shared" si="128"/>
        <v>0.88461538461538458</v>
      </c>
      <c r="H1042" s="27">
        <v>576</v>
      </c>
      <c r="I1042" s="27">
        <v>513</v>
      </c>
      <c r="J1042" s="9">
        <f t="shared" si="129"/>
        <v>0.890625</v>
      </c>
      <c r="K1042">
        <f t="shared" si="130"/>
        <v>-63</v>
      </c>
      <c r="L1042" s="28">
        <v>0.84799999999999998</v>
      </c>
      <c r="M1042" s="28">
        <v>0.9</v>
      </c>
      <c r="N1042" s="9">
        <f t="shared" si="131"/>
        <v>-5.2000000000000046E-2</v>
      </c>
      <c r="O1042" s="28">
        <v>0.86229999999999996</v>
      </c>
      <c r="P1042" s="28">
        <v>0.95</v>
      </c>
      <c r="Q1042" s="9">
        <f t="shared" si="132"/>
        <v>-8.77E-2</v>
      </c>
      <c r="R1042" s="24">
        <f>SUMIFS(tblCleanOrders[Sales_USD],tblCleanOrders[Rep_ID],A1042,tblCleanOrders[Year],YEAR(D1042),tblCleanOrders[Month],MONTH(D1042))</f>
        <v>4950.3099999999995</v>
      </c>
      <c r="S1042" s="27">
        <v>1.1100000000000001</v>
      </c>
      <c r="T1042" s="24">
        <f>INDEX(tblRepAvg[Avg_Monthly_Sales],MATCH(A1042,tblRepAvg[Rep_ID],0))*S1042</f>
        <v>7906.2855000000036</v>
      </c>
      <c r="U1042" s="9">
        <f t="shared" si="133"/>
        <v>0.62612335463979862</v>
      </c>
      <c r="V1042" s="24">
        <f t="shared" si="134"/>
        <v>-2955.9755000000041</v>
      </c>
      <c r="W1042" t="str">
        <f t="shared" si="135"/>
        <v>Critical</v>
      </c>
    </row>
    <row r="1043" spans="1:23" ht="15" customHeight="1" x14ac:dyDescent="0.3">
      <c r="A1043" s="25">
        <v>321910</v>
      </c>
      <c r="B1043" s="25">
        <v>4</v>
      </c>
      <c r="C1043" t="str">
        <f>INDEX(tblRegions[name],MATCH(B1043,tblRegions[id],0))</f>
        <v>West</v>
      </c>
      <c r="D1043" s="26">
        <v>42491</v>
      </c>
      <c r="E1043" s="27">
        <v>26</v>
      </c>
      <c r="F1043" s="27">
        <v>23</v>
      </c>
      <c r="G1043" s="9">
        <f t="shared" si="128"/>
        <v>0.88461538461538458</v>
      </c>
      <c r="H1043" s="27">
        <v>552</v>
      </c>
      <c r="I1043" s="27">
        <v>515</v>
      </c>
      <c r="J1043" s="9">
        <f t="shared" si="129"/>
        <v>0.93297101449275366</v>
      </c>
      <c r="K1043">
        <f t="shared" si="130"/>
        <v>-37</v>
      </c>
      <c r="L1043" s="28">
        <v>0.871</v>
      </c>
      <c r="M1043" s="28">
        <v>0.9</v>
      </c>
      <c r="N1043" s="9">
        <f t="shared" si="131"/>
        <v>-2.9000000000000026E-2</v>
      </c>
      <c r="O1043" s="28">
        <v>0.8871</v>
      </c>
      <c r="P1043" s="28">
        <v>0.95</v>
      </c>
      <c r="Q1043" s="9">
        <f t="shared" si="132"/>
        <v>-6.2899999999999956E-2</v>
      </c>
      <c r="R1043" s="24">
        <f>SUMIFS(tblCleanOrders[Sales_USD],tblCleanOrders[Rep_ID],A1043,tblCleanOrders[Year],YEAR(D1043),tblCleanOrders[Month],MONTH(D1043))</f>
        <v>7134.4500000000007</v>
      </c>
      <c r="S1043" s="27">
        <v>1.1200000000000001</v>
      </c>
      <c r="T1043" s="24">
        <f>INDEX(tblRepAvg[Avg_Monthly_Sales],MATCH(A1043,tblRepAvg[Rep_ID],0))*S1043</f>
        <v>7977.5132972973006</v>
      </c>
      <c r="U1043" s="9">
        <f t="shared" si="133"/>
        <v>0.8943200386036434</v>
      </c>
      <c r="V1043" s="24">
        <f t="shared" si="134"/>
        <v>-843.06329729729987</v>
      </c>
      <c r="W1043" t="str">
        <f t="shared" si="135"/>
        <v>At Risk</v>
      </c>
    </row>
    <row r="1044" spans="1:23" ht="15" customHeight="1" x14ac:dyDescent="0.3">
      <c r="A1044" s="25">
        <v>321910</v>
      </c>
      <c r="B1044" s="25">
        <v>4</v>
      </c>
      <c r="C1044" t="str">
        <f>INDEX(tblRegions[name],MATCH(B1044,tblRegions[id],0))</f>
        <v>West</v>
      </c>
      <c r="D1044" s="26">
        <v>42522</v>
      </c>
      <c r="E1044" s="27">
        <v>26</v>
      </c>
      <c r="F1044" s="27">
        <v>24</v>
      </c>
      <c r="G1044" s="9">
        <f t="shared" si="128"/>
        <v>0.92307692307692313</v>
      </c>
      <c r="H1044" s="27">
        <v>560</v>
      </c>
      <c r="I1044" s="27">
        <v>483</v>
      </c>
      <c r="J1044" s="9">
        <f t="shared" si="129"/>
        <v>0.86250000000000004</v>
      </c>
      <c r="K1044">
        <f t="shared" si="130"/>
        <v>-77</v>
      </c>
      <c r="L1044" s="28">
        <v>0.88539999999999996</v>
      </c>
      <c r="M1044" s="28">
        <v>0.9</v>
      </c>
      <c r="N1044" s="9">
        <f t="shared" si="131"/>
        <v>-1.4600000000000057E-2</v>
      </c>
      <c r="O1044" s="28">
        <v>0.89159999999999995</v>
      </c>
      <c r="P1044" s="28">
        <v>0.95</v>
      </c>
      <c r="Q1044" s="9">
        <f t="shared" si="132"/>
        <v>-5.8400000000000007E-2</v>
      </c>
      <c r="R1044" s="24">
        <f>SUMIFS(tblCleanOrders[Sales_USD],tblCleanOrders[Rep_ID],A1044,tblCleanOrders[Year],YEAR(D1044),tblCleanOrders[Month],MONTH(D1044))</f>
        <v>7644.88</v>
      </c>
      <c r="S1044" s="27">
        <v>1.1299999999999999</v>
      </c>
      <c r="T1044" s="24">
        <f>INDEX(tblRepAvg[Avg_Monthly_Sales],MATCH(A1044,tblRepAvg[Rep_ID],0))*S1044</f>
        <v>8048.7410945945967</v>
      </c>
      <c r="U1044" s="9">
        <f t="shared" si="133"/>
        <v>0.94982307296903568</v>
      </c>
      <c r="V1044" s="24">
        <f t="shared" si="134"/>
        <v>-403.86109459459658</v>
      </c>
      <c r="W1044" t="str">
        <f t="shared" si="135"/>
        <v>Healthy</v>
      </c>
    </row>
    <row r="1045" spans="1:23" ht="15" customHeight="1" x14ac:dyDescent="0.3">
      <c r="A1045" s="25">
        <v>321910</v>
      </c>
      <c r="B1045" s="25">
        <v>4</v>
      </c>
      <c r="C1045" t="str">
        <f>INDEX(tblRegions[name],MATCH(B1045,tblRegions[id],0))</f>
        <v>West</v>
      </c>
      <c r="D1045" s="26">
        <v>42552</v>
      </c>
      <c r="E1045" s="27">
        <v>26</v>
      </c>
      <c r="F1045" s="27">
        <v>25</v>
      </c>
      <c r="G1045" s="9">
        <f t="shared" si="128"/>
        <v>0.96153846153846156</v>
      </c>
      <c r="H1045" s="27">
        <v>568</v>
      </c>
      <c r="I1045" s="27">
        <v>471</v>
      </c>
      <c r="J1045" s="9">
        <f t="shared" si="129"/>
        <v>0.82922535211267601</v>
      </c>
      <c r="K1045">
        <f t="shared" si="130"/>
        <v>-97</v>
      </c>
      <c r="L1045" s="28">
        <v>0.80449999999999999</v>
      </c>
      <c r="M1045" s="28">
        <v>0.9</v>
      </c>
      <c r="N1045" s="9">
        <f t="shared" si="131"/>
        <v>-9.5500000000000029E-2</v>
      </c>
      <c r="O1045" s="28">
        <v>0.87509999999999999</v>
      </c>
      <c r="P1045" s="28">
        <v>0.95</v>
      </c>
      <c r="Q1045" s="9">
        <f t="shared" si="132"/>
        <v>-7.4899999999999967E-2</v>
      </c>
      <c r="R1045" s="24">
        <f>SUMIFS(tblCleanOrders[Sales_USD],tblCleanOrders[Rep_ID],A1045,tblCleanOrders[Year],YEAR(D1045),tblCleanOrders[Month],MONTH(D1045))</f>
        <v>8738.01</v>
      </c>
      <c r="S1045" s="27">
        <v>1.1399999999999999</v>
      </c>
      <c r="T1045" s="24">
        <f>INDEX(tblRepAvg[Avg_Monthly_Sales],MATCH(A1045,tblRepAvg[Rep_ID],0))*S1045</f>
        <v>8119.9688918918937</v>
      </c>
      <c r="U1045" s="9">
        <f t="shared" si="133"/>
        <v>1.0761137285544584</v>
      </c>
      <c r="V1045" s="24">
        <f t="shared" si="134"/>
        <v>618.04110810810653</v>
      </c>
      <c r="W1045" t="str">
        <f t="shared" si="135"/>
        <v>Healthy</v>
      </c>
    </row>
    <row r="1046" spans="1:23" ht="15" customHeight="1" x14ac:dyDescent="0.3">
      <c r="A1046" s="25">
        <v>321910</v>
      </c>
      <c r="B1046" s="25">
        <v>4</v>
      </c>
      <c r="C1046" t="str">
        <f>INDEX(tblRegions[name],MATCH(B1046,tblRegions[id],0))</f>
        <v>West</v>
      </c>
      <c r="D1046" s="26">
        <v>42583</v>
      </c>
      <c r="E1046" s="27">
        <v>26</v>
      </c>
      <c r="F1046" s="27">
        <v>23</v>
      </c>
      <c r="G1046" s="9">
        <f t="shared" si="128"/>
        <v>0.88461538461538458</v>
      </c>
      <c r="H1046" s="27">
        <v>576</v>
      </c>
      <c r="I1046" s="27">
        <v>551</v>
      </c>
      <c r="J1046" s="9">
        <f t="shared" si="129"/>
        <v>0.95659722222222221</v>
      </c>
      <c r="K1046">
        <f t="shared" si="130"/>
        <v>-25</v>
      </c>
      <c r="L1046" s="28">
        <v>0.80520000000000003</v>
      </c>
      <c r="M1046" s="28">
        <v>0.9</v>
      </c>
      <c r="N1046" s="9">
        <f t="shared" si="131"/>
        <v>-9.4799999999999995E-2</v>
      </c>
      <c r="O1046" s="28">
        <v>0.89219999999999999</v>
      </c>
      <c r="P1046" s="28">
        <v>0.95</v>
      </c>
      <c r="Q1046" s="9">
        <f t="shared" si="132"/>
        <v>-5.7799999999999963E-2</v>
      </c>
      <c r="R1046" s="24">
        <f>SUMIFS(tblCleanOrders[Sales_USD],tblCleanOrders[Rep_ID],A1046,tblCleanOrders[Year],YEAR(D1046),tblCleanOrders[Month],MONTH(D1046))</f>
        <v>12303.689999999999</v>
      </c>
      <c r="S1046" s="27">
        <v>1.1499999999999999</v>
      </c>
      <c r="T1046" s="24">
        <f>INDEX(tblRepAvg[Avg_Monthly_Sales],MATCH(A1046,tblRepAvg[Rep_ID],0))*S1046</f>
        <v>8191.1966891891916</v>
      </c>
      <c r="U1046" s="9">
        <f t="shared" si="133"/>
        <v>1.5020625760627271</v>
      </c>
      <c r="V1046" s="24">
        <f t="shared" si="134"/>
        <v>4112.4933108108071</v>
      </c>
      <c r="W1046" t="str">
        <f t="shared" si="135"/>
        <v>Healthy</v>
      </c>
    </row>
    <row r="1047" spans="1:23" ht="15" customHeight="1" x14ac:dyDescent="0.3">
      <c r="A1047" s="25">
        <v>321910</v>
      </c>
      <c r="B1047" s="25">
        <v>4</v>
      </c>
      <c r="C1047" t="str">
        <f>INDEX(tblRegions[name],MATCH(B1047,tblRegions[id],0))</f>
        <v>West</v>
      </c>
      <c r="D1047" s="26">
        <v>42614</v>
      </c>
      <c r="E1047" s="27">
        <v>26</v>
      </c>
      <c r="F1047" s="27">
        <v>24</v>
      </c>
      <c r="G1047" s="9">
        <f t="shared" si="128"/>
        <v>0.92307692307692313</v>
      </c>
      <c r="H1047" s="27">
        <v>552</v>
      </c>
      <c r="I1047" s="27">
        <v>500</v>
      </c>
      <c r="J1047" s="9">
        <f t="shared" si="129"/>
        <v>0.90579710144927539</v>
      </c>
      <c r="K1047">
        <f t="shared" si="130"/>
        <v>-52</v>
      </c>
      <c r="L1047" s="28">
        <v>0.79500000000000004</v>
      </c>
      <c r="M1047" s="28">
        <v>0.9</v>
      </c>
      <c r="N1047" s="9">
        <f t="shared" si="131"/>
        <v>-0.10499999999999998</v>
      </c>
      <c r="O1047" s="28">
        <v>0.9083</v>
      </c>
      <c r="P1047" s="28">
        <v>0.95</v>
      </c>
      <c r="Q1047" s="9">
        <f t="shared" si="132"/>
        <v>-4.1699999999999959E-2</v>
      </c>
      <c r="R1047" s="24">
        <f>SUMIFS(tblCleanOrders[Sales_USD],tblCleanOrders[Rep_ID],A1047,tblCleanOrders[Year],YEAR(D1047),tblCleanOrders[Month],MONTH(D1047))</f>
        <v>29962.809999999998</v>
      </c>
      <c r="S1047" s="27">
        <v>1.05</v>
      </c>
      <c r="T1047" s="24">
        <f>INDEX(tblRepAvg[Avg_Monthly_Sales],MATCH(A1047,tblRepAvg[Rep_ID],0))*S1047</f>
        <v>7478.9187162162189</v>
      </c>
      <c r="U1047" s="9">
        <f t="shared" si="133"/>
        <v>4.0063023997082521</v>
      </c>
      <c r="V1047" s="24">
        <f t="shared" si="134"/>
        <v>22483.891283783778</v>
      </c>
      <c r="W1047" t="str">
        <f t="shared" si="135"/>
        <v>At Risk</v>
      </c>
    </row>
    <row r="1048" spans="1:23" ht="15" customHeight="1" x14ac:dyDescent="0.3">
      <c r="A1048" s="25">
        <v>321910</v>
      </c>
      <c r="B1048" s="25">
        <v>4</v>
      </c>
      <c r="C1048" t="str">
        <f>INDEX(tblRegions[name],MATCH(B1048,tblRegions[id],0))</f>
        <v>West</v>
      </c>
      <c r="D1048" s="26">
        <v>42644</v>
      </c>
      <c r="E1048" s="27">
        <v>26</v>
      </c>
      <c r="F1048" s="27">
        <v>24</v>
      </c>
      <c r="G1048" s="9">
        <f t="shared" si="128"/>
        <v>0.92307692307692313</v>
      </c>
      <c r="H1048" s="27">
        <v>560</v>
      </c>
      <c r="I1048" s="27">
        <v>505</v>
      </c>
      <c r="J1048" s="9">
        <f t="shared" si="129"/>
        <v>0.9017857142857143</v>
      </c>
      <c r="K1048">
        <f t="shared" si="130"/>
        <v>-55</v>
      </c>
      <c r="L1048" s="28">
        <v>0.83579999999999999</v>
      </c>
      <c r="M1048" s="28">
        <v>0.9</v>
      </c>
      <c r="N1048" s="9">
        <f t="shared" si="131"/>
        <v>-6.4200000000000035E-2</v>
      </c>
      <c r="O1048" s="28">
        <v>0.873</v>
      </c>
      <c r="P1048" s="28">
        <v>0.95</v>
      </c>
      <c r="Q1048" s="9">
        <f t="shared" si="132"/>
        <v>-7.6999999999999957E-2</v>
      </c>
      <c r="R1048" s="24">
        <f>SUMIFS(tblCleanOrders[Sales_USD],tblCleanOrders[Rep_ID],A1048,tblCleanOrders[Year],YEAR(D1048),tblCleanOrders[Month],MONTH(D1048))</f>
        <v>16703.8</v>
      </c>
      <c r="S1048" s="27">
        <v>1.06</v>
      </c>
      <c r="T1048" s="24">
        <f>INDEX(tblRepAvg[Avg_Monthly_Sales],MATCH(A1048,tblRepAvg[Rep_ID],0))*S1048</f>
        <v>7550.1465135135168</v>
      </c>
      <c r="U1048" s="9">
        <f t="shared" si="133"/>
        <v>2.2123809081191936</v>
      </c>
      <c r="V1048" s="24">
        <f t="shared" si="134"/>
        <v>9153.6534864864825</v>
      </c>
      <c r="W1048" t="str">
        <f t="shared" si="135"/>
        <v>Healthy</v>
      </c>
    </row>
    <row r="1049" spans="1:23" ht="15" customHeight="1" x14ac:dyDescent="0.3">
      <c r="A1049" s="25">
        <v>321910</v>
      </c>
      <c r="B1049" s="25">
        <v>4</v>
      </c>
      <c r="C1049" t="str">
        <f>INDEX(tblRegions[name],MATCH(B1049,tblRegions[id],0))</f>
        <v>West</v>
      </c>
      <c r="D1049" s="26">
        <v>42675</v>
      </c>
      <c r="E1049" s="27">
        <v>26</v>
      </c>
      <c r="F1049" s="27">
        <v>23</v>
      </c>
      <c r="G1049" s="9">
        <f t="shared" si="128"/>
        <v>0.88461538461538458</v>
      </c>
      <c r="H1049" s="27">
        <v>568</v>
      </c>
      <c r="I1049" s="27">
        <v>513</v>
      </c>
      <c r="J1049" s="9">
        <f t="shared" si="129"/>
        <v>0.903169014084507</v>
      </c>
      <c r="K1049">
        <f t="shared" si="130"/>
        <v>-55</v>
      </c>
      <c r="L1049" s="28">
        <v>0.82969999999999999</v>
      </c>
      <c r="M1049" s="28">
        <v>0.9</v>
      </c>
      <c r="N1049" s="9">
        <f t="shared" si="131"/>
        <v>-7.0300000000000029E-2</v>
      </c>
      <c r="O1049" s="28">
        <v>0.83450000000000002</v>
      </c>
      <c r="P1049" s="28">
        <v>0.95</v>
      </c>
      <c r="Q1049" s="9">
        <f t="shared" si="132"/>
        <v>-0.11549999999999994</v>
      </c>
      <c r="R1049" s="24">
        <f>SUMIFS(tblCleanOrders[Sales_USD],tblCleanOrders[Rep_ID],A1049,tblCleanOrders[Year],YEAR(D1049),tblCleanOrders[Month],MONTH(D1049))</f>
        <v>21275.7</v>
      </c>
      <c r="S1049" s="27">
        <v>1.07</v>
      </c>
      <c r="T1049" s="24">
        <f>INDEX(tblRepAvg[Avg_Monthly_Sales],MATCH(A1049,tblRepAvg[Rep_ID],0))*S1049</f>
        <v>7621.3743108108138</v>
      </c>
      <c r="U1049" s="9">
        <f t="shared" si="133"/>
        <v>2.7915831361045624</v>
      </c>
      <c r="V1049" s="24">
        <f t="shared" si="134"/>
        <v>13654.325689189187</v>
      </c>
      <c r="W1049" t="str">
        <f t="shared" si="135"/>
        <v>Healthy</v>
      </c>
    </row>
    <row r="1050" spans="1:23" ht="15" customHeight="1" x14ac:dyDescent="0.3">
      <c r="A1050" s="25">
        <v>321910</v>
      </c>
      <c r="B1050" s="25">
        <v>4</v>
      </c>
      <c r="C1050" t="str">
        <f>INDEX(tblRegions[name],MATCH(B1050,tblRegions[id],0))</f>
        <v>West</v>
      </c>
      <c r="D1050" s="26">
        <v>42705</v>
      </c>
      <c r="E1050" s="27">
        <v>26</v>
      </c>
      <c r="F1050" s="27">
        <v>22</v>
      </c>
      <c r="G1050" s="9">
        <f t="shared" si="128"/>
        <v>0.84615384615384615</v>
      </c>
      <c r="H1050" s="27">
        <v>576</v>
      </c>
      <c r="I1050" s="27">
        <v>488</v>
      </c>
      <c r="J1050" s="9">
        <f t="shared" si="129"/>
        <v>0.84722222222222221</v>
      </c>
      <c r="K1050">
        <f t="shared" si="130"/>
        <v>-88</v>
      </c>
      <c r="L1050" s="28">
        <v>0.83640000000000003</v>
      </c>
      <c r="M1050" s="28">
        <v>0.9</v>
      </c>
      <c r="N1050" s="9">
        <f t="shared" si="131"/>
        <v>-6.359999999999999E-2</v>
      </c>
      <c r="O1050" s="28">
        <v>0.86429999999999996</v>
      </c>
      <c r="P1050" s="28">
        <v>0.95</v>
      </c>
      <c r="Q1050" s="9">
        <f t="shared" si="132"/>
        <v>-8.5699999999999998E-2</v>
      </c>
      <c r="R1050" s="24">
        <f>SUMIFS(tblCleanOrders[Sales_USD],tblCleanOrders[Rep_ID],A1050,tblCleanOrders[Year],YEAR(D1050),tblCleanOrders[Month],MONTH(D1050))</f>
        <v>21658.309999999998</v>
      </c>
      <c r="S1050" s="27">
        <v>1.08</v>
      </c>
      <c r="T1050" s="24">
        <f>INDEX(tblRepAvg[Avg_Monthly_Sales],MATCH(A1050,tblRepAvg[Rep_ID],0))*S1050</f>
        <v>7692.6021081081108</v>
      </c>
      <c r="U1050" s="9">
        <f t="shared" si="133"/>
        <v>2.8154725404517977</v>
      </c>
      <c r="V1050" s="24">
        <f t="shared" si="134"/>
        <v>13965.707891891887</v>
      </c>
      <c r="W1050" t="str">
        <f t="shared" si="135"/>
        <v>Healthy</v>
      </c>
    </row>
    <row r="1051" spans="1:23" ht="15" customHeight="1" x14ac:dyDescent="0.3">
      <c r="A1051" s="25">
        <v>321910</v>
      </c>
      <c r="B1051" s="25">
        <v>4</v>
      </c>
      <c r="C1051" t="str">
        <f>INDEX(tblRegions[name],MATCH(B1051,tblRegions[id],0))</f>
        <v>West</v>
      </c>
      <c r="D1051" s="26">
        <v>42736</v>
      </c>
      <c r="E1051" s="27">
        <v>26</v>
      </c>
      <c r="F1051" s="27">
        <v>23</v>
      </c>
      <c r="G1051" s="9">
        <f t="shared" si="128"/>
        <v>0.88461538461538458</v>
      </c>
      <c r="H1051" s="27">
        <v>552</v>
      </c>
      <c r="I1051" s="27">
        <v>496</v>
      </c>
      <c r="J1051" s="9">
        <f t="shared" si="129"/>
        <v>0.89855072463768115</v>
      </c>
      <c r="K1051">
        <f t="shared" si="130"/>
        <v>-56</v>
      </c>
      <c r="L1051" s="28">
        <v>0.80669999999999997</v>
      </c>
      <c r="M1051" s="28">
        <v>0.9</v>
      </c>
      <c r="N1051" s="9">
        <f t="shared" si="131"/>
        <v>-9.330000000000005E-2</v>
      </c>
      <c r="O1051" s="28">
        <v>0.91210000000000002</v>
      </c>
      <c r="P1051" s="28">
        <v>0.95</v>
      </c>
      <c r="Q1051" s="9">
        <f t="shared" si="132"/>
        <v>-3.7899999999999934E-2</v>
      </c>
      <c r="R1051" s="24">
        <f>SUMIFS(tblCleanOrders[Sales_USD],tblCleanOrders[Rep_ID],A1051,tblCleanOrders[Year],YEAR(D1051),tblCleanOrders[Month],MONTH(D1051))</f>
        <v>0</v>
      </c>
      <c r="S1051" s="27">
        <v>1.0900000000000001</v>
      </c>
      <c r="T1051" s="24">
        <f>INDEX(tblRepAvg[Avg_Monthly_Sales],MATCH(A1051,tblRepAvg[Rep_ID],0))*S1051</f>
        <v>7763.8299054054087</v>
      </c>
      <c r="U1051" s="9">
        <f t="shared" si="133"/>
        <v>0</v>
      </c>
      <c r="V1051" s="24">
        <f t="shared" si="134"/>
        <v>-7763.8299054054087</v>
      </c>
      <c r="W1051" t="str">
        <f t="shared" si="135"/>
        <v>Critical</v>
      </c>
    </row>
    <row r="1052" spans="1:23" ht="15" customHeight="1" x14ac:dyDescent="0.3">
      <c r="A1052" s="25">
        <v>321920</v>
      </c>
      <c r="B1052" s="25">
        <v>4</v>
      </c>
      <c r="C1052" t="str">
        <f>INDEX(tblRegions[name],MATCH(B1052,tblRegions[id],0))</f>
        <v>West</v>
      </c>
      <c r="D1052" s="26">
        <v>42005</v>
      </c>
      <c r="E1052" s="27">
        <v>26</v>
      </c>
      <c r="F1052" s="27">
        <v>20</v>
      </c>
      <c r="G1052" s="9">
        <f t="shared" si="128"/>
        <v>0.76923076923076927</v>
      </c>
      <c r="H1052" s="27">
        <v>480</v>
      </c>
      <c r="I1052" s="27">
        <v>309</v>
      </c>
      <c r="J1052" s="9">
        <f t="shared" si="129"/>
        <v>0.64375000000000004</v>
      </c>
      <c r="K1052">
        <f t="shared" si="130"/>
        <v>-171</v>
      </c>
      <c r="L1052" s="28">
        <v>0.6038</v>
      </c>
      <c r="M1052" s="28">
        <v>0.9</v>
      </c>
      <c r="N1052" s="9">
        <f t="shared" si="131"/>
        <v>-0.29620000000000002</v>
      </c>
      <c r="O1052" s="28">
        <v>0.54849999999999999</v>
      </c>
      <c r="P1052" s="28">
        <v>0.95</v>
      </c>
      <c r="Q1052" s="9">
        <f t="shared" si="132"/>
        <v>-0.40149999999999997</v>
      </c>
      <c r="R1052" s="24">
        <f>SUMIFS(tblCleanOrders[Sales_USD],tblCleanOrders[Rep_ID],A1052,tblCleanOrders[Year],YEAR(D1052),tblCleanOrders[Month],MONTH(D1052))</f>
        <v>0</v>
      </c>
      <c r="S1052" s="27">
        <v>1.1000000000000001</v>
      </c>
      <c r="T1052" s="24">
        <f>INDEX(tblRepAvg[Avg_Monthly_Sales],MATCH(A1052,tblRepAvg[Rep_ID],0))*S1052</f>
        <v>7192.0176428571422</v>
      </c>
      <c r="U1052" s="9">
        <f t="shared" si="133"/>
        <v>0</v>
      </c>
      <c r="V1052" s="24">
        <f t="shared" si="134"/>
        <v>-7192.0176428571422</v>
      </c>
      <c r="W1052" t="str">
        <f t="shared" si="135"/>
        <v>Critical</v>
      </c>
    </row>
    <row r="1053" spans="1:23" ht="15" customHeight="1" x14ac:dyDescent="0.3">
      <c r="A1053" s="25">
        <v>321920</v>
      </c>
      <c r="B1053" s="25">
        <v>4</v>
      </c>
      <c r="C1053" t="str">
        <f>INDEX(tblRegions[name],MATCH(B1053,tblRegions[id],0))</f>
        <v>West</v>
      </c>
      <c r="D1053" s="26">
        <v>42036</v>
      </c>
      <c r="E1053" s="27">
        <v>26</v>
      </c>
      <c r="F1053" s="27">
        <v>20</v>
      </c>
      <c r="G1053" s="9">
        <f t="shared" si="128"/>
        <v>0.76923076923076927</v>
      </c>
      <c r="H1053" s="27">
        <v>488</v>
      </c>
      <c r="I1053" s="27">
        <v>341</v>
      </c>
      <c r="J1053" s="9">
        <f t="shared" si="129"/>
        <v>0.69877049180327866</v>
      </c>
      <c r="K1053">
        <f t="shared" si="130"/>
        <v>-147</v>
      </c>
      <c r="L1053" s="28">
        <v>0.52610000000000001</v>
      </c>
      <c r="M1053" s="28">
        <v>0.9</v>
      </c>
      <c r="N1053" s="9">
        <f t="shared" si="131"/>
        <v>-0.37390000000000001</v>
      </c>
      <c r="O1053" s="28">
        <v>0.64019999999999999</v>
      </c>
      <c r="P1053" s="28">
        <v>0.95</v>
      </c>
      <c r="Q1053" s="9">
        <f t="shared" si="132"/>
        <v>-0.30979999999999996</v>
      </c>
      <c r="R1053" s="24">
        <f>SUMIFS(tblCleanOrders[Sales_USD],tblCleanOrders[Rep_ID],A1053,tblCleanOrders[Year],YEAR(D1053),tblCleanOrders[Month],MONTH(D1053))</f>
        <v>0</v>
      </c>
      <c r="S1053" s="27">
        <v>1.1100000000000001</v>
      </c>
      <c r="T1053" s="24">
        <f>INDEX(tblRepAvg[Avg_Monthly_Sales],MATCH(A1053,tblRepAvg[Rep_ID],0))*S1053</f>
        <v>7257.3996214285708</v>
      </c>
      <c r="U1053" s="9">
        <f t="shared" si="133"/>
        <v>0</v>
      </c>
      <c r="V1053" s="24">
        <f t="shared" si="134"/>
        <v>-7257.3996214285708</v>
      </c>
      <c r="W1053" t="str">
        <f t="shared" si="135"/>
        <v>Critical</v>
      </c>
    </row>
    <row r="1054" spans="1:23" ht="15" customHeight="1" x14ac:dyDescent="0.3">
      <c r="A1054" s="25">
        <v>321920</v>
      </c>
      <c r="B1054" s="25">
        <v>4</v>
      </c>
      <c r="C1054" t="str">
        <f>INDEX(tblRegions[name],MATCH(B1054,tblRegions[id],0))</f>
        <v>West</v>
      </c>
      <c r="D1054" s="26">
        <v>42064</v>
      </c>
      <c r="E1054" s="27">
        <v>26</v>
      </c>
      <c r="F1054" s="27">
        <v>21</v>
      </c>
      <c r="G1054" s="9">
        <f t="shared" si="128"/>
        <v>0.80769230769230771</v>
      </c>
      <c r="H1054" s="27">
        <v>496</v>
      </c>
      <c r="I1054" s="27">
        <v>320</v>
      </c>
      <c r="J1054" s="9">
        <f t="shared" si="129"/>
        <v>0.64516129032258063</v>
      </c>
      <c r="K1054">
        <f t="shared" si="130"/>
        <v>-176</v>
      </c>
      <c r="L1054" s="28">
        <v>0.59709999999999996</v>
      </c>
      <c r="M1054" s="28">
        <v>0.9</v>
      </c>
      <c r="N1054" s="9">
        <f t="shared" si="131"/>
        <v>-0.30290000000000006</v>
      </c>
      <c r="O1054" s="28">
        <v>0.65090000000000003</v>
      </c>
      <c r="P1054" s="28">
        <v>0.95</v>
      </c>
      <c r="Q1054" s="9">
        <f t="shared" si="132"/>
        <v>-0.29909999999999992</v>
      </c>
      <c r="R1054" s="24">
        <f>SUMIFS(tblCleanOrders[Sales_USD],tblCleanOrders[Rep_ID],A1054,tblCleanOrders[Year],YEAR(D1054),tblCleanOrders[Month],MONTH(D1054))</f>
        <v>0</v>
      </c>
      <c r="S1054" s="27">
        <v>1.1200000000000001</v>
      </c>
      <c r="T1054" s="24">
        <f>INDEX(tblRepAvg[Avg_Monthly_Sales],MATCH(A1054,tblRepAvg[Rep_ID],0))*S1054</f>
        <v>7322.7815999999993</v>
      </c>
      <c r="U1054" s="9">
        <f t="shared" si="133"/>
        <v>0</v>
      </c>
      <c r="V1054" s="24">
        <f t="shared" si="134"/>
        <v>-7322.7815999999993</v>
      </c>
      <c r="W1054" t="str">
        <f t="shared" si="135"/>
        <v>Critical</v>
      </c>
    </row>
    <row r="1055" spans="1:23" ht="15" customHeight="1" x14ac:dyDescent="0.3">
      <c r="A1055" s="25">
        <v>321920</v>
      </c>
      <c r="B1055" s="25">
        <v>4</v>
      </c>
      <c r="C1055" t="str">
        <f>INDEX(tblRegions[name],MATCH(B1055,tblRegions[id],0))</f>
        <v>West</v>
      </c>
      <c r="D1055" s="26">
        <v>42095</v>
      </c>
      <c r="E1055" s="27">
        <v>26</v>
      </c>
      <c r="F1055" s="27">
        <v>20</v>
      </c>
      <c r="G1055" s="9">
        <f t="shared" si="128"/>
        <v>0.76923076923076927</v>
      </c>
      <c r="H1055" s="27">
        <v>504</v>
      </c>
      <c r="I1055" s="27">
        <v>350</v>
      </c>
      <c r="J1055" s="9">
        <f t="shared" si="129"/>
        <v>0.69444444444444442</v>
      </c>
      <c r="K1055">
        <f t="shared" si="130"/>
        <v>-154</v>
      </c>
      <c r="L1055" s="28">
        <v>0.56340000000000001</v>
      </c>
      <c r="M1055" s="28">
        <v>0.9</v>
      </c>
      <c r="N1055" s="9">
        <f t="shared" si="131"/>
        <v>-0.33660000000000001</v>
      </c>
      <c r="O1055" s="28">
        <v>0.59</v>
      </c>
      <c r="P1055" s="28">
        <v>0.95</v>
      </c>
      <c r="Q1055" s="9">
        <f t="shared" si="132"/>
        <v>-0.36</v>
      </c>
      <c r="R1055" s="24">
        <f>SUMIFS(tblCleanOrders[Sales_USD],tblCleanOrders[Rep_ID],A1055,tblCleanOrders[Year],YEAR(D1055),tblCleanOrders[Month],MONTH(D1055))</f>
        <v>0</v>
      </c>
      <c r="S1055" s="27">
        <v>1.1299999999999999</v>
      </c>
      <c r="T1055" s="24">
        <f>INDEX(tblRepAvg[Avg_Monthly_Sales],MATCH(A1055,tblRepAvg[Rep_ID],0))*S1055</f>
        <v>7388.163578571427</v>
      </c>
      <c r="U1055" s="9">
        <f t="shared" si="133"/>
        <v>0</v>
      </c>
      <c r="V1055" s="24">
        <f t="shared" si="134"/>
        <v>-7388.163578571427</v>
      </c>
      <c r="W1055" t="str">
        <f t="shared" si="135"/>
        <v>Critical</v>
      </c>
    </row>
    <row r="1056" spans="1:23" ht="15" customHeight="1" x14ac:dyDescent="0.3">
      <c r="A1056" s="25">
        <v>321920</v>
      </c>
      <c r="B1056" s="25">
        <v>4</v>
      </c>
      <c r="C1056" t="str">
        <f>INDEX(tblRegions[name],MATCH(B1056,tblRegions[id],0))</f>
        <v>West</v>
      </c>
      <c r="D1056" s="26">
        <v>42125</v>
      </c>
      <c r="E1056" s="27">
        <v>26</v>
      </c>
      <c r="F1056" s="27">
        <v>20</v>
      </c>
      <c r="G1056" s="9">
        <f t="shared" si="128"/>
        <v>0.76923076923076927</v>
      </c>
      <c r="H1056" s="27">
        <v>480</v>
      </c>
      <c r="I1056" s="27">
        <v>323</v>
      </c>
      <c r="J1056" s="9">
        <f t="shared" si="129"/>
        <v>0.67291666666666672</v>
      </c>
      <c r="K1056">
        <f t="shared" si="130"/>
        <v>-157</v>
      </c>
      <c r="L1056" s="28">
        <v>0.62739999999999996</v>
      </c>
      <c r="M1056" s="28">
        <v>0.9</v>
      </c>
      <c r="N1056" s="9">
        <f t="shared" si="131"/>
        <v>-0.27260000000000006</v>
      </c>
      <c r="O1056" s="28">
        <v>0.6099</v>
      </c>
      <c r="P1056" s="28">
        <v>0.95</v>
      </c>
      <c r="Q1056" s="9">
        <f t="shared" si="132"/>
        <v>-0.34009999999999996</v>
      </c>
      <c r="R1056" s="24">
        <f>SUMIFS(tblCleanOrders[Sales_USD],tblCleanOrders[Rep_ID],A1056,tblCleanOrders[Year],YEAR(D1056),tblCleanOrders[Month],MONTH(D1056))</f>
        <v>0</v>
      </c>
      <c r="S1056" s="27">
        <v>1.1399999999999999</v>
      </c>
      <c r="T1056" s="24">
        <f>INDEX(tblRepAvg[Avg_Monthly_Sales],MATCH(A1056,tblRepAvg[Rep_ID],0))*S1056</f>
        <v>7453.5455571428556</v>
      </c>
      <c r="U1056" s="9">
        <f t="shared" si="133"/>
        <v>0</v>
      </c>
      <c r="V1056" s="24">
        <f t="shared" si="134"/>
        <v>-7453.5455571428556</v>
      </c>
      <c r="W1056" t="str">
        <f t="shared" si="135"/>
        <v>Critical</v>
      </c>
    </row>
    <row r="1057" spans="1:23" ht="15" customHeight="1" x14ac:dyDescent="0.3">
      <c r="A1057" s="25">
        <v>321920</v>
      </c>
      <c r="B1057" s="25">
        <v>4</v>
      </c>
      <c r="C1057" t="str">
        <f>INDEX(tblRegions[name],MATCH(B1057,tblRegions[id],0))</f>
        <v>West</v>
      </c>
      <c r="D1057" s="26">
        <v>42156</v>
      </c>
      <c r="E1057" s="27">
        <v>26</v>
      </c>
      <c r="F1057" s="27">
        <v>19</v>
      </c>
      <c r="G1057" s="9">
        <f t="shared" si="128"/>
        <v>0.73076923076923073</v>
      </c>
      <c r="H1057" s="27">
        <v>488</v>
      </c>
      <c r="I1057" s="27">
        <v>301</v>
      </c>
      <c r="J1057" s="9">
        <f t="shared" si="129"/>
        <v>0.61680327868852458</v>
      </c>
      <c r="K1057">
        <f t="shared" si="130"/>
        <v>-187</v>
      </c>
      <c r="L1057" s="28">
        <v>0.60070000000000001</v>
      </c>
      <c r="M1057" s="28">
        <v>0.9</v>
      </c>
      <c r="N1057" s="9">
        <f t="shared" si="131"/>
        <v>-0.29930000000000001</v>
      </c>
      <c r="O1057" s="28">
        <v>0.67689999999999995</v>
      </c>
      <c r="P1057" s="28">
        <v>0.95</v>
      </c>
      <c r="Q1057" s="9">
        <f t="shared" si="132"/>
        <v>-0.27310000000000001</v>
      </c>
      <c r="R1057" s="24">
        <f>SUMIFS(tblCleanOrders[Sales_USD],tblCleanOrders[Rep_ID],A1057,tblCleanOrders[Year],YEAR(D1057),tblCleanOrders[Month],MONTH(D1057))</f>
        <v>0</v>
      </c>
      <c r="S1057" s="27">
        <v>1.1499999999999999</v>
      </c>
      <c r="T1057" s="24">
        <f>INDEX(tblRepAvg[Avg_Monthly_Sales],MATCH(A1057,tblRepAvg[Rep_ID],0))*S1057</f>
        <v>7518.9275357142842</v>
      </c>
      <c r="U1057" s="9">
        <f t="shared" si="133"/>
        <v>0</v>
      </c>
      <c r="V1057" s="24">
        <f t="shared" si="134"/>
        <v>-7518.9275357142842</v>
      </c>
      <c r="W1057" t="str">
        <f t="shared" si="135"/>
        <v>Critical</v>
      </c>
    </row>
    <row r="1058" spans="1:23" ht="15" customHeight="1" x14ac:dyDescent="0.3">
      <c r="A1058" s="25">
        <v>321920</v>
      </c>
      <c r="B1058" s="25">
        <v>4</v>
      </c>
      <c r="C1058" t="str">
        <f>INDEX(tblRegions[name],MATCH(B1058,tblRegions[id],0))</f>
        <v>West</v>
      </c>
      <c r="D1058" s="26">
        <v>42186</v>
      </c>
      <c r="E1058" s="27">
        <v>26</v>
      </c>
      <c r="F1058" s="27">
        <v>21</v>
      </c>
      <c r="G1058" s="9">
        <f t="shared" si="128"/>
        <v>0.80769230769230771</v>
      </c>
      <c r="H1058" s="27">
        <v>496</v>
      </c>
      <c r="I1058" s="27">
        <v>320</v>
      </c>
      <c r="J1058" s="9">
        <f t="shared" si="129"/>
        <v>0.64516129032258063</v>
      </c>
      <c r="K1058">
        <f t="shared" si="130"/>
        <v>-176</v>
      </c>
      <c r="L1058" s="28">
        <v>0.61370000000000002</v>
      </c>
      <c r="M1058" s="28">
        <v>0.9</v>
      </c>
      <c r="N1058" s="9">
        <f t="shared" si="131"/>
        <v>-0.2863</v>
      </c>
      <c r="O1058" s="28">
        <v>0.60589999999999999</v>
      </c>
      <c r="P1058" s="28">
        <v>0.95</v>
      </c>
      <c r="Q1058" s="9">
        <f t="shared" si="132"/>
        <v>-0.34409999999999996</v>
      </c>
      <c r="R1058" s="24">
        <f>SUMIFS(tblCleanOrders[Sales_USD],tblCleanOrders[Rep_ID],A1058,tblCleanOrders[Year],YEAR(D1058),tblCleanOrders[Month],MONTH(D1058))</f>
        <v>0</v>
      </c>
      <c r="S1058" s="27">
        <v>1.05</v>
      </c>
      <c r="T1058" s="24">
        <f>INDEX(tblRepAvg[Avg_Monthly_Sales],MATCH(A1058,tblRepAvg[Rep_ID],0))*S1058</f>
        <v>6865.1077499999992</v>
      </c>
      <c r="U1058" s="9">
        <f t="shared" si="133"/>
        <v>0</v>
      </c>
      <c r="V1058" s="24">
        <f t="shared" si="134"/>
        <v>-6865.1077499999992</v>
      </c>
      <c r="W1058" t="str">
        <f t="shared" si="135"/>
        <v>Critical</v>
      </c>
    </row>
    <row r="1059" spans="1:23" ht="15" customHeight="1" x14ac:dyDescent="0.3">
      <c r="A1059" s="25">
        <v>321920</v>
      </c>
      <c r="B1059" s="25">
        <v>4</v>
      </c>
      <c r="C1059" t="str">
        <f>INDEX(tblRegions[name],MATCH(B1059,tblRegions[id],0))</f>
        <v>West</v>
      </c>
      <c r="D1059" s="26">
        <v>42217</v>
      </c>
      <c r="E1059" s="27">
        <v>26</v>
      </c>
      <c r="F1059" s="27">
        <v>20</v>
      </c>
      <c r="G1059" s="9">
        <f t="shared" si="128"/>
        <v>0.76923076923076927</v>
      </c>
      <c r="H1059" s="27">
        <v>504</v>
      </c>
      <c r="I1059" s="27">
        <v>313</v>
      </c>
      <c r="J1059" s="9">
        <f t="shared" si="129"/>
        <v>0.62103174603174605</v>
      </c>
      <c r="K1059">
        <f t="shared" si="130"/>
        <v>-191</v>
      </c>
      <c r="L1059" s="28">
        <v>0.63619999999999999</v>
      </c>
      <c r="M1059" s="28">
        <v>0.9</v>
      </c>
      <c r="N1059" s="9">
        <f t="shared" si="131"/>
        <v>-0.26380000000000003</v>
      </c>
      <c r="O1059" s="28">
        <v>0.52880000000000005</v>
      </c>
      <c r="P1059" s="28">
        <v>0.95</v>
      </c>
      <c r="Q1059" s="9">
        <f t="shared" si="132"/>
        <v>-0.42119999999999991</v>
      </c>
      <c r="R1059" s="24">
        <f>SUMIFS(tblCleanOrders[Sales_USD],tblCleanOrders[Rep_ID],A1059,tblCleanOrders[Year],YEAR(D1059),tblCleanOrders[Month],MONTH(D1059))</f>
        <v>0</v>
      </c>
      <c r="S1059" s="27">
        <v>1.06</v>
      </c>
      <c r="T1059" s="24">
        <f>INDEX(tblRepAvg[Avg_Monthly_Sales],MATCH(A1059,tblRepAvg[Rep_ID],0))*S1059</f>
        <v>6930.4897285714278</v>
      </c>
      <c r="U1059" s="9">
        <f t="shared" si="133"/>
        <v>0</v>
      </c>
      <c r="V1059" s="24">
        <f t="shared" si="134"/>
        <v>-6930.4897285714278</v>
      </c>
      <c r="W1059" t="str">
        <f t="shared" si="135"/>
        <v>Critical</v>
      </c>
    </row>
    <row r="1060" spans="1:23" ht="15" customHeight="1" x14ac:dyDescent="0.3">
      <c r="A1060" s="25">
        <v>321920</v>
      </c>
      <c r="B1060" s="25">
        <v>4</v>
      </c>
      <c r="C1060" t="str">
        <f>INDEX(tblRegions[name],MATCH(B1060,tblRegions[id],0))</f>
        <v>West</v>
      </c>
      <c r="D1060" s="26">
        <v>42248</v>
      </c>
      <c r="E1060" s="27">
        <v>26</v>
      </c>
      <c r="F1060" s="27">
        <v>21</v>
      </c>
      <c r="G1060" s="9">
        <f t="shared" si="128"/>
        <v>0.80769230769230771</v>
      </c>
      <c r="H1060" s="27">
        <v>480</v>
      </c>
      <c r="I1060" s="27">
        <v>308</v>
      </c>
      <c r="J1060" s="9">
        <f t="shared" si="129"/>
        <v>0.64166666666666672</v>
      </c>
      <c r="K1060">
        <f t="shared" si="130"/>
        <v>-172</v>
      </c>
      <c r="L1060" s="28">
        <v>0.57250000000000001</v>
      </c>
      <c r="M1060" s="28">
        <v>0.9</v>
      </c>
      <c r="N1060" s="9">
        <f t="shared" si="131"/>
        <v>-0.32750000000000001</v>
      </c>
      <c r="O1060" s="28">
        <v>0.6673</v>
      </c>
      <c r="P1060" s="28">
        <v>0.95</v>
      </c>
      <c r="Q1060" s="9">
        <f t="shared" si="132"/>
        <v>-0.28269999999999995</v>
      </c>
      <c r="R1060" s="24">
        <f>SUMIFS(tblCleanOrders[Sales_USD],tblCleanOrders[Rep_ID],A1060,tblCleanOrders[Year],YEAR(D1060),tblCleanOrders[Month],MONTH(D1060))</f>
        <v>0</v>
      </c>
      <c r="S1060" s="27">
        <v>1.07</v>
      </c>
      <c r="T1060" s="24">
        <f>INDEX(tblRepAvg[Avg_Monthly_Sales],MATCH(A1060,tblRepAvg[Rep_ID],0))*S1060</f>
        <v>6995.8717071428564</v>
      </c>
      <c r="U1060" s="9">
        <f t="shared" si="133"/>
        <v>0</v>
      </c>
      <c r="V1060" s="24">
        <f t="shared" si="134"/>
        <v>-6995.8717071428564</v>
      </c>
      <c r="W1060" t="str">
        <f t="shared" si="135"/>
        <v>Critical</v>
      </c>
    </row>
    <row r="1061" spans="1:23" ht="15" customHeight="1" x14ac:dyDescent="0.3">
      <c r="A1061" s="25">
        <v>321920</v>
      </c>
      <c r="B1061" s="25">
        <v>4</v>
      </c>
      <c r="C1061" t="str">
        <f>INDEX(tblRegions[name],MATCH(B1061,tblRegions[id],0))</f>
        <v>West</v>
      </c>
      <c r="D1061" s="26">
        <v>42278</v>
      </c>
      <c r="E1061" s="27">
        <v>26</v>
      </c>
      <c r="F1061" s="27">
        <v>20</v>
      </c>
      <c r="G1061" s="9">
        <f t="shared" si="128"/>
        <v>0.76923076923076927</v>
      </c>
      <c r="H1061" s="27">
        <v>488</v>
      </c>
      <c r="I1061" s="27">
        <v>309</v>
      </c>
      <c r="J1061" s="9">
        <f t="shared" si="129"/>
        <v>0.63319672131147542</v>
      </c>
      <c r="K1061">
        <f t="shared" si="130"/>
        <v>-179</v>
      </c>
      <c r="L1061" s="28">
        <v>0.58230000000000004</v>
      </c>
      <c r="M1061" s="28">
        <v>0.9</v>
      </c>
      <c r="N1061" s="9">
        <f t="shared" si="131"/>
        <v>-0.31769999999999998</v>
      </c>
      <c r="O1061" s="28">
        <v>0.624</v>
      </c>
      <c r="P1061" s="28">
        <v>0.95</v>
      </c>
      <c r="Q1061" s="9">
        <f t="shared" si="132"/>
        <v>-0.32599999999999996</v>
      </c>
      <c r="R1061" s="24">
        <f>SUMIFS(tblCleanOrders[Sales_USD],tblCleanOrders[Rep_ID],A1061,tblCleanOrders[Year],YEAR(D1061),tblCleanOrders[Month],MONTH(D1061))</f>
        <v>0</v>
      </c>
      <c r="S1061" s="27">
        <v>1.08</v>
      </c>
      <c r="T1061" s="24">
        <f>INDEX(tblRepAvg[Avg_Monthly_Sales],MATCH(A1061,tblRepAvg[Rep_ID],0))*S1061</f>
        <v>7061.253685714285</v>
      </c>
      <c r="U1061" s="9">
        <f t="shared" si="133"/>
        <v>0</v>
      </c>
      <c r="V1061" s="24">
        <f t="shared" si="134"/>
        <v>-7061.253685714285</v>
      </c>
      <c r="W1061" t="str">
        <f t="shared" si="135"/>
        <v>Critical</v>
      </c>
    </row>
    <row r="1062" spans="1:23" ht="15" customHeight="1" x14ac:dyDescent="0.3">
      <c r="A1062" s="25">
        <v>321920</v>
      </c>
      <c r="B1062" s="25">
        <v>4</v>
      </c>
      <c r="C1062" t="str">
        <f>INDEX(tblRegions[name],MATCH(B1062,tblRegions[id],0))</f>
        <v>West</v>
      </c>
      <c r="D1062" s="26">
        <v>42309</v>
      </c>
      <c r="E1062" s="27">
        <v>26</v>
      </c>
      <c r="F1062" s="27">
        <v>20</v>
      </c>
      <c r="G1062" s="9">
        <f t="shared" si="128"/>
        <v>0.76923076923076927</v>
      </c>
      <c r="H1062" s="27">
        <v>496</v>
      </c>
      <c r="I1062" s="27">
        <v>296</v>
      </c>
      <c r="J1062" s="9">
        <f t="shared" si="129"/>
        <v>0.59677419354838712</v>
      </c>
      <c r="K1062">
        <f t="shared" si="130"/>
        <v>-200</v>
      </c>
      <c r="L1062" s="28">
        <v>0.55659999999999998</v>
      </c>
      <c r="M1062" s="28">
        <v>0.9</v>
      </c>
      <c r="N1062" s="9">
        <f t="shared" si="131"/>
        <v>-0.34340000000000004</v>
      </c>
      <c r="O1062" s="28">
        <v>0.65049999999999997</v>
      </c>
      <c r="P1062" s="28">
        <v>0.95</v>
      </c>
      <c r="Q1062" s="9">
        <f t="shared" si="132"/>
        <v>-0.29949999999999999</v>
      </c>
      <c r="R1062" s="24">
        <f>SUMIFS(tblCleanOrders[Sales_USD],tblCleanOrders[Rep_ID],A1062,tblCleanOrders[Year],YEAR(D1062),tblCleanOrders[Month],MONTH(D1062))</f>
        <v>1531.93</v>
      </c>
      <c r="S1062" s="27">
        <v>1.0900000000000001</v>
      </c>
      <c r="T1062" s="24">
        <f>INDEX(tblRepAvg[Avg_Monthly_Sales],MATCH(A1062,tblRepAvg[Rep_ID],0))*S1062</f>
        <v>7126.6356642857136</v>
      </c>
      <c r="U1062" s="9">
        <f t="shared" si="133"/>
        <v>0.21495837196744672</v>
      </c>
      <c r="V1062" s="24">
        <f t="shared" si="134"/>
        <v>-5594.7056642857133</v>
      </c>
      <c r="W1062" t="str">
        <f t="shared" si="135"/>
        <v>Critical</v>
      </c>
    </row>
    <row r="1063" spans="1:23" ht="15" customHeight="1" x14ac:dyDescent="0.3">
      <c r="A1063" s="25">
        <v>321920</v>
      </c>
      <c r="B1063" s="25">
        <v>4</v>
      </c>
      <c r="C1063" t="str">
        <f>INDEX(tblRegions[name],MATCH(B1063,tblRegions[id],0))</f>
        <v>West</v>
      </c>
      <c r="D1063" s="26">
        <v>42339</v>
      </c>
      <c r="E1063" s="27">
        <v>26</v>
      </c>
      <c r="F1063" s="27">
        <v>20</v>
      </c>
      <c r="G1063" s="9">
        <f t="shared" si="128"/>
        <v>0.76923076923076927</v>
      </c>
      <c r="H1063" s="27">
        <v>504</v>
      </c>
      <c r="I1063" s="27">
        <v>342</v>
      </c>
      <c r="J1063" s="9">
        <f t="shared" si="129"/>
        <v>0.6785714285714286</v>
      </c>
      <c r="K1063">
        <f t="shared" si="130"/>
        <v>-162</v>
      </c>
      <c r="L1063" s="28">
        <v>0.57769999999999999</v>
      </c>
      <c r="M1063" s="28">
        <v>0.9</v>
      </c>
      <c r="N1063" s="9">
        <f t="shared" si="131"/>
        <v>-0.32230000000000003</v>
      </c>
      <c r="O1063" s="28">
        <v>0.58579999999999999</v>
      </c>
      <c r="P1063" s="28">
        <v>0.95</v>
      </c>
      <c r="Q1063" s="9">
        <f t="shared" si="132"/>
        <v>-0.36419999999999997</v>
      </c>
      <c r="R1063" s="24">
        <f>SUMIFS(tblCleanOrders[Sales_USD],tblCleanOrders[Rep_ID],A1063,tblCleanOrders[Year],YEAR(D1063),tblCleanOrders[Month],MONTH(D1063))</f>
        <v>1897.7</v>
      </c>
      <c r="S1063" s="27">
        <v>1.1000000000000001</v>
      </c>
      <c r="T1063" s="24">
        <f>INDEX(tblRepAvg[Avg_Monthly_Sales],MATCH(A1063,tblRepAvg[Rep_ID],0))*S1063</f>
        <v>7192.0176428571422</v>
      </c>
      <c r="U1063" s="9">
        <f t="shared" si="133"/>
        <v>0.26386197785328414</v>
      </c>
      <c r="V1063" s="24">
        <f t="shared" si="134"/>
        <v>-5294.3176428571423</v>
      </c>
      <c r="W1063" t="str">
        <f t="shared" si="135"/>
        <v>Critical</v>
      </c>
    </row>
    <row r="1064" spans="1:23" ht="15" customHeight="1" x14ac:dyDescent="0.3">
      <c r="A1064" s="25">
        <v>321920</v>
      </c>
      <c r="B1064" s="25">
        <v>4</v>
      </c>
      <c r="C1064" t="str">
        <f>INDEX(tblRegions[name],MATCH(B1064,tblRegions[id],0))</f>
        <v>West</v>
      </c>
      <c r="D1064" s="26">
        <v>42370</v>
      </c>
      <c r="E1064" s="27">
        <v>26</v>
      </c>
      <c r="F1064" s="27">
        <v>21</v>
      </c>
      <c r="G1064" s="9">
        <f t="shared" si="128"/>
        <v>0.80769230769230771</v>
      </c>
      <c r="H1064" s="27">
        <v>480</v>
      </c>
      <c r="I1064" s="27">
        <v>313</v>
      </c>
      <c r="J1064" s="9">
        <f t="shared" si="129"/>
        <v>0.65208333333333335</v>
      </c>
      <c r="K1064">
        <f t="shared" si="130"/>
        <v>-167</v>
      </c>
      <c r="L1064" s="28">
        <v>0.57140000000000002</v>
      </c>
      <c r="M1064" s="28">
        <v>0.9</v>
      </c>
      <c r="N1064" s="9">
        <f t="shared" si="131"/>
        <v>-0.3286</v>
      </c>
      <c r="O1064" s="28">
        <v>0.64629999999999999</v>
      </c>
      <c r="P1064" s="28">
        <v>0.95</v>
      </c>
      <c r="Q1064" s="9">
        <f t="shared" si="132"/>
        <v>-0.30369999999999997</v>
      </c>
      <c r="R1064" s="24">
        <f>SUMIFS(tblCleanOrders[Sales_USD],tblCleanOrders[Rep_ID],A1064,tblCleanOrders[Year],YEAR(D1064),tblCleanOrders[Month],MONTH(D1064))</f>
        <v>1778.52</v>
      </c>
      <c r="S1064" s="27">
        <v>1.1100000000000001</v>
      </c>
      <c r="T1064" s="24">
        <f>INDEX(tblRepAvg[Avg_Monthly_Sales],MATCH(A1064,tblRepAvg[Rep_ID],0))*S1064</f>
        <v>7257.3996214285708</v>
      </c>
      <c r="U1064" s="9">
        <f t="shared" si="133"/>
        <v>0.2450629829930614</v>
      </c>
      <c r="V1064" s="24">
        <f t="shared" si="134"/>
        <v>-5478.8796214285703</v>
      </c>
      <c r="W1064" t="str">
        <f t="shared" si="135"/>
        <v>Critical</v>
      </c>
    </row>
    <row r="1065" spans="1:23" ht="15" customHeight="1" x14ac:dyDescent="0.3">
      <c r="A1065" s="25">
        <v>321920</v>
      </c>
      <c r="B1065" s="25">
        <v>4</v>
      </c>
      <c r="C1065" t="str">
        <f>INDEX(tblRegions[name],MATCH(B1065,tblRegions[id],0))</f>
        <v>West</v>
      </c>
      <c r="D1065" s="26">
        <v>42401</v>
      </c>
      <c r="E1065" s="27">
        <v>26</v>
      </c>
      <c r="F1065" s="27">
        <v>20</v>
      </c>
      <c r="G1065" s="9">
        <f t="shared" si="128"/>
        <v>0.76923076923076927</v>
      </c>
      <c r="H1065" s="27">
        <v>488</v>
      </c>
      <c r="I1065" s="27">
        <v>311</v>
      </c>
      <c r="J1065" s="9">
        <f t="shared" si="129"/>
        <v>0.63729508196721307</v>
      </c>
      <c r="K1065">
        <f t="shared" si="130"/>
        <v>-177</v>
      </c>
      <c r="L1065" s="28">
        <v>0.58730000000000004</v>
      </c>
      <c r="M1065" s="28">
        <v>0.9</v>
      </c>
      <c r="N1065" s="9">
        <f t="shared" si="131"/>
        <v>-0.31269999999999998</v>
      </c>
      <c r="O1065" s="28">
        <v>0.61029999999999995</v>
      </c>
      <c r="P1065" s="28">
        <v>0.95</v>
      </c>
      <c r="Q1065" s="9">
        <f t="shared" si="132"/>
        <v>-0.3397</v>
      </c>
      <c r="R1065" s="24">
        <f>SUMIFS(tblCleanOrders[Sales_USD],tblCleanOrders[Rep_ID],A1065,tblCleanOrders[Year],YEAR(D1065),tblCleanOrders[Month],MONTH(D1065))</f>
        <v>1946.41</v>
      </c>
      <c r="S1065" s="27">
        <v>1.1200000000000001</v>
      </c>
      <c r="T1065" s="24">
        <f>INDEX(tblRepAvg[Avg_Monthly_Sales],MATCH(A1065,tblRepAvg[Rep_ID],0))*S1065</f>
        <v>7322.7815999999993</v>
      </c>
      <c r="U1065" s="9">
        <f t="shared" si="133"/>
        <v>0.26580200070421328</v>
      </c>
      <c r="V1065" s="24">
        <f t="shared" si="134"/>
        <v>-5376.3715999999995</v>
      </c>
      <c r="W1065" t="str">
        <f t="shared" si="135"/>
        <v>Critical</v>
      </c>
    </row>
    <row r="1066" spans="1:23" ht="15" customHeight="1" x14ac:dyDescent="0.3">
      <c r="A1066" s="25">
        <v>321920</v>
      </c>
      <c r="B1066" s="25">
        <v>4</v>
      </c>
      <c r="C1066" t="str">
        <f>INDEX(tblRegions[name],MATCH(B1066,tblRegions[id],0))</f>
        <v>West</v>
      </c>
      <c r="D1066" s="26">
        <v>42430</v>
      </c>
      <c r="E1066" s="27">
        <v>26</v>
      </c>
      <c r="F1066" s="27">
        <v>20</v>
      </c>
      <c r="G1066" s="9">
        <f t="shared" si="128"/>
        <v>0.76923076923076927</v>
      </c>
      <c r="H1066" s="27">
        <v>496</v>
      </c>
      <c r="I1066" s="27">
        <v>369</v>
      </c>
      <c r="J1066" s="9">
        <f t="shared" si="129"/>
        <v>0.74395161290322576</v>
      </c>
      <c r="K1066">
        <f t="shared" si="130"/>
        <v>-127</v>
      </c>
      <c r="L1066" s="28">
        <v>0.59870000000000001</v>
      </c>
      <c r="M1066" s="28">
        <v>0.9</v>
      </c>
      <c r="N1066" s="9">
        <f t="shared" si="131"/>
        <v>-0.30130000000000001</v>
      </c>
      <c r="O1066" s="28">
        <v>0.52880000000000005</v>
      </c>
      <c r="P1066" s="28">
        <v>0.95</v>
      </c>
      <c r="Q1066" s="9">
        <f t="shared" si="132"/>
        <v>-0.42119999999999991</v>
      </c>
      <c r="R1066" s="24">
        <f>SUMIFS(tblCleanOrders[Sales_USD],tblCleanOrders[Rep_ID],A1066,tblCleanOrders[Year],YEAR(D1066),tblCleanOrders[Month],MONTH(D1066))</f>
        <v>3616.23</v>
      </c>
      <c r="S1066" s="27">
        <v>1.1299999999999999</v>
      </c>
      <c r="T1066" s="24">
        <f>INDEX(tblRepAvg[Avg_Monthly_Sales],MATCH(A1066,tblRepAvg[Rep_ID],0))*S1066</f>
        <v>7388.163578571427</v>
      </c>
      <c r="U1066" s="9">
        <f t="shared" si="133"/>
        <v>0.48946263324332528</v>
      </c>
      <c r="V1066" s="24">
        <f t="shared" si="134"/>
        <v>-3771.933578571427</v>
      </c>
      <c r="W1066" t="str">
        <f t="shared" si="135"/>
        <v>Critical</v>
      </c>
    </row>
    <row r="1067" spans="1:23" ht="15" customHeight="1" x14ac:dyDescent="0.3">
      <c r="A1067" s="25">
        <v>321920</v>
      </c>
      <c r="B1067" s="25">
        <v>4</v>
      </c>
      <c r="C1067" t="str">
        <f>INDEX(tblRegions[name],MATCH(B1067,tblRegions[id],0))</f>
        <v>West</v>
      </c>
      <c r="D1067" s="26">
        <v>42461</v>
      </c>
      <c r="E1067" s="27">
        <v>26</v>
      </c>
      <c r="F1067" s="27">
        <v>20</v>
      </c>
      <c r="G1067" s="9">
        <f t="shared" si="128"/>
        <v>0.76923076923076927</v>
      </c>
      <c r="H1067" s="27">
        <v>504</v>
      </c>
      <c r="I1067" s="27">
        <v>334</v>
      </c>
      <c r="J1067" s="9">
        <f t="shared" si="129"/>
        <v>0.66269841269841268</v>
      </c>
      <c r="K1067">
        <f t="shared" si="130"/>
        <v>-170</v>
      </c>
      <c r="L1067" s="28">
        <v>0.58840000000000003</v>
      </c>
      <c r="M1067" s="28">
        <v>0.9</v>
      </c>
      <c r="N1067" s="9">
        <f t="shared" si="131"/>
        <v>-0.31159999999999999</v>
      </c>
      <c r="O1067" s="28">
        <v>0.61909999999999998</v>
      </c>
      <c r="P1067" s="28">
        <v>0.95</v>
      </c>
      <c r="Q1067" s="9">
        <f t="shared" si="132"/>
        <v>-0.33089999999999997</v>
      </c>
      <c r="R1067" s="24">
        <f>SUMIFS(tblCleanOrders[Sales_USD],tblCleanOrders[Rep_ID],A1067,tblCleanOrders[Year],YEAR(D1067),tblCleanOrders[Month],MONTH(D1067))</f>
        <v>3947.34</v>
      </c>
      <c r="S1067" s="27">
        <v>1.1399999999999999</v>
      </c>
      <c r="T1067" s="24">
        <f>INDEX(tblRepAvg[Avg_Monthly_Sales],MATCH(A1067,tblRepAvg[Rep_ID],0))*S1067</f>
        <v>7453.5455571428556</v>
      </c>
      <c r="U1067" s="9">
        <f t="shared" si="133"/>
        <v>0.52959225508686925</v>
      </c>
      <c r="V1067" s="24">
        <f t="shared" si="134"/>
        <v>-3506.2055571428555</v>
      </c>
      <c r="W1067" t="str">
        <f t="shared" si="135"/>
        <v>Critical</v>
      </c>
    </row>
    <row r="1068" spans="1:23" ht="15" customHeight="1" x14ac:dyDescent="0.3">
      <c r="A1068" s="25">
        <v>321920</v>
      </c>
      <c r="B1068" s="25">
        <v>4</v>
      </c>
      <c r="C1068" t="str">
        <f>INDEX(tblRegions[name],MATCH(B1068,tblRegions[id],0))</f>
        <v>West</v>
      </c>
      <c r="D1068" s="26">
        <v>42491</v>
      </c>
      <c r="E1068" s="27">
        <v>26</v>
      </c>
      <c r="F1068" s="27">
        <v>20</v>
      </c>
      <c r="G1068" s="9">
        <f t="shared" si="128"/>
        <v>0.76923076923076927</v>
      </c>
      <c r="H1068" s="27">
        <v>480</v>
      </c>
      <c r="I1068" s="27">
        <v>316</v>
      </c>
      <c r="J1068" s="9">
        <f t="shared" si="129"/>
        <v>0.65833333333333333</v>
      </c>
      <c r="K1068">
        <f t="shared" si="130"/>
        <v>-164</v>
      </c>
      <c r="L1068" s="28">
        <v>0.60840000000000005</v>
      </c>
      <c r="M1068" s="28">
        <v>0.9</v>
      </c>
      <c r="N1068" s="9">
        <f t="shared" si="131"/>
        <v>-0.29159999999999997</v>
      </c>
      <c r="O1068" s="28">
        <v>0.59450000000000003</v>
      </c>
      <c r="P1068" s="28">
        <v>0.95</v>
      </c>
      <c r="Q1068" s="9">
        <f t="shared" si="132"/>
        <v>-0.35549999999999993</v>
      </c>
      <c r="R1068" s="24">
        <f>SUMIFS(tblCleanOrders[Sales_USD],tblCleanOrders[Rep_ID],A1068,tblCleanOrders[Year],YEAR(D1068),tblCleanOrders[Month],MONTH(D1068))</f>
        <v>3526.19</v>
      </c>
      <c r="S1068" s="27">
        <v>1.1499999999999999</v>
      </c>
      <c r="T1068" s="24">
        <f>INDEX(tblRepAvg[Avg_Monthly_Sales],MATCH(A1068,tblRepAvg[Rep_ID],0))*S1068</f>
        <v>7518.9275357142842</v>
      </c>
      <c r="U1068" s="9">
        <f t="shared" si="133"/>
        <v>0.46897512753659204</v>
      </c>
      <c r="V1068" s="24">
        <f t="shared" si="134"/>
        <v>-3992.7375357142841</v>
      </c>
      <c r="W1068" t="str">
        <f t="shared" si="135"/>
        <v>Critical</v>
      </c>
    </row>
    <row r="1069" spans="1:23" ht="15" customHeight="1" x14ac:dyDescent="0.3">
      <c r="A1069" s="25">
        <v>321920</v>
      </c>
      <c r="B1069" s="25">
        <v>4</v>
      </c>
      <c r="C1069" t="str">
        <f>INDEX(tblRegions[name],MATCH(B1069,tblRegions[id],0))</f>
        <v>West</v>
      </c>
      <c r="D1069" s="26">
        <v>42522</v>
      </c>
      <c r="E1069" s="27">
        <v>26</v>
      </c>
      <c r="F1069" s="27">
        <v>20</v>
      </c>
      <c r="G1069" s="9">
        <f t="shared" si="128"/>
        <v>0.76923076923076927</v>
      </c>
      <c r="H1069" s="27">
        <v>488</v>
      </c>
      <c r="I1069" s="27">
        <v>381</v>
      </c>
      <c r="J1069" s="9">
        <f t="shared" si="129"/>
        <v>0.78073770491803274</v>
      </c>
      <c r="K1069">
        <f t="shared" si="130"/>
        <v>-107</v>
      </c>
      <c r="L1069" s="28">
        <v>0.56179999999999997</v>
      </c>
      <c r="M1069" s="28">
        <v>0.9</v>
      </c>
      <c r="N1069" s="9">
        <f t="shared" si="131"/>
        <v>-0.33820000000000006</v>
      </c>
      <c r="O1069" s="28">
        <v>0.61</v>
      </c>
      <c r="P1069" s="28">
        <v>0.95</v>
      </c>
      <c r="Q1069" s="9">
        <f t="shared" si="132"/>
        <v>-0.33999999999999997</v>
      </c>
      <c r="R1069" s="24">
        <f>SUMIFS(tblCleanOrders[Sales_USD],tblCleanOrders[Rep_ID],A1069,tblCleanOrders[Year],YEAR(D1069),tblCleanOrders[Month],MONTH(D1069))</f>
        <v>4150.6099999999997</v>
      </c>
      <c r="S1069" s="27">
        <v>1.05</v>
      </c>
      <c r="T1069" s="24">
        <f>INDEX(tblRepAvg[Avg_Monthly_Sales],MATCH(A1069,tblRepAvg[Rep_ID],0))*S1069</f>
        <v>6865.1077499999992</v>
      </c>
      <c r="U1069" s="9">
        <f t="shared" si="133"/>
        <v>0.6045950262033396</v>
      </c>
      <c r="V1069" s="24">
        <f t="shared" si="134"/>
        <v>-2714.4977499999995</v>
      </c>
      <c r="W1069" t="str">
        <f t="shared" si="135"/>
        <v>Critical</v>
      </c>
    </row>
    <row r="1070" spans="1:23" ht="15" customHeight="1" x14ac:dyDescent="0.3">
      <c r="A1070" s="25">
        <v>321920</v>
      </c>
      <c r="B1070" s="25">
        <v>4</v>
      </c>
      <c r="C1070" t="str">
        <f>INDEX(tblRegions[name],MATCH(B1070,tblRegions[id],0))</f>
        <v>West</v>
      </c>
      <c r="D1070" s="26">
        <v>42552</v>
      </c>
      <c r="E1070" s="27">
        <v>26</v>
      </c>
      <c r="F1070" s="27">
        <v>19</v>
      </c>
      <c r="G1070" s="9">
        <f t="shared" si="128"/>
        <v>0.73076923076923073</v>
      </c>
      <c r="H1070" s="27">
        <v>496</v>
      </c>
      <c r="I1070" s="27">
        <v>330</v>
      </c>
      <c r="J1070" s="9">
        <f t="shared" si="129"/>
        <v>0.66532258064516125</v>
      </c>
      <c r="K1070">
        <f t="shared" si="130"/>
        <v>-166</v>
      </c>
      <c r="L1070" s="28">
        <v>0.55420000000000003</v>
      </c>
      <c r="M1070" s="28">
        <v>0.9</v>
      </c>
      <c r="N1070" s="9">
        <f t="shared" si="131"/>
        <v>-0.3458</v>
      </c>
      <c r="O1070" s="28">
        <v>0.58989999999999998</v>
      </c>
      <c r="P1070" s="28">
        <v>0.95</v>
      </c>
      <c r="Q1070" s="9">
        <f t="shared" si="132"/>
        <v>-0.36009999999999998</v>
      </c>
      <c r="R1070" s="24">
        <f>SUMIFS(tblCleanOrders[Sales_USD],tblCleanOrders[Rep_ID],A1070,tblCleanOrders[Year],YEAR(D1070),tblCleanOrders[Month],MONTH(D1070))</f>
        <v>4838.5</v>
      </c>
      <c r="S1070" s="27">
        <v>1.06</v>
      </c>
      <c r="T1070" s="24">
        <f>INDEX(tblRepAvg[Avg_Monthly_Sales],MATCH(A1070,tblRepAvg[Rep_ID],0))*S1070</f>
        <v>6930.4897285714278</v>
      </c>
      <c r="U1070" s="9">
        <f t="shared" si="133"/>
        <v>0.69814691161765174</v>
      </c>
      <c r="V1070" s="24">
        <f t="shared" si="134"/>
        <v>-2091.9897285714278</v>
      </c>
      <c r="W1070" t="str">
        <f t="shared" si="135"/>
        <v>Critical</v>
      </c>
    </row>
    <row r="1071" spans="1:23" ht="15" customHeight="1" x14ac:dyDescent="0.3">
      <c r="A1071" s="25">
        <v>321920</v>
      </c>
      <c r="B1071" s="25">
        <v>4</v>
      </c>
      <c r="C1071" t="str">
        <f>INDEX(tblRegions[name],MATCH(B1071,tblRegions[id],0))</f>
        <v>West</v>
      </c>
      <c r="D1071" s="26">
        <v>42583</v>
      </c>
      <c r="E1071" s="27">
        <v>26</v>
      </c>
      <c r="F1071" s="27">
        <v>21</v>
      </c>
      <c r="G1071" s="9">
        <f t="shared" si="128"/>
        <v>0.80769230769230771</v>
      </c>
      <c r="H1071" s="27">
        <v>504</v>
      </c>
      <c r="I1071" s="27">
        <v>342</v>
      </c>
      <c r="J1071" s="9">
        <f t="shared" si="129"/>
        <v>0.6785714285714286</v>
      </c>
      <c r="K1071">
        <f t="shared" si="130"/>
        <v>-162</v>
      </c>
      <c r="L1071" s="28">
        <v>0.60680000000000001</v>
      </c>
      <c r="M1071" s="28">
        <v>0.9</v>
      </c>
      <c r="N1071" s="9">
        <f t="shared" si="131"/>
        <v>-0.29320000000000002</v>
      </c>
      <c r="O1071" s="28">
        <v>0.55120000000000002</v>
      </c>
      <c r="P1071" s="28">
        <v>0.95</v>
      </c>
      <c r="Q1071" s="9">
        <f t="shared" si="132"/>
        <v>-0.39879999999999993</v>
      </c>
      <c r="R1071" s="24">
        <f>SUMIFS(tblCleanOrders[Sales_USD],tblCleanOrders[Rep_ID],A1071,tblCleanOrders[Year],YEAR(D1071),tblCleanOrders[Month],MONTH(D1071))</f>
        <v>10111.74</v>
      </c>
      <c r="S1071" s="27">
        <v>1.07</v>
      </c>
      <c r="T1071" s="24">
        <f>INDEX(tblRepAvg[Avg_Monthly_Sales],MATCH(A1071,tblRepAvg[Rep_ID],0))*S1071</f>
        <v>6995.8717071428564</v>
      </c>
      <c r="U1071" s="9">
        <f t="shared" si="133"/>
        <v>1.4453867113766266</v>
      </c>
      <c r="V1071" s="24">
        <f t="shared" si="134"/>
        <v>3115.8682928571434</v>
      </c>
      <c r="W1071" t="str">
        <f t="shared" si="135"/>
        <v>Critical</v>
      </c>
    </row>
    <row r="1072" spans="1:23" ht="15" customHeight="1" x14ac:dyDescent="0.3">
      <c r="A1072" s="25">
        <v>321920</v>
      </c>
      <c r="B1072" s="25">
        <v>4</v>
      </c>
      <c r="C1072" t="str">
        <f>INDEX(tblRegions[name],MATCH(B1072,tblRegions[id],0))</f>
        <v>West</v>
      </c>
      <c r="D1072" s="26">
        <v>42614</v>
      </c>
      <c r="E1072" s="27">
        <v>26</v>
      </c>
      <c r="F1072" s="27">
        <v>21</v>
      </c>
      <c r="G1072" s="9">
        <f t="shared" si="128"/>
        <v>0.80769230769230771</v>
      </c>
      <c r="H1072" s="27">
        <v>480</v>
      </c>
      <c r="I1072" s="27">
        <v>294</v>
      </c>
      <c r="J1072" s="9">
        <f t="shared" si="129"/>
        <v>0.61250000000000004</v>
      </c>
      <c r="K1072">
        <f t="shared" si="130"/>
        <v>-186</v>
      </c>
      <c r="L1072" s="28">
        <v>0.64039999999999997</v>
      </c>
      <c r="M1072" s="28">
        <v>0.9</v>
      </c>
      <c r="N1072" s="9">
        <f t="shared" si="131"/>
        <v>-0.25960000000000005</v>
      </c>
      <c r="O1072" s="28">
        <v>0.65400000000000003</v>
      </c>
      <c r="P1072" s="28">
        <v>0.95</v>
      </c>
      <c r="Q1072" s="9">
        <f t="shared" si="132"/>
        <v>-0.29599999999999993</v>
      </c>
      <c r="R1072" s="24">
        <f>SUMIFS(tblCleanOrders[Sales_USD],tblCleanOrders[Rep_ID],A1072,tblCleanOrders[Year],YEAR(D1072),tblCleanOrders[Month],MONTH(D1072))</f>
        <v>26386.170000000002</v>
      </c>
      <c r="S1072" s="27">
        <v>1.08</v>
      </c>
      <c r="T1072" s="24">
        <f>INDEX(tblRepAvg[Avg_Monthly_Sales],MATCH(A1072,tblRepAvg[Rep_ID],0))*S1072</f>
        <v>7061.253685714285</v>
      </c>
      <c r="U1072" s="9">
        <f t="shared" si="133"/>
        <v>3.7367542895933918</v>
      </c>
      <c r="V1072" s="24">
        <f t="shared" si="134"/>
        <v>19324.916314285718</v>
      </c>
      <c r="W1072" t="str">
        <f t="shared" si="135"/>
        <v>Critical</v>
      </c>
    </row>
    <row r="1073" spans="1:23" ht="15" customHeight="1" x14ac:dyDescent="0.3">
      <c r="A1073" s="25">
        <v>321920</v>
      </c>
      <c r="B1073" s="25">
        <v>4</v>
      </c>
      <c r="C1073" t="str">
        <f>INDEX(tblRegions[name],MATCH(B1073,tblRegions[id],0))</f>
        <v>West</v>
      </c>
      <c r="D1073" s="26">
        <v>42644</v>
      </c>
      <c r="E1073" s="27">
        <v>26</v>
      </c>
      <c r="F1073" s="27">
        <v>21</v>
      </c>
      <c r="G1073" s="9">
        <f t="shared" si="128"/>
        <v>0.80769230769230771</v>
      </c>
      <c r="H1073" s="27">
        <v>488</v>
      </c>
      <c r="I1073" s="27">
        <v>305</v>
      </c>
      <c r="J1073" s="9">
        <f t="shared" si="129"/>
        <v>0.625</v>
      </c>
      <c r="K1073">
        <f t="shared" si="130"/>
        <v>-183</v>
      </c>
      <c r="L1073" s="28">
        <v>0.59219999999999995</v>
      </c>
      <c r="M1073" s="28">
        <v>0.9</v>
      </c>
      <c r="N1073" s="9">
        <f t="shared" si="131"/>
        <v>-0.30780000000000007</v>
      </c>
      <c r="O1073" s="28">
        <v>0.59460000000000002</v>
      </c>
      <c r="P1073" s="28">
        <v>0.95</v>
      </c>
      <c r="Q1073" s="9">
        <f t="shared" si="132"/>
        <v>-0.35539999999999994</v>
      </c>
      <c r="R1073" s="24">
        <f>SUMIFS(tblCleanOrders[Sales_USD],tblCleanOrders[Rep_ID],A1073,tblCleanOrders[Year],YEAR(D1073),tblCleanOrders[Month],MONTH(D1073))</f>
        <v>8056.9299999999994</v>
      </c>
      <c r="S1073" s="27">
        <v>1.0900000000000001</v>
      </c>
      <c r="T1073" s="24">
        <f>INDEX(tblRepAvg[Avg_Monthly_Sales],MATCH(A1073,tblRepAvg[Rep_ID],0))*S1073</f>
        <v>7126.6356642857136</v>
      </c>
      <c r="U1073" s="9">
        <f t="shared" si="133"/>
        <v>1.13053765893721</v>
      </c>
      <c r="V1073" s="24">
        <f t="shared" si="134"/>
        <v>930.29433571428581</v>
      </c>
      <c r="W1073" t="str">
        <f t="shared" si="135"/>
        <v>Critical</v>
      </c>
    </row>
    <row r="1074" spans="1:23" ht="15" customHeight="1" x14ac:dyDescent="0.3">
      <c r="A1074" s="25">
        <v>321920</v>
      </c>
      <c r="B1074" s="25">
        <v>4</v>
      </c>
      <c r="C1074" t="str">
        <f>INDEX(tblRegions[name],MATCH(B1074,tblRegions[id],0))</f>
        <v>West</v>
      </c>
      <c r="D1074" s="26">
        <v>42675</v>
      </c>
      <c r="E1074" s="27">
        <v>26</v>
      </c>
      <c r="F1074" s="27">
        <v>20</v>
      </c>
      <c r="G1074" s="9">
        <f t="shared" si="128"/>
        <v>0.76923076923076927</v>
      </c>
      <c r="H1074" s="27">
        <v>496</v>
      </c>
      <c r="I1074" s="27">
        <v>323</v>
      </c>
      <c r="J1074" s="9">
        <f t="shared" si="129"/>
        <v>0.65120967741935487</v>
      </c>
      <c r="K1074">
        <f t="shared" si="130"/>
        <v>-173</v>
      </c>
      <c r="L1074" s="28">
        <v>0.51549999999999996</v>
      </c>
      <c r="M1074" s="28">
        <v>0.9</v>
      </c>
      <c r="N1074" s="9">
        <f t="shared" si="131"/>
        <v>-0.38450000000000006</v>
      </c>
      <c r="O1074" s="28">
        <v>0.63880000000000003</v>
      </c>
      <c r="P1074" s="28">
        <v>0.95</v>
      </c>
      <c r="Q1074" s="9">
        <f t="shared" si="132"/>
        <v>-0.31119999999999992</v>
      </c>
      <c r="R1074" s="24">
        <f>SUMIFS(tblCleanOrders[Sales_USD],tblCleanOrders[Rep_ID],A1074,tblCleanOrders[Year],YEAR(D1074),tblCleanOrders[Month],MONTH(D1074))</f>
        <v>8619</v>
      </c>
      <c r="S1074" s="27">
        <v>1.1000000000000001</v>
      </c>
      <c r="T1074" s="24">
        <f>INDEX(tblRepAvg[Avg_Monthly_Sales],MATCH(A1074,tblRepAvg[Rep_ID],0))*S1074</f>
        <v>7192.0176428571422</v>
      </c>
      <c r="U1074" s="9">
        <f t="shared" si="133"/>
        <v>1.1984119655991232</v>
      </c>
      <c r="V1074" s="24">
        <f t="shared" si="134"/>
        <v>1426.9823571428578</v>
      </c>
      <c r="W1074" t="str">
        <f t="shared" si="135"/>
        <v>Critical</v>
      </c>
    </row>
    <row r="1075" spans="1:23" ht="15" customHeight="1" x14ac:dyDescent="0.3">
      <c r="A1075" s="25">
        <v>321920</v>
      </c>
      <c r="B1075" s="25">
        <v>4</v>
      </c>
      <c r="C1075" t="str">
        <f>INDEX(tblRegions[name],MATCH(B1075,tblRegions[id],0))</f>
        <v>West</v>
      </c>
      <c r="D1075" s="26">
        <v>42705</v>
      </c>
      <c r="E1075" s="27">
        <v>26</v>
      </c>
      <c r="F1075" s="27">
        <v>20</v>
      </c>
      <c r="G1075" s="9">
        <f t="shared" si="128"/>
        <v>0.76923076923076927</v>
      </c>
      <c r="H1075" s="27">
        <v>504</v>
      </c>
      <c r="I1075" s="27">
        <v>323</v>
      </c>
      <c r="J1075" s="9">
        <f t="shared" si="129"/>
        <v>0.64087301587301593</v>
      </c>
      <c r="K1075">
        <f t="shared" si="130"/>
        <v>-181</v>
      </c>
      <c r="L1075" s="28">
        <v>0.56730000000000003</v>
      </c>
      <c r="M1075" s="28">
        <v>0.9</v>
      </c>
      <c r="N1075" s="9">
        <f t="shared" si="131"/>
        <v>-0.3327</v>
      </c>
      <c r="O1075" s="28">
        <v>0.61980000000000002</v>
      </c>
      <c r="P1075" s="28">
        <v>0.95</v>
      </c>
      <c r="Q1075" s="9">
        <f t="shared" si="132"/>
        <v>-0.33019999999999994</v>
      </c>
      <c r="R1075" s="24">
        <f>SUMIFS(tblCleanOrders[Sales_USD],tblCleanOrders[Rep_ID],A1075,tblCleanOrders[Year],YEAR(D1075),tblCleanOrders[Month],MONTH(D1075))</f>
        <v>11127.5</v>
      </c>
      <c r="S1075" s="27">
        <v>1.1100000000000001</v>
      </c>
      <c r="T1075" s="24">
        <f>INDEX(tblRepAvg[Avg_Monthly_Sales],MATCH(A1075,tblRepAvg[Rep_ID],0))*S1075</f>
        <v>7257.3996214285708</v>
      </c>
      <c r="U1075" s="9">
        <f t="shared" si="133"/>
        <v>1.5332626809118204</v>
      </c>
      <c r="V1075" s="24">
        <f t="shared" si="134"/>
        <v>3870.1003785714292</v>
      </c>
      <c r="W1075" t="str">
        <f t="shared" si="135"/>
        <v>Critical</v>
      </c>
    </row>
    <row r="1076" spans="1:23" ht="15" customHeight="1" x14ac:dyDescent="0.3">
      <c r="A1076" s="25">
        <v>321920</v>
      </c>
      <c r="B1076" s="25">
        <v>4</v>
      </c>
      <c r="C1076" t="str">
        <f>INDEX(tblRegions[name],MATCH(B1076,tblRegions[id],0))</f>
        <v>West</v>
      </c>
      <c r="D1076" s="26">
        <v>42736</v>
      </c>
      <c r="E1076" s="27">
        <v>26</v>
      </c>
      <c r="F1076" s="27">
        <v>20</v>
      </c>
      <c r="G1076" s="9">
        <f t="shared" si="128"/>
        <v>0.76923076923076927</v>
      </c>
      <c r="H1076" s="27">
        <v>480</v>
      </c>
      <c r="I1076" s="27">
        <v>274</v>
      </c>
      <c r="J1076" s="9">
        <f t="shared" si="129"/>
        <v>0.5708333333333333</v>
      </c>
      <c r="K1076">
        <f t="shared" si="130"/>
        <v>-206</v>
      </c>
      <c r="L1076" s="28">
        <v>0.60109999999999997</v>
      </c>
      <c r="M1076" s="28">
        <v>0.9</v>
      </c>
      <c r="N1076" s="9">
        <f t="shared" si="131"/>
        <v>-0.29890000000000005</v>
      </c>
      <c r="O1076" s="28">
        <v>0.63049999999999995</v>
      </c>
      <c r="P1076" s="28">
        <v>0.95</v>
      </c>
      <c r="Q1076" s="9">
        <f t="shared" si="132"/>
        <v>-0.31950000000000001</v>
      </c>
      <c r="R1076" s="24">
        <f>SUMIFS(tblCleanOrders[Sales_USD],tblCleanOrders[Rep_ID],A1076,tblCleanOrders[Year],YEAR(D1076),tblCleanOrders[Month],MONTH(D1076))</f>
        <v>0</v>
      </c>
      <c r="S1076" s="27">
        <v>1.1200000000000001</v>
      </c>
      <c r="T1076" s="24">
        <f>INDEX(tblRepAvg[Avg_Monthly_Sales],MATCH(A1076,tblRepAvg[Rep_ID],0))*S1076</f>
        <v>7322.7815999999993</v>
      </c>
      <c r="U1076" s="9">
        <f t="shared" si="133"/>
        <v>0</v>
      </c>
      <c r="V1076" s="24">
        <f t="shared" si="134"/>
        <v>-7322.7815999999993</v>
      </c>
      <c r="W1076" t="str">
        <f t="shared" si="135"/>
        <v>Critical</v>
      </c>
    </row>
    <row r="1077" spans="1:23" ht="15" customHeight="1" x14ac:dyDescent="0.3">
      <c r="A1077" s="25">
        <v>321930</v>
      </c>
      <c r="B1077" s="25">
        <v>4</v>
      </c>
      <c r="C1077" t="str">
        <f>INDEX(tblRegions[name],MATCH(B1077,tblRegions[id],0))</f>
        <v>West</v>
      </c>
      <c r="D1077" s="26">
        <v>42005</v>
      </c>
      <c r="E1077" s="27">
        <v>26</v>
      </c>
      <c r="F1077" s="27">
        <v>22</v>
      </c>
      <c r="G1077" s="9">
        <f t="shared" si="128"/>
        <v>0.84615384615384615</v>
      </c>
      <c r="H1077" s="27">
        <v>492</v>
      </c>
      <c r="I1077" s="27">
        <v>382</v>
      </c>
      <c r="J1077" s="9">
        <f t="shared" si="129"/>
        <v>0.77642276422764223</v>
      </c>
      <c r="K1077">
        <f t="shared" si="130"/>
        <v>-110</v>
      </c>
      <c r="L1077" s="28">
        <v>0.76949999999999996</v>
      </c>
      <c r="M1077" s="28">
        <v>0.9</v>
      </c>
      <c r="N1077" s="9">
        <f t="shared" si="131"/>
        <v>-0.13050000000000006</v>
      </c>
      <c r="O1077" s="28">
        <v>0.748</v>
      </c>
      <c r="P1077" s="28">
        <v>0.95</v>
      </c>
      <c r="Q1077" s="9">
        <f t="shared" si="132"/>
        <v>-0.20199999999999996</v>
      </c>
      <c r="R1077" s="24">
        <f>SUMIFS(tblCleanOrders[Sales_USD],tblCleanOrders[Rep_ID],A1077,tblCleanOrders[Year],YEAR(D1077),tblCleanOrders[Month],MONTH(D1077))</f>
        <v>0</v>
      </c>
      <c r="S1077" s="27">
        <v>1.1299999999999999</v>
      </c>
      <c r="T1077" s="24">
        <f>INDEX(tblRepAvg[Avg_Monthly_Sales],MATCH(A1077,tblRepAvg[Rep_ID],0))*S1077</f>
        <v>7764.7967842105272</v>
      </c>
      <c r="U1077" s="9">
        <f t="shared" si="133"/>
        <v>0</v>
      </c>
      <c r="V1077" s="24">
        <f t="shared" si="134"/>
        <v>-7764.7967842105272</v>
      </c>
      <c r="W1077" t="str">
        <f t="shared" si="135"/>
        <v>Critical</v>
      </c>
    </row>
    <row r="1078" spans="1:23" ht="15" customHeight="1" x14ac:dyDescent="0.3">
      <c r="A1078" s="25">
        <v>321930</v>
      </c>
      <c r="B1078" s="25">
        <v>4</v>
      </c>
      <c r="C1078" t="str">
        <f>INDEX(tblRegions[name],MATCH(B1078,tblRegions[id],0))</f>
        <v>West</v>
      </c>
      <c r="D1078" s="26">
        <v>42036</v>
      </c>
      <c r="E1078" s="27">
        <v>26</v>
      </c>
      <c r="F1078" s="27">
        <v>22</v>
      </c>
      <c r="G1078" s="9">
        <f t="shared" si="128"/>
        <v>0.84615384615384615</v>
      </c>
      <c r="H1078" s="27">
        <v>500</v>
      </c>
      <c r="I1078" s="27">
        <v>396</v>
      </c>
      <c r="J1078" s="9">
        <f t="shared" si="129"/>
        <v>0.79200000000000004</v>
      </c>
      <c r="K1078">
        <f t="shared" si="130"/>
        <v>-104</v>
      </c>
      <c r="L1078" s="28">
        <v>0.79600000000000004</v>
      </c>
      <c r="M1078" s="28">
        <v>0.9</v>
      </c>
      <c r="N1078" s="9">
        <f t="shared" si="131"/>
        <v>-0.10399999999999998</v>
      </c>
      <c r="O1078" s="28">
        <v>0.79049999999999998</v>
      </c>
      <c r="P1078" s="28">
        <v>0.95</v>
      </c>
      <c r="Q1078" s="9">
        <f t="shared" si="132"/>
        <v>-0.15949999999999998</v>
      </c>
      <c r="R1078" s="24">
        <f>SUMIFS(tblCleanOrders[Sales_USD],tblCleanOrders[Rep_ID],A1078,tblCleanOrders[Year],YEAR(D1078),tblCleanOrders[Month],MONTH(D1078))</f>
        <v>0</v>
      </c>
      <c r="S1078" s="27">
        <v>1.1399999999999999</v>
      </c>
      <c r="T1078" s="24">
        <f>INDEX(tblRepAvg[Avg_Monthly_Sales],MATCH(A1078,tblRepAvg[Rep_ID],0))*S1078</f>
        <v>7833.5118000000011</v>
      </c>
      <c r="U1078" s="9">
        <f t="shared" si="133"/>
        <v>0</v>
      </c>
      <c r="V1078" s="24">
        <f t="shared" si="134"/>
        <v>-7833.5118000000011</v>
      </c>
      <c r="W1078" t="str">
        <f t="shared" si="135"/>
        <v>Critical</v>
      </c>
    </row>
    <row r="1079" spans="1:23" ht="15" customHeight="1" x14ac:dyDescent="0.3">
      <c r="A1079" s="25">
        <v>321930</v>
      </c>
      <c r="B1079" s="25">
        <v>4</v>
      </c>
      <c r="C1079" t="str">
        <f>INDEX(tblRegions[name],MATCH(B1079,tblRegions[id],0))</f>
        <v>West</v>
      </c>
      <c r="D1079" s="26">
        <v>42064</v>
      </c>
      <c r="E1079" s="27">
        <v>26</v>
      </c>
      <c r="F1079" s="27">
        <v>22</v>
      </c>
      <c r="G1079" s="9">
        <f t="shared" si="128"/>
        <v>0.84615384615384615</v>
      </c>
      <c r="H1079" s="27">
        <v>508</v>
      </c>
      <c r="I1079" s="27">
        <v>457</v>
      </c>
      <c r="J1079" s="9">
        <f t="shared" si="129"/>
        <v>0.89960629921259838</v>
      </c>
      <c r="K1079">
        <f t="shared" si="130"/>
        <v>-51</v>
      </c>
      <c r="L1079" s="28">
        <v>0.77880000000000005</v>
      </c>
      <c r="M1079" s="28">
        <v>0.9</v>
      </c>
      <c r="N1079" s="9">
        <f t="shared" si="131"/>
        <v>-0.12119999999999997</v>
      </c>
      <c r="O1079" s="28">
        <v>0.8125</v>
      </c>
      <c r="P1079" s="28">
        <v>0.95</v>
      </c>
      <c r="Q1079" s="9">
        <f t="shared" si="132"/>
        <v>-0.13749999999999996</v>
      </c>
      <c r="R1079" s="24">
        <f>SUMIFS(tblCleanOrders[Sales_USD],tblCleanOrders[Rep_ID],A1079,tblCleanOrders[Year],YEAR(D1079),tblCleanOrders[Month],MONTH(D1079))</f>
        <v>0</v>
      </c>
      <c r="S1079" s="27">
        <v>1.1499999999999999</v>
      </c>
      <c r="T1079" s="24">
        <f>INDEX(tblRepAvg[Avg_Monthly_Sales],MATCH(A1079,tblRepAvg[Rep_ID],0))*S1079</f>
        <v>7902.226815789475</v>
      </c>
      <c r="U1079" s="9">
        <f t="shared" si="133"/>
        <v>0</v>
      </c>
      <c r="V1079" s="24">
        <f t="shared" si="134"/>
        <v>-7902.226815789475</v>
      </c>
      <c r="W1079" t="str">
        <f t="shared" si="135"/>
        <v>Critical</v>
      </c>
    </row>
    <row r="1080" spans="1:23" ht="15" customHeight="1" x14ac:dyDescent="0.3">
      <c r="A1080" s="25">
        <v>321930</v>
      </c>
      <c r="B1080" s="25">
        <v>4</v>
      </c>
      <c r="C1080" t="str">
        <f>INDEX(tblRegions[name],MATCH(B1080,tblRegions[id],0))</f>
        <v>West</v>
      </c>
      <c r="D1080" s="26">
        <v>42095</v>
      </c>
      <c r="E1080" s="27">
        <v>26</v>
      </c>
      <c r="F1080" s="27">
        <v>22</v>
      </c>
      <c r="G1080" s="9">
        <f t="shared" si="128"/>
        <v>0.84615384615384615</v>
      </c>
      <c r="H1080" s="27">
        <v>516</v>
      </c>
      <c r="I1080" s="27">
        <v>412</v>
      </c>
      <c r="J1080" s="9">
        <f t="shared" si="129"/>
        <v>0.79844961240310075</v>
      </c>
      <c r="K1080">
        <f t="shared" si="130"/>
        <v>-104</v>
      </c>
      <c r="L1080" s="28">
        <v>0.68989999999999996</v>
      </c>
      <c r="M1080" s="28">
        <v>0.9</v>
      </c>
      <c r="N1080" s="9">
        <f t="shared" si="131"/>
        <v>-0.21010000000000006</v>
      </c>
      <c r="O1080" s="28">
        <v>0.82120000000000004</v>
      </c>
      <c r="P1080" s="28">
        <v>0.95</v>
      </c>
      <c r="Q1080" s="9">
        <f t="shared" si="132"/>
        <v>-0.12879999999999991</v>
      </c>
      <c r="R1080" s="24">
        <f>SUMIFS(tblCleanOrders[Sales_USD],tblCleanOrders[Rep_ID],A1080,tblCleanOrders[Year],YEAR(D1080),tblCleanOrders[Month],MONTH(D1080))</f>
        <v>0</v>
      </c>
      <c r="S1080" s="27">
        <v>1.05</v>
      </c>
      <c r="T1080" s="24">
        <f>INDEX(tblRepAvg[Avg_Monthly_Sales],MATCH(A1080,tblRepAvg[Rep_ID],0))*S1080</f>
        <v>7215.0766578947387</v>
      </c>
      <c r="U1080" s="9">
        <f t="shared" si="133"/>
        <v>0</v>
      </c>
      <c r="V1080" s="24">
        <f t="shared" si="134"/>
        <v>-7215.0766578947387</v>
      </c>
      <c r="W1080" t="str">
        <f t="shared" si="135"/>
        <v>Critical</v>
      </c>
    </row>
    <row r="1081" spans="1:23" ht="15" customHeight="1" x14ac:dyDescent="0.3">
      <c r="A1081" s="25">
        <v>321930</v>
      </c>
      <c r="B1081" s="25">
        <v>4</v>
      </c>
      <c r="C1081" t="str">
        <f>INDEX(tblRegions[name],MATCH(B1081,tblRegions[id],0))</f>
        <v>West</v>
      </c>
      <c r="D1081" s="26">
        <v>42125</v>
      </c>
      <c r="E1081" s="27">
        <v>26</v>
      </c>
      <c r="F1081" s="27">
        <v>23</v>
      </c>
      <c r="G1081" s="9">
        <f t="shared" si="128"/>
        <v>0.88461538461538458</v>
      </c>
      <c r="H1081" s="27">
        <v>492</v>
      </c>
      <c r="I1081" s="27">
        <v>401</v>
      </c>
      <c r="J1081" s="9">
        <f t="shared" si="129"/>
        <v>0.81504065040650409</v>
      </c>
      <c r="K1081">
        <f t="shared" si="130"/>
        <v>-91</v>
      </c>
      <c r="L1081" s="28">
        <v>0.76160000000000005</v>
      </c>
      <c r="M1081" s="28">
        <v>0.9</v>
      </c>
      <c r="N1081" s="9">
        <f t="shared" si="131"/>
        <v>-0.13839999999999997</v>
      </c>
      <c r="O1081" s="28">
        <v>0.82379999999999998</v>
      </c>
      <c r="P1081" s="28">
        <v>0.95</v>
      </c>
      <c r="Q1081" s="9">
        <f t="shared" si="132"/>
        <v>-0.12619999999999998</v>
      </c>
      <c r="R1081" s="24">
        <f>SUMIFS(tblCleanOrders[Sales_USD],tblCleanOrders[Rep_ID],A1081,tblCleanOrders[Year],YEAR(D1081),tblCleanOrders[Month],MONTH(D1081))</f>
        <v>0</v>
      </c>
      <c r="S1081" s="27">
        <v>1.06</v>
      </c>
      <c r="T1081" s="24">
        <f>INDEX(tblRepAvg[Avg_Monthly_Sales],MATCH(A1081,tblRepAvg[Rep_ID],0))*S1081</f>
        <v>7283.7916736842126</v>
      </c>
      <c r="U1081" s="9">
        <f t="shared" si="133"/>
        <v>0</v>
      </c>
      <c r="V1081" s="24">
        <f t="shared" si="134"/>
        <v>-7283.7916736842126</v>
      </c>
      <c r="W1081" t="str">
        <f t="shared" si="135"/>
        <v>Critical</v>
      </c>
    </row>
    <row r="1082" spans="1:23" ht="15" customHeight="1" x14ac:dyDescent="0.3">
      <c r="A1082" s="25">
        <v>321930</v>
      </c>
      <c r="B1082" s="25">
        <v>4</v>
      </c>
      <c r="C1082" t="str">
        <f>INDEX(tblRegions[name],MATCH(B1082,tblRegions[id],0))</f>
        <v>West</v>
      </c>
      <c r="D1082" s="26">
        <v>42156</v>
      </c>
      <c r="E1082" s="27">
        <v>26</v>
      </c>
      <c r="F1082" s="27">
        <v>21</v>
      </c>
      <c r="G1082" s="9">
        <f t="shared" si="128"/>
        <v>0.80769230769230771</v>
      </c>
      <c r="H1082" s="27">
        <v>500</v>
      </c>
      <c r="I1082" s="27">
        <v>399</v>
      </c>
      <c r="J1082" s="9">
        <f t="shared" si="129"/>
        <v>0.79800000000000004</v>
      </c>
      <c r="K1082">
        <f t="shared" si="130"/>
        <v>-101</v>
      </c>
      <c r="L1082" s="28">
        <v>0.72670000000000001</v>
      </c>
      <c r="M1082" s="28">
        <v>0.9</v>
      </c>
      <c r="N1082" s="9">
        <f t="shared" si="131"/>
        <v>-0.17330000000000001</v>
      </c>
      <c r="O1082" s="28">
        <v>0.8548</v>
      </c>
      <c r="P1082" s="28">
        <v>0.95</v>
      </c>
      <c r="Q1082" s="9">
        <f t="shared" si="132"/>
        <v>-9.5199999999999951E-2</v>
      </c>
      <c r="R1082" s="24">
        <f>SUMIFS(tblCleanOrders[Sales_USD],tblCleanOrders[Rep_ID],A1082,tblCleanOrders[Year],YEAR(D1082),tblCleanOrders[Month],MONTH(D1082))</f>
        <v>1925.12</v>
      </c>
      <c r="S1082" s="27">
        <v>1.07</v>
      </c>
      <c r="T1082" s="24">
        <f>INDEX(tblRepAvg[Avg_Monthly_Sales],MATCH(A1082,tblRepAvg[Rep_ID],0))*S1082</f>
        <v>7352.5066894736865</v>
      </c>
      <c r="U1082" s="9">
        <f t="shared" si="133"/>
        <v>0.26183179170120624</v>
      </c>
      <c r="V1082" s="24">
        <f t="shared" si="134"/>
        <v>-5427.3866894736866</v>
      </c>
      <c r="W1082" t="str">
        <f t="shared" si="135"/>
        <v>Critical</v>
      </c>
    </row>
    <row r="1083" spans="1:23" ht="15" customHeight="1" x14ac:dyDescent="0.3">
      <c r="A1083" s="25">
        <v>321930</v>
      </c>
      <c r="B1083" s="25">
        <v>4</v>
      </c>
      <c r="C1083" t="str">
        <f>INDEX(tblRegions[name],MATCH(B1083,tblRegions[id],0))</f>
        <v>West</v>
      </c>
      <c r="D1083" s="26">
        <v>42186</v>
      </c>
      <c r="E1083" s="27">
        <v>26</v>
      </c>
      <c r="F1083" s="27">
        <v>23</v>
      </c>
      <c r="G1083" s="9">
        <f t="shared" si="128"/>
        <v>0.88461538461538458</v>
      </c>
      <c r="H1083" s="27">
        <v>508</v>
      </c>
      <c r="I1083" s="27">
        <v>373</v>
      </c>
      <c r="J1083" s="9">
        <f t="shared" si="129"/>
        <v>0.73425196850393704</v>
      </c>
      <c r="K1083">
        <f t="shared" si="130"/>
        <v>-135</v>
      </c>
      <c r="L1083" s="28">
        <v>0.71350000000000002</v>
      </c>
      <c r="M1083" s="28">
        <v>0.9</v>
      </c>
      <c r="N1083" s="9">
        <f t="shared" si="131"/>
        <v>-0.1865</v>
      </c>
      <c r="O1083" s="28">
        <v>0.78620000000000001</v>
      </c>
      <c r="P1083" s="28">
        <v>0.95</v>
      </c>
      <c r="Q1083" s="9">
        <f t="shared" si="132"/>
        <v>-0.16379999999999995</v>
      </c>
      <c r="R1083" s="24">
        <f>SUMIFS(tblCleanOrders[Sales_USD],tblCleanOrders[Rep_ID],A1083,tblCleanOrders[Year],YEAR(D1083),tblCleanOrders[Month],MONTH(D1083))</f>
        <v>2406.14</v>
      </c>
      <c r="S1083" s="27">
        <v>1.08</v>
      </c>
      <c r="T1083" s="24">
        <f>INDEX(tblRepAvg[Avg_Monthly_Sales],MATCH(A1083,tblRepAvg[Rep_ID],0))*S1083</f>
        <v>7421.2217052631604</v>
      </c>
      <c r="U1083" s="9">
        <f t="shared" si="133"/>
        <v>0.32422424441161157</v>
      </c>
      <c r="V1083" s="24">
        <f t="shared" si="134"/>
        <v>-5015.081705263161</v>
      </c>
      <c r="W1083" t="str">
        <f t="shared" si="135"/>
        <v>Critical</v>
      </c>
    </row>
    <row r="1084" spans="1:23" ht="15" customHeight="1" x14ac:dyDescent="0.3">
      <c r="A1084" s="25">
        <v>321930</v>
      </c>
      <c r="B1084" s="25">
        <v>4</v>
      </c>
      <c r="C1084" t="str">
        <f>INDEX(tblRegions[name],MATCH(B1084,tblRegions[id],0))</f>
        <v>West</v>
      </c>
      <c r="D1084" s="26">
        <v>42217</v>
      </c>
      <c r="E1084" s="27">
        <v>26</v>
      </c>
      <c r="F1084" s="27">
        <v>22</v>
      </c>
      <c r="G1084" s="9">
        <f t="shared" si="128"/>
        <v>0.84615384615384615</v>
      </c>
      <c r="H1084" s="27">
        <v>516</v>
      </c>
      <c r="I1084" s="27">
        <v>397</v>
      </c>
      <c r="J1084" s="9">
        <f t="shared" si="129"/>
        <v>0.76937984496124034</v>
      </c>
      <c r="K1084">
        <f t="shared" si="130"/>
        <v>-119</v>
      </c>
      <c r="L1084" s="28">
        <v>0.83450000000000002</v>
      </c>
      <c r="M1084" s="28">
        <v>0.9</v>
      </c>
      <c r="N1084" s="9">
        <f t="shared" si="131"/>
        <v>-6.5500000000000003E-2</v>
      </c>
      <c r="O1084" s="28">
        <v>0.81989999999999996</v>
      </c>
      <c r="P1084" s="28">
        <v>0.95</v>
      </c>
      <c r="Q1084" s="9">
        <f t="shared" si="132"/>
        <v>-0.13009999999999999</v>
      </c>
      <c r="R1084" s="24">
        <f>SUMIFS(tblCleanOrders[Sales_USD],tblCleanOrders[Rep_ID],A1084,tblCleanOrders[Year],YEAR(D1084),tblCleanOrders[Month],MONTH(D1084))</f>
        <v>3264.99</v>
      </c>
      <c r="S1084" s="27">
        <v>1.0900000000000001</v>
      </c>
      <c r="T1084" s="24">
        <f>INDEX(tblRepAvg[Avg_Monthly_Sales],MATCH(A1084,tblRepAvg[Rep_ID],0))*S1084</f>
        <v>7489.9367210526343</v>
      </c>
      <c r="U1084" s="9">
        <f t="shared" si="133"/>
        <v>0.43591690044894515</v>
      </c>
      <c r="V1084" s="24">
        <f t="shared" si="134"/>
        <v>-4224.9467210526345</v>
      </c>
      <c r="W1084" t="str">
        <f t="shared" si="135"/>
        <v>Critical</v>
      </c>
    </row>
    <row r="1085" spans="1:23" ht="15" customHeight="1" x14ac:dyDescent="0.3">
      <c r="A1085" s="25">
        <v>321930</v>
      </c>
      <c r="B1085" s="25">
        <v>4</v>
      </c>
      <c r="C1085" t="str">
        <f>INDEX(tblRegions[name],MATCH(B1085,tblRegions[id],0))</f>
        <v>West</v>
      </c>
      <c r="D1085" s="26">
        <v>42248</v>
      </c>
      <c r="E1085" s="27">
        <v>26</v>
      </c>
      <c r="F1085" s="27">
        <v>23</v>
      </c>
      <c r="G1085" s="9">
        <f t="shared" si="128"/>
        <v>0.88461538461538458</v>
      </c>
      <c r="H1085" s="27">
        <v>492</v>
      </c>
      <c r="I1085" s="27">
        <v>391</v>
      </c>
      <c r="J1085" s="9">
        <f t="shared" si="129"/>
        <v>0.79471544715447151</v>
      </c>
      <c r="K1085">
        <f t="shared" si="130"/>
        <v>-101</v>
      </c>
      <c r="L1085" s="28">
        <v>0.79169999999999996</v>
      </c>
      <c r="M1085" s="28">
        <v>0.9</v>
      </c>
      <c r="N1085" s="9">
        <f t="shared" si="131"/>
        <v>-0.10830000000000006</v>
      </c>
      <c r="O1085" s="28">
        <v>0.78920000000000001</v>
      </c>
      <c r="P1085" s="28">
        <v>0.95</v>
      </c>
      <c r="Q1085" s="9">
        <f t="shared" si="132"/>
        <v>-0.16079999999999994</v>
      </c>
      <c r="R1085" s="24">
        <f>SUMIFS(tblCleanOrders[Sales_USD],tblCleanOrders[Rep_ID],A1085,tblCleanOrders[Year],YEAR(D1085),tblCleanOrders[Month],MONTH(D1085))</f>
        <v>2513.6799999999998</v>
      </c>
      <c r="S1085" s="27">
        <v>1.1000000000000001</v>
      </c>
      <c r="T1085" s="24">
        <f>INDEX(tblRepAvg[Avg_Monthly_Sales],MATCH(A1085,tblRepAvg[Rep_ID],0))*S1085</f>
        <v>7558.6517368421073</v>
      </c>
      <c r="U1085" s="9">
        <f t="shared" si="133"/>
        <v>0.33255666321387867</v>
      </c>
      <c r="V1085" s="24">
        <f t="shared" si="134"/>
        <v>-5044.9717368421079</v>
      </c>
      <c r="W1085" t="str">
        <f t="shared" si="135"/>
        <v>Critical</v>
      </c>
    </row>
    <row r="1086" spans="1:23" ht="15" customHeight="1" x14ac:dyDescent="0.3">
      <c r="A1086" s="25">
        <v>321930</v>
      </c>
      <c r="B1086" s="25">
        <v>4</v>
      </c>
      <c r="C1086" t="str">
        <f>INDEX(tblRegions[name],MATCH(B1086,tblRegions[id],0))</f>
        <v>West</v>
      </c>
      <c r="D1086" s="26">
        <v>42278</v>
      </c>
      <c r="E1086" s="27">
        <v>26</v>
      </c>
      <c r="F1086" s="27">
        <v>22</v>
      </c>
      <c r="G1086" s="9">
        <f t="shared" si="128"/>
        <v>0.84615384615384615</v>
      </c>
      <c r="H1086" s="27">
        <v>500</v>
      </c>
      <c r="I1086" s="27">
        <v>423</v>
      </c>
      <c r="J1086" s="9">
        <f t="shared" si="129"/>
        <v>0.84599999999999997</v>
      </c>
      <c r="K1086">
        <f t="shared" si="130"/>
        <v>-77</v>
      </c>
      <c r="L1086" s="28">
        <v>0.70940000000000003</v>
      </c>
      <c r="M1086" s="28">
        <v>0.9</v>
      </c>
      <c r="N1086" s="9">
        <f t="shared" si="131"/>
        <v>-0.19059999999999999</v>
      </c>
      <c r="O1086" s="28">
        <v>0.84609999999999996</v>
      </c>
      <c r="P1086" s="28">
        <v>0.95</v>
      </c>
      <c r="Q1086" s="9">
        <f t="shared" si="132"/>
        <v>-0.10389999999999999</v>
      </c>
      <c r="R1086" s="24">
        <f>SUMIFS(tblCleanOrders[Sales_USD],tblCleanOrders[Rep_ID],A1086,tblCleanOrders[Year],YEAR(D1086),tblCleanOrders[Month],MONTH(D1086))</f>
        <v>4715.29</v>
      </c>
      <c r="S1086" s="27">
        <v>1.1100000000000001</v>
      </c>
      <c r="T1086" s="24">
        <f>INDEX(tblRepAvg[Avg_Monthly_Sales],MATCH(A1086,tblRepAvg[Rep_ID],0))*S1086</f>
        <v>7627.3667526315812</v>
      </c>
      <c r="U1086" s="9">
        <f t="shared" si="133"/>
        <v>0.61820680097402403</v>
      </c>
      <c r="V1086" s="24">
        <f t="shared" si="134"/>
        <v>-2912.0767526315813</v>
      </c>
      <c r="W1086" t="str">
        <f t="shared" si="135"/>
        <v>Critical</v>
      </c>
    </row>
    <row r="1087" spans="1:23" ht="15" customHeight="1" x14ac:dyDescent="0.3">
      <c r="A1087" s="25">
        <v>321930</v>
      </c>
      <c r="B1087" s="25">
        <v>4</v>
      </c>
      <c r="C1087" t="str">
        <f>INDEX(tblRegions[name],MATCH(B1087,tblRegions[id],0))</f>
        <v>West</v>
      </c>
      <c r="D1087" s="26">
        <v>42309</v>
      </c>
      <c r="E1087" s="27">
        <v>26</v>
      </c>
      <c r="F1087" s="27">
        <v>23</v>
      </c>
      <c r="G1087" s="9">
        <f t="shared" si="128"/>
        <v>0.88461538461538458</v>
      </c>
      <c r="H1087" s="27">
        <v>508</v>
      </c>
      <c r="I1087" s="27">
        <v>443</v>
      </c>
      <c r="J1087" s="9">
        <f t="shared" si="129"/>
        <v>0.87204724409448819</v>
      </c>
      <c r="K1087">
        <f t="shared" si="130"/>
        <v>-65</v>
      </c>
      <c r="L1087" s="28">
        <v>0.7288</v>
      </c>
      <c r="M1087" s="28">
        <v>0.9</v>
      </c>
      <c r="N1087" s="9">
        <f t="shared" si="131"/>
        <v>-0.17120000000000002</v>
      </c>
      <c r="O1087" s="28">
        <v>0.76080000000000003</v>
      </c>
      <c r="P1087" s="28">
        <v>0.95</v>
      </c>
      <c r="Q1087" s="9">
        <f t="shared" si="132"/>
        <v>-0.18919999999999992</v>
      </c>
      <c r="R1087" s="24">
        <f>SUMIFS(tblCleanOrders[Sales_USD],tblCleanOrders[Rep_ID],A1087,tblCleanOrders[Year],YEAR(D1087),tblCleanOrders[Month],MONTH(D1087))</f>
        <v>9220</v>
      </c>
      <c r="S1087" s="27">
        <v>1.1200000000000001</v>
      </c>
      <c r="T1087" s="24">
        <f>INDEX(tblRepAvg[Avg_Monthly_Sales],MATCH(A1087,tblRepAvg[Rep_ID],0))*S1087</f>
        <v>7696.0817684210551</v>
      </c>
      <c r="U1087" s="9">
        <f t="shared" si="133"/>
        <v>1.1980122193909064</v>
      </c>
      <c r="V1087" s="24">
        <f t="shared" si="134"/>
        <v>1523.9182315789449</v>
      </c>
      <c r="W1087" t="str">
        <f t="shared" si="135"/>
        <v>At Risk</v>
      </c>
    </row>
    <row r="1088" spans="1:23" ht="15" customHeight="1" x14ac:dyDescent="0.3">
      <c r="A1088" s="25">
        <v>321930</v>
      </c>
      <c r="B1088" s="25">
        <v>4</v>
      </c>
      <c r="C1088" t="str">
        <f>INDEX(tblRegions[name],MATCH(B1088,tblRegions[id],0))</f>
        <v>West</v>
      </c>
      <c r="D1088" s="26">
        <v>42339</v>
      </c>
      <c r="E1088" s="27">
        <v>26</v>
      </c>
      <c r="F1088" s="27">
        <v>22</v>
      </c>
      <c r="G1088" s="9">
        <f t="shared" si="128"/>
        <v>0.84615384615384615</v>
      </c>
      <c r="H1088" s="27">
        <v>516</v>
      </c>
      <c r="I1088" s="27">
        <v>429</v>
      </c>
      <c r="J1088" s="9">
        <f t="shared" si="129"/>
        <v>0.83139534883720934</v>
      </c>
      <c r="K1088">
        <f t="shared" si="130"/>
        <v>-87</v>
      </c>
      <c r="L1088" s="28">
        <v>0.76870000000000005</v>
      </c>
      <c r="M1088" s="28">
        <v>0.9</v>
      </c>
      <c r="N1088" s="9">
        <f t="shared" si="131"/>
        <v>-0.13129999999999997</v>
      </c>
      <c r="O1088" s="28">
        <v>0.78280000000000005</v>
      </c>
      <c r="P1088" s="28">
        <v>0.95</v>
      </c>
      <c r="Q1088" s="9">
        <f t="shared" si="132"/>
        <v>-0.1671999999999999</v>
      </c>
      <c r="R1088" s="24">
        <f>SUMIFS(tblCleanOrders[Sales_USD],tblCleanOrders[Rep_ID],A1088,tblCleanOrders[Year],YEAR(D1088),tblCleanOrders[Month],MONTH(D1088))</f>
        <v>6131.6900000000005</v>
      </c>
      <c r="S1088" s="27">
        <v>1.1299999999999999</v>
      </c>
      <c r="T1088" s="24">
        <f>INDEX(tblRepAvg[Avg_Monthly_Sales],MATCH(A1088,tblRepAvg[Rep_ID],0))*S1088</f>
        <v>7764.7967842105272</v>
      </c>
      <c r="U1088" s="9">
        <f t="shared" si="133"/>
        <v>0.78967810367794833</v>
      </c>
      <c r="V1088" s="24">
        <f t="shared" si="134"/>
        <v>-1633.1067842105267</v>
      </c>
      <c r="W1088" t="str">
        <f t="shared" si="135"/>
        <v>Critical</v>
      </c>
    </row>
    <row r="1089" spans="1:23" ht="15" customHeight="1" x14ac:dyDescent="0.3">
      <c r="A1089" s="25">
        <v>321930</v>
      </c>
      <c r="B1089" s="25">
        <v>4</v>
      </c>
      <c r="C1089" t="str">
        <f>INDEX(tblRegions[name],MATCH(B1089,tblRegions[id],0))</f>
        <v>West</v>
      </c>
      <c r="D1089" s="26">
        <v>42370</v>
      </c>
      <c r="E1089" s="27">
        <v>26</v>
      </c>
      <c r="F1089" s="27">
        <v>22</v>
      </c>
      <c r="G1089" s="9">
        <f t="shared" si="128"/>
        <v>0.84615384615384615</v>
      </c>
      <c r="H1089" s="27">
        <v>492</v>
      </c>
      <c r="I1089" s="27">
        <v>379</v>
      </c>
      <c r="J1089" s="9">
        <f t="shared" si="129"/>
        <v>0.77032520325203258</v>
      </c>
      <c r="K1089">
        <f t="shared" si="130"/>
        <v>-113</v>
      </c>
      <c r="L1089" s="28">
        <v>0.76470000000000005</v>
      </c>
      <c r="M1089" s="28">
        <v>0.9</v>
      </c>
      <c r="N1089" s="9">
        <f t="shared" si="131"/>
        <v>-0.13529999999999998</v>
      </c>
      <c r="O1089" s="28">
        <v>0.78220000000000001</v>
      </c>
      <c r="P1089" s="28">
        <v>0.95</v>
      </c>
      <c r="Q1089" s="9">
        <f t="shared" si="132"/>
        <v>-0.16779999999999995</v>
      </c>
      <c r="R1089" s="24">
        <f>SUMIFS(tblCleanOrders[Sales_USD],tblCleanOrders[Rep_ID],A1089,tblCleanOrders[Year],YEAR(D1089),tblCleanOrders[Month],MONTH(D1089))</f>
        <v>5452.14</v>
      </c>
      <c r="S1089" s="27">
        <v>1.1399999999999999</v>
      </c>
      <c r="T1089" s="24">
        <f>INDEX(tblRepAvg[Avg_Monthly_Sales],MATCH(A1089,tblRepAvg[Rep_ID],0))*S1089</f>
        <v>7833.5118000000011</v>
      </c>
      <c r="U1089" s="9">
        <f t="shared" si="133"/>
        <v>0.69600201534131856</v>
      </c>
      <c r="V1089" s="24">
        <f t="shared" si="134"/>
        <v>-2381.3718000000008</v>
      </c>
      <c r="W1089" t="str">
        <f t="shared" si="135"/>
        <v>Critical</v>
      </c>
    </row>
    <row r="1090" spans="1:23" ht="15" customHeight="1" x14ac:dyDescent="0.3">
      <c r="A1090" s="25">
        <v>321930</v>
      </c>
      <c r="B1090" s="25">
        <v>4</v>
      </c>
      <c r="C1090" t="str">
        <f>INDEX(tblRegions[name],MATCH(B1090,tblRegions[id],0))</f>
        <v>West</v>
      </c>
      <c r="D1090" s="26">
        <v>42401</v>
      </c>
      <c r="E1090" s="27">
        <v>26</v>
      </c>
      <c r="F1090" s="27">
        <v>22</v>
      </c>
      <c r="G1090" s="9">
        <f t="shared" ref="G1090:G1153" si="136">F1090/E1090</f>
        <v>0.84615384615384615</v>
      </c>
      <c r="H1090" s="27">
        <v>500</v>
      </c>
      <c r="I1090" s="27">
        <v>442</v>
      </c>
      <c r="J1090" s="9">
        <f t="shared" ref="J1090:J1153" si="137">I1090/H1090</f>
        <v>0.88400000000000001</v>
      </c>
      <c r="K1090">
        <f t="shared" ref="K1090:K1153" si="138">I1090-H1090</f>
        <v>-58</v>
      </c>
      <c r="L1090" s="28">
        <v>0.76359999999999995</v>
      </c>
      <c r="M1090" s="28">
        <v>0.9</v>
      </c>
      <c r="N1090" s="9">
        <f t="shared" ref="N1090:N1153" si="139">L1090-M1090</f>
        <v>-0.13640000000000008</v>
      </c>
      <c r="O1090" s="28">
        <v>0.84279999999999999</v>
      </c>
      <c r="P1090" s="28">
        <v>0.95</v>
      </c>
      <c r="Q1090" s="9">
        <f t="shared" ref="Q1090:Q1153" si="140">O1090-P1090</f>
        <v>-0.10719999999999996</v>
      </c>
      <c r="R1090" s="24">
        <f>SUMIFS(tblCleanOrders[Sales_USD],tblCleanOrders[Rep_ID],A1090,tblCleanOrders[Year],YEAR(D1090),tblCleanOrders[Month],MONTH(D1090))</f>
        <v>8061.53</v>
      </c>
      <c r="S1090" s="27">
        <v>1.1499999999999999</v>
      </c>
      <c r="T1090" s="24">
        <f>INDEX(tblRepAvg[Avg_Monthly_Sales],MATCH(A1090,tblRepAvg[Rep_ID],0))*S1090</f>
        <v>7902.226815789475</v>
      </c>
      <c r="U1090" s="9">
        <f t="shared" ref="U1090:U1153" si="141">IFERROR(R1090/T1090,0)</f>
        <v>1.0201592776218749</v>
      </c>
      <c r="V1090" s="24">
        <f t="shared" ref="V1090:V1153" si="142">R1090-T1090</f>
        <v>159.30318421052471</v>
      </c>
      <c r="W1090" t="str">
        <f t="shared" ref="W1090:W1153" si="143">IF(AND(U1090&gt;=0.9,L1090&gt;=0.8),"Healthy",IF(OR(U1090&lt;0.8,L1090&lt;0.7),"Critical","At Risk"))</f>
        <v>At Risk</v>
      </c>
    </row>
    <row r="1091" spans="1:23" ht="15" customHeight="1" x14ac:dyDescent="0.3">
      <c r="A1091" s="25">
        <v>321930</v>
      </c>
      <c r="B1091" s="25">
        <v>4</v>
      </c>
      <c r="C1091" t="str">
        <f>INDEX(tblRegions[name],MATCH(B1091,tblRegions[id],0))</f>
        <v>West</v>
      </c>
      <c r="D1091" s="26">
        <v>42430</v>
      </c>
      <c r="E1091" s="27">
        <v>26</v>
      </c>
      <c r="F1091" s="27">
        <v>22</v>
      </c>
      <c r="G1091" s="9">
        <f t="shared" si="136"/>
        <v>0.84615384615384615</v>
      </c>
      <c r="H1091" s="27">
        <v>508</v>
      </c>
      <c r="I1091" s="27">
        <v>422</v>
      </c>
      <c r="J1091" s="9">
        <f t="shared" si="137"/>
        <v>0.8307086614173228</v>
      </c>
      <c r="K1091">
        <f t="shared" si="138"/>
        <v>-86</v>
      </c>
      <c r="L1091" s="28">
        <v>0.76449999999999996</v>
      </c>
      <c r="M1091" s="28">
        <v>0.9</v>
      </c>
      <c r="N1091" s="9">
        <f t="shared" si="139"/>
        <v>-0.13550000000000006</v>
      </c>
      <c r="O1091" s="28">
        <v>0.73899999999999999</v>
      </c>
      <c r="P1091" s="28">
        <v>0.95</v>
      </c>
      <c r="Q1091" s="9">
        <f t="shared" si="140"/>
        <v>-0.21099999999999997</v>
      </c>
      <c r="R1091" s="24">
        <f>SUMIFS(tblCleanOrders[Sales_USD],tblCleanOrders[Rep_ID],A1091,tblCleanOrders[Year],YEAR(D1091),tblCleanOrders[Month],MONTH(D1091))</f>
        <v>3966.43</v>
      </c>
      <c r="S1091" s="27">
        <v>1.05</v>
      </c>
      <c r="T1091" s="24">
        <f>INDEX(tblRepAvg[Avg_Monthly_Sales],MATCH(A1091,tblRepAvg[Rep_ID],0))*S1091</f>
        <v>7215.0766578947387</v>
      </c>
      <c r="U1091" s="9">
        <f t="shared" si="141"/>
        <v>0.54974190685277491</v>
      </c>
      <c r="V1091" s="24">
        <f t="shared" si="142"/>
        <v>-3248.6466578947388</v>
      </c>
      <c r="W1091" t="str">
        <f t="shared" si="143"/>
        <v>Critical</v>
      </c>
    </row>
    <row r="1092" spans="1:23" ht="15" customHeight="1" x14ac:dyDescent="0.3">
      <c r="A1092" s="25">
        <v>321930</v>
      </c>
      <c r="B1092" s="25">
        <v>4</v>
      </c>
      <c r="C1092" t="str">
        <f>INDEX(tblRegions[name],MATCH(B1092,tblRegions[id],0))</f>
        <v>West</v>
      </c>
      <c r="D1092" s="26">
        <v>42461</v>
      </c>
      <c r="E1092" s="27">
        <v>26</v>
      </c>
      <c r="F1092" s="27">
        <v>23</v>
      </c>
      <c r="G1092" s="9">
        <f t="shared" si="136"/>
        <v>0.88461538461538458</v>
      </c>
      <c r="H1092" s="27">
        <v>516</v>
      </c>
      <c r="I1092" s="27">
        <v>421</v>
      </c>
      <c r="J1092" s="9">
        <f t="shared" si="137"/>
        <v>0.81589147286821706</v>
      </c>
      <c r="K1092">
        <f t="shared" si="138"/>
        <v>-95</v>
      </c>
      <c r="L1092" s="28">
        <v>0.79259999999999997</v>
      </c>
      <c r="M1092" s="28">
        <v>0.9</v>
      </c>
      <c r="N1092" s="9">
        <f t="shared" si="139"/>
        <v>-0.10740000000000005</v>
      </c>
      <c r="O1092" s="28">
        <v>0.77639999999999998</v>
      </c>
      <c r="P1092" s="28">
        <v>0.95</v>
      </c>
      <c r="Q1092" s="9">
        <f t="shared" si="140"/>
        <v>-0.17359999999999998</v>
      </c>
      <c r="R1092" s="24">
        <f>SUMIFS(tblCleanOrders[Sales_USD],tblCleanOrders[Rep_ID],A1092,tblCleanOrders[Year],YEAR(D1092),tblCleanOrders[Month],MONTH(D1092))</f>
        <v>6085.3</v>
      </c>
      <c r="S1092" s="27">
        <v>1.06</v>
      </c>
      <c r="T1092" s="24">
        <f>INDEX(tblRepAvg[Avg_Monthly_Sales],MATCH(A1092,tblRepAvg[Rep_ID],0))*S1092</f>
        <v>7283.7916736842126</v>
      </c>
      <c r="U1092" s="9">
        <f t="shared" si="141"/>
        <v>0.83545772210725466</v>
      </c>
      <c r="V1092" s="24">
        <f t="shared" si="142"/>
        <v>-1198.4916736842124</v>
      </c>
      <c r="W1092" t="str">
        <f t="shared" si="143"/>
        <v>At Risk</v>
      </c>
    </row>
    <row r="1093" spans="1:23" ht="15" customHeight="1" x14ac:dyDescent="0.3">
      <c r="A1093" s="25">
        <v>321930</v>
      </c>
      <c r="B1093" s="25">
        <v>4</v>
      </c>
      <c r="C1093" t="str">
        <f>INDEX(tblRegions[name],MATCH(B1093,tblRegions[id],0))</f>
        <v>West</v>
      </c>
      <c r="D1093" s="26">
        <v>42491</v>
      </c>
      <c r="E1093" s="27">
        <v>26</v>
      </c>
      <c r="F1093" s="27">
        <v>22</v>
      </c>
      <c r="G1093" s="9">
        <f t="shared" si="136"/>
        <v>0.84615384615384615</v>
      </c>
      <c r="H1093" s="27">
        <v>492</v>
      </c>
      <c r="I1093" s="27">
        <v>387</v>
      </c>
      <c r="J1093" s="9">
        <f t="shared" si="137"/>
        <v>0.78658536585365857</v>
      </c>
      <c r="K1093">
        <f t="shared" si="138"/>
        <v>-105</v>
      </c>
      <c r="L1093" s="28">
        <v>0.80969999999999998</v>
      </c>
      <c r="M1093" s="28">
        <v>0.9</v>
      </c>
      <c r="N1093" s="9">
        <f t="shared" si="139"/>
        <v>-9.0300000000000047E-2</v>
      </c>
      <c r="O1093" s="28">
        <v>0.81610000000000005</v>
      </c>
      <c r="P1093" s="28">
        <v>0.95</v>
      </c>
      <c r="Q1093" s="9">
        <f t="shared" si="140"/>
        <v>-0.13389999999999991</v>
      </c>
      <c r="R1093" s="24">
        <f>SUMIFS(tblCleanOrders[Sales_USD],tblCleanOrders[Rep_ID],A1093,tblCleanOrders[Year],YEAR(D1093),tblCleanOrders[Month],MONTH(D1093))</f>
        <v>4728.96</v>
      </c>
      <c r="S1093" s="27">
        <v>1.07</v>
      </c>
      <c r="T1093" s="24">
        <f>INDEX(tblRepAvg[Avg_Monthly_Sales],MATCH(A1093,tblRepAvg[Rep_ID],0))*S1093</f>
        <v>7352.5066894736865</v>
      </c>
      <c r="U1093" s="9">
        <f t="shared" si="141"/>
        <v>0.64317656545219848</v>
      </c>
      <c r="V1093" s="24">
        <f t="shared" si="142"/>
        <v>-2623.5466894736865</v>
      </c>
      <c r="W1093" t="str">
        <f t="shared" si="143"/>
        <v>Critical</v>
      </c>
    </row>
    <row r="1094" spans="1:23" ht="15" customHeight="1" x14ac:dyDescent="0.3">
      <c r="A1094" s="25">
        <v>321930</v>
      </c>
      <c r="B1094" s="25">
        <v>4</v>
      </c>
      <c r="C1094" t="str">
        <f>INDEX(tblRegions[name],MATCH(B1094,tblRegions[id],0))</f>
        <v>West</v>
      </c>
      <c r="D1094" s="26">
        <v>42522</v>
      </c>
      <c r="E1094" s="27">
        <v>26</v>
      </c>
      <c r="F1094" s="27">
        <v>23</v>
      </c>
      <c r="G1094" s="9">
        <f t="shared" si="136"/>
        <v>0.88461538461538458</v>
      </c>
      <c r="H1094" s="27">
        <v>500</v>
      </c>
      <c r="I1094" s="27">
        <v>438</v>
      </c>
      <c r="J1094" s="9">
        <f t="shared" si="137"/>
        <v>0.876</v>
      </c>
      <c r="K1094">
        <f t="shared" si="138"/>
        <v>-62</v>
      </c>
      <c r="L1094" s="28">
        <v>0.80689999999999995</v>
      </c>
      <c r="M1094" s="28">
        <v>0.9</v>
      </c>
      <c r="N1094" s="9">
        <f t="shared" si="139"/>
        <v>-9.3100000000000072E-2</v>
      </c>
      <c r="O1094" s="28">
        <v>0.83160000000000001</v>
      </c>
      <c r="P1094" s="28">
        <v>0.95</v>
      </c>
      <c r="Q1094" s="9">
        <f t="shared" si="140"/>
        <v>-0.11839999999999995</v>
      </c>
      <c r="R1094" s="24">
        <f>SUMIFS(tblCleanOrders[Sales_USD],tblCleanOrders[Rep_ID],A1094,tblCleanOrders[Year],YEAR(D1094),tblCleanOrders[Month],MONTH(D1094))</f>
        <v>4405.2</v>
      </c>
      <c r="S1094" s="27">
        <v>1.08</v>
      </c>
      <c r="T1094" s="24">
        <f>INDEX(tblRepAvg[Avg_Monthly_Sales],MATCH(A1094,tblRepAvg[Rep_ID],0))*S1094</f>
        <v>7421.2217052631604</v>
      </c>
      <c r="U1094" s="9">
        <f t="shared" si="141"/>
        <v>0.59359498677634359</v>
      </c>
      <c r="V1094" s="24">
        <f t="shared" si="142"/>
        <v>-3016.0217052631606</v>
      </c>
      <c r="W1094" t="str">
        <f t="shared" si="143"/>
        <v>Critical</v>
      </c>
    </row>
    <row r="1095" spans="1:23" ht="15" customHeight="1" x14ac:dyDescent="0.3">
      <c r="A1095" s="25">
        <v>321930</v>
      </c>
      <c r="B1095" s="25">
        <v>4</v>
      </c>
      <c r="C1095" t="str">
        <f>INDEX(tblRegions[name],MATCH(B1095,tblRegions[id],0))</f>
        <v>West</v>
      </c>
      <c r="D1095" s="26">
        <v>42552</v>
      </c>
      <c r="E1095" s="27">
        <v>26</v>
      </c>
      <c r="F1095" s="27">
        <v>21</v>
      </c>
      <c r="G1095" s="9">
        <f t="shared" si="136"/>
        <v>0.80769230769230771</v>
      </c>
      <c r="H1095" s="27">
        <v>508</v>
      </c>
      <c r="I1095" s="27">
        <v>403</v>
      </c>
      <c r="J1095" s="9">
        <f t="shared" si="137"/>
        <v>0.79330708661417326</v>
      </c>
      <c r="K1095">
        <f t="shared" si="138"/>
        <v>-105</v>
      </c>
      <c r="L1095" s="28">
        <v>0.73129999999999995</v>
      </c>
      <c r="M1095" s="28">
        <v>0.9</v>
      </c>
      <c r="N1095" s="9">
        <f t="shared" si="139"/>
        <v>-0.16870000000000007</v>
      </c>
      <c r="O1095" s="28">
        <v>0.81889999999999996</v>
      </c>
      <c r="P1095" s="28">
        <v>0.95</v>
      </c>
      <c r="Q1095" s="9">
        <f t="shared" si="140"/>
        <v>-0.13109999999999999</v>
      </c>
      <c r="R1095" s="24">
        <f>SUMIFS(tblCleanOrders[Sales_USD],tblCleanOrders[Rep_ID],A1095,tblCleanOrders[Year],YEAR(D1095),tblCleanOrders[Month],MONTH(D1095))</f>
        <v>16289.52</v>
      </c>
      <c r="S1095" s="27">
        <v>1.0900000000000001</v>
      </c>
      <c r="T1095" s="24">
        <f>INDEX(tblRepAvg[Avg_Monthly_Sales],MATCH(A1095,tblRepAvg[Rep_ID],0))*S1095</f>
        <v>7489.9367210526343</v>
      </c>
      <c r="U1095" s="9">
        <f t="shared" si="141"/>
        <v>2.1748541552044882</v>
      </c>
      <c r="V1095" s="24">
        <f t="shared" si="142"/>
        <v>8799.5832789473661</v>
      </c>
      <c r="W1095" t="str">
        <f t="shared" si="143"/>
        <v>At Risk</v>
      </c>
    </row>
    <row r="1096" spans="1:23" ht="15" customHeight="1" x14ac:dyDescent="0.3">
      <c r="A1096" s="25">
        <v>321930</v>
      </c>
      <c r="B1096" s="25">
        <v>4</v>
      </c>
      <c r="C1096" t="str">
        <f>INDEX(tblRegions[name],MATCH(B1096,tblRegions[id],0))</f>
        <v>West</v>
      </c>
      <c r="D1096" s="26">
        <v>42583</v>
      </c>
      <c r="E1096" s="27">
        <v>26</v>
      </c>
      <c r="F1096" s="27">
        <v>22</v>
      </c>
      <c r="G1096" s="9">
        <f t="shared" si="136"/>
        <v>0.84615384615384615</v>
      </c>
      <c r="H1096" s="27">
        <v>516</v>
      </c>
      <c r="I1096" s="27">
        <v>395</v>
      </c>
      <c r="J1096" s="9">
        <f t="shared" si="137"/>
        <v>0.76550387596899228</v>
      </c>
      <c r="K1096">
        <f t="shared" si="138"/>
        <v>-121</v>
      </c>
      <c r="L1096" s="28">
        <v>0.75980000000000003</v>
      </c>
      <c r="M1096" s="28">
        <v>0.9</v>
      </c>
      <c r="N1096" s="9">
        <f t="shared" si="139"/>
        <v>-0.14019999999999999</v>
      </c>
      <c r="O1096" s="28">
        <v>0.74550000000000005</v>
      </c>
      <c r="P1096" s="28">
        <v>0.95</v>
      </c>
      <c r="Q1096" s="9">
        <f t="shared" si="140"/>
        <v>-0.2044999999999999</v>
      </c>
      <c r="R1096" s="24">
        <f>SUMIFS(tblCleanOrders[Sales_USD],tblCleanOrders[Rep_ID],A1096,tblCleanOrders[Year],YEAR(D1096),tblCleanOrders[Month],MONTH(D1096))</f>
        <v>6765.09</v>
      </c>
      <c r="S1096" s="27">
        <v>1.1000000000000001</v>
      </c>
      <c r="T1096" s="24">
        <f>INDEX(tblRepAvg[Avg_Monthly_Sales],MATCH(A1096,tblRepAvg[Rep_ID],0))*S1096</f>
        <v>7558.6517368421073</v>
      </c>
      <c r="U1096" s="9">
        <f t="shared" si="141"/>
        <v>0.89501279269500444</v>
      </c>
      <c r="V1096" s="24">
        <f t="shared" si="142"/>
        <v>-793.56173684210717</v>
      </c>
      <c r="W1096" t="str">
        <f t="shared" si="143"/>
        <v>At Risk</v>
      </c>
    </row>
    <row r="1097" spans="1:23" ht="15" customHeight="1" x14ac:dyDescent="0.3">
      <c r="A1097" s="25">
        <v>321930</v>
      </c>
      <c r="B1097" s="25">
        <v>4</v>
      </c>
      <c r="C1097" t="str">
        <f>INDEX(tblRegions[name],MATCH(B1097,tblRegions[id],0))</f>
        <v>West</v>
      </c>
      <c r="D1097" s="26">
        <v>42614</v>
      </c>
      <c r="E1097" s="27">
        <v>26</v>
      </c>
      <c r="F1097" s="27">
        <v>22</v>
      </c>
      <c r="G1097" s="9">
        <f t="shared" si="136"/>
        <v>0.84615384615384615</v>
      </c>
      <c r="H1097" s="27">
        <v>492</v>
      </c>
      <c r="I1097" s="27">
        <v>372</v>
      </c>
      <c r="J1097" s="9">
        <f t="shared" si="137"/>
        <v>0.75609756097560976</v>
      </c>
      <c r="K1097">
        <f t="shared" si="138"/>
        <v>-120</v>
      </c>
      <c r="L1097" s="28">
        <v>0.78490000000000004</v>
      </c>
      <c r="M1097" s="28">
        <v>0.9</v>
      </c>
      <c r="N1097" s="9">
        <f t="shared" si="139"/>
        <v>-0.11509999999999998</v>
      </c>
      <c r="O1097" s="28">
        <v>0.81479999999999997</v>
      </c>
      <c r="P1097" s="28">
        <v>0.95</v>
      </c>
      <c r="Q1097" s="9">
        <f t="shared" si="140"/>
        <v>-0.13519999999999999</v>
      </c>
      <c r="R1097" s="24">
        <f>SUMIFS(tblCleanOrders[Sales_USD],tblCleanOrders[Rep_ID],A1097,tblCleanOrders[Year],YEAR(D1097),tblCleanOrders[Month],MONTH(D1097))</f>
        <v>8608.66</v>
      </c>
      <c r="S1097" s="27">
        <v>1.1100000000000001</v>
      </c>
      <c r="T1097" s="24">
        <f>INDEX(tblRepAvg[Avg_Monthly_Sales],MATCH(A1097,tblRepAvg[Rep_ID],0))*S1097</f>
        <v>7627.3667526315812</v>
      </c>
      <c r="U1097" s="9">
        <f t="shared" si="141"/>
        <v>1.1286542628922169</v>
      </c>
      <c r="V1097" s="24">
        <f t="shared" si="142"/>
        <v>981.29324736841863</v>
      </c>
      <c r="W1097" t="str">
        <f t="shared" si="143"/>
        <v>At Risk</v>
      </c>
    </row>
    <row r="1098" spans="1:23" ht="15" customHeight="1" x14ac:dyDescent="0.3">
      <c r="A1098" s="25">
        <v>321930</v>
      </c>
      <c r="B1098" s="25">
        <v>4</v>
      </c>
      <c r="C1098" t="str">
        <f>INDEX(tblRegions[name],MATCH(B1098,tblRegions[id],0))</f>
        <v>West</v>
      </c>
      <c r="D1098" s="26">
        <v>42644</v>
      </c>
      <c r="E1098" s="27">
        <v>26</v>
      </c>
      <c r="F1098" s="27">
        <v>24</v>
      </c>
      <c r="G1098" s="9">
        <f t="shared" si="136"/>
        <v>0.92307692307692313</v>
      </c>
      <c r="H1098" s="27">
        <v>500</v>
      </c>
      <c r="I1098" s="27">
        <v>428</v>
      </c>
      <c r="J1098" s="9">
        <f t="shared" si="137"/>
        <v>0.85599999999999998</v>
      </c>
      <c r="K1098">
        <f t="shared" si="138"/>
        <v>-72</v>
      </c>
      <c r="L1098" s="28">
        <v>0.75160000000000005</v>
      </c>
      <c r="M1098" s="28">
        <v>0.9</v>
      </c>
      <c r="N1098" s="9">
        <f t="shared" si="139"/>
        <v>-0.14839999999999998</v>
      </c>
      <c r="O1098" s="28">
        <v>0.82520000000000004</v>
      </c>
      <c r="P1098" s="28">
        <v>0.95</v>
      </c>
      <c r="Q1098" s="9">
        <f t="shared" si="140"/>
        <v>-0.12479999999999991</v>
      </c>
      <c r="R1098" s="24">
        <f>SUMIFS(tblCleanOrders[Sales_USD],tblCleanOrders[Rep_ID],A1098,tblCleanOrders[Year],YEAR(D1098),tblCleanOrders[Month],MONTH(D1098))</f>
        <v>8631.18</v>
      </c>
      <c r="S1098" s="27">
        <v>1.1200000000000001</v>
      </c>
      <c r="T1098" s="24">
        <f>INDEX(tblRepAvg[Avg_Monthly_Sales],MATCH(A1098,tblRepAvg[Rep_ID],0))*S1098</f>
        <v>7696.0817684210551</v>
      </c>
      <c r="U1098" s="9">
        <f t="shared" si="141"/>
        <v>1.1215031570241218</v>
      </c>
      <c r="V1098" s="24">
        <f t="shared" si="142"/>
        <v>935.09823157894516</v>
      </c>
      <c r="W1098" t="str">
        <f t="shared" si="143"/>
        <v>At Risk</v>
      </c>
    </row>
    <row r="1099" spans="1:23" ht="15" customHeight="1" x14ac:dyDescent="0.3">
      <c r="A1099" s="25">
        <v>321930</v>
      </c>
      <c r="B1099" s="25">
        <v>4</v>
      </c>
      <c r="C1099" t="str">
        <f>INDEX(tblRegions[name],MATCH(B1099,tblRegions[id],0))</f>
        <v>West</v>
      </c>
      <c r="D1099" s="26">
        <v>42675</v>
      </c>
      <c r="E1099" s="27">
        <v>26</v>
      </c>
      <c r="F1099" s="27">
        <v>21</v>
      </c>
      <c r="G1099" s="9">
        <f t="shared" si="136"/>
        <v>0.80769230769230771</v>
      </c>
      <c r="H1099" s="27">
        <v>508</v>
      </c>
      <c r="I1099" s="27">
        <v>398</v>
      </c>
      <c r="J1099" s="9">
        <f t="shared" si="137"/>
        <v>0.78346456692913391</v>
      </c>
      <c r="K1099">
        <f t="shared" si="138"/>
        <v>-110</v>
      </c>
      <c r="L1099" s="28">
        <v>0.77810000000000001</v>
      </c>
      <c r="M1099" s="28">
        <v>0.9</v>
      </c>
      <c r="N1099" s="9">
        <f t="shared" si="139"/>
        <v>-0.12190000000000001</v>
      </c>
      <c r="O1099" s="28">
        <v>0.72499999999999998</v>
      </c>
      <c r="P1099" s="28">
        <v>0.95</v>
      </c>
      <c r="Q1099" s="9">
        <f t="shared" si="140"/>
        <v>-0.22499999999999998</v>
      </c>
      <c r="R1099" s="24">
        <f>SUMIFS(tblCleanOrders[Sales_USD],tblCleanOrders[Rep_ID],A1099,tblCleanOrders[Year],YEAR(D1099),tblCleanOrders[Month],MONTH(D1099))</f>
        <v>12296.79</v>
      </c>
      <c r="S1099" s="27">
        <v>1.1299999999999999</v>
      </c>
      <c r="T1099" s="24">
        <f>INDEX(tblRepAvg[Avg_Monthly_Sales],MATCH(A1099,tblRepAvg[Rep_ID],0))*S1099</f>
        <v>7764.7967842105272</v>
      </c>
      <c r="U1099" s="9">
        <f t="shared" si="141"/>
        <v>1.5836589600136273</v>
      </c>
      <c r="V1099" s="24">
        <f t="shared" si="142"/>
        <v>4531.9932157894737</v>
      </c>
      <c r="W1099" t="str">
        <f t="shared" si="143"/>
        <v>At Risk</v>
      </c>
    </row>
    <row r="1100" spans="1:23" ht="15" customHeight="1" x14ac:dyDescent="0.3">
      <c r="A1100" s="25">
        <v>321930</v>
      </c>
      <c r="B1100" s="25">
        <v>4</v>
      </c>
      <c r="C1100" t="str">
        <f>INDEX(tblRegions[name],MATCH(B1100,tblRegions[id],0))</f>
        <v>West</v>
      </c>
      <c r="D1100" s="26">
        <v>42705</v>
      </c>
      <c r="E1100" s="27">
        <v>26</v>
      </c>
      <c r="F1100" s="27">
        <v>22</v>
      </c>
      <c r="G1100" s="9">
        <f t="shared" si="136"/>
        <v>0.84615384615384615</v>
      </c>
      <c r="H1100" s="27">
        <v>516</v>
      </c>
      <c r="I1100" s="27">
        <v>403</v>
      </c>
      <c r="J1100" s="9">
        <f t="shared" si="137"/>
        <v>0.78100775193798455</v>
      </c>
      <c r="K1100">
        <f t="shared" si="138"/>
        <v>-113</v>
      </c>
      <c r="L1100" s="28">
        <v>0.77</v>
      </c>
      <c r="M1100" s="28">
        <v>0.9</v>
      </c>
      <c r="N1100" s="9">
        <f t="shared" si="139"/>
        <v>-0.13</v>
      </c>
      <c r="O1100" s="28">
        <v>0.76160000000000005</v>
      </c>
      <c r="P1100" s="28">
        <v>0.95</v>
      </c>
      <c r="Q1100" s="9">
        <f t="shared" si="140"/>
        <v>-0.1883999999999999</v>
      </c>
      <c r="R1100" s="24">
        <f>SUMIFS(tblCleanOrders[Sales_USD],tblCleanOrders[Rep_ID],A1100,tblCleanOrders[Year],YEAR(D1100),tblCleanOrders[Month],MONTH(D1100))</f>
        <v>15090.82</v>
      </c>
      <c r="S1100" s="27">
        <v>1.1399999999999999</v>
      </c>
      <c r="T1100" s="24">
        <f>INDEX(tblRepAvg[Avg_Monthly_Sales],MATCH(A1100,tblRepAvg[Rep_ID],0))*S1100</f>
        <v>7833.5118000000011</v>
      </c>
      <c r="U1100" s="9">
        <f t="shared" si="141"/>
        <v>1.9264437694470566</v>
      </c>
      <c r="V1100" s="24">
        <f t="shared" si="142"/>
        <v>7257.3081999999986</v>
      </c>
      <c r="W1100" t="str">
        <f t="shared" si="143"/>
        <v>At Risk</v>
      </c>
    </row>
    <row r="1101" spans="1:23" ht="15" customHeight="1" x14ac:dyDescent="0.3">
      <c r="A1101" s="25">
        <v>321930</v>
      </c>
      <c r="B1101" s="25">
        <v>4</v>
      </c>
      <c r="C1101" t="str">
        <f>INDEX(tblRegions[name],MATCH(B1101,tblRegions[id],0))</f>
        <v>West</v>
      </c>
      <c r="D1101" s="26">
        <v>42736</v>
      </c>
      <c r="E1101" s="27">
        <v>26</v>
      </c>
      <c r="F1101" s="27">
        <v>23</v>
      </c>
      <c r="G1101" s="9">
        <f t="shared" si="136"/>
        <v>0.88461538461538458</v>
      </c>
      <c r="H1101" s="27">
        <v>492</v>
      </c>
      <c r="I1101" s="27">
        <v>405</v>
      </c>
      <c r="J1101" s="9">
        <f t="shared" si="137"/>
        <v>0.82317073170731703</v>
      </c>
      <c r="K1101">
        <f t="shared" si="138"/>
        <v>-87</v>
      </c>
      <c r="L1101" s="28">
        <v>0.81540000000000001</v>
      </c>
      <c r="M1101" s="28">
        <v>0.9</v>
      </c>
      <c r="N1101" s="9">
        <f t="shared" si="139"/>
        <v>-8.4600000000000009E-2</v>
      </c>
      <c r="O1101" s="28">
        <v>0.80630000000000002</v>
      </c>
      <c r="P1101" s="28">
        <v>0.95</v>
      </c>
      <c r="Q1101" s="9">
        <f t="shared" si="140"/>
        <v>-0.14369999999999994</v>
      </c>
      <c r="R1101" s="24">
        <f>SUMIFS(tblCleanOrders[Sales_USD],tblCleanOrders[Rep_ID],A1101,tblCleanOrders[Year],YEAR(D1101),tblCleanOrders[Month],MONTH(D1101))</f>
        <v>0</v>
      </c>
      <c r="S1101" s="27">
        <v>1.1499999999999999</v>
      </c>
      <c r="T1101" s="24">
        <f>INDEX(tblRepAvg[Avg_Monthly_Sales],MATCH(A1101,tblRepAvg[Rep_ID],0))*S1101</f>
        <v>7902.226815789475</v>
      </c>
      <c r="U1101" s="9">
        <f t="shared" si="141"/>
        <v>0</v>
      </c>
      <c r="V1101" s="24">
        <f t="shared" si="142"/>
        <v>-7902.226815789475</v>
      </c>
      <c r="W1101" t="str">
        <f t="shared" si="143"/>
        <v>Critical</v>
      </c>
    </row>
    <row r="1102" spans="1:23" ht="15" customHeight="1" x14ac:dyDescent="0.3">
      <c r="A1102" s="25">
        <v>321940</v>
      </c>
      <c r="B1102" s="25">
        <v>4</v>
      </c>
      <c r="C1102" t="str">
        <f>INDEX(tblRegions[name],MATCH(B1102,tblRegions[id],0))</f>
        <v>West</v>
      </c>
      <c r="D1102" s="26">
        <v>42005</v>
      </c>
      <c r="E1102" s="27">
        <v>26</v>
      </c>
      <c r="F1102" s="27">
        <v>22</v>
      </c>
      <c r="G1102" s="9">
        <f t="shared" si="136"/>
        <v>0.84615384615384615</v>
      </c>
      <c r="H1102" s="27">
        <v>504</v>
      </c>
      <c r="I1102" s="27">
        <v>399</v>
      </c>
      <c r="J1102" s="9">
        <f t="shared" si="137"/>
        <v>0.79166666666666663</v>
      </c>
      <c r="K1102">
        <f t="shared" si="138"/>
        <v>-105</v>
      </c>
      <c r="L1102" s="28">
        <v>0.69630000000000003</v>
      </c>
      <c r="M1102" s="28">
        <v>0.9</v>
      </c>
      <c r="N1102" s="9">
        <f t="shared" si="139"/>
        <v>-0.20369999999999999</v>
      </c>
      <c r="O1102" s="28">
        <v>0.78169999999999995</v>
      </c>
      <c r="P1102" s="28">
        <v>0.95</v>
      </c>
      <c r="Q1102" s="9">
        <f t="shared" si="140"/>
        <v>-0.16830000000000001</v>
      </c>
      <c r="R1102" s="24">
        <f>SUMIFS(tblCleanOrders[Sales_USD],tblCleanOrders[Rep_ID],A1102,tblCleanOrders[Year],YEAR(D1102),tblCleanOrders[Month],MONTH(D1102))</f>
        <v>1084.18</v>
      </c>
      <c r="S1102" s="27">
        <v>1.05</v>
      </c>
      <c r="T1102" s="24">
        <f>INDEX(tblRepAvg[Avg_Monthly_Sales],MATCH(A1102,tblRepAvg[Rep_ID],0))*S1102</f>
        <v>6807.6194605263172</v>
      </c>
      <c r="U1102" s="9">
        <f t="shared" si="141"/>
        <v>0.15925978328938187</v>
      </c>
      <c r="V1102" s="24">
        <f t="shared" si="142"/>
        <v>-5723.4394605263169</v>
      </c>
      <c r="W1102" t="str">
        <f t="shared" si="143"/>
        <v>Critical</v>
      </c>
    </row>
    <row r="1103" spans="1:23" ht="15" customHeight="1" x14ac:dyDescent="0.3">
      <c r="A1103" s="25">
        <v>321940</v>
      </c>
      <c r="B1103" s="25">
        <v>4</v>
      </c>
      <c r="C1103" t="str">
        <f>INDEX(tblRegions[name],MATCH(B1103,tblRegions[id],0))</f>
        <v>West</v>
      </c>
      <c r="D1103" s="26">
        <v>42036</v>
      </c>
      <c r="E1103" s="27">
        <v>26</v>
      </c>
      <c r="F1103" s="27">
        <v>22</v>
      </c>
      <c r="G1103" s="9">
        <f t="shared" si="136"/>
        <v>0.84615384615384615</v>
      </c>
      <c r="H1103" s="27">
        <v>512</v>
      </c>
      <c r="I1103" s="27">
        <v>461</v>
      </c>
      <c r="J1103" s="9">
        <f t="shared" si="137"/>
        <v>0.900390625</v>
      </c>
      <c r="K1103">
        <f t="shared" si="138"/>
        <v>-51</v>
      </c>
      <c r="L1103" s="28">
        <v>0.72160000000000002</v>
      </c>
      <c r="M1103" s="28">
        <v>0.9</v>
      </c>
      <c r="N1103" s="9">
        <f t="shared" si="139"/>
        <v>-0.1784</v>
      </c>
      <c r="O1103" s="28">
        <v>0.76190000000000002</v>
      </c>
      <c r="P1103" s="28">
        <v>0.95</v>
      </c>
      <c r="Q1103" s="9">
        <f t="shared" si="140"/>
        <v>-0.18809999999999993</v>
      </c>
      <c r="R1103" s="24">
        <f>SUMIFS(tblCleanOrders[Sales_USD],tblCleanOrders[Rep_ID],A1103,tblCleanOrders[Year],YEAR(D1103),tblCleanOrders[Month],MONTH(D1103))</f>
        <v>854.36</v>
      </c>
      <c r="S1103" s="27">
        <v>1.06</v>
      </c>
      <c r="T1103" s="24">
        <f>INDEX(tblRepAvg[Avg_Monthly_Sales],MATCH(A1103,tblRepAvg[Rep_ID],0))*S1103</f>
        <v>6872.4539315789489</v>
      </c>
      <c r="U1103" s="9">
        <f t="shared" si="141"/>
        <v>0.12431658451346075</v>
      </c>
      <c r="V1103" s="24">
        <f t="shared" si="142"/>
        <v>-6018.0939315789492</v>
      </c>
      <c r="W1103" t="str">
        <f t="shared" si="143"/>
        <v>Critical</v>
      </c>
    </row>
    <row r="1104" spans="1:23" ht="15" customHeight="1" x14ac:dyDescent="0.3">
      <c r="A1104" s="25">
        <v>321940</v>
      </c>
      <c r="B1104" s="25">
        <v>4</v>
      </c>
      <c r="C1104" t="str">
        <f>INDEX(tblRegions[name],MATCH(B1104,tblRegions[id],0))</f>
        <v>West</v>
      </c>
      <c r="D1104" s="26">
        <v>42064</v>
      </c>
      <c r="E1104" s="27">
        <v>26</v>
      </c>
      <c r="F1104" s="27">
        <v>22</v>
      </c>
      <c r="G1104" s="9">
        <f t="shared" si="136"/>
        <v>0.84615384615384615</v>
      </c>
      <c r="H1104" s="27">
        <v>520</v>
      </c>
      <c r="I1104" s="27">
        <v>421</v>
      </c>
      <c r="J1104" s="9">
        <f t="shared" si="137"/>
        <v>0.80961538461538463</v>
      </c>
      <c r="K1104">
        <f t="shared" si="138"/>
        <v>-99</v>
      </c>
      <c r="L1104" s="28">
        <v>0.75670000000000004</v>
      </c>
      <c r="M1104" s="28">
        <v>0.9</v>
      </c>
      <c r="N1104" s="9">
        <f t="shared" si="139"/>
        <v>-0.14329999999999998</v>
      </c>
      <c r="O1104" s="28">
        <v>0.77459999999999996</v>
      </c>
      <c r="P1104" s="28">
        <v>0.95</v>
      </c>
      <c r="Q1104" s="9">
        <f t="shared" si="140"/>
        <v>-0.1754</v>
      </c>
      <c r="R1104" s="24">
        <f>SUMIFS(tblCleanOrders[Sales_USD],tblCleanOrders[Rep_ID],A1104,tblCleanOrders[Year],YEAR(D1104),tblCleanOrders[Month],MONTH(D1104))</f>
        <v>107533.55</v>
      </c>
      <c r="S1104" s="27">
        <v>1.07</v>
      </c>
      <c r="T1104" s="24">
        <f>INDEX(tblRepAvg[Avg_Monthly_Sales],MATCH(A1104,tblRepAvg[Rep_ID],0))*S1104</f>
        <v>6937.2884026315805</v>
      </c>
      <c r="U1104" s="9">
        <f t="shared" si="141"/>
        <v>15.500804314147929</v>
      </c>
      <c r="V1104" s="24">
        <f t="shared" si="142"/>
        <v>100596.26159736843</v>
      </c>
      <c r="W1104" t="str">
        <f t="shared" si="143"/>
        <v>At Risk</v>
      </c>
    </row>
    <row r="1105" spans="1:23" ht="15" customHeight="1" x14ac:dyDescent="0.3">
      <c r="A1105" s="25">
        <v>321940</v>
      </c>
      <c r="B1105" s="25">
        <v>4</v>
      </c>
      <c r="C1105" t="str">
        <f>INDEX(tblRegions[name],MATCH(B1105,tblRegions[id],0))</f>
        <v>West</v>
      </c>
      <c r="D1105" s="26">
        <v>42095</v>
      </c>
      <c r="E1105" s="27">
        <v>26</v>
      </c>
      <c r="F1105" s="27">
        <v>23</v>
      </c>
      <c r="G1105" s="9">
        <f t="shared" si="136"/>
        <v>0.88461538461538458</v>
      </c>
      <c r="H1105" s="27">
        <v>528</v>
      </c>
      <c r="I1105" s="27">
        <v>410</v>
      </c>
      <c r="J1105" s="9">
        <f t="shared" si="137"/>
        <v>0.77651515151515149</v>
      </c>
      <c r="K1105">
        <f t="shared" si="138"/>
        <v>-118</v>
      </c>
      <c r="L1105" s="28">
        <v>0.77790000000000004</v>
      </c>
      <c r="M1105" s="28">
        <v>0.9</v>
      </c>
      <c r="N1105" s="9">
        <f t="shared" si="139"/>
        <v>-0.12209999999999999</v>
      </c>
      <c r="O1105" s="28">
        <v>0.79849999999999999</v>
      </c>
      <c r="P1105" s="28">
        <v>0.95</v>
      </c>
      <c r="Q1105" s="9">
        <f t="shared" si="140"/>
        <v>-0.15149999999999997</v>
      </c>
      <c r="R1105" s="24">
        <f>SUMIFS(tblCleanOrders[Sales_USD],tblCleanOrders[Rep_ID],A1105,tblCleanOrders[Year],YEAR(D1105),tblCleanOrders[Month],MONTH(D1105))</f>
        <v>836</v>
      </c>
      <c r="S1105" s="27">
        <v>1.08</v>
      </c>
      <c r="T1105" s="24">
        <f>INDEX(tblRepAvg[Avg_Monthly_Sales],MATCH(A1105,tblRepAvg[Rep_ID],0))*S1105</f>
        <v>7002.1228736842122</v>
      </c>
      <c r="U1105" s="9">
        <f t="shared" si="141"/>
        <v>0.11939236358475</v>
      </c>
      <c r="V1105" s="24">
        <f t="shared" si="142"/>
        <v>-6166.1228736842122</v>
      </c>
      <c r="W1105" t="str">
        <f t="shared" si="143"/>
        <v>Critical</v>
      </c>
    </row>
    <row r="1106" spans="1:23" ht="15" customHeight="1" x14ac:dyDescent="0.3">
      <c r="A1106" s="25">
        <v>321940</v>
      </c>
      <c r="B1106" s="25">
        <v>4</v>
      </c>
      <c r="C1106" t="str">
        <f>INDEX(tblRegions[name],MATCH(B1106,tblRegions[id],0))</f>
        <v>West</v>
      </c>
      <c r="D1106" s="26">
        <v>42125</v>
      </c>
      <c r="E1106" s="27">
        <v>26</v>
      </c>
      <c r="F1106" s="27">
        <v>22</v>
      </c>
      <c r="G1106" s="9">
        <f t="shared" si="136"/>
        <v>0.84615384615384615</v>
      </c>
      <c r="H1106" s="27">
        <v>504</v>
      </c>
      <c r="I1106" s="27">
        <v>397</v>
      </c>
      <c r="J1106" s="9">
        <f t="shared" si="137"/>
        <v>0.78769841269841268</v>
      </c>
      <c r="K1106">
        <f t="shared" si="138"/>
        <v>-107</v>
      </c>
      <c r="L1106" s="28">
        <v>0.82830000000000004</v>
      </c>
      <c r="M1106" s="28">
        <v>0.9</v>
      </c>
      <c r="N1106" s="9">
        <f t="shared" si="139"/>
        <v>-7.1699999999999986E-2</v>
      </c>
      <c r="O1106" s="28">
        <v>0.75860000000000005</v>
      </c>
      <c r="P1106" s="28">
        <v>0.95</v>
      </c>
      <c r="Q1106" s="9">
        <f t="shared" si="140"/>
        <v>-0.1913999999999999</v>
      </c>
      <c r="R1106" s="24">
        <f>SUMIFS(tblCleanOrders[Sales_USD],tblCleanOrders[Rep_ID],A1106,tblCleanOrders[Year],YEAR(D1106),tblCleanOrders[Month],MONTH(D1106))</f>
        <v>1050.29</v>
      </c>
      <c r="S1106" s="27">
        <v>1.0900000000000001</v>
      </c>
      <c r="T1106" s="24">
        <f>INDEX(tblRepAvg[Avg_Monthly_Sales],MATCH(A1106,tblRepAvg[Rep_ID],0))*S1106</f>
        <v>7066.9573447368439</v>
      </c>
      <c r="U1106" s="9">
        <f t="shared" si="141"/>
        <v>0.14861983011432908</v>
      </c>
      <c r="V1106" s="24">
        <f t="shared" si="142"/>
        <v>-6016.6673447368439</v>
      </c>
      <c r="W1106" t="str">
        <f t="shared" si="143"/>
        <v>Critical</v>
      </c>
    </row>
    <row r="1107" spans="1:23" ht="15" customHeight="1" x14ac:dyDescent="0.3">
      <c r="A1107" s="25">
        <v>321940</v>
      </c>
      <c r="B1107" s="25">
        <v>4</v>
      </c>
      <c r="C1107" t="str">
        <f>INDEX(tblRegions[name],MATCH(B1107,tblRegions[id],0))</f>
        <v>West</v>
      </c>
      <c r="D1107" s="26">
        <v>42156</v>
      </c>
      <c r="E1107" s="27">
        <v>26</v>
      </c>
      <c r="F1107" s="27">
        <v>22</v>
      </c>
      <c r="G1107" s="9">
        <f t="shared" si="136"/>
        <v>0.84615384615384615</v>
      </c>
      <c r="H1107" s="27">
        <v>512</v>
      </c>
      <c r="I1107" s="27">
        <v>395</v>
      </c>
      <c r="J1107" s="9">
        <f t="shared" si="137"/>
        <v>0.771484375</v>
      </c>
      <c r="K1107">
        <f t="shared" si="138"/>
        <v>-117</v>
      </c>
      <c r="L1107" s="28">
        <v>0.80579999999999996</v>
      </c>
      <c r="M1107" s="28">
        <v>0.9</v>
      </c>
      <c r="N1107" s="9">
        <f t="shared" si="139"/>
        <v>-9.4200000000000061E-2</v>
      </c>
      <c r="O1107" s="28">
        <v>0.81489999999999996</v>
      </c>
      <c r="P1107" s="28">
        <v>0.95</v>
      </c>
      <c r="Q1107" s="9">
        <f t="shared" si="140"/>
        <v>-0.1351</v>
      </c>
      <c r="R1107" s="24">
        <f>SUMIFS(tblCleanOrders[Sales_USD],tblCleanOrders[Rep_ID],A1107,tblCleanOrders[Year],YEAR(D1107),tblCleanOrders[Month],MONTH(D1107))</f>
        <v>2272.1999999999998</v>
      </c>
      <c r="S1107" s="27">
        <v>1.1000000000000001</v>
      </c>
      <c r="T1107" s="24">
        <f>INDEX(tblRepAvg[Avg_Monthly_Sales],MATCH(A1107,tblRepAvg[Rep_ID],0))*S1107</f>
        <v>7131.7918157894755</v>
      </c>
      <c r="U1107" s="9">
        <f t="shared" si="141"/>
        <v>0.3186015602656051</v>
      </c>
      <c r="V1107" s="24">
        <f t="shared" si="142"/>
        <v>-4859.5918157894757</v>
      </c>
      <c r="W1107" t="str">
        <f t="shared" si="143"/>
        <v>Critical</v>
      </c>
    </row>
    <row r="1108" spans="1:23" ht="15" customHeight="1" x14ac:dyDescent="0.3">
      <c r="A1108" s="25">
        <v>321940</v>
      </c>
      <c r="B1108" s="25">
        <v>4</v>
      </c>
      <c r="C1108" t="str">
        <f>INDEX(tblRegions[name],MATCH(B1108,tblRegions[id],0))</f>
        <v>West</v>
      </c>
      <c r="D1108" s="26">
        <v>42186</v>
      </c>
      <c r="E1108" s="27">
        <v>26</v>
      </c>
      <c r="F1108" s="27">
        <v>22</v>
      </c>
      <c r="G1108" s="9">
        <f t="shared" si="136"/>
        <v>0.84615384615384615</v>
      </c>
      <c r="H1108" s="27">
        <v>520</v>
      </c>
      <c r="I1108" s="27">
        <v>427</v>
      </c>
      <c r="J1108" s="9">
        <f t="shared" si="137"/>
        <v>0.82115384615384612</v>
      </c>
      <c r="K1108">
        <f t="shared" si="138"/>
        <v>-93</v>
      </c>
      <c r="L1108" s="28">
        <v>0.75239999999999996</v>
      </c>
      <c r="M1108" s="28">
        <v>0.9</v>
      </c>
      <c r="N1108" s="9">
        <f t="shared" si="139"/>
        <v>-0.14760000000000006</v>
      </c>
      <c r="O1108" s="28">
        <v>0.75780000000000003</v>
      </c>
      <c r="P1108" s="28">
        <v>0.95</v>
      </c>
      <c r="Q1108" s="9">
        <f t="shared" si="140"/>
        <v>-0.19219999999999993</v>
      </c>
      <c r="R1108" s="24">
        <f>SUMIFS(tblCleanOrders[Sales_USD],tblCleanOrders[Rep_ID],A1108,tblCleanOrders[Year],YEAR(D1108),tblCleanOrders[Month],MONTH(D1108))</f>
        <v>2063.86</v>
      </c>
      <c r="S1108" s="27">
        <v>1.1100000000000001</v>
      </c>
      <c r="T1108" s="24">
        <f>INDEX(tblRepAvg[Avg_Monthly_Sales],MATCH(A1108,tblRepAvg[Rep_ID],0))*S1108</f>
        <v>7196.6262868421072</v>
      </c>
      <c r="U1108" s="9">
        <f t="shared" si="141"/>
        <v>0.28678159984122581</v>
      </c>
      <c r="V1108" s="24">
        <f t="shared" si="142"/>
        <v>-5132.7662868421066</v>
      </c>
      <c r="W1108" t="str">
        <f t="shared" si="143"/>
        <v>Critical</v>
      </c>
    </row>
    <row r="1109" spans="1:23" ht="15" customHeight="1" x14ac:dyDescent="0.3">
      <c r="A1109" s="25">
        <v>321940</v>
      </c>
      <c r="B1109" s="25">
        <v>4</v>
      </c>
      <c r="C1109" t="str">
        <f>INDEX(tblRegions[name],MATCH(B1109,tblRegions[id],0))</f>
        <v>West</v>
      </c>
      <c r="D1109" s="26">
        <v>42217</v>
      </c>
      <c r="E1109" s="27">
        <v>26</v>
      </c>
      <c r="F1109" s="27">
        <v>23</v>
      </c>
      <c r="G1109" s="9">
        <f t="shared" si="136"/>
        <v>0.88461538461538458</v>
      </c>
      <c r="H1109" s="27">
        <v>528</v>
      </c>
      <c r="I1109" s="27">
        <v>431</v>
      </c>
      <c r="J1109" s="9">
        <f t="shared" si="137"/>
        <v>0.81628787878787878</v>
      </c>
      <c r="K1109">
        <f t="shared" si="138"/>
        <v>-97</v>
      </c>
      <c r="L1109" s="28">
        <v>0.75090000000000001</v>
      </c>
      <c r="M1109" s="28">
        <v>0.9</v>
      </c>
      <c r="N1109" s="9">
        <f t="shared" si="139"/>
        <v>-0.14910000000000001</v>
      </c>
      <c r="O1109" s="28">
        <v>0.7742</v>
      </c>
      <c r="P1109" s="28">
        <v>0.95</v>
      </c>
      <c r="Q1109" s="9">
        <f t="shared" si="140"/>
        <v>-0.17579999999999996</v>
      </c>
      <c r="R1109" s="24">
        <f>SUMIFS(tblCleanOrders[Sales_USD],tblCleanOrders[Rep_ID],A1109,tblCleanOrders[Year],YEAR(D1109),tblCleanOrders[Month],MONTH(D1109))</f>
        <v>1064.6600000000001</v>
      </c>
      <c r="S1109" s="27">
        <v>1.1200000000000001</v>
      </c>
      <c r="T1109" s="24">
        <f>INDEX(tblRepAvg[Avg_Monthly_Sales],MATCH(A1109,tblRepAvg[Rep_ID],0))*S1109</f>
        <v>7261.4607578947389</v>
      </c>
      <c r="U1109" s="9">
        <f t="shared" si="141"/>
        <v>0.14661788247529814</v>
      </c>
      <c r="V1109" s="24">
        <f t="shared" si="142"/>
        <v>-6196.800757894739</v>
      </c>
      <c r="W1109" t="str">
        <f t="shared" si="143"/>
        <v>Critical</v>
      </c>
    </row>
    <row r="1110" spans="1:23" ht="15" customHeight="1" x14ac:dyDescent="0.3">
      <c r="A1110" s="25">
        <v>321940</v>
      </c>
      <c r="B1110" s="25">
        <v>4</v>
      </c>
      <c r="C1110" t="str">
        <f>INDEX(tblRegions[name],MATCH(B1110,tblRegions[id],0))</f>
        <v>West</v>
      </c>
      <c r="D1110" s="26">
        <v>42248</v>
      </c>
      <c r="E1110" s="27">
        <v>26</v>
      </c>
      <c r="F1110" s="27">
        <v>22</v>
      </c>
      <c r="G1110" s="9">
        <f t="shared" si="136"/>
        <v>0.84615384615384615</v>
      </c>
      <c r="H1110" s="27">
        <v>504</v>
      </c>
      <c r="I1110" s="27">
        <v>408</v>
      </c>
      <c r="J1110" s="9">
        <f t="shared" si="137"/>
        <v>0.80952380952380953</v>
      </c>
      <c r="K1110">
        <f t="shared" si="138"/>
        <v>-96</v>
      </c>
      <c r="L1110" s="28">
        <v>0.74539999999999995</v>
      </c>
      <c r="M1110" s="28">
        <v>0.9</v>
      </c>
      <c r="N1110" s="9">
        <f t="shared" si="139"/>
        <v>-0.15460000000000007</v>
      </c>
      <c r="O1110" s="28">
        <v>0.75239999999999996</v>
      </c>
      <c r="P1110" s="28">
        <v>0.95</v>
      </c>
      <c r="Q1110" s="9">
        <f t="shared" si="140"/>
        <v>-0.1976</v>
      </c>
      <c r="R1110" s="24">
        <f>SUMIFS(tblCleanOrders[Sales_USD],tblCleanOrders[Rep_ID],A1110,tblCleanOrders[Year],YEAR(D1110),tblCleanOrders[Month],MONTH(D1110))</f>
        <v>967.29</v>
      </c>
      <c r="S1110" s="27">
        <v>1.1299999999999999</v>
      </c>
      <c r="T1110" s="24">
        <f>INDEX(tblRepAvg[Avg_Monthly_Sales],MATCH(A1110,tblRepAvg[Rep_ID],0))*S1110</f>
        <v>7326.2952289473687</v>
      </c>
      <c r="U1110" s="9">
        <f t="shared" si="141"/>
        <v>0.13202989638993551</v>
      </c>
      <c r="V1110" s="24">
        <f t="shared" si="142"/>
        <v>-6359.0052289473688</v>
      </c>
      <c r="W1110" t="str">
        <f t="shared" si="143"/>
        <v>Critical</v>
      </c>
    </row>
    <row r="1111" spans="1:23" ht="15" customHeight="1" x14ac:dyDescent="0.3">
      <c r="A1111" s="25">
        <v>321940</v>
      </c>
      <c r="B1111" s="25">
        <v>4</v>
      </c>
      <c r="C1111" t="str">
        <f>INDEX(tblRegions[name],MATCH(B1111,tblRegions[id],0))</f>
        <v>West</v>
      </c>
      <c r="D1111" s="26">
        <v>42278</v>
      </c>
      <c r="E1111" s="27">
        <v>26</v>
      </c>
      <c r="F1111" s="27">
        <v>23</v>
      </c>
      <c r="G1111" s="9">
        <f t="shared" si="136"/>
        <v>0.88461538461538458</v>
      </c>
      <c r="H1111" s="27">
        <v>512</v>
      </c>
      <c r="I1111" s="27">
        <v>389</v>
      </c>
      <c r="J1111" s="9">
        <f t="shared" si="137"/>
        <v>0.759765625</v>
      </c>
      <c r="K1111">
        <f t="shared" si="138"/>
        <v>-123</v>
      </c>
      <c r="L1111" s="28">
        <v>0.75829999999999997</v>
      </c>
      <c r="M1111" s="28">
        <v>0.9</v>
      </c>
      <c r="N1111" s="9">
        <f t="shared" si="139"/>
        <v>-0.14170000000000005</v>
      </c>
      <c r="O1111" s="28">
        <v>0.76549999999999996</v>
      </c>
      <c r="P1111" s="28">
        <v>0.95</v>
      </c>
      <c r="Q1111" s="9">
        <f t="shared" si="140"/>
        <v>-0.1845</v>
      </c>
      <c r="R1111" s="24">
        <f>SUMIFS(tblCleanOrders[Sales_USD],tblCleanOrders[Rep_ID],A1111,tblCleanOrders[Year],YEAR(D1111),tblCleanOrders[Month],MONTH(D1111))</f>
        <v>2492.83</v>
      </c>
      <c r="S1111" s="27">
        <v>1.1399999999999999</v>
      </c>
      <c r="T1111" s="24">
        <f>INDEX(tblRepAvg[Avg_Monthly_Sales],MATCH(A1111,tblRepAvg[Rep_ID],0))*S1111</f>
        <v>7391.1297000000004</v>
      </c>
      <c r="U1111" s="9">
        <f t="shared" si="141"/>
        <v>0.3372732046631518</v>
      </c>
      <c r="V1111" s="24">
        <f t="shared" si="142"/>
        <v>-4898.2997000000005</v>
      </c>
      <c r="W1111" t="str">
        <f t="shared" si="143"/>
        <v>Critical</v>
      </c>
    </row>
    <row r="1112" spans="1:23" ht="15" customHeight="1" x14ac:dyDescent="0.3">
      <c r="A1112" s="25">
        <v>321940</v>
      </c>
      <c r="B1112" s="25">
        <v>4</v>
      </c>
      <c r="C1112" t="str">
        <f>INDEX(tblRegions[name],MATCH(B1112,tblRegions[id],0))</f>
        <v>West</v>
      </c>
      <c r="D1112" s="26">
        <v>42309</v>
      </c>
      <c r="E1112" s="27">
        <v>26</v>
      </c>
      <c r="F1112" s="27">
        <v>23</v>
      </c>
      <c r="G1112" s="9">
        <f t="shared" si="136"/>
        <v>0.88461538461538458</v>
      </c>
      <c r="H1112" s="27">
        <v>520</v>
      </c>
      <c r="I1112" s="27">
        <v>398</v>
      </c>
      <c r="J1112" s="9">
        <f t="shared" si="137"/>
        <v>0.76538461538461533</v>
      </c>
      <c r="K1112">
        <f t="shared" si="138"/>
        <v>-122</v>
      </c>
      <c r="L1112" s="28">
        <v>0.71760000000000002</v>
      </c>
      <c r="M1112" s="28">
        <v>0.9</v>
      </c>
      <c r="N1112" s="9">
        <f t="shared" si="139"/>
        <v>-0.18240000000000001</v>
      </c>
      <c r="O1112" s="28">
        <v>0.73670000000000002</v>
      </c>
      <c r="P1112" s="28">
        <v>0.95</v>
      </c>
      <c r="Q1112" s="9">
        <f t="shared" si="140"/>
        <v>-0.21329999999999993</v>
      </c>
      <c r="R1112" s="24">
        <f>SUMIFS(tblCleanOrders[Sales_USD],tblCleanOrders[Rep_ID],A1112,tblCleanOrders[Year],YEAR(D1112),tblCleanOrders[Month],MONTH(D1112))</f>
        <v>2706.7</v>
      </c>
      <c r="S1112" s="27">
        <v>1.1499999999999999</v>
      </c>
      <c r="T1112" s="24">
        <f>INDEX(tblRepAvg[Avg_Monthly_Sales],MATCH(A1112,tblRepAvg[Rep_ID],0))*S1112</f>
        <v>7455.9641710526321</v>
      </c>
      <c r="U1112" s="9">
        <f t="shared" si="141"/>
        <v>0.36302481314336416</v>
      </c>
      <c r="V1112" s="24">
        <f t="shared" si="142"/>
        <v>-4749.2641710526323</v>
      </c>
      <c r="W1112" t="str">
        <f t="shared" si="143"/>
        <v>Critical</v>
      </c>
    </row>
    <row r="1113" spans="1:23" ht="15" customHeight="1" x14ac:dyDescent="0.3">
      <c r="A1113" s="25">
        <v>321940</v>
      </c>
      <c r="B1113" s="25">
        <v>4</v>
      </c>
      <c r="C1113" t="str">
        <f>INDEX(tblRegions[name],MATCH(B1113,tblRegions[id],0))</f>
        <v>West</v>
      </c>
      <c r="D1113" s="26">
        <v>42339</v>
      </c>
      <c r="E1113" s="27">
        <v>26</v>
      </c>
      <c r="F1113" s="27">
        <v>22</v>
      </c>
      <c r="G1113" s="9">
        <f t="shared" si="136"/>
        <v>0.84615384615384615</v>
      </c>
      <c r="H1113" s="27">
        <v>528</v>
      </c>
      <c r="I1113" s="27">
        <v>394</v>
      </c>
      <c r="J1113" s="9">
        <f t="shared" si="137"/>
        <v>0.74621212121212122</v>
      </c>
      <c r="K1113">
        <f t="shared" si="138"/>
        <v>-134</v>
      </c>
      <c r="L1113" s="28">
        <v>0.72660000000000002</v>
      </c>
      <c r="M1113" s="28">
        <v>0.9</v>
      </c>
      <c r="N1113" s="9">
        <f t="shared" si="139"/>
        <v>-0.1734</v>
      </c>
      <c r="O1113" s="28">
        <v>0.69669999999999999</v>
      </c>
      <c r="P1113" s="28">
        <v>0.95</v>
      </c>
      <c r="Q1113" s="9">
        <f t="shared" si="140"/>
        <v>-0.25329999999999997</v>
      </c>
      <c r="R1113" s="24">
        <f>SUMIFS(tblCleanOrders[Sales_USD],tblCleanOrders[Rep_ID],A1113,tblCleanOrders[Year],YEAR(D1113),tblCleanOrders[Month],MONTH(D1113))</f>
        <v>2862.6499999999996</v>
      </c>
      <c r="S1113" s="27">
        <v>1.05</v>
      </c>
      <c r="T1113" s="24">
        <f>INDEX(tblRepAvg[Avg_Monthly_Sales],MATCH(A1113,tblRepAvg[Rep_ID],0))*S1113</f>
        <v>6807.6194605263172</v>
      </c>
      <c r="U1113" s="9">
        <f t="shared" si="141"/>
        <v>0.42050675960942735</v>
      </c>
      <c r="V1113" s="24">
        <f t="shared" si="142"/>
        <v>-3944.9694605263176</v>
      </c>
      <c r="W1113" t="str">
        <f t="shared" si="143"/>
        <v>Critical</v>
      </c>
    </row>
    <row r="1114" spans="1:23" ht="15" customHeight="1" x14ac:dyDescent="0.3">
      <c r="A1114" s="25">
        <v>321940</v>
      </c>
      <c r="B1114" s="25">
        <v>4</v>
      </c>
      <c r="C1114" t="str">
        <f>INDEX(tblRegions[name],MATCH(B1114,tblRegions[id],0))</f>
        <v>West</v>
      </c>
      <c r="D1114" s="26">
        <v>42370</v>
      </c>
      <c r="E1114" s="27">
        <v>26</v>
      </c>
      <c r="F1114" s="27">
        <v>22</v>
      </c>
      <c r="G1114" s="9">
        <f t="shared" si="136"/>
        <v>0.84615384615384615</v>
      </c>
      <c r="H1114" s="27">
        <v>504</v>
      </c>
      <c r="I1114" s="27">
        <v>394</v>
      </c>
      <c r="J1114" s="9">
        <f t="shared" si="137"/>
        <v>0.78174603174603174</v>
      </c>
      <c r="K1114">
        <f t="shared" si="138"/>
        <v>-110</v>
      </c>
      <c r="L1114" s="28">
        <v>0.69130000000000003</v>
      </c>
      <c r="M1114" s="28">
        <v>0.9</v>
      </c>
      <c r="N1114" s="9">
        <f t="shared" si="139"/>
        <v>-0.2087</v>
      </c>
      <c r="O1114" s="28">
        <v>0.80469999999999997</v>
      </c>
      <c r="P1114" s="28">
        <v>0.95</v>
      </c>
      <c r="Q1114" s="9">
        <f t="shared" si="140"/>
        <v>-0.14529999999999998</v>
      </c>
      <c r="R1114" s="24">
        <f>SUMIFS(tblCleanOrders[Sales_USD],tblCleanOrders[Rep_ID],A1114,tblCleanOrders[Year],YEAR(D1114),tblCleanOrders[Month],MONTH(D1114))</f>
        <v>1839.7</v>
      </c>
      <c r="S1114" s="27">
        <v>1.06</v>
      </c>
      <c r="T1114" s="24">
        <f>INDEX(tblRepAvg[Avg_Monthly_Sales],MATCH(A1114,tblRepAvg[Rep_ID],0))*S1114</f>
        <v>6872.4539315789489</v>
      </c>
      <c r="U1114" s="9">
        <f t="shared" si="141"/>
        <v>0.26769186353459168</v>
      </c>
      <c r="V1114" s="24">
        <f t="shared" si="142"/>
        <v>-5032.7539315789491</v>
      </c>
      <c r="W1114" t="str">
        <f t="shared" si="143"/>
        <v>Critical</v>
      </c>
    </row>
    <row r="1115" spans="1:23" ht="15" customHeight="1" x14ac:dyDescent="0.3">
      <c r="A1115" s="25">
        <v>321940</v>
      </c>
      <c r="B1115" s="25">
        <v>4</v>
      </c>
      <c r="C1115" t="str">
        <f>INDEX(tblRegions[name],MATCH(B1115,tblRegions[id],0))</f>
        <v>West</v>
      </c>
      <c r="D1115" s="26">
        <v>42401</v>
      </c>
      <c r="E1115" s="27">
        <v>26</v>
      </c>
      <c r="F1115" s="27">
        <v>21</v>
      </c>
      <c r="G1115" s="9">
        <f t="shared" si="136"/>
        <v>0.80769230769230771</v>
      </c>
      <c r="H1115" s="27">
        <v>512</v>
      </c>
      <c r="I1115" s="27">
        <v>426</v>
      </c>
      <c r="J1115" s="9">
        <f t="shared" si="137"/>
        <v>0.83203125</v>
      </c>
      <c r="K1115">
        <f t="shared" si="138"/>
        <v>-86</v>
      </c>
      <c r="L1115" s="28">
        <v>0.71879999999999999</v>
      </c>
      <c r="M1115" s="28">
        <v>0.9</v>
      </c>
      <c r="N1115" s="9">
        <f t="shared" si="139"/>
        <v>-0.18120000000000003</v>
      </c>
      <c r="O1115" s="28">
        <v>0.82689999999999997</v>
      </c>
      <c r="P1115" s="28">
        <v>0.95</v>
      </c>
      <c r="Q1115" s="9">
        <f t="shared" si="140"/>
        <v>-0.12309999999999999</v>
      </c>
      <c r="R1115" s="24">
        <f>SUMIFS(tblCleanOrders[Sales_USD],tblCleanOrders[Rep_ID],A1115,tblCleanOrders[Year],YEAR(D1115),tblCleanOrders[Month],MONTH(D1115))</f>
        <v>3215.4700000000003</v>
      </c>
      <c r="S1115" s="27">
        <v>1.07</v>
      </c>
      <c r="T1115" s="24">
        <f>INDEX(tblRepAvg[Avg_Monthly_Sales],MATCH(A1115,tblRepAvg[Rep_ID],0))*S1115</f>
        <v>6937.2884026315805</v>
      </c>
      <c r="U1115" s="9">
        <f t="shared" si="141"/>
        <v>0.46350530832482745</v>
      </c>
      <c r="V1115" s="24">
        <f t="shared" si="142"/>
        <v>-3721.8184026315803</v>
      </c>
      <c r="W1115" t="str">
        <f t="shared" si="143"/>
        <v>Critical</v>
      </c>
    </row>
    <row r="1116" spans="1:23" ht="15" customHeight="1" x14ac:dyDescent="0.3">
      <c r="A1116" s="25">
        <v>321940</v>
      </c>
      <c r="B1116" s="25">
        <v>4</v>
      </c>
      <c r="C1116" t="str">
        <f>INDEX(tblRegions[name],MATCH(B1116,tblRegions[id],0))</f>
        <v>West</v>
      </c>
      <c r="D1116" s="26">
        <v>42430</v>
      </c>
      <c r="E1116" s="27">
        <v>26</v>
      </c>
      <c r="F1116" s="27">
        <v>23</v>
      </c>
      <c r="G1116" s="9">
        <f t="shared" si="136"/>
        <v>0.88461538461538458</v>
      </c>
      <c r="H1116" s="27">
        <v>520</v>
      </c>
      <c r="I1116" s="27">
        <v>396</v>
      </c>
      <c r="J1116" s="9">
        <f t="shared" si="137"/>
        <v>0.7615384615384615</v>
      </c>
      <c r="K1116">
        <f t="shared" si="138"/>
        <v>-124</v>
      </c>
      <c r="L1116" s="28">
        <v>0.71120000000000005</v>
      </c>
      <c r="M1116" s="28">
        <v>0.9</v>
      </c>
      <c r="N1116" s="9">
        <f t="shared" si="139"/>
        <v>-0.18879999999999997</v>
      </c>
      <c r="O1116" s="28">
        <v>0.79090000000000005</v>
      </c>
      <c r="P1116" s="28">
        <v>0.95</v>
      </c>
      <c r="Q1116" s="9">
        <f t="shared" si="140"/>
        <v>-0.15909999999999991</v>
      </c>
      <c r="R1116" s="24">
        <f>SUMIFS(tblCleanOrders[Sales_USD],tblCleanOrders[Rep_ID],A1116,tblCleanOrders[Year],YEAR(D1116),tblCleanOrders[Month],MONTH(D1116))</f>
        <v>3380.21</v>
      </c>
      <c r="S1116" s="27">
        <v>1.08</v>
      </c>
      <c r="T1116" s="24">
        <f>INDEX(tblRepAvg[Avg_Monthly_Sales],MATCH(A1116,tblRepAvg[Rep_ID],0))*S1116</f>
        <v>7002.1228736842122</v>
      </c>
      <c r="U1116" s="9">
        <f t="shared" si="141"/>
        <v>0.48274074319713856</v>
      </c>
      <c r="V1116" s="24">
        <f t="shared" si="142"/>
        <v>-3621.9128736842122</v>
      </c>
      <c r="W1116" t="str">
        <f t="shared" si="143"/>
        <v>Critical</v>
      </c>
    </row>
    <row r="1117" spans="1:23" ht="15" customHeight="1" x14ac:dyDescent="0.3">
      <c r="A1117" s="25">
        <v>321940</v>
      </c>
      <c r="B1117" s="25">
        <v>4</v>
      </c>
      <c r="C1117" t="str">
        <f>INDEX(tblRegions[name],MATCH(B1117,tblRegions[id],0))</f>
        <v>West</v>
      </c>
      <c r="D1117" s="26">
        <v>42461</v>
      </c>
      <c r="E1117" s="27">
        <v>26</v>
      </c>
      <c r="F1117" s="27">
        <v>22</v>
      </c>
      <c r="G1117" s="9">
        <f t="shared" si="136"/>
        <v>0.84615384615384615</v>
      </c>
      <c r="H1117" s="27">
        <v>528</v>
      </c>
      <c r="I1117" s="27">
        <v>419</v>
      </c>
      <c r="J1117" s="9">
        <f t="shared" si="137"/>
        <v>0.79356060606060608</v>
      </c>
      <c r="K1117">
        <f t="shared" si="138"/>
        <v>-109</v>
      </c>
      <c r="L1117" s="28">
        <v>0.78790000000000004</v>
      </c>
      <c r="M1117" s="28">
        <v>0.9</v>
      </c>
      <c r="N1117" s="9">
        <f t="shared" si="139"/>
        <v>-0.11209999999999998</v>
      </c>
      <c r="O1117" s="28">
        <v>0.755</v>
      </c>
      <c r="P1117" s="28">
        <v>0.95</v>
      </c>
      <c r="Q1117" s="9">
        <f t="shared" si="140"/>
        <v>-0.19499999999999995</v>
      </c>
      <c r="R1117" s="24">
        <f>SUMIFS(tblCleanOrders[Sales_USD],tblCleanOrders[Rep_ID],A1117,tblCleanOrders[Year],YEAR(D1117),tblCleanOrders[Month],MONTH(D1117))</f>
        <v>3999.57</v>
      </c>
      <c r="S1117" s="27">
        <v>1.0900000000000001</v>
      </c>
      <c r="T1117" s="24">
        <f>INDEX(tblRepAvg[Avg_Monthly_Sales],MATCH(A1117,tblRepAvg[Rep_ID],0))*S1117</f>
        <v>7066.9573447368439</v>
      </c>
      <c r="U1117" s="9">
        <f t="shared" si="141"/>
        <v>0.56595360703269315</v>
      </c>
      <c r="V1117" s="24">
        <f t="shared" si="142"/>
        <v>-3067.3873447368437</v>
      </c>
      <c r="W1117" t="str">
        <f t="shared" si="143"/>
        <v>Critical</v>
      </c>
    </row>
    <row r="1118" spans="1:23" ht="15" customHeight="1" x14ac:dyDescent="0.3">
      <c r="A1118" s="25">
        <v>321940</v>
      </c>
      <c r="B1118" s="25">
        <v>4</v>
      </c>
      <c r="C1118" t="str">
        <f>INDEX(tblRegions[name],MATCH(B1118,tblRegions[id],0))</f>
        <v>West</v>
      </c>
      <c r="D1118" s="26">
        <v>42491</v>
      </c>
      <c r="E1118" s="27">
        <v>26</v>
      </c>
      <c r="F1118" s="27">
        <v>22</v>
      </c>
      <c r="G1118" s="9">
        <f t="shared" si="136"/>
        <v>0.84615384615384615</v>
      </c>
      <c r="H1118" s="27">
        <v>504</v>
      </c>
      <c r="I1118" s="27">
        <v>423</v>
      </c>
      <c r="J1118" s="9">
        <f t="shared" si="137"/>
        <v>0.8392857142857143</v>
      </c>
      <c r="K1118">
        <f t="shared" si="138"/>
        <v>-81</v>
      </c>
      <c r="L1118" s="28">
        <v>0.77170000000000005</v>
      </c>
      <c r="M1118" s="28">
        <v>0.9</v>
      </c>
      <c r="N1118" s="9">
        <f t="shared" si="139"/>
        <v>-0.12829999999999997</v>
      </c>
      <c r="O1118" s="28">
        <v>0.7732</v>
      </c>
      <c r="P1118" s="28">
        <v>0.95</v>
      </c>
      <c r="Q1118" s="9">
        <f t="shared" si="140"/>
        <v>-0.17679999999999996</v>
      </c>
      <c r="R1118" s="24">
        <f>SUMIFS(tblCleanOrders[Sales_USD],tblCleanOrders[Rep_ID],A1118,tblCleanOrders[Year],YEAR(D1118),tblCleanOrders[Month],MONTH(D1118))</f>
        <v>5512.96</v>
      </c>
      <c r="S1118" s="27">
        <v>1.1000000000000001</v>
      </c>
      <c r="T1118" s="24">
        <f>INDEX(tblRepAvg[Avg_Monthly_Sales],MATCH(A1118,tblRepAvg[Rep_ID],0))*S1118</f>
        <v>7131.7918157894755</v>
      </c>
      <c r="U1118" s="9">
        <f t="shared" si="141"/>
        <v>0.77301190814271215</v>
      </c>
      <c r="V1118" s="24">
        <f t="shared" si="142"/>
        <v>-1618.8318157894755</v>
      </c>
      <c r="W1118" t="str">
        <f t="shared" si="143"/>
        <v>Critical</v>
      </c>
    </row>
    <row r="1119" spans="1:23" ht="15" customHeight="1" x14ac:dyDescent="0.3">
      <c r="A1119" s="25">
        <v>321940</v>
      </c>
      <c r="B1119" s="25">
        <v>4</v>
      </c>
      <c r="C1119" t="str">
        <f>INDEX(tblRegions[name],MATCH(B1119,tblRegions[id],0))</f>
        <v>West</v>
      </c>
      <c r="D1119" s="26">
        <v>42522</v>
      </c>
      <c r="E1119" s="27">
        <v>26</v>
      </c>
      <c r="F1119" s="27">
        <v>22</v>
      </c>
      <c r="G1119" s="9">
        <f t="shared" si="136"/>
        <v>0.84615384615384615</v>
      </c>
      <c r="H1119" s="27">
        <v>512</v>
      </c>
      <c r="I1119" s="27">
        <v>375</v>
      </c>
      <c r="J1119" s="9">
        <f t="shared" si="137"/>
        <v>0.732421875</v>
      </c>
      <c r="K1119">
        <f t="shared" si="138"/>
        <v>-137</v>
      </c>
      <c r="L1119" s="28">
        <v>0.70640000000000003</v>
      </c>
      <c r="M1119" s="28">
        <v>0.9</v>
      </c>
      <c r="N1119" s="9">
        <f t="shared" si="139"/>
        <v>-0.19359999999999999</v>
      </c>
      <c r="O1119" s="28">
        <v>0.78010000000000002</v>
      </c>
      <c r="P1119" s="28">
        <v>0.95</v>
      </c>
      <c r="Q1119" s="9">
        <f t="shared" si="140"/>
        <v>-0.16989999999999994</v>
      </c>
      <c r="R1119" s="24">
        <f>SUMIFS(tblCleanOrders[Sales_USD],tblCleanOrders[Rep_ID],A1119,tblCleanOrders[Year],YEAR(D1119),tblCleanOrders[Month],MONTH(D1119))</f>
        <v>5260.4800000000005</v>
      </c>
      <c r="S1119" s="27">
        <v>1.1100000000000001</v>
      </c>
      <c r="T1119" s="24">
        <f>INDEX(tblRepAvg[Avg_Monthly_Sales],MATCH(A1119,tblRepAvg[Rep_ID],0))*S1119</f>
        <v>7196.6262868421072</v>
      </c>
      <c r="U1119" s="9">
        <f t="shared" si="141"/>
        <v>0.7309647312961014</v>
      </c>
      <c r="V1119" s="24">
        <f t="shared" si="142"/>
        <v>-1936.1462868421067</v>
      </c>
      <c r="W1119" t="str">
        <f t="shared" si="143"/>
        <v>Critical</v>
      </c>
    </row>
    <row r="1120" spans="1:23" ht="15" customHeight="1" x14ac:dyDescent="0.3">
      <c r="A1120" s="25">
        <v>321940</v>
      </c>
      <c r="B1120" s="25">
        <v>4</v>
      </c>
      <c r="C1120" t="str">
        <f>INDEX(tblRegions[name],MATCH(B1120,tblRegions[id],0))</f>
        <v>West</v>
      </c>
      <c r="D1120" s="26">
        <v>42552</v>
      </c>
      <c r="E1120" s="27">
        <v>26</v>
      </c>
      <c r="F1120" s="27">
        <v>22</v>
      </c>
      <c r="G1120" s="9">
        <f t="shared" si="136"/>
        <v>0.84615384615384615</v>
      </c>
      <c r="H1120" s="27">
        <v>520</v>
      </c>
      <c r="I1120" s="27">
        <v>418</v>
      </c>
      <c r="J1120" s="9">
        <f t="shared" si="137"/>
        <v>0.80384615384615388</v>
      </c>
      <c r="K1120">
        <f t="shared" si="138"/>
        <v>-102</v>
      </c>
      <c r="L1120" s="28">
        <v>0.77969999999999995</v>
      </c>
      <c r="M1120" s="28">
        <v>0.9</v>
      </c>
      <c r="N1120" s="9">
        <f t="shared" si="139"/>
        <v>-0.12030000000000007</v>
      </c>
      <c r="O1120" s="28">
        <v>0.73839999999999995</v>
      </c>
      <c r="P1120" s="28">
        <v>0.95</v>
      </c>
      <c r="Q1120" s="9">
        <f t="shared" si="140"/>
        <v>-0.21160000000000001</v>
      </c>
      <c r="R1120" s="24">
        <f>SUMIFS(tblCleanOrders[Sales_USD],tblCleanOrders[Rep_ID],A1120,tblCleanOrders[Year],YEAR(D1120),tblCleanOrders[Month],MONTH(D1120))</f>
        <v>9429.6100000000024</v>
      </c>
      <c r="S1120" s="27">
        <v>1.1200000000000001</v>
      </c>
      <c r="T1120" s="24">
        <f>INDEX(tblRepAvg[Avg_Monthly_Sales],MATCH(A1120,tblRepAvg[Rep_ID],0))*S1120</f>
        <v>7261.4607578947389</v>
      </c>
      <c r="U1120" s="9">
        <f t="shared" si="141"/>
        <v>1.298583069494389</v>
      </c>
      <c r="V1120" s="24">
        <f t="shared" si="142"/>
        <v>2168.1492421052635</v>
      </c>
      <c r="W1120" t="str">
        <f t="shared" si="143"/>
        <v>At Risk</v>
      </c>
    </row>
    <row r="1121" spans="1:23" ht="15" customHeight="1" x14ac:dyDescent="0.3">
      <c r="A1121" s="25">
        <v>321940</v>
      </c>
      <c r="B1121" s="25">
        <v>4</v>
      </c>
      <c r="C1121" t="str">
        <f>INDEX(tblRegions[name],MATCH(B1121,tblRegions[id],0))</f>
        <v>West</v>
      </c>
      <c r="D1121" s="26">
        <v>42583</v>
      </c>
      <c r="E1121" s="27">
        <v>26</v>
      </c>
      <c r="F1121" s="27">
        <v>22</v>
      </c>
      <c r="G1121" s="9">
        <f t="shared" si="136"/>
        <v>0.84615384615384615</v>
      </c>
      <c r="H1121" s="27">
        <v>528</v>
      </c>
      <c r="I1121" s="27">
        <v>427</v>
      </c>
      <c r="J1121" s="9">
        <f t="shared" si="137"/>
        <v>0.80871212121212122</v>
      </c>
      <c r="K1121">
        <f t="shared" si="138"/>
        <v>-101</v>
      </c>
      <c r="L1121" s="28">
        <v>0.71870000000000001</v>
      </c>
      <c r="M1121" s="28">
        <v>0.9</v>
      </c>
      <c r="N1121" s="9">
        <f t="shared" si="139"/>
        <v>-0.18130000000000002</v>
      </c>
      <c r="O1121" s="28">
        <v>0.82089999999999996</v>
      </c>
      <c r="P1121" s="28">
        <v>0.95</v>
      </c>
      <c r="Q1121" s="9">
        <f t="shared" si="140"/>
        <v>-0.12909999999999999</v>
      </c>
      <c r="R1121" s="24">
        <f>SUMIFS(tblCleanOrders[Sales_USD],tblCleanOrders[Rep_ID],A1121,tblCleanOrders[Year],YEAR(D1121),tblCleanOrders[Month],MONTH(D1121))</f>
        <v>9154.0499999999993</v>
      </c>
      <c r="S1121" s="27">
        <v>1.1299999999999999</v>
      </c>
      <c r="T1121" s="24">
        <f>INDEX(tblRepAvg[Avg_Monthly_Sales],MATCH(A1121,tblRepAvg[Rep_ID],0))*S1121</f>
        <v>7326.2952289473687</v>
      </c>
      <c r="U1121" s="9">
        <f t="shared" si="141"/>
        <v>1.2494787220464278</v>
      </c>
      <c r="V1121" s="24">
        <f t="shared" si="142"/>
        <v>1827.7547710526305</v>
      </c>
      <c r="W1121" t="str">
        <f t="shared" si="143"/>
        <v>At Risk</v>
      </c>
    </row>
    <row r="1122" spans="1:23" ht="15" customHeight="1" x14ac:dyDescent="0.3">
      <c r="A1122" s="25">
        <v>321940</v>
      </c>
      <c r="B1122" s="25">
        <v>4</v>
      </c>
      <c r="C1122" t="str">
        <f>INDEX(tblRegions[name],MATCH(B1122,tblRegions[id],0))</f>
        <v>West</v>
      </c>
      <c r="D1122" s="26">
        <v>42614</v>
      </c>
      <c r="E1122" s="27">
        <v>26</v>
      </c>
      <c r="F1122" s="27">
        <v>23</v>
      </c>
      <c r="G1122" s="9">
        <f t="shared" si="136"/>
        <v>0.88461538461538458</v>
      </c>
      <c r="H1122" s="27">
        <v>504</v>
      </c>
      <c r="I1122" s="27">
        <v>410</v>
      </c>
      <c r="J1122" s="9">
        <f t="shared" si="137"/>
        <v>0.81349206349206349</v>
      </c>
      <c r="K1122">
        <f t="shared" si="138"/>
        <v>-94</v>
      </c>
      <c r="L1122" s="28">
        <v>0.80610000000000004</v>
      </c>
      <c r="M1122" s="28">
        <v>0.9</v>
      </c>
      <c r="N1122" s="9">
        <f t="shared" si="139"/>
        <v>-9.3899999999999983E-2</v>
      </c>
      <c r="O1122" s="28">
        <v>0.73150000000000004</v>
      </c>
      <c r="P1122" s="28">
        <v>0.95</v>
      </c>
      <c r="Q1122" s="9">
        <f t="shared" si="140"/>
        <v>-0.21849999999999992</v>
      </c>
      <c r="R1122" s="24">
        <f>SUMIFS(tblCleanOrders[Sales_USD],tblCleanOrders[Rep_ID],A1122,tblCleanOrders[Year],YEAR(D1122),tblCleanOrders[Month],MONTH(D1122))</f>
        <v>10684.57</v>
      </c>
      <c r="S1122" s="27">
        <v>1.1399999999999999</v>
      </c>
      <c r="T1122" s="24">
        <f>INDEX(tblRepAvg[Avg_Monthly_Sales],MATCH(A1122,tblRepAvg[Rep_ID],0))*S1122</f>
        <v>7391.1297000000004</v>
      </c>
      <c r="U1122" s="9">
        <f t="shared" si="141"/>
        <v>1.4455936282649726</v>
      </c>
      <c r="V1122" s="24">
        <f t="shared" si="142"/>
        <v>3293.4402999999993</v>
      </c>
      <c r="W1122" t="str">
        <f t="shared" si="143"/>
        <v>Healthy</v>
      </c>
    </row>
    <row r="1123" spans="1:23" ht="15" customHeight="1" x14ac:dyDescent="0.3">
      <c r="A1123" s="25">
        <v>321940</v>
      </c>
      <c r="B1123" s="25">
        <v>4</v>
      </c>
      <c r="C1123" t="str">
        <f>INDEX(tblRegions[name],MATCH(B1123,tblRegions[id],0))</f>
        <v>West</v>
      </c>
      <c r="D1123" s="26">
        <v>42644</v>
      </c>
      <c r="E1123" s="27">
        <v>26</v>
      </c>
      <c r="F1123" s="27">
        <v>22</v>
      </c>
      <c r="G1123" s="9">
        <f t="shared" si="136"/>
        <v>0.84615384615384615</v>
      </c>
      <c r="H1123" s="27">
        <v>512</v>
      </c>
      <c r="I1123" s="27">
        <v>418</v>
      </c>
      <c r="J1123" s="9">
        <f t="shared" si="137"/>
        <v>0.81640625</v>
      </c>
      <c r="K1123">
        <f t="shared" si="138"/>
        <v>-94</v>
      </c>
      <c r="L1123" s="28">
        <v>0.71130000000000004</v>
      </c>
      <c r="M1123" s="28">
        <v>0.9</v>
      </c>
      <c r="N1123" s="9">
        <f t="shared" si="139"/>
        <v>-0.18869999999999998</v>
      </c>
      <c r="O1123" s="28">
        <v>0.7802</v>
      </c>
      <c r="P1123" s="28">
        <v>0.95</v>
      </c>
      <c r="Q1123" s="9">
        <f t="shared" si="140"/>
        <v>-0.16979999999999995</v>
      </c>
      <c r="R1123" s="24">
        <f>SUMIFS(tblCleanOrders[Sales_USD],tblCleanOrders[Rep_ID],A1123,tblCleanOrders[Year],YEAR(D1123),tblCleanOrders[Month],MONTH(D1123))</f>
        <v>21950.289999999997</v>
      </c>
      <c r="S1123" s="27">
        <v>1.1499999999999999</v>
      </c>
      <c r="T1123" s="24">
        <f>INDEX(tblRepAvg[Avg_Monthly_Sales],MATCH(A1123,tblRepAvg[Rep_ID],0))*S1123</f>
        <v>7455.9641710526321</v>
      </c>
      <c r="U1123" s="9">
        <f t="shared" si="141"/>
        <v>2.9439908100981471</v>
      </c>
      <c r="V1123" s="24">
        <f t="shared" si="142"/>
        <v>14494.325828947365</v>
      </c>
      <c r="W1123" t="str">
        <f t="shared" si="143"/>
        <v>At Risk</v>
      </c>
    </row>
    <row r="1124" spans="1:23" ht="15" customHeight="1" x14ac:dyDescent="0.3">
      <c r="A1124" s="25">
        <v>321940</v>
      </c>
      <c r="B1124" s="25">
        <v>4</v>
      </c>
      <c r="C1124" t="str">
        <f>INDEX(tblRegions[name],MATCH(B1124,tblRegions[id],0))</f>
        <v>West</v>
      </c>
      <c r="D1124" s="26">
        <v>42675</v>
      </c>
      <c r="E1124" s="27">
        <v>26</v>
      </c>
      <c r="F1124" s="27">
        <v>21</v>
      </c>
      <c r="G1124" s="9">
        <f t="shared" si="136"/>
        <v>0.80769230769230771</v>
      </c>
      <c r="H1124" s="27">
        <v>520</v>
      </c>
      <c r="I1124" s="27">
        <v>431</v>
      </c>
      <c r="J1124" s="9">
        <f t="shared" si="137"/>
        <v>0.8288461538461539</v>
      </c>
      <c r="K1124">
        <f t="shared" si="138"/>
        <v>-89</v>
      </c>
      <c r="L1124" s="28">
        <v>0.78039999999999998</v>
      </c>
      <c r="M1124" s="28">
        <v>0.9</v>
      </c>
      <c r="N1124" s="9">
        <f t="shared" si="139"/>
        <v>-0.11960000000000004</v>
      </c>
      <c r="O1124" s="28">
        <v>0.78959999999999997</v>
      </c>
      <c r="P1124" s="28">
        <v>0.95</v>
      </c>
      <c r="Q1124" s="9">
        <f t="shared" si="140"/>
        <v>-0.16039999999999999</v>
      </c>
      <c r="R1124" s="24">
        <f>SUMIFS(tblCleanOrders[Sales_USD],tblCleanOrders[Rep_ID],A1124,tblCleanOrders[Year],YEAR(D1124),tblCleanOrders[Month],MONTH(D1124))</f>
        <v>11691.41</v>
      </c>
      <c r="S1124" s="27">
        <v>1.05</v>
      </c>
      <c r="T1124" s="24">
        <f>INDEX(tblRepAvg[Avg_Monthly_Sales],MATCH(A1124,tblRepAvg[Rep_ID],0))*S1124</f>
        <v>6807.6194605263172</v>
      </c>
      <c r="U1124" s="9">
        <f t="shared" si="141"/>
        <v>1.7174006372994448</v>
      </c>
      <c r="V1124" s="24">
        <f t="shared" si="142"/>
        <v>4883.7905394736827</v>
      </c>
      <c r="W1124" t="str">
        <f t="shared" si="143"/>
        <v>At Risk</v>
      </c>
    </row>
    <row r="1125" spans="1:23" ht="15" customHeight="1" x14ac:dyDescent="0.3">
      <c r="A1125" s="25">
        <v>321940</v>
      </c>
      <c r="B1125" s="25">
        <v>4</v>
      </c>
      <c r="C1125" t="str">
        <f>INDEX(tblRegions[name],MATCH(B1125,tblRegions[id],0))</f>
        <v>West</v>
      </c>
      <c r="D1125" s="26">
        <v>42705</v>
      </c>
      <c r="E1125" s="27">
        <v>26</v>
      </c>
      <c r="F1125" s="27">
        <v>21</v>
      </c>
      <c r="G1125" s="9">
        <f t="shared" si="136"/>
        <v>0.80769230769230771</v>
      </c>
      <c r="H1125" s="27">
        <v>528</v>
      </c>
      <c r="I1125" s="27">
        <v>403</v>
      </c>
      <c r="J1125" s="9">
        <f t="shared" si="137"/>
        <v>0.7632575757575758</v>
      </c>
      <c r="K1125">
        <f t="shared" si="138"/>
        <v>-125</v>
      </c>
      <c r="L1125" s="28">
        <v>0.7631</v>
      </c>
      <c r="M1125" s="28">
        <v>0.9</v>
      </c>
      <c r="N1125" s="9">
        <f t="shared" si="139"/>
        <v>-0.13690000000000002</v>
      </c>
      <c r="O1125" s="28">
        <v>0.7782</v>
      </c>
      <c r="P1125" s="28">
        <v>0.95</v>
      </c>
      <c r="Q1125" s="9">
        <f t="shared" si="140"/>
        <v>-0.17179999999999995</v>
      </c>
      <c r="R1125" s="24">
        <f>SUMIFS(tblCleanOrders[Sales_USD],tblCleanOrders[Rep_ID],A1125,tblCleanOrders[Year],YEAR(D1125),tblCleanOrders[Month],MONTH(D1125))</f>
        <v>18293.88</v>
      </c>
      <c r="S1125" s="27">
        <v>1.06</v>
      </c>
      <c r="T1125" s="24">
        <f>INDEX(tblRepAvg[Avg_Monthly_Sales],MATCH(A1125,tblRepAvg[Rep_ID],0))*S1125</f>
        <v>6872.4539315789489</v>
      </c>
      <c r="U1125" s="9">
        <f t="shared" si="141"/>
        <v>2.6619138057716998</v>
      </c>
      <c r="V1125" s="24">
        <f t="shared" si="142"/>
        <v>11421.426068421053</v>
      </c>
      <c r="W1125" t="str">
        <f t="shared" si="143"/>
        <v>At Risk</v>
      </c>
    </row>
    <row r="1126" spans="1:23" ht="15" customHeight="1" x14ac:dyDescent="0.3">
      <c r="A1126" s="25">
        <v>321940</v>
      </c>
      <c r="B1126" s="25">
        <v>4</v>
      </c>
      <c r="C1126" t="str">
        <f>INDEX(tblRegions[name],MATCH(B1126,tblRegions[id],0))</f>
        <v>West</v>
      </c>
      <c r="D1126" s="26">
        <v>42736</v>
      </c>
      <c r="E1126" s="27">
        <v>26</v>
      </c>
      <c r="F1126" s="27">
        <v>20</v>
      </c>
      <c r="G1126" s="9">
        <f t="shared" si="136"/>
        <v>0.76923076923076927</v>
      </c>
      <c r="H1126" s="27">
        <v>504</v>
      </c>
      <c r="I1126" s="27">
        <v>429</v>
      </c>
      <c r="J1126" s="9">
        <f t="shared" si="137"/>
        <v>0.85119047619047616</v>
      </c>
      <c r="K1126">
        <f t="shared" si="138"/>
        <v>-75</v>
      </c>
      <c r="L1126" s="28">
        <v>0.74809999999999999</v>
      </c>
      <c r="M1126" s="28">
        <v>0.9</v>
      </c>
      <c r="N1126" s="9">
        <f t="shared" si="139"/>
        <v>-0.15190000000000003</v>
      </c>
      <c r="O1126" s="28">
        <v>0.74660000000000004</v>
      </c>
      <c r="P1126" s="28">
        <v>0.95</v>
      </c>
      <c r="Q1126" s="9">
        <f t="shared" si="140"/>
        <v>-0.20339999999999991</v>
      </c>
      <c r="R1126" s="24">
        <f>SUMIFS(tblCleanOrders[Sales_USD],tblCleanOrders[Rep_ID],A1126,tblCleanOrders[Year],YEAR(D1126),tblCleanOrders[Month],MONTH(D1126))</f>
        <v>1932.85</v>
      </c>
      <c r="S1126" s="27">
        <v>1.07</v>
      </c>
      <c r="T1126" s="24">
        <f>INDEX(tblRepAvg[Avg_Monthly_Sales],MATCH(A1126,tblRepAvg[Rep_ID],0))*S1126</f>
        <v>6937.2884026315805</v>
      </c>
      <c r="U1126" s="9">
        <f t="shared" si="141"/>
        <v>0.2786175069882918</v>
      </c>
      <c r="V1126" s="24">
        <f t="shared" si="142"/>
        <v>-5004.4384026315802</v>
      </c>
      <c r="W1126" t="str">
        <f t="shared" si="143"/>
        <v>Critical</v>
      </c>
    </row>
    <row r="1127" spans="1:23" ht="15" customHeight="1" x14ac:dyDescent="0.3">
      <c r="A1127" s="25">
        <v>321950</v>
      </c>
      <c r="B1127" s="25">
        <v>4</v>
      </c>
      <c r="C1127" t="str">
        <f>INDEX(tblRegions[name],MATCH(B1127,tblRegions[id],0))</f>
        <v>West</v>
      </c>
      <c r="D1127" s="26">
        <v>42005</v>
      </c>
      <c r="E1127" s="27">
        <v>26</v>
      </c>
      <c r="F1127" s="27">
        <v>23</v>
      </c>
      <c r="G1127" s="9">
        <f t="shared" si="136"/>
        <v>0.88461538461538458</v>
      </c>
      <c r="H1127" s="27">
        <v>516</v>
      </c>
      <c r="I1127" s="27">
        <v>409</v>
      </c>
      <c r="J1127" s="9">
        <f t="shared" si="137"/>
        <v>0.79263565891472865</v>
      </c>
      <c r="K1127">
        <f t="shared" si="138"/>
        <v>-107</v>
      </c>
      <c r="L1127" s="28">
        <v>0.73960000000000004</v>
      </c>
      <c r="M1127" s="28">
        <v>0.9</v>
      </c>
      <c r="N1127" s="9">
        <f t="shared" si="139"/>
        <v>-0.16039999999999999</v>
      </c>
      <c r="O1127" s="28">
        <v>0.80489999999999995</v>
      </c>
      <c r="P1127" s="28">
        <v>0.95</v>
      </c>
      <c r="Q1127" s="9">
        <f t="shared" si="140"/>
        <v>-0.14510000000000001</v>
      </c>
      <c r="R1127" s="24">
        <f>SUMIFS(tblCleanOrders[Sales_USD],tblCleanOrders[Rep_ID],A1127,tblCleanOrders[Year],YEAR(D1127),tblCleanOrders[Month],MONTH(D1127))</f>
        <v>2000.23</v>
      </c>
      <c r="S1127" s="27">
        <v>1.08</v>
      </c>
      <c r="T1127" s="24">
        <f>INDEX(tblRepAvg[Avg_Monthly_Sales],MATCH(A1127,tblRepAvg[Rep_ID],0))*S1127</f>
        <v>10119.834972972974</v>
      </c>
      <c r="U1127" s="9">
        <f t="shared" si="141"/>
        <v>0.19765440892485014</v>
      </c>
      <c r="V1127" s="24">
        <f t="shared" si="142"/>
        <v>-8119.6049729729748</v>
      </c>
      <c r="W1127" t="str">
        <f t="shared" si="143"/>
        <v>Critical</v>
      </c>
    </row>
    <row r="1128" spans="1:23" ht="15" customHeight="1" x14ac:dyDescent="0.3">
      <c r="A1128" s="25">
        <v>321950</v>
      </c>
      <c r="B1128" s="25">
        <v>4</v>
      </c>
      <c r="C1128" t="str">
        <f>INDEX(tblRegions[name],MATCH(B1128,tblRegions[id],0))</f>
        <v>West</v>
      </c>
      <c r="D1128" s="26">
        <v>42036</v>
      </c>
      <c r="E1128" s="27">
        <v>26</v>
      </c>
      <c r="F1128" s="27">
        <v>24</v>
      </c>
      <c r="G1128" s="9">
        <f t="shared" si="136"/>
        <v>0.92307692307692313</v>
      </c>
      <c r="H1128" s="27">
        <v>524</v>
      </c>
      <c r="I1128" s="27">
        <v>463</v>
      </c>
      <c r="J1128" s="9">
        <f t="shared" si="137"/>
        <v>0.88358778625954193</v>
      </c>
      <c r="K1128">
        <f t="shared" si="138"/>
        <v>-61</v>
      </c>
      <c r="L1128" s="28">
        <v>0.77629999999999999</v>
      </c>
      <c r="M1128" s="28">
        <v>0.9</v>
      </c>
      <c r="N1128" s="9">
        <f t="shared" si="139"/>
        <v>-0.12370000000000003</v>
      </c>
      <c r="O1128" s="28">
        <v>0.81399999999999995</v>
      </c>
      <c r="P1128" s="28">
        <v>0.95</v>
      </c>
      <c r="Q1128" s="9">
        <f t="shared" si="140"/>
        <v>-0.13600000000000001</v>
      </c>
      <c r="R1128" s="24">
        <f>SUMIFS(tblCleanOrders[Sales_USD],tblCleanOrders[Rep_ID],A1128,tblCleanOrders[Year],YEAR(D1128),tblCleanOrders[Month],MONTH(D1128))</f>
        <v>4226.99</v>
      </c>
      <c r="S1128" s="27">
        <v>1.0900000000000001</v>
      </c>
      <c r="T1128" s="24">
        <f>INDEX(tblRepAvg[Avg_Monthly_Sales],MATCH(A1128,tblRepAvg[Rep_ID],0))*S1128</f>
        <v>10213.537148648649</v>
      </c>
      <c r="U1128" s="9">
        <f t="shared" si="141"/>
        <v>0.41386151912702174</v>
      </c>
      <c r="V1128" s="24">
        <f t="shared" si="142"/>
        <v>-5986.5471486486495</v>
      </c>
      <c r="W1128" t="str">
        <f t="shared" si="143"/>
        <v>Critical</v>
      </c>
    </row>
    <row r="1129" spans="1:23" ht="15" customHeight="1" x14ac:dyDescent="0.3">
      <c r="A1129" s="25">
        <v>321950</v>
      </c>
      <c r="B1129" s="25">
        <v>4</v>
      </c>
      <c r="C1129" t="str">
        <f>INDEX(tblRegions[name],MATCH(B1129,tblRegions[id],0))</f>
        <v>West</v>
      </c>
      <c r="D1129" s="26">
        <v>42064</v>
      </c>
      <c r="E1129" s="27">
        <v>26</v>
      </c>
      <c r="F1129" s="27">
        <v>23</v>
      </c>
      <c r="G1129" s="9">
        <f t="shared" si="136"/>
        <v>0.88461538461538458</v>
      </c>
      <c r="H1129" s="27">
        <v>532</v>
      </c>
      <c r="I1129" s="27">
        <v>409</v>
      </c>
      <c r="J1129" s="9">
        <f t="shared" si="137"/>
        <v>0.76879699248120303</v>
      </c>
      <c r="K1129">
        <f t="shared" si="138"/>
        <v>-123</v>
      </c>
      <c r="L1129" s="28">
        <v>0.7863</v>
      </c>
      <c r="M1129" s="28">
        <v>0.9</v>
      </c>
      <c r="N1129" s="9">
        <f t="shared" si="139"/>
        <v>-0.11370000000000002</v>
      </c>
      <c r="O1129" s="28">
        <v>0.77359999999999995</v>
      </c>
      <c r="P1129" s="28">
        <v>0.95</v>
      </c>
      <c r="Q1129" s="9">
        <f t="shared" si="140"/>
        <v>-0.1764</v>
      </c>
      <c r="R1129" s="24">
        <f>SUMIFS(tblCleanOrders[Sales_USD],tblCleanOrders[Rep_ID],A1129,tblCleanOrders[Year],YEAR(D1129),tblCleanOrders[Month],MONTH(D1129))</f>
        <v>1909.04</v>
      </c>
      <c r="S1129" s="27">
        <v>1.1000000000000001</v>
      </c>
      <c r="T1129" s="24">
        <f>INDEX(tblRepAvg[Avg_Monthly_Sales],MATCH(A1129,tblRepAvg[Rep_ID],0))*S1129</f>
        <v>10307.239324324326</v>
      </c>
      <c r="U1129" s="9">
        <f t="shared" si="141"/>
        <v>0.18521351255469601</v>
      </c>
      <c r="V1129" s="24">
        <f t="shared" si="142"/>
        <v>-8398.1993243243269</v>
      </c>
      <c r="W1129" t="str">
        <f t="shared" si="143"/>
        <v>Critical</v>
      </c>
    </row>
    <row r="1130" spans="1:23" ht="15" customHeight="1" x14ac:dyDescent="0.3">
      <c r="A1130" s="25">
        <v>321950</v>
      </c>
      <c r="B1130" s="25">
        <v>4</v>
      </c>
      <c r="C1130" t="str">
        <f>INDEX(tblRegions[name],MATCH(B1130,tblRegions[id],0))</f>
        <v>West</v>
      </c>
      <c r="D1130" s="26">
        <v>42095</v>
      </c>
      <c r="E1130" s="27">
        <v>26</v>
      </c>
      <c r="F1130" s="27">
        <v>23</v>
      </c>
      <c r="G1130" s="9">
        <f t="shared" si="136"/>
        <v>0.88461538461538458</v>
      </c>
      <c r="H1130" s="27">
        <v>540</v>
      </c>
      <c r="I1130" s="27">
        <v>438</v>
      </c>
      <c r="J1130" s="9">
        <f t="shared" si="137"/>
        <v>0.81111111111111112</v>
      </c>
      <c r="K1130">
        <f t="shared" si="138"/>
        <v>-102</v>
      </c>
      <c r="L1130" s="28">
        <v>0.78129999999999999</v>
      </c>
      <c r="M1130" s="28">
        <v>0.9</v>
      </c>
      <c r="N1130" s="9">
        <f t="shared" si="139"/>
        <v>-0.11870000000000003</v>
      </c>
      <c r="O1130" s="28">
        <v>0.80269999999999997</v>
      </c>
      <c r="P1130" s="28">
        <v>0.95</v>
      </c>
      <c r="Q1130" s="9">
        <f t="shared" si="140"/>
        <v>-0.14729999999999999</v>
      </c>
      <c r="R1130" s="24">
        <f>SUMIFS(tblCleanOrders[Sales_USD],tblCleanOrders[Rep_ID],A1130,tblCleanOrders[Year],YEAR(D1130),tblCleanOrders[Month],MONTH(D1130))</f>
        <v>4966.5</v>
      </c>
      <c r="S1130" s="27">
        <v>1.1100000000000001</v>
      </c>
      <c r="T1130" s="24">
        <f>INDEX(tblRepAvg[Avg_Monthly_Sales],MATCH(A1130,tblRepAvg[Rep_ID],0))*S1130</f>
        <v>10400.941500000001</v>
      </c>
      <c r="U1130" s="9">
        <f t="shared" si="141"/>
        <v>0.47750484896006767</v>
      </c>
      <c r="V1130" s="24">
        <f t="shared" si="142"/>
        <v>-5434.4415000000008</v>
      </c>
      <c r="W1130" t="str">
        <f t="shared" si="143"/>
        <v>Critical</v>
      </c>
    </row>
    <row r="1131" spans="1:23" ht="15" customHeight="1" x14ac:dyDescent="0.3">
      <c r="A1131" s="25">
        <v>321950</v>
      </c>
      <c r="B1131" s="25">
        <v>4</v>
      </c>
      <c r="C1131" t="str">
        <f>INDEX(tblRegions[name],MATCH(B1131,tblRegions[id],0))</f>
        <v>West</v>
      </c>
      <c r="D1131" s="26">
        <v>42125</v>
      </c>
      <c r="E1131" s="27">
        <v>26</v>
      </c>
      <c r="F1131" s="27">
        <v>20</v>
      </c>
      <c r="G1131" s="9">
        <f t="shared" si="136"/>
        <v>0.76923076923076927</v>
      </c>
      <c r="H1131" s="27">
        <v>516</v>
      </c>
      <c r="I1131" s="27">
        <v>426</v>
      </c>
      <c r="J1131" s="9">
        <f t="shared" si="137"/>
        <v>0.82558139534883723</v>
      </c>
      <c r="K1131">
        <f t="shared" si="138"/>
        <v>-90</v>
      </c>
      <c r="L1131" s="28">
        <v>0.78620000000000001</v>
      </c>
      <c r="M1131" s="28">
        <v>0.9</v>
      </c>
      <c r="N1131" s="9">
        <f t="shared" si="139"/>
        <v>-0.11380000000000001</v>
      </c>
      <c r="O1131" s="28">
        <v>0.81489999999999996</v>
      </c>
      <c r="P1131" s="28">
        <v>0.95</v>
      </c>
      <c r="Q1131" s="9">
        <f t="shared" si="140"/>
        <v>-0.1351</v>
      </c>
      <c r="R1131" s="24">
        <f>SUMIFS(tblCleanOrders[Sales_USD],tblCleanOrders[Rep_ID],A1131,tblCleanOrders[Year],YEAR(D1131),tblCleanOrders[Month],MONTH(D1131))</f>
        <v>4789.8999999999996</v>
      </c>
      <c r="S1131" s="27">
        <v>1.1200000000000001</v>
      </c>
      <c r="T1131" s="24">
        <f>INDEX(tblRepAvg[Avg_Monthly_Sales],MATCH(A1131,tblRepAvg[Rep_ID],0))*S1131</f>
        <v>10494.643675675678</v>
      </c>
      <c r="U1131" s="9">
        <f t="shared" si="141"/>
        <v>0.45641378097495161</v>
      </c>
      <c r="V1131" s="24">
        <f t="shared" si="142"/>
        <v>-5704.7436756756779</v>
      </c>
      <c r="W1131" t="str">
        <f t="shared" si="143"/>
        <v>Critical</v>
      </c>
    </row>
    <row r="1132" spans="1:23" ht="15" customHeight="1" x14ac:dyDescent="0.3">
      <c r="A1132" s="25">
        <v>321950</v>
      </c>
      <c r="B1132" s="25">
        <v>4</v>
      </c>
      <c r="C1132" t="str">
        <f>INDEX(tblRegions[name],MATCH(B1132,tblRegions[id],0))</f>
        <v>West</v>
      </c>
      <c r="D1132" s="26">
        <v>42156</v>
      </c>
      <c r="E1132" s="27">
        <v>26</v>
      </c>
      <c r="F1132" s="27">
        <v>22</v>
      </c>
      <c r="G1132" s="9">
        <f t="shared" si="136"/>
        <v>0.84615384615384615</v>
      </c>
      <c r="H1132" s="27">
        <v>524</v>
      </c>
      <c r="I1132" s="27">
        <v>464</v>
      </c>
      <c r="J1132" s="9">
        <f t="shared" si="137"/>
        <v>0.8854961832061069</v>
      </c>
      <c r="K1132">
        <f t="shared" si="138"/>
        <v>-60</v>
      </c>
      <c r="L1132" s="28">
        <v>0.77459999999999996</v>
      </c>
      <c r="M1132" s="28">
        <v>0.9</v>
      </c>
      <c r="N1132" s="9">
        <f t="shared" si="139"/>
        <v>-0.12540000000000007</v>
      </c>
      <c r="O1132" s="28">
        <v>0.81289999999999996</v>
      </c>
      <c r="P1132" s="28">
        <v>0.95</v>
      </c>
      <c r="Q1132" s="9">
        <f t="shared" si="140"/>
        <v>-0.1371</v>
      </c>
      <c r="R1132" s="24">
        <f>SUMIFS(tblCleanOrders[Sales_USD],tblCleanOrders[Rep_ID],A1132,tblCleanOrders[Year],YEAR(D1132),tblCleanOrders[Month],MONTH(D1132))</f>
        <v>8316.67</v>
      </c>
      <c r="S1132" s="27">
        <v>1.1299999999999999</v>
      </c>
      <c r="T1132" s="24">
        <f>INDEX(tblRepAvg[Avg_Monthly_Sales],MATCH(A1132,tblRepAvg[Rep_ID],0))*S1132</f>
        <v>10588.345851351351</v>
      </c>
      <c r="U1132" s="9">
        <f t="shared" si="141"/>
        <v>0.78545507643562429</v>
      </c>
      <c r="V1132" s="24">
        <f t="shared" si="142"/>
        <v>-2271.6758513513505</v>
      </c>
      <c r="W1132" t="str">
        <f t="shared" si="143"/>
        <v>Critical</v>
      </c>
    </row>
    <row r="1133" spans="1:23" ht="15" customHeight="1" x14ac:dyDescent="0.3">
      <c r="A1133" s="25">
        <v>321950</v>
      </c>
      <c r="B1133" s="25">
        <v>4</v>
      </c>
      <c r="C1133" t="str">
        <f>INDEX(tblRegions[name],MATCH(B1133,tblRegions[id],0))</f>
        <v>West</v>
      </c>
      <c r="D1133" s="26">
        <v>42186</v>
      </c>
      <c r="E1133" s="27">
        <v>26</v>
      </c>
      <c r="F1133" s="27">
        <v>23</v>
      </c>
      <c r="G1133" s="9">
        <f t="shared" si="136"/>
        <v>0.88461538461538458</v>
      </c>
      <c r="H1133" s="27">
        <v>532</v>
      </c>
      <c r="I1133" s="27">
        <v>444</v>
      </c>
      <c r="J1133" s="9">
        <f t="shared" si="137"/>
        <v>0.83458646616541354</v>
      </c>
      <c r="K1133">
        <f t="shared" si="138"/>
        <v>-88</v>
      </c>
      <c r="L1133" s="28">
        <v>0.73229999999999995</v>
      </c>
      <c r="M1133" s="28">
        <v>0.9</v>
      </c>
      <c r="N1133" s="9">
        <f t="shared" si="139"/>
        <v>-0.16770000000000007</v>
      </c>
      <c r="O1133" s="28">
        <v>0.70589999999999997</v>
      </c>
      <c r="P1133" s="28">
        <v>0.95</v>
      </c>
      <c r="Q1133" s="9">
        <f t="shared" si="140"/>
        <v>-0.24409999999999998</v>
      </c>
      <c r="R1133" s="24">
        <f>SUMIFS(tblCleanOrders[Sales_USD],tblCleanOrders[Rep_ID],A1133,tblCleanOrders[Year],YEAR(D1133),tblCleanOrders[Month],MONTH(D1133))</f>
        <v>7442.8899999999994</v>
      </c>
      <c r="S1133" s="27">
        <v>1.1399999999999999</v>
      </c>
      <c r="T1133" s="24">
        <f>INDEX(tblRepAvg[Avg_Monthly_Sales],MATCH(A1133,tblRepAvg[Rep_ID],0))*S1133</f>
        <v>10682.048027027027</v>
      </c>
      <c r="U1133" s="9">
        <f t="shared" si="141"/>
        <v>0.69676619887576619</v>
      </c>
      <c r="V1133" s="24">
        <f t="shared" si="142"/>
        <v>-3239.1580270270279</v>
      </c>
      <c r="W1133" t="str">
        <f t="shared" si="143"/>
        <v>Critical</v>
      </c>
    </row>
    <row r="1134" spans="1:23" ht="15" customHeight="1" x14ac:dyDescent="0.3">
      <c r="A1134" s="25">
        <v>321950</v>
      </c>
      <c r="B1134" s="25">
        <v>4</v>
      </c>
      <c r="C1134" t="str">
        <f>INDEX(tblRegions[name],MATCH(B1134,tblRegions[id],0))</f>
        <v>West</v>
      </c>
      <c r="D1134" s="26">
        <v>42217</v>
      </c>
      <c r="E1134" s="27">
        <v>26</v>
      </c>
      <c r="F1134" s="27">
        <v>22</v>
      </c>
      <c r="G1134" s="9">
        <f t="shared" si="136"/>
        <v>0.84615384615384615</v>
      </c>
      <c r="H1134" s="27">
        <v>540</v>
      </c>
      <c r="I1134" s="27">
        <v>459</v>
      </c>
      <c r="J1134" s="9">
        <f t="shared" si="137"/>
        <v>0.85</v>
      </c>
      <c r="K1134">
        <f t="shared" si="138"/>
        <v>-81</v>
      </c>
      <c r="L1134" s="28">
        <v>0.75139999999999996</v>
      </c>
      <c r="M1134" s="28">
        <v>0.9</v>
      </c>
      <c r="N1134" s="9">
        <f t="shared" si="139"/>
        <v>-0.14860000000000007</v>
      </c>
      <c r="O1134" s="28">
        <v>0.82210000000000005</v>
      </c>
      <c r="P1134" s="28">
        <v>0.95</v>
      </c>
      <c r="Q1134" s="9">
        <f t="shared" si="140"/>
        <v>-0.1278999999999999</v>
      </c>
      <c r="R1134" s="24">
        <f>SUMIFS(tblCleanOrders[Sales_USD],tblCleanOrders[Rep_ID],A1134,tblCleanOrders[Year],YEAR(D1134),tblCleanOrders[Month],MONTH(D1134))</f>
        <v>7086.3599999999988</v>
      </c>
      <c r="S1134" s="27">
        <v>1.1499999999999999</v>
      </c>
      <c r="T1134" s="24">
        <f>INDEX(tblRepAvg[Avg_Monthly_Sales],MATCH(A1134,tblRepAvg[Rep_ID],0))*S1134</f>
        <v>10775.750202702702</v>
      </c>
      <c r="U1134" s="9">
        <f t="shared" si="141"/>
        <v>0.65762103488837786</v>
      </c>
      <c r="V1134" s="24">
        <f t="shared" si="142"/>
        <v>-3689.3902027027034</v>
      </c>
      <c r="W1134" t="str">
        <f t="shared" si="143"/>
        <v>Critical</v>
      </c>
    </row>
    <row r="1135" spans="1:23" ht="15" customHeight="1" x14ac:dyDescent="0.3">
      <c r="A1135" s="25">
        <v>321950</v>
      </c>
      <c r="B1135" s="25">
        <v>4</v>
      </c>
      <c r="C1135" t="str">
        <f>INDEX(tblRegions[name],MATCH(B1135,tblRegions[id],0))</f>
        <v>West</v>
      </c>
      <c r="D1135" s="26">
        <v>42248</v>
      </c>
      <c r="E1135" s="27">
        <v>26</v>
      </c>
      <c r="F1135" s="27">
        <v>22</v>
      </c>
      <c r="G1135" s="9">
        <f t="shared" si="136"/>
        <v>0.84615384615384615</v>
      </c>
      <c r="H1135" s="27">
        <v>516</v>
      </c>
      <c r="I1135" s="27">
        <v>449</v>
      </c>
      <c r="J1135" s="9">
        <f t="shared" si="137"/>
        <v>0.87015503875968991</v>
      </c>
      <c r="K1135">
        <f t="shared" si="138"/>
        <v>-67</v>
      </c>
      <c r="L1135" s="28">
        <v>0.75339999999999996</v>
      </c>
      <c r="M1135" s="28">
        <v>0.9</v>
      </c>
      <c r="N1135" s="9">
        <f t="shared" si="139"/>
        <v>-0.14660000000000006</v>
      </c>
      <c r="O1135" s="28">
        <v>0.81069999999999998</v>
      </c>
      <c r="P1135" s="28">
        <v>0.95</v>
      </c>
      <c r="Q1135" s="9">
        <f t="shared" si="140"/>
        <v>-0.13929999999999998</v>
      </c>
      <c r="R1135" s="24">
        <f>SUMIFS(tblCleanOrders[Sales_USD],tblCleanOrders[Rep_ID],A1135,tblCleanOrders[Year],YEAR(D1135),tblCleanOrders[Month],MONTH(D1135))</f>
        <v>10452.949999999999</v>
      </c>
      <c r="S1135" s="27">
        <v>1.05</v>
      </c>
      <c r="T1135" s="24">
        <f>INDEX(tblRepAvg[Avg_Monthly_Sales],MATCH(A1135,tblRepAvg[Rep_ID],0))*S1135</f>
        <v>9838.7284459459461</v>
      </c>
      <c r="U1135" s="9">
        <f t="shared" si="141"/>
        <v>1.0624289568950491</v>
      </c>
      <c r="V1135" s="24">
        <f t="shared" si="142"/>
        <v>614.22155405405283</v>
      </c>
      <c r="W1135" t="str">
        <f t="shared" si="143"/>
        <v>At Risk</v>
      </c>
    </row>
    <row r="1136" spans="1:23" ht="15" customHeight="1" x14ac:dyDescent="0.3">
      <c r="A1136" s="25">
        <v>321950</v>
      </c>
      <c r="B1136" s="25">
        <v>4</v>
      </c>
      <c r="C1136" t="str">
        <f>INDEX(tblRegions[name],MATCH(B1136,tblRegions[id],0))</f>
        <v>West</v>
      </c>
      <c r="D1136" s="26">
        <v>42278</v>
      </c>
      <c r="E1136" s="27">
        <v>26</v>
      </c>
      <c r="F1136" s="27">
        <v>23</v>
      </c>
      <c r="G1136" s="9">
        <f t="shared" si="136"/>
        <v>0.88461538461538458</v>
      </c>
      <c r="H1136" s="27">
        <v>524</v>
      </c>
      <c r="I1136" s="27">
        <v>461</v>
      </c>
      <c r="J1136" s="9">
        <f t="shared" si="137"/>
        <v>0.87977099236641221</v>
      </c>
      <c r="K1136">
        <f t="shared" si="138"/>
        <v>-63</v>
      </c>
      <c r="L1136" s="28">
        <v>0.70399999999999996</v>
      </c>
      <c r="M1136" s="28">
        <v>0.9</v>
      </c>
      <c r="N1136" s="9">
        <f t="shared" si="139"/>
        <v>-0.19600000000000006</v>
      </c>
      <c r="O1136" s="28">
        <v>0.77090000000000003</v>
      </c>
      <c r="P1136" s="28">
        <v>0.95</v>
      </c>
      <c r="Q1136" s="9">
        <f t="shared" si="140"/>
        <v>-0.17909999999999993</v>
      </c>
      <c r="R1136" s="24">
        <f>SUMIFS(tblCleanOrders[Sales_USD],tblCleanOrders[Rep_ID],A1136,tblCleanOrders[Year],YEAR(D1136),tblCleanOrders[Month],MONTH(D1136))</f>
        <v>11301.93</v>
      </c>
      <c r="S1136" s="27">
        <v>1.06</v>
      </c>
      <c r="T1136" s="24">
        <f>INDEX(tblRepAvg[Avg_Monthly_Sales],MATCH(A1136,tblRepAvg[Rep_ID],0))*S1136</f>
        <v>9932.4306216216228</v>
      </c>
      <c r="U1136" s="9">
        <f t="shared" si="141"/>
        <v>1.137881595205624</v>
      </c>
      <c r="V1136" s="24">
        <f t="shared" si="142"/>
        <v>1369.4993783783775</v>
      </c>
      <c r="W1136" t="str">
        <f t="shared" si="143"/>
        <v>At Risk</v>
      </c>
    </row>
    <row r="1137" spans="1:23" ht="15" customHeight="1" x14ac:dyDescent="0.3">
      <c r="A1137" s="25">
        <v>321950</v>
      </c>
      <c r="B1137" s="25">
        <v>4</v>
      </c>
      <c r="C1137" t="str">
        <f>INDEX(tblRegions[name],MATCH(B1137,tblRegions[id],0))</f>
        <v>West</v>
      </c>
      <c r="D1137" s="26">
        <v>42309</v>
      </c>
      <c r="E1137" s="27">
        <v>26</v>
      </c>
      <c r="F1137" s="27">
        <v>23</v>
      </c>
      <c r="G1137" s="9">
        <f t="shared" si="136"/>
        <v>0.88461538461538458</v>
      </c>
      <c r="H1137" s="27">
        <v>532</v>
      </c>
      <c r="I1137" s="27">
        <v>469</v>
      </c>
      <c r="J1137" s="9">
        <f t="shared" si="137"/>
        <v>0.88157894736842102</v>
      </c>
      <c r="K1137">
        <f t="shared" si="138"/>
        <v>-63</v>
      </c>
      <c r="L1137" s="28">
        <v>0.77210000000000001</v>
      </c>
      <c r="M1137" s="28">
        <v>0.9</v>
      </c>
      <c r="N1137" s="9">
        <f t="shared" si="139"/>
        <v>-0.12790000000000001</v>
      </c>
      <c r="O1137" s="28">
        <v>0.78690000000000004</v>
      </c>
      <c r="P1137" s="28">
        <v>0.95</v>
      </c>
      <c r="Q1137" s="9">
        <f t="shared" si="140"/>
        <v>-0.16309999999999991</v>
      </c>
      <c r="R1137" s="24">
        <f>SUMIFS(tblCleanOrders[Sales_USD],tblCleanOrders[Rep_ID],A1137,tblCleanOrders[Year],YEAR(D1137),tblCleanOrders[Month],MONTH(D1137))</f>
        <v>10952.98</v>
      </c>
      <c r="S1137" s="27">
        <v>1.07</v>
      </c>
      <c r="T1137" s="24">
        <f>INDEX(tblRepAvg[Avg_Monthly_Sales],MATCH(A1137,tblRepAvg[Rep_ID],0))*S1137</f>
        <v>10026.132797297298</v>
      </c>
      <c r="U1137" s="9">
        <f t="shared" si="141"/>
        <v>1.0924431404850881</v>
      </c>
      <c r="V1137" s="24">
        <f t="shared" si="142"/>
        <v>926.84720270270191</v>
      </c>
      <c r="W1137" t="str">
        <f t="shared" si="143"/>
        <v>At Risk</v>
      </c>
    </row>
    <row r="1138" spans="1:23" ht="15" customHeight="1" x14ac:dyDescent="0.3">
      <c r="A1138" s="25">
        <v>321950</v>
      </c>
      <c r="B1138" s="25">
        <v>4</v>
      </c>
      <c r="C1138" t="str">
        <f>INDEX(tblRegions[name],MATCH(B1138,tblRegions[id],0))</f>
        <v>West</v>
      </c>
      <c r="D1138" s="26">
        <v>42339</v>
      </c>
      <c r="E1138" s="27">
        <v>26</v>
      </c>
      <c r="F1138" s="27">
        <v>23</v>
      </c>
      <c r="G1138" s="9">
        <f t="shared" si="136"/>
        <v>0.88461538461538458</v>
      </c>
      <c r="H1138" s="27">
        <v>540</v>
      </c>
      <c r="I1138" s="27">
        <v>461</v>
      </c>
      <c r="J1138" s="9">
        <f t="shared" si="137"/>
        <v>0.85370370370370374</v>
      </c>
      <c r="K1138">
        <f t="shared" si="138"/>
        <v>-79</v>
      </c>
      <c r="L1138" s="28">
        <v>0.75109999999999999</v>
      </c>
      <c r="M1138" s="28">
        <v>0.9</v>
      </c>
      <c r="N1138" s="9">
        <f t="shared" si="139"/>
        <v>-0.14890000000000003</v>
      </c>
      <c r="O1138" s="28">
        <v>0.80559999999999998</v>
      </c>
      <c r="P1138" s="28">
        <v>0.95</v>
      </c>
      <c r="Q1138" s="9">
        <f t="shared" si="140"/>
        <v>-0.14439999999999997</v>
      </c>
      <c r="R1138" s="24">
        <f>SUMIFS(tblCleanOrders[Sales_USD],tblCleanOrders[Rep_ID],A1138,tblCleanOrders[Year],YEAR(D1138),tblCleanOrders[Month],MONTH(D1138))</f>
        <v>9760.9</v>
      </c>
      <c r="S1138" s="27">
        <v>1.08</v>
      </c>
      <c r="T1138" s="24">
        <f>INDEX(tblRepAvg[Avg_Monthly_Sales],MATCH(A1138,tblRepAvg[Rep_ID],0))*S1138</f>
        <v>10119.834972972974</v>
      </c>
      <c r="U1138" s="9">
        <f t="shared" si="141"/>
        <v>0.96453153891031007</v>
      </c>
      <c r="V1138" s="24">
        <f t="shared" si="142"/>
        <v>-358.93497297297472</v>
      </c>
      <c r="W1138" t="str">
        <f t="shared" si="143"/>
        <v>At Risk</v>
      </c>
    </row>
    <row r="1139" spans="1:23" ht="15" customHeight="1" x14ac:dyDescent="0.3">
      <c r="A1139" s="25">
        <v>321950</v>
      </c>
      <c r="B1139" s="25">
        <v>4</v>
      </c>
      <c r="C1139" t="str">
        <f>INDEX(tblRegions[name],MATCH(B1139,tblRegions[id],0))</f>
        <v>West</v>
      </c>
      <c r="D1139" s="26">
        <v>42370</v>
      </c>
      <c r="E1139" s="27">
        <v>26</v>
      </c>
      <c r="F1139" s="27">
        <v>23</v>
      </c>
      <c r="G1139" s="9">
        <f t="shared" si="136"/>
        <v>0.88461538461538458</v>
      </c>
      <c r="H1139" s="27">
        <v>516</v>
      </c>
      <c r="I1139" s="27">
        <v>462</v>
      </c>
      <c r="J1139" s="9">
        <f t="shared" si="137"/>
        <v>0.89534883720930236</v>
      </c>
      <c r="K1139">
        <f t="shared" si="138"/>
        <v>-54</v>
      </c>
      <c r="L1139" s="28">
        <v>0.78969999999999996</v>
      </c>
      <c r="M1139" s="28">
        <v>0.9</v>
      </c>
      <c r="N1139" s="9">
        <f t="shared" si="139"/>
        <v>-0.11030000000000006</v>
      </c>
      <c r="O1139" s="28">
        <v>0.8014</v>
      </c>
      <c r="P1139" s="28">
        <v>0.95</v>
      </c>
      <c r="Q1139" s="9">
        <f t="shared" si="140"/>
        <v>-0.14859999999999995</v>
      </c>
      <c r="R1139" s="24">
        <f>SUMIFS(tblCleanOrders[Sales_USD],tblCleanOrders[Rep_ID],A1139,tblCleanOrders[Year],YEAR(D1139),tblCleanOrders[Month],MONTH(D1139))</f>
        <v>11994.34</v>
      </c>
      <c r="S1139" s="27">
        <v>1.0900000000000001</v>
      </c>
      <c r="T1139" s="24">
        <f>INDEX(tblRepAvg[Avg_Monthly_Sales],MATCH(A1139,tblRepAvg[Rep_ID],0))*S1139</f>
        <v>10213.537148648649</v>
      </c>
      <c r="U1139" s="9">
        <f t="shared" si="141"/>
        <v>1.1743571130582287</v>
      </c>
      <c r="V1139" s="24">
        <f t="shared" si="142"/>
        <v>1780.8028513513509</v>
      </c>
      <c r="W1139" t="str">
        <f t="shared" si="143"/>
        <v>At Risk</v>
      </c>
    </row>
    <row r="1140" spans="1:23" ht="15" customHeight="1" x14ac:dyDescent="0.3">
      <c r="A1140" s="25">
        <v>321950</v>
      </c>
      <c r="B1140" s="25">
        <v>4</v>
      </c>
      <c r="C1140" t="str">
        <f>INDEX(tblRegions[name],MATCH(B1140,tblRegions[id],0))</f>
        <v>West</v>
      </c>
      <c r="D1140" s="26">
        <v>42401</v>
      </c>
      <c r="E1140" s="27">
        <v>26</v>
      </c>
      <c r="F1140" s="27">
        <v>22</v>
      </c>
      <c r="G1140" s="9">
        <f t="shared" si="136"/>
        <v>0.84615384615384615</v>
      </c>
      <c r="H1140" s="27">
        <v>524</v>
      </c>
      <c r="I1140" s="27">
        <v>441</v>
      </c>
      <c r="J1140" s="9">
        <f t="shared" si="137"/>
        <v>0.84160305343511455</v>
      </c>
      <c r="K1140">
        <f t="shared" si="138"/>
        <v>-83</v>
      </c>
      <c r="L1140" s="28">
        <v>0.75970000000000004</v>
      </c>
      <c r="M1140" s="28">
        <v>0.9</v>
      </c>
      <c r="N1140" s="9">
        <f t="shared" si="139"/>
        <v>-0.14029999999999998</v>
      </c>
      <c r="O1140" s="28">
        <v>0.80200000000000005</v>
      </c>
      <c r="P1140" s="28">
        <v>0.95</v>
      </c>
      <c r="Q1140" s="9">
        <f t="shared" si="140"/>
        <v>-0.14799999999999991</v>
      </c>
      <c r="R1140" s="24">
        <f>SUMIFS(tblCleanOrders[Sales_USD],tblCleanOrders[Rep_ID],A1140,tblCleanOrders[Year],YEAR(D1140),tblCleanOrders[Month],MONTH(D1140))</f>
        <v>11037.029999999999</v>
      </c>
      <c r="S1140" s="27">
        <v>1.1000000000000001</v>
      </c>
      <c r="T1140" s="24">
        <f>INDEX(tblRepAvg[Avg_Monthly_Sales],MATCH(A1140,tblRepAvg[Rep_ID],0))*S1140</f>
        <v>10307.239324324326</v>
      </c>
      <c r="U1140" s="9">
        <f t="shared" si="141"/>
        <v>1.0708036994885159</v>
      </c>
      <c r="V1140" s="24">
        <f t="shared" si="142"/>
        <v>729.7906756756729</v>
      </c>
      <c r="W1140" t="str">
        <f t="shared" si="143"/>
        <v>At Risk</v>
      </c>
    </row>
    <row r="1141" spans="1:23" ht="15" customHeight="1" x14ac:dyDescent="0.3">
      <c r="A1141" s="25">
        <v>321950</v>
      </c>
      <c r="B1141" s="25">
        <v>4</v>
      </c>
      <c r="C1141" t="str">
        <f>INDEX(tblRegions[name],MATCH(B1141,tblRegions[id],0))</f>
        <v>West</v>
      </c>
      <c r="D1141" s="26">
        <v>42430</v>
      </c>
      <c r="E1141" s="27">
        <v>26</v>
      </c>
      <c r="F1141" s="27">
        <v>22</v>
      </c>
      <c r="G1141" s="9">
        <f t="shared" si="136"/>
        <v>0.84615384615384615</v>
      </c>
      <c r="H1141" s="27">
        <v>532</v>
      </c>
      <c r="I1141" s="27">
        <v>464</v>
      </c>
      <c r="J1141" s="9">
        <f t="shared" si="137"/>
        <v>0.8721804511278195</v>
      </c>
      <c r="K1141">
        <f t="shared" si="138"/>
        <v>-68</v>
      </c>
      <c r="L1141" s="28">
        <v>0.7238</v>
      </c>
      <c r="M1141" s="28">
        <v>0.9</v>
      </c>
      <c r="N1141" s="9">
        <f t="shared" si="139"/>
        <v>-0.17620000000000002</v>
      </c>
      <c r="O1141" s="28">
        <v>0.77480000000000004</v>
      </c>
      <c r="P1141" s="28">
        <v>0.95</v>
      </c>
      <c r="Q1141" s="9">
        <f t="shared" si="140"/>
        <v>-0.17519999999999991</v>
      </c>
      <c r="R1141" s="24">
        <f>SUMIFS(tblCleanOrders[Sales_USD],tblCleanOrders[Rep_ID],A1141,tblCleanOrders[Year],YEAR(D1141),tblCleanOrders[Month],MONTH(D1141))</f>
        <v>11136.75</v>
      </c>
      <c r="S1141" s="27">
        <v>1.1100000000000001</v>
      </c>
      <c r="T1141" s="24">
        <f>INDEX(tblRepAvg[Avg_Monthly_Sales],MATCH(A1141,tblRepAvg[Rep_ID],0))*S1141</f>
        <v>10400.941500000001</v>
      </c>
      <c r="U1141" s="9">
        <f t="shared" si="141"/>
        <v>1.0707444128976207</v>
      </c>
      <c r="V1141" s="24">
        <f t="shared" si="142"/>
        <v>735.80849999999919</v>
      </c>
      <c r="W1141" t="str">
        <f t="shared" si="143"/>
        <v>At Risk</v>
      </c>
    </row>
    <row r="1142" spans="1:23" ht="15" customHeight="1" x14ac:dyDescent="0.3">
      <c r="A1142" s="25">
        <v>321950</v>
      </c>
      <c r="B1142" s="25">
        <v>4</v>
      </c>
      <c r="C1142" t="str">
        <f>INDEX(tblRegions[name],MATCH(B1142,tblRegions[id],0))</f>
        <v>West</v>
      </c>
      <c r="D1142" s="26">
        <v>42461</v>
      </c>
      <c r="E1142" s="27">
        <v>26</v>
      </c>
      <c r="F1142" s="27">
        <v>22</v>
      </c>
      <c r="G1142" s="9">
        <f t="shared" si="136"/>
        <v>0.84615384615384615</v>
      </c>
      <c r="H1142" s="27">
        <v>540</v>
      </c>
      <c r="I1142" s="27">
        <v>485</v>
      </c>
      <c r="J1142" s="9">
        <f t="shared" si="137"/>
        <v>0.89814814814814814</v>
      </c>
      <c r="K1142">
        <f t="shared" si="138"/>
        <v>-55</v>
      </c>
      <c r="L1142" s="28">
        <v>0.74890000000000001</v>
      </c>
      <c r="M1142" s="28">
        <v>0.9</v>
      </c>
      <c r="N1142" s="9">
        <f t="shared" si="139"/>
        <v>-0.15110000000000001</v>
      </c>
      <c r="O1142" s="28">
        <v>0.77039999999999997</v>
      </c>
      <c r="P1142" s="28">
        <v>0.95</v>
      </c>
      <c r="Q1142" s="9">
        <f t="shared" si="140"/>
        <v>-0.17959999999999998</v>
      </c>
      <c r="R1142" s="24">
        <f>SUMIFS(tblCleanOrders[Sales_USD],tblCleanOrders[Rep_ID],A1142,tblCleanOrders[Year],YEAR(D1142),tblCleanOrders[Month],MONTH(D1142))</f>
        <v>9954.43</v>
      </c>
      <c r="S1142" s="27">
        <v>1.1200000000000001</v>
      </c>
      <c r="T1142" s="24">
        <f>INDEX(tblRepAvg[Avg_Monthly_Sales],MATCH(A1142,tblRepAvg[Rep_ID],0))*S1142</f>
        <v>10494.643675675678</v>
      </c>
      <c r="U1142" s="9">
        <f t="shared" si="141"/>
        <v>0.94852481967274638</v>
      </c>
      <c r="V1142" s="24">
        <f t="shared" si="142"/>
        <v>-540.21367567567722</v>
      </c>
      <c r="W1142" t="str">
        <f t="shared" si="143"/>
        <v>At Risk</v>
      </c>
    </row>
    <row r="1143" spans="1:23" ht="15" customHeight="1" x14ac:dyDescent="0.3">
      <c r="A1143" s="25">
        <v>321950</v>
      </c>
      <c r="B1143" s="25">
        <v>4</v>
      </c>
      <c r="C1143" t="str">
        <f>INDEX(tblRegions[name],MATCH(B1143,tblRegions[id],0))</f>
        <v>West</v>
      </c>
      <c r="D1143" s="26">
        <v>42491</v>
      </c>
      <c r="E1143" s="27">
        <v>26</v>
      </c>
      <c r="F1143" s="27">
        <v>22</v>
      </c>
      <c r="G1143" s="9">
        <f t="shared" si="136"/>
        <v>0.84615384615384615</v>
      </c>
      <c r="H1143" s="27">
        <v>516</v>
      </c>
      <c r="I1143" s="27">
        <v>457</v>
      </c>
      <c r="J1143" s="9">
        <f t="shared" si="137"/>
        <v>0.88565891472868219</v>
      </c>
      <c r="K1143">
        <f t="shared" si="138"/>
        <v>-59</v>
      </c>
      <c r="L1143" s="28">
        <v>0.6653</v>
      </c>
      <c r="M1143" s="28">
        <v>0.9</v>
      </c>
      <c r="N1143" s="9">
        <f t="shared" si="139"/>
        <v>-0.23470000000000002</v>
      </c>
      <c r="O1143" s="28">
        <v>0.74609999999999999</v>
      </c>
      <c r="P1143" s="28">
        <v>0.95</v>
      </c>
      <c r="Q1143" s="9">
        <f t="shared" si="140"/>
        <v>-0.20389999999999997</v>
      </c>
      <c r="R1143" s="24">
        <f>SUMIFS(tblCleanOrders[Sales_USD],tblCleanOrders[Rep_ID],A1143,tblCleanOrders[Year],YEAR(D1143),tblCleanOrders[Month],MONTH(D1143))</f>
        <v>7090.56</v>
      </c>
      <c r="S1143" s="27">
        <v>1.1299999999999999</v>
      </c>
      <c r="T1143" s="24">
        <f>INDEX(tblRepAvg[Avg_Monthly_Sales],MATCH(A1143,tblRepAvg[Rep_ID],0))*S1143</f>
        <v>10588.345851351351</v>
      </c>
      <c r="U1143" s="9">
        <f t="shared" si="141"/>
        <v>0.66965700776529313</v>
      </c>
      <c r="V1143" s="24">
        <f t="shared" si="142"/>
        <v>-3497.7858513513502</v>
      </c>
      <c r="W1143" t="str">
        <f t="shared" si="143"/>
        <v>Critical</v>
      </c>
    </row>
    <row r="1144" spans="1:23" ht="15" customHeight="1" x14ac:dyDescent="0.3">
      <c r="A1144" s="25">
        <v>321950</v>
      </c>
      <c r="B1144" s="25">
        <v>4</v>
      </c>
      <c r="C1144" t="str">
        <f>INDEX(tblRegions[name],MATCH(B1144,tblRegions[id],0))</f>
        <v>West</v>
      </c>
      <c r="D1144" s="26">
        <v>42522</v>
      </c>
      <c r="E1144" s="27">
        <v>26</v>
      </c>
      <c r="F1144" s="27">
        <v>24</v>
      </c>
      <c r="G1144" s="9">
        <f t="shared" si="136"/>
        <v>0.92307692307692313</v>
      </c>
      <c r="H1144" s="27">
        <v>524</v>
      </c>
      <c r="I1144" s="27">
        <v>442</v>
      </c>
      <c r="J1144" s="9">
        <f t="shared" si="137"/>
        <v>0.84351145038167941</v>
      </c>
      <c r="K1144">
        <f t="shared" si="138"/>
        <v>-82</v>
      </c>
      <c r="L1144" s="28">
        <v>0.72499999999999998</v>
      </c>
      <c r="M1144" s="28">
        <v>0.9</v>
      </c>
      <c r="N1144" s="9">
        <f t="shared" si="139"/>
        <v>-0.17500000000000004</v>
      </c>
      <c r="O1144" s="28">
        <v>0.78869999999999996</v>
      </c>
      <c r="P1144" s="28">
        <v>0.95</v>
      </c>
      <c r="Q1144" s="9">
        <f t="shared" si="140"/>
        <v>-0.1613</v>
      </c>
      <c r="R1144" s="24">
        <f>SUMIFS(tblCleanOrders[Sales_USD],tblCleanOrders[Rep_ID],A1144,tblCleanOrders[Year],YEAR(D1144),tblCleanOrders[Month],MONTH(D1144))</f>
        <v>13070.619999999999</v>
      </c>
      <c r="S1144" s="27">
        <v>1.1399999999999999</v>
      </c>
      <c r="T1144" s="24">
        <f>INDEX(tblRepAvg[Avg_Monthly_Sales],MATCH(A1144,tblRepAvg[Rep_ID],0))*S1144</f>
        <v>10682.048027027027</v>
      </c>
      <c r="U1144" s="9">
        <f t="shared" si="141"/>
        <v>1.2236061817855117</v>
      </c>
      <c r="V1144" s="24">
        <f t="shared" si="142"/>
        <v>2388.5719729729717</v>
      </c>
      <c r="W1144" t="str">
        <f t="shared" si="143"/>
        <v>At Risk</v>
      </c>
    </row>
    <row r="1145" spans="1:23" ht="15" customHeight="1" x14ac:dyDescent="0.3">
      <c r="A1145" s="25">
        <v>321950</v>
      </c>
      <c r="B1145" s="25">
        <v>4</v>
      </c>
      <c r="C1145" t="str">
        <f>INDEX(tblRegions[name],MATCH(B1145,tblRegions[id],0))</f>
        <v>West</v>
      </c>
      <c r="D1145" s="26">
        <v>42552</v>
      </c>
      <c r="E1145" s="27">
        <v>26</v>
      </c>
      <c r="F1145" s="27">
        <v>22</v>
      </c>
      <c r="G1145" s="9">
        <f t="shared" si="136"/>
        <v>0.84615384615384615</v>
      </c>
      <c r="H1145" s="27">
        <v>532</v>
      </c>
      <c r="I1145" s="27">
        <v>454</v>
      </c>
      <c r="J1145" s="9">
        <f t="shared" si="137"/>
        <v>0.85338345864661658</v>
      </c>
      <c r="K1145">
        <f t="shared" si="138"/>
        <v>-78</v>
      </c>
      <c r="L1145" s="28">
        <v>0.82809999999999995</v>
      </c>
      <c r="M1145" s="28">
        <v>0.9</v>
      </c>
      <c r="N1145" s="9">
        <f t="shared" si="139"/>
        <v>-7.1900000000000075E-2</v>
      </c>
      <c r="O1145" s="28">
        <v>0.81920000000000004</v>
      </c>
      <c r="P1145" s="28">
        <v>0.95</v>
      </c>
      <c r="Q1145" s="9">
        <f t="shared" si="140"/>
        <v>-0.13079999999999992</v>
      </c>
      <c r="R1145" s="24">
        <f>SUMIFS(tblCleanOrders[Sales_USD],tblCleanOrders[Rep_ID],A1145,tblCleanOrders[Year],YEAR(D1145),tblCleanOrders[Month],MONTH(D1145))</f>
        <v>19322.379999999997</v>
      </c>
      <c r="S1145" s="27">
        <v>1.1499999999999999</v>
      </c>
      <c r="T1145" s="24">
        <f>INDEX(tblRepAvg[Avg_Monthly_Sales],MATCH(A1145,tblRepAvg[Rep_ID],0))*S1145</f>
        <v>10775.750202702702</v>
      </c>
      <c r="U1145" s="9">
        <f t="shared" si="141"/>
        <v>1.793135478878648</v>
      </c>
      <c r="V1145" s="24">
        <f t="shared" si="142"/>
        <v>8546.6297972972952</v>
      </c>
      <c r="W1145" t="str">
        <f t="shared" si="143"/>
        <v>Healthy</v>
      </c>
    </row>
    <row r="1146" spans="1:23" ht="15" customHeight="1" x14ac:dyDescent="0.3">
      <c r="A1146" s="25">
        <v>321950</v>
      </c>
      <c r="B1146" s="25">
        <v>4</v>
      </c>
      <c r="C1146" t="str">
        <f>INDEX(tblRegions[name],MATCH(B1146,tblRegions[id],0))</f>
        <v>West</v>
      </c>
      <c r="D1146" s="26">
        <v>42583</v>
      </c>
      <c r="E1146" s="27">
        <v>26</v>
      </c>
      <c r="F1146" s="27">
        <v>22</v>
      </c>
      <c r="G1146" s="9">
        <f t="shared" si="136"/>
        <v>0.84615384615384615</v>
      </c>
      <c r="H1146" s="27">
        <v>540</v>
      </c>
      <c r="I1146" s="27">
        <v>459</v>
      </c>
      <c r="J1146" s="9">
        <f t="shared" si="137"/>
        <v>0.85</v>
      </c>
      <c r="K1146">
        <f t="shared" si="138"/>
        <v>-81</v>
      </c>
      <c r="L1146" s="28">
        <v>0.73929999999999996</v>
      </c>
      <c r="M1146" s="28">
        <v>0.9</v>
      </c>
      <c r="N1146" s="9">
        <f t="shared" si="139"/>
        <v>-0.16070000000000007</v>
      </c>
      <c r="O1146" s="28">
        <v>0.75609999999999999</v>
      </c>
      <c r="P1146" s="28">
        <v>0.95</v>
      </c>
      <c r="Q1146" s="9">
        <f t="shared" si="140"/>
        <v>-0.19389999999999996</v>
      </c>
      <c r="R1146" s="24">
        <f>SUMIFS(tblCleanOrders[Sales_USD],tblCleanOrders[Rep_ID],A1146,tblCleanOrders[Year],YEAR(D1146),tblCleanOrders[Month],MONTH(D1146))</f>
        <v>13995.34</v>
      </c>
      <c r="S1146" s="27">
        <v>1.05</v>
      </c>
      <c r="T1146" s="24">
        <f>INDEX(tblRepAvg[Avg_Monthly_Sales],MATCH(A1146,tblRepAvg[Rep_ID],0))*S1146</f>
        <v>9838.7284459459461</v>
      </c>
      <c r="U1146" s="9">
        <f t="shared" si="141"/>
        <v>1.4224744667860802</v>
      </c>
      <c r="V1146" s="24">
        <f t="shared" si="142"/>
        <v>4156.6115540540541</v>
      </c>
      <c r="W1146" t="str">
        <f t="shared" si="143"/>
        <v>At Risk</v>
      </c>
    </row>
    <row r="1147" spans="1:23" ht="15" customHeight="1" x14ac:dyDescent="0.3">
      <c r="A1147" s="25">
        <v>321950</v>
      </c>
      <c r="B1147" s="25">
        <v>4</v>
      </c>
      <c r="C1147" t="str">
        <f>INDEX(tblRegions[name],MATCH(B1147,tblRegions[id],0))</f>
        <v>West</v>
      </c>
      <c r="D1147" s="26">
        <v>42614</v>
      </c>
      <c r="E1147" s="27">
        <v>26</v>
      </c>
      <c r="F1147" s="27">
        <v>21</v>
      </c>
      <c r="G1147" s="9">
        <f t="shared" si="136"/>
        <v>0.80769230769230771</v>
      </c>
      <c r="H1147" s="27">
        <v>516</v>
      </c>
      <c r="I1147" s="27">
        <v>390</v>
      </c>
      <c r="J1147" s="9">
        <f t="shared" si="137"/>
        <v>0.7558139534883721</v>
      </c>
      <c r="K1147">
        <f t="shared" si="138"/>
        <v>-126</v>
      </c>
      <c r="L1147" s="28">
        <v>0.73240000000000005</v>
      </c>
      <c r="M1147" s="28">
        <v>0.9</v>
      </c>
      <c r="N1147" s="9">
        <f t="shared" si="139"/>
        <v>-0.16759999999999997</v>
      </c>
      <c r="O1147" s="28">
        <v>0.75</v>
      </c>
      <c r="P1147" s="28">
        <v>0.95</v>
      </c>
      <c r="Q1147" s="9">
        <f t="shared" si="140"/>
        <v>-0.19999999999999996</v>
      </c>
      <c r="R1147" s="24">
        <f>SUMIFS(tblCleanOrders[Sales_USD],tblCleanOrders[Rep_ID],A1147,tblCleanOrders[Year],YEAR(D1147),tblCleanOrders[Month],MONTH(D1147))</f>
        <v>12978.65</v>
      </c>
      <c r="S1147" s="27">
        <v>1.06</v>
      </c>
      <c r="T1147" s="24">
        <f>INDEX(tblRepAvg[Avg_Monthly_Sales],MATCH(A1147,tblRepAvg[Rep_ID],0))*S1147</f>
        <v>9932.4306216216228</v>
      </c>
      <c r="U1147" s="9">
        <f t="shared" si="141"/>
        <v>1.3066942518326934</v>
      </c>
      <c r="V1147" s="24">
        <f t="shared" si="142"/>
        <v>3046.2193783783769</v>
      </c>
      <c r="W1147" t="str">
        <f t="shared" si="143"/>
        <v>At Risk</v>
      </c>
    </row>
    <row r="1148" spans="1:23" ht="15" customHeight="1" x14ac:dyDescent="0.3">
      <c r="A1148" s="25">
        <v>321950</v>
      </c>
      <c r="B1148" s="25">
        <v>4</v>
      </c>
      <c r="C1148" t="str">
        <f>INDEX(tblRegions[name],MATCH(B1148,tblRegions[id],0))</f>
        <v>West</v>
      </c>
      <c r="D1148" s="26">
        <v>42644</v>
      </c>
      <c r="E1148" s="27">
        <v>26</v>
      </c>
      <c r="F1148" s="27">
        <v>23</v>
      </c>
      <c r="G1148" s="9">
        <f t="shared" si="136"/>
        <v>0.88461538461538458</v>
      </c>
      <c r="H1148" s="27">
        <v>524</v>
      </c>
      <c r="I1148" s="27">
        <v>404</v>
      </c>
      <c r="J1148" s="9">
        <f t="shared" si="137"/>
        <v>0.77099236641221369</v>
      </c>
      <c r="K1148">
        <f t="shared" si="138"/>
        <v>-120</v>
      </c>
      <c r="L1148" s="28">
        <v>0.65369999999999995</v>
      </c>
      <c r="M1148" s="28">
        <v>0.9</v>
      </c>
      <c r="N1148" s="9">
        <f t="shared" si="139"/>
        <v>-0.24630000000000007</v>
      </c>
      <c r="O1148" s="28">
        <v>0.7429</v>
      </c>
      <c r="P1148" s="28">
        <v>0.95</v>
      </c>
      <c r="Q1148" s="9">
        <f t="shared" si="140"/>
        <v>-0.20709999999999995</v>
      </c>
      <c r="R1148" s="24">
        <f>SUMIFS(tblCleanOrders[Sales_USD],tblCleanOrders[Rep_ID],A1148,tblCleanOrders[Year],YEAR(D1148),tblCleanOrders[Month],MONTH(D1148))</f>
        <v>93982.37000000001</v>
      </c>
      <c r="S1148" s="27">
        <v>1.07</v>
      </c>
      <c r="T1148" s="24">
        <f>INDEX(tblRepAvg[Avg_Monthly_Sales],MATCH(A1148,tblRepAvg[Rep_ID],0))*S1148</f>
        <v>10026.132797297298</v>
      </c>
      <c r="U1148" s="9">
        <f t="shared" si="141"/>
        <v>9.3737407931934076</v>
      </c>
      <c r="V1148" s="24">
        <f t="shared" si="142"/>
        <v>83956.237202702716</v>
      </c>
      <c r="W1148" t="str">
        <f t="shared" si="143"/>
        <v>Critical</v>
      </c>
    </row>
    <row r="1149" spans="1:23" ht="15" customHeight="1" x14ac:dyDescent="0.3">
      <c r="A1149" s="25">
        <v>321950</v>
      </c>
      <c r="B1149" s="25">
        <v>4</v>
      </c>
      <c r="C1149" t="str">
        <f>INDEX(tblRegions[name],MATCH(B1149,tblRegions[id],0))</f>
        <v>West</v>
      </c>
      <c r="D1149" s="26">
        <v>42675</v>
      </c>
      <c r="E1149" s="27">
        <v>26</v>
      </c>
      <c r="F1149" s="27">
        <v>22</v>
      </c>
      <c r="G1149" s="9">
        <f t="shared" si="136"/>
        <v>0.84615384615384615</v>
      </c>
      <c r="H1149" s="27">
        <v>532</v>
      </c>
      <c r="I1149" s="27">
        <v>423</v>
      </c>
      <c r="J1149" s="9">
        <f t="shared" si="137"/>
        <v>0.79511278195488722</v>
      </c>
      <c r="K1149">
        <f t="shared" si="138"/>
        <v>-109</v>
      </c>
      <c r="L1149" s="28">
        <v>0.81689999999999996</v>
      </c>
      <c r="M1149" s="28">
        <v>0.9</v>
      </c>
      <c r="N1149" s="9">
        <f t="shared" si="139"/>
        <v>-8.3100000000000063E-2</v>
      </c>
      <c r="O1149" s="28">
        <v>0.78239999999999998</v>
      </c>
      <c r="P1149" s="28">
        <v>0.95</v>
      </c>
      <c r="Q1149" s="9">
        <f t="shared" si="140"/>
        <v>-0.16759999999999997</v>
      </c>
      <c r="R1149" s="24">
        <f>SUMIFS(tblCleanOrders[Sales_USD],tblCleanOrders[Rep_ID],A1149,tblCleanOrders[Year],YEAR(D1149),tblCleanOrders[Month],MONTH(D1149))</f>
        <v>13234.99</v>
      </c>
      <c r="S1149" s="27">
        <v>1.08</v>
      </c>
      <c r="T1149" s="24">
        <f>INDEX(tblRepAvg[Avg_Monthly_Sales],MATCH(A1149,tblRepAvg[Rep_ID],0))*S1149</f>
        <v>10119.834972972974</v>
      </c>
      <c r="U1149" s="9">
        <f t="shared" si="141"/>
        <v>1.3078266627219381</v>
      </c>
      <c r="V1149" s="24">
        <f t="shared" si="142"/>
        <v>3115.1550270270254</v>
      </c>
      <c r="W1149" t="str">
        <f t="shared" si="143"/>
        <v>Healthy</v>
      </c>
    </row>
    <row r="1150" spans="1:23" ht="15" customHeight="1" x14ac:dyDescent="0.3">
      <c r="A1150" s="25">
        <v>321950</v>
      </c>
      <c r="B1150" s="25">
        <v>4</v>
      </c>
      <c r="C1150" t="str">
        <f>INDEX(tblRegions[name],MATCH(B1150,tblRegions[id],0))</f>
        <v>West</v>
      </c>
      <c r="D1150" s="26">
        <v>42705</v>
      </c>
      <c r="E1150" s="27">
        <v>26</v>
      </c>
      <c r="F1150" s="27">
        <v>23</v>
      </c>
      <c r="G1150" s="9">
        <f t="shared" si="136"/>
        <v>0.88461538461538458</v>
      </c>
      <c r="H1150" s="27">
        <v>540</v>
      </c>
      <c r="I1150" s="27">
        <v>442</v>
      </c>
      <c r="J1150" s="9">
        <f t="shared" si="137"/>
        <v>0.81851851851851853</v>
      </c>
      <c r="K1150">
        <f t="shared" si="138"/>
        <v>-98</v>
      </c>
      <c r="L1150" s="28">
        <v>0.76229999999999998</v>
      </c>
      <c r="M1150" s="28">
        <v>0.9</v>
      </c>
      <c r="N1150" s="9">
        <f t="shared" si="139"/>
        <v>-0.13770000000000004</v>
      </c>
      <c r="O1150" s="28">
        <v>0.76649999999999996</v>
      </c>
      <c r="P1150" s="28">
        <v>0.95</v>
      </c>
      <c r="Q1150" s="9">
        <f t="shared" si="140"/>
        <v>-0.1835</v>
      </c>
      <c r="R1150" s="24">
        <f>SUMIFS(tblCleanOrders[Sales_USD],tblCleanOrders[Rep_ID],A1150,tblCleanOrders[Year],YEAR(D1150),tblCleanOrders[Month],MONTH(D1150))</f>
        <v>19179.689999999999</v>
      </c>
      <c r="S1150" s="27">
        <v>1.0900000000000001</v>
      </c>
      <c r="T1150" s="24">
        <f>INDEX(tblRepAvg[Avg_Monthly_Sales],MATCH(A1150,tblRepAvg[Rep_ID],0))*S1150</f>
        <v>10213.537148648649</v>
      </c>
      <c r="U1150" s="9">
        <f t="shared" si="141"/>
        <v>1.877869509931499</v>
      </c>
      <c r="V1150" s="24">
        <f t="shared" si="142"/>
        <v>8966.1528513513495</v>
      </c>
      <c r="W1150" t="str">
        <f t="shared" si="143"/>
        <v>At Risk</v>
      </c>
    </row>
    <row r="1151" spans="1:23" ht="15" customHeight="1" x14ac:dyDescent="0.3">
      <c r="A1151" s="25">
        <v>321950</v>
      </c>
      <c r="B1151" s="25">
        <v>4</v>
      </c>
      <c r="C1151" t="str">
        <f>INDEX(tblRegions[name],MATCH(B1151,tblRegions[id],0))</f>
        <v>West</v>
      </c>
      <c r="D1151" s="26">
        <v>42736</v>
      </c>
      <c r="E1151" s="27">
        <v>26</v>
      </c>
      <c r="F1151" s="27">
        <v>22</v>
      </c>
      <c r="G1151" s="9">
        <f t="shared" si="136"/>
        <v>0.84615384615384615</v>
      </c>
      <c r="H1151" s="27">
        <v>516</v>
      </c>
      <c r="I1151" s="27">
        <v>407</v>
      </c>
      <c r="J1151" s="9">
        <f t="shared" si="137"/>
        <v>0.78875968992248058</v>
      </c>
      <c r="K1151">
        <f t="shared" si="138"/>
        <v>-109</v>
      </c>
      <c r="L1151" s="28">
        <v>0.76970000000000005</v>
      </c>
      <c r="M1151" s="28">
        <v>0.9</v>
      </c>
      <c r="N1151" s="9">
        <f t="shared" si="139"/>
        <v>-0.13029999999999997</v>
      </c>
      <c r="O1151" s="28">
        <v>0.78849999999999998</v>
      </c>
      <c r="P1151" s="28">
        <v>0.95</v>
      </c>
      <c r="Q1151" s="9">
        <f t="shared" si="140"/>
        <v>-0.16149999999999998</v>
      </c>
      <c r="R1151" s="24">
        <f>SUMIFS(tblCleanOrders[Sales_USD],tblCleanOrders[Rep_ID],A1151,tblCleanOrders[Year],YEAR(D1151),tblCleanOrders[Month],MONTH(D1151))</f>
        <v>2582.4</v>
      </c>
      <c r="S1151" s="27">
        <v>1.1000000000000001</v>
      </c>
      <c r="T1151" s="24">
        <f>INDEX(tblRepAvg[Avg_Monthly_Sales],MATCH(A1151,tblRepAvg[Rep_ID],0))*S1151</f>
        <v>10307.239324324326</v>
      </c>
      <c r="U1151" s="9">
        <f t="shared" si="141"/>
        <v>0.2505423536548459</v>
      </c>
      <c r="V1151" s="24">
        <f t="shared" si="142"/>
        <v>-7724.8393243243263</v>
      </c>
      <c r="W1151" t="str">
        <f t="shared" si="143"/>
        <v>Critical</v>
      </c>
    </row>
    <row r="1152" spans="1:23" ht="15" customHeight="1" x14ac:dyDescent="0.3">
      <c r="A1152" s="25">
        <v>321960</v>
      </c>
      <c r="B1152" s="25">
        <v>4</v>
      </c>
      <c r="C1152" t="str">
        <f>INDEX(tblRegions[name],MATCH(B1152,tblRegions[id],0))</f>
        <v>West</v>
      </c>
      <c r="D1152" s="26">
        <v>42005</v>
      </c>
      <c r="E1152" s="27">
        <v>26</v>
      </c>
      <c r="F1152" s="27">
        <v>23</v>
      </c>
      <c r="G1152" s="9">
        <f t="shared" si="136"/>
        <v>0.88461538461538458</v>
      </c>
      <c r="H1152" s="27">
        <v>528</v>
      </c>
      <c r="I1152" s="27">
        <v>516</v>
      </c>
      <c r="J1152" s="9">
        <f t="shared" si="137"/>
        <v>0.97727272727272729</v>
      </c>
      <c r="K1152">
        <f t="shared" si="138"/>
        <v>-12</v>
      </c>
      <c r="L1152" s="28">
        <v>0.90920000000000001</v>
      </c>
      <c r="M1152" s="28">
        <v>0.9</v>
      </c>
      <c r="N1152" s="9">
        <f t="shared" si="139"/>
        <v>9.199999999999986E-3</v>
      </c>
      <c r="O1152" s="28">
        <v>0.91959999999999997</v>
      </c>
      <c r="P1152" s="28">
        <v>0.95</v>
      </c>
      <c r="Q1152" s="9">
        <f t="shared" si="140"/>
        <v>-3.0399999999999983E-2</v>
      </c>
      <c r="R1152" s="24">
        <f>SUMIFS(tblCleanOrders[Sales_USD],tblCleanOrders[Rep_ID],A1152,tblCleanOrders[Year],YEAR(D1152),tblCleanOrders[Month],MONTH(D1152))</f>
        <v>5267.28</v>
      </c>
      <c r="S1152" s="27">
        <v>1.1100000000000001</v>
      </c>
      <c r="T1152" s="24">
        <f>INDEX(tblRepAvg[Avg_Monthly_Sales],MATCH(A1152,tblRepAvg[Rep_ID],0))*S1152</f>
        <v>10629.433318421054</v>
      </c>
      <c r="U1152" s="9">
        <f t="shared" si="141"/>
        <v>0.49553723535493482</v>
      </c>
      <c r="V1152" s="24">
        <f t="shared" si="142"/>
        <v>-5362.1533184210539</v>
      </c>
      <c r="W1152" t="str">
        <f t="shared" si="143"/>
        <v>Critical</v>
      </c>
    </row>
    <row r="1153" spans="1:23" ht="15" customHeight="1" x14ac:dyDescent="0.3">
      <c r="A1153" s="25">
        <v>321960</v>
      </c>
      <c r="B1153" s="25">
        <v>4</v>
      </c>
      <c r="C1153" t="str">
        <f>INDEX(tblRegions[name],MATCH(B1153,tblRegions[id],0))</f>
        <v>West</v>
      </c>
      <c r="D1153" s="26">
        <v>42036</v>
      </c>
      <c r="E1153" s="27">
        <v>26</v>
      </c>
      <c r="F1153" s="27">
        <v>24</v>
      </c>
      <c r="G1153" s="9">
        <f t="shared" si="136"/>
        <v>0.92307692307692313</v>
      </c>
      <c r="H1153" s="27">
        <v>536</v>
      </c>
      <c r="I1153" s="27">
        <v>500</v>
      </c>
      <c r="J1153" s="9">
        <f t="shared" si="137"/>
        <v>0.93283582089552242</v>
      </c>
      <c r="K1153">
        <f t="shared" si="138"/>
        <v>-36</v>
      </c>
      <c r="L1153" s="28">
        <v>0.8639</v>
      </c>
      <c r="M1153" s="28">
        <v>0.9</v>
      </c>
      <c r="N1153" s="9">
        <f t="shared" si="139"/>
        <v>-3.6100000000000021E-2</v>
      </c>
      <c r="O1153" s="28">
        <v>0.93089999999999995</v>
      </c>
      <c r="P1153" s="28">
        <v>0.95</v>
      </c>
      <c r="Q1153" s="9">
        <f t="shared" si="140"/>
        <v>-1.9100000000000006E-2</v>
      </c>
      <c r="R1153" s="24">
        <f>SUMIFS(tblCleanOrders[Sales_USD],tblCleanOrders[Rep_ID],A1153,tblCleanOrders[Year],YEAR(D1153),tblCleanOrders[Month],MONTH(D1153))</f>
        <v>4643.59</v>
      </c>
      <c r="S1153" s="27">
        <v>1.1200000000000001</v>
      </c>
      <c r="T1153" s="24">
        <f>INDEX(tblRepAvg[Avg_Monthly_Sales],MATCH(A1153,tblRepAvg[Rep_ID],0))*S1153</f>
        <v>10725.193978947369</v>
      </c>
      <c r="U1153" s="9">
        <f t="shared" si="141"/>
        <v>0.4329609337709851</v>
      </c>
      <c r="V1153" s="24">
        <f t="shared" si="142"/>
        <v>-6081.6039789473689</v>
      </c>
      <c r="W1153" t="str">
        <f t="shared" si="143"/>
        <v>Critical</v>
      </c>
    </row>
    <row r="1154" spans="1:23" ht="15" customHeight="1" x14ac:dyDescent="0.3">
      <c r="A1154" s="25">
        <v>321960</v>
      </c>
      <c r="B1154" s="25">
        <v>4</v>
      </c>
      <c r="C1154" t="str">
        <f>INDEX(tblRegions[name],MATCH(B1154,tblRegions[id],0))</f>
        <v>West</v>
      </c>
      <c r="D1154" s="26">
        <v>42064</v>
      </c>
      <c r="E1154" s="27">
        <v>26</v>
      </c>
      <c r="F1154" s="27">
        <v>23</v>
      </c>
      <c r="G1154" s="9">
        <f t="shared" ref="G1154:G1217" si="144">F1154/E1154</f>
        <v>0.88461538461538458</v>
      </c>
      <c r="H1154" s="27">
        <v>544</v>
      </c>
      <c r="I1154" s="27">
        <v>489</v>
      </c>
      <c r="J1154" s="9">
        <f t="shared" ref="J1154:J1217" si="145">I1154/H1154</f>
        <v>0.89889705882352944</v>
      </c>
      <c r="K1154">
        <f t="shared" ref="K1154:K1217" si="146">I1154-H1154</f>
        <v>-55</v>
      </c>
      <c r="L1154" s="28">
        <v>0.83750000000000002</v>
      </c>
      <c r="M1154" s="28">
        <v>0.9</v>
      </c>
      <c r="N1154" s="9">
        <f t="shared" ref="N1154:N1217" si="147">L1154-M1154</f>
        <v>-6.25E-2</v>
      </c>
      <c r="O1154" s="28">
        <v>0.91190000000000004</v>
      </c>
      <c r="P1154" s="28">
        <v>0.95</v>
      </c>
      <c r="Q1154" s="9">
        <f t="shared" ref="Q1154:Q1217" si="148">O1154-P1154</f>
        <v>-3.8099999999999912E-2</v>
      </c>
      <c r="R1154" s="24">
        <f>SUMIFS(tblCleanOrders[Sales_USD],tblCleanOrders[Rep_ID],A1154,tblCleanOrders[Year],YEAR(D1154),tblCleanOrders[Month],MONTH(D1154))</f>
        <v>6095.66</v>
      </c>
      <c r="S1154" s="27">
        <v>1.1299999999999999</v>
      </c>
      <c r="T1154" s="24">
        <f>INDEX(tblRepAvg[Avg_Monthly_Sales],MATCH(A1154,tblRepAvg[Rep_ID],0))*S1154</f>
        <v>10820.954639473683</v>
      </c>
      <c r="U1154" s="9">
        <f t="shared" ref="U1154:U1217" si="149">IFERROR(R1154/T1154,0)</f>
        <v>0.56331998452000576</v>
      </c>
      <c r="V1154" s="24">
        <f t="shared" ref="V1154:V1217" si="150">R1154-T1154</f>
        <v>-4725.2946394736828</v>
      </c>
      <c r="W1154" t="str">
        <f t="shared" ref="W1154:W1217" si="151">IF(AND(U1154&gt;=0.9,L1154&gt;=0.8),"Healthy",IF(OR(U1154&lt;0.8,L1154&lt;0.7),"Critical","At Risk"))</f>
        <v>Critical</v>
      </c>
    </row>
    <row r="1155" spans="1:23" ht="15" customHeight="1" x14ac:dyDescent="0.3">
      <c r="A1155" s="25">
        <v>321960</v>
      </c>
      <c r="B1155" s="25">
        <v>4</v>
      </c>
      <c r="C1155" t="str">
        <f>INDEX(tblRegions[name],MATCH(B1155,tblRegions[id],0))</f>
        <v>West</v>
      </c>
      <c r="D1155" s="26">
        <v>42095</v>
      </c>
      <c r="E1155" s="27">
        <v>26</v>
      </c>
      <c r="F1155" s="27">
        <v>24</v>
      </c>
      <c r="G1155" s="9">
        <f t="shared" si="144"/>
        <v>0.92307692307692313</v>
      </c>
      <c r="H1155" s="27">
        <v>552</v>
      </c>
      <c r="I1155" s="27">
        <v>502</v>
      </c>
      <c r="J1155" s="9">
        <f t="shared" si="145"/>
        <v>0.90942028985507251</v>
      </c>
      <c r="K1155">
        <f t="shared" si="146"/>
        <v>-50</v>
      </c>
      <c r="L1155" s="28">
        <v>0.97</v>
      </c>
      <c r="M1155" s="28">
        <v>0.9</v>
      </c>
      <c r="N1155" s="9">
        <f t="shared" si="147"/>
        <v>6.9999999999999951E-2</v>
      </c>
      <c r="O1155" s="28">
        <v>0.97540000000000004</v>
      </c>
      <c r="P1155" s="28">
        <v>0.95</v>
      </c>
      <c r="Q1155" s="9">
        <f t="shared" si="148"/>
        <v>2.5400000000000089E-2</v>
      </c>
      <c r="R1155" s="24">
        <f>SUMIFS(tblCleanOrders[Sales_USD],tblCleanOrders[Rep_ID],A1155,tblCleanOrders[Year],YEAR(D1155),tblCleanOrders[Month],MONTH(D1155))</f>
        <v>5510.15</v>
      </c>
      <c r="S1155" s="27">
        <v>1.1399999999999999</v>
      </c>
      <c r="T1155" s="24">
        <f>INDEX(tblRepAvg[Avg_Monthly_Sales],MATCH(A1155,tblRepAvg[Rep_ID],0))*S1155</f>
        <v>10916.715299999998</v>
      </c>
      <c r="U1155" s="9">
        <f t="shared" si="149"/>
        <v>0.50474431626883232</v>
      </c>
      <c r="V1155" s="24">
        <f t="shared" si="150"/>
        <v>-5406.5652999999984</v>
      </c>
      <c r="W1155" t="str">
        <f t="shared" si="151"/>
        <v>Critical</v>
      </c>
    </row>
    <row r="1156" spans="1:23" ht="15" customHeight="1" x14ac:dyDescent="0.3">
      <c r="A1156" s="25">
        <v>321960</v>
      </c>
      <c r="B1156" s="25">
        <v>4</v>
      </c>
      <c r="C1156" t="str">
        <f>INDEX(tblRegions[name],MATCH(B1156,tblRegions[id],0))</f>
        <v>West</v>
      </c>
      <c r="D1156" s="26">
        <v>42125</v>
      </c>
      <c r="E1156" s="27">
        <v>26</v>
      </c>
      <c r="F1156" s="27">
        <v>25</v>
      </c>
      <c r="G1156" s="9">
        <f t="shared" si="144"/>
        <v>0.96153846153846156</v>
      </c>
      <c r="H1156" s="27">
        <v>528</v>
      </c>
      <c r="I1156" s="27">
        <v>511</v>
      </c>
      <c r="J1156" s="9">
        <f t="shared" si="145"/>
        <v>0.96780303030303028</v>
      </c>
      <c r="K1156">
        <f t="shared" si="146"/>
        <v>-17</v>
      </c>
      <c r="L1156" s="28">
        <v>0.95909999999999995</v>
      </c>
      <c r="M1156" s="28">
        <v>0.9</v>
      </c>
      <c r="N1156" s="9">
        <f t="shared" si="147"/>
        <v>5.909999999999993E-2</v>
      </c>
      <c r="O1156" s="28">
        <v>0.91520000000000001</v>
      </c>
      <c r="P1156" s="28">
        <v>0.95</v>
      </c>
      <c r="Q1156" s="9">
        <f t="shared" si="148"/>
        <v>-3.4799999999999942E-2</v>
      </c>
      <c r="R1156" s="24">
        <f>SUMIFS(tblCleanOrders[Sales_USD],tblCleanOrders[Rep_ID],A1156,tblCleanOrders[Year],YEAR(D1156),tblCleanOrders[Month],MONTH(D1156))</f>
        <v>5499.78</v>
      </c>
      <c r="S1156" s="27">
        <v>1.1499999999999999</v>
      </c>
      <c r="T1156" s="24">
        <f>INDEX(tblRepAvg[Avg_Monthly_Sales],MATCH(A1156,tblRepAvg[Rep_ID],0))*S1156</f>
        <v>11012.475960526315</v>
      </c>
      <c r="U1156" s="9">
        <f t="shared" si="149"/>
        <v>0.49941357599450786</v>
      </c>
      <c r="V1156" s="24">
        <f t="shared" si="150"/>
        <v>-5512.6959605263155</v>
      </c>
      <c r="W1156" t="str">
        <f t="shared" si="151"/>
        <v>Critical</v>
      </c>
    </row>
    <row r="1157" spans="1:23" ht="15" customHeight="1" x14ac:dyDescent="0.3">
      <c r="A1157" s="25">
        <v>321960</v>
      </c>
      <c r="B1157" s="25">
        <v>4</v>
      </c>
      <c r="C1157" t="str">
        <f>INDEX(tblRegions[name],MATCH(B1157,tblRegions[id],0))</f>
        <v>West</v>
      </c>
      <c r="D1157" s="26">
        <v>42156</v>
      </c>
      <c r="E1157" s="27">
        <v>26</v>
      </c>
      <c r="F1157" s="27">
        <v>22</v>
      </c>
      <c r="G1157" s="9">
        <f t="shared" si="144"/>
        <v>0.84615384615384615</v>
      </c>
      <c r="H1157" s="27">
        <v>536</v>
      </c>
      <c r="I1157" s="27">
        <v>493</v>
      </c>
      <c r="J1157" s="9">
        <f t="shared" si="145"/>
        <v>0.91977611940298509</v>
      </c>
      <c r="K1157">
        <f t="shared" si="146"/>
        <v>-43</v>
      </c>
      <c r="L1157" s="28">
        <v>0.91379999999999995</v>
      </c>
      <c r="M1157" s="28">
        <v>0.9</v>
      </c>
      <c r="N1157" s="9">
        <f t="shared" si="147"/>
        <v>1.3799999999999923E-2</v>
      </c>
      <c r="O1157" s="28">
        <v>0.94120000000000004</v>
      </c>
      <c r="P1157" s="28">
        <v>0.95</v>
      </c>
      <c r="Q1157" s="9">
        <f t="shared" si="148"/>
        <v>-8.799999999999919E-3</v>
      </c>
      <c r="R1157" s="24">
        <f>SUMIFS(tblCleanOrders[Sales_USD],tblCleanOrders[Rep_ID],A1157,tblCleanOrders[Year],YEAR(D1157),tblCleanOrders[Month],MONTH(D1157))</f>
        <v>5361.56</v>
      </c>
      <c r="S1157" s="27">
        <v>1.05</v>
      </c>
      <c r="T1157" s="24">
        <f>INDEX(tblRepAvg[Avg_Monthly_Sales],MATCH(A1157,tblRepAvg[Rep_ID],0))*S1157</f>
        <v>10054.869355263158</v>
      </c>
      <c r="U1157" s="9">
        <f t="shared" si="149"/>
        <v>0.53323020027043178</v>
      </c>
      <c r="V1157" s="24">
        <f t="shared" si="150"/>
        <v>-4693.3093552631572</v>
      </c>
      <c r="W1157" t="str">
        <f t="shared" si="151"/>
        <v>Critical</v>
      </c>
    </row>
    <row r="1158" spans="1:23" ht="15" customHeight="1" x14ac:dyDescent="0.3">
      <c r="A1158" s="25">
        <v>321960</v>
      </c>
      <c r="B1158" s="25">
        <v>4</v>
      </c>
      <c r="C1158" t="str">
        <f>INDEX(tblRegions[name],MATCH(B1158,tblRegions[id],0))</f>
        <v>West</v>
      </c>
      <c r="D1158" s="26">
        <v>42186</v>
      </c>
      <c r="E1158" s="27">
        <v>26</v>
      </c>
      <c r="F1158" s="27">
        <v>24</v>
      </c>
      <c r="G1158" s="9">
        <f t="shared" si="144"/>
        <v>0.92307692307692313</v>
      </c>
      <c r="H1158" s="27">
        <v>544</v>
      </c>
      <c r="I1158" s="27">
        <v>538</v>
      </c>
      <c r="J1158" s="9">
        <f t="shared" si="145"/>
        <v>0.98897058823529416</v>
      </c>
      <c r="K1158">
        <f t="shared" si="146"/>
        <v>-6</v>
      </c>
      <c r="L1158" s="28">
        <v>0.90769999999999995</v>
      </c>
      <c r="M1158" s="28">
        <v>0.9</v>
      </c>
      <c r="N1158" s="9">
        <f t="shared" si="147"/>
        <v>7.6999999999999291E-3</v>
      </c>
      <c r="O1158" s="28">
        <v>0.96299999999999997</v>
      </c>
      <c r="P1158" s="28">
        <v>0.95</v>
      </c>
      <c r="Q1158" s="9">
        <f t="shared" si="148"/>
        <v>1.3000000000000012E-2</v>
      </c>
      <c r="R1158" s="24">
        <f>SUMIFS(tblCleanOrders[Sales_USD],tblCleanOrders[Rep_ID],A1158,tblCleanOrders[Year],YEAR(D1158),tblCleanOrders[Month],MONTH(D1158))</f>
        <v>5508.8600000000006</v>
      </c>
      <c r="S1158" s="27">
        <v>1.06</v>
      </c>
      <c r="T1158" s="24">
        <f>INDEX(tblRepAvg[Avg_Monthly_Sales],MATCH(A1158,tblRepAvg[Rep_ID],0))*S1158</f>
        <v>10150.630015789475</v>
      </c>
      <c r="U1158" s="9">
        <f t="shared" si="149"/>
        <v>0.54271114122284791</v>
      </c>
      <c r="V1158" s="24">
        <f t="shared" si="150"/>
        <v>-4641.7700157894742</v>
      </c>
      <c r="W1158" t="str">
        <f t="shared" si="151"/>
        <v>Critical</v>
      </c>
    </row>
    <row r="1159" spans="1:23" ht="15" customHeight="1" x14ac:dyDescent="0.3">
      <c r="A1159" s="25">
        <v>321960</v>
      </c>
      <c r="B1159" s="25">
        <v>4</v>
      </c>
      <c r="C1159" t="str">
        <f>INDEX(tblRegions[name],MATCH(B1159,tblRegions[id],0))</f>
        <v>West</v>
      </c>
      <c r="D1159" s="26">
        <v>42217</v>
      </c>
      <c r="E1159" s="27">
        <v>26</v>
      </c>
      <c r="F1159" s="27">
        <v>23</v>
      </c>
      <c r="G1159" s="9">
        <f t="shared" si="144"/>
        <v>0.88461538461538458</v>
      </c>
      <c r="H1159" s="27">
        <v>552</v>
      </c>
      <c r="I1159" s="27">
        <v>493</v>
      </c>
      <c r="J1159" s="9">
        <f t="shared" si="145"/>
        <v>0.89311594202898548</v>
      </c>
      <c r="K1159">
        <f t="shared" si="146"/>
        <v>-59</v>
      </c>
      <c r="L1159" s="28">
        <v>0.95079999999999998</v>
      </c>
      <c r="M1159" s="28">
        <v>0.9</v>
      </c>
      <c r="N1159" s="9">
        <f t="shared" si="147"/>
        <v>5.0799999999999956E-2</v>
      </c>
      <c r="O1159" s="28">
        <v>0.94499999999999995</v>
      </c>
      <c r="P1159" s="28">
        <v>0.95</v>
      </c>
      <c r="Q1159" s="9">
        <f t="shared" si="148"/>
        <v>-5.0000000000000044E-3</v>
      </c>
      <c r="R1159" s="24">
        <f>SUMIFS(tblCleanOrders[Sales_USD],tblCleanOrders[Rep_ID],A1159,tblCleanOrders[Year],YEAR(D1159),tblCleanOrders[Month],MONTH(D1159))</f>
        <v>4419.7</v>
      </c>
      <c r="S1159" s="27">
        <v>1.07</v>
      </c>
      <c r="T1159" s="24">
        <f>INDEX(tblRepAvg[Avg_Monthly_Sales],MATCH(A1159,tblRepAvg[Rep_ID],0))*S1159</f>
        <v>10246.39067631579</v>
      </c>
      <c r="U1159" s="9">
        <f t="shared" si="149"/>
        <v>0.43134213203640548</v>
      </c>
      <c r="V1159" s="24">
        <f t="shared" si="150"/>
        <v>-5826.6906763157904</v>
      </c>
      <c r="W1159" t="str">
        <f t="shared" si="151"/>
        <v>Critical</v>
      </c>
    </row>
    <row r="1160" spans="1:23" ht="15" customHeight="1" x14ac:dyDescent="0.3">
      <c r="A1160" s="25">
        <v>321960</v>
      </c>
      <c r="B1160" s="25">
        <v>4</v>
      </c>
      <c r="C1160" t="str">
        <f>INDEX(tblRegions[name],MATCH(B1160,tblRegions[id],0))</f>
        <v>West</v>
      </c>
      <c r="D1160" s="26">
        <v>42248</v>
      </c>
      <c r="E1160" s="27">
        <v>26</v>
      </c>
      <c r="F1160" s="27">
        <v>23</v>
      </c>
      <c r="G1160" s="9">
        <f t="shared" si="144"/>
        <v>0.88461538461538458</v>
      </c>
      <c r="H1160" s="27">
        <v>528</v>
      </c>
      <c r="I1160" s="27">
        <v>482</v>
      </c>
      <c r="J1160" s="9">
        <f t="shared" si="145"/>
        <v>0.91287878787878785</v>
      </c>
      <c r="K1160">
        <f t="shared" si="146"/>
        <v>-46</v>
      </c>
      <c r="L1160" s="28">
        <v>0.87160000000000004</v>
      </c>
      <c r="M1160" s="28">
        <v>0.9</v>
      </c>
      <c r="N1160" s="9">
        <f t="shared" si="147"/>
        <v>-2.8399999999999981E-2</v>
      </c>
      <c r="O1160" s="28">
        <v>0.90480000000000005</v>
      </c>
      <c r="P1160" s="28">
        <v>0.95</v>
      </c>
      <c r="Q1160" s="9">
        <f t="shared" si="148"/>
        <v>-4.5199999999999907E-2</v>
      </c>
      <c r="R1160" s="24">
        <f>SUMIFS(tblCleanOrders[Sales_USD],tblCleanOrders[Rep_ID],A1160,tblCleanOrders[Year],YEAR(D1160),tblCleanOrders[Month],MONTH(D1160))</f>
        <v>5303.47</v>
      </c>
      <c r="S1160" s="27">
        <v>1.08</v>
      </c>
      <c r="T1160" s="24">
        <f>INDEX(tblRepAvg[Avg_Monthly_Sales],MATCH(A1160,tblRepAvg[Rep_ID],0))*S1160</f>
        <v>10342.151336842106</v>
      </c>
      <c r="U1160" s="9">
        <f t="shared" si="149"/>
        <v>0.5128014305019224</v>
      </c>
      <c r="V1160" s="24">
        <f t="shared" si="150"/>
        <v>-5038.6813368421053</v>
      </c>
      <c r="W1160" t="str">
        <f t="shared" si="151"/>
        <v>Critical</v>
      </c>
    </row>
    <row r="1161" spans="1:23" ht="15" customHeight="1" x14ac:dyDescent="0.3">
      <c r="A1161" s="25">
        <v>321960</v>
      </c>
      <c r="B1161" s="25">
        <v>4</v>
      </c>
      <c r="C1161" t="str">
        <f>INDEX(tblRegions[name],MATCH(B1161,tblRegions[id],0))</f>
        <v>West</v>
      </c>
      <c r="D1161" s="26">
        <v>42278</v>
      </c>
      <c r="E1161" s="27">
        <v>26</v>
      </c>
      <c r="F1161" s="27">
        <v>23</v>
      </c>
      <c r="G1161" s="9">
        <f t="shared" si="144"/>
        <v>0.88461538461538458</v>
      </c>
      <c r="H1161" s="27">
        <v>536</v>
      </c>
      <c r="I1161" s="27">
        <v>470</v>
      </c>
      <c r="J1161" s="9">
        <f t="shared" si="145"/>
        <v>0.87686567164179108</v>
      </c>
      <c r="K1161">
        <f t="shared" si="146"/>
        <v>-66</v>
      </c>
      <c r="L1161" s="28">
        <v>0.88749999999999996</v>
      </c>
      <c r="M1161" s="28">
        <v>0.9</v>
      </c>
      <c r="N1161" s="9">
        <f t="shared" si="147"/>
        <v>-1.2500000000000067E-2</v>
      </c>
      <c r="O1161" s="28">
        <v>0.91120000000000001</v>
      </c>
      <c r="P1161" s="28">
        <v>0.95</v>
      </c>
      <c r="Q1161" s="9">
        <f t="shared" si="148"/>
        <v>-3.8799999999999946E-2</v>
      </c>
      <c r="R1161" s="24">
        <f>SUMIFS(tblCleanOrders[Sales_USD],tblCleanOrders[Rep_ID],A1161,tblCleanOrders[Year],YEAR(D1161),tblCleanOrders[Month],MONTH(D1161))</f>
        <v>5358.9400000000005</v>
      </c>
      <c r="S1161" s="27">
        <v>1.0900000000000001</v>
      </c>
      <c r="T1161" s="24">
        <f>INDEX(tblRepAvg[Avg_Monthly_Sales],MATCH(A1161,tblRepAvg[Rep_ID],0))*S1161</f>
        <v>10437.911997368421</v>
      </c>
      <c r="U1161" s="9">
        <f t="shared" si="149"/>
        <v>0.51341111147048202</v>
      </c>
      <c r="V1161" s="24">
        <f t="shared" si="150"/>
        <v>-5078.9719973684205</v>
      </c>
      <c r="W1161" t="str">
        <f t="shared" si="151"/>
        <v>Critical</v>
      </c>
    </row>
    <row r="1162" spans="1:23" ht="15" customHeight="1" x14ac:dyDescent="0.3">
      <c r="A1162" s="25">
        <v>321960</v>
      </c>
      <c r="B1162" s="25">
        <v>4</v>
      </c>
      <c r="C1162" t="str">
        <f>INDEX(tblRegions[name],MATCH(B1162,tblRegions[id],0))</f>
        <v>West</v>
      </c>
      <c r="D1162" s="26">
        <v>42309</v>
      </c>
      <c r="E1162" s="27">
        <v>26</v>
      </c>
      <c r="F1162" s="27">
        <v>25</v>
      </c>
      <c r="G1162" s="9">
        <f t="shared" si="144"/>
        <v>0.96153846153846156</v>
      </c>
      <c r="H1162" s="27">
        <v>544</v>
      </c>
      <c r="I1162" s="27">
        <v>516</v>
      </c>
      <c r="J1162" s="9">
        <f t="shared" si="145"/>
        <v>0.94852941176470584</v>
      </c>
      <c r="K1162">
        <f t="shared" si="146"/>
        <v>-28</v>
      </c>
      <c r="L1162" s="28">
        <v>0.90359999999999996</v>
      </c>
      <c r="M1162" s="28">
        <v>0.9</v>
      </c>
      <c r="N1162" s="9">
        <f t="shared" si="147"/>
        <v>3.5999999999999366E-3</v>
      </c>
      <c r="O1162" s="28">
        <v>0.90839999999999999</v>
      </c>
      <c r="P1162" s="28">
        <v>0.95</v>
      </c>
      <c r="Q1162" s="9">
        <f t="shared" si="148"/>
        <v>-4.159999999999997E-2</v>
      </c>
      <c r="R1162" s="24">
        <f>SUMIFS(tblCleanOrders[Sales_USD],tblCleanOrders[Rep_ID],A1162,tblCleanOrders[Year],YEAR(D1162),tblCleanOrders[Month],MONTH(D1162))</f>
        <v>8481.41</v>
      </c>
      <c r="S1162" s="27">
        <v>1.1000000000000001</v>
      </c>
      <c r="T1162" s="24">
        <f>INDEX(tblRepAvg[Avg_Monthly_Sales],MATCH(A1162,tblRepAvg[Rep_ID],0))*S1162</f>
        <v>10533.672657894738</v>
      </c>
      <c r="U1162" s="9">
        <f t="shared" si="149"/>
        <v>0.80517121382572909</v>
      </c>
      <c r="V1162" s="24">
        <f t="shared" si="150"/>
        <v>-2052.2626578947384</v>
      </c>
      <c r="W1162" t="str">
        <f t="shared" si="151"/>
        <v>At Risk</v>
      </c>
    </row>
    <row r="1163" spans="1:23" ht="15" customHeight="1" x14ac:dyDescent="0.3">
      <c r="A1163" s="25">
        <v>321960</v>
      </c>
      <c r="B1163" s="25">
        <v>4</v>
      </c>
      <c r="C1163" t="str">
        <f>INDEX(tblRegions[name],MATCH(B1163,tblRegions[id],0))</f>
        <v>West</v>
      </c>
      <c r="D1163" s="26">
        <v>42339</v>
      </c>
      <c r="E1163" s="27">
        <v>26</v>
      </c>
      <c r="F1163" s="27">
        <v>24</v>
      </c>
      <c r="G1163" s="9">
        <f t="shared" si="144"/>
        <v>0.92307692307692313</v>
      </c>
      <c r="H1163" s="27">
        <v>552</v>
      </c>
      <c r="I1163" s="27">
        <v>525</v>
      </c>
      <c r="J1163" s="9">
        <f t="shared" si="145"/>
        <v>0.95108695652173914</v>
      </c>
      <c r="K1163">
        <f t="shared" si="146"/>
        <v>-27</v>
      </c>
      <c r="L1163" s="28">
        <v>0.9194</v>
      </c>
      <c r="M1163" s="28">
        <v>0.9</v>
      </c>
      <c r="N1163" s="9">
        <f t="shared" si="147"/>
        <v>1.9399999999999973E-2</v>
      </c>
      <c r="O1163" s="28">
        <v>0.9335</v>
      </c>
      <c r="P1163" s="28">
        <v>0.95</v>
      </c>
      <c r="Q1163" s="9">
        <f t="shared" si="148"/>
        <v>-1.6499999999999959E-2</v>
      </c>
      <c r="R1163" s="24">
        <f>SUMIFS(tblCleanOrders[Sales_USD],tblCleanOrders[Rep_ID],A1163,tblCleanOrders[Year],YEAR(D1163),tblCleanOrders[Month],MONTH(D1163))</f>
        <v>5232.26</v>
      </c>
      <c r="S1163" s="27">
        <v>1.1100000000000001</v>
      </c>
      <c r="T1163" s="24">
        <f>INDEX(tblRepAvg[Avg_Monthly_Sales],MATCH(A1163,tblRepAvg[Rep_ID],0))*S1163</f>
        <v>10629.433318421054</v>
      </c>
      <c r="U1163" s="9">
        <f t="shared" si="149"/>
        <v>0.49224261004886993</v>
      </c>
      <c r="V1163" s="24">
        <f t="shared" si="150"/>
        <v>-5397.1733184210534</v>
      </c>
      <c r="W1163" t="str">
        <f t="shared" si="151"/>
        <v>Critical</v>
      </c>
    </row>
    <row r="1164" spans="1:23" ht="15" customHeight="1" x14ac:dyDescent="0.3">
      <c r="A1164" s="25">
        <v>321960</v>
      </c>
      <c r="B1164" s="25">
        <v>4</v>
      </c>
      <c r="C1164" t="str">
        <f>INDEX(tblRegions[name],MATCH(B1164,tblRegions[id],0))</f>
        <v>West</v>
      </c>
      <c r="D1164" s="26">
        <v>42370</v>
      </c>
      <c r="E1164" s="27">
        <v>26</v>
      </c>
      <c r="F1164" s="27">
        <v>25</v>
      </c>
      <c r="G1164" s="9">
        <f t="shared" si="144"/>
        <v>0.96153846153846156</v>
      </c>
      <c r="H1164" s="27">
        <v>528</v>
      </c>
      <c r="I1164" s="27">
        <v>495</v>
      </c>
      <c r="J1164" s="9">
        <f t="shared" si="145"/>
        <v>0.9375</v>
      </c>
      <c r="K1164">
        <f t="shared" si="146"/>
        <v>-33</v>
      </c>
      <c r="L1164" s="28">
        <v>0.92200000000000004</v>
      </c>
      <c r="M1164" s="28">
        <v>0.9</v>
      </c>
      <c r="N1164" s="9">
        <f t="shared" si="147"/>
        <v>2.200000000000002E-2</v>
      </c>
      <c r="O1164" s="28">
        <v>0.92</v>
      </c>
      <c r="P1164" s="28">
        <v>0.95</v>
      </c>
      <c r="Q1164" s="9">
        <f t="shared" si="148"/>
        <v>-2.9999999999999916E-2</v>
      </c>
      <c r="R1164" s="24">
        <f>SUMIFS(tblCleanOrders[Sales_USD],tblCleanOrders[Rep_ID],A1164,tblCleanOrders[Year],YEAR(D1164),tblCleanOrders[Month],MONTH(D1164))</f>
        <v>6188.5300000000007</v>
      </c>
      <c r="S1164" s="27">
        <v>1.1200000000000001</v>
      </c>
      <c r="T1164" s="24">
        <f>INDEX(tblRepAvg[Avg_Monthly_Sales],MATCH(A1164,tblRepAvg[Rep_ID],0))*S1164</f>
        <v>10725.193978947369</v>
      </c>
      <c r="U1164" s="9">
        <f t="shared" si="149"/>
        <v>0.57700867808522172</v>
      </c>
      <c r="V1164" s="24">
        <f t="shared" si="150"/>
        <v>-4536.6639789473684</v>
      </c>
      <c r="W1164" t="str">
        <f t="shared" si="151"/>
        <v>Critical</v>
      </c>
    </row>
    <row r="1165" spans="1:23" ht="15" customHeight="1" x14ac:dyDescent="0.3">
      <c r="A1165" s="25">
        <v>321960</v>
      </c>
      <c r="B1165" s="25">
        <v>4</v>
      </c>
      <c r="C1165" t="str">
        <f>INDEX(tblRegions[name],MATCH(B1165,tblRegions[id],0))</f>
        <v>West</v>
      </c>
      <c r="D1165" s="26">
        <v>42401</v>
      </c>
      <c r="E1165" s="27">
        <v>26</v>
      </c>
      <c r="F1165" s="27">
        <v>23</v>
      </c>
      <c r="G1165" s="9">
        <f t="shared" si="144"/>
        <v>0.88461538461538458</v>
      </c>
      <c r="H1165" s="27">
        <v>536</v>
      </c>
      <c r="I1165" s="27">
        <v>508</v>
      </c>
      <c r="J1165" s="9">
        <f t="shared" si="145"/>
        <v>0.94776119402985071</v>
      </c>
      <c r="K1165">
        <f t="shared" si="146"/>
        <v>-28</v>
      </c>
      <c r="L1165" s="28">
        <v>0.91969999999999996</v>
      </c>
      <c r="M1165" s="28">
        <v>0.9</v>
      </c>
      <c r="N1165" s="9">
        <f t="shared" si="147"/>
        <v>1.969999999999994E-2</v>
      </c>
      <c r="O1165" s="28">
        <v>0.95689999999999997</v>
      </c>
      <c r="P1165" s="28">
        <v>0.95</v>
      </c>
      <c r="Q1165" s="9">
        <f t="shared" si="148"/>
        <v>6.9000000000000172E-3</v>
      </c>
      <c r="R1165" s="24">
        <f>SUMIFS(tblCleanOrders[Sales_USD],tblCleanOrders[Rep_ID],A1165,tblCleanOrders[Year],YEAR(D1165),tblCleanOrders[Month],MONTH(D1165))</f>
        <v>5937.41</v>
      </c>
      <c r="S1165" s="27">
        <v>1.1299999999999999</v>
      </c>
      <c r="T1165" s="24">
        <f>INDEX(tblRepAvg[Avg_Monthly_Sales],MATCH(A1165,tblRepAvg[Rep_ID],0))*S1165</f>
        <v>10820.954639473683</v>
      </c>
      <c r="U1165" s="9">
        <f t="shared" si="149"/>
        <v>0.54869558165792176</v>
      </c>
      <c r="V1165" s="24">
        <f t="shared" si="150"/>
        <v>-4883.5446394736828</v>
      </c>
      <c r="W1165" t="str">
        <f t="shared" si="151"/>
        <v>Critical</v>
      </c>
    </row>
    <row r="1166" spans="1:23" ht="15" customHeight="1" x14ac:dyDescent="0.3">
      <c r="A1166" s="25">
        <v>321960</v>
      </c>
      <c r="B1166" s="25">
        <v>4</v>
      </c>
      <c r="C1166" t="str">
        <f>INDEX(tblRegions[name],MATCH(B1166,tblRegions[id],0))</f>
        <v>West</v>
      </c>
      <c r="D1166" s="26">
        <v>42430</v>
      </c>
      <c r="E1166" s="27">
        <v>26</v>
      </c>
      <c r="F1166" s="27">
        <v>24</v>
      </c>
      <c r="G1166" s="9">
        <f t="shared" si="144"/>
        <v>0.92307692307692313</v>
      </c>
      <c r="H1166" s="27">
        <v>544</v>
      </c>
      <c r="I1166" s="27">
        <v>502</v>
      </c>
      <c r="J1166" s="9">
        <f t="shared" si="145"/>
        <v>0.92279411764705888</v>
      </c>
      <c r="K1166">
        <f t="shared" si="146"/>
        <v>-42</v>
      </c>
      <c r="L1166" s="28">
        <v>0.86599999999999999</v>
      </c>
      <c r="M1166" s="28">
        <v>0.9</v>
      </c>
      <c r="N1166" s="9">
        <f t="shared" si="147"/>
        <v>-3.400000000000003E-2</v>
      </c>
      <c r="O1166" s="28">
        <v>0.94810000000000005</v>
      </c>
      <c r="P1166" s="28">
        <v>0.95</v>
      </c>
      <c r="Q1166" s="9">
        <f t="shared" si="148"/>
        <v>-1.8999999999999018E-3</v>
      </c>
      <c r="R1166" s="24">
        <f>SUMIFS(tblCleanOrders[Sales_USD],tblCleanOrders[Rep_ID],A1166,tblCleanOrders[Year],YEAR(D1166),tblCleanOrders[Month],MONTH(D1166))</f>
        <v>5699.44</v>
      </c>
      <c r="S1166" s="27">
        <v>1.1399999999999999</v>
      </c>
      <c r="T1166" s="24">
        <f>INDEX(tblRepAvg[Avg_Monthly_Sales],MATCH(A1166,tblRepAvg[Rep_ID],0))*S1166</f>
        <v>10916.715299999998</v>
      </c>
      <c r="U1166" s="9">
        <f t="shared" si="149"/>
        <v>0.52208378100691155</v>
      </c>
      <c r="V1166" s="24">
        <f t="shared" si="150"/>
        <v>-5217.2752999999984</v>
      </c>
      <c r="W1166" t="str">
        <f t="shared" si="151"/>
        <v>Critical</v>
      </c>
    </row>
    <row r="1167" spans="1:23" ht="15" customHeight="1" x14ac:dyDescent="0.3">
      <c r="A1167" s="25">
        <v>321960</v>
      </c>
      <c r="B1167" s="25">
        <v>4</v>
      </c>
      <c r="C1167" t="str">
        <f>INDEX(tblRegions[name],MATCH(B1167,tblRegions[id],0))</f>
        <v>West</v>
      </c>
      <c r="D1167" s="26">
        <v>42461</v>
      </c>
      <c r="E1167" s="27">
        <v>26</v>
      </c>
      <c r="F1167" s="27">
        <v>24</v>
      </c>
      <c r="G1167" s="9">
        <f t="shared" si="144"/>
        <v>0.92307692307692313</v>
      </c>
      <c r="H1167" s="27">
        <v>552</v>
      </c>
      <c r="I1167" s="27">
        <v>505</v>
      </c>
      <c r="J1167" s="9">
        <f t="shared" si="145"/>
        <v>0.91485507246376807</v>
      </c>
      <c r="K1167">
        <f t="shared" si="146"/>
        <v>-47</v>
      </c>
      <c r="L1167" s="28">
        <v>0.93310000000000004</v>
      </c>
      <c r="M1167" s="28">
        <v>0.9</v>
      </c>
      <c r="N1167" s="9">
        <f t="shared" si="147"/>
        <v>3.3100000000000018E-2</v>
      </c>
      <c r="O1167" s="28">
        <v>0.90790000000000004</v>
      </c>
      <c r="P1167" s="28">
        <v>0.95</v>
      </c>
      <c r="Q1167" s="9">
        <f t="shared" si="148"/>
        <v>-4.2099999999999915E-2</v>
      </c>
      <c r="R1167" s="24">
        <f>SUMIFS(tblCleanOrders[Sales_USD],tblCleanOrders[Rep_ID],A1167,tblCleanOrders[Year],YEAR(D1167),tblCleanOrders[Month],MONTH(D1167))</f>
        <v>7677.4000000000005</v>
      </c>
      <c r="S1167" s="27">
        <v>1.1499999999999999</v>
      </c>
      <c r="T1167" s="24">
        <f>INDEX(tblRepAvg[Avg_Monthly_Sales],MATCH(A1167,tblRepAvg[Rep_ID],0))*S1167</f>
        <v>11012.475960526315</v>
      </c>
      <c r="U1167" s="9">
        <f t="shared" si="149"/>
        <v>0.69715475679758732</v>
      </c>
      <c r="V1167" s="24">
        <f t="shared" si="150"/>
        <v>-3335.0759605263147</v>
      </c>
      <c r="W1167" t="str">
        <f t="shared" si="151"/>
        <v>Critical</v>
      </c>
    </row>
    <row r="1168" spans="1:23" ht="15" customHeight="1" x14ac:dyDescent="0.3">
      <c r="A1168" s="25">
        <v>321960</v>
      </c>
      <c r="B1168" s="25">
        <v>4</v>
      </c>
      <c r="C1168" t="str">
        <f>INDEX(tblRegions[name],MATCH(B1168,tblRegions[id],0))</f>
        <v>West</v>
      </c>
      <c r="D1168" s="26">
        <v>42491</v>
      </c>
      <c r="E1168" s="27">
        <v>26</v>
      </c>
      <c r="F1168" s="27">
        <v>23</v>
      </c>
      <c r="G1168" s="9">
        <f t="shared" si="144"/>
        <v>0.88461538461538458</v>
      </c>
      <c r="H1168" s="27">
        <v>528</v>
      </c>
      <c r="I1168" s="27">
        <v>523</v>
      </c>
      <c r="J1168" s="9">
        <f t="shared" si="145"/>
        <v>0.99053030303030298</v>
      </c>
      <c r="K1168">
        <f t="shared" si="146"/>
        <v>-5</v>
      </c>
      <c r="L1168" s="28">
        <v>0.92469999999999997</v>
      </c>
      <c r="M1168" s="28">
        <v>0.9</v>
      </c>
      <c r="N1168" s="9">
        <f t="shared" si="147"/>
        <v>2.4699999999999944E-2</v>
      </c>
      <c r="O1168" s="28">
        <v>0.92500000000000004</v>
      </c>
      <c r="P1168" s="28">
        <v>0.95</v>
      </c>
      <c r="Q1168" s="9">
        <f t="shared" si="148"/>
        <v>-2.4999999999999911E-2</v>
      </c>
      <c r="R1168" s="24">
        <f>SUMIFS(tblCleanOrders[Sales_USD],tblCleanOrders[Rep_ID],A1168,tblCleanOrders[Year],YEAR(D1168),tblCleanOrders[Month],MONTH(D1168))</f>
        <v>7573.07</v>
      </c>
      <c r="S1168" s="27">
        <v>1.05</v>
      </c>
      <c r="T1168" s="24">
        <f>INDEX(tblRepAvg[Avg_Monthly_Sales],MATCH(A1168,tblRepAvg[Rep_ID],0))*S1168</f>
        <v>10054.869355263158</v>
      </c>
      <c r="U1168" s="9">
        <f t="shared" si="149"/>
        <v>0.75317438073284604</v>
      </c>
      <c r="V1168" s="24">
        <f t="shared" si="150"/>
        <v>-2481.7993552631578</v>
      </c>
      <c r="W1168" t="str">
        <f t="shared" si="151"/>
        <v>Critical</v>
      </c>
    </row>
    <row r="1169" spans="1:23" ht="15" customHeight="1" x14ac:dyDescent="0.3">
      <c r="A1169" s="25">
        <v>321960</v>
      </c>
      <c r="B1169" s="25">
        <v>4</v>
      </c>
      <c r="C1169" t="str">
        <f>INDEX(tblRegions[name],MATCH(B1169,tblRegions[id],0))</f>
        <v>West</v>
      </c>
      <c r="D1169" s="26">
        <v>42522</v>
      </c>
      <c r="E1169" s="27">
        <v>26</v>
      </c>
      <c r="F1169" s="27">
        <v>24</v>
      </c>
      <c r="G1169" s="9">
        <f t="shared" si="144"/>
        <v>0.92307692307692313</v>
      </c>
      <c r="H1169" s="27">
        <v>536</v>
      </c>
      <c r="I1169" s="27">
        <v>505</v>
      </c>
      <c r="J1169" s="9">
        <f t="shared" si="145"/>
        <v>0.94216417910447758</v>
      </c>
      <c r="K1169">
        <f t="shared" si="146"/>
        <v>-31</v>
      </c>
      <c r="L1169" s="28">
        <v>0.79820000000000002</v>
      </c>
      <c r="M1169" s="28">
        <v>0.9</v>
      </c>
      <c r="N1169" s="9">
        <f t="shared" si="147"/>
        <v>-0.1018</v>
      </c>
      <c r="O1169" s="28">
        <v>0.88690000000000002</v>
      </c>
      <c r="P1169" s="28">
        <v>0.95</v>
      </c>
      <c r="Q1169" s="9">
        <f t="shared" si="148"/>
        <v>-6.3099999999999934E-2</v>
      </c>
      <c r="R1169" s="24">
        <f>SUMIFS(tblCleanOrders[Sales_USD],tblCleanOrders[Rep_ID],A1169,tblCleanOrders[Year],YEAR(D1169),tblCleanOrders[Month],MONTH(D1169))</f>
        <v>118076.93999999999</v>
      </c>
      <c r="S1169" s="27">
        <v>1.06</v>
      </c>
      <c r="T1169" s="24">
        <f>INDEX(tblRepAvg[Avg_Monthly_Sales],MATCH(A1169,tblRepAvg[Rep_ID],0))*S1169</f>
        <v>10150.630015789475</v>
      </c>
      <c r="U1169" s="9">
        <f t="shared" si="149"/>
        <v>11.632474025388506</v>
      </c>
      <c r="V1169" s="24">
        <f t="shared" si="150"/>
        <v>107926.30998421051</v>
      </c>
      <c r="W1169" t="str">
        <f t="shared" si="151"/>
        <v>At Risk</v>
      </c>
    </row>
    <row r="1170" spans="1:23" ht="15" customHeight="1" x14ac:dyDescent="0.3">
      <c r="A1170" s="25">
        <v>321960</v>
      </c>
      <c r="B1170" s="25">
        <v>4</v>
      </c>
      <c r="C1170" t="str">
        <f>INDEX(tblRegions[name],MATCH(B1170,tblRegions[id],0))</f>
        <v>West</v>
      </c>
      <c r="D1170" s="26">
        <v>42552</v>
      </c>
      <c r="E1170" s="27">
        <v>26</v>
      </c>
      <c r="F1170" s="27">
        <v>24</v>
      </c>
      <c r="G1170" s="9">
        <f t="shared" si="144"/>
        <v>0.92307692307692313</v>
      </c>
      <c r="H1170" s="27">
        <v>544</v>
      </c>
      <c r="I1170" s="27">
        <v>502</v>
      </c>
      <c r="J1170" s="9">
        <f t="shared" si="145"/>
        <v>0.92279411764705888</v>
      </c>
      <c r="K1170">
        <f t="shared" si="146"/>
        <v>-42</v>
      </c>
      <c r="L1170" s="28">
        <v>0.90290000000000004</v>
      </c>
      <c r="M1170" s="28">
        <v>0.9</v>
      </c>
      <c r="N1170" s="9">
        <f t="shared" si="147"/>
        <v>2.9000000000000137E-3</v>
      </c>
      <c r="O1170" s="28">
        <v>0.9738</v>
      </c>
      <c r="P1170" s="28">
        <v>0.95</v>
      </c>
      <c r="Q1170" s="9">
        <f t="shared" si="148"/>
        <v>2.3800000000000043E-2</v>
      </c>
      <c r="R1170" s="24">
        <f>SUMIFS(tblCleanOrders[Sales_USD],tblCleanOrders[Rep_ID],A1170,tblCleanOrders[Year],YEAR(D1170),tblCleanOrders[Month],MONTH(D1170))</f>
        <v>12686.439999999999</v>
      </c>
      <c r="S1170" s="27">
        <v>1.07</v>
      </c>
      <c r="T1170" s="24">
        <f>INDEX(tblRepAvg[Avg_Monthly_Sales],MATCH(A1170,tblRepAvg[Rep_ID],0))*S1170</f>
        <v>10246.39067631579</v>
      </c>
      <c r="U1170" s="9">
        <f t="shared" si="149"/>
        <v>1.2381374476891951</v>
      </c>
      <c r="V1170" s="24">
        <f t="shared" si="150"/>
        <v>2440.0493236842085</v>
      </c>
      <c r="W1170" t="str">
        <f t="shared" si="151"/>
        <v>Healthy</v>
      </c>
    </row>
    <row r="1171" spans="1:23" ht="15" customHeight="1" x14ac:dyDescent="0.3">
      <c r="A1171" s="25">
        <v>321960</v>
      </c>
      <c r="B1171" s="25">
        <v>4</v>
      </c>
      <c r="C1171" t="str">
        <f>INDEX(tblRegions[name],MATCH(B1171,tblRegions[id],0))</f>
        <v>West</v>
      </c>
      <c r="D1171" s="26">
        <v>42583</v>
      </c>
      <c r="E1171" s="27">
        <v>26</v>
      </c>
      <c r="F1171" s="27">
        <v>24</v>
      </c>
      <c r="G1171" s="9">
        <f t="shared" si="144"/>
        <v>0.92307692307692313</v>
      </c>
      <c r="H1171" s="27">
        <v>552</v>
      </c>
      <c r="I1171" s="27">
        <v>494</v>
      </c>
      <c r="J1171" s="9">
        <f t="shared" si="145"/>
        <v>0.89492753623188404</v>
      </c>
      <c r="K1171">
        <f t="shared" si="146"/>
        <v>-58</v>
      </c>
      <c r="L1171" s="28">
        <v>0.90569999999999995</v>
      </c>
      <c r="M1171" s="28">
        <v>0.9</v>
      </c>
      <c r="N1171" s="9">
        <f t="shared" si="147"/>
        <v>5.6999999999999273E-3</v>
      </c>
      <c r="O1171" s="28">
        <v>0.92330000000000001</v>
      </c>
      <c r="P1171" s="28">
        <v>0.95</v>
      </c>
      <c r="Q1171" s="9">
        <f t="shared" si="148"/>
        <v>-2.6699999999999946E-2</v>
      </c>
      <c r="R1171" s="24">
        <f>SUMIFS(tblCleanOrders[Sales_USD],tblCleanOrders[Rep_ID],A1171,tblCleanOrders[Year],YEAR(D1171),tblCleanOrders[Month],MONTH(D1171))</f>
        <v>14957.91</v>
      </c>
      <c r="S1171" s="27">
        <v>1.08</v>
      </c>
      <c r="T1171" s="24">
        <f>INDEX(tblRepAvg[Avg_Monthly_Sales],MATCH(A1171,tblRepAvg[Rep_ID],0))*S1171</f>
        <v>10342.151336842106</v>
      </c>
      <c r="U1171" s="9">
        <f t="shared" si="149"/>
        <v>1.4463054651613017</v>
      </c>
      <c r="V1171" s="24">
        <f t="shared" si="150"/>
        <v>4615.7586631578943</v>
      </c>
      <c r="W1171" t="str">
        <f t="shared" si="151"/>
        <v>Healthy</v>
      </c>
    </row>
    <row r="1172" spans="1:23" ht="15" customHeight="1" x14ac:dyDescent="0.3">
      <c r="A1172" s="25">
        <v>321960</v>
      </c>
      <c r="B1172" s="25">
        <v>4</v>
      </c>
      <c r="C1172" t="str">
        <f>INDEX(tblRegions[name],MATCH(B1172,tblRegions[id],0))</f>
        <v>West</v>
      </c>
      <c r="D1172" s="26">
        <v>42614</v>
      </c>
      <c r="E1172" s="27">
        <v>26</v>
      </c>
      <c r="F1172" s="27">
        <v>24</v>
      </c>
      <c r="G1172" s="9">
        <f t="shared" si="144"/>
        <v>0.92307692307692313</v>
      </c>
      <c r="H1172" s="27">
        <v>528</v>
      </c>
      <c r="I1172" s="27">
        <v>488</v>
      </c>
      <c r="J1172" s="9">
        <f t="shared" si="145"/>
        <v>0.9242424242424242</v>
      </c>
      <c r="K1172">
        <f t="shared" si="146"/>
        <v>-40</v>
      </c>
      <c r="L1172" s="28">
        <v>0.97</v>
      </c>
      <c r="M1172" s="28">
        <v>0.9</v>
      </c>
      <c r="N1172" s="9">
        <f t="shared" si="147"/>
        <v>6.9999999999999951E-2</v>
      </c>
      <c r="O1172" s="28">
        <v>0.8659</v>
      </c>
      <c r="P1172" s="28">
        <v>0.95</v>
      </c>
      <c r="Q1172" s="9">
        <f t="shared" si="148"/>
        <v>-8.4099999999999953E-2</v>
      </c>
      <c r="R1172" s="24">
        <f>SUMIFS(tblCleanOrders[Sales_USD],tblCleanOrders[Rep_ID],A1172,tblCleanOrders[Year],YEAR(D1172),tblCleanOrders[Month],MONTH(D1172))</f>
        <v>17303.09</v>
      </c>
      <c r="S1172" s="27">
        <v>1.0900000000000001</v>
      </c>
      <c r="T1172" s="24">
        <f>INDEX(tblRepAvg[Avg_Monthly_Sales],MATCH(A1172,tblRepAvg[Rep_ID],0))*S1172</f>
        <v>10437.911997368421</v>
      </c>
      <c r="U1172" s="9">
        <f t="shared" si="149"/>
        <v>1.6577156431633462</v>
      </c>
      <c r="V1172" s="24">
        <f t="shared" si="150"/>
        <v>6865.1780026315791</v>
      </c>
      <c r="W1172" t="str">
        <f t="shared" si="151"/>
        <v>Healthy</v>
      </c>
    </row>
    <row r="1173" spans="1:23" ht="15" customHeight="1" x14ac:dyDescent="0.3">
      <c r="A1173" s="25">
        <v>321960</v>
      </c>
      <c r="B1173" s="25">
        <v>4</v>
      </c>
      <c r="C1173" t="str">
        <f>INDEX(tblRegions[name],MATCH(B1173,tblRegions[id],0))</f>
        <v>West</v>
      </c>
      <c r="D1173" s="26">
        <v>42644</v>
      </c>
      <c r="E1173" s="27">
        <v>26</v>
      </c>
      <c r="F1173" s="27">
        <v>24</v>
      </c>
      <c r="G1173" s="9">
        <f t="shared" si="144"/>
        <v>0.92307692307692313</v>
      </c>
      <c r="H1173" s="27">
        <v>536</v>
      </c>
      <c r="I1173" s="27">
        <v>502</v>
      </c>
      <c r="J1173" s="9">
        <f t="shared" si="145"/>
        <v>0.93656716417910446</v>
      </c>
      <c r="K1173">
        <f t="shared" si="146"/>
        <v>-34</v>
      </c>
      <c r="L1173" s="28">
        <v>0.8669</v>
      </c>
      <c r="M1173" s="28">
        <v>0.9</v>
      </c>
      <c r="N1173" s="9">
        <f t="shared" si="147"/>
        <v>-3.3100000000000018E-2</v>
      </c>
      <c r="O1173" s="28">
        <v>0.96040000000000003</v>
      </c>
      <c r="P1173" s="28">
        <v>0.95</v>
      </c>
      <c r="Q1173" s="9">
        <f t="shared" si="148"/>
        <v>1.0400000000000076E-2</v>
      </c>
      <c r="R1173" s="24">
        <f>SUMIFS(tblCleanOrders[Sales_USD],tblCleanOrders[Rep_ID],A1173,tblCleanOrders[Year],YEAR(D1173),tblCleanOrders[Month],MONTH(D1173))</f>
        <v>16861.52</v>
      </c>
      <c r="S1173" s="27">
        <v>1.1000000000000001</v>
      </c>
      <c r="T1173" s="24">
        <f>INDEX(tblRepAvg[Avg_Monthly_Sales],MATCH(A1173,tblRepAvg[Rep_ID],0))*S1173</f>
        <v>10533.672657894738</v>
      </c>
      <c r="U1173" s="9">
        <f t="shared" si="149"/>
        <v>1.6007256488422099</v>
      </c>
      <c r="V1173" s="24">
        <f t="shared" si="150"/>
        <v>6327.8473421052622</v>
      </c>
      <c r="W1173" t="str">
        <f t="shared" si="151"/>
        <v>Healthy</v>
      </c>
    </row>
    <row r="1174" spans="1:23" ht="15" customHeight="1" x14ac:dyDescent="0.3">
      <c r="A1174" s="25">
        <v>321960</v>
      </c>
      <c r="B1174" s="25">
        <v>4</v>
      </c>
      <c r="C1174" t="str">
        <f>INDEX(tblRegions[name],MATCH(B1174,tblRegions[id],0))</f>
        <v>West</v>
      </c>
      <c r="D1174" s="26">
        <v>42675</v>
      </c>
      <c r="E1174" s="27">
        <v>26</v>
      </c>
      <c r="F1174" s="27">
        <v>24</v>
      </c>
      <c r="G1174" s="9">
        <f t="shared" si="144"/>
        <v>0.92307692307692313</v>
      </c>
      <c r="H1174" s="27">
        <v>544</v>
      </c>
      <c r="I1174" s="27">
        <v>509</v>
      </c>
      <c r="J1174" s="9">
        <f t="shared" si="145"/>
        <v>0.93566176470588236</v>
      </c>
      <c r="K1174">
        <f t="shared" si="146"/>
        <v>-35</v>
      </c>
      <c r="L1174" s="28">
        <v>0.88480000000000003</v>
      </c>
      <c r="M1174" s="28">
        <v>0.9</v>
      </c>
      <c r="N1174" s="9">
        <f t="shared" si="147"/>
        <v>-1.5199999999999991E-2</v>
      </c>
      <c r="O1174" s="28">
        <v>0.92769999999999997</v>
      </c>
      <c r="P1174" s="28">
        <v>0.95</v>
      </c>
      <c r="Q1174" s="9">
        <f t="shared" si="148"/>
        <v>-2.2299999999999986E-2</v>
      </c>
      <c r="R1174" s="24">
        <f>SUMIFS(tblCleanOrders[Sales_USD],tblCleanOrders[Rep_ID],A1174,tblCleanOrders[Year],YEAR(D1174),tblCleanOrders[Month],MONTH(D1174))</f>
        <v>15127.210000000001</v>
      </c>
      <c r="S1174" s="27">
        <v>1.1100000000000001</v>
      </c>
      <c r="T1174" s="24">
        <f>INDEX(tblRepAvg[Avg_Monthly_Sales],MATCH(A1174,tblRepAvg[Rep_ID],0))*S1174</f>
        <v>10629.433318421054</v>
      </c>
      <c r="U1174" s="9">
        <f t="shared" si="149"/>
        <v>1.4231436001187567</v>
      </c>
      <c r="V1174" s="24">
        <f t="shared" si="150"/>
        <v>4497.7766815789473</v>
      </c>
      <c r="W1174" t="str">
        <f t="shared" si="151"/>
        <v>Healthy</v>
      </c>
    </row>
    <row r="1175" spans="1:23" ht="15" customHeight="1" x14ac:dyDescent="0.3">
      <c r="A1175" s="25">
        <v>321960</v>
      </c>
      <c r="B1175" s="25">
        <v>4</v>
      </c>
      <c r="C1175" t="str">
        <f>INDEX(tblRegions[name],MATCH(B1175,tblRegions[id],0))</f>
        <v>West</v>
      </c>
      <c r="D1175" s="26">
        <v>42705</v>
      </c>
      <c r="E1175" s="27">
        <v>26</v>
      </c>
      <c r="F1175" s="27">
        <v>24</v>
      </c>
      <c r="G1175" s="9">
        <f t="shared" si="144"/>
        <v>0.92307692307692313</v>
      </c>
      <c r="H1175" s="27">
        <v>552</v>
      </c>
      <c r="I1175" s="27">
        <v>515</v>
      </c>
      <c r="J1175" s="9">
        <f t="shared" si="145"/>
        <v>0.93297101449275366</v>
      </c>
      <c r="K1175">
        <f t="shared" si="146"/>
        <v>-37</v>
      </c>
      <c r="L1175" s="28">
        <v>0.88770000000000004</v>
      </c>
      <c r="M1175" s="28">
        <v>0.9</v>
      </c>
      <c r="N1175" s="9">
        <f t="shared" si="147"/>
        <v>-1.2299999999999978E-2</v>
      </c>
      <c r="O1175" s="28">
        <v>0.94079999999999997</v>
      </c>
      <c r="P1175" s="28">
        <v>0.95</v>
      </c>
      <c r="Q1175" s="9">
        <f t="shared" si="148"/>
        <v>-9.199999999999986E-3</v>
      </c>
      <c r="R1175" s="24">
        <f>SUMIFS(tblCleanOrders[Sales_USD],tblCleanOrders[Rep_ID],A1175,tblCleanOrders[Year],YEAR(D1175),tblCleanOrders[Month],MONTH(D1175))</f>
        <v>26301.190000000002</v>
      </c>
      <c r="S1175" s="27">
        <v>1.1200000000000001</v>
      </c>
      <c r="T1175" s="24">
        <f>INDEX(tblRepAvg[Avg_Monthly_Sales],MATCH(A1175,tblRepAvg[Rep_ID],0))*S1175</f>
        <v>10725.193978947369</v>
      </c>
      <c r="U1175" s="9">
        <f t="shared" si="149"/>
        <v>2.4522810544617628</v>
      </c>
      <c r="V1175" s="24">
        <f t="shared" si="150"/>
        <v>15575.996021052633</v>
      </c>
      <c r="W1175" t="str">
        <f t="shared" si="151"/>
        <v>Healthy</v>
      </c>
    </row>
    <row r="1176" spans="1:23" ht="15" customHeight="1" x14ac:dyDescent="0.3">
      <c r="A1176" s="25">
        <v>321960</v>
      </c>
      <c r="B1176" s="25">
        <v>4</v>
      </c>
      <c r="C1176" t="str">
        <f>INDEX(tblRegions[name],MATCH(B1176,tblRegions[id],0))</f>
        <v>West</v>
      </c>
      <c r="D1176" s="26">
        <v>42736</v>
      </c>
      <c r="E1176" s="27">
        <v>26</v>
      </c>
      <c r="F1176" s="27">
        <v>24</v>
      </c>
      <c r="G1176" s="9">
        <f t="shared" si="144"/>
        <v>0.92307692307692313</v>
      </c>
      <c r="H1176" s="27">
        <v>528</v>
      </c>
      <c r="I1176" s="27">
        <v>469</v>
      </c>
      <c r="J1176" s="9">
        <f t="shared" si="145"/>
        <v>0.8882575757575758</v>
      </c>
      <c r="K1176">
        <f t="shared" si="146"/>
        <v>-59</v>
      </c>
      <c r="L1176" s="28">
        <v>0.85750000000000004</v>
      </c>
      <c r="M1176" s="28">
        <v>0.9</v>
      </c>
      <c r="N1176" s="9">
        <f t="shared" si="147"/>
        <v>-4.2499999999999982E-2</v>
      </c>
      <c r="O1176" s="28">
        <v>0.86629999999999996</v>
      </c>
      <c r="P1176" s="28">
        <v>0.95</v>
      </c>
      <c r="Q1176" s="9">
        <f t="shared" si="148"/>
        <v>-8.3699999999999997E-2</v>
      </c>
      <c r="R1176" s="24">
        <f>SUMIFS(tblCleanOrders[Sales_USD],tblCleanOrders[Rep_ID],A1176,tblCleanOrders[Year],YEAR(D1176),tblCleanOrders[Month],MONTH(D1176))</f>
        <v>2666.79</v>
      </c>
      <c r="S1176" s="27">
        <v>1.1299999999999999</v>
      </c>
      <c r="T1176" s="24">
        <f>INDEX(tblRepAvg[Avg_Monthly_Sales],MATCH(A1176,tblRepAvg[Rep_ID],0))*S1176</f>
        <v>10820.954639473683</v>
      </c>
      <c r="U1176" s="9">
        <f t="shared" si="149"/>
        <v>0.24644683291359856</v>
      </c>
      <c r="V1176" s="24">
        <f t="shared" si="150"/>
        <v>-8154.1646394736827</v>
      </c>
      <c r="W1176" t="str">
        <f t="shared" si="151"/>
        <v>Critical</v>
      </c>
    </row>
    <row r="1177" spans="1:23" ht="15" customHeight="1" x14ac:dyDescent="0.3">
      <c r="A1177" s="25">
        <v>321970</v>
      </c>
      <c r="B1177" s="25">
        <v>4</v>
      </c>
      <c r="C1177" t="str">
        <f>INDEX(tblRegions[name],MATCH(B1177,tblRegions[id],0))</f>
        <v>West</v>
      </c>
      <c r="D1177" s="26">
        <v>42005</v>
      </c>
      <c r="E1177" s="27">
        <v>26</v>
      </c>
      <c r="F1177" s="27">
        <v>23</v>
      </c>
      <c r="G1177" s="9">
        <f t="shared" si="144"/>
        <v>0.88461538461538458</v>
      </c>
      <c r="H1177" s="27">
        <v>540</v>
      </c>
      <c r="I1177" s="27">
        <v>448</v>
      </c>
      <c r="J1177" s="9">
        <f t="shared" si="145"/>
        <v>0.82962962962962961</v>
      </c>
      <c r="K1177">
        <f t="shared" si="146"/>
        <v>-92</v>
      </c>
      <c r="L1177" s="28">
        <v>0.78239999999999998</v>
      </c>
      <c r="M1177" s="28">
        <v>0.9</v>
      </c>
      <c r="N1177" s="9">
        <f t="shared" si="147"/>
        <v>-0.11760000000000004</v>
      </c>
      <c r="O1177" s="28">
        <v>0.74960000000000004</v>
      </c>
      <c r="P1177" s="28">
        <v>0.95</v>
      </c>
      <c r="Q1177" s="9">
        <f t="shared" si="148"/>
        <v>-0.20039999999999991</v>
      </c>
      <c r="R1177" s="24">
        <f>SUMIFS(tblCleanOrders[Sales_USD],tblCleanOrders[Rep_ID],A1177,tblCleanOrders[Year],YEAR(D1177),tblCleanOrders[Month],MONTH(D1177))</f>
        <v>1850.66</v>
      </c>
      <c r="S1177" s="27">
        <v>1.1399999999999999</v>
      </c>
      <c r="T1177" s="24">
        <f>INDEX(tblRepAvg[Avg_Monthly_Sales],MATCH(A1177,tblRepAvg[Rep_ID],0))*S1177</f>
        <v>7337.5789919999997</v>
      </c>
      <c r="U1177" s="9">
        <f t="shared" si="149"/>
        <v>0.252216705539761</v>
      </c>
      <c r="V1177" s="24">
        <f t="shared" si="150"/>
        <v>-5486.9189919999999</v>
      </c>
      <c r="W1177" t="str">
        <f t="shared" si="151"/>
        <v>Critical</v>
      </c>
    </row>
    <row r="1178" spans="1:23" ht="15" customHeight="1" x14ac:dyDescent="0.3">
      <c r="A1178" s="25">
        <v>321970</v>
      </c>
      <c r="B1178" s="25">
        <v>4</v>
      </c>
      <c r="C1178" t="str">
        <f>INDEX(tblRegions[name],MATCH(B1178,tblRegions[id],0))</f>
        <v>West</v>
      </c>
      <c r="D1178" s="26">
        <v>42036</v>
      </c>
      <c r="E1178" s="27">
        <v>26</v>
      </c>
      <c r="F1178" s="27">
        <v>24</v>
      </c>
      <c r="G1178" s="9">
        <f t="shared" si="144"/>
        <v>0.92307692307692313</v>
      </c>
      <c r="H1178" s="27">
        <v>548</v>
      </c>
      <c r="I1178" s="27">
        <v>436</v>
      </c>
      <c r="J1178" s="9">
        <f t="shared" si="145"/>
        <v>0.79562043795620441</v>
      </c>
      <c r="K1178">
        <f t="shared" si="146"/>
        <v>-112</v>
      </c>
      <c r="L1178" s="28">
        <v>0.77059999999999995</v>
      </c>
      <c r="M1178" s="28">
        <v>0.9</v>
      </c>
      <c r="N1178" s="9">
        <f t="shared" si="147"/>
        <v>-0.12940000000000007</v>
      </c>
      <c r="O1178" s="28">
        <v>0.82769999999999999</v>
      </c>
      <c r="P1178" s="28">
        <v>0.95</v>
      </c>
      <c r="Q1178" s="9">
        <f t="shared" si="148"/>
        <v>-0.12229999999999996</v>
      </c>
      <c r="R1178" s="24">
        <f>SUMIFS(tblCleanOrders[Sales_USD],tblCleanOrders[Rep_ID],A1178,tblCleanOrders[Year],YEAR(D1178),tblCleanOrders[Month],MONTH(D1178))</f>
        <v>1636.87</v>
      </c>
      <c r="S1178" s="27">
        <v>1.1499999999999999</v>
      </c>
      <c r="T1178" s="24">
        <f>INDEX(tblRepAvg[Avg_Monthly_Sales],MATCH(A1178,tblRepAvg[Rep_ID],0))*S1178</f>
        <v>7401.9437200000002</v>
      </c>
      <c r="U1178" s="9">
        <f t="shared" si="149"/>
        <v>0.22114056279260658</v>
      </c>
      <c r="V1178" s="24">
        <f t="shared" si="150"/>
        <v>-5765.0737200000003</v>
      </c>
      <c r="W1178" t="str">
        <f t="shared" si="151"/>
        <v>Critical</v>
      </c>
    </row>
    <row r="1179" spans="1:23" ht="15" customHeight="1" x14ac:dyDescent="0.3">
      <c r="A1179" s="25">
        <v>321970</v>
      </c>
      <c r="B1179" s="25">
        <v>4</v>
      </c>
      <c r="C1179" t="str">
        <f>INDEX(tblRegions[name],MATCH(B1179,tblRegions[id],0))</f>
        <v>West</v>
      </c>
      <c r="D1179" s="26">
        <v>42064</v>
      </c>
      <c r="E1179" s="27">
        <v>26</v>
      </c>
      <c r="F1179" s="27">
        <v>22</v>
      </c>
      <c r="G1179" s="9">
        <f t="shared" si="144"/>
        <v>0.84615384615384615</v>
      </c>
      <c r="H1179" s="27">
        <v>556</v>
      </c>
      <c r="I1179" s="27">
        <v>444</v>
      </c>
      <c r="J1179" s="9">
        <f t="shared" si="145"/>
        <v>0.79856115107913672</v>
      </c>
      <c r="K1179">
        <f t="shared" si="146"/>
        <v>-112</v>
      </c>
      <c r="L1179" s="28">
        <v>0.77100000000000002</v>
      </c>
      <c r="M1179" s="28">
        <v>0.9</v>
      </c>
      <c r="N1179" s="9">
        <f t="shared" si="147"/>
        <v>-0.129</v>
      </c>
      <c r="O1179" s="28">
        <v>0.89790000000000003</v>
      </c>
      <c r="P1179" s="28">
        <v>0.95</v>
      </c>
      <c r="Q1179" s="9">
        <f t="shared" si="148"/>
        <v>-5.2099999999999924E-2</v>
      </c>
      <c r="R1179" s="24">
        <f>SUMIFS(tblCleanOrders[Sales_USD],tblCleanOrders[Rep_ID],A1179,tblCleanOrders[Year],YEAR(D1179),tblCleanOrders[Month],MONTH(D1179))</f>
        <v>1847.22</v>
      </c>
      <c r="S1179" s="27">
        <v>1.05</v>
      </c>
      <c r="T1179" s="24">
        <f>INDEX(tblRepAvg[Avg_Monthly_Sales],MATCH(A1179,tblRepAvg[Rep_ID],0))*S1179</f>
        <v>6758.296440000001</v>
      </c>
      <c r="U1179" s="9">
        <f t="shared" si="149"/>
        <v>0.27332627628864409</v>
      </c>
      <c r="V1179" s="24">
        <f t="shared" si="150"/>
        <v>-4911.0764400000007</v>
      </c>
      <c r="W1179" t="str">
        <f t="shared" si="151"/>
        <v>Critical</v>
      </c>
    </row>
    <row r="1180" spans="1:23" ht="15" customHeight="1" x14ac:dyDescent="0.3">
      <c r="A1180" s="25">
        <v>321970</v>
      </c>
      <c r="B1180" s="25">
        <v>4</v>
      </c>
      <c r="C1180" t="str">
        <f>INDEX(tblRegions[name],MATCH(B1180,tblRegions[id],0))</f>
        <v>West</v>
      </c>
      <c r="D1180" s="26">
        <v>42095</v>
      </c>
      <c r="E1180" s="27">
        <v>26</v>
      </c>
      <c r="F1180" s="27">
        <v>23</v>
      </c>
      <c r="G1180" s="9">
        <f t="shared" si="144"/>
        <v>0.88461538461538458</v>
      </c>
      <c r="H1180" s="27">
        <v>564</v>
      </c>
      <c r="I1180" s="27">
        <v>499</v>
      </c>
      <c r="J1180" s="9">
        <f t="shared" si="145"/>
        <v>0.88475177304964536</v>
      </c>
      <c r="K1180">
        <f t="shared" si="146"/>
        <v>-65</v>
      </c>
      <c r="L1180" s="28">
        <v>0.80689999999999995</v>
      </c>
      <c r="M1180" s="28">
        <v>0.9</v>
      </c>
      <c r="N1180" s="9">
        <f t="shared" si="147"/>
        <v>-9.3100000000000072E-2</v>
      </c>
      <c r="O1180" s="28">
        <v>0.81620000000000004</v>
      </c>
      <c r="P1180" s="28">
        <v>0.95</v>
      </c>
      <c r="Q1180" s="9">
        <f t="shared" si="148"/>
        <v>-0.13379999999999992</v>
      </c>
      <c r="R1180" s="24">
        <f>SUMIFS(tblCleanOrders[Sales_USD],tblCleanOrders[Rep_ID],A1180,tblCleanOrders[Year],YEAR(D1180),tblCleanOrders[Month],MONTH(D1180))</f>
        <v>1909.91</v>
      </c>
      <c r="S1180" s="27">
        <v>1.06</v>
      </c>
      <c r="T1180" s="24">
        <f>INDEX(tblRepAvg[Avg_Monthly_Sales],MATCH(A1180,tblRepAvg[Rep_ID],0))*S1180</f>
        <v>6822.6611680000005</v>
      </c>
      <c r="U1180" s="9">
        <f t="shared" si="149"/>
        <v>0.27993622326695028</v>
      </c>
      <c r="V1180" s="24">
        <f t="shared" si="150"/>
        <v>-4912.7511680000007</v>
      </c>
      <c r="W1180" t="str">
        <f t="shared" si="151"/>
        <v>Critical</v>
      </c>
    </row>
    <row r="1181" spans="1:23" ht="15" customHeight="1" x14ac:dyDescent="0.3">
      <c r="A1181" s="25">
        <v>321970</v>
      </c>
      <c r="B1181" s="25">
        <v>4</v>
      </c>
      <c r="C1181" t="str">
        <f>INDEX(tblRegions[name],MATCH(B1181,tblRegions[id],0))</f>
        <v>West</v>
      </c>
      <c r="D1181" s="26">
        <v>42125</v>
      </c>
      <c r="E1181" s="27">
        <v>26</v>
      </c>
      <c r="F1181" s="27">
        <v>22</v>
      </c>
      <c r="G1181" s="9">
        <f t="shared" si="144"/>
        <v>0.84615384615384615</v>
      </c>
      <c r="H1181" s="27">
        <v>540</v>
      </c>
      <c r="I1181" s="27">
        <v>466</v>
      </c>
      <c r="J1181" s="9">
        <f t="shared" si="145"/>
        <v>0.86296296296296293</v>
      </c>
      <c r="K1181">
        <f t="shared" si="146"/>
        <v>-74</v>
      </c>
      <c r="L1181" s="28">
        <v>0.71230000000000004</v>
      </c>
      <c r="M1181" s="28">
        <v>0.9</v>
      </c>
      <c r="N1181" s="9">
        <f t="shared" si="147"/>
        <v>-0.18769999999999998</v>
      </c>
      <c r="O1181" s="28">
        <v>0.84509999999999996</v>
      </c>
      <c r="P1181" s="28">
        <v>0.95</v>
      </c>
      <c r="Q1181" s="9">
        <f t="shared" si="148"/>
        <v>-0.10489999999999999</v>
      </c>
      <c r="R1181" s="24">
        <f>SUMIFS(tblCleanOrders[Sales_USD],tblCleanOrders[Rep_ID],A1181,tblCleanOrders[Year],YEAR(D1181),tblCleanOrders[Month],MONTH(D1181))</f>
        <v>225.47</v>
      </c>
      <c r="S1181" s="27">
        <v>1.07</v>
      </c>
      <c r="T1181" s="24">
        <f>INDEX(tblRepAvg[Avg_Monthly_Sales],MATCH(A1181,tblRepAvg[Rep_ID],0))*S1181</f>
        <v>6887.025896000001</v>
      </c>
      <c r="U1181" s="9">
        <f t="shared" si="149"/>
        <v>3.2738369712092041E-2</v>
      </c>
      <c r="V1181" s="24">
        <f t="shared" si="150"/>
        <v>-6661.5558960000008</v>
      </c>
      <c r="W1181" t="str">
        <f t="shared" si="151"/>
        <v>Critical</v>
      </c>
    </row>
    <row r="1182" spans="1:23" ht="15" customHeight="1" x14ac:dyDescent="0.3">
      <c r="A1182" s="25">
        <v>321970</v>
      </c>
      <c r="B1182" s="25">
        <v>4</v>
      </c>
      <c r="C1182" t="str">
        <f>INDEX(tblRegions[name],MATCH(B1182,tblRegions[id],0))</f>
        <v>West</v>
      </c>
      <c r="D1182" s="26">
        <v>42156</v>
      </c>
      <c r="E1182" s="27">
        <v>26</v>
      </c>
      <c r="F1182" s="27">
        <v>22</v>
      </c>
      <c r="G1182" s="9">
        <f t="shared" si="144"/>
        <v>0.84615384615384615</v>
      </c>
      <c r="H1182" s="27">
        <v>548</v>
      </c>
      <c r="I1182" s="27">
        <v>391</v>
      </c>
      <c r="J1182" s="9">
        <f t="shared" si="145"/>
        <v>0.71350364963503654</v>
      </c>
      <c r="K1182">
        <f t="shared" si="146"/>
        <v>-157</v>
      </c>
      <c r="L1182" s="28">
        <v>0.75280000000000002</v>
      </c>
      <c r="M1182" s="28">
        <v>0.9</v>
      </c>
      <c r="N1182" s="9">
        <f t="shared" si="147"/>
        <v>-0.1472</v>
      </c>
      <c r="O1182" s="28">
        <v>0.81810000000000005</v>
      </c>
      <c r="P1182" s="28">
        <v>0.95</v>
      </c>
      <c r="Q1182" s="9">
        <f t="shared" si="148"/>
        <v>-0.13189999999999991</v>
      </c>
      <c r="R1182" s="24">
        <f>SUMIFS(tblCleanOrders[Sales_USD],tblCleanOrders[Rep_ID],A1182,tblCleanOrders[Year],YEAR(D1182),tblCleanOrders[Month],MONTH(D1182))</f>
        <v>10124.879999999999</v>
      </c>
      <c r="S1182" s="27">
        <v>1.08</v>
      </c>
      <c r="T1182" s="24">
        <f>INDEX(tblRepAvg[Avg_Monthly_Sales],MATCH(A1182,tblRepAvg[Rep_ID],0))*S1182</f>
        <v>6951.3906240000006</v>
      </c>
      <c r="U1182" s="9">
        <f t="shared" si="149"/>
        <v>1.4565258302480339</v>
      </c>
      <c r="V1182" s="24">
        <f t="shared" si="150"/>
        <v>3173.4893759999986</v>
      </c>
      <c r="W1182" t="str">
        <f t="shared" si="151"/>
        <v>At Risk</v>
      </c>
    </row>
    <row r="1183" spans="1:23" ht="15" customHeight="1" x14ac:dyDescent="0.3">
      <c r="A1183" s="25">
        <v>321970</v>
      </c>
      <c r="B1183" s="25">
        <v>4</v>
      </c>
      <c r="C1183" t="str">
        <f>INDEX(tblRegions[name],MATCH(B1183,tblRegions[id],0))</f>
        <v>West</v>
      </c>
      <c r="D1183" s="26">
        <v>42186</v>
      </c>
      <c r="E1183" s="27">
        <v>26</v>
      </c>
      <c r="F1183" s="27">
        <v>22</v>
      </c>
      <c r="G1183" s="9">
        <f t="shared" si="144"/>
        <v>0.84615384615384615</v>
      </c>
      <c r="H1183" s="27">
        <v>556</v>
      </c>
      <c r="I1183" s="27">
        <v>472</v>
      </c>
      <c r="J1183" s="9">
        <f t="shared" si="145"/>
        <v>0.84892086330935257</v>
      </c>
      <c r="K1183">
        <f t="shared" si="146"/>
        <v>-84</v>
      </c>
      <c r="L1183" s="28">
        <v>0.73499999999999999</v>
      </c>
      <c r="M1183" s="28">
        <v>0.9</v>
      </c>
      <c r="N1183" s="9">
        <f t="shared" si="147"/>
        <v>-0.16500000000000004</v>
      </c>
      <c r="O1183" s="28">
        <v>0.74680000000000002</v>
      </c>
      <c r="P1183" s="28">
        <v>0.95</v>
      </c>
      <c r="Q1183" s="9">
        <f t="shared" si="148"/>
        <v>-0.20319999999999994</v>
      </c>
      <c r="R1183" s="24">
        <f>SUMIFS(tblCleanOrders[Sales_USD],tblCleanOrders[Rep_ID],A1183,tblCleanOrders[Year],YEAR(D1183),tblCleanOrders[Month],MONTH(D1183))</f>
        <v>1936.25</v>
      </c>
      <c r="S1183" s="27">
        <v>1.0900000000000001</v>
      </c>
      <c r="T1183" s="24">
        <f>INDEX(tblRepAvg[Avg_Monthly_Sales],MATCH(A1183,tblRepAvg[Rep_ID],0))*S1183</f>
        <v>7015.755352000001</v>
      </c>
      <c r="U1183" s="9">
        <f t="shared" si="149"/>
        <v>0.2759859634284465</v>
      </c>
      <c r="V1183" s="24">
        <f t="shared" si="150"/>
        <v>-5079.505352000001</v>
      </c>
      <c r="W1183" t="str">
        <f t="shared" si="151"/>
        <v>Critical</v>
      </c>
    </row>
    <row r="1184" spans="1:23" ht="15" customHeight="1" x14ac:dyDescent="0.3">
      <c r="A1184" s="25">
        <v>321970</v>
      </c>
      <c r="B1184" s="25">
        <v>4</v>
      </c>
      <c r="C1184" t="str">
        <f>INDEX(tblRegions[name],MATCH(B1184,tblRegions[id],0))</f>
        <v>West</v>
      </c>
      <c r="D1184" s="26">
        <v>42217</v>
      </c>
      <c r="E1184" s="27">
        <v>26</v>
      </c>
      <c r="F1184" s="27">
        <v>22</v>
      </c>
      <c r="G1184" s="9">
        <f t="shared" si="144"/>
        <v>0.84615384615384615</v>
      </c>
      <c r="H1184" s="27">
        <v>564</v>
      </c>
      <c r="I1184" s="27">
        <v>463</v>
      </c>
      <c r="J1184" s="9">
        <f t="shared" si="145"/>
        <v>0.82092198581560283</v>
      </c>
      <c r="K1184">
        <f t="shared" si="146"/>
        <v>-101</v>
      </c>
      <c r="L1184" s="28">
        <v>0.75249999999999995</v>
      </c>
      <c r="M1184" s="28">
        <v>0.9</v>
      </c>
      <c r="N1184" s="9">
        <f t="shared" si="147"/>
        <v>-0.14750000000000008</v>
      </c>
      <c r="O1184" s="28">
        <v>0.83809999999999996</v>
      </c>
      <c r="P1184" s="28">
        <v>0.95</v>
      </c>
      <c r="Q1184" s="9">
        <f t="shared" si="148"/>
        <v>-0.1119</v>
      </c>
      <c r="R1184" s="24">
        <f>SUMIFS(tblCleanOrders[Sales_USD],tblCleanOrders[Rep_ID],A1184,tblCleanOrders[Year],YEAR(D1184),tblCleanOrders[Month],MONTH(D1184))</f>
        <v>1794.85</v>
      </c>
      <c r="S1184" s="27">
        <v>1.1000000000000001</v>
      </c>
      <c r="T1184" s="24">
        <f>INDEX(tblRepAvg[Avg_Monthly_Sales],MATCH(A1184,tblRepAvg[Rep_ID],0))*S1184</f>
        <v>7080.1200800000015</v>
      </c>
      <c r="U1184" s="9">
        <f t="shared" si="149"/>
        <v>0.25350558743630791</v>
      </c>
      <c r="V1184" s="24">
        <f t="shared" si="150"/>
        <v>-5285.2700800000021</v>
      </c>
      <c r="W1184" t="str">
        <f t="shared" si="151"/>
        <v>Critical</v>
      </c>
    </row>
    <row r="1185" spans="1:23" ht="15" customHeight="1" x14ac:dyDescent="0.3">
      <c r="A1185" s="25">
        <v>321970</v>
      </c>
      <c r="B1185" s="25">
        <v>4</v>
      </c>
      <c r="C1185" t="str">
        <f>INDEX(tblRegions[name],MATCH(B1185,tblRegions[id],0))</f>
        <v>West</v>
      </c>
      <c r="D1185" s="26">
        <v>42248</v>
      </c>
      <c r="E1185" s="27">
        <v>26</v>
      </c>
      <c r="F1185" s="27">
        <v>22</v>
      </c>
      <c r="G1185" s="9">
        <f t="shared" si="144"/>
        <v>0.84615384615384615</v>
      </c>
      <c r="H1185" s="27">
        <v>540</v>
      </c>
      <c r="I1185" s="27">
        <v>450</v>
      </c>
      <c r="J1185" s="9">
        <f t="shared" si="145"/>
        <v>0.83333333333333337</v>
      </c>
      <c r="K1185">
        <f t="shared" si="146"/>
        <v>-90</v>
      </c>
      <c r="L1185" s="28">
        <v>0.7671</v>
      </c>
      <c r="M1185" s="28">
        <v>0.9</v>
      </c>
      <c r="N1185" s="9">
        <f t="shared" si="147"/>
        <v>-0.13290000000000002</v>
      </c>
      <c r="O1185" s="28">
        <v>0.74280000000000002</v>
      </c>
      <c r="P1185" s="28">
        <v>0.95</v>
      </c>
      <c r="Q1185" s="9">
        <f t="shared" si="148"/>
        <v>-0.20719999999999994</v>
      </c>
      <c r="R1185" s="24">
        <f>SUMIFS(tblCleanOrders[Sales_USD],tblCleanOrders[Rep_ID],A1185,tblCleanOrders[Year],YEAR(D1185),tblCleanOrders[Month],MONTH(D1185))</f>
        <v>2611.5700000000002</v>
      </c>
      <c r="S1185" s="27">
        <v>1.1100000000000001</v>
      </c>
      <c r="T1185" s="24">
        <f>INDEX(tblRepAvg[Avg_Monthly_Sales],MATCH(A1185,tblRepAvg[Rep_ID],0))*S1185</f>
        <v>7144.4848080000011</v>
      </c>
      <c r="U1185" s="9">
        <f t="shared" si="149"/>
        <v>0.36553650405634674</v>
      </c>
      <c r="V1185" s="24">
        <f t="shared" si="150"/>
        <v>-4532.9148080000014</v>
      </c>
      <c r="W1185" t="str">
        <f t="shared" si="151"/>
        <v>Critical</v>
      </c>
    </row>
    <row r="1186" spans="1:23" ht="15" customHeight="1" x14ac:dyDescent="0.3">
      <c r="A1186" s="25">
        <v>321970</v>
      </c>
      <c r="B1186" s="25">
        <v>4</v>
      </c>
      <c r="C1186" t="str">
        <f>INDEX(tblRegions[name],MATCH(B1186,tblRegions[id],0))</f>
        <v>West</v>
      </c>
      <c r="D1186" s="26">
        <v>42278</v>
      </c>
      <c r="E1186" s="27">
        <v>26</v>
      </c>
      <c r="F1186" s="27">
        <v>22</v>
      </c>
      <c r="G1186" s="9">
        <f t="shared" si="144"/>
        <v>0.84615384615384615</v>
      </c>
      <c r="H1186" s="27">
        <v>548</v>
      </c>
      <c r="I1186" s="27">
        <v>450</v>
      </c>
      <c r="J1186" s="9">
        <f t="shared" si="145"/>
        <v>0.82116788321167888</v>
      </c>
      <c r="K1186">
        <f t="shared" si="146"/>
        <v>-98</v>
      </c>
      <c r="L1186" s="28">
        <v>0.83409999999999995</v>
      </c>
      <c r="M1186" s="28">
        <v>0.9</v>
      </c>
      <c r="N1186" s="9">
        <f t="shared" si="147"/>
        <v>-6.590000000000007E-2</v>
      </c>
      <c r="O1186" s="28">
        <v>0.8276</v>
      </c>
      <c r="P1186" s="28">
        <v>0.95</v>
      </c>
      <c r="Q1186" s="9">
        <f t="shared" si="148"/>
        <v>-0.12239999999999995</v>
      </c>
      <c r="R1186" s="24">
        <f>SUMIFS(tblCleanOrders[Sales_USD],tblCleanOrders[Rep_ID],A1186,tblCleanOrders[Year],YEAR(D1186),tblCleanOrders[Month],MONTH(D1186))</f>
        <v>3708.3900000000003</v>
      </c>
      <c r="S1186" s="27">
        <v>1.1200000000000001</v>
      </c>
      <c r="T1186" s="24">
        <f>INDEX(tblRepAvg[Avg_Monthly_Sales],MATCH(A1186,tblRepAvg[Rep_ID],0))*S1186</f>
        <v>7208.8495360000015</v>
      </c>
      <c r="U1186" s="9">
        <f t="shared" si="149"/>
        <v>0.51442188957902524</v>
      </c>
      <c r="V1186" s="24">
        <f t="shared" si="150"/>
        <v>-3500.4595360000012</v>
      </c>
      <c r="W1186" t="str">
        <f t="shared" si="151"/>
        <v>Critical</v>
      </c>
    </row>
    <row r="1187" spans="1:23" ht="15" customHeight="1" x14ac:dyDescent="0.3">
      <c r="A1187" s="25">
        <v>321970</v>
      </c>
      <c r="B1187" s="25">
        <v>4</v>
      </c>
      <c r="C1187" t="str">
        <f>INDEX(tblRegions[name],MATCH(B1187,tblRegions[id],0))</f>
        <v>West</v>
      </c>
      <c r="D1187" s="26">
        <v>42309</v>
      </c>
      <c r="E1187" s="27">
        <v>26</v>
      </c>
      <c r="F1187" s="27">
        <v>21</v>
      </c>
      <c r="G1187" s="9">
        <f t="shared" si="144"/>
        <v>0.80769230769230771</v>
      </c>
      <c r="H1187" s="27">
        <v>556</v>
      </c>
      <c r="I1187" s="27">
        <v>387</v>
      </c>
      <c r="J1187" s="9">
        <f t="shared" si="145"/>
        <v>0.6960431654676259</v>
      </c>
      <c r="K1187">
        <f t="shared" si="146"/>
        <v>-169</v>
      </c>
      <c r="L1187" s="28">
        <v>0.79039999999999999</v>
      </c>
      <c r="M1187" s="28">
        <v>0.9</v>
      </c>
      <c r="N1187" s="9">
        <f t="shared" si="147"/>
        <v>-0.10960000000000003</v>
      </c>
      <c r="O1187" s="28">
        <v>0.7974</v>
      </c>
      <c r="P1187" s="28">
        <v>0.95</v>
      </c>
      <c r="Q1187" s="9">
        <f t="shared" si="148"/>
        <v>-0.15259999999999996</v>
      </c>
      <c r="R1187" s="24">
        <f>SUMIFS(tblCleanOrders[Sales_USD],tblCleanOrders[Rep_ID],A1187,tblCleanOrders[Year],YEAR(D1187),tblCleanOrders[Month],MONTH(D1187))</f>
        <v>3721.04</v>
      </c>
      <c r="S1187" s="27">
        <v>1.1299999999999999</v>
      </c>
      <c r="T1187" s="24">
        <f>INDEX(tblRepAvg[Avg_Monthly_Sales],MATCH(A1187,tblRepAvg[Rep_ID],0))*S1187</f>
        <v>7273.2142640000002</v>
      </c>
      <c r="U1187" s="9">
        <f t="shared" si="149"/>
        <v>0.51160874201354334</v>
      </c>
      <c r="V1187" s="24">
        <f t="shared" si="150"/>
        <v>-3552.1742640000002</v>
      </c>
      <c r="W1187" t="str">
        <f t="shared" si="151"/>
        <v>Critical</v>
      </c>
    </row>
    <row r="1188" spans="1:23" ht="15" customHeight="1" x14ac:dyDescent="0.3">
      <c r="A1188" s="25">
        <v>321970</v>
      </c>
      <c r="B1188" s="25">
        <v>4</v>
      </c>
      <c r="C1188" t="str">
        <f>INDEX(tblRegions[name],MATCH(B1188,tblRegions[id],0))</f>
        <v>West</v>
      </c>
      <c r="D1188" s="26">
        <v>42339</v>
      </c>
      <c r="E1188" s="27">
        <v>26</v>
      </c>
      <c r="F1188" s="27">
        <v>23</v>
      </c>
      <c r="G1188" s="9">
        <f t="shared" si="144"/>
        <v>0.88461538461538458</v>
      </c>
      <c r="H1188" s="27">
        <v>564</v>
      </c>
      <c r="I1188" s="27">
        <v>443</v>
      </c>
      <c r="J1188" s="9">
        <f t="shared" si="145"/>
        <v>0.78546099290780147</v>
      </c>
      <c r="K1188">
        <f t="shared" si="146"/>
        <v>-121</v>
      </c>
      <c r="L1188" s="28">
        <v>0.77700000000000002</v>
      </c>
      <c r="M1188" s="28">
        <v>0.9</v>
      </c>
      <c r="N1188" s="9">
        <f t="shared" si="147"/>
        <v>-0.123</v>
      </c>
      <c r="O1188" s="28">
        <v>0.82840000000000003</v>
      </c>
      <c r="P1188" s="28">
        <v>0.95</v>
      </c>
      <c r="Q1188" s="9">
        <f t="shared" si="148"/>
        <v>-0.12159999999999993</v>
      </c>
      <c r="R1188" s="24">
        <f>SUMIFS(tblCleanOrders[Sales_USD],tblCleanOrders[Rep_ID],A1188,tblCleanOrders[Year],YEAR(D1188),tblCleanOrders[Month],MONTH(D1188))</f>
        <v>3061.84</v>
      </c>
      <c r="S1188" s="27">
        <v>1.1399999999999999</v>
      </c>
      <c r="T1188" s="24">
        <f>INDEX(tblRepAvg[Avg_Monthly_Sales],MATCH(A1188,tblRepAvg[Rep_ID],0))*S1188</f>
        <v>7337.5789919999997</v>
      </c>
      <c r="U1188" s="9">
        <f t="shared" si="149"/>
        <v>0.41728204947957037</v>
      </c>
      <c r="V1188" s="24">
        <f t="shared" si="150"/>
        <v>-4275.7389919999996</v>
      </c>
      <c r="W1188" t="str">
        <f t="shared" si="151"/>
        <v>Critical</v>
      </c>
    </row>
    <row r="1189" spans="1:23" ht="15" customHeight="1" x14ac:dyDescent="0.3">
      <c r="A1189" s="25">
        <v>321970</v>
      </c>
      <c r="B1189" s="25">
        <v>4</v>
      </c>
      <c r="C1189" t="str">
        <f>INDEX(tblRegions[name],MATCH(B1189,tblRegions[id],0))</f>
        <v>West</v>
      </c>
      <c r="D1189" s="26">
        <v>42370</v>
      </c>
      <c r="E1189" s="27">
        <v>26</v>
      </c>
      <c r="F1189" s="27">
        <v>22</v>
      </c>
      <c r="G1189" s="9">
        <f t="shared" si="144"/>
        <v>0.84615384615384615</v>
      </c>
      <c r="H1189" s="27">
        <v>540</v>
      </c>
      <c r="I1189" s="27">
        <v>434</v>
      </c>
      <c r="J1189" s="9">
        <f t="shared" si="145"/>
        <v>0.8037037037037037</v>
      </c>
      <c r="K1189">
        <f t="shared" si="146"/>
        <v>-106</v>
      </c>
      <c r="L1189" s="28">
        <v>0.76559999999999995</v>
      </c>
      <c r="M1189" s="28">
        <v>0.9</v>
      </c>
      <c r="N1189" s="9">
        <f t="shared" si="147"/>
        <v>-0.13440000000000007</v>
      </c>
      <c r="O1189" s="28">
        <v>0.81610000000000005</v>
      </c>
      <c r="P1189" s="28">
        <v>0.95</v>
      </c>
      <c r="Q1189" s="9">
        <f t="shared" si="148"/>
        <v>-0.13389999999999991</v>
      </c>
      <c r="R1189" s="24">
        <f>SUMIFS(tblCleanOrders[Sales_USD],tblCleanOrders[Rep_ID],A1189,tblCleanOrders[Year],YEAR(D1189),tblCleanOrders[Month],MONTH(D1189))</f>
        <v>8230.7999999999993</v>
      </c>
      <c r="S1189" s="27">
        <v>1.1499999999999999</v>
      </c>
      <c r="T1189" s="24">
        <f>INDEX(tblRepAvg[Avg_Monthly_Sales],MATCH(A1189,tblRepAvg[Rep_ID],0))*S1189</f>
        <v>7401.9437200000002</v>
      </c>
      <c r="U1189" s="9">
        <f t="shared" si="149"/>
        <v>1.1119781926685601</v>
      </c>
      <c r="V1189" s="24">
        <f t="shared" si="150"/>
        <v>828.85627999999906</v>
      </c>
      <c r="W1189" t="str">
        <f t="shared" si="151"/>
        <v>At Risk</v>
      </c>
    </row>
    <row r="1190" spans="1:23" ht="15" customHeight="1" x14ac:dyDescent="0.3">
      <c r="A1190" s="25">
        <v>321970</v>
      </c>
      <c r="B1190" s="25">
        <v>4</v>
      </c>
      <c r="C1190" t="str">
        <f>INDEX(tblRegions[name],MATCH(B1190,tblRegions[id],0))</f>
        <v>West</v>
      </c>
      <c r="D1190" s="26">
        <v>42401</v>
      </c>
      <c r="E1190" s="27">
        <v>26</v>
      </c>
      <c r="F1190" s="27">
        <v>22</v>
      </c>
      <c r="G1190" s="9">
        <f t="shared" si="144"/>
        <v>0.84615384615384615</v>
      </c>
      <c r="H1190" s="27">
        <v>548</v>
      </c>
      <c r="I1190" s="27">
        <v>471</v>
      </c>
      <c r="J1190" s="9">
        <f t="shared" si="145"/>
        <v>0.85948905109489049</v>
      </c>
      <c r="K1190">
        <f t="shared" si="146"/>
        <v>-77</v>
      </c>
      <c r="L1190" s="28">
        <v>0.74860000000000004</v>
      </c>
      <c r="M1190" s="28">
        <v>0.9</v>
      </c>
      <c r="N1190" s="9">
        <f t="shared" si="147"/>
        <v>-0.15139999999999998</v>
      </c>
      <c r="O1190" s="28">
        <v>0.748</v>
      </c>
      <c r="P1190" s="28">
        <v>0.95</v>
      </c>
      <c r="Q1190" s="9">
        <f t="shared" si="148"/>
        <v>-0.20199999999999996</v>
      </c>
      <c r="R1190" s="24">
        <f>SUMIFS(tblCleanOrders[Sales_USD],tblCleanOrders[Rep_ID],A1190,tblCleanOrders[Year],YEAR(D1190),tblCleanOrders[Month],MONTH(D1190))</f>
        <v>6129.7000000000007</v>
      </c>
      <c r="S1190" s="27">
        <v>1.05</v>
      </c>
      <c r="T1190" s="24">
        <f>INDEX(tblRepAvg[Avg_Monthly_Sales],MATCH(A1190,tblRepAvg[Rep_ID],0))*S1190</f>
        <v>6758.296440000001</v>
      </c>
      <c r="U1190" s="9">
        <f t="shared" si="149"/>
        <v>0.90698892160462852</v>
      </c>
      <c r="V1190" s="24">
        <f t="shared" si="150"/>
        <v>-628.59644000000026</v>
      </c>
      <c r="W1190" t="str">
        <f t="shared" si="151"/>
        <v>At Risk</v>
      </c>
    </row>
    <row r="1191" spans="1:23" ht="15" customHeight="1" x14ac:dyDescent="0.3">
      <c r="A1191" s="25">
        <v>321970</v>
      </c>
      <c r="B1191" s="25">
        <v>4</v>
      </c>
      <c r="C1191" t="str">
        <f>INDEX(tblRegions[name],MATCH(B1191,tblRegions[id],0))</f>
        <v>West</v>
      </c>
      <c r="D1191" s="26">
        <v>42430</v>
      </c>
      <c r="E1191" s="27">
        <v>26</v>
      </c>
      <c r="F1191" s="27">
        <v>24</v>
      </c>
      <c r="G1191" s="9">
        <f t="shared" si="144"/>
        <v>0.92307692307692313</v>
      </c>
      <c r="H1191" s="27">
        <v>556</v>
      </c>
      <c r="I1191" s="27">
        <v>443</v>
      </c>
      <c r="J1191" s="9">
        <f t="shared" si="145"/>
        <v>0.7967625899280576</v>
      </c>
      <c r="K1191">
        <f t="shared" si="146"/>
        <v>-113</v>
      </c>
      <c r="L1191" s="28">
        <v>0.74480000000000002</v>
      </c>
      <c r="M1191" s="28">
        <v>0.9</v>
      </c>
      <c r="N1191" s="9">
        <f t="shared" si="147"/>
        <v>-0.1552</v>
      </c>
      <c r="O1191" s="28">
        <v>0.79169999999999996</v>
      </c>
      <c r="P1191" s="28">
        <v>0.95</v>
      </c>
      <c r="Q1191" s="9">
        <f t="shared" si="148"/>
        <v>-0.1583</v>
      </c>
      <c r="R1191" s="24">
        <f>SUMIFS(tblCleanOrders[Sales_USD],tblCleanOrders[Rep_ID],A1191,tblCleanOrders[Year],YEAR(D1191),tblCleanOrders[Month],MONTH(D1191))</f>
        <v>9056.92</v>
      </c>
      <c r="S1191" s="27">
        <v>1.06</v>
      </c>
      <c r="T1191" s="24">
        <f>INDEX(tblRepAvg[Avg_Monthly_Sales],MATCH(A1191,tblRepAvg[Rep_ID],0))*S1191</f>
        <v>6822.6611680000005</v>
      </c>
      <c r="U1191" s="9">
        <f t="shared" si="149"/>
        <v>1.3274761529239114</v>
      </c>
      <c r="V1191" s="24">
        <f t="shared" si="150"/>
        <v>2234.2588319999995</v>
      </c>
      <c r="W1191" t="str">
        <f t="shared" si="151"/>
        <v>At Risk</v>
      </c>
    </row>
    <row r="1192" spans="1:23" ht="15" customHeight="1" x14ac:dyDescent="0.3">
      <c r="A1192" s="25">
        <v>321970</v>
      </c>
      <c r="B1192" s="25">
        <v>4</v>
      </c>
      <c r="C1192" t="str">
        <f>INDEX(tblRegions[name],MATCH(B1192,tblRegions[id],0))</f>
        <v>West</v>
      </c>
      <c r="D1192" s="26">
        <v>42461</v>
      </c>
      <c r="E1192" s="27">
        <v>26</v>
      </c>
      <c r="F1192" s="27">
        <v>22</v>
      </c>
      <c r="G1192" s="9">
        <f t="shared" si="144"/>
        <v>0.84615384615384615</v>
      </c>
      <c r="H1192" s="27">
        <v>564</v>
      </c>
      <c r="I1192" s="27">
        <v>454</v>
      </c>
      <c r="J1192" s="9">
        <f t="shared" si="145"/>
        <v>0.80496453900709219</v>
      </c>
      <c r="K1192">
        <f t="shared" si="146"/>
        <v>-110</v>
      </c>
      <c r="L1192" s="28">
        <v>0.7641</v>
      </c>
      <c r="M1192" s="28">
        <v>0.9</v>
      </c>
      <c r="N1192" s="9">
        <f t="shared" si="147"/>
        <v>-0.13590000000000002</v>
      </c>
      <c r="O1192" s="28">
        <v>0.79549999999999998</v>
      </c>
      <c r="P1192" s="28">
        <v>0.95</v>
      </c>
      <c r="Q1192" s="9">
        <f t="shared" si="148"/>
        <v>-0.15449999999999997</v>
      </c>
      <c r="R1192" s="24">
        <f>SUMIFS(tblCleanOrders[Sales_USD],tblCleanOrders[Rep_ID],A1192,tblCleanOrders[Year],YEAR(D1192),tblCleanOrders[Month],MONTH(D1192))</f>
        <v>10320.530000000001</v>
      </c>
      <c r="S1192" s="27">
        <v>1.07</v>
      </c>
      <c r="T1192" s="24">
        <f>INDEX(tblRepAvg[Avg_Monthly_Sales],MATCH(A1192,tblRepAvg[Rep_ID],0))*S1192</f>
        <v>6887.025896000001</v>
      </c>
      <c r="U1192" s="9">
        <f t="shared" si="149"/>
        <v>1.4985467102707115</v>
      </c>
      <c r="V1192" s="24">
        <f t="shared" si="150"/>
        <v>3433.5041039999996</v>
      </c>
      <c r="W1192" t="str">
        <f t="shared" si="151"/>
        <v>At Risk</v>
      </c>
    </row>
    <row r="1193" spans="1:23" ht="15" customHeight="1" x14ac:dyDescent="0.3">
      <c r="A1193" s="25">
        <v>321970</v>
      </c>
      <c r="B1193" s="25">
        <v>4</v>
      </c>
      <c r="C1193" t="str">
        <f>INDEX(tblRegions[name],MATCH(B1193,tblRegions[id],0))</f>
        <v>West</v>
      </c>
      <c r="D1193" s="26">
        <v>42491</v>
      </c>
      <c r="E1193" s="27">
        <v>26</v>
      </c>
      <c r="F1193" s="27">
        <v>22</v>
      </c>
      <c r="G1193" s="9">
        <f t="shared" si="144"/>
        <v>0.84615384615384615</v>
      </c>
      <c r="H1193" s="27">
        <v>540</v>
      </c>
      <c r="I1193" s="27">
        <v>392</v>
      </c>
      <c r="J1193" s="9">
        <f t="shared" si="145"/>
        <v>0.72592592592592597</v>
      </c>
      <c r="K1193">
        <f t="shared" si="146"/>
        <v>-148</v>
      </c>
      <c r="L1193" s="28">
        <v>0.83050000000000002</v>
      </c>
      <c r="M1193" s="28">
        <v>0.9</v>
      </c>
      <c r="N1193" s="9">
        <f t="shared" si="147"/>
        <v>-6.9500000000000006E-2</v>
      </c>
      <c r="O1193" s="28">
        <v>0.80169999999999997</v>
      </c>
      <c r="P1193" s="28">
        <v>0.95</v>
      </c>
      <c r="Q1193" s="9">
        <f t="shared" si="148"/>
        <v>-0.14829999999999999</v>
      </c>
      <c r="R1193" s="24">
        <f>SUMIFS(tblCleanOrders[Sales_USD],tblCleanOrders[Rep_ID],A1193,tblCleanOrders[Year],YEAR(D1193),tblCleanOrders[Month],MONTH(D1193))</f>
        <v>8948.75</v>
      </c>
      <c r="S1193" s="27">
        <v>1.08</v>
      </c>
      <c r="T1193" s="24">
        <f>INDEX(tblRepAvg[Avg_Monthly_Sales],MATCH(A1193,tblRepAvg[Rep_ID],0))*S1193</f>
        <v>6951.3906240000006</v>
      </c>
      <c r="U1193" s="9">
        <f t="shared" si="149"/>
        <v>1.2873323460062829</v>
      </c>
      <c r="V1193" s="24">
        <f t="shared" si="150"/>
        <v>1997.3593759999994</v>
      </c>
      <c r="W1193" t="str">
        <f t="shared" si="151"/>
        <v>Healthy</v>
      </c>
    </row>
    <row r="1194" spans="1:23" ht="15" customHeight="1" x14ac:dyDescent="0.3">
      <c r="A1194" s="25">
        <v>321970</v>
      </c>
      <c r="B1194" s="25">
        <v>4</v>
      </c>
      <c r="C1194" t="str">
        <f>INDEX(tblRegions[name],MATCH(B1194,tblRegions[id],0))</f>
        <v>West</v>
      </c>
      <c r="D1194" s="26">
        <v>42522</v>
      </c>
      <c r="E1194" s="27">
        <v>26</v>
      </c>
      <c r="F1194" s="27">
        <v>23</v>
      </c>
      <c r="G1194" s="9">
        <f t="shared" si="144"/>
        <v>0.88461538461538458</v>
      </c>
      <c r="H1194" s="27">
        <v>548</v>
      </c>
      <c r="I1194" s="27">
        <v>419</v>
      </c>
      <c r="J1194" s="9">
        <f t="shared" si="145"/>
        <v>0.76459854014598538</v>
      </c>
      <c r="K1194">
        <f t="shared" si="146"/>
        <v>-129</v>
      </c>
      <c r="L1194" s="28">
        <v>0.74819999999999998</v>
      </c>
      <c r="M1194" s="28">
        <v>0.9</v>
      </c>
      <c r="N1194" s="9">
        <f t="shared" si="147"/>
        <v>-0.15180000000000005</v>
      </c>
      <c r="O1194" s="28">
        <v>0.77100000000000002</v>
      </c>
      <c r="P1194" s="28">
        <v>0.95</v>
      </c>
      <c r="Q1194" s="9">
        <f t="shared" si="148"/>
        <v>-0.17899999999999994</v>
      </c>
      <c r="R1194" s="24">
        <f>SUMIFS(tblCleanOrders[Sales_USD],tblCleanOrders[Rep_ID],A1194,tblCleanOrders[Year],YEAR(D1194),tblCleanOrders[Month],MONTH(D1194))</f>
        <v>10735.23</v>
      </c>
      <c r="S1194" s="27">
        <v>1.0900000000000001</v>
      </c>
      <c r="T1194" s="24">
        <f>INDEX(tblRepAvg[Avg_Monthly_Sales],MATCH(A1194,tblRepAvg[Rep_ID],0))*S1194</f>
        <v>7015.755352000001</v>
      </c>
      <c r="U1194" s="9">
        <f t="shared" si="149"/>
        <v>1.530160255223221</v>
      </c>
      <c r="V1194" s="24">
        <f t="shared" si="150"/>
        <v>3719.4746479999985</v>
      </c>
      <c r="W1194" t="str">
        <f t="shared" si="151"/>
        <v>At Risk</v>
      </c>
    </row>
    <row r="1195" spans="1:23" ht="15" customHeight="1" x14ac:dyDescent="0.3">
      <c r="A1195" s="25">
        <v>321970</v>
      </c>
      <c r="B1195" s="25">
        <v>4</v>
      </c>
      <c r="C1195" t="str">
        <f>INDEX(tblRegions[name],MATCH(B1195,tblRegions[id],0))</f>
        <v>West</v>
      </c>
      <c r="D1195" s="26">
        <v>42552</v>
      </c>
      <c r="E1195" s="27">
        <v>26</v>
      </c>
      <c r="F1195" s="27">
        <v>23</v>
      </c>
      <c r="G1195" s="9">
        <f t="shared" si="144"/>
        <v>0.88461538461538458</v>
      </c>
      <c r="H1195" s="27">
        <v>556</v>
      </c>
      <c r="I1195" s="27">
        <v>443</v>
      </c>
      <c r="J1195" s="9">
        <f t="shared" si="145"/>
        <v>0.7967625899280576</v>
      </c>
      <c r="K1195">
        <f t="shared" si="146"/>
        <v>-113</v>
      </c>
      <c r="L1195" s="28">
        <v>0.7913</v>
      </c>
      <c r="M1195" s="28">
        <v>0.9</v>
      </c>
      <c r="N1195" s="9">
        <f t="shared" si="147"/>
        <v>-0.10870000000000002</v>
      </c>
      <c r="O1195" s="28">
        <v>0.7782</v>
      </c>
      <c r="P1195" s="28">
        <v>0.95</v>
      </c>
      <c r="Q1195" s="9">
        <f t="shared" si="148"/>
        <v>-0.17179999999999995</v>
      </c>
      <c r="R1195" s="24">
        <f>SUMIFS(tblCleanOrders[Sales_USD],tblCleanOrders[Rep_ID],A1195,tblCleanOrders[Year],YEAR(D1195),tblCleanOrders[Month],MONTH(D1195))</f>
        <v>8637.1299999999992</v>
      </c>
      <c r="S1195" s="27">
        <v>1.1000000000000001</v>
      </c>
      <c r="T1195" s="24">
        <f>INDEX(tblRepAvg[Avg_Monthly_Sales],MATCH(A1195,tblRepAvg[Rep_ID],0))*S1195</f>
        <v>7080.1200800000015</v>
      </c>
      <c r="U1195" s="9">
        <f t="shared" si="149"/>
        <v>1.2199129255446184</v>
      </c>
      <c r="V1195" s="24">
        <f t="shared" si="150"/>
        <v>1557.0099199999977</v>
      </c>
      <c r="W1195" t="str">
        <f t="shared" si="151"/>
        <v>At Risk</v>
      </c>
    </row>
    <row r="1196" spans="1:23" ht="15" customHeight="1" x14ac:dyDescent="0.3">
      <c r="A1196" s="25">
        <v>321970</v>
      </c>
      <c r="B1196" s="25">
        <v>4</v>
      </c>
      <c r="C1196" t="str">
        <f>INDEX(tblRegions[name],MATCH(B1196,tblRegions[id],0))</f>
        <v>West</v>
      </c>
      <c r="D1196" s="26">
        <v>42583</v>
      </c>
      <c r="E1196" s="27">
        <v>26</v>
      </c>
      <c r="F1196" s="27">
        <v>22</v>
      </c>
      <c r="G1196" s="9">
        <f t="shared" si="144"/>
        <v>0.84615384615384615</v>
      </c>
      <c r="H1196" s="27">
        <v>564</v>
      </c>
      <c r="I1196" s="27">
        <v>457</v>
      </c>
      <c r="J1196" s="9">
        <f t="shared" si="145"/>
        <v>0.81028368794326244</v>
      </c>
      <c r="K1196">
        <f t="shared" si="146"/>
        <v>-107</v>
      </c>
      <c r="L1196" s="28">
        <v>0.80969999999999998</v>
      </c>
      <c r="M1196" s="28">
        <v>0.9</v>
      </c>
      <c r="N1196" s="9">
        <f t="shared" si="147"/>
        <v>-9.0300000000000047E-2</v>
      </c>
      <c r="O1196" s="28">
        <v>0.73760000000000003</v>
      </c>
      <c r="P1196" s="28">
        <v>0.95</v>
      </c>
      <c r="Q1196" s="9">
        <f t="shared" si="148"/>
        <v>-0.21239999999999992</v>
      </c>
      <c r="R1196" s="24">
        <f>SUMIFS(tblCleanOrders[Sales_USD],tblCleanOrders[Rep_ID],A1196,tblCleanOrders[Year],YEAR(D1196),tblCleanOrders[Month],MONTH(D1196))</f>
        <v>8832.7900000000009</v>
      </c>
      <c r="S1196" s="27">
        <v>1.1100000000000001</v>
      </c>
      <c r="T1196" s="24">
        <f>INDEX(tblRepAvg[Avg_Monthly_Sales],MATCH(A1196,tblRepAvg[Rep_ID],0))*S1196</f>
        <v>7144.4848080000011</v>
      </c>
      <c r="U1196" s="9">
        <f t="shared" si="149"/>
        <v>1.2363088784385865</v>
      </c>
      <c r="V1196" s="24">
        <f t="shared" si="150"/>
        <v>1688.3051919999998</v>
      </c>
      <c r="W1196" t="str">
        <f t="shared" si="151"/>
        <v>Healthy</v>
      </c>
    </row>
    <row r="1197" spans="1:23" ht="15" customHeight="1" x14ac:dyDescent="0.3">
      <c r="A1197" s="25">
        <v>321970</v>
      </c>
      <c r="B1197" s="25">
        <v>4</v>
      </c>
      <c r="C1197" t="str">
        <f>INDEX(tblRegions[name],MATCH(B1197,tblRegions[id],0))</f>
        <v>West</v>
      </c>
      <c r="D1197" s="26">
        <v>42614</v>
      </c>
      <c r="E1197" s="27">
        <v>26</v>
      </c>
      <c r="F1197" s="27">
        <v>22</v>
      </c>
      <c r="G1197" s="9">
        <f t="shared" si="144"/>
        <v>0.84615384615384615</v>
      </c>
      <c r="H1197" s="27">
        <v>540</v>
      </c>
      <c r="I1197" s="27">
        <v>401</v>
      </c>
      <c r="J1197" s="9">
        <f t="shared" si="145"/>
        <v>0.74259259259259258</v>
      </c>
      <c r="K1197">
        <f t="shared" si="146"/>
        <v>-139</v>
      </c>
      <c r="L1197" s="28">
        <v>0.72670000000000001</v>
      </c>
      <c r="M1197" s="28">
        <v>0.9</v>
      </c>
      <c r="N1197" s="9">
        <f t="shared" si="147"/>
        <v>-0.17330000000000001</v>
      </c>
      <c r="O1197" s="28">
        <v>0.76280000000000003</v>
      </c>
      <c r="P1197" s="28">
        <v>0.95</v>
      </c>
      <c r="Q1197" s="9">
        <f t="shared" si="148"/>
        <v>-0.18719999999999992</v>
      </c>
      <c r="R1197" s="24">
        <f>SUMIFS(tblCleanOrders[Sales_USD],tblCleanOrders[Rep_ID],A1197,tblCleanOrders[Year],YEAR(D1197),tblCleanOrders[Month],MONTH(D1197))</f>
        <v>11262.07</v>
      </c>
      <c r="S1197" s="27">
        <v>1.1200000000000001</v>
      </c>
      <c r="T1197" s="24">
        <f>INDEX(tblRepAvg[Avg_Monthly_Sales],MATCH(A1197,tblRepAvg[Rep_ID],0))*S1197</f>
        <v>7208.8495360000015</v>
      </c>
      <c r="U1197" s="9">
        <f t="shared" si="149"/>
        <v>1.5622562163017515</v>
      </c>
      <c r="V1197" s="24">
        <f t="shared" si="150"/>
        <v>4053.2204639999982</v>
      </c>
      <c r="W1197" t="str">
        <f t="shared" si="151"/>
        <v>At Risk</v>
      </c>
    </row>
    <row r="1198" spans="1:23" ht="15" customHeight="1" x14ac:dyDescent="0.3">
      <c r="A1198" s="25">
        <v>321970</v>
      </c>
      <c r="B1198" s="25">
        <v>4</v>
      </c>
      <c r="C1198" t="str">
        <f>INDEX(tblRegions[name],MATCH(B1198,tblRegions[id],0))</f>
        <v>West</v>
      </c>
      <c r="D1198" s="26">
        <v>42644</v>
      </c>
      <c r="E1198" s="27">
        <v>26</v>
      </c>
      <c r="F1198" s="27">
        <v>21</v>
      </c>
      <c r="G1198" s="9">
        <f t="shared" si="144"/>
        <v>0.80769230769230771</v>
      </c>
      <c r="H1198" s="27">
        <v>548</v>
      </c>
      <c r="I1198" s="27">
        <v>433</v>
      </c>
      <c r="J1198" s="9">
        <f t="shared" si="145"/>
        <v>0.79014598540145986</v>
      </c>
      <c r="K1198">
        <f t="shared" si="146"/>
        <v>-115</v>
      </c>
      <c r="L1198" s="28">
        <v>0.69420000000000004</v>
      </c>
      <c r="M1198" s="28">
        <v>0.9</v>
      </c>
      <c r="N1198" s="9">
        <f t="shared" si="147"/>
        <v>-0.20579999999999998</v>
      </c>
      <c r="O1198" s="28">
        <v>0.75070000000000003</v>
      </c>
      <c r="P1198" s="28">
        <v>0.95</v>
      </c>
      <c r="Q1198" s="9">
        <f t="shared" si="148"/>
        <v>-0.19929999999999992</v>
      </c>
      <c r="R1198" s="24">
        <f>SUMIFS(tblCleanOrders[Sales_USD],tblCleanOrders[Rep_ID],A1198,tblCleanOrders[Year],YEAR(D1198),tblCleanOrders[Month],MONTH(D1198))</f>
        <v>13206.630000000001</v>
      </c>
      <c r="S1198" s="27">
        <v>1.1299999999999999</v>
      </c>
      <c r="T1198" s="24">
        <f>INDEX(tblRepAvg[Avg_Monthly_Sales],MATCH(A1198,tblRepAvg[Rep_ID],0))*S1198</f>
        <v>7273.2142640000002</v>
      </c>
      <c r="U1198" s="9">
        <f t="shared" si="149"/>
        <v>1.8157900373385729</v>
      </c>
      <c r="V1198" s="24">
        <f t="shared" si="150"/>
        <v>5933.4157360000008</v>
      </c>
      <c r="W1198" t="str">
        <f t="shared" si="151"/>
        <v>Critical</v>
      </c>
    </row>
    <row r="1199" spans="1:23" ht="15" customHeight="1" x14ac:dyDescent="0.3">
      <c r="A1199" s="25">
        <v>321970</v>
      </c>
      <c r="B1199" s="25">
        <v>4</v>
      </c>
      <c r="C1199" t="str">
        <f>INDEX(tblRegions[name],MATCH(B1199,tblRegions[id],0))</f>
        <v>West</v>
      </c>
      <c r="D1199" s="26">
        <v>42675</v>
      </c>
      <c r="E1199" s="27">
        <v>26</v>
      </c>
      <c r="F1199" s="27">
        <v>23</v>
      </c>
      <c r="G1199" s="9">
        <f t="shared" si="144"/>
        <v>0.88461538461538458</v>
      </c>
      <c r="H1199" s="27">
        <v>556</v>
      </c>
      <c r="I1199" s="27">
        <v>465</v>
      </c>
      <c r="J1199" s="9">
        <f t="shared" si="145"/>
        <v>0.83633093525179858</v>
      </c>
      <c r="K1199">
        <f t="shared" si="146"/>
        <v>-91</v>
      </c>
      <c r="L1199" s="28">
        <v>0.77129999999999999</v>
      </c>
      <c r="M1199" s="28">
        <v>0.9</v>
      </c>
      <c r="N1199" s="9">
        <f t="shared" si="147"/>
        <v>-0.12870000000000004</v>
      </c>
      <c r="O1199" s="28">
        <v>0.76280000000000003</v>
      </c>
      <c r="P1199" s="28">
        <v>0.95</v>
      </c>
      <c r="Q1199" s="9">
        <f t="shared" si="148"/>
        <v>-0.18719999999999992</v>
      </c>
      <c r="R1199" s="24">
        <f>SUMIFS(tblCleanOrders[Sales_USD],tblCleanOrders[Rep_ID],A1199,tblCleanOrders[Year],YEAR(D1199),tblCleanOrders[Month],MONTH(D1199))</f>
        <v>12467.91</v>
      </c>
      <c r="S1199" s="27">
        <v>1.1399999999999999</v>
      </c>
      <c r="T1199" s="24">
        <f>INDEX(tblRepAvg[Avg_Monthly_Sales],MATCH(A1199,tblRepAvg[Rep_ID],0))*S1199</f>
        <v>7337.5789919999997</v>
      </c>
      <c r="U1199" s="9">
        <f t="shared" si="149"/>
        <v>1.6991857959680552</v>
      </c>
      <c r="V1199" s="24">
        <f t="shared" si="150"/>
        <v>5130.3310080000001</v>
      </c>
      <c r="W1199" t="str">
        <f t="shared" si="151"/>
        <v>At Risk</v>
      </c>
    </row>
    <row r="1200" spans="1:23" ht="15" customHeight="1" x14ac:dyDescent="0.3">
      <c r="A1200" s="25">
        <v>321970</v>
      </c>
      <c r="B1200" s="25">
        <v>4</v>
      </c>
      <c r="C1200" t="str">
        <f>INDEX(tblRegions[name],MATCH(B1200,tblRegions[id],0))</f>
        <v>West</v>
      </c>
      <c r="D1200" s="26">
        <v>42705</v>
      </c>
      <c r="E1200" s="27">
        <v>26</v>
      </c>
      <c r="F1200" s="27">
        <v>21</v>
      </c>
      <c r="G1200" s="9">
        <f t="shared" si="144"/>
        <v>0.80769230769230771</v>
      </c>
      <c r="H1200" s="27">
        <v>564</v>
      </c>
      <c r="I1200" s="27">
        <v>437</v>
      </c>
      <c r="J1200" s="9">
        <f t="shared" si="145"/>
        <v>0.77482269503546097</v>
      </c>
      <c r="K1200">
        <f t="shared" si="146"/>
        <v>-127</v>
      </c>
      <c r="L1200" s="28">
        <v>0.76319999999999999</v>
      </c>
      <c r="M1200" s="28">
        <v>0.9</v>
      </c>
      <c r="N1200" s="9">
        <f t="shared" si="147"/>
        <v>-0.13680000000000003</v>
      </c>
      <c r="O1200" s="28">
        <v>0.82709999999999995</v>
      </c>
      <c r="P1200" s="28">
        <v>0.95</v>
      </c>
      <c r="Q1200" s="9">
        <f t="shared" si="148"/>
        <v>-0.12290000000000001</v>
      </c>
      <c r="R1200" s="24">
        <f>SUMIFS(tblCleanOrders[Sales_USD],tblCleanOrders[Rep_ID],A1200,tblCleanOrders[Year],YEAR(D1200),tblCleanOrders[Month],MONTH(D1200))</f>
        <v>15697.3</v>
      </c>
      <c r="S1200" s="27">
        <v>1.1499999999999999</v>
      </c>
      <c r="T1200" s="24">
        <f>INDEX(tblRepAvg[Avg_Monthly_Sales],MATCH(A1200,tblRepAvg[Rep_ID],0))*S1200</f>
        <v>7401.9437200000002</v>
      </c>
      <c r="U1200" s="9">
        <f t="shared" si="149"/>
        <v>2.1206997234504774</v>
      </c>
      <c r="V1200" s="24">
        <f t="shared" si="150"/>
        <v>8295.35628</v>
      </c>
      <c r="W1200" t="str">
        <f t="shared" si="151"/>
        <v>At Risk</v>
      </c>
    </row>
    <row r="1201" spans="1:23" ht="15" customHeight="1" x14ac:dyDescent="0.3">
      <c r="A1201" s="25">
        <v>321970</v>
      </c>
      <c r="B1201" s="25">
        <v>4</v>
      </c>
      <c r="C1201" t="str">
        <f>INDEX(tblRegions[name],MATCH(B1201,tblRegions[id],0))</f>
        <v>West</v>
      </c>
      <c r="D1201" s="26">
        <v>42736</v>
      </c>
      <c r="E1201" s="27">
        <v>26</v>
      </c>
      <c r="F1201" s="27">
        <v>23</v>
      </c>
      <c r="G1201" s="9">
        <f t="shared" si="144"/>
        <v>0.88461538461538458</v>
      </c>
      <c r="H1201" s="27">
        <v>540</v>
      </c>
      <c r="I1201" s="27">
        <v>457</v>
      </c>
      <c r="J1201" s="9">
        <f t="shared" si="145"/>
        <v>0.84629629629629632</v>
      </c>
      <c r="K1201">
        <f t="shared" si="146"/>
        <v>-83</v>
      </c>
      <c r="L1201" s="28">
        <v>0.7389</v>
      </c>
      <c r="M1201" s="28">
        <v>0.9</v>
      </c>
      <c r="N1201" s="9">
        <f t="shared" si="147"/>
        <v>-0.16110000000000002</v>
      </c>
      <c r="O1201" s="28">
        <v>0.79390000000000005</v>
      </c>
      <c r="P1201" s="28">
        <v>0.95</v>
      </c>
      <c r="Q1201" s="9">
        <f t="shared" si="148"/>
        <v>-0.15609999999999991</v>
      </c>
      <c r="R1201" s="24">
        <f>SUMIFS(tblCleanOrders[Sales_USD],tblCleanOrders[Rep_ID],A1201,tblCleanOrders[Year],YEAR(D1201),tblCleanOrders[Month],MONTH(D1201))</f>
        <v>0</v>
      </c>
      <c r="S1201" s="27">
        <v>1.05</v>
      </c>
      <c r="T1201" s="24">
        <f>INDEX(tblRepAvg[Avg_Monthly_Sales],MATCH(A1201,tblRepAvg[Rep_ID],0))*S1201</f>
        <v>6758.296440000001</v>
      </c>
      <c r="U1201" s="9">
        <f t="shared" si="149"/>
        <v>0</v>
      </c>
      <c r="V1201" s="24">
        <f t="shared" si="150"/>
        <v>-6758.296440000001</v>
      </c>
      <c r="W1201" t="str">
        <f t="shared" si="151"/>
        <v>Critical</v>
      </c>
    </row>
    <row r="1202" spans="1:23" ht="15" customHeight="1" x14ac:dyDescent="0.3">
      <c r="A1202" s="25">
        <v>321980</v>
      </c>
      <c r="B1202" s="25">
        <v>4</v>
      </c>
      <c r="C1202" t="str">
        <f>INDEX(tblRegions[name],MATCH(B1202,tblRegions[id],0))</f>
        <v>West</v>
      </c>
      <c r="D1202" s="26">
        <v>42005</v>
      </c>
      <c r="E1202" s="27">
        <v>26</v>
      </c>
      <c r="F1202" s="27">
        <v>23</v>
      </c>
      <c r="G1202" s="9">
        <f t="shared" si="144"/>
        <v>0.88461538461538458</v>
      </c>
      <c r="H1202" s="27">
        <v>552</v>
      </c>
      <c r="I1202" s="27">
        <v>494</v>
      </c>
      <c r="J1202" s="9">
        <f t="shared" si="145"/>
        <v>0.89492753623188404</v>
      </c>
      <c r="K1202">
        <f t="shared" si="146"/>
        <v>-58</v>
      </c>
      <c r="L1202" s="28">
        <v>0.92710000000000004</v>
      </c>
      <c r="M1202" s="28">
        <v>0.9</v>
      </c>
      <c r="N1202" s="9">
        <f t="shared" si="147"/>
        <v>2.7100000000000013E-2</v>
      </c>
      <c r="O1202" s="28">
        <v>0.84160000000000001</v>
      </c>
      <c r="P1202" s="28">
        <v>0.95</v>
      </c>
      <c r="Q1202" s="9">
        <f t="shared" si="148"/>
        <v>-0.10839999999999994</v>
      </c>
      <c r="R1202" s="24">
        <f>SUMIFS(tblCleanOrders[Sales_USD],tblCleanOrders[Rep_ID],A1202,tblCleanOrders[Year],YEAR(D1202),tblCleanOrders[Month],MONTH(D1202))</f>
        <v>8959.0299999999988</v>
      </c>
      <c r="S1202" s="27">
        <v>1.06</v>
      </c>
      <c r="T1202" s="24">
        <f>INDEX(tblRepAvg[Avg_Monthly_Sales],MATCH(A1202,tblRepAvg[Rep_ID],0))*S1202</f>
        <v>8503.5236918918927</v>
      </c>
      <c r="U1202" s="9">
        <f t="shared" si="149"/>
        <v>1.0535667712130246</v>
      </c>
      <c r="V1202" s="24">
        <f t="shared" si="150"/>
        <v>455.50630810810617</v>
      </c>
      <c r="W1202" t="str">
        <f t="shared" si="151"/>
        <v>Healthy</v>
      </c>
    </row>
    <row r="1203" spans="1:23" ht="15" customHeight="1" x14ac:dyDescent="0.3">
      <c r="A1203" s="25">
        <v>321980</v>
      </c>
      <c r="B1203" s="25">
        <v>4</v>
      </c>
      <c r="C1203" t="str">
        <f>INDEX(tblRegions[name],MATCH(B1203,tblRegions[id],0))</f>
        <v>West</v>
      </c>
      <c r="D1203" s="26">
        <v>42036</v>
      </c>
      <c r="E1203" s="27">
        <v>26</v>
      </c>
      <c r="F1203" s="27">
        <v>23</v>
      </c>
      <c r="G1203" s="9">
        <f t="shared" si="144"/>
        <v>0.88461538461538458</v>
      </c>
      <c r="H1203" s="27">
        <v>560</v>
      </c>
      <c r="I1203" s="27">
        <v>532</v>
      </c>
      <c r="J1203" s="9">
        <f t="shared" si="145"/>
        <v>0.95</v>
      </c>
      <c r="K1203">
        <f t="shared" si="146"/>
        <v>-28</v>
      </c>
      <c r="L1203" s="28">
        <v>0.80449999999999999</v>
      </c>
      <c r="M1203" s="28">
        <v>0.9</v>
      </c>
      <c r="N1203" s="9">
        <f t="shared" si="147"/>
        <v>-9.5500000000000029E-2</v>
      </c>
      <c r="O1203" s="28">
        <v>0.86229999999999996</v>
      </c>
      <c r="P1203" s="28">
        <v>0.95</v>
      </c>
      <c r="Q1203" s="9">
        <f t="shared" si="148"/>
        <v>-8.77E-2</v>
      </c>
      <c r="R1203" s="24">
        <f>SUMIFS(tblCleanOrders[Sales_USD],tblCleanOrders[Rep_ID],A1203,tblCleanOrders[Year],YEAR(D1203),tblCleanOrders[Month],MONTH(D1203))</f>
        <v>8780.19</v>
      </c>
      <c r="S1203" s="27">
        <v>1.07</v>
      </c>
      <c r="T1203" s="24">
        <f>INDEX(tblRepAvg[Avg_Monthly_Sales],MATCH(A1203,tblRepAvg[Rep_ID],0))*S1203</f>
        <v>8583.7456135135144</v>
      </c>
      <c r="U1203" s="9">
        <f t="shared" si="149"/>
        <v>1.0228856253821432</v>
      </c>
      <c r="V1203" s="24">
        <f t="shared" si="150"/>
        <v>196.44438648648611</v>
      </c>
      <c r="W1203" t="str">
        <f t="shared" si="151"/>
        <v>Healthy</v>
      </c>
    </row>
    <row r="1204" spans="1:23" ht="15" customHeight="1" x14ac:dyDescent="0.3">
      <c r="A1204" s="25">
        <v>321980</v>
      </c>
      <c r="B1204" s="25">
        <v>4</v>
      </c>
      <c r="C1204" t="str">
        <f>INDEX(tblRegions[name],MATCH(B1204,tblRegions[id],0))</f>
        <v>West</v>
      </c>
      <c r="D1204" s="26">
        <v>42064</v>
      </c>
      <c r="E1204" s="27">
        <v>26</v>
      </c>
      <c r="F1204" s="27">
        <v>23</v>
      </c>
      <c r="G1204" s="9">
        <f t="shared" si="144"/>
        <v>0.88461538461538458</v>
      </c>
      <c r="H1204" s="27">
        <v>568</v>
      </c>
      <c r="I1204" s="27">
        <v>507</v>
      </c>
      <c r="J1204" s="9">
        <f t="shared" si="145"/>
        <v>0.89260563380281688</v>
      </c>
      <c r="K1204">
        <f t="shared" si="146"/>
        <v>-61</v>
      </c>
      <c r="L1204" s="28">
        <v>0.79990000000000006</v>
      </c>
      <c r="M1204" s="28">
        <v>0.9</v>
      </c>
      <c r="N1204" s="9">
        <f t="shared" si="147"/>
        <v>-0.10009999999999997</v>
      </c>
      <c r="O1204" s="28">
        <v>0.90500000000000003</v>
      </c>
      <c r="P1204" s="28">
        <v>0.95</v>
      </c>
      <c r="Q1204" s="9">
        <f t="shared" si="148"/>
        <v>-4.4999999999999929E-2</v>
      </c>
      <c r="R1204" s="24">
        <f>SUMIFS(tblCleanOrders[Sales_USD],tblCleanOrders[Rep_ID],A1204,tblCleanOrders[Year],YEAR(D1204),tblCleanOrders[Month],MONTH(D1204))</f>
        <v>4418.8500000000004</v>
      </c>
      <c r="S1204" s="27">
        <v>1.08</v>
      </c>
      <c r="T1204" s="24">
        <f>INDEX(tblRepAvg[Avg_Monthly_Sales],MATCH(A1204,tblRepAvg[Rep_ID],0))*S1204</f>
        <v>8663.9675351351361</v>
      </c>
      <c r="U1204" s="9">
        <f t="shared" si="149"/>
        <v>0.51002614934556967</v>
      </c>
      <c r="V1204" s="24">
        <f t="shared" si="150"/>
        <v>-4245.1175351351358</v>
      </c>
      <c r="W1204" t="str">
        <f t="shared" si="151"/>
        <v>Critical</v>
      </c>
    </row>
    <row r="1205" spans="1:23" ht="15" customHeight="1" x14ac:dyDescent="0.3">
      <c r="A1205" s="25">
        <v>321980</v>
      </c>
      <c r="B1205" s="25">
        <v>4</v>
      </c>
      <c r="C1205" t="str">
        <f>INDEX(tblRegions[name],MATCH(B1205,tblRegions[id],0))</f>
        <v>West</v>
      </c>
      <c r="D1205" s="26">
        <v>42095</v>
      </c>
      <c r="E1205" s="27">
        <v>26</v>
      </c>
      <c r="F1205" s="27">
        <v>24</v>
      </c>
      <c r="G1205" s="9">
        <f t="shared" si="144"/>
        <v>0.92307692307692313</v>
      </c>
      <c r="H1205" s="27">
        <v>576</v>
      </c>
      <c r="I1205" s="27">
        <v>531</v>
      </c>
      <c r="J1205" s="9">
        <f t="shared" si="145"/>
        <v>0.921875</v>
      </c>
      <c r="K1205">
        <f t="shared" si="146"/>
        <v>-45</v>
      </c>
      <c r="L1205" s="28">
        <v>0.82530000000000003</v>
      </c>
      <c r="M1205" s="28">
        <v>0.9</v>
      </c>
      <c r="N1205" s="9">
        <f t="shared" si="147"/>
        <v>-7.4699999999999989E-2</v>
      </c>
      <c r="O1205" s="28">
        <v>0.89100000000000001</v>
      </c>
      <c r="P1205" s="28">
        <v>0.95</v>
      </c>
      <c r="Q1205" s="9">
        <f t="shared" si="148"/>
        <v>-5.8999999999999941E-2</v>
      </c>
      <c r="R1205" s="24">
        <f>SUMIFS(tblCleanOrders[Sales_USD],tblCleanOrders[Rep_ID],A1205,tblCleanOrders[Year],YEAR(D1205),tblCleanOrders[Month],MONTH(D1205))</f>
        <v>5621.27</v>
      </c>
      <c r="S1205" s="27">
        <v>1.0900000000000001</v>
      </c>
      <c r="T1205" s="24">
        <f>INDEX(tblRepAvg[Avg_Monthly_Sales],MATCH(A1205,tblRepAvg[Rep_ID],0))*S1205</f>
        <v>8744.1894567567579</v>
      </c>
      <c r="U1205" s="9">
        <f t="shared" si="149"/>
        <v>0.64285775460370043</v>
      </c>
      <c r="V1205" s="24">
        <f t="shared" si="150"/>
        <v>-3122.9194567567574</v>
      </c>
      <c r="W1205" t="str">
        <f t="shared" si="151"/>
        <v>Critical</v>
      </c>
    </row>
    <row r="1206" spans="1:23" ht="15" customHeight="1" x14ac:dyDescent="0.3">
      <c r="A1206" s="25">
        <v>321980</v>
      </c>
      <c r="B1206" s="25">
        <v>4</v>
      </c>
      <c r="C1206" t="str">
        <f>INDEX(tblRegions[name],MATCH(B1206,tblRegions[id],0))</f>
        <v>West</v>
      </c>
      <c r="D1206" s="26">
        <v>42125</v>
      </c>
      <c r="E1206" s="27">
        <v>26</v>
      </c>
      <c r="F1206" s="27">
        <v>23</v>
      </c>
      <c r="G1206" s="9">
        <f t="shared" si="144"/>
        <v>0.88461538461538458</v>
      </c>
      <c r="H1206" s="27">
        <v>552</v>
      </c>
      <c r="I1206" s="27">
        <v>491</v>
      </c>
      <c r="J1206" s="9">
        <f t="shared" si="145"/>
        <v>0.88949275362318836</v>
      </c>
      <c r="K1206">
        <f t="shared" si="146"/>
        <v>-61</v>
      </c>
      <c r="L1206" s="28">
        <v>0.93120000000000003</v>
      </c>
      <c r="M1206" s="28">
        <v>0.9</v>
      </c>
      <c r="N1206" s="9">
        <f t="shared" si="147"/>
        <v>3.1200000000000006E-2</v>
      </c>
      <c r="O1206" s="28">
        <v>0.90720000000000001</v>
      </c>
      <c r="P1206" s="28">
        <v>0.95</v>
      </c>
      <c r="Q1206" s="9">
        <f t="shared" si="148"/>
        <v>-4.2799999999999949E-2</v>
      </c>
      <c r="R1206" s="24">
        <f>SUMIFS(tblCleanOrders[Sales_USD],tblCleanOrders[Rep_ID],A1206,tblCleanOrders[Year],YEAR(D1206),tblCleanOrders[Month],MONTH(D1206))</f>
        <v>9935.01</v>
      </c>
      <c r="S1206" s="27">
        <v>1.1000000000000001</v>
      </c>
      <c r="T1206" s="24">
        <f>INDEX(tblRepAvg[Avg_Monthly_Sales],MATCH(A1206,tblRepAvg[Rep_ID],0))*S1206</f>
        <v>8824.4113783783796</v>
      </c>
      <c r="U1206" s="9">
        <f t="shared" si="149"/>
        <v>1.1258552637678265</v>
      </c>
      <c r="V1206" s="24">
        <f t="shared" si="150"/>
        <v>1110.5986216216206</v>
      </c>
      <c r="W1206" t="str">
        <f t="shared" si="151"/>
        <v>Healthy</v>
      </c>
    </row>
    <row r="1207" spans="1:23" ht="15" customHeight="1" x14ac:dyDescent="0.3">
      <c r="A1207" s="25">
        <v>321980</v>
      </c>
      <c r="B1207" s="25">
        <v>4</v>
      </c>
      <c r="C1207" t="str">
        <f>INDEX(tblRegions[name],MATCH(B1207,tblRegions[id],0))</f>
        <v>West</v>
      </c>
      <c r="D1207" s="26">
        <v>42156</v>
      </c>
      <c r="E1207" s="27">
        <v>26</v>
      </c>
      <c r="F1207" s="27">
        <v>23</v>
      </c>
      <c r="G1207" s="9">
        <f t="shared" si="144"/>
        <v>0.88461538461538458</v>
      </c>
      <c r="H1207" s="27">
        <v>560</v>
      </c>
      <c r="I1207" s="27">
        <v>509</v>
      </c>
      <c r="J1207" s="9">
        <f t="shared" si="145"/>
        <v>0.90892857142857142</v>
      </c>
      <c r="K1207">
        <f t="shared" si="146"/>
        <v>-51</v>
      </c>
      <c r="L1207" s="28">
        <v>0.8085</v>
      </c>
      <c r="M1207" s="28">
        <v>0.9</v>
      </c>
      <c r="N1207" s="9">
        <f t="shared" si="147"/>
        <v>-9.1500000000000026E-2</v>
      </c>
      <c r="O1207" s="28">
        <v>0.84350000000000003</v>
      </c>
      <c r="P1207" s="28">
        <v>0.95</v>
      </c>
      <c r="Q1207" s="9">
        <f t="shared" si="148"/>
        <v>-0.10649999999999993</v>
      </c>
      <c r="R1207" s="24">
        <f>SUMIFS(tblCleanOrders[Sales_USD],tblCleanOrders[Rep_ID],A1207,tblCleanOrders[Year],YEAR(D1207),tblCleanOrders[Month],MONTH(D1207))</f>
        <v>8892.18</v>
      </c>
      <c r="S1207" s="27">
        <v>1.1100000000000001</v>
      </c>
      <c r="T1207" s="24">
        <f>INDEX(tblRepAvg[Avg_Monthly_Sales],MATCH(A1207,tblRepAvg[Rep_ID],0))*S1207</f>
        <v>8904.6333000000013</v>
      </c>
      <c r="U1207" s="9">
        <f t="shared" si="149"/>
        <v>0.99860148087176137</v>
      </c>
      <c r="V1207" s="24">
        <f t="shared" si="150"/>
        <v>-12.453300000001036</v>
      </c>
      <c r="W1207" t="str">
        <f t="shared" si="151"/>
        <v>Healthy</v>
      </c>
    </row>
    <row r="1208" spans="1:23" ht="15" customHeight="1" x14ac:dyDescent="0.3">
      <c r="A1208" s="25">
        <v>321980</v>
      </c>
      <c r="B1208" s="25">
        <v>4</v>
      </c>
      <c r="C1208" t="str">
        <f>INDEX(tblRegions[name],MATCH(B1208,tblRegions[id],0))</f>
        <v>West</v>
      </c>
      <c r="D1208" s="26">
        <v>42186</v>
      </c>
      <c r="E1208" s="27">
        <v>26</v>
      </c>
      <c r="F1208" s="27">
        <v>23</v>
      </c>
      <c r="G1208" s="9">
        <f t="shared" si="144"/>
        <v>0.88461538461538458</v>
      </c>
      <c r="H1208" s="27">
        <v>568</v>
      </c>
      <c r="I1208" s="27">
        <v>502</v>
      </c>
      <c r="J1208" s="9">
        <f t="shared" si="145"/>
        <v>0.88380281690140849</v>
      </c>
      <c r="K1208">
        <f t="shared" si="146"/>
        <v>-66</v>
      </c>
      <c r="L1208" s="28">
        <v>0.88859999999999995</v>
      </c>
      <c r="M1208" s="28">
        <v>0.9</v>
      </c>
      <c r="N1208" s="9">
        <f t="shared" si="147"/>
        <v>-1.1400000000000077E-2</v>
      </c>
      <c r="O1208" s="28">
        <v>0.91769999999999996</v>
      </c>
      <c r="P1208" s="28">
        <v>0.95</v>
      </c>
      <c r="Q1208" s="9">
        <f t="shared" si="148"/>
        <v>-3.2299999999999995E-2</v>
      </c>
      <c r="R1208" s="24">
        <f>SUMIFS(tblCleanOrders[Sales_USD],tblCleanOrders[Rep_ID],A1208,tblCleanOrders[Year],YEAR(D1208),tblCleanOrders[Month],MONTH(D1208))</f>
        <v>7953.49</v>
      </c>
      <c r="S1208" s="27">
        <v>1.1200000000000001</v>
      </c>
      <c r="T1208" s="24">
        <f>INDEX(tblRepAvg[Avg_Monthly_Sales],MATCH(A1208,tblRepAvg[Rep_ID],0))*S1208</f>
        <v>8984.8552216216231</v>
      </c>
      <c r="U1208" s="9">
        <f t="shared" si="149"/>
        <v>0.88521070221146225</v>
      </c>
      <c r="V1208" s="24">
        <f t="shared" si="150"/>
        <v>-1031.3652216216233</v>
      </c>
      <c r="W1208" t="str">
        <f t="shared" si="151"/>
        <v>At Risk</v>
      </c>
    </row>
    <row r="1209" spans="1:23" ht="15" customHeight="1" x14ac:dyDescent="0.3">
      <c r="A1209" s="25">
        <v>321980</v>
      </c>
      <c r="B1209" s="25">
        <v>4</v>
      </c>
      <c r="C1209" t="str">
        <f>INDEX(tblRegions[name],MATCH(B1209,tblRegions[id],0))</f>
        <v>West</v>
      </c>
      <c r="D1209" s="26">
        <v>42217</v>
      </c>
      <c r="E1209" s="27">
        <v>26</v>
      </c>
      <c r="F1209" s="27">
        <v>24</v>
      </c>
      <c r="G1209" s="9">
        <f t="shared" si="144"/>
        <v>0.92307692307692313</v>
      </c>
      <c r="H1209" s="27">
        <v>576</v>
      </c>
      <c r="I1209" s="27">
        <v>494</v>
      </c>
      <c r="J1209" s="9">
        <f t="shared" si="145"/>
        <v>0.85763888888888884</v>
      </c>
      <c r="K1209">
        <f t="shared" si="146"/>
        <v>-82</v>
      </c>
      <c r="L1209" s="28">
        <v>0.83679999999999999</v>
      </c>
      <c r="M1209" s="28">
        <v>0.9</v>
      </c>
      <c r="N1209" s="9">
        <f t="shared" si="147"/>
        <v>-6.3200000000000034E-2</v>
      </c>
      <c r="O1209" s="28">
        <v>0.8992</v>
      </c>
      <c r="P1209" s="28">
        <v>0.95</v>
      </c>
      <c r="Q1209" s="9">
        <f t="shared" si="148"/>
        <v>-5.0799999999999956E-2</v>
      </c>
      <c r="R1209" s="24">
        <f>SUMIFS(tblCleanOrders[Sales_USD],tblCleanOrders[Rep_ID],A1209,tblCleanOrders[Year],YEAR(D1209),tblCleanOrders[Month],MONTH(D1209))</f>
        <v>7614.8899999999994</v>
      </c>
      <c r="S1209" s="27">
        <v>1.1299999999999999</v>
      </c>
      <c r="T1209" s="24">
        <f>INDEX(tblRepAvg[Avg_Monthly_Sales],MATCH(A1209,tblRepAvg[Rep_ID],0))*S1209</f>
        <v>9065.077143243243</v>
      </c>
      <c r="U1209" s="9">
        <f t="shared" si="149"/>
        <v>0.84002484255479759</v>
      </c>
      <c r="V1209" s="24">
        <f t="shared" si="150"/>
        <v>-1450.1871432432436</v>
      </c>
      <c r="W1209" t="str">
        <f t="shared" si="151"/>
        <v>At Risk</v>
      </c>
    </row>
    <row r="1210" spans="1:23" ht="15" customHeight="1" x14ac:dyDescent="0.3">
      <c r="A1210" s="25">
        <v>321980</v>
      </c>
      <c r="B1210" s="25">
        <v>4</v>
      </c>
      <c r="C1210" t="str">
        <f>INDEX(tblRegions[name],MATCH(B1210,tblRegions[id],0))</f>
        <v>West</v>
      </c>
      <c r="D1210" s="26">
        <v>42248</v>
      </c>
      <c r="E1210" s="27">
        <v>26</v>
      </c>
      <c r="F1210" s="27">
        <v>23</v>
      </c>
      <c r="G1210" s="9">
        <f t="shared" si="144"/>
        <v>0.88461538461538458</v>
      </c>
      <c r="H1210" s="27">
        <v>552</v>
      </c>
      <c r="I1210" s="27">
        <v>492</v>
      </c>
      <c r="J1210" s="9">
        <f t="shared" si="145"/>
        <v>0.89130434782608692</v>
      </c>
      <c r="K1210">
        <f t="shared" si="146"/>
        <v>-60</v>
      </c>
      <c r="L1210" s="28">
        <v>0.87119999999999997</v>
      </c>
      <c r="M1210" s="28">
        <v>0.9</v>
      </c>
      <c r="N1210" s="9">
        <f t="shared" si="147"/>
        <v>-2.8800000000000048E-2</v>
      </c>
      <c r="O1210" s="28">
        <v>0.88270000000000004</v>
      </c>
      <c r="P1210" s="28">
        <v>0.95</v>
      </c>
      <c r="Q1210" s="9">
        <f t="shared" si="148"/>
        <v>-6.7299999999999915E-2</v>
      </c>
      <c r="R1210" s="24">
        <f>SUMIFS(tblCleanOrders[Sales_USD],tblCleanOrders[Rep_ID],A1210,tblCleanOrders[Year],YEAR(D1210),tblCleanOrders[Month],MONTH(D1210))</f>
        <v>9462.17</v>
      </c>
      <c r="S1210" s="27">
        <v>1.1399999999999999</v>
      </c>
      <c r="T1210" s="24">
        <f>INDEX(tblRepAvg[Avg_Monthly_Sales],MATCH(A1210,tblRepAvg[Rep_ID],0))*S1210</f>
        <v>9145.2990648648647</v>
      </c>
      <c r="U1210" s="9">
        <f t="shared" si="149"/>
        <v>1.034648504426992</v>
      </c>
      <c r="V1210" s="24">
        <f t="shared" si="150"/>
        <v>316.87093513513537</v>
      </c>
      <c r="W1210" t="str">
        <f t="shared" si="151"/>
        <v>Healthy</v>
      </c>
    </row>
    <row r="1211" spans="1:23" ht="15" customHeight="1" x14ac:dyDescent="0.3">
      <c r="A1211" s="25">
        <v>321980</v>
      </c>
      <c r="B1211" s="25">
        <v>4</v>
      </c>
      <c r="C1211" t="str">
        <f>INDEX(tblRegions[name],MATCH(B1211,tblRegions[id],0))</f>
        <v>West</v>
      </c>
      <c r="D1211" s="26">
        <v>42278</v>
      </c>
      <c r="E1211" s="27">
        <v>26</v>
      </c>
      <c r="F1211" s="27">
        <v>24</v>
      </c>
      <c r="G1211" s="9">
        <f t="shared" si="144"/>
        <v>0.92307692307692313</v>
      </c>
      <c r="H1211" s="27">
        <v>560</v>
      </c>
      <c r="I1211" s="27">
        <v>541</v>
      </c>
      <c r="J1211" s="9">
        <f t="shared" si="145"/>
        <v>0.96607142857142858</v>
      </c>
      <c r="K1211">
        <f t="shared" si="146"/>
        <v>-19</v>
      </c>
      <c r="L1211" s="28">
        <v>0.8498</v>
      </c>
      <c r="M1211" s="28">
        <v>0.9</v>
      </c>
      <c r="N1211" s="9">
        <f t="shared" si="147"/>
        <v>-5.0200000000000022E-2</v>
      </c>
      <c r="O1211" s="28">
        <v>0.93289999999999995</v>
      </c>
      <c r="P1211" s="28">
        <v>0.95</v>
      </c>
      <c r="Q1211" s="9">
        <f t="shared" si="148"/>
        <v>-1.7100000000000004E-2</v>
      </c>
      <c r="R1211" s="24">
        <f>SUMIFS(tblCleanOrders[Sales_USD],tblCleanOrders[Rep_ID],A1211,tblCleanOrders[Year],YEAR(D1211),tblCleanOrders[Month],MONTH(D1211))</f>
        <v>21846.149999999998</v>
      </c>
      <c r="S1211" s="27">
        <v>1.1499999999999999</v>
      </c>
      <c r="T1211" s="24">
        <f>INDEX(tblRepAvg[Avg_Monthly_Sales],MATCH(A1211,tblRepAvg[Rep_ID],0))*S1211</f>
        <v>9225.5209864864864</v>
      </c>
      <c r="U1211" s="9">
        <f t="shared" si="149"/>
        <v>2.3680126067677012</v>
      </c>
      <c r="V1211" s="24">
        <f t="shared" si="150"/>
        <v>12620.629013513511</v>
      </c>
      <c r="W1211" t="str">
        <f t="shared" si="151"/>
        <v>Healthy</v>
      </c>
    </row>
    <row r="1212" spans="1:23" ht="15" customHeight="1" x14ac:dyDescent="0.3">
      <c r="A1212" s="25">
        <v>321980</v>
      </c>
      <c r="B1212" s="25">
        <v>4</v>
      </c>
      <c r="C1212" t="str">
        <f>INDEX(tblRegions[name],MATCH(B1212,tblRegions[id],0))</f>
        <v>West</v>
      </c>
      <c r="D1212" s="26">
        <v>42309</v>
      </c>
      <c r="E1212" s="27">
        <v>26</v>
      </c>
      <c r="F1212" s="27">
        <v>24</v>
      </c>
      <c r="G1212" s="9">
        <f t="shared" si="144"/>
        <v>0.92307692307692313</v>
      </c>
      <c r="H1212" s="27">
        <v>568</v>
      </c>
      <c r="I1212" s="27">
        <v>479</v>
      </c>
      <c r="J1212" s="9">
        <f t="shared" si="145"/>
        <v>0.84330985915492962</v>
      </c>
      <c r="K1212">
        <f t="shared" si="146"/>
        <v>-89</v>
      </c>
      <c r="L1212" s="28">
        <v>0.81720000000000004</v>
      </c>
      <c r="M1212" s="28">
        <v>0.9</v>
      </c>
      <c r="N1212" s="9">
        <f t="shared" si="147"/>
        <v>-8.2799999999999985E-2</v>
      </c>
      <c r="O1212" s="28">
        <v>0.85760000000000003</v>
      </c>
      <c r="P1212" s="28">
        <v>0.95</v>
      </c>
      <c r="Q1212" s="9">
        <f t="shared" si="148"/>
        <v>-9.2399999999999927E-2</v>
      </c>
      <c r="R1212" s="24">
        <f>SUMIFS(tblCleanOrders[Sales_USD],tblCleanOrders[Rep_ID],A1212,tblCleanOrders[Year],YEAR(D1212),tblCleanOrders[Month],MONTH(D1212))</f>
        <v>9256.2099999999991</v>
      </c>
      <c r="S1212" s="27">
        <v>1.05</v>
      </c>
      <c r="T1212" s="24">
        <f>INDEX(tblRepAvg[Avg_Monthly_Sales],MATCH(A1212,tblRepAvg[Rep_ID],0))*S1212</f>
        <v>8423.3017702702709</v>
      </c>
      <c r="U1212" s="9">
        <f t="shared" si="149"/>
        <v>1.0988814425086191</v>
      </c>
      <c r="V1212" s="24">
        <f t="shared" si="150"/>
        <v>832.90822972972819</v>
      </c>
      <c r="W1212" t="str">
        <f t="shared" si="151"/>
        <v>Healthy</v>
      </c>
    </row>
    <row r="1213" spans="1:23" ht="15" customHeight="1" x14ac:dyDescent="0.3">
      <c r="A1213" s="25">
        <v>321980</v>
      </c>
      <c r="B1213" s="25">
        <v>4</v>
      </c>
      <c r="C1213" t="str">
        <f>INDEX(tblRegions[name],MATCH(B1213,tblRegions[id],0))</f>
        <v>West</v>
      </c>
      <c r="D1213" s="26">
        <v>42339</v>
      </c>
      <c r="E1213" s="27">
        <v>26</v>
      </c>
      <c r="F1213" s="27">
        <v>23</v>
      </c>
      <c r="G1213" s="9">
        <f t="shared" si="144"/>
        <v>0.88461538461538458</v>
      </c>
      <c r="H1213" s="27">
        <v>576</v>
      </c>
      <c r="I1213" s="27">
        <v>518</v>
      </c>
      <c r="J1213" s="9">
        <f t="shared" si="145"/>
        <v>0.89930555555555558</v>
      </c>
      <c r="K1213">
        <f t="shared" si="146"/>
        <v>-58</v>
      </c>
      <c r="L1213" s="28">
        <v>0.87729999999999997</v>
      </c>
      <c r="M1213" s="28">
        <v>0.9</v>
      </c>
      <c r="N1213" s="9">
        <f t="shared" si="147"/>
        <v>-2.2700000000000053E-2</v>
      </c>
      <c r="O1213" s="28">
        <v>0.93969999999999998</v>
      </c>
      <c r="P1213" s="28">
        <v>0.95</v>
      </c>
      <c r="Q1213" s="9">
        <f t="shared" si="148"/>
        <v>-1.0299999999999976E-2</v>
      </c>
      <c r="R1213" s="24">
        <f>SUMIFS(tblCleanOrders[Sales_USD],tblCleanOrders[Rep_ID],A1213,tblCleanOrders[Year],YEAR(D1213),tblCleanOrders[Month],MONTH(D1213))</f>
        <v>13868.31</v>
      </c>
      <c r="S1213" s="27">
        <v>1.06</v>
      </c>
      <c r="T1213" s="24">
        <f>INDEX(tblRepAvg[Avg_Monthly_Sales],MATCH(A1213,tblRepAvg[Rep_ID],0))*S1213</f>
        <v>8503.5236918918927</v>
      </c>
      <c r="U1213" s="9">
        <f t="shared" si="149"/>
        <v>1.6308897937479059</v>
      </c>
      <c r="V1213" s="24">
        <f t="shared" si="150"/>
        <v>5364.7863081081068</v>
      </c>
      <c r="W1213" t="str">
        <f t="shared" si="151"/>
        <v>Healthy</v>
      </c>
    </row>
    <row r="1214" spans="1:23" ht="15" customHeight="1" x14ac:dyDescent="0.3">
      <c r="A1214" s="25">
        <v>321980</v>
      </c>
      <c r="B1214" s="25">
        <v>4</v>
      </c>
      <c r="C1214" t="str">
        <f>INDEX(tblRegions[name],MATCH(B1214,tblRegions[id],0))</f>
        <v>West</v>
      </c>
      <c r="D1214" s="26">
        <v>42370</v>
      </c>
      <c r="E1214" s="27">
        <v>26</v>
      </c>
      <c r="F1214" s="27">
        <v>24</v>
      </c>
      <c r="G1214" s="9">
        <f t="shared" si="144"/>
        <v>0.92307692307692313</v>
      </c>
      <c r="H1214" s="27">
        <v>552</v>
      </c>
      <c r="I1214" s="27">
        <v>488</v>
      </c>
      <c r="J1214" s="9">
        <f t="shared" si="145"/>
        <v>0.88405797101449279</v>
      </c>
      <c r="K1214">
        <f t="shared" si="146"/>
        <v>-64</v>
      </c>
      <c r="L1214" s="28">
        <v>0.78290000000000004</v>
      </c>
      <c r="M1214" s="28">
        <v>0.9</v>
      </c>
      <c r="N1214" s="9">
        <f t="shared" si="147"/>
        <v>-0.11709999999999998</v>
      </c>
      <c r="O1214" s="28">
        <v>0.8841</v>
      </c>
      <c r="P1214" s="28">
        <v>0.95</v>
      </c>
      <c r="Q1214" s="9">
        <f t="shared" si="148"/>
        <v>-6.5899999999999959E-2</v>
      </c>
      <c r="R1214" s="24">
        <f>SUMIFS(tblCleanOrders[Sales_USD],tblCleanOrders[Rep_ID],A1214,tblCleanOrders[Year],YEAR(D1214),tblCleanOrders[Month],MONTH(D1214))</f>
        <v>7916.94</v>
      </c>
      <c r="S1214" s="27">
        <v>1.07</v>
      </c>
      <c r="T1214" s="24">
        <f>INDEX(tblRepAvg[Avg_Monthly_Sales],MATCH(A1214,tblRepAvg[Rep_ID],0))*S1214</f>
        <v>8583.7456135135144</v>
      </c>
      <c r="U1214" s="9">
        <f t="shared" si="149"/>
        <v>0.92231764039421749</v>
      </c>
      <c r="V1214" s="24">
        <f t="shared" si="150"/>
        <v>-666.8056135135148</v>
      </c>
      <c r="W1214" t="str">
        <f t="shared" si="151"/>
        <v>At Risk</v>
      </c>
    </row>
    <row r="1215" spans="1:23" ht="15" customHeight="1" x14ac:dyDescent="0.3">
      <c r="A1215" s="25">
        <v>321980</v>
      </c>
      <c r="B1215" s="25">
        <v>4</v>
      </c>
      <c r="C1215" t="str">
        <f>INDEX(tblRegions[name],MATCH(B1215,tblRegions[id],0))</f>
        <v>West</v>
      </c>
      <c r="D1215" s="26">
        <v>42401</v>
      </c>
      <c r="E1215" s="27">
        <v>26</v>
      </c>
      <c r="F1215" s="27">
        <v>23</v>
      </c>
      <c r="G1215" s="9">
        <f t="shared" si="144"/>
        <v>0.88461538461538458</v>
      </c>
      <c r="H1215" s="27">
        <v>560</v>
      </c>
      <c r="I1215" s="27">
        <v>509</v>
      </c>
      <c r="J1215" s="9">
        <f t="shared" si="145"/>
        <v>0.90892857142857142</v>
      </c>
      <c r="K1215">
        <f t="shared" si="146"/>
        <v>-51</v>
      </c>
      <c r="L1215" s="28">
        <v>0.92949999999999999</v>
      </c>
      <c r="M1215" s="28">
        <v>0.9</v>
      </c>
      <c r="N1215" s="9">
        <f t="shared" si="147"/>
        <v>2.9499999999999971E-2</v>
      </c>
      <c r="O1215" s="28">
        <v>0.94710000000000005</v>
      </c>
      <c r="P1215" s="28">
        <v>0.95</v>
      </c>
      <c r="Q1215" s="9">
        <f t="shared" si="148"/>
        <v>-2.8999999999999027E-3</v>
      </c>
      <c r="R1215" s="24">
        <f>SUMIFS(tblCleanOrders[Sales_USD],tblCleanOrders[Rep_ID],A1215,tblCleanOrders[Year],YEAR(D1215),tblCleanOrders[Month],MONTH(D1215))</f>
        <v>7732.8899999999994</v>
      </c>
      <c r="S1215" s="27">
        <v>1.08</v>
      </c>
      <c r="T1215" s="24">
        <f>INDEX(tblRepAvg[Avg_Monthly_Sales],MATCH(A1215,tblRepAvg[Rep_ID],0))*S1215</f>
        <v>8663.9675351351361</v>
      </c>
      <c r="U1215" s="9">
        <f t="shared" si="149"/>
        <v>0.89253450784997501</v>
      </c>
      <c r="V1215" s="24">
        <f t="shared" si="150"/>
        <v>-931.07753513513671</v>
      </c>
      <c r="W1215" t="str">
        <f t="shared" si="151"/>
        <v>At Risk</v>
      </c>
    </row>
    <row r="1216" spans="1:23" ht="15" customHeight="1" x14ac:dyDescent="0.3">
      <c r="A1216" s="25">
        <v>321980</v>
      </c>
      <c r="B1216" s="25">
        <v>4</v>
      </c>
      <c r="C1216" t="str">
        <f>INDEX(tblRegions[name],MATCH(B1216,tblRegions[id],0))</f>
        <v>West</v>
      </c>
      <c r="D1216" s="26">
        <v>42430</v>
      </c>
      <c r="E1216" s="27">
        <v>26</v>
      </c>
      <c r="F1216" s="27">
        <v>24</v>
      </c>
      <c r="G1216" s="9">
        <f t="shared" si="144"/>
        <v>0.92307692307692313</v>
      </c>
      <c r="H1216" s="27">
        <v>568</v>
      </c>
      <c r="I1216" s="27">
        <v>491</v>
      </c>
      <c r="J1216" s="9">
        <f t="shared" si="145"/>
        <v>0.86443661971830987</v>
      </c>
      <c r="K1216">
        <f t="shared" si="146"/>
        <v>-77</v>
      </c>
      <c r="L1216" s="28">
        <v>0.83779999999999999</v>
      </c>
      <c r="M1216" s="28">
        <v>0.9</v>
      </c>
      <c r="N1216" s="9">
        <f t="shared" si="147"/>
        <v>-6.2200000000000033E-2</v>
      </c>
      <c r="O1216" s="28">
        <v>0.88660000000000005</v>
      </c>
      <c r="P1216" s="28">
        <v>0.95</v>
      </c>
      <c r="Q1216" s="9">
        <f t="shared" si="148"/>
        <v>-6.3399999999999901E-2</v>
      </c>
      <c r="R1216" s="24">
        <f>SUMIFS(tblCleanOrders[Sales_USD],tblCleanOrders[Rep_ID],A1216,tblCleanOrders[Year],YEAR(D1216),tblCleanOrders[Month],MONTH(D1216))</f>
        <v>12511.599999999999</v>
      </c>
      <c r="S1216" s="27">
        <v>1.0900000000000001</v>
      </c>
      <c r="T1216" s="24">
        <f>INDEX(tblRepAvg[Avg_Monthly_Sales],MATCH(A1216,tblRepAvg[Rep_ID],0))*S1216</f>
        <v>8744.1894567567579</v>
      </c>
      <c r="U1216" s="9">
        <f t="shared" si="149"/>
        <v>1.4308473143079157</v>
      </c>
      <c r="V1216" s="24">
        <f t="shared" si="150"/>
        <v>3767.4105432432407</v>
      </c>
      <c r="W1216" t="str">
        <f t="shared" si="151"/>
        <v>Healthy</v>
      </c>
    </row>
    <row r="1217" spans="1:23" ht="15" customHeight="1" x14ac:dyDescent="0.3">
      <c r="A1217" s="25">
        <v>321980</v>
      </c>
      <c r="B1217" s="25">
        <v>4</v>
      </c>
      <c r="C1217" t="str">
        <f>INDEX(tblRegions[name],MATCH(B1217,tblRegions[id],0))</f>
        <v>West</v>
      </c>
      <c r="D1217" s="26">
        <v>42461</v>
      </c>
      <c r="E1217" s="27">
        <v>26</v>
      </c>
      <c r="F1217" s="27">
        <v>23</v>
      </c>
      <c r="G1217" s="9">
        <f t="shared" si="144"/>
        <v>0.88461538461538458</v>
      </c>
      <c r="H1217" s="27">
        <v>576</v>
      </c>
      <c r="I1217" s="27">
        <v>531</v>
      </c>
      <c r="J1217" s="9">
        <f t="shared" si="145"/>
        <v>0.921875</v>
      </c>
      <c r="K1217">
        <f t="shared" si="146"/>
        <v>-45</v>
      </c>
      <c r="L1217" s="28">
        <v>0.86829999999999996</v>
      </c>
      <c r="M1217" s="28">
        <v>0.9</v>
      </c>
      <c r="N1217" s="9">
        <f t="shared" si="147"/>
        <v>-3.1700000000000061E-2</v>
      </c>
      <c r="O1217" s="28">
        <v>0.85640000000000005</v>
      </c>
      <c r="P1217" s="28">
        <v>0.95</v>
      </c>
      <c r="Q1217" s="9">
        <f t="shared" si="148"/>
        <v>-9.3599999999999905E-2</v>
      </c>
      <c r="R1217" s="24">
        <f>SUMIFS(tblCleanOrders[Sales_USD],tblCleanOrders[Rep_ID],A1217,tblCleanOrders[Year],YEAR(D1217),tblCleanOrders[Month],MONTH(D1217))</f>
        <v>6542.45</v>
      </c>
      <c r="S1217" s="27">
        <v>1.1000000000000001</v>
      </c>
      <c r="T1217" s="24">
        <f>INDEX(tblRepAvg[Avg_Monthly_Sales],MATCH(A1217,tblRepAvg[Rep_ID],0))*S1217</f>
        <v>8824.4113783783796</v>
      </c>
      <c r="U1217" s="9">
        <f t="shared" si="149"/>
        <v>0.7414035587722424</v>
      </c>
      <c r="V1217" s="24">
        <f t="shared" si="150"/>
        <v>-2281.9613783783798</v>
      </c>
      <c r="W1217" t="str">
        <f t="shared" si="151"/>
        <v>Critical</v>
      </c>
    </row>
    <row r="1218" spans="1:23" ht="15" customHeight="1" x14ac:dyDescent="0.3">
      <c r="A1218" s="25">
        <v>321980</v>
      </c>
      <c r="B1218" s="25">
        <v>4</v>
      </c>
      <c r="C1218" t="str">
        <f>INDEX(tblRegions[name],MATCH(B1218,tblRegions[id],0))</f>
        <v>West</v>
      </c>
      <c r="D1218" s="26">
        <v>42491</v>
      </c>
      <c r="E1218" s="27">
        <v>26</v>
      </c>
      <c r="F1218" s="27">
        <v>24</v>
      </c>
      <c r="G1218" s="9">
        <f t="shared" ref="G1218:G1251" si="152">F1218/E1218</f>
        <v>0.92307692307692313</v>
      </c>
      <c r="H1218" s="27">
        <v>552</v>
      </c>
      <c r="I1218" s="27">
        <v>500</v>
      </c>
      <c r="J1218" s="9">
        <f t="shared" ref="J1218:J1251" si="153">I1218/H1218</f>
        <v>0.90579710144927539</v>
      </c>
      <c r="K1218">
        <f t="shared" ref="K1218:K1251" si="154">I1218-H1218</f>
        <v>-52</v>
      </c>
      <c r="L1218" s="28">
        <v>0.79530000000000001</v>
      </c>
      <c r="M1218" s="28">
        <v>0.9</v>
      </c>
      <c r="N1218" s="9">
        <f t="shared" ref="N1218:N1251" si="155">L1218-M1218</f>
        <v>-0.10470000000000002</v>
      </c>
      <c r="O1218" s="28">
        <v>0.88170000000000004</v>
      </c>
      <c r="P1218" s="28">
        <v>0.95</v>
      </c>
      <c r="Q1218" s="9">
        <f t="shared" ref="Q1218:Q1251" si="156">O1218-P1218</f>
        <v>-6.8299999999999916E-2</v>
      </c>
      <c r="R1218" s="24">
        <f>SUMIFS(tblCleanOrders[Sales_USD],tblCleanOrders[Rep_ID],A1218,tblCleanOrders[Year],YEAR(D1218),tblCleanOrders[Month],MONTH(D1218))</f>
        <v>5608.76</v>
      </c>
      <c r="S1218" s="27">
        <v>1.1100000000000001</v>
      </c>
      <c r="T1218" s="24">
        <f>INDEX(tblRepAvg[Avg_Monthly_Sales],MATCH(A1218,tblRepAvg[Rep_ID],0))*S1218</f>
        <v>8904.6333000000013</v>
      </c>
      <c r="U1218" s="9">
        <f t="shared" ref="U1218:U1251" si="157">IFERROR(R1218/T1218,0)</f>
        <v>0.62986984539835</v>
      </c>
      <c r="V1218" s="24">
        <f t="shared" ref="V1218:V1251" si="158">R1218-T1218</f>
        <v>-3295.8733000000011</v>
      </c>
      <c r="W1218" t="str">
        <f t="shared" ref="W1218:W1251" si="159">IF(AND(U1218&gt;=0.9,L1218&gt;=0.8),"Healthy",IF(OR(U1218&lt;0.8,L1218&lt;0.7),"Critical","At Risk"))</f>
        <v>Critical</v>
      </c>
    </row>
    <row r="1219" spans="1:23" ht="15" customHeight="1" x14ac:dyDescent="0.3">
      <c r="A1219" s="25">
        <v>321980</v>
      </c>
      <c r="B1219" s="25">
        <v>4</v>
      </c>
      <c r="C1219" t="str">
        <f>INDEX(tblRegions[name],MATCH(B1219,tblRegions[id],0))</f>
        <v>West</v>
      </c>
      <c r="D1219" s="26">
        <v>42522</v>
      </c>
      <c r="E1219" s="27">
        <v>26</v>
      </c>
      <c r="F1219" s="27">
        <v>24</v>
      </c>
      <c r="G1219" s="9">
        <f t="shared" si="152"/>
        <v>0.92307692307692313</v>
      </c>
      <c r="H1219" s="27">
        <v>560</v>
      </c>
      <c r="I1219" s="27">
        <v>527</v>
      </c>
      <c r="J1219" s="9">
        <f t="shared" si="153"/>
        <v>0.94107142857142856</v>
      </c>
      <c r="K1219">
        <f t="shared" si="154"/>
        <v>-33</v>
      </c>
      <c r="L1219" s="28">
        <v>0.84399999999999997</v>
      </c>
      <c r="M1219" s="28">
        <v>0.9</v>
      </c>
      <c r="N1219" s="9">
        <f t="shared" si="155"/>
        <v>-5.600000000000005E-2</v>
      </c>
      <c r="O1219" s="28">
        <v>0.91979999999999995</v>
      </c>
      <c r="P1219" s="28">
        <v>0.95</v>
      </c>
      <c r="Q1219" s="9">
        <f t="shared" si="156"/>
        <v>-3.0200000000000005E-2</v>
      </c>
      <c r="R1219" s="24">
        <f>SUMIFS(tblCleanOrders[Sales_USD],tblCleanOrders[Rep_ID],A1219,tblCleanOrders[Year],YEAR(D1219),tblCleanOrders[Month],MONTH(D1219))</f>
        <v>5833.17</v>
      </c>
      <c r="S1219" s="27">
        <v>1.1200000000000001</v>
      </c>
      <c r="T1219" s="24">
        <f>INDEX(tblRepAvg[Avg_Monthly_Sales],MATCH(A1219,tblRepAvg[Rep_ID],0))*S1219</f>
        <v>8984.8552216216231</v>
      </c>
      <c r="U1219" s="9">
        <f t="shared" si="157"/>
        <v>0.64922248117729897</v>
      </c>
      <c r="V1219" s="24">
        <f t="shared" si="158"/>
        <v>-3151.685221621623</v>
      </c>
      <c r="W1219" t="str">
        <f t="shared" si="159"/>
        <v>Critical</v>
      </c>
    </row>
    <row r="1220" spans="1:23" ht="15" customHeight="1" x14ac:dyDescent="0.3">
      <c r="A1220" s="25">
        <v>321980</v>
      </c>
      <c r="B1220" s="25">
        <v>4</v>
      </c>
      <c r="C1220" t="str">
        <f>INDEX(tblRegions[name],MATCH(B1220,tblRegions[id],0))</f>
        <v>West</v>
      </c>
      <c r="D1220" s="26">
        <v>42552</v>
      </c>
      <c r="E1220" s="27">
        <v>26</v>
      </c>
      <c r="F1220" s="27">
        <v>24</v>
      </c>
      <c r="G1220" s="9">
        <f t="shared" si="152"/>
        <v>0.92307692307692313</v>
      </c>
      <c r="H1220" s="27">
        <v>568</v>
      </c>
      <c r="I1220" s="27">
        <v>483</v>
      </c>
      <c r="J1220" s="9">
        <f t="shared" si="153"/>
        <v>0.85035211267605637</v>
      </c>
      <c r="K1220">
        <f t="shared" si="154"/>
        <v>-85</v>
      </c>
      <c r="L1220" s="28">
        <v>0.80630000000000002</v>
      </c>
      <c r="M1220" s="28">
        <v>0.9</v>
      </c>
      <c r="N1220" s="9">
        <f t="shared" si="155"/>
        <v>-9.3700000000000006E-2</v>
      </c>
      <c r="O1220" s="28">
        <v>0.9244</v>
      </c>
      <c r="P1220" s="28">
        <v>0.95</v>
      </c>
      <c r="Q1220" s="9">
        <f t="shared" si="156"/>
        <v>-2.5599999999999956E-2</v>
      </c>
      <c r="R1220" s="24">
        <f>SUMIFS(tblCleanOrders[Sales_USD],tblCleanOrders[Rep_ID],A1220,tblCleanOrders[Year],YEAR(D1220),tblCleanOrders[Month],MONTH(D1220))</f>
        <v>4648.34</v>
      </c>
      <c r="S1220" s="27">
        <v>1.1299999999999999</v>
      </c>
      <c r="T1220" s="24">
        <f>INDEX(tblRepAvg[Avg_Monthly_Sales],MATCH(A1220,tblRepAvg[Rep_ID],0))*S1220</f>
        <v>9065.077143243243</v>
      </c>
      <c r="U1220" s="9">
        <f t="shared" si="157"/>
        <v>0.51277445592006821</v>
      </c>
      <c r="V1220" s="24">
        <f t="shared" si="158"/>
        <v>-4416.7371432432428</v>
      </c>
      <c r="W1220" t="str">
        <f t="shared" si="159"/>
        <v>Critical</v>
      </c>
    </row>
    <row r="1221" spans="1:23" ht="15" customHeight="1" x14ac:dyDescent="0.3">
      <c r="A1221" s="25">
        <v>321980</v>
      </c>
      <c r="B1221" s="25">
        <v>4</v>
      </c>
      <c r="C1221" t="str">
        <f>INDEX(tblRegions[name],MATCH(B1221,tblRegions[id],0))</f>
        <v>West</v>
      </c>
      <c r="D1221" s="26">
        <v>42583</v>
      </c>
      <c r="E1221" s="27">
        <v>26</v>
      </c>
      <c r="F1221" s="27">
        <v>24</v>
      </c>
      <c r="G1221" s="9">
        <f t="shared" si="152"/>
        <v>0.92307692307692313</v>
      </c>
      <c r="H1221" s="27">
        <v>576</v>
      </c>
      <c r="I1221" s="27">
        <v>527</v>
      </c>
      <c r="J1221" s="9">
        <f t="shared" si="153"/>
        <v>0.91493055555555558</v>
      </c>
      <c r="K1221">
        <f t="shared" si="154"/>
        <v>-49</v>
      </c>
      <c r="L1221" s="28">
        <v>0.90810000000000002</v>
      </c>
      <c r="M1221" s="28">
        <v>0.9</v>
      </c>
      <c r="N1221" s="9">
        <f t="shared" si="155"/>
        <v>8.0999999999999961E-3</v>
      </c>
      <c r="O1221" s="28">
        <v>0.93740000000000001</v>
      </c>
      <c r="P1221" s="28">
        <v>0.95</v>
      </c>
      <c r="Q1221" s="9">
        <f t="shared" si="156"/>
        <v>-1.2599999999999945E-2</v>
      </c>
      <c r="R1221" s="24">
        <f>SUMIFS(tblCleanOrders[Sales_USD],tblCleanOrders[Rep_ID],A1221,tblCleanOrders[Year],YEAR(D1221),tblCleanOrders[Month],MONTH(D1221))</f>
        <v>5786.59</v>
      </c>
      <c r="S1221" s="27">
        <v>1.1399999999999999</v>
      </c>
      <c r="T1221" s="24">
        <f>INDEX(tblRepAvg[Avg_Monthly_Sales],MATCH(A1221,tblRepAvg[Rep_ID],0))*S1221</f>
        <v>9145.2990648648647</v>
      </c>
      <c r="U1221" s="9">
        <f t="shared" si="157"/>
        <v>0.63273928593886897</v>
      </c>
      <c r="V1221" s="24">
        <f t="shared" si="158"/>
        <v>-3358.7090648648646</v>
      </c>
      <c r="W1221" t="str">
        <f t="shared" si="159"/>
        <v>Critical</v>
      </c>
    </row>
    <row r="1222" spans="1:23" ht="15" customHeight="1" x14ac:dyDescent="0.3">
      <c r="A1222" s="25">
        <v>321980</v>
      </c>
      <c r="B1222" s="25">
        <v>4</v>
      </c>
      <c r="C1222" t="str">
        <f>INDEX(tblRegions[name],MATCH(B1222,tblRegions[id],0))</f>
        <v>West</v>
      </c>
      <c r="D1222" s="26">
        <v>42614</v>
      </c>
      <c r="E1222" s="27">
        <v>26</v>
      </c>
      <c r="F1222" s="27">
        <v>24</v>
      </c>
      <c r="G1222" s="9">
        <f t="shared" si="152"/>
        <v>0.92307692307692313</v>
      </c>
      <c r="H1222" s="27">
        <v>552</v>
      </c>
      <c r="I1222" s="27">
        <v>478</v>
      </c>
      <c r="J1222" s="9">
        <f t="shared" si="153"/>
        <v>0.86594202898550721</v>
      </c>
      <c r="K1222">
        <f t="shared" si="154"/>
        <v>-74</v>
      </c>
      <c r="L1222" s="28">
        <v>0.91639999999999999</v>
      </c>
      <c r="M1222" s="28">
        <v>0.9</v>
      </c>
      <c r="N1222" s="9">
        <f t="shared" si="155"/>
        <v>1.639999999999997E-2</v>
      </c>
      <c r="O1222" s="28">
        <v>0.9204</v>
      </c>
      <c r="P1222" s="28">
        <v>0.95</v>
      </c>
      <c r="Q1222" s="9">
        <f t="shared" si="156"/>
        <v>-2.959999999999996E-2</v>
      </c>
      <c r="R1222" s="24">
        <f>SUMIFS(tblCleanOrders[Sales_USD],tblCleanOrders[Rep_ID],A1222,tblCleanOrders[Year],YEAR(D1222),tblCleanOrders[Month],MONTH(D1222))</f>
        <v>10168.439999999999</v>
      </c>
      <c r="S1222" s="27">
        <v>1.1499999999999999</v>
      </c>
      <c r="T1222" s="24">
        <f>INDEX(tblRepAvg[Avg_Monthly_Sales],MATCH(A1222,tblRepAvg[Rep_ID],0))*S1222</f>
        <v>9225.5209864864864</v>
      </c>
      <c r="U1222" s="9">
        <f t="shared" si="157"/>
        <v>1.1022076709699862</v>
      </c>
      <c r="V1222" s="24">
        <f t="shared" si="158"/>
        <v>942.91901351351225</v>
      </c>
      <c r="W1222" t="str">
        <f t="shared" si="159"/>
        <v>Healthy</v>
      </c>
    </row>
    <row r="1223" spans="1:23" ht="15" customHeight="1" x14ac:dyDescent="0.3">
      <c r="A1223" s="25">
        <v>321980</v>
      </c>
      <c r="B1223" s="25">
        <v>4</v>
      </c>
      <c r="C1223" t="str">
        <f>INDEX(tblRegions[name],MATCH(B1223,tblRegions[id],0))</f>
        <v>West</v>
      </c>
      <c r="D1223" s="26">
        <v>42644</v>
      </c>
      <c r="E1223" s="27">
        <v>26</v>
      </c>
      <c r="F1223" s="27">
        <v>23</v>
      </c>
      <c r="G1223" s="9">
        <f t="shared" si="152"/>
        <v>0.88461538461538458</v>
      </c>
      <c r="H1223" s="27">
        <v>560</v>
      </c>
      <c r="I1223" s="27">
        <v>490</v>
      </c>
      <c r="J1223" s="9">
        <f t="shared" si="153"/>
        <v>0.875</v>
      </c>
      <c r="K1223">
        <f t="shared" si="154"/>
        <v>-70</v>
      </c>
      <c r="L1223" s="28">
        <v>0.86480000000000001</v>
      </c>
      <c r="M1223" s="28">
        <v>0.9</v>
      </c>
      <c r="N1223" s="9">
        <f t="shared" si="155"/>
        <v>-3.5200000000000009E-2</v>
      </c>
      <c r="O1223" s="28">
        <v>0.83540000000000003</v>
      </c>
      <c r="P1223" s="28">
        <v>0.95</v>
      </c>
      <c r="Q1223" s="9">
        <f t="shared" si="156"/>
        <v>-0.11459999999999992</v>
      </c>
      <c r="R1223" s="24">
        <f>SUMIFS(tblCleanOrders[Sales_USD],tblCleanOrders[Rep_ID],A1223,tblCleanOrders[Year],YEAR(D1223),tblCleanOrders[Month],MONTH(D1223))</f>
        <v>12820.339999999998</v>
      </c>
      <c r="S1223" s="27">
        <v>1.05</v>
      </c>
      <c r="T1223" s="24">
        <f>INDEX(tblRepAvg[Avg_Monthly_Sales],MATCH(A1223,tblRepAvg[Rep_ID],0))*S1223</f>
        <v>8423.3017702702709</v>
      </c>
      <c r="U1223" s="9">
        <f t="shared" si="157"/>
        <v>1.5220088689270175</v>
      </c>
      <c r="V1223" s="24">
        <f t="shared" si="158"/>
        <v>4397.0382297297274</v>
      </c>
      <c r="W1223" t="str">
        <f t="shared" si="159"/>
        <v>Healthy</v>
      </c>
    </row>
    <row r="1224" spans="1:23" ht="15" customHeight="1" x14ac:dyDescent="0.3">
      <c r="A1224" s="25">
        <v>321980</v>
      </c>
      <c r="B1224" s="25">
        <v>4</v>
      </c>
      <c r="C1224" t="str">
        <f>INDEX(tblRegions[name],MATCH(B1224,tblRegions[id],0))</f>
        <v>West</v>
      </c>
      <c r="D1224" s="26">
        <v>42675</v>
      </c>
      <c r="E1224" s="27">
        <v>26</v>
      </c>
      <c r="F1224" s="27">
        <v>24</v>
      </c>
      <c r="G1224" s="9">
        <f t="shared" si="152"/>
        <v>0.92307692307692313</v>
      </c>
      <c r="H1224" s="27">
        <v>568</v>
      </c>
      <c r="I1224" s="27">
        <v>491</v>
      </c>
      <c r="J1224" s="9">
        <f t="shared" si="153"/>
        <v>0.86443661971830987</v>
      </c>
      <c r="K1224">
        <f t="shared" si="154"/>
        <v>-77</v>
      </c>
      <c r="L1224" s="28">
        <v>0.86880000000000002</v>
      </c>
      <c r="M1224" s="28">
        <v>0.9</v>
      </c>
      <c r="N1224" s="9">
        <f t="shared" si="155"/>
        <v>-3.1200000000000006E-2</v>
      </c>
      <c r="O1224" s="28">
        <v>0.87629999999999997</v>
      </c>
      <c r="P1224" s="28">
        <v>0.95</v>
      </c>
      <c r="Q1224" s="9">
        <f t="shared" si="156"/>
        <v>-7.3699999999999988E-2</v>
      </c>
      <c r="R1224" s="24">
        <f>SUMIFS(tblCleanOrders[Sales_USD],tblCleanOrders[Rep_ID],A1224,tblCleanOrders[Year],YEAR(D1224),tblCleanOrders[Month],MONTH(D1224))</f>
        <v>11831.36</v>
      </c>
      <c r="S1224" s="27">
        <v>1.06</v>
      </c>
      <c r="T1224" s="24">
        <f>INDEX(tblRepAvg[Avg_Monthly_Sales],MATCH(A1224,tblRepAvg[Rep_ID],0))*S1224</f>
        <v>8503.5236918918927</v>
      </c>
      <c r="U1224" s="9">
        <f t="shared" si="157"/>
        <v>1.3913479198371845</v>
      </c>
      <c r="V1224" s="24">
        <f t="shared" si="158"/>
        <v>3327.8363081081079</v>
      </c>
      <c r="W1224" t="str">
        <f t="shared" si="159"/>
        <v>Healthy</v>
      </c>
    </row>
    <row r="1225" spans="1:23" ht="15" customHeight="1" x14ac:dyDescent="0.3">
      <c r="A1225" s="25">
        <v>321980</v>
      </c>
      <c r="B1225" s="25">
        <v>4</v>
      </c>
      <c r="C1225" t="str">
        <f>INDEX(tblRegions[name],MATCH(B1225,tblRegions[id],0))</f>
        <v>West</v>
      </c>
      <c r="D1225" s="26">
        <v>42705</v>
      </c>
      <c r="E1225" s="27">
        <v>26</v>
      </c>
      <c r="F1225" s="27">
        <v>23</v>
      </c>
      <c r="G1225" s="9">
        <f t="shared" si="152"/>
        <v>0.88461538461538458</v>
      </c>
      <c r="H1225" s="27">
        <v>576</v>
      </c>
      <c r="I1225" s="27">
        <v>502</v>
      </c>
      <c r="J1225" s="9">
        <f t="shared" si="153"/>
        <v>0.87152777777777779</v>
      </c>
      <c r="K1225">
        <f t="shared" si="154"/>
        <v>-74</v>
      </c>
      <c r="L1225" s="28">
        <v>0.85009999999999997</v>
      </c>
      <c r="M1225" s="28">
        <v>0.9</v>
      </c>
      <c r="N1225" s="9">
        <f t="shared" si="155"/>
        <v>-4.9900000000000055E-2</v>
      </c>
      <c r="O1225" s="28">
        <v>0.95789999999999997</v>
      </c>
      <c r="P1225" s="28">
        <v>0.95</v>
      </c>
      <c r="Q1225" s="9">
        <f t="shared" si="156"/>
        <v>7.9000000000000181E-3</v>
      </c>
      <c r="R1225" s="24">
        <f>SUMIFS(tblCleanOrders[Sales_USD],tblCleanOrders[Rep_ID],A1225,tblCleanOrders[Year],YEAR(D1225),tblCleanOrders[Month],MONTH(D1225))</f>
        <v>13853.58</v>
      </c>
      <c r="S1225" s="27">
        <v>1.07</v>
      </c>
      <c r="T1225" s="24">
        <f>INDEX(tblRepAvg[Avg_Monthly_Sales],MATCH(A1225,tblRepAvg[Rep_ID],0))*S1225</f>
        <v>8583.7456135135144</v>
      </c>
      <c r="U1225" s="9">
        <f t="shared" si="157"/>
        <v>1.6139317989794699</v>
      </c>
      <c r="V1225" s="24">
        <f t="shared" si="158"/>
        <v>5269.8343864864855</v>
      </c>
      <c r="W1225" t="str">
        <f t="shared" si="159"/>
        <v>Healthy</v>
      </c>
    </row>
    <row r="1226" spans="1:23" ht="15" customHeight="1" x14ac:dyDescent="0.3">
      <c r="A1226" s="25">
        <v>321980</v>
      </c>
      <c r="B1226" s="25">
        <v>4</v>
      </c>
      <c r="C1226" t="str">
        <f>INDEX(tblRegions[name],MATCH(B1226,tblRegions[id],0))</f>
        <v>West</v>
      </c>
      <c r="D1226" s="26">
        <v>42736</v>
      </c>
      <c r="E1226" s="27">
        <v>26</v>
      </c>
      <c r="F1226" s="27">
        <v>24</v>
      </c>
      <c r="G1226" s="9">
        <f t="shared" si="152"/>
        <v>0.92307692307692313</v>
      </c>
      <c r="H1226" s="27">
        <v>552</v>
      </c>
      <c r="I1226" s="27">
        <v>506</v>
      </c>
      <c r="J1226" s="9">
        <f t="shared" si="153"/>
        <v>0.91666666666666663</v>
      </c>
      <c r="K1226">
        <f t="shared" si="154"/>
        <v>-46</v>
      </c>
      <c r="L1226" s="28">
        <v>0.85489999999999999</v>
      </c>
      <c r="M1226" s="28">
        <v>0.9</v>
      </c>
      <c r="N1226" s="9">
        <f t="shared" si="155"/>
        <v>-4.5100000000000029E-2</v>
      </c>
      <c r="O1226" s="28">
        <v>0.92200000000000004</v>
      </c>
      <c r="P1226" s="28">
        <v>0.95</v>
      </c>
      <c r="Q1226" s="9">
        <f t="shared" si="156"/>
        <v>-2.7999999999999914E-2</v>
      </c>
      <c r="R1226" s="24">
        <f>SUMIFS(tblCleanOrders[Sales_USD],tblCleanOrders[Rep_ID],A1226,tblCleanOrders[Year],YEAR(D1226),tblCleanOrders[Month],MONTH(D1226))</f>
        <v>0</v>
      </c>
      <c r="S1226" s="27">
        <v>1.08</v>
      </c>
      <c r="T1226" s="24">
        <f>INDEX(tblRepAvg[Avg_Monthly_Sales],MATCH(A1226,tblRepAvg[Rep_ID],0))*S1226</f>
        <v>8663.9675351351361</v>
      </c>
      <c r="U1226" s="9">
        <f t="shared" si="157"/>
        <v>0</v>
      </c>
      <c r="V1226" s="24">
        <f t="shared" si="158"/>
        <v>-8663.9675351351361</v>
      </c>
      <c r="W1226" t="str">
        <f t="shared" si="159"/>
        <v>Critical</v>
      </c>
    </row>
    <row r="1227" spans="1:23" ht="15" customHeight="1" x14ac:dyDescent="0.3">
      <c r="A1227" s="25">
        <v>321990</v>
      </c>
      <c r="B1227" s="25">
        <v>4</v>
      </c>
      <c r="C1227" t="str">
        <f>INDEX(tblRegions[name],MATCH(B1227,tblRegions[id],0))</f>
        <v>West</v>
      </c>
      <c r="D1227" s="26">
        <v>42005</v>
      </c>
      <c r="E1227" s="27">
        <v>26</v>
      </c>
      <c r="F1227" s="27">
        <v>23</v>
      </c>
      <c r="G1227" s="9">
        <f t="shared" si="152"/>
        <v>0.88461538461538458</v>
      </c>
      <c r="H1227" s="27">
        <v>480</v>
      </c>
      <c r="I1227" s="27">
        <v>364</v>
      </c>
      <c r="J1227" s="9">
        <f t="shared" si="153"/>
        <v>0.7583333333333333</v>
      </c>
      <c r="K1227">
        <f t="shared" si="154"/>
        <v>-116</v>
      </c>
      <c r="L1227" s="28">
        <v>0.73080000000000001</v>
      </c>
      <c r="M1227" s="28">
        <v>0.9</v>
      </c>
      <c r="N1227" s="9">
        <f t="shared" si="155"/>
        <v>-0.16920000000000002</v>
      </c>
      <c r="O1227" s="28">
        <v>0.7</v>
      </c>
      <c r="P1227" s="28">
        <v>0.95</v>
      </c>
      <c r="Q1227" s="9">
        <f t="shared" si="156"/>
        <v>-0.25</v>
      </c>
      <c r="R1227" s="24">
        <f>SUMIFS(tblCleanOrders[Sales_USD],tblCleanOrders[Rep_ID],A1227,tblCleanOrders[Year],YEAR(D1227),tblCleanOrders[Month],MONTH(D1227))</f>
        <v>0</v>
      </c>
      <c r="S1227" s="27">
        <v>1.0900000000000001</v>
      </c>
      <c r="T1227" s="24">
        <f>INDEX(tblRepAvg[Avg_Monthly_Sales],MATCH(A1227,tblRepAvg[Rep_ID],0))*S1227</f>
        <v>19475.405339130433</v>
      </c>
      <c r="U1227" s="9">
        <f t="shared" si="157"/>
        <v>0</v>
      </c>
      <c r="V1227" s="24">
        <f t="shared" si="158"/>
        <v>-19475.405339130433</v>
      </c>
      <c r="W1227" t="str">
        <f t="shared" si="159"/>
        <v>Critical</v>
      </c>
    </row>
    <row r="1228" spans="1:23" ht="15" customHeight="1" x14ac:dyDescent="0.3">
      <c r="A1228" s="25">
        <v>321990</v>
      </c>
      <c r="B1228" s="25">
        <v>4</v>
      </c>
      <c r="C1228" t="str">
        <f>INDEX(tblRegions[name],MATCH(B1228,tblRegions[id],0))</f>
        <v>West</v>
      </c>
      <c r="D1228" s="26">
        <v>42036</v>
      </c>
      <c r="E1228" s="27">
        <v>26</v>
      </c>
      <c r="F1228" s="27">
        <v>23</v>
      </c>
      <c r="G1228" s="9">
        <f t="shared" si="152"/>
        <v>0.88461538461538458</v>
      </c>
      <c r="H1228" s="27">
        <v>488</v>
      </c>
      <c r="I1228" s="27">
        <v>427</v>
      </c>
      <c r="J1228" s="9">
        <f t="shared" si="153"/>
        <v>0.875</v>
      </c>
      <c r="K1228">
        <f t="shared" si="154"/>
        <v>-61</v>
      </c>
      <c r="L1228" s="28">
        <v>0.73629999999999995</v>
      </c>
      <c r="M1228" s="28">
        <v>0.9</v>
      </c>
      <c r="N1228" s="9">
        <f t="shared" si="155"/>
        <v>-0.16370000000000007</v>
      </c>
      <c r="O1228" s="28">
        <v>0.69020000000000004</v>
      </c>
      <c r="P1228" s="28">
        <v>0.95</v>
      </c>
      <c r="Q1228" s="9">
        <f t="shared" si="156"/>
        <v>-0.25979999999999992</v>
      </c>
      <c r="R1228" s="24">
        <f>SUMIFS(tblCleanOrders[Sales_USD],tblCleanOrders[Rep_ID],A1228,tblCleanOrders[Year],YEAR(D1228),tblCleanOrders[Month],MONTH(D1228))</f>
        <v>2549.48</v>
      </c>
      <c r="S1228" s="27">
        <v>1.1000000000000001</v>
      </c>
      <c r="T1228" s="24">
        <f>INDEX(tblRepAvg[Avg_Monthly_Sales],MATCH(A1228,tblRepAvg[Rep_ID],0))*S1228</f>
        <v>19654.078782608696</v>
      </c>
      <c r="U1228" s="9">
        <f t="shared" si="157"/>
        <v>0.12971760356715159</v>
      </c>
      <c r="V1228" s="24">
        <f t="shared" si="158"/>
        <v>-17104.598782608697</v>
      </c>
      <c r="W1228" t="str">
        <f t="shared" si="159"/>
        <v>Critical</v>
      </c>
    </row>
    <row r="1229" spans="1:23" ht="15" customHeight="1" x14ac:dyDescent="0.3">
      <c r="A1229" s="25">
        <v>321990</v>
      </c>
      <c r="B1229" s="25">
        <v>4</v>
      </c>
      <c r="C1229" t="str">
        <f>INDEX(tblRegions[name],MATCH(B1229,tblRegions[id],0))</f>
        <v>West</v>
      </c>
      <c r="D1229" s="26">
        <v>42064</v>
      </c>
      <c r="E1229" s="27">
        <v>26</v>
      </c>
      <c r="F1229" s="27">
        <v>22</v>
      </c>
      <c r="G1229" s="9">
        <f t="shared" si="152"/>
        <v>0.84615384615384615</v>
      </c>
      <c r="H1229" s="27">
        <v>496</v>
      </c>
      <c r="I1229" s="27">
        <v>375</v>
      </c>
      <c r="J1229" s="9">
        <f t="shared" si="153"/>
        <v>0.75604838709677424</v>
      </c>
      <c r="K1229">
        <f t="shared" si="154"/>
        <v>-121</v>
      </c>
      <c r="L1229" s="28">
        <v>0.71030000000000004</v>
      </c>
      <c r="M1229" s="28">
        <v>0.9</v>
      </c>
      <c r="N1229" s="9">
        <f t="shared" si="155"/>
        <v>-0.18969999999999998</v>
      </c>
      <c r="O1229" s="28">
        <v>0.78259999999999996</v>
      </c>
      <c r="P1229" s="28">
        <v>0.95</v>
      </c>
      <c r="Q1229" s="9">
        <f t="shared" si="156"/>
        <v>-0.16739999999999999</v>
      </c>
      <c r="R1229" s="24">
        <f>SUMIFS(tblCleanOrders[Sales_USD],tblCleanOrders[Rep_ID],A1229,tblCleanOrders[Year],YEAR(D1229),tblCleanOrders[Month],MONTH(D1229))</f>
        <v>2485.13</v>
      </c>
      <c r="S1229" s="27">
        <v>1.1100000000000001</v>
      </c>
      <c r="T1229" s="24">
        <f>INDEX(tblRepAvg[Avg_Monthly_Sales],MATCH(A1229,tblRepAvg[Rep_ID],0))*S1229</f>
        <v>19832.752226086955</v>
      </c>
      <c r="U1229" s="9">
        <f t="shared" si="157"/>
        <v>0.12530434362665971</v>
      </c>
      <c r="V1229" s="24">
        <f t="shared" si="158"/>
        <v>-17347.622226086954</v>
      </c>
      <c r="W1229" t="str">
        <f t="shared" si="159"/>
        <v>Critical</v>
      </c>
    </row>
    <row r="1230" spans="1:23" ht="15" customHeight="1" x14ac:dyDescent="0.3">
      <c r="A1230" s="25">
        <v>321990</v>
      </c>
      <c r="B1230" s="25">
        <v>4</v>
      </c>
      <c r="C1230" t="str">
        <f>INDEX(tblRegions[name],MATCH(B1230,tblRegions[id],0))</f>
        <v>West</v>
      </c>
      <c r="D1230" s="26">
        <v>42095</v>
      </c>
      <c r="E1230" s="27">
        <v>26</v>
      </c>
      <c r="F1230" s="27">
        <v>22</v>
      </c>
      <c r="G1230" s="9">
        <f t="shared" si="152"/>
        <v>0.84615384615384615</v>
      </c>
      <c r="H1230" s="27">
        <v>504</v>
      </c>
      <c r="I1230" s="27">
        <v>389</v>
      </c>
      <c r="J1230" s="9">
        <f t="shared" si="153"/>
        <v>0.77182539682539686</v>
      </c>
      <c r="K1230">
        <f t="shared" si="154"/>
        <v>-115</v>
      </c>
      <c r="L1230" s="28">
        <v>0.71079999999999999</v>
      </c>
      <c r="M1230" s="28">
        <v>0.9</v>
      </c>
      <c r="N1230" s="9">
        <f t="shared" si="155"/>
        <v>-0.18920000000000003</v>
      </c>
      <c r="O1230" s="28">
        <v>0.76519999999999999</v>
      </c>
      <c r="P1230" s="28">
        <v>0.95</v>
      </c>
      <c r="Q1230" s="9">
        <f t="shared" si="156"/>
        <v>-0.18479999999999996</v>
      </c>
      <c r="R1230" s="24">
        <f>SUMIFS(tblCleanOrders[Sales_USD],tblCleanOrders[Rep_ID],A1230,tblCleanOrders[Year],YEAR(D1230),tblCleanOrders[Month],MONTH(D1230))</f>
        <v>2598.6999999999998</v>
      </c>
      <c r="S1230" s="27">
        <v>1.1200000000000001</v>
      </c>
      <c r="T1230" s="24">
        <f>INDEX(tblRepAvg[Avg_Monthly_Sales],MATCH(A1230,tblRepAvg[Rep_ID],0))*S1230</f>
        <v>20011.425669565218</v>
      </c>
      <c r="U1230" s="9">
        <f t="shared" si="157"/>
        <v>0.12986081266325195</v>
      </c>
      <c r="V1230" s="24">
        <f t="shared" si="158"/>
        <v>-17412.725669565218</v>
      </c>
      <c r="W1230" t="str">
        <f t="shared" si="159"/>
        <v>Critical</v>
      </c>
    </row>
    <row r="1231" spans="1:23" ht="15" customHeight="1" x14ac:dyDescent="0.3">
      <c r="A1231" s="25">
        <v>321990</v>
      </c>
      <c r="B1231" s="25">
        <v>4</v>
      </c>
      <c r="C1231" t="str">
        <f>INDEX(tblRegions[name],MATCH(B1231,tblRegions[id],0))</f>
        <v>West</v>
      </c>
      <c r="D1231" s="26">
        <v>42125</v>
      </c>
      <c r="E1231" s="27">
        <v>26</v>
      </c>
      <c r="F1231" s="27">
        <v>22</v>
      </c>
      <c r="G1231" s="9">
        <f t="shared" si="152"/>
        <v>0.84615384615384615</v>
      </c>
      <c r="H1231" s="27">
        <v>480</v>
      </c>
      <c r="I1231" s="27">
        <v>359</v>
      </c>
      <c r="J1231" s="9">
        <f t="shared" si="153"/>
        <v>0.74791666666666667</v>
      </c>
      <c r="K1231">
        <f t="shared" si="154"/>
        <v>-121</v>
      </c>
      <c r="L1231" s="28">
        <v>0.72189999999999999</v>
      </c>
      <c r="M1231" s="28">
        <v>0.9</v>
      </c>
      <c r="N1231" s="9">
        <f t="shared" si="155"/>
        <v>-0.17810000000000004</v>
      </c>
      <c r="O1231" s="28">
        <v>0.77429999999999999</v>
      </c>
      <c r="P1231" s="28">
        <v>0.95</v>
      </c>
      <c r="Q1231" s="9">
        <f t="shared" si="156"/>
        <v>-0.17569999999999997</v>
      </c>
      <c r="R1231" s="24">
        <f>SUMIFS(tblCleanOrders[Sales_USD],tblCleanOrders[Rep_ID],A1231,tblCleanOrders[Year],YEAR(D1231),tblCleanOrders[Month],MONTH(D1231))</f>
        <v>2633.63</v>
      </c>
      <c r="S1231" s="27">
        <v>1.1299999999999999</v>
      </c>
      <c r="T1231" s="24">
        <f>INDEX(tblRepAvg[Avg_Monthly_Sales],MATCH(A1231,tblRepAvg[Rep_ID],0))*S1231</f>
        <v>20190.099113043474</v>
      </c>
      <c r="U1231" s="9">
        <f t="shared" si="157"/>
        <v>0.13044165782715686</v>
      </c>
      <c r="V1231" s="24">
        <f t="shared" si="158"/>
        <v>-17556.469113043473</v>
      </c>
      <c r="W1231" t="str">
        <f t="shared" si="159"/>
        <v>Critical</v>
      </c>
    </row>
    <row r="1232" spans="1:23" ht="15" customHeight="1" x14ac:dyDescent="0.3">
      <c r="A1232" s="25">
        <v>321990</v>
      </c>
      <c r="B1232" s="25">
        <v>4</v>
      </c>
      <c r="C1232" t="str">
        <f>INDEX(tblRegions[name],MATCH(B1232,tblRegions[id],0))</f>
        <v>West</v>
      </c>
      <c r="D1232" s="26">
        <v>42156</v>
      </c>
      <c r="E1232" s="27">
        <v>26</v>
      </c>
      <c r="F1232" s="27">
        <v>22</v>
      </c>
      <c r="G1232" s="9">
        <f t="shared" si="152"/>
        <v>0.84615384615384615</v>
      </c>
      <c r="H1232" s="27">
        <v>488</v>
      </c>
      <c r="I1232" s="27">
        <v>359</v>
      </c>
      <c r="J1232" s="9">
        <f t="shared" si="153"/>
        <v>0.73565573770491799</v>
      </c>
      <c r="K1232">
        <f t="shared" si="154"/>
        <v>-129</v>
      </c>
      <c r="L1232" s="28">
        <v>0.7681</v>
      </c>
      <c r="M1232" s="28">
        <v>0.9</v>
      </c>
      <c r="N1232" s="9">
        <f t="shared" si="155"/>
        <v>-0.13190000000000002</v>
      </c>
      <c r="O1232" s="28">
        <v>0.67349999999999999</v>
      </c>
      <c r="P1232" s="28">
        <v>0.95</v>
      </c>
      <c r="Q1232" s="9">
        <f t="shared" si="156"/>
        <v>-0.27649999999999997</v>
      </c>
      <c r="R1232" s="24">
        <f>SUMIFS(tblCleanOrders[Sales_USD],tblCleanOrders[Rep_ID],A1232,tblCleanOrders[Year],YEAR(D1232),tblCleanOrders[Month],MONTH(D1232))</f>
        <v>2111.7199999999998</v>
      </c>
      <c r="S1232" s="27">
        <v>1.1399999999999999</v>
      </c>
      <c r="T1232" s="24">
        <f>INDEX(tblRepAvg[Avg_Monthly_Sales],MATCH(A1232,tblRepAvg[Rep_ID],0))*S1232</f>
        <v>20368.772556521737</v>
      </c>
      <c r="U1232" s="9">
        <f t="shared" si="157"/>
        <v>0.10367438657092093</v>
      </c>
      <c r="V1232" s="24">
        <f t="shared" si="158"/>
        <v>-18257.052556521736</v>
      </c>
      <c r="W1232" t="str">
        <f t="shared" si="159"/>
        <v>Critical</v>
      </c>
    </row>
    <row r="1233" spans="1:23" ht="15" customHeight="1" x14ac:dyDescent="0.3">
      <c r="A1233" s="25">
        <v>321990</v>
      </c>
      <c r="B1233" s="25">
        <v>4</v>
      </c>
      <c r="C1233" t="str">
        <f>INDEX(tblRegions[name],MATCH(B1233,tblRegions[id],0))</f>
        <v>West</v>
      </c>
      <c r="D1233" s="26">
        <v>42186</v>
      </c>
      <c r="E1233" s="27">
        <v>26</v>
      </c>
      <c r="F1233" s="27">
        <v>22</v>
      </c>
      <c r="G1233" s="9">
        <f t="shared" si="152"/>
        <v>0.84615384615384615</v>
      </c>
      <c r="H1233" s="27">
        <v>496</v>
      </c>
      <c r="I1233" s="27">
        <v>381</v>
      </c>
      <c r="J1233" s="9">
        <f t="shared" si="153"/>
        <v>0.76814516129032262</v>
      </c>
      <c r="K1233">
        <f t="shared" si="154"/>
        <v>-115</v>
      </c>
      <c r="L1233" s="28">
        <v>0.73870000000000002</v>
      </c>
      <c r="M1233" s="28">
        <v>0.9</v>
      </c>
      <c r="N1233" s="9">
        <f t="shared" si="155"/>
        <v>-0.1613</v>
      </c>
      <c r="O1233" s="28">
        <v>0.78459999999999996</v>
      </c>
      <c r="P1233" s="28">
        <v>0.95</v>
      </c>
      <c r="Q1233" s="9">
        <f t="shared" si="156"/>
        <v>-0.16539999999999999</v>
      </c>
      <c r="R1233" s="24">
        <f>SUMIFS(tblCleanOrders[Sales_USD],tblCleanOrders[Rep_ID],A1233,tblCleanOrders[Year],YEAR(D1233),tblCleanOrders[Month],MONTH(D1233))</f>
        <v>2885.34</v>
      </c>
      <c r="S1233" s="27">
        <v>1.1499999999999999</v>
      </c>
      <c r="T1233" s="24">
        <f>INDEX(tblRepAvg[Avg_Monthly_Sales],MATCH(A1233,tblRepAvg[Rep_ID],0))*S1233</f>
        <v>20547.445999999996</v>
      </c>
      <c r="U1233" s="9">
        <f t="shared" si="157"/>
        <v>0.14042329153706015</v>
      </c>
      <c r="V1233" s="24">
        <f t="shared" si="158"/>
        <v>-17662.105999999996</v>
      </c>
      <c r="W1233" t="str">
        <f t="shared" si="159"/>
        <v>Critical</v>
      </c>
    </row>
    <row r="1234" spans="1:23" ht="15" customHeight="1" x14ac:dyDescent="0.3">
      <c r="A1234" s="25">
        <v>321990</v>
      </c>
      <c r="B1234" s="25">
        <v>4</v>
      </c>
      <c r="C1234" t="str">
        <f>INDEX(tblRegions[name],MATCH(B1234,tblRegions[id],0))</f>
        <v>West</v>
      </c>
      <c r="D1234" s="26">
        <v>42217</v>
      </c>
      <c r="E1234" s="27">
        <v>26</v>
      </c>
      <c r="F1234" s="27">
        <v>23</v>
      </c>
      <c r="G1234" s="9">
        <f t="shared" si="152"/>
        <v>0.88461538461538458</v>
      </c>
      <c r="H1234" s="27">
        <v>504</v>
      </c>
      <c r="I1234" s="27">
        <v>385</v>
      </c>
      <c r="J1234" s="9">
        <f t="shared" si="153"/>
        <v>0.76388888888888884</v>
      </c>
      <c r="K1234">
        <f t="shared" si="154"/>
        <v>-119</v>
      </c>
      <c r="L1234" s="28">
        <v>0.754</v>
      </c>
      <c r="M1234" s="28">
        <v>0.9</v>
      </c>
      <c r="N1234" s="9">
        <f t="shared" si="155"/>
        <v>-0.14600000000000002</v>
      </c>
      <c r="O1234" s="28">
        <v>0.77410000000000001</v>
      </c>
      <c r="P1234" s="28">
        <v>0.95</v>
      </c>
      <c r="Q1234" s="9">
        <f t="shared" si="156"/>
        <v>-0.17589999999999995</v>
      </c>
      <c r="R1234" s="24">
        <f>SUMIFS(tblCleanOrders[Sales_USD],tblCleanOrders[Rep_ID],A1234,tblCleanOrders[Year],YEAR(D1234),tblCleanOrders[Month],MONTH(D1234))</f>
        <v>2664.82</v>
      </c>
      <c r="S1234" s="27">
        <v>1.05</v>
      </c>
      <c r="T1234" s="24">
        <f>INDEX(tblRepAvg[Avg_Monthly_Sales],MATCH(A1234,tblRepAvg[Rep_ID],0))*S1234</f>
        <v>18760.711565217389</v>
      </c>
      <c r="U1234" s="9">
        <f t="shared" si="157"/>
        <v>0.14204258675031348</v>
      </c>
      <c r="V1234" s="24">
        <f t="shared" si="158"/>
        <v>-16095.891565217389</v>
      </c>
      <c r="W1234" t="str">
        <f t="shared" si="159"/>
        <v>Critical</v>
      </c>
    </row>
    <row r="1235" spans="1:23" ht="15" customHeight="1" x14ac:dyDescent="0.3">
      <c r="A1235" s="25">
        <v>321990</v>
      </c>
      <c r="B1235" s="25">
        <v>4</v>
      </c>
      <c r="C1235" t="str">
        <f>INDEX(tblRegions[name],MATCH(B1235,tblRegions[id],0))</f>
        <v>West</v>
      </c>
      <c r="D1235" s="26">
        <v>42248</v>
      </c>
      <c r="E1235" s="27">
        <v>26</v>
      </c>
      <c r="F1235" s="27">
        <v>21</v>
      </c>
      <c r="G1235" s="9">
        <f t="shared" si="152"/>
        <v>0.80769230769230771</v>
      </c>
      <c r="H1235" s="27">
        <v>480</v>
      </c>
      <c r="I1235" s="27">
        <v>417</v>
      </c>
      <c r="J1235" s="9">
        <f t="shared" si="153"/>
        <v>0.86875000000000002</v>
      </c>
      <c r="K1235">
        <f t="shared" si="154"/>
        <v>-63</v>
      </c>
      <c r="L1235" s="28">
        <v>0.68320000000000003</v>
      </c>
      <c r="M1235" s="28">
        <v>0.9</v>
      </c>
      <c r="N1235" s="9">
        <f t="shared" si="155"/>
        <v>-0.21679999999999999</v>
      </c>
      <c r="O1235" s="28">
        <v>0.77129999999999999</v>
      </c>
      <c r="P1235" s="28">
        <v>0.95</v>
      </c>
      <c r="Q1235" s="9">
        <f t="shared" si="156"/>
        <v>-0.17869999999999997</v>
      </c>
      <c r="R1235" s="24">
        <f>SUMIFS(tblCleanOrders[Sales_USD],tblCleanOrders[Rep_ID],A1235,tblCleanOrders[Year],YEAR(D1235),tblCleanOrders[Month],MONTH(D1235))</f>
        <v>2679.75</v>
      </c>
      <c r="S1235" s="27">
        <v>1.06</v>
      </c>
      <c r="T1235" s="24">
        <f>INDEX(tblRepAvg[Avg_Monthly_Sales],MATCH(A1235,tblRepAvg[Rep_ID],0))*S1235</f>
        <v>18939.385008695652</v>
      </c>
      <c r="U1235" s="9">
        <f t="shared" si="157"/>
        <v>0.14149086671872632</v>
      </c>
      <c r="V1235" s="24">
        <f t="shared" si="158"/>
        <v>-16259.635008695652</v>
      </c>
      <c r="W1235" t="str">
        <f t="shared" si="159"/>
        <v>Critical</v>
      </c>
    </row>
    <row r="1236" spans="1:23" ht="15" customHeight="1" x14ac:dyDescent="0.3">
      <c r="A1236" s="25">
        <v>321990</v>
      </c>
      <c r="B1236" s="25">
        <v>4</v>
      </c>
      <c r="C1236" t="str">
        <f>INDEX(tblRegions[name],MATCH(B1236,tblRegions[id],0))</f>
        <v>West</v>
      </c>
      <c r="D1236" s="26">
        <v>42278</v>
      </c>
      <c r="E1236" s="27">
        <v>26</v>
      </c>
      <c r="F1236" s="27">
        <v>22</v>
      </c>
      <c r="G1236" s="9">
        <f t="shared" si="152"/>
        <v>0.84615384615384615</v>
      </c>
      <c r="H1236" s="27">
        <v>488</v>
      </c>
      <c r="I1236" s="27">
        <v>392</v>
      </c>
      <c r="J1236" s="9">
        <f t="shared" si="153"/>
        <v>0.80327868852459017</v>
      </c>
      <c r="K1236">
        <f t="shared" si="154"/>
        <v>-96</v>
      </c>
      <c r="L1236" s="28">
        <v>0.71619999999999995</v>
      </c>
      <c r="M1236" s="28">
        <v>0.9</v>
      </c>
      <c r="N1236" s="9">
        <f t="shared" si="155"/>
        <v>-0.18380000000000007</v>
      </c>
      <c r="O1236" s="28">
        <v>0.79049999999999998</v>
      </c>
      <c r="P1236" s="28">
        <v>0.95</v>
      </c>
      <c r="Q1236" s="9">
        <f t="shared" si="156"/>
        <v>-0.15949999999999998</v>
      </c>
      <c r="R1236" s="24">
        <f>SUMIFS(tblCleanOrders[Sales_USD],tblCleanOrders[Rep_ID],A1236,tblCleanOrders[Year],YEAR(D1236),tblCleanOrders[Month],MONTH(D1236))</f>
        <v>3278.37</v>
      </c>
      <c r="S1236" s="27">
        <v>1.07</v>
      </c>
      <c r="T1236" s="24">
        <f>INDEX(tblRepAvg[Avg_Monthly_Sales],MATCH(A1236,tblRepAvg[Rep_ID],0))*S1236</f>
        <v>19118.058452173911</v>
      </c>
      <c r="U1236" s="9">
        <f t="shared" si="157"/>
        <v>0.17148027914033379</v>
      </c>
      <c r="V1236" s="24">
        <f t="shared" si="158"/>
        <v>-15839.688452173912</v>
      </c>
      <c r="W1236" t="str">
        <f t="shared" si="159"/>
        <v>Critical</v>
      </c>
    </row>
    <row r="1237" spans="1:23" ht="15" customHeight="1" x14ac:dyDescent="0.3">
      <c r="A1237" s="25">
        <v>321990</v>
      </c>
      <c r="B1237" s="25">
        <v>4</v>
      </c>
      <c r="C1237" t="str">
        <f>INDEX(tblRegions[name],MATCH(B1237,tblRegions[id],0))</f>
        <v>West</v>
      </c>
      <c r="D1237" s="26">
        <v>42309</v>
      </c>
      <c r="E1237" s="27">
        <v>26</v>
      </c>
      <c r="F1237" s="27">
        <v>21</v>
      </c>
      <c r="G1237" s="9">
        <f t="shared" si="152"/>
        <v>0.80769230769230771</v>
      </c>
      <c r="H1237" s="27">
        <v>496</v>
      </c>
      <c r="I1237" s="27">
        <v>392</v>
      </c>
      <c r="J1237" s="9">
        <f t="shared" si="153"/>
        <v>0.79032258064516125</v>
      </c>
      <c r="K1237">
        <f t="shared" si="154"/>
        <v>-104</v>
      </c>
      <c r="L1237" s="28">
        <v>0.71379999999999999</v>
      </c>
      <c r="M1237" s="28">
        <v>0.9</v>
      </c>
      <c r="N1237" s="9">
        <f t="shared" si="155"/>
        <v>-0.18620000000000003</v>
      </c>
      <c r="O1237" s="28">
        <v>0.73750000000000004</v>
      </c>
      <c r="P1237" s="28">
        <v>0.95</v>
      </c>
      <c r="Q1237" s="9">
        <f t="shared" si="156"/>
        <v>-0.21249999999999991</v>
      </c>
      <c r="R1237" s="24">
        <f>SUMIFS(tblCleanOrders[Sales_USD],tblCleanOrders[Rep_ID],A1237,tblCleanOrders[Year],YEAR(D1237),tblCleanOrders[Month],MONTH(D1237))</f>
        <v>2777.25</v>
      </c>
      <c r="S1237" s="27">
        <v>1.08</v>
      </c>
      <c r="T1237" s="24">
        <f>INDEX(tblRepAvg[Avg_Monthly_Sales],MATCH(A1237,tblRepAvg[Rep_ID],0))*S1237</f>
        <v>19296.731895652174</v>
      </c>
      <c r="U1237" s="9">
        <f t="shared" si="157"/>
        <v>0.14392333453240097</v>
      </c>
      <c r="V1237" s="24">
        <f t="shared" si="158"/>
        <v>-16519.481895652174</v>
      </c>
      <c r="W1237" t="str">
        <f t="shared" si="159"/>
        <v>Critical</v>
      </c>
    </row>
    <row r="1238" spans="1:23" ht="15" customHeight="1" x14ac:dyDescent="0.3">
      <c r="A1238" s="25">
        <v>321990</v>
      </c>
      <c r="B1238" s="25">
        <v>4</v>
      </c>
      <c r="C1238" t="str">
        <f>INDEX(tblRegions[name],MATCH(B1238,tblRegions[id],0))</f>
        <v>West</v>
      </c>
      <c r="D1238" s="26">
        <v>42339</v>
      </c>
      <c r="E1238" s="27">
        <v>26</v>
      </c>
      <c r="F1238" s="27">
        <v>22</v>
      </c>
      <c r="G1238" s="9">
        <f t="shared" si="152"/>
        <v>0.84615384615384615</v>
      </c>
      <c r="H1238" s="27">
        <v>504</v>
      </c>
      <c r="I1238" s="27">
        <v>421</v>
      </c>
      <c r="J1238" s="9">
        <f t="shared" si="153"/>
        <v>0.83531746031746035</v>
      </c>
      <c r="K1238">
        <f t="shared" si="154"/>
        <v>-83</v>
      </c>
      <c r="L1238" s="28">
        <v>0.72150000000000003</v>
      </c>
      <c r="M1238" s="28">
        <v>0.9</v>
      </c>
      <c r="N1238" s="9">
        <f t="shared" si="155"/>
        <v>-0.17849999999999999</v>
      </c>
      <c r="O1238" s="28">
        <v>0.78969999999999996</v>
      </c>
      <c r="P1238" s="28">
        <v>0.95</v>
      </c>
      <c r="Q1238" s="9">
        <f t="shared" si="156"/>
        <v>-0.1603</v>
      </c>
      <c r="R1238" s="24">
        <f>SUMIFS(tblCleanOrders[Sales_USD],tblCleanOrders[Rep_ID],A1238,tblCleanOrders[Year],YEAR(D1238),tblCleanOrders[Month],MONTH(D1238))</f>
        <v>8940.76</v>
      </c>
      <c r="S1238" s="27">
        <v>1.0900000000000001</v>
      </c>
      <c r="T1238" s="24">
        <f>INDEX(tblRepAvg[Avg_Monthly_Sales],MATCH(A1238,tblRepAvg[Rep_ID],0))*S1238</f>
        <v>19475.405339130433</v>
      </c>
      <c r="U1238" s="9">
        <f t="shared" si="157"/>
        <v>0.45907953361237719</v>
      </c>
      <c r="V1238" s="24">
        <f t="shared" si="158"/>
        <v>-10534.645339130433</v>
      </c>
      <c r="W1238" t="str">
        <f t="shared" si="159"/>
        <v>Critical</v>
      </c>
    </row>
    <row r="1239" spans="1:23" ht="15" customHeight="1" x14ac:dyDescent="0.3">
      <c r="A1239" s="25">
        <v>321990</v>
      </c>
      <c r="B1239" s="25">
        <v>4</v>
      </c>
      <c r="C1239" t="str">
        <f>INDEX(tblRegions[name],MATCH(B1239,tblRegions[id],0))</f>
        <v>West</v>
      </c>
      <c r="D1239" s="26">
        <v>42370</v>
      </c>
      <c r="E1239" s="27">
        <v>26</v>
      </c>
      <c r="F1239" s="27">
        <v>22</v>
      </c>
      <c r="G1239" s="9">
        <f t="shared" si="152"/>
        <v>0.84615384615384615</v>
      </c>
      <c r="H1239" s="27">
        <v>480</v>
      </c>
      <c r="I1239" s="27">
        <v>363</v>
      </c>
      <c r="J1239" s="9">
        <f t="shared" si="153"/>
        <v>0.75624999999999998</v>
      </c>
      <c r="K1239">
        <f t="shared" si="154"/>
        <v>-117</v>
      </c>
      <c r="L1239" s="28">
        <v>0.72450000000000003</v>
      </c>
      <c r="M1239" s="28">
        <v>0.9</v>
      </c>
      <c r="N1239" s="9">
        <f t="shared" si="155"/>
        <v>-0.17549999999999999</v>
      </c>
      <c r="O1239" s="28">
        <v>0.75239999999999996</v>
      </c>
      <c r="P1239" s="28">
        <v>0.95</v>
      </c>
      <c r="Q1239" s="9">
        <f t="shared" si="156"/>
        <v>-0.1976</v>
      </c>
      <c r="R1239" s="24">
        <f>SUMIFS(tblCleanOrders[Sales_USD],tblCleanOrders[Rep_ID],A1239,tblCleanOrders[Year],YEAR(D1239),tblCleanOrders[Month],MONTH(D1239))</f>
        <v>7279.170000000001</v>
      </c>
      <c r="S1239" s="27">
        <v>1.1000000000000001</v>
      </c>
      <c r="T1239" s="24">
        <f>INDEX(tblRepAvg[Avg_Monthly_Sales],MATCH(A1239,tblRepAvg[Rep_ID],0))*S1239</f>
        <v>19654.078782608696</v>
      </c>
      <c r="U1239" s="9">
        <f t="shared" si="157"/>
        <v>0.37036434424192499</v>
      </c>
      <c r="V1239" s="24">
        <f t="shared" si="158"/>
        <v>-12374.908782608694</v>
      </c>
      <c r="W1239" t="str">
        <f t="shared" si="159"/>
        <v>Critical</v>
      </c>
    </row>
    <row r="1240" spans="1:23" ht="15" customHeight="1" x14ac:dyDescent="0.3">
      <c r="A1240" s="25">
        <v>321990</v>
      </c>
      <c r="B1240" s="25">
        <v>4</v>
      </c>
      <c r="C1240" t="str">
        <f>INDEX(tblRegions[name],MATCH(B1240,tblRegions[id],0))</f>
        <v>West</v>
      </c>
      <c r="D1240" s="26">
        <v>42401</v>
      </c>
      <c r="E1240" s="27">
        <v>26</v>
      </c>
      <c r="F1240" s="27">
        <v>22</v>
      </c>
      <c r="G1240" s="9">
        <f t="shared" si="152"/>
        <v>0.84615384615384615</v>
      </c>
      <c r="H1240" s="27">
        <v>488</v>
      </c>
      <c r="I1240" s="27">
        <v>395</v>
      </c>
      <c r="J1240" s="9">
        <f t="shared" si="153"/>
        <v>0.80942622950819676</v>
      </c>
      <c r="K1240">
        <f t="shared" si="154"/>
        <v>-93</v>
      </c>
      <c r="L1240" s="28">
        <v>0.74170000000000003</v>
      </c>
      <c r="M1240" s="28">
        <v>0.9</v>
      </c>
      <c r="N1240" s="9">
        <f t="shared" si="155"/>
        <v>-0.1583</v>
      </c>
      <c r="O1240" s="28">
        <v>0.70979999999999999</v>
      </c>
      <c r="P1240" s="28">
        <v>0.95</v>
      </c>
      <c r="Q1240" s="9">
        <f t="shared" si="156"/>
        <v>-0.24019999999999997</v>
      </c>
      <c r="R1240" s="24">
        <f>SUMIFS(tblCleanOrders[Sales_USD],tblCleanOrders[Rep_ID],A1240,tblCleanOrders[Year],YEAR(D1240),tblCleanOrders[Month],MONTH(D1240))</f>
        <v>6496.57</v>
      </c>
      <c r="S1240" s="27">
        <v>1.1100000000000001</v>
      </c>
      <c r="T1240" s="24">
        <f>INDEX(tblRepAvg[Avg_Monthly_Sales],MATCH(A1240,tblRepAvg[Rep_ID],0))*S1240</f>
        <v>19832.752226086955</v>
      </c>
      <c r="U1240" s="9">
        <f t="shared" si="157"/>
        <v>0.32756774883995948</v>
      </c>
      <c r="V1240" s="24">
        <f t="shared" si="158"/>
        <v>-13336.182226086956</v>
      </c>
      <c r="W1240" t="str">
        <f t="shared" si="159"/>
        <v>Critical</v>
      </c>
    </row>
    <row r="1241" spans="1:23" ht="15" customHeight="1" x14ac:dyDescent="0.3">
      <c r="A1241" s="25">
        <v>321990</v>
      </c>
      <c r="B1241" s="25">
        <v>4</v>
      </c>
      <c r="C1241" t="str">
        <f>INDEX(tblRegions[name],MATCH(B1241,tblRegions[id],0))</f>
        <v>West</v>
      </c>
      <c r="D1241" s="26">
        <v>42430</v>
      </c>
      <c r="E1241" s="27">
        <v>26</v>
      </c>
      <c r="F1241" s="27">
        <v>21</v>
      </c>
      <c r="G1241" s="9">
        <f t="shared" si="152"/>
        <v>0.80769230769230771</v>
      </c>
      <c r="H1241" s="27">
        <v>496</v>
      </c>
      <c r="I1241" s="27">
        <v>401</v>
      </c>
      <c r="J1241" s="9">
        <f t="shared" si="153"/>
        <v>0.80846774193548387</v>
      </c>
      <c r="K1241">
        <f t="shared" si="154"/>
        <v>-95</v>
      </c>
      <c r="L1241" s="28">
        <v>0.70499999999999996</v>
      </c>
      <c r="M1241" s="28">
        <v>0.9</v>
      </c>
      <c r="N1241" s="9">
        <f t="shared" si="155"/>
        <v>-0.19500000000000006</v>
      </c>
      <c r="O1241" s="28">
        <v>0.77049999999999996</v>
      </c>
      <c r="P1241" s="28">
        <v>0.95</v>
      </c>
      <c r="Q1241" s="9">
        <f t="shared" si="156"/>
        <v>-0.17949999999999999</v>
      </c>
      <c r="R1241" s="24">
        <f>SUMIFS(tblCleanOrders[Sales_USD],tblCleanOrders[Rep_ID],A1241,tblCleanOrders[Year],YEAR(D1241),tblCleanOrders[Month],MONTH(D1241))</f>
        <v>7963.3</v>
      </c>
      <c r="S1241" s="27">
        <v>1.1200000000000001</v>
      </c>
      <c r="T1241" s="24">
        <f>INDEX(tblRepAvg[Avg_Monthly_Sales],MATCH(A1241,tblRepAvg[Rep_ID],0))*S1241</f>
        <v>20011.425669565218</v>
      </c>
      <c r="U1241" s="9">
        <f t="shared" si="157"/>
        <v>0.39793766478672959</v>
      </c>
      <c r="V1241" s="24">
        <f t="shared" si="158"/>
        <v>-12048.125669565219</v>
      </c>
      <c r="W1241" t="str">
        <f t="shared" si="159"/>
        <v>Critical</v>
      </c>
    </row>
    <row r="1242" spans="1:23" ht="15" customHeight="1" x14ac:dyDescent="0.3">
      <c r="A1242" s="25">
        <v>321990</v>
      </c>
      <c r="B1242" s="25">
        <v>4</v>
      </c>
      <c r="C1242" t="str">
        <f>INDEX(tblRegions[name],MATCH(B1242,tblRegions[id],0))</f>
        <v>West</v>
      </c>
      <c r="D1242" s="26">
        <v>42461</v>
      </c>
      <c r="E1242" s="27">
        <v>26</v>
      </c>
      <c r="F1242" s="27">
        <v>23</v>
      </c>
      <c r="G1242" s="9">
        <f t="shared" si="152"/>
        <v>0.88461538461538458</v>
      </c>
      <c r="H1242" s="27">
        <v>504</v>
      </c>
      <c r="I1242" s="27">
        <v>374</v>
      </c>
      <c r="J1242" s="9">
        <f t="shared" si="153"/>
        <v>0.74206349206349209</v>
      </c>
      <c r="K1242">
        <f t="shared" si="154"/>
        <v>-130</v>
      </c>
      <c r="L1242" s="28">
        <v>0.68410000000000004</v>
      </c>
      <c r="M1242" s="28">
        <v>0.9</v>
      </c>
      <c r="N1242" s="9">
        <f t="shared" si="155"/>
        <v>-0.21589999999999998</v>
      </c>
      <c r="O1242" s="28">
        <v>0.81540000000000001</v>
      </c>
      <c r="P1242" s="28">
        <v>0.95</v>
      </c>
      <c r="Q1242" s="9">
        <f t="shared" si="156"/>
        <v>-0.13459999999999994</v>
      </c>
      <c r="R1242" s="24">
        <f>SUMIFS(tblCleanOrders[Sales_USD],tblCleanOrders[Rep_ID],A1242,tblCleanOrders[Year],YEAR(D1242),tblCleanOrders[Month],MONTH(D1242))</f>
        <v>7007.4699999999993</v>
      </c>
      <c r="S1242" s="27">
        <v>1.1299999999999999</v>
      </c>
      <c r="T1242" s="24">
        <f>INDEX(tblRepAvg[Avg_Monthly_Sales],MATCH(A1242,tblRepAvg[Rep_ID],0))*S1242</f>
        <v>20190.099113043474</v>
      </c>
      <c r="U1242" s="9">
        <f t="shared" si="157"/>
        <v>0.34707457158904886</v>
      </c>
      <c r="V1242" s="24">
        <f t="shared" si="158"/>
        <v>-13182.629113043475</v>
      </c>
      <c r="W1242" t="str">
        <f t="shared" si="159"/>
        <v>Critical</v>
      </c>
    </row>
    <row r="1243" spans="1:23" ht="15" customHeight="1" x14ac:dyDescent="0.3">
      <c r="A1243" s="25">
        <v>321990</v>
      </c>
      <c r="B1243" s="25">
        <v>4</v>
      </c>
      <c r="C1243" t="str">
        <f>INDEX(tblRegions[name],MATCH(B1243,tblRegions[id],0))</f>
        <v>West</v>
      </c>
      <c r="D1243" s="26">
        <v>42491</v>
      </c>
      <c r="E1243" s="27">
        <v>26</v>
      </c>
      <c r="F1243" s="27">
        <v>22</v>
      </c>
      <c r="G1243" s="9">
        <f t="shared" si="152"/>
        <v>0.84615384615384615</v>
      </c>
      <c r="H1243" s="27">
        <v>480</v>
      </c>
      <c r="I1243" s="27">
        <v>372</v>
      </c>
      <c r="J1243" s="9">
        <f t="shared" si="153"/>
        <v>0.77500000000000002</v>
      </c>
      <c r="K1243">
        <f t="shared" si="154"/>
        <v>-108</v>
      </c>
      <c r="L1243" s="28">
        <v>0.70079999999999998</v>
      </c>
      <c r="M1243" s="28">
        <v>0.9</v>
      </c>
      <c r="N1243" s="9">
        <f t="shared" si="155"/>
        <v>-0.19920000000000004</v>
      </c>
      <c r="O1243" s="28">
        <v>0.74139999999999995</v>
      </c>
      <c r="P1243" s="28">
        <v>0.95</v>
      </c>
      <c r="Q1243" s="9">
        <f t="shared" si="156"/>
        <v>-0.20860000000000001</v>
      </c>
      <c r="R1243" s="24">
        <f>SUMIFS(tblCleanOrders[Sales_USD],tblCleanOrders[Rep_ID],A1243,tblCleanOrders[Year],YEAR(D1243),tblCleanOrders[Month],MONTH(D1243))</f>
        <v>6184.87</v>
      </c>
      <c r="S1243" s="27">
        <v>1.1399999999999999</v>
      </c>
      <c r="T1243" s="24">
        <f>INDEX(tblRepAvg[Avg_Monthly_Sales],MATCH(A1243,tblRepAvg[Rep_ID],0))*S1243</f>
        <v>20368.772556521737</v>
      </c>
      <c r="U1243" s="9">
        <f t="shared" si="157"/>
        <v>0.30364470823352135</v>
      </c>
      <c r="V1243" s="24">
        <f t="shared" si="158"/>
        <v>-14183.902556521738</v>
      </c>
      <c r="W1243" t="str">
        <f t="shared" si="159"/>
        <v>Critical</v>
      </c>
    </row>
    <row r="1244" spans="1:23" ht="15" customHeight="1" x14ac:dyDescent="0.3">
      <c r="A1244" s="25">
        <v>321990</v>
      </c>
      <c r="B1244" s="25">
        <v>4</v>
      </c>
      <c r="C1244" t="str">
        <f>INDEX(tblRegions[name],MATCH(B1244,tblRegions[id],0))</f>
        <v>West</v>
      </c>
      <c r="D1244" s="26">
        <v>42522</v>
      </c>
      <c r="E1244" s="27">
        <v>26</v>
      </c>
      <c r="F1244" s="27">
        <v>21</v>
      </c>
      <c r="G1244" s="9">
        <f t="shared" si="152"/>
        <v>0.80769230769230771</v>
      </c>
      <c r="H1244" s="27">
        <v>488</v>
      </c>
      <c r="I1244" s="27">
        <v>404</v>
      </c>
      <c r="J1244" s="9">
        <f t="shared" si="153"/>
        <v>0.82786885245901642</v>
      </c>
      <c r="K1244">
        <f t="shared" si="154"/>
        <v>-84</v>
      </c>
      <c r="L1244" s="28">
        <v>0.70630000000000004</v>
      </c>
      <c r="M1244" s="28">
        <v>0.9</v>
      </c>
      <c r="N1244" s="9">
        <f t="shared" si="155"/>
        <v>-0.19369999999999998</v>
      </c>
      <c r="O1244" s="28">
        <v>0.7984</v>
      </c>
      <c r="P1244" s="28">
        <v>0.95</v>
      </c>
      <c r="Q1244" s="9">
        <f t="shared" si="156"/>
        <v>-0.15159999999999996</v>
      </c>
      <c r="R1244" s="24">
        <f>SUMIFS(tblCleanOrders[Sales_USD],tblCleanOrders[Rep_ID],A1244,tblCleanOrders[Year],YEAR(D1244),tblCleanOrders[Month],MONTH(D1244))</f>
        <v>18094.89</v>
      </c>
      <c r="S1244" s="27">
        <v>1.1499999999999999</v>
      </c>
      <c r="T1244" s="24">
        <f>INDEX(tblRepAvg[Avg_Monthly_Sales],MATCH(A1244,tblRepAvg[Rep_ID],0))*S1244</f>
        <v>20547.445999999996</v>
      </c>
      <c r="U1244" s="9">
        <f t="shared" si="157"/>
        <v>0.88063937484006538</v>
      </c>
      <c r="V1244" s="24">
        <f t="shared" si="158"/>
        <v>-2452.5559999999969</v>
      </c>
      <c r="W1244" t="str">
        <f t="shared" si="159"/>
        <v>At Risk</v>
      </c>
    </row>
    <row r="1245" spans="1:23" ht="15" customHeight="1" x14ac:dyDescent="0.3">
      <c r="A1245" s="25">
        <v>321990</v>
      </c>
      <c r="B1245" s="25">
        <v>4</v>
      </c>
      <c r="C1245" t="str">
        <f>INDEX(tblRegions[name],MATCH(B1245,tblRegions[id],0))</f>
        <v>West</v>
      </c>
      <c r="D1245" s="26">
        <v>42552</v>
      </c>
      <c r="E1245" s="27">
        <v>26</v>
      </c>
      <c r="F1245" s="27">
        <v>22</v>
      </c>
      <c r="G1245" s="9">
        <f t="shared" si="152"/>
        <v>0.84615384615384615</v>
      </c>
      <c r="H1245" s="27">
        <v>496</v>
      </c>
      <c r="I1245" s="27">
        <v>372</v>
      </c>
      <c r="J1245" s="9">
        <f t="shared" si="153"/>
        <v>0.75</v>
      </c>
      <c r="K1245">
        <f t="shared" si="154"/>
        <v>-124</v>
      </c>
      <c r="L1245" s="28">
        <v>0.71860000000000002</v>
      </c>
      <c r="M1245" s="28">
        <v>0.9</v>
      </c>
      <c r="N1245" s="9">
        <f t="shared" si="155"/>
        <v>-0.18140000000000001</v>
      </c>
      <c r="O1245" s="28">
        <v>0.67010000000000003</v>
      </c>
      <c r="P1245" s="28">
        <v>0.95</v>
      </c>
      <c r="Q1245" s="9">
        <f t="shared" si="156"/>
        <v>-0.27989999999999993</v>
      </c>
      <c r="R1245" s="24">
        <f>SUMIFS(tblCleanOrders[Sales_USD],tblCleanOrders[Rep_ID],A1245,tblCleanOrders[Year],YEAR(D1245),tblCleanOrders[Month],MONTH(D1245))</f>
        <v>12181.48</v>
      </c>
      <c r="S1245" s="27">
        <v>1.05</v>
      </c>
      <c r="T1245" s="24">
        <f>INDEX(tblRepAvg[Avg_Monthly_Sales],MATCH(A1245,tblRepAvg[Rep_ID],0))*S1245</f>
        <v>18760.711565217389</v>
      </c>
      <c r="U1245" s="9">
        <f t="shared" si="157"/>
        <v>0.6493079944038278</v>
      </c>
      <c r="V1245" s="24">
        <f t="shared" si="158"/>
        <v>-6579.2315652173893</v>
      </c>
      <c r="W1245" t="str">
        <f t="shared" si="159"/>
        <v>Critical</v>
      </c>
    </row>
    <row r="1246" spans="1:23" ht="15" customHeight="1" x14ac:dyDescent="0.3">
      <c r="A1246" s="25">
        <v>321990</v>
      </c>
      <c r="B1246" s="25">
        <v>4</v>
      </c>
      <c r="C1246" t="str">
        <f>INDEX(tblRegions[name],MATCH(B1246,tblRegions[id],0))</f>
        <v>West</v>
      </c>
      <c r="D1246" s="26">
        <v>42583</v>
      </c>
      <c r="E1246" s="27">
        <v>26</v>
      </c>
      <c r="F1246" s="27">
        <v>22</v>
      </c>
      <c r="G1246" s="9">
        <f t="shared" si="152"/>
        <v>0.84615384615384615</v>
      </c>
      <c r="H1246" s="27">
        <v>504</v>
      </c>
      <c r="I1246" s="27">
        <v>396</v>
      </c>
      <c r="J1246" s="9">
        <f t="shared" si="153"/>
        <v>0.7857142857142857</v>
      </c>
      <c r="K1246">
        <f t="shared" si="154"/>
        <v>-108</v>
      </c>
      <c r="L1246" s="28">
        <v>0.76239999999999997</v>
      </c>
      <c r="M1246" s="28">
        <v>0.9</v>
      </c>
      <c r="N1246" s="9">
        <f t="shared" si="155"/>
        <v>-0.13760000000000006</v>
      </c>
      <c r="O1246" s="28">
        <v>0.70250000000000001</v>
      </c>
      <c r="P1246" s="28">
        <v>0.95</v>
      </c>
      <c r="Q1246" s="9">
        <f t="shared" si="156"/>
        <v>-0.24749999999999994</v>
      </c>
      <c r="R1246" s="24">
        <f>SUMIFS(tblCleanOrders[Sales_USD],tblCleanOrders[Rep_ID],A1246,tblCleanOrders[Year],YEAR(D1246),tblCleanOrders[Month],MONTH(D1246))</f>
        <v>12277.45</v>
      </c>
      <c r="S1246" s="27">
        <v>1.06</v>
      </c>
      <c r="T1246" s="24">
        <f>INDEX(tblRepAvg[Avg_Monthly_Sales],MATCH(A1246,tblRepAvg[Rep_ID],0))*S1246</f>
        <v>18939.385008695652</v>
      </c>
      <c r="U1246" s="9">
        <f t="shared" si="157"/>
        <v>0.64824966567621112</v>
      </c>
      <c r="V1246" s="24">
        <f t="shared" si="158"/>
        <v>-6661.935008695651</v>
      </c>
      <c r="W1246" t="str">
        <f t="shared" si="159"/>
        <v>Critical</v>
      </c>
    </row>
    <row r="1247" spans="1:23" ht="15" customHeight="1" x14ac:dyDescent="0.3">
      <c r="A1247" s="25">
        <v>321990</v>
      </c>
      <c r="B1247" s="25">
        <v>4</v>
      </c>
      <c r="C1247" t="str">
        <f>INDEX(tblRegions[name],MATCH(B1247,tblRegions[id],0))</f>
        <v>West</v>
      </c>
      <c r="D1247" s="26">
        <v>42614</v>
      </c>
      <c r="E1247" s="27">
        <v>26</v>
      </c>
      <c r="F1247" s="27">
        <v>23</v>
      </c>
      <c r="G1247" s="9">
        <f t="shared" si="152"/>
        <v>0.88461538461538458</v>
      </c>
      <c r="H1247" s="27">
        <v>480</v>
      </c>
      <c r="I1247" s="27">
        <v>396</v>
      </c>
      <c r="J1247" s="9">
        <f t="shared" si="153"/>
        <v>0.82499999999999996</v>
      </c>
      <c r="K1247">
        <f t="shared" si="154"/>
        <v>-84</v>
      </c>
      <c r="L1247" s="28">
        <v>0.77729999999999999</v>
      </c>
      <c r="M1247" s="28">
        <v>0.9</v>
      </c>
      <c r="N1247" s="9">
        <f t="shared" si="155"/>
        <v>-0.12270000000000003</v>
      </c>
      <c r="O1247" s="28">
        <v>0.76890000000000003</v>
      </c>
      <c r="P1247" s="28">
        <v>0.95</v>
      </c>
      <c r="Q1247" s="9">
        <f t="shared" si="156"/>
        <v>-0.18109999999999993</v>
      </c>
      <c r="R1247" s="24">
        <f>SUMIFS(tblCleanOrders[Sales_USD],tblCleanOrders[Rep_ID],A1247,tblCleanOrders[Year],YEAR(D1247),tblCleanOrders[Month],MONTH(D1247))</f>
        <v>15433.28</v>
      </c>
      <c r="S1247" s="27">
        <v>1.07</v>
      </c>
      <c r="T1247" s="24">
        <f>INDEX(tblRepAvg[Avg_Monthly_Sales],MATCH(A1247,tblRepAvg[Rep_ID],0))*S1247</f>
        <v>19118.058452173911</v>
      </c>
      <c r="U1247" s="9">
        <f t="shared" si="157"/>
        <v>0.80726189004015125</v>
      </c>
      <c r="V1247" s="24">
        <f t="shared" si="158"/>
        <v>-3684.7784521739104</v>
      </c>
      <c r="W1247" t="str">
        <f t="shared" si="159"/>
        <v>At Risk</v>
      </c>
    </row>
    <row r="1248" spans="1:23" ht="15" customHeight="1" x14ac:dyDescent="0.3">
      <c r="A1248" s="25">
        <v>321990</v>
      </c>
      <c r="B1248" s="25">
        <v>4</v>
      </c>
      <c r="C1248" t="str">
        <f>INDEX(tblRegions[name],MATCH(B1248,tblRegions[id],0))</f>
        <v>West</v>
      </c>
      <c r="D1248" s="26">
        <v>42644</v>
      </c>
      <c r="E1248" s="27">
        <v>26</v>
      </c>
      <c r="F1248" s="27">
        <v>23</v>
      </c>
      <c r="G1248" s="9">
        <f t="shared" si="152"/>
        <v>0.88461538461538458</v>
      </c>
      <c r="H1248" s="27">
        <v>488</v>
      </c>
      <c r="I1248" s="27">
        <v>358</v>
      </c>
      <c r="J1248" s="9">
        <f t="shared" si="153"/>
        <v>0.73360655737704916</v>
      </c>
      <c r="K1248">
        <f t="shared" si="154"/>
        <v>-130</v>
      </c>
      <c r="L1248" s="28">
        <v>0.75849999999999995</v>
      </c>
      <c r="M1248" s="28">
        <v>0.9</v>
      </c>
      <c r="N1248" s="9">
        <f t="shared" si="155"/>
        <v>-0.14150000000000007</v>
      </c>
      <c r="O1248" s="28">
        <v>0.7409</v>
      </c>
      <c r="P1248" s="28">
        <v>0.95</v>
      </c>
      <c r="Q1248" s="9">
        <f t="shared" si="156"/>
        <v>-0.20909999999999995</v>
      </c>
      <c r="R1248" s="24">
        <f>SUMIFS(tblCleanOrders[Sales_USD],tblCleanOrders[Rep_ID],A1248,tblCleanOrders[Year],YEAR(D1248),tblCleanOrders[Month],MONTH(D1248))</f>
        <v>14312.86</v>
      </c>
      <c r="S1248" s="27">
        <v>1.08</v>
      </c>
      <c r="T1248" s="24">
        <f>INDEX(tblRepAvg[Avg_Monthly_Sales],MATCH(A1248,tblRepAvg[Rep_ID],0))*S1248</f>
        <v>19296.731895652174</v>
      </c>
      <c r="U1248" s="9">
        <f t="shared" si="157"/>
        <v>0.74172456130900022</v>
      </c>
      <c r="V1248" s="24">
        <f t="shared" si="158"/>
        <v>-4983.8718956521734</v>
      </c>
      <c r="W1248" t="str">
        <f t="shared" si="159"/>
        <v>Critical</v>
      </c>
    </row>
    <row r="1249" spans="1:23" ht="15" customHeight="1" x14ac:dyDescent="0.3">
      <c r="A1249" s="25">
        <v>321990</v>
      </c>
      <c r="B1249" s="25">
        <v>4</v>
      </c>
      <c r="C1249" t="str">
        <f>INDEX(tblRegions[name],MATCH(B1249,tblRegions[id],0))</f>
        <v>West</v>
      </c>
      <c r="D1249" s="26">
        <v>42675</v>
      </c>
      <c r="E1249" s="27">
        <v>26</v>
      </c>
      <c r="F1249" s="27">
        <v>21</v>
      </c>
      <c r="G1249" s="9">
        <f t="shared" si="152"/>
        <v>0.80769230769230771</v>
      </c>
      <c r="H1249" s="27">
        <v>496</v>
      </c>
      <c r="I1249" s="27">
        <v>371</v>
      </c>
      <c r="J1249" s="9">
        <f t="shared" si="153"/>
        <v>0.74798387096774188</v>
      </c>
      <c r="K1249">
        <f t="shared" si="154"/>
        <v>-125</v>
      </c>
      <c r="L1249" s="28">
        <v>0.73370000000000002</v>
      </c>
      <c r="M1249" s="28">
        <v>0.9</v>
      </c>
      <c r="N1249" s="9">
        <f t="shared" si="155"/>
        <v>-0.1663</v>
      </c>
      <c r="O1249" s="28">
        <v>0.73540000000000005</v>
      </c>
      <c r="P1249" s="28">
        <v>0.95</v>
      </c>
      <c r="Q1249" s="9">
        <f t="shared" si="156"/>
        <v>-0.2145999999999999</v>
      </c>
      <c r="R1249" s="24">
        <f>SUMIFS(tblCleanOrders[Sales_USD],tblCleanOrders[Rep_ID],A1249,tblCleanOrders[Year],YEAR(D1249),tblCleanOrders[Month],MONTH(D1249))</f>
        <v>11699.19</v>
      </c>
      <c r="S1249" s="27">
        <v>1.0900000000000001</v>
      </c>
      <c r="T1249" s="24">
        <f>INDEX(tblRepAvg[Avg_Monthly_Sales],MATCH(A1249,tblRepAvg[Rep_ID],0))*S1249</f>
        <v>19475.405339130433</v>
      </c>
      <c r="U1249" s="9">
        <f t="shared" si="157"/>
        <v>0.6007161235557813</v>
      </c>
      <c r="V1249" s="24">
        <f t="shared" si="158"/>
        <v>-7776.2153391304328</v>
      </c>
      <c r="W1249" t="str">
        <f t="shared" si="159"/>
        <v>Critical</v>
      </c>
    </row>
    <row r="1250" spans="1:23" ht="15" customHeight="1" x14ac:dyDescent="0.3">
      <c r="A1250" s="25">
        <v>321990</v>
      </c>
      <c r="B1250" s="25">
        <v>4</v>
      </c>
      <c r="C1250" t="str">
        <f>INDEX(tblRegions[name],MATCH(B1250,tblRegions[id],0))</f>
        <v>West</v>
      </c>
      <c r="D1250" s="26">
        <v>42705</v>
      </c>
      <c r="E1250" s="27">
        <v>26</v>
      </c>
      <c r="F1250" s="27">
        <v>22</v>
      </c>
      <c r="G1250" s="9">
        <f t="shared" si="152"/>
        <v>0.84615384615384615</v>
      </c>
      <c r="H1250" s="27">
        <v>504</v>
      </c>
      <c r="I1250" s="27">
        <v>363</v>
      </c>
      <c r="J1250" s="9">
        <f t="shared" si="153"/>
        <v>0.72023809523809523</v>
      </c>
      <c r="K1250">
        <f t="shared" si="154"/>
        <v>-141</v>
      </c>
      <c r="L1250" s="28">
        <v>0.65910000000000002</v>
      </c>
      <c r="M1250" s="28">
        <v>0.9</v>
      </c>
      <c r="N1250" s="9">
        <f t="shared" si="155"/>
        <v>-0.2409</v>
      </c>
      <c r="O1250" s="28">
        <v>0.80110000000000003</v>
      </c>
      <c r="P1250" s="28">
        <v>0.95</v>
      </c>
      <c r="Q1250" s="9">
        <f t="shared" si="156"/>
        <v>-0.14889999999999992</v>
      </c>
      <c r="R1250" s="24">
        <f>SUMIFS(tblCleanOrders[Sales_USD],tblCleanOrders[Rep_ID],A1250,tblCleanOrders[Year],YEAR(D1250),tblCleanOrders[Month],MONTH(D1250))</f>
        <v>256413.44</v>
      </c>
      <c r="S1250" s="27">
        <v>1.1000000000000001</v>
      </c>
      <c r="T1250" s="24">
        <f>INDEX(tblRepAvg[Avg_Monthly_Sales],MATCH(A1250,tblRepAvg[Rep_ID],0))*S1250</f>
        <v>19654.078782608696</v>
      </c>
      <c r="U1250" s="9">
        <f t="shared" si="157"/>
        <v>13.04632197907401</v>
      </c>
      <c r="V1250" s="24">
        <f t="shared" si="158"/>
        <v>236759.3612173913</v>
      </c>
      <c r="W1250" t="str">
        <f t="shared" si="159"/>
        <v>Critical</v>
      </c>
    </row>
    <row r="1251" spans="1:23" ht="15" customHeight="1" x14ac:dyDescent="0.3">
      <c r="A1251" s="25">
        <v>321990</v>
      </c>
      <c r="B1251" s="25">
        <v>4</v>
      </c>
      <c r="C1251" t="str">
        <f>INDEX(tblRegions[name],MATCH(B1251,tblRegions[id],0))</f>
        <v>West</v>
      </c>
      <c r="D1251" s="26">
        <v>42736</v>
      </c>
      <c r="E1251" s="27">
        <v>26</v>
      </c>
      <c r="F1251" s="27">
        <v>23</v>
      </c>
      <c r="G1251" s="9">
        <f t="shared" si="152"/>
        <v>0.88461538461538458</v>
      </c>
      <c r="H1251" s="27">
        <v>480</v>
      </c>
      <c r="I1251" s="27">
        <v>360</v>
      </c>
      <c r="J1251" s="9">
        <f t="shared" si="153"/>
        <v>0.75</v>
      </c>
      <c r="K1251">
        <f t="shared" si="154"/>
        <v>-120</v>
      </c>
      <c r="L1251" s="28">
        <v>0.73340000000000005</v>
      </c>
      <c r="M1251" s="28">
        <v>0.9</v>
      </c>
      <c r="N1251" s="9">
        <f t="shared" si="155"/>
        <v>-0.16659999999999997</v>
      </c>
      <c r="O1251" s="28">
        <v>0.79990000000000006</v>
      </c>
      <c r="P1251" s="28">
        <v>0.95</v>
      </c>
      <c r="Q1251" s="9">
        <f t="shared" si="156"/>
        <v>-0.1500999999999999</v>
      </c>
      <c r="R1251" s="24">
        <f>SUMIFS(tblCleanOrders[Sales_USD],tblCleanOrders[Rep_ID],A1251,tblCleanOrders[Year],YEAR(D1251),tblCleanOrders[Month],MONTH(D1251))</f>
        <v>0</v>
      </c>
      <c r="S1251" s="27">
        <v>1.1100000000000001</v>
      </c>
      <c r="T1251" s="24">
        <f>INDEX(tblRepAvg[Avg_Monthly_Sales],MATCH(A1251,tblRepAvg[Rep_ID],0))*S1251</f>
        <v>19832.752226086955</v>
      </c>
      <c r="U1251" s="9">
        <f t="shared" si="157"/>
        <v>0</v>
      </c>
      <c r="V1251" s="24">
        <f t="shared" si="158"/>
        <v>-19832.752226086955</v>
      </c>
      <c r="W1251" t="str">
        <f t="shared" si="159"/>
        <v>Critical</v>
      </c>
    </row>
  </sheetData>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1"/>
  <sheetViews>
    <sheetView zoomScaleNormal="100" workbookViewId="0">
      <pane ySplit="1" topLeftCell="A2" activePane="bottomLeft" state="frozen"/>
      <selection pane="bottomLeft" activeCell="C1" sqref="C1"/>
    </sheetView>
  </sheetViews>
  <sheetFormatPr defaultColWidth="8.6640625" defaultRowHeight="14.4" x14ac:dyDescent="0.3"/>
  <cols>
    <col min="1" max="1" width="10" customWidth="1"/>
    <col min="2" max="2" width="22" customWidth="1"/>
    <col min="3" max="3" width="14" customWidth="1"/>
    <col min="4" max="4" width="16" customWidth="1"/>
    <col min="5" max="5" width="14" customWidth="1"/>
  </cols>
  <sheetData>
    <row r="1" spans="1:5" ht="15" customHeight="1" x14ac:dyDescent="0.3">
      <c r="A1" s="23" t="s">
        <v>100</v>
      </c>
      <c r="B1" s="23" t="s">
        <v>22</v>
      </c>
      <c r="C1" s="23" t="s">
        <v>9</v>
      </c>
      <c r="D1" s="23" t="s">
        <v>10</v>
      </c>
      <c r="E1" s="23" t="s">
        <v>127</v>
      </c>
    </row>
    <row r="2" spans="1:5" ht="15" customHeight="1" x14ac:dyDescent="0.3">
      <c r="A2" s="25">
        <f>Raw_Reps!A32</f>
        <v>321800</v>
      </c>
      <c r="B2" s="25" t="str">
        <f>Raw_Reps!B32</f>
        <v>Earlie Schleusner</v>
      </c>
      <c r="C2" s="25" t="str">
        <f>INDEX(tblRegions[name],MATCH(Raw_Reps!C32,tblRegions[id],0))</f>
        <v>Southeast</v>
      </c>
      <c r="D2" s="29">
        <f>SUMIF(tblCleanOrders[Rep_ID],A2,tblCleanOrders[Sales_USD])</f>
        <v>506470.91999999987</v>
      </c>
      <c r="E2" s="25">
        <f>COUNTIF(tblCleanOrders[Rep_ID],A2)</f>
        <v>202</v>
      </c>
    </row>
    <row r="3" spans="1:5" ht="15" customHeight="1" x14ac:dyDescent="0.3">
      <c r="A3" s="25">
        <f>Raw_Reps!A33</f>
        <v>321810</v>
      </c>
      <c r="B3" s="25" t="str">
        <f>Raw_Reps!B33</f>
        <v>Moon Torian</v>
      </c>
      <c r="C3" s="25" t="str">
        <f>INDEX(tblRegions[name],MATCH(Raw_Reps!C33,tblRegions[id],0))</f>
        <v>Southeast</v>
      </c>
      <c r="D3" s="29">
        <f>SUMIF(tblCleanOrders[Rep_ID],A3,tblCleanOrders[Sales_USD])</f>
        <v>474372.07999999978</v>
      </c>
      <c r="E3" s="25">
        <f>COUNTIF(tblCleanOrders[Rep_ID],A3)</f>
        <v>167</v>
      </c>
    </row>
    <row r="4" spans="1:5" ht="15" customHeight="1" x14ac:dyDescent="0.3">
      <c r="A4" s="25">
        <f>Raw_Reps!A36</f>
        <v>321840</v>
      </c>
      <c r="B4" s="25" t="str">
        <f>Raw_Reps!B36</f>
        <v>Vernita Plump</v>
      </c>
      <c r="C4" s="25" t="str">
        <f>INDEX(tblRegions[name],MATCH(Raw_Reps!C36,tblRegions[id],0))</f>
        <v>Southeast</v>
      </c>
      <c r="D4" s="29">
        <f>SUMIF(tblCleanOrders[Rep_ID],A4,tblCleanOrders[Sales_USD])</f>
        <v>472044.15999999974</v>
      </c>
      <c r="E4" s="25">
        <f>COUNTIF(tblCleanOrders[Rep_ID],A4)</f>
        <v>184</v>
      </c>
    </row>
    <row r="5" spans="1:5" ht="15" customHeight="1" x14ac:dyDescent="0.3">
      <c r="A5" s="25">
        <f>Raw_Reps!A16</f>
        <v>321640</v>
      </c>
      <c r="B5" s="25" t="str">
        <f>Raw_Reps!B16</f>
        <v>Tia Amato</v>
      </c>
      <c r="C5" s="25" t="str">
        <f>INDEX(tblRegions[name],MATCH(Raw_Reps!C16,tblRegions[id],0))</f>
        <v>Northeast</v>
      </c>
      <c r="D5" s="29">
        <f>SUMIF(tblCleanOrders[Rep_ID],A5,tblCleanOrders[Sales_USD])</f>
        <v>466213.6399999999</v>
      </c>
      <c r="E5" s="25">
        <f>COUNTIF(tblCleanOrders[Rep_ID],A5)</f>
        <v>155</v>
      </c>
    </row>
    <row r="6" spans="1:5" ht="15" customHeight="1" x14ac:dyDescent="0.3">
      <c r="A6" s="25">
        <f>Raw_Reps!A51</f>
        <v>321990</v>
      </c>
      <c r="B6" s="25" t="str">
        <f>Raw_Reps!B51</f>
        <v>Dawna Agnew</v>
      </c>
      <c r="C6" s="25" t="str">
        <f>INDEX(tblRegions[name],MATCH(Raw_Reps!C51,tblRegions[id],0))</f>
        <v>West</v>
      </c>
      <c r="D6" s="29">
        <f>SUMIF(tblCleanOrders[Rep_ID],A6,tblCleanOrders[Sales_USD])</f>
        <v>410948.91999999993</v>
      </c>
      <c r="E6" s="25">
        <f>COUNTIF(tblCleanOrders[Rep_ID],A6)</f>
        <v>73</v>
      </c>
    </row>
    <row r="7" spans="1:5" ht="15" customHeight="1" x14ac:dyDescent="0.3">
      <c r="A7" s="25">
        <f>Raw_Reps!A48</f>
        <v>321960</v>
      </c>
      <c r="B7" s="25" t="str">
        <f>Raw_Reps!B48</f>
        <v>Maryanna Fiorentino</v>
      </c>
      <c r="C7" s="25" t="str">
        <f>INDEX(tblRegions[name],MATCH(Raw_Reps!C48,tblRegions[id],0))</f>
        <v>West</v>
      </c>
      <c r="D7" s="29">
        <f>SUMIF(tblCleanOrders[Rep_ID],A7,tblCleanOrders[Sales_USD])</f>
        <v>363890.51000000007</v>
      </c>
      <c r="E7" s="25">
        <f>COUNTIF(tblCleanOrders[Rep_ID],A7)</f>
        <v>90</v>
      </c>
    </row>
    <row r="8" spans="1:5" ht="15" customHeight="1" x14ac:dyDescent="0.3">
      <c r="A8" s="25">
        <f>Raw_Reps!A41</f>
        <v>321890</v>
      </c>
      <c r="B8" s="25" t="str">
        <f>Raw_Reps!B41</f>
        <v>Nelle Meaux</v>
      </c>
      <c r="C8" s="25" t="str">
        <f>INDEX(tblRegions[name],MATCH(Raw_Reps!C41,tblRegions[id],0))</f>
        <v>Southeast</v>
      </c>
      <c r="D8" s="29">
        <f>SUMIF(tblCleanOrders[Rep_ID],A8,tblCleanOrders[Sales_USD])</f>
        <v>359779.87999999995</v>
      </c>
      <c r="E8" s="25">
        <f>COUNTIF(tblCleanOrders[Rep_ID],A8)</f>
        <v>151</v>
      </c>
    </row>
    <row r="9" spans="1:5" ht="15" customHeight="1" x14ac:dyDescent="0.3">
      <c r="A9" s="25">
        <f>Raw_Reps!A47</f>
        <v>321950</v>
      </c>
      <c r="B9" s="25" t="str">
        <f>Raw_Reps!B47</f>
        <v>Elwood Shutt</v>
      </c>
      <c r="C9" s="25" t="str">
        <f>INDEX(tblRegions[name],MATCH(Raw_Reps!C47,tblRegions[id],0))</f>
        <v>West</v>
      </c>
      <c r="D9" s="29">
        <f>SUMIF(tblCleanOrders[Rep_ID],A9,tblCleanOrders[Sales_USD])</f>
        <v>346698.05</v>
      </c>
      <c r="E9" s="25">
        <f>COUNTIF(tblCleanOrders[Rep_ID],A9)</f>
        <v>108</v>
      </c>
    </row>
    <row r="10" spans="1:5" ht="15" customHeight="1" x14ac:dyDescent="0.3">
      <c r="A10" s="25">
        <f>Raw_Reps!A28</f>
        <v>321760</v>
      </c>
      <c r="B10" s="25" t="str">
        <f>Raw_Reps!B28</f>
        <v>Delilah Krum</v>
      </c>
      <c r="C10" s="25" t="str">
        <f>INDEX(tblRegions[name],MATCH(Raw_Reps!C28,tblRegions[id],0))</f>
        <v>Midwest</v>
      </c>
      <c r="D10" s="29">
        <f>SUMIF(tblCleanOrders[Rep_ID],A10,tblCleanOrders[Sales_USD])</f>
        <v>315747.89000000007</v>
      </c>
      <c r="E10" s="25">
        <f>COUNTIF(tblCleanOrders[Rep_ID],A10)</f>
        <v>126</v>
      </c>
    </row>
    <row r="11" spans="1:5" ht="15" customHeight="1" x14ac:dyDescent="0.3">
      <c r="A11" s="25">
        <f>Raw_Reps!A26</f>
        <v>321740</v>
      </c>
      <c r="B11" s="25" t="str">
        <f>Raw_Reps!B26</f>
        <v>Charles Bidwell</v>
      </c>
      <c r="C11" s="25" t="str">
        <f>INDEX(tblRegions[name],MATCH(Raw_Reps!C26,tblRegions[id],0))</f>
        <v>Midwest</v>
      </c>
      <c r="D11" s="29">
        <f>SUMIF(tblCleanOrders[Rep_ID],A11,tblCleanOrders[Sales_USD])</f>
        <v>306753.03999999992</v>
      </c>
      <c r="E11" s="25">
        <f>COUNTIF(tblCleanOrders[Rep_ID],A11)</f>
        <v>129</v>
      </c>
    </row>
    <row r="12" spans="1:5" ht="15" customHeight="1" x14ac:dyDescent="0.3">
      <c r="A12" s="25">
        <f>Raw_Reps!A27</f>
        <v>321750</v>
      </c>
      <c r="B12" s="25" t="str">
        <f>Raw_Reps!B27</f>
        <v>Cliff Meints</v>
      </c>
      <c r="C12" s="25" t="str">
        <f>INDEX(tblRegions[name],MATCH(Raw_Reps!C27,tblRegions[id],0))</f>
        <v>Midwest</v>
      </c>
      <c r="D12" s="29">
        <f>SUMIF(tblCleanOrders[Rep_ID],A12,tblCleanOrders[Sales_USD])</f>
        <v>301222.12999999995</v>
      </c>
      <c r="E12" s="25">
        <f>COUNTIF(tblCleanOrders[Rep_ID],A12)</f>
        <v>92</v>
      </c>
    </row>
    <row r="13" spans="1:5" ht="15" customHeight="1" x14ac:dyDescent="0.3">
      <c r="A13" s="25">
        <f>Raw_Reps!A35</f>
        <v>321830</v>
      </c>
      <c r="B13" s="25" t="str">
        <f>Raw_Reps!B35</f>
        <v>Maren Musto</v>
      </c>
      <c r="C13" s="25" t="str">
        <f>INDEX(tblRegions[name],MATCH(Raw_Reps!C35,tblRegions[id],0))</f>
        <v>Southeast</v>
      </c>
      <c r="D13" s="29">
        <f>SUMIF(tblCleanOrders[Rep_ID],A13,tblCleanOrders[Sales_USD])</f>
        <v>297420.99</v>
      </c>
      <c r="E13" s="25">
        <f>COUNTIF(tblCleanOrders[Rep_ID],A13)</f>
        <v>139</v>
      </c>
    </row>
    <row r="14" spans="1:5" ht="15" customHeight="1" x14ac:dyDescent="0.3">
      <c r="A14" s="25">
        <f>Raw_Reps!A50</f>
        <v>321980</v>
      </c>
      <c r="B14" s="25" t="str">
        <f>Raw_Reps!B50</f>
        <v>Micha Woodford</v>
      </c>
      <c r="C14" s="25" t="str">
        <f>INDEX(tblRegions[name],MATCH(Raw_Reps!C50,tblRegions[id],0))</f>
        <v>West</v>
      </c>
      <c r="D14" s="29">
        <f>SUMIF(tblCleanOrders[Rep_ID],A14,tblCleanOrders[Sales_USD])</f>
        <v>296821.11000000016</v>
      </c>
      <c r="E14" s="25">
        <f>COUNTIF(tblCleanOrders[Rep_ID],A14)</f>
        <v>101</v>
      </c>
    </row>
    <row r="15" spans="1:5" ht="15" customHeight="1" x14ac:dyDescent="0.3">
      <c r="A15" s="25">
        <f>Raw_Reps!A34</f>
        <v>321820</v>
      </c>
      <c r="B15" s="25" t="str">
        <f>Raw_Reps!B34</f>
        <v>Dorotha Seawell</v>
      </c>
      <c r="C15" s="25" t="str">
        <f>INDEX(tblRegions[name],MATCH(Raw_Reps!C34,tblRegions[id],0))</f>
        <v>Southeast</v>
      </c>
      <c r="D15" s="29">
        <f>SUMIF(tblCleanOrders[Rep_ID],A15,tblCleanOrders[Sales_USD])</f>
        <v>287489.56</v>
      </c>
      <c r="E15" s="25">
        <f>COUNTIF(tblCleanOrders[Rep_ID],A15)</f>
        <v>134</v>
      </c>
    </row>
    <row r="16" spans="1:5" ht="15" customHeight="1" x14ac:dyDescent="0.3">
      <c r="A16" s="25">
        <f>Raw_Reps!A10</f>
        <v>321580</v>
      </c>
      <c r="B16" s="25" t="str">
        <f>Raw_Reps!B10</f>
        <v>Sibyl Lauria</v>
      </c>
      <c r="C16" s="25" t="str">
        <f>INDEX(tblRegions[name],MATCH(Raw_Reps!C10,tblRegions[id],0))</f>
        <v>Northeast</v>
      </c>
      <c r="D16" s="29">
        <f>SUMIF(tblCleanOrders[Rep_ID],A16,tblCleanOrders[Sales_USD])</f>
        <v>269561.74000000005</v>
      </c>
      <c r="E16" s="25">
        <f>COUNTIF(tblCleanOrders[Rep_ID],A16)</f>
        <v>116</v>
      </c>
    </row>
    <row r="17" spans="1:5" ht="15" customHeight="1" x14ac:dyDescent="0.3">
      <c r="A17" s="25">
        <f>Raw_Reps!A21</f>
        <v>321690</v>
      </c>
      <c r="B17" s="25" t="str">
        <f>Raw_Reps!B21</f>
        <v>Gianna Dossey</v>
      </c>
      <c r="C17" s="25" t="str">
        <f>INDEX(tblRegions[name],MATCH(Raw_Reps!C21,tblRegions[id],0))</f>
        <v>Northeast</v>
      </c>
      <c r="D17" s="29">
        <f>SUMIF(tblCleanOrders[Rep_ID],A17,tblCleanOrders[Sales_USD])</f>
        <v>266223.71000000002</v>
      </c>
      <c r="E17" s="25">
        <f>COUNTIF(tblCleanOrders[Rep_ID],A17)</f>
        <v>111</v>
      </c>
    </row>
    <row r="18" spans="1:5" ht="15" customHeight="1" x14ac:dyDescent="0.3">
      <c r="A18" s="25">
        <f>Raw_Reps!A43</f>
        <v>321910</v>
      </c>
      <c r="B18" s="25" t="str">
        <f>Raw_Reps!B43</f>
        <v>Brandie Riva</v>
      </c>
      <c r="C18" s="25" t="str">
        <f>INDEX(tblRegions[name],MATCH(Raw_Reps!C43,tblRegions[id],0))</f>
        <v>West</v>
      </c>
      <c r="D18" s="29">
        <f>SUMIF(tblCleanOrders[Rep_ID],A18,tblCleanOrders[Sales_USD])</f>
        <v>263542.84999999998</v>
      </c>
      <c r="E18" s="25">
        <f>COUNTIF(tblCleanOrders[Rep_ID],A18)</f>
        <v>96</v>
      </c>
    </row>
    <row r="19" spans="1:5" ht="15" customHeight="1" x14ac:dyDescent="0.3">
      <c r="A19" s="25">
        <f>Raw_Reps!A20</f>
        <v>321680</v>
      </c>
      <c r="B19" s="25" t="str">
        <f>Raw_Reps!B20</f>
        <v>Elna Condello</v>
      </c>
      <c r="C19" s="25" t="str">
        <f>INDEX(tblRegions[name],MATCH(Raw_Reps!C20,tblRegions[id],0))</f>
        <v>Northeast</v>
      </c>
      <c r="D19" s="29">
        <f>SUMIF(tblCleanOrders[Rep_ID],A19,tblCleanOrders[Sales_USD])</f>
        <v>259329.99000000005</v>
      </c>
      <c r="E19" s="25">
        <f>COUNTIF(tblCleanOrders[Rep_ID],A19)</f>
        <v>111</v>
      </c>
    </row>
    <row r="20" spans="1:5" ht="15" customHeight="1" x14ac:dyDescent="0.3">
      <c r="A20" s="25">
        <f>Raw_Reps!A46</f>
        <v>321940</v>
      </c>
      <c r="B20" s="25" t="str">
        <f>Raw_Reps!B46</f>
        <v>Arica Stoltzfus</v>
      </c>
      <c r="C20" s="25" t="str">
        <f>INDEX(tblRegions[name],MATCH(Raw_Reps!C46,tblRegions[id],0))</f>
        <v>West</v>
      </c>
      <c r="D20" s="29">
        <f>SUMIF(tblCleanOrders[Rep_ID],A20,tblCleanOrders[Sales_USD])</f>
        <v>246370.99000000011</v>
      </c>
      <c r="E20" s="25">
        <f>COUNTIF(tblCleanOrders[Rep_ID],A20)</f>
        <v>72</v>
      </c>
    </row>
    <row r="21" spans="1:5" ht="15" customHeight="1" x14ac:dyDescent="0.3">
      <c r="A21" s="25">
        <f>Raw_Reps!A4</f>
        <v>321520</v>
      </c>
      <c r="B21" s="25" t="str">
        <f>Raw_Reps!B4</f>
        <v>Michel Averette</v>
      </c>
      <c r="C21" s="25" t="str">
        <f>INDEX(tblRegions[name],MATCH(Raw_Reps!C4,tblRegions[id],0))</f>
        <v>Northeast</v>
      </c>
      <c r="D21" s="29">
        <f>SUMIF(tblCleanOrders[Rep_ID],A21,tblCleanOrders[Sales_USD])</f>
        <v>238183.16999999998</v>
      </c>
      <c r="E21" s="25">
        <f>COUNTIF(tblCleanOrders[Rep_ID],A21)</f>
        <v>111</v>
      </c>
    </row>
    <row r="22" spans="1:5" ht="15" customHeight="1" x14ac:dyDescent="0.3">
      <c r="A22" s="25">
        <f>Raw_Reps!A11</f>
        <v>321590</v>
      </c>
      <c r="B22" s="25" t="str">
        <f>Raw_Reps!B11</f>
        <v>Necole Victory</v>
      </c>
      <c r="C22" s="25" t="str">
        <f>INDEX(tblRegions[name],MATCH(Raw_Reps!C11,tblRegions[id],0))</f>
        <v>Northeast</v>
      </c>
      <c r="D22" s="29">
        <f>SUMIF(tblCleanOrders[Rep_ID],A22,tblCleanOrders[Sales_USD])</f>
        <v>236570.16000000006</v>
      </c>
      <c r="E22" s="25">
        <f>COUNTIF(tblCleanOrders[Rep_ID],A22)</f>
        <v>89</v>
      </c>
    </row>
    <row r="23" spans="1:5" ht="15" customHeight="1" x14ac:dyDescent="0.3">
      <c r="A23" s="25">
        <f>Raw_Reps!A37</f>
        <v>321850</v>
      </c>
      <c r="B23" s="25" t="str">
        <f>Raw_Reps!B37</f>
        <v>Calvin Ollison</v>
      </c>
      <c r="C23" s="25" t="str">
        <f>INDEX(tblRegions[name],MATCH(Raw_Reps!C37,tblRegions[id],0))</f>
        <v>Southeast</v>
      </c>
      <c r="D23" s="29">
        <f>SUMIF(tblCleanOrders[Rep_ID],A23,tblCleanOrders[Sales_USD])</f>
        <v>227979.48000000004</v>
      </c>
      <c r="E23" s="25">
        <f>COUNTIF(tblCleanOrders[Rep_ID],A23)</f>
        <v>121</v>
      </c>
    </row>
    <row r="24" spans="1:5" ht="15" customHeight="1" x14ac:dyDescent="0.3">
      <c r="A24" s="25">
        <f>Raw_Reps!A22</f>
        <v>321700</v>
      </c>
      <c r="B24" s="25" t="str">
        <f>Raw_Reps!B22</f>
        <v>Debroah Wardle</v>
      </c>
      <c r="C24" s="25" t="str">
        <f>INDEX(tblRegions[name],MATCH(Raw_Reps!C22,tblRegions[id],0))</f>
        <v>Northeast</v>
      </c>
      <c r="D24" s="29">
        <f>SUMIF(tblCleanOrders[Rep_ID],A24,tblCleanOrders[Sales_USD])</f>
        <v>221615.65000000002</v>
      </c>
      <c r="E24" s="25">
        <f>COUNTIF(tblCleanOrders[Rep_ID],A24)</f>
        <v>69</v>
      </c>
    </row>
    <row r="25" spans="1:5" ht="15" customHeight="1" x14ac:dyDescent="0.3">
      <c r="A25" s="25">
        <f>Raw_Reps!A12</f>
        <v>321600</v>
      </c>
      <c r="B25" s="25" t="str">
        <f>Raw_Reps!B12</f>
        <v>Ernestine Pickron</v>
      </c>
      <c r="C25" s="25" t="str">
        <f>INDEX(tblRegions[name],MATCH(Raw_Reps!C12,tblRegions[id],0))</f>
        <v>Northeast</v>
      </c>
      <c r="D25" s="29">
        <f>SUMIF(tblCleanOrders[Rep_ID],A25,tblCleanOrders[Sales_USD])</f>
        <v>214979.48999999996</v>
      </c>
      <c r="E25" s="25">
        <f>COUNTIF(tblCleanOrders[Rep_ID],A25)</f>
        <v>56</v>
      </c>
    </row>
    <row r="26" spans="1:5" ht="15" customHeight="1" x14ac:dyDescent="0.3">
      <c r="A26" s="25">
        <f>Raw_Reps!A15</f>
        <v>321630</v>
      </c>
      <c r="B26" s="25" t="str">
        <f>Raw_Reps!B15</f>
        <v>Julia Behrman</v>
      </c>
      <c r="C26" s="25" t="str">
        <f>INDEX(tblRegions[name],MATCH(Raw_Reps!C15,tblRegions[id],0))</f>
        <v>Northeast</v>
      </c>
      <c r="D26" s="29">
        <f>SUMIF(tblCleanOrders[Rep_ID],A26,tblCleanOrders[Sales_USD])</f>
        <v>209403.19999999992</v>
      </c>
      <c r="E26" s="25">
        <f>COUNTIF(tblCleanOrders[Rep_ID],A26)</f>
        <v>76</v>
      </c>
    </row>
    <row r="27" spans="1:5" ht="15" customHeight="1" x14ac:dyDescent="0.3">
      <c r="A27" s="25">
        <f>Raw_Reps!A9</f>
        <v>321570</v>
      </c>
      <c r="B27" s="25" t="str">
        <f>Raw_Reps!B9</f>
        <v>Shawanda Selke</v>
      </c>
      <c r="C27" s="25" t="str">
        <f>INDEX(tblRegions[name],MATCH(Raw_Reps!C9,tblRegions[id],0))</f>
        <v>Northeast</v>
      </c>
      <c r="D27" s="29">
        <f>SUMIF(tblCleanOrders[Rep_ID],A27,tblCleanOrders[Sales_USD])</f>
        <v>199381.82</v>
      </c>
      <c r="E27" s="25">
        <f>COUNTIF(tblCleanOrders[Rep_ID],A27)</f>
        <v>63</v>
      </c>
    </row>
    <row r="28" spans="1:5" ht="15" customHeight="1" x14ac:dyDescent="0.3">
      <c r="A28" s="25">
        <f>Raw_Reps!A42</f>
        <v>321900</v>
      </c>
      <c r="B28" s="25" t="str">
        <f>Raw_Reps!B42</f>
        <v>Soraya Fulton</v>
      </c>
      <c r="C28" s="25" t="str">
        <f>INDEX(tblRegions[name],MATCH(Raw_Reps!C42,tblRegions[id],0))</f>
        <v>West</v>
      </c>
      <c r="D28" s="29">
        <f>SUMIF(tblCleanOrders[Rep_ID],A28,tblCleanOrders[Sales_USD])</f>
        <v>164177.12999999998</v>
      </c>
      <c r="E28" s="25">
        <f>COUNTIF(tblCleanOrders[Rep_ID],A28)</f>
        <v>35</v>
      </c>
    </row>
    <row r="29" spans="1:5" ht="15" customHeight="1" x14ac:dyDescent="0.3">
      <c r="A29" s="25">
        <f>Raw_Reps!A38</f>
        <v>321860</v>
      </c>
      <c r="B29" s="25" t="str">
        <f>Raw_Reps!B38</f>
        <v>Saran Ram</v>
      </c>
      <c r="C29" s="25" t="str">
        <f>INDEX(tblRegions[name],MATCH(Raw_Reps!C38,tblRegions[id],0))</f>
        <v>Southeast</v>
      </c>
      <c r="D29" s="29">
        <f>SUMIF(tblCleanOrders[Rep_ID],A29,tblCleanOrders[Sales_USD])</f>
        <v>163499.04</v>
      </c>
      <c r="E29" s="25">
        <f>COUNTIF(tblCleanOrders[Rep_ID],A29)</f>
        <v>67</v>
      </c>
    </row>
    <row r="30" spans="1:5" ht="15" customHeight="1" x14ac:dyDescent="0.3">
      <c r="A30" s="25">
        <f>Raw_Reps!A49</f>
        <v>321970</v>
      </c>
      <c r="B30" s="25" t="str">
        <f>Raw_Reps!B49</f>
        <v>Georgianna Chisholm</v>
      </c>
      <c r="C30" s="25" t="str">
        <f>INDEX(tblRegions[name],MATCH(Raw_Reps!C49,tblRegions[id],0))</f>
        <v>West</v>
      </c>
      <c r="D30" s="29">
        <f>SUMIF(tblCleanOrders[Rep_ID],A30,tblCleanOrders[Sales_USD])</f>
        <v>160911.82000000004</v>
      </c>
      <c r="E30" s="25">
        <f>COUNTIF(tblCleanOrders[Rep_ID],A30)</f>
        <v>80</v>
      </c>
    </row>
    <row r="31" spans="1:5" ht="15" customHeight="1" x14ac:dyDescent="0.3">
      <c r="A31" s="25">
        <f>Raw_Reps!A2</f>
        <v>321500</v>
      </c>
      <c r="B31" s="25" t="str">
        <f>Raw_Reps!B2</f>
        <v>Samuel Racine</v>
      </c>
      <c r="C31" s="25" t="str">
        <f>INDEX(tblRegions[name],MATCH(Raw_Reps!C2,tblRegions[id],0))</f>
        <v>Northeast</v>
      </c>
      <c r="D31" s="29">
        <f>SUMIF(tblCleanOrders[Rep_ID],A31,tblCleanOrders[Sales_USD])</f>
        <v>157039.38000000003</v>
      </c>
      <c r="E31" s="25">
        <f>COUNTIF(tblCleanOrders[Rep_ID],A31)</f>
        <v>83</v>
      </c>
    </row>
    <row r="32" spans="1:5" ht="15" customHeight="1" x14ac:dyDescent="0.3">
      <c r="A32" s="25">
        <f>Raw_Reps!A13</f>
        <v>321610</v>
      </c>
      <c r="B32" s="25" t="str">
        <f>Raw_Reps!B13</f>
        <v>Ayesha Monica</v>
      </c>
      <c r="C32" s="25" t="str">
        <f>INDEX(tblRegions[name],MATCH(Raw_Reps!C13,tblRegions[id],0))</f>
        <v>Northeast</v>
      </c>
      <c r="D32" s="29">
        <f>SUMIF(tblCleanOrders[Rep_ID],A32,tblCleanOrders[Sales_USD])</f>
        <v>146915.25999999998</v>
      </c>
      <c r="E32" s="25">
        <f>COUNTIF(tblCleanOrders[Rep_ID],A32)</f>
        <v>54</v>
      </c>
    </row>
    <row r="33" spans="1:5" ht="15" customHeight="1" x14ac:dyDescent="0.3">
      <c r="A33" s="25">
        <f>Raw_Reps!A45</f>
        <v>321930</v>
      </c>
      <c r="B33" s="25" t="str">
        <f>Raw_Reps!B45</f>
        <v>Hilma Busick</v>
      </c>
      <c r="C33" s="25" t="str">
        <f>INDEX(tblRegions[name],MATCH(Raw_Reps!C45,tblRegions[id],0))</f>
        <v>West</v>
      </c>
      <c r="D33" s="29">
        <f>SUMIF(tblCleanOrders[Rep_ID],A33,tblCleanOrders[Sales_USD])</f>
        <v>130558.53</v>
      </c>
      <c r="E33" s="25">
        <f>COUNTIF(tblCleanOrders[Rep_ID],A33)</f>
        <v>70</v>
      </c>
    </row>
    <row r="34" spans="1:5" ht="15" customHeight="1" x14ac:dyDescent="0.3">
      <c r="A34" s="25">
        <f>Raw_Reps!A39</f>
        <v>321870</v>
      </c>
      <c r="B34" s="25" t="str">
        <f>Raw_Reps!B39</f>
        <v>Derrick Boggess</v>
      </c>
      <c r="C34" s="25" t="str">
        <f>INDEX(tblRegions[name],MATCH(Raw_Reps!C39,tblRegions[id],0))</f>
        <v>Southeast</v>
      </c>
      <c r="D34" s="29">
        <f>SUMIF(tblCleanOrders[Rep_ID],A34,tblCleanOrders[Sales_USD])</f>
        <v>127986.57</v>
      </c>
      <c r="E34" s="25">
        <f>COUNTIF(tblCleanOrders[Rep_ID],A34)</f>
        <v>62</v>
      </c>
    </row>
    <row r="35" spans="1:5" ht="15" customHeight="1" x14ac:dyDescent="0.3">
      <c r="A35" s="25">
        <f>Raw_Reps!A3</f>
        <v>321510</v>
      </c>
      <c r="B35" s="25" t="str">
        <f>Raw_Reps!B3</f>
        <v>Eugena Esser</v>
      </c>
      <c r="C35" s="25" t="str">
        <f>INDEX(tblRegions[name],MATCH(Raw_Reps!C3,tblRegions[id],0))</f>
        <v>Northeast</v>
      </c>
      <c r="D35" s="29">
        <f>SUMIF(tblCleanOrders[Rep_ID],A35,tblCleanOrders[Sales_USD])</f>
        <v>127815.82</v>
      </c>
      <c r="E35" s="25">
        <f>COUNTIF(tblCleanOrders[Rep_ID],A35)</f>
        <v>69</v>
      </c>
    </row>
    <row r="36" spans="1:5" ht="15" customHeight="1" x14ac:dyDescent="0.3">
      <c r="A36" s="25">
        <f>Raw_Reps!A17</f>
        <v>321650</v>
      </c>
      <c r="B36" s="25" t="str">
        <f>Raw_Reps!B17</f>
        <v>Akilah Drinkard</v>
      </c>
      <c r="C36" s="25" t="str">
        <f>INDEX(tblRegions[name],MATCH(Raw_Reps!C17,tblRegions[id],0))</f>
        <v>Northeast</v>
      </c>
      <c r="D36" s="29">
        <f>SUMIF(tblCleanOrders[Rep_ID],A36,tblCleanOrders[Sales_USD])</f>
        <v>120016.11</v>
      </c>
      <c r="E36" s="25">
        <f>COUNTIF(tblCleanOrders[Rep_ID],A36)</f>
        <v>43</v>
      </c>
    </row>
    <row r="37" spans="1:5" ht="15" customHeight="1" x14ac:dyDescent="0.3">
      <c r="A37" s="25">
        <f>Raw_Reps!A31</f>
        <v>321790</v>
      </c>
      <c r="B37" s="25" t="str">
        <f>Raw_Reps!B31</f>
        <v>Cordell Rieder</v>
      </c>
      <c r="C37" s="25" t="str">
        <f>INDEX(tblRegions[name],MATCH(Raw_Reps!C31,tblRegions[id],0))</f>
        <v>Midwest</v>
      </c>
      <c r="D37" s="29">
        <f>SUMIF(tblCleanOrders[Rep_ID],A37,tblCleanOrders[Sales_USD])</f>
        <v>105545.8</v>
      </c>
      <c r="E37" s="25">
        <f>COUNTIF(tblCleanOrders[Rep_ID],A37)</f>
        <v>57</v>
      </c>
    </row>
    <row r="38" spans="1:5" ht="15" customHeight="1" x14ac:dyDescent="0.3">
      <c r="A38" s="25">
        <f>Raw_Reps!A23</f>
        <v>321710</v>
      </c>
      <c r="B38" s="25" t="str">
        <f>Raw_Reps!B23</f>
        <v>Sherlene Wetherington</v>
      </c>
      <c r="C38" s="25" t="str">
        <f>INDEX(tblRegions[name],MATCH(Raw_Reps!C23,tblRegions[id],0))</f>
        <v>Midwest</v>
      </c>
      <c r="D38" s="29">
        <f>SUMIF(tblCleanOrders[Rep_ID],A38,tblCleanOrders[Sales_USD])</f>
        <v>104177.49000000002</v>
      </c>
      <c r="E38" s="25">
        <f>COUNTIF(tblCleanOrders[Rep_ID],A38)</f>
        <v>40</v>
      </c>
    </row>
    <row r="39" spans="1:5" ht="15" customHeight="1" x14ac:dyDescent="0.3">
      <c r="A39" s="25">
        <f>Raw_Reps!A5</f>
        <v>321530</v>
      </c>
      <c r="B39" s="25" t="str">
        <f>Raw_Reps!B5</f>
        <v>Renetta Carew</v>
      </c>
      <c r="C39" s="25" t="str">
        <f>INDEX(tblRegions[name],MATCH(Raw_Reps!C5,tblRegions[id],0))</f>
        <v>Northeast</v>
      </c>
      <c r="D39" s="29">
        <f>SUMIF(tblCleanOrders[Rep_ID],A39,tblCleanOrders[Sales_USD])</f>
        <v>97134.470000000016</v>
      </c>
      <c r="E39" s="25">
        <f>COUNTIF(tblCleanOrders[Rep_ID],A39)</f>
        <v>52</v>
      </c>
    </row>
    <row r="40" spans="1:5" ht="15" customHeight="1" x14ac:dyDescent="0.3">
      <c r="A40" s="25">
        <f>Raw_Reps!A7</f>
        <v>321550</v>
      </c>
      <c r="B40" s="25" t="str">
        <f>Raw_Reps!B7</f>
        <v>Lavera Oles</v>
      </c>
      <c r="C40" s="25" t="str">
        <f>INDEX(tblRegions[name],MATCH(Raw_Reps!C7,tblRegions[id],0))</f>
        <v>Northeast</v>
      </c>
      <c r="D40" s="29">
        <f>SUMIF(tblCleanOrders[Rep_ID],A40,tblCleanOrders[Sales_USD])</f>
        <v>94845.030000000013</v>
      </c>
      <c r="E40" s="25">
        <f>COUNTIF(tblCleanOrders[Rep_ID],A40)</f>
        <v>42</v>
      </c>
    </row>
    <row r="41" spans="1:5" ht="15" customHeight="1" x14ac:dyDescent="0.3">
      <c r="A41" s="25">
        <f>Raw_Reps!A18</f>
        <v>321660</v>
      </c>
      <c r="B41" s="25" t="str">
        <f>Raw_Reps!B18</f>
        <v>Silvana Virden</v>
      </c>
      <c r="C41" s="25" t="str">
        <f>INDEX(tblRegions[name],MATCH(Raw_Reps!C18,tblRegions[id],0))</f>
        <v>Northeast</v>
      </c>
      <c r="D41" s="29">
        <f>SUMIF(tblCleanOrders[Rep_ID],A41,tblCleanOrders[Sales_USD])</f>
        <v>94772.32</v>
      </c>
      <c r="E41" s="25">
        <f>COUNTIF(tblCleanOrders[Rep_ID],A41)</f>
        <v>38</v>
      </c>
    </row>
    <row r="42" spans="1:5" ht="15" customHeight="1" x14ac:dyDescent="0.3">
      <c r="A42" s="25">
        <f>Raw_Reps!A44</f>
        <v>321920</v>
      </c>
      <c r="B42" s="25" t="str">
        <f>Raw_Reps!B44</f>
        <v>Marquetta Laycock</v>
      </c>
      <c r="C42" s="25" t="str">
        <f>INDEX(tblRegions[name],MATCH(Raw_Reps!C44,tblRegions[id],0))</f>
        <v>West</v>
      </c>
      <c r="D42" s="29">
        <f>SUMIF(tblCleanOrders[Rep_ID],A42,tblCleanOrders[Sales_USD])</f>
        <v>91534.770000000033</v>
      </c>
      <c r="E42" s="25">
        <f>COUNTIF(tblCleanOrders[Rep_ID],A42)</f>
        <v>36</v>
      </c>
    </row>
    <row r="43" spans="1:5" ht="15" customHeight="1" x14ac:dyDescent="0.3">
      <c r="A43" s="25">
        <f>Raw_Reps!A25</f>
        <v>321730</v>
      </c>
      <c r="B43" s="25" t="str">
        <f>Raw_Reps!B25</f>
        <v>Carletta Kosinski</v>
      </c>
      <c r="C43" s="25" t="str">
        <f>INDEX(tblRegions[name],MATCH(Raw_Reps!C25,tblRegions[id],0))</f>
        <v>Midwest</v>
      </c>
      <c r="D43" s="29">
        <f>SUMIF(tblCleanOrders[Rep_ID],A43,tblCleanOrders[Sales_USD])</f>
        <v>78105.020000000019</v>
      </c>
      <c r="E43" s="25">
        <f>COUNTIF(tblCleanOrders[Rep_ID],A43)</f>
        <v>36</v>
      </c>
    </row>
    <row r="44" spans="1:5" ht="15" customHeight="1" x14ac:dyDescent="0.3">
      <c r="A44" s="25">
        <f>Raw_Reps!A40</f>
        <v>321880</v>
      </c>
      <c r="B44" s="25" t="str">
        <f>Raw_Reps!B40</f>
        <v>Babette Soukup</v>
      </c>
      <c r="C44" s="25" t="str">
        <f>INDEX(tblRegions[name],MATCH(Raw_Reps!C40,tblRegions[id],0))</f>
        <v>Southeast</v>
      </c>
      <c r="D44" s="29">
        <f>SUMIF(tblCleanOrders[Rep_ID],A44,tblCleanOrders[Sales_USD])</f>
        <v>73042.700000000012</v>
      </c>
      <c r="E44" s="25">
        <f>COUNTIF(tblCleanOrders[Rep_ID],A44)</f>
        <v>38</v>
      </c>
    </row>
    <row r="45" spans="1:5" ht="15" customHeight="1" x14ac:dyDescent="0.3">
      <c r="A45" s="25">
        <f>Raw_Reps!A24</f>
        <v>321720</v>
      </c>
      <c r="B45" s="25" t="str">
        <f>Raw_Reps!B24</f>
        <v>Chau Rowles</v>
      </c>
      <c r="C45" s="25" t="str">
        <f>INDEX(tblRegions[name],MATCH(Raw_Reps!C24,tblRegions[id],0))</f>
        <v>Midwest</v>
      </c>
      <c r="D45" s="29">
        <f>SUMIF(tblCleanOrders[Rep_ID],A45,tblCleanOrders[Sales_USD])</f>
        <v>72321.899999999994</v>
      </c>
      <c r="E45" s="25">
        <f>COUNTIF(tblCleanOrders[Rep_ID],A45)</f>
        <v>43</v>
      </c>
    </row>
    <row r="46" spans="1:5" ht="15" customHeight="1" x14ac:dyDescent="0.3">
      <c r="A46" s="25">
        <f>Raw_Reps!A6</f>
        <v>321540</v>
      </c>
      <c r="B46" s="25" t="str">
        <f>Raw_Reps!B6</f>
        <v>Cara Clarke</v>
      </c>
      <c r="C46" s="25" t="str">
        <f>INDEX(tblRegions[name],MATCH(Raw_Reps!C6,tblRegions[id],0))</f>
        <v>Northeast</v>
      </c>
      <c r="D46" s="29">
        <f>SUMIF(tblCleanOrders[Rep_ID],A46,tblCleanOrders[Sales_USD])</f>
        <v>69428.720000000016</v>
      </c>
      <c r="E46" s="25">
        <f>COUNTIF(tblCleanOrders[Rep_ID],A46)</f>
        <v>35</v>
      </c>
    </row>
    <row r="47" spans="1:5" ht="15" customHeight="1" x14ac:dyDescent="0.3">
      <c r="A47" s="25">
        <f>Raw_Reps!A14</f>
        <v>321620</v>
      </c>
      <c r="B47" s="25" t="str">
        <f>Raw_Reps!B14</f>
        <v>Retha Sears</v>
      </c>
      <c r="C47" s="25" t="str">
        <f>INDEX(tblRegions[name],MATCH(Raw_Reps!C14,tblRegions[id],0))</f>
        <v>Northeast</v>
      </c>
      <c r="D47" s="29">
        <f>SUMIF(tblCleanOrders[Rep_ID],A47,tblCleanOrders[Sales_USD])</f>
        <v>53699.030000000006</v>
      </c>
      <c r="E47" s="25">
        <f>COUNTIF(tblCleanOrders[Rep_ID],A47)</f>
        <v>38</v>
      </c>
    </row>
    <row r="48" spans="1:5" ht="15" customHeight="1" x14ac:dyDescent="0.3">
      <c r="A48" s="25">
        <f>Raw_Reps!A29</f>
        <v>321770</v>
      </c>
      <c r="B48" s="25" t="str">
        <f>Raw_Reps!B29</f>
        <v>Kathleen Lalonde</v>
      </c>
      <c r="C48" s="25" t="str">
        <f>INDEX(tblRegions[name],MATCH(Raw_Reps!C29,tblRegions[id],0))</f>
        <v>Midwest</v>
      </c>
      <c r="D48" s="29">
        <f>SUMIF(tblCleanOrders[Rep_ID],A48,tblCleanOrders[Sales_USD])</f>
        <v>43904.51</v>
      </c>
      <c r="E48" s="25">
        <f>COUNTIF(tblCleanOrders[Rep_ID],A48)</f>
        <v>21</v>
      </c>
    </row>
    <row r="49" spans="1:5" ht="15" customHeight="1" x14ac:dyDescent="0.3">
      <c r="A49" s="25">
        <f>Raw_Reps!A8</f>
        <v>321560</v>
      </c>
      <c r="B49" s="25" t="str">
        <f>Raw_Reps!B8</f>
        <v>Elba Felder</v>
      </c>
      <c r="C49" s="25" t="str">
        <f>INDEX(tblRegions[name],MATCH(Raw_Reps!C8,tblRegions[id],0))</f>
        <v>Northeast</v>
      </c>
      <c r="D49" s="29">
        <f>SUMIF(tblCleanOrders[Rep_ID],A49,tblCleanOrders[Sales_USD])</f>
        <v>40874.660000000003</v>
      </c>
      <c r="E49" s="25">
        <f>COUNTIF(tblCleanOrders[Rep_ID],A49)</f>
        <v>39</v>
      </c>
    </row>
    <row r="50" spans="1:5" ht="15" customHeight="1" x14ac:dyDescent="0.3">
      <c r="A50" s="25">
        <f>Raw_Reps!A30</f>
        <v>321780</v>
      </c>
      <c r="B50" s="25" t="str">
        <f>Raw_Reps!B30</f>
        <v>Julie Starr</v>
      </c>
      <c r="C50" s="25" t="str">
        <f>INDEX(tblRegions[name],MATCH(Raw_Reps!C30,tblRegions[id],0))</f>
        <v>Midwest</v>
      </c>
      <c r="D50" s="29">
        <f>SUMIF(tblCleanOrders[Rep_ID],A50,tblCleanOrders[Sales_USD])</f>
        <v>35914.15</v>
      </c>
      <c r="E50" s="25">
        <f>COUNTIF(tblCleanOrders[Rep_ID],A50)</f>
        <v>22</v>
      </c>
    </row>
    <row r="51" spans="1:5" ht="15" customHeight="1" x14ac:dyDescent="0.3">
      <c r="A51" s="25">
        <f>Raw_Reps!A19</f>
        <v>321670</v>
      </c>
      <c r="B51" s="25" t="str">
        <f>Raw_Reps!B19</f>
        <v>Nakesha Renn</v>
      </c>
      <c r="C51" s="25" t="str">
        <f>INDEX(tblRegions[name],MATCH(Raw_Reps!C19,tblRegions[id],0))</f>
        <v>Northeast</v>
      </c>
      <c r="D51" s="29">
        <f>SUMIF(tblCleanOrders[Rep_ID],A51,tblCleanOrders[Sales_USD])</f>
        <v>15717.119999999999</v>
      </c>
      <c r="E51" s="25">
        <f>COUNTIF(tblCleanOrders[Rep_ID],A51)</f>
        <v>8</v>
      </c>
    </row>
  </sheetData>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051"/>
  <sheetViews>
    <sheetView zoomScaleNormal="100" workbookViewId="0">
      <pane ySplit="1" topLeftCell="A2" activePane="bottomLeft" state="frozen"/>
      <selection pane="bottomLeft" activeCell="F1" sqref="F1"/>
    </sheetView>
  </sheetViews>
  <sheetFormatPr defaultColWidth="8.6640625" defaultRowHeight="14.4" x14ac:dyDescent="0.3"/>
  <cols>
    <col min="1" max="1" width="10" customWidth="1"/>
    <col min="2" max="3" width="12" customWidth="1"/>
    <col min="4" max="5" width="8" customWidth="1"/>
    <col min="6" max="6" width="12.5546875" customWidth="1"/>
    <col min="7" max="8" width="14" customWidth="1"/>
    <col min="9" max="10" width="10" customWidth="1"/>
    <col min="11" max="11" width="14" customWidth="1"/>
  </cols>
  <sheetData>
    <row r="1" spans="1:11" ht="23.25" customHeight="1" x14ac:dyDescent="0.3">
      <c r="A1" s="23" t="s">
        <v>128</v>
      </c>
      <c r="B1" s="23" t="s">
        <v>129</v>
      </c>
      <c r="C1" s="23" t="s">
        <v>130</v>
      </c>
      <c r="D1" s="23" t="s">
        <v>18</v>
      </c>
      <c r="E1" s="23" t="s">
        <v>113</v>
      </c>
      <c r="F1" s="23" t="s">
        <v>131</v>
      </c>
      <c r="G1" s="23" t="s">
        <v>132</v>
      </c>
      <c r="H1" s="23" t="s">
        <v>133</v>
      </c>
      <c r="I1" s="23" t="s">
        <v>100</v>
      </c>
      <c r="J1" s="23" t="s">
        <v>111</v>
      </c>
      <c r="K1" s="23" t="s">
        <v>112</v>
      </c>
    </row>
    <row r="2" spans="1:11" ht="15" customHeight="1" x14ac:dyDescent="0.3">
      <c r="A2" s="25">
        <f>Raw_Orders!A2</f>
        <v>1</v>
      </c>
      <c r="B2" s="25">
        <f>Raw_Orders!B2</f>
        <v>1001</v>
      </c>
      <c r="C2" s="30">
        <f>INT(Raw_Orders!C2)</f>
        <v>42283</v>
      </c>
      <c r="D2" s="25">
        <f t="shared" ref="D2:D65" si="0">YEAR(C2)</f>
        <v>2015</v>
      </c>
      <c r="E2" s="25">
        <f t="shared" ref="E2:E65" si="1">MONTH(C2)</f>
        <v>10</v>
      </c>
      <c r="F2" s="25" t="str">
        <f t="shared" ref="F2:F65" si="2">TEXT(C2,"mmm")</f>
        <v>Oct</v>
      </c>
      <c r="G2" s="25">
        <f>Raw_Orders!G2</f>
        <v>169</v>
      </c>
      <c r="H2" s="29">
        <f>Raw_Orders!K2</f>
        <v>973.43</v>
      </c>
      <c r="I2" s="25">
        <f>INDEX(tblAccounts[sales_rep_id],MATCH(B2,tblAccounts[id],0))</f>
        <v>321500</v>
      </c>
      <c r="J2" s="25">
        <f>INDEX(tblReps[region_id],MATCH(I2,tblReps[id],0))</f>
        <v>1</v>
      </c>
      <c r="K2" s="25" t="str">
        <f>INDEX(tblRegions[name],MATCH(J2,tblRegions[id],0))</f>
        <v>Northeast</v>
      </c>
    </row>
    <row r="3" spans="1:11" ht="15" customHeight="1" x14ac:dyDescent="0.3">
      <c r="A3" s="25">
        <f>Raw_Orders!A3</f>
        <v>2</v>
      </c>
      <c r="B3" s="25">
        <f>Raw_Orders!B3</f>
        <v>1001</v>
      </c>
      <c r="C3" s="30">
        <f>INT(Raw_Orders!C3)</f>
        <v>42313</v>
      </c>
      <c r="D3" s="25">
        <f t="shared" si="0"/>
        <v>2015</v>
      </c>
      <c r="E3" s="25">
        <f t="shared" si="1"/>
        <v>11</v>
      </c>
      <c r="F3" s="25" t="str">
        <f t="shared" si="2"/>
        <v>Nov</v>
      </c>
      <c r="G3" s="25">
        <f>Raw_Orders!G3</f>
        <v>288</v>
      </c>
      <c r="H3" s="29">
        <f>Raw_Orders!K3</f>
        <v>1718.03</v>
      </c>
      <c r="I3" s="25">
        <f>INDEX(tblAccounts[sales_rep_id],MATCH(B3,tblAccounts[id],0))</f>
        <v>321500</v>
      </c>
      <c r="J3" s="25">
        <f>INDEX(tblReps[region_id],MATCH(I3,tblReps[id],0))</f>
        <v>1</v>
      </c>
      <c r="K3" s="25" t="str">
        <f>INDEX(tblRegions[name],MATCH(J3,tblRegions[id],0))</f>
        <v>Northeast</v>
      </c>
    </row>
    <row r="4" spans="1:11" ht="15" customHeight="1" x14ac:dyDescent="0.3">
      <c r="A4" s="25">
        <f>Raw_Orders!A4</f>
        <v>3</v>
      </c>
      <c r="B4" s="25">
        <f>Raw_Orders!B4</f>
        <v>1001</v>
      </c>
      <c r="C4" s="30">
        <f>INT(Raw_Orders!C4)</f>
        <v>42342</v>
      </c>
      <c r="D4" s="25">
        <f t="shared" si="0"/>
        <v>2015</v>
      </c>
      <c r="E4" s="25">
        <f t="shared" si="1"/>
        <v>12</v>
      </c>
      <c r="F4" s="25" t="str">
        <f t="shared" si="2"/>
        <v>Dec</v>
      </c>
      <c r="G4" s="25">
        <f>Raw_Orders!G4</f>
        <v>132</v>
      </c>
      <c r="H4" s="29">
        <f>Raw_Orders!K4</f>
        <v>776.18</v>
      </c>
      <c r="I4" s="25">
        <f>INDEX(tblAccounts[sales_rep_id],MATCH(B4,tblAccounts[id],0))</f>
        <v>321500</v>
      </c>
      <c r="J4" s="25">
        <f>INDEX(tblReps[region_id],MATCH(I4,tblReps[id],0))</f>
        <v>1</v>
      </c>
      <c r="K4" s="25" t="str">
        <f>INDEX(tblRegions[name],MATCH(J4,tblRegions[id],0))</f>
        <v>Northeast</v>
      </c>
    </row>
    <row r="5" spans="1:11" ht="15" customHeight="1" x14ac:dyDescent="0.3">
      <c r="A5" s="25">
        <f>Raw_Orders!A5</f>
        <v>4</v>
      </c>
      <c r="B5" s="25">
        <f>Raw_Orders!B5</f>
        <v>1001</v>
      </c>
      <c r="C5" s="30">
        <f>INT(Raw_Orders!C5)</f>
        <v>42371</v>
      </c>
      <c r="D5" s="25">
        <f t="shared" si="0"/>
        <v>2016</v>
      </c>
      <c r="E5" s="25">
        <f t="shared" si="1"/>
        <v>1</v>
      </c>
      <c r="F5" s="25" t="str">
        <f t="shared" si="2"/>
        <v>Jan</v>
      </c>
      <c r="G5" s="25">
        <f>Raw_Orders!G5</f>
        <v>176</v>
      </c>
      <c r="H5" s="29">
        <f>Raw_Orders!K5</f>
        <v>958.24</v>
      </c>
      <c r="I5" s="25">
        <f>INDEX(tblAccounts[sales_rep_id],MATCH(B5,tblAccounts[id],0))</f>
        <v>321500</v>
      </c>
      <c r="J5" s="25">
        <f>INDEX(tblReps[region_id],MATCH(I5,tblReps[id],0))</f>
        <v>1</v>
      </c>
      <c r="K5" s="25" t="str">
        <f>INDEX(tblRegions[name],MATCH(J5,tblRegions[id],0))</f>
        <v>Northeast</v>
      </c>
    </row>
    <row r="6" spans="1:11" ht="15" customHeight="1" x14ac:dyDescent="0.3">
      <c r="A6" s="25">
        <f>Raw_Orders!A6</f>
        <v>5</v>
      </c>
      <c r="B6" s="25">
        <f>Raw_Orders!B6</f>
        <v>1001</v>
      </c>
      <c r="C6" s="30">
        <f>INT(Raw_Orders!C6)</f>
        <v>42401</v>
      </c>
      <c r="D6" s="25">
        <f t="shared" si="0"/>
        <v>2016</v>
      </c>
      <c r="E6" s="25">
        <f t="shared" si="1"/>
        <v>2</v>
      </c>
      <c r="F6" s="25" t="str">
        <f t="shared" si="2"/>
        <v>Feb</v>
      </c>
      <c r="G6" s="25">
        <f>Raw_Orders!G6</f>
        <v>165</v>
      </c>
      <c r="H6" s="29">
        <f>Raw_Orders!K6</f>
        <v>983.49</v>
      </c>
      <c r="I6" s="25">
        <f>INDEX(tblAccounts[sales_rep_id],MATCH(B6,tblAccounts[id],0))</f>
        <v>321500</v>
      </c>
      <c r="J6" s="25">
        <f>INDEX(tblReps[region_id],MATCH(I6,tblReps[id],0))</f>
        <v>1</v>
      </c>
      <c r="K6" s="25" t="str">
        <f>INDEX(tblRegions[name],MATCH(J6,tblRegions[id],0))</f>
        <v>Northeast</v>
      </c>
    </row>
    <row r="7" spans="1:11" ht="15" customHeight="1" x14ac:dyDescent="0.3">
      <c r="A7" s="25">
        <f>Raw_Orders!A7</f>
        <v>6</v>
      </c>
      <c r="B7" s="25">
        <f>Raw_Orders!B7</f>
        <v>1001</v>
      </c>
      <c r="C7" s="30">
        <f>INT(Raw_Orders!C7)</f>
        <v>42431</v>
      </c>
      <c r="D7" s="25">
        <f t="shared" si="0"/>
        <v>2016</v>
      </c>
      <c r="E7" s="25">
        <f t="shared" si="1"/>
        <v>3</v>
      </c>
      <c r="F7" s="25" t="str">
        <f t="shared" si="2"/>
        <v>Mar</v>
      </c>
      <c r="G7" s="25">
        <f>Raw_Orders!G7</f>
        <v>173</v>
      </c>
      <c r="H7" s="29">
        <f>Raw_Orders!K7</f>
        <v>1067.25</v>
      </c>
      <c r="I7" s="25">
        <f>INDEX(tblAccounts[sales_rep_id],MATCH(B7,tblAccounts[id],0))</f>
        <v>321500</v>
      </c>
      <c r="J7" s="25">
        <f>INDEX(tblReps[region_id],MATCH(I7,tblReps[id],0))</f>
        <v>1</v>
      </c>
      <c r="K7" s="25" t="str">
        <f>INDEX(tblRegions[name],MATCH(J7,tblRegions[id],0))</f>
        <v>Northeast</v>
      </c>
    </row>
    <row r="8" spans="1:11" ht="15" customHeight="1" x14ac:dyDescent="0.3">
      <c r="A8" s="25">
        <f>Raw_Orders!A8</f>
        <v>7</v>
      </c>
      <c r="B8" s="25">
        <f>Raw_Orders!B8</f>
        <v>1001</v>
      </c>
      <c r="C8" s="30">
        <f>INT(Raw_Orders!C8)</f>
        <v>42461</v>
      </c>
      <c r="D8" s="25">
        <f t="shared" si="0"/>
        <v>2016</v>
      </c>
      <c r="E8" s="25">
        <f t="shared" si="1"/>
        <v>4</v>
      </c>
      <c r="F8" s="25" t="str">
        <f t="shared" si="2"/>
        <v>Apr</v>
      </c>
      <c r="G8" s="25">
        <f>Raw_Orders!G8</f>
        <v>226</v>
      </c>
      <c r="H8" s="29">
        <f>Raw_Orders!K8</f>
        <v>1498.2</v>
      </c>
      <c r="I8" s="25">
        <f>INDEX(tblAccounts[sales_rep_id],MATCH(B8,tblAccounts[id],0))</f>
        <v>321500</v>
      </c>
      <c r="J8" s="25">
        <f>INDEX(tblReps[region_id],MATCH(I8,tblReps[id],0))</f>
        <v>1</v>
      </c>
      <c r="K8" s="25" t="str">
        <f>INDEX(tblRegions[name],MATCH(J8,tblRegions[id],0))</f>
        <v>Northeast</v>
      </c>
    </row>
    <row r="9" spans="1:11" ht="15" customHeight="1" x14ac:dyDescent="0.3">
      <c r="A9" s="25">
        <f>Raw_Orders!A9</f>
        <v>8</v>
      </c>
      <c r="B9" s="25">
        <f>Raw_Orders!B9</f>
        <v>1001</v>
      </c>
      <c r="C9" s="30">
        <f>INT(Raw_Orders!C9)</f>
        <v>42491</v>
      </c>
      <c r="D9" s="25">
        <f t="shared" si="0"/>
        <v>2016</v>
      </c>
      <c r="E9" s="25">
        <f t="shared" si="1"/>
        <v>5</v>
      </c>
      <c r="F9" s="25" t="str">
        <f t="shared" si="2"/>
        <v>May</v>
      </c>
      <c r="G9" s="25">
        <f>Raw_Orders!G9</f>
        <v>293</v>
      </c>
      <c r="H9" s="29">
        <f>Raw_Orders!K9</f>
        <v>2052.1999999999998</v>
      </c>
      <c r="I9" s="25">
        <f>INDEX(tblAccounts[sales_rep_id],MATCH(B9,tblAccounts[id],0))</f>
        <v>321500</v>
      </c>
      <c r="J9" s="25">
        <f>INDEX(tblReps[region_id],MATCH(I9,tblReps[id],0))</f>
        <v>1</v>
      </c>
      <c r="K9" s="25" t="str">
        <f>INDEX(tblRegions[name],MATCH(J9,tblRegions[id],0))</f>
        <v>Northeast</v>
      </c>
    </row>
    <row r="10" spans="1:11" ht="15" customHeight="1" x14ac:dyDescent="0.3">
      <c r="A10" s="25">
        <f>Raw_Orders!A10</f>
        <v>9</v>
      </c>
      <c r="B10" s="25">
        <f>Raw_Orders!B10</f>
        <v>1001</v>
      </c>
      <c r="C10" s="30">
        <f>INT(Raw_Orders!C10)</f>
        <v>42521</v>
      </c>
      <c r="D10" s="25">
        <f t="shared" si="0"/>
        <v>2016</v>
      </c>
      <c r="E10" s="25">
        <f t="shared" si="1"/>
        <v>5</v>
      </c>
      <c r="F10" s="25" t="str">
        <f t="shared" si="2"/>
        <v>May</v>
      </c>
      <c r="G10" s="25">
        <f>Raw_Orders!G10</f>
        <v>129</v>
      </c>
      <c r="H10" s="29">
        <f>Raw_Orders!K10</f>
        <v>752.57</v>
      </c>
      <c r="I10" s="25">
        <f>INDEX(tblAccounts[sales_rep_id],MATCH(B10,tblAccounts[id],0))</f>
        <v>321500</v>
      </c>
      <c r="J10" s="25">
        <f>INDEX(tblReps[region_id],MATCH(I10,tblReps[id],0))</f>
        <v>1</v>
      </c>
      <c r="K10" s="25" t="str">
        <f>INDEX(tblRegions[name],MATCH(J10,tblRegions[id],0))</f>
        <v>Northeast</v>
      </c>
    </row>
    <row r="11" spans="1:11" ht="15" customHeight="1" x14ac:dyDescent="0.3">
      <c r="A11" s="25">
        <f>Raw_Orders!A11</f>
        <v>10</v>
      </c>
      <c r="B11" s="25">
        <f>Raw_Orders!B11</f>
        <v>1001</v>
      </c>
      <c r="C11" s="30">
        <f>INT(Raw_Orders!C11)</f>
        <v>42551</v>
      </c>
      <c r="D11" s="25">
        <f t="shared" si="0"/>
        <v>2016</v>
      </c>
      <c r="E11" s="25">
        <f t="shared" si="1"/>
        <v>6</v>
      </c>
      <c r="F11" s="25" t="str">
        <f t="shared" si="2"/>
        <v>Jun</v>
      </c>
      <c r="G11" s="25">
        <f>Raw_Orders!G11</f>
        <v>148</v>
      </c>
      <c r="H11" s="29">
        <f>Raw_Orders!K11</f>
        <v>878.56</v>
      </c>
      <c r="I11" s="25">
        <f>INDEX(tblAccounts[sales_rep_id],MATCH(B11,tblAccounts[id],0))</f>
        <v>321500</v>
      </c>
      <c r="J11" s="25">
        <f>INDEX(tblReps[region_id],MATCH(I11,tblReps[id],0))</f>
        <v>1</v>
      </c>
      <c r="K11" s="25" t="str">
        <f>INDEX(tblRegions[name],MATCH(J11,tblRegions[id],0))</f>
        <v>Northeast</v>
      </c>
    </row>
    <row r="12" spans="1:11" ht="15" customHeight="1" x14ac:dyDescent="0.3">
      <c r="A12" s="25">
        <f>Raw_Orders!A12</f>
        <v>11</v>
      </c>
      <c r="B12" s="25">
        <f>Raw_Orders!B12</f>
        <v>1001</v>
      </c>
      <c r="C12" s="30">
        <f>INT(Raw_Orders!C12)</f>
        <v>42581</v>
      </c>
      <c r="D12" s="25">
        <f t="shared" si="0"/>
        <v>2016</v>
      </c>
      <c r="E12" s="25">
        <f t="shared" si="1"/>
        <v>7</v>
      </c>
      <c r="F12" s="25" t="str">
        <f t="shared" si="2"/>
        <v>Jul</v>
      </c>
      <c r="G12" s="25">
        <f>Raw_Orders!G12</f>
        <v>137</v>
      </c>
      <c r="H12" s="29">
        <f>Raw_Orders!K12</f>
        <v>773.63</v>
      </c>
      <c r="I12" s="25">
        <f>INDEX(tblAccounts[sales_rep_id],MATCH(B12,tblAccounts[id],0))</f>
        <v>321500</v>
      </c>
      <c r="J12" s="25">
        <f>INDEX(tblReps[region_id],MATCH(I12,tblReps[id],0))</f>
        <v>1</v>
      </c>
      <c r="K12" s="25" t="str">
        <f>INDEX(tblRegions[name],MATCH(J12,tblRegions[id],0))</f>
        <v>Northeast</v>
      </c>
    </row>
    <row r="13" spans="1:11" ht="15" customHeight="1" x14ac:dyDescent="0.3">
      <c r="A13" s="25">
        <f>Raw_Orders!A13</f>
        <v>12</v>
      </c>
      <c r="B13" s="25">
        <f>Raw_Orders!B13</f>
        <v>1001</v>
      </c>
      <c r="C13" s="30">
        <f>INT(Raw_Orders!C13)</f>
        <v>42610</v>
      </c>
      <c r="D13" s="25">
        <f t="shared" si="0"/>
        <v>2016</v>
      </c>
      <c r="E13" s="25">
        <f t="shared" si="1"/>
        <v>8</v>
      </c>
      <c r="F13" s="25" t="str">
        <f t="shared" si="2"/>
        <v>Aug</v>
      </c>
      <c r="G13" s="25">
        <f>Raw_Orders!G13</f>
        <v>196</v>
      </c>
      <c r="H13" s="29">
        <f>Raw_Orders!K13</f>
        <v>1182.6099999999999</v>
      </c>
      <c r="I13" s="25">
        <f>INDEX(tblAccounts[sales_rep_id],MATCH(B13,tblAccounts[id],0))</f>
        <v>321500</v>
      </c>
      <c r="J13" s="25">
        <f>INDEX(tblReps[region_id],MATCH(I13,tblReps[id],0))</f>
        <v>1</v>
      </c>
      <c r="K13" s="25" t="str">
        <f>INDEX(tblRegions[name],MATCH(J13,tblRegions[id],0))</f>
        <v>Northeast</v>
      </c>
    </row>
    <row r="14" spans="1:11" ht="15" customHeight="1" x14ac:dyDescent="0.3">
      <c r="A14" s="25">
        <f>Raw_Orders!A14</f>
        <v>13</v>
      </c>
      <c r="B14" s="25">
        <f>Raw_Orders!B14</f>
        <v>1001</v>
      </c>
      <c r="C14" s="30">
        <f>INT(Raw_Orders!C14)</f>
        <v>42639</v>
      </c>
      <c r="D14" s="25">
        <f t="shared" si="0"/>
        <v>2016</v>
      </c>
      <c r="E14" s="25">
        <f t="shared" si="1"/>
        <v>9</v>
      </c>
      <c r="F14" s="25" t="str">
        <f t="shared" si="2"/>
        <v>Sep</v>
      </c>
      <c r="G14" s="25">
        <f>Raw_Orders!G14</f>
        <v>158</v>
      </c>
      <c r="H14" s="29">
        <f>Raw_Orders!K14</f>
        <v>951.14</v>
      </c>
      <c r="I14" s="25">
        <f>INDEX(tblAccounts[sales_rep_id],MATCH(B14,tblAccounts[id],0))</f>
        <v>321500</v>
      </c>
      <c r="J14" s="25">
        <f>INDEX(tblReps[region_id],MATCH(I14,tblReps[id],0))</f>
        <v>1</v>
      </c>
      <c r="K14" s="25" t="str">
        <f>INDEX(tblRegions[name],MATCH(J14,tblRegions[id],0))</f>
        <v>Northeast</v>
      </c>
    </row>
    <row r="15" spans="1:11" ht="15" customHeight="1" x14ac:dyDescent="0.3">
      <c r="A15" s="25">
        <f>Raw_Orders!A15</f>
        <v>14</v>
      </c>
      <c r="B15" s="25">
        <f>Raw_Orders!B15</f>
        <v>1001</v>
      </c>
      <c r="C15" s="30">
        <f>INT(Raw_Orders!C15)</f>
        <v>42669</v>
      </c>
      <c r="D15" s="25">
        <f t="shared" si="0"/>
        <v>2016</v>
      </c>
      <c r="E15" s="25">
        <f t="shared" si="1"/>
        <v>10</v>
      </c>
      <c r="F15" s="25" t="str">
        <f t="shared" si="2"/>
        <v>Oct</v>
      </c>
      <c r="G15" s="25">
        <f>Raw_Orders!G15</f>
        <v>294</v>
      </c>
      <c r="H15" s="29">
        <f>Raw_Orders!K15</f>
        <v>1993.58</v>
      </c>
      <c r="I15" s="25">
        <f>INDEX(tblAccounts[sales_rep_id],MATCH(B15,tblAccounts[id],0))</f>
        <v>321500</v>
      </c>
      <c r="J15" s="25">
        <f>INDEX(tblReps[region_id],MATCH(I15,tblReps[id],0))</f>
        <v>1</v>
      </c>
      <c r="K15" s="25" t="str">
        <f>INDEX(tblRegions[name],MATCH(J15,tblRegions[id],0))</f>
        <v>Northeast</v>
      </c>
    </row>
    <row r="16" spans="1:11" ht="15" customHeight="1" x14ac:dyDescent="0.3">
      <c r="A16" s="25">
        <f>Raw_Orders!A16</f>
        <v>15</v>
      </c>
      <c r="B16" s="25">
        <f>Raw_Orders!B16</f>
        <v>1001</v>
      </c>
      <c r="C16" s="30">
        <f>INT(Raw_Orders!C16)</f>
        <v>42699</v>
      </c>
      <c r="D16" s="25">
        <f t="shared" si="0"/>
        <v>2016</v>
      </c>
      <c r="E16" s="25">
        <f t="shared" si="1"/>
        <v>11</v>
      </c>
      <c r="F16" s="25" t="str">
        <f t="shared" si="2"/>
        <v>Nov</v>
      </c>
      <c r="G16" s="25">
        <f>Raw_Orders!G16</f>
        <v>210</v>
      </c>
      <c r="H16" s="29">
        <f>Raw_Orders!K16</f>
        <v>1283.1199999999999</v>
      </c>
      <c r="I16" s="25">
        <f>INDEX(tblAccounts[sales_rep_id],MATCH(B16,tblAccounts[id],0))</f>
        <v>321500</v>
      </c>
      <c r="J16" s="25">
        <f>INDEX(tblReps[region_id],MATCH(I16,tblReps[id],0))</f>
        <v>1</v>
      </c>
      <c r="K16" s="25" t="str">
        <f>INDEX(tblRegions[name],MATCH(J16,tblRegions[id],0))</f>
        <v>Northeast</v>
      </c>
    </row>
    <row r="17" spans="1:11" ht="15" customHeight="1" x14ac:dyDescent="0.3">
      <c r="A17" s="25">
        <f>Raw_Orders!A17</f>
        <v>16</v>
      </c>
      <c r="B17" s="25">
        <f>Raw_Orders!B17</f>
        <v>1001</v>
      </c>
      <c r="C17" s="30">
        <f>INT(Raw_Orders!C17)</f>
        <v>42728</v>
      </c>
      <c r="D17" s="25">
        <f t="shared" si="0"/>
        <v>2016</v>
      </c>
      <c r="E17" s="25">
        <f t="shared" si="1"/>
        <v>12</v>
      </c>
      <c r="F17" s="25" t="str">
        <f t="shared" si="2"/>
        <v>Dec</v>
      </c>
      <c r="G17" s="25">
        <f>Raw_Orders!G17</f>
        <v>269</v>
      </c>
      <c r="H17" s="29">
        <f>Raw_Orders!K17</f>
        <v>1719.28</v>
      </c>
      <c r="I17" s="25">
        <f>INDEX(tblAccounts[sales_rep_id],MATCH(B17,tblAccounts[id],0))</f>
        <v>321500</v>
      </c>
      <c r="J17" s="25">
        <f>INDEX(tblReps[region_id],MATCH(I17,tblReps[id],0))</f>
        <v>1</v>
      </c>
      <c r="K17" s="25" t="str">
        <f>INDEX(tblRegions[name],MATCH(J17,tblRegions[id],0))</f>
        <v>Northeast</v>
      </c>
    </row>
    <row r="18" spans="1:11" ht="15" customHeight="1" x14ac:dyDescent="0.3">
      <c r="A18" s="25">
        <f>Raw_Orders!A18</f>
        <v>17</v>
      </c>
      <c r="B18" s="25">
        <f>Raw_Orders!B18</f>
        <v>1011</v>
      </c>
      <c r="C18" s="30">
        <f>INT(Raw_Orders!C18)</f>
        <v>42725</v>
      </c>
      <c r="D18" s="25">
        <f t="shared" si="0"/>
        <v>2016</v>
      </c>
      <c r="E18" s="25">
        <f t="shared" si="1"/>
        <v>12</v>
      </c>
      <c r="F18" s="25" t="str">
        <f t="shared" si="2"/>
        <v>Dec</v>
      </c>
      <c r="G18" s="25">
        <f>Raw_Orders!G18</f>
        <v>541</v>
      </c>
      <c r="H18" s="29">
        <f>Raw_Orders!K18</f>
        <v>2734.59</v>
      </c>
      <c r="I18" s="25">
        <f>INDEX(tblAccounts[sales_rep_id],MATCH(B18,tblAccounts[id],0))</f>
        <v>321510</v>
      </c>
      <c r="J18" s="25">
        <f>INDEX(tblReps[region_id],MATCH(I18,tblReps[id],0))</f>
        <v>1</v>
      </c>
      <c r="K18" s="25" t="str">
        <f>INDEX(tblRegions[name],MATCH(J18,tblRegions[id],0))</f>
        <v>Northeast</v>
      </c>
    </row>
    <row r="19" spans="1:11" ht="15" customHeight="1" x14ac:dyDescent="0.3">
      <c r="A19" s="25">
        <f>Raw_Orders!A19</f>
        <v>18</v>
      </c>
      <c r="B19" s="25">
        <f>Raw_Orders!B19</f>
        <v>1021</v>
      </c>
      <c r="C19" s="30">
        <f>INT(Raw_Orders!C19)</f>
        <v>42289</v>
      </c>
      <c r="D19" s="25">
        <f t="shared" si="0"/>
        <v>2015</v>
      </c>
      <c r="E19" s="25">
        <f t="shared" si="1"/>
        <v>10</v>
      </c>
      <c r="F19" s="25" t="str">
        <f t="shared" si="2"/>
        <v>Oct</v>
      </c>
      <c r="G19" s="25">
        <f>Raw_Orders!G19</f>
        <v>539</v>
      </c>
      <c r="H19" s="29">
        <f>Raw_Orders!K19</f>
        <v>2747.11</v>
      </c>
      <c r="I19" s="25">
        <f>INDEX(tblAccounts[sales_rep_id],MATCH(B19,tblAccounts[id],0))</f>
        <v>321520</v>
      </c>
      <c r="J19" s="25">
        <f>INDEX(tblReps[region_id],MATCH(I19,tblReps[id],0))</f>
        <v>1</v>
      </c>
      <c r="K19" s="25" t="str">
        <f>INDEX(tblRegions[name],MATCH(J19,tblRegions[id],0))</f>
        <v>Northeast</v>
      </c>
    </row>
    <row r="20" spans="1:11" ht="15" customHeight="1" x14ac:dyDescent="0.3">
      <c r="A20" s="25">
        <f>Raw_Orders!A20</f>
        <v>19</v>
      </c>
      <c r="B20" s="25">
        <f>Raw_Orders!B20</f>
        <v>1021</v>
      </c>
      <c r="C20" s="30">
        <f>INT(Raw_Orders!C20)</f>
        <v>42319</v>
      </c>
      <c r="D20" s="25">
        <f t="shared" si="0"/>
        <v>2015</v>
      </c>
      <c r="E20" s="25">
        <f t="shared" si="1"/>
        <v>11</v>
      </c>
      <c r="F20" s="25" t="str">
        <f t="shared" si="2"/>
        <v>Nov</v>
      </c>
      <c r="G20" s="25">
        <f>Raw_Orders!G20</f>
        <v>558</v>
      </c>
      <c r="H20" s="29">
        <f>Raw_Orders!K20</f>
        <v>2936.92</v>
      </c>
      <c r="I20" s="25">
        <f>INDEX(tblAccounts[sales_rep_id],MATCH(B20,tblAccounts[id],0))</f>
        <v>321520</v>
      </c>
      <c r="J20" s="25">
        <f>INDEX(tblReps[region_id],MATCH(I20,tblReps[id],0))</f>
        <v>1</v>
      </c>
      <c r="K20" s="25" t="str">
        <f>INDEX(tblRegions[name],MATCH(J20,tblRegions[id],0))</f>
        <v>Northeast</v>
      </c>
    </row>
    <row r="21" spans="1:11" ht="15" customHeight="1" x14ac:dyDescent="0.3">
      <c r="A21" s="25">
        <f>Raw_Orders!A21</f>
        <v>20</v>
      </c>
      <c r="B21" s="25">
        <f>Raw_Orders!B21</f>
        <v>1021</v>
      </c>
      <c r="C21" s="30">
        <f>INT(Raw_Orders!C21)</f>
        <v>42349</v>
      </c>
      <c r="D21" s="25">
        <f t="shared" si="0"/>
        <v>2015</v>
      </c>
      <c r="E21" s="25">
        <f t="shared" si="1"/>
        <v>12</v>
      </c>
      <c r="F21" s="25" t="str">
        <f t="shared" si="2"/>
        <v>Dec</v>
      </c>
      <c r="G21" s="25">
        <f>Raw_Orders!G21</f>
        <v>504</v>
      </c>
      <c r="H21" s="29">
        <f>Raw_Orders!K21</f>
        <v>2580.69</v>
      </c>
      <c r="I21" s="25">
        <f>INDEX(tblAccounts[sales_rep_id],MATCH(B21,tblAccounts[id],0))</f>
        <v>321520</v>
      </c>
      <c r="J21" s="25">
        <f>INDEX(tblReps[region_id],MATCH(I21,tblReps[id],0))</f>
        <v>1</v>
      </c>
      <c r="K21" s="25" t="str">
        <f>INDEX(tblRegions[name],MATCH(J21,tblRegions[id],0))</f>
        <v>Northeast</v>
      </c>
    </row>
    <row r="22" spans="1:11" ht="15" customHeight="1" x14ac:dyDescent="0.3">
      <c r="A22" s="25">
        <f>Raw_Orders!A22</f>
        <v>21</v>
      </c>
      <c r="B22" s="25">
        <f>Raw_Orders!B22</f>
        <v>1021</v>
      </c>
      <c r="C22" s="30">
        <f>INT(Raw_Orders!C22)</f>
        <v>42379</v>
      </c>
      <c r="D22" s="25">
        <f t="shared" si="0"/>
        <v>2016</v>
      </c>
      <c r="E22" s="25">
        <f t="shared" si="1"/>
        <v>1</v>
      </c>
      <c r="F22" s="25" t="str">
        <f t="shared" si="2"/>
        <v>Jan</v>
      </c>
      <c r="G22" s="25">
        <f>Raw_Orders!G22</f>
        <v>569</v>
      </c>
      <c r="H22" s="29">
        <f>Raw_Orders!K22</f>
        <v>2945.73</v>
      </c>
      <c r="I22" s="25">
        <f>INDEX(tblAccounts[sales_rep_id],MATCH(B22,tblAccounts[id],0))</f>
        <v>321520</v>
      </c>
      <c r="J22" s="25">
        <f>INDEX(tblReps[region_id],MATCH(I22,tblReps[id],0))</f>
        <v>1</v>
      </c>
      <c r="K22" s="25" t="str">
        <f>INDEX(tblRegions[name],MATCH(J22,tblRegions[id],0))</f>
        <v>Northeast</v>
      </c>
    </row>
    <row r="23" spans="1:11" ht="15" customHeight="1" x14ac:dyDescent="0.3">
      <c r="A23" s="25">
        <f>Raw_Orders!A23</f>
        <v>22</v>
      </c>
      <c r="B23" s="25">
        <f>Raw_Orders!B23</f>
        <v>1021</v>
      </c>
      <c r="C23" s="30">
        <f>INT(Raw_Orders!C23)</f>
        <v>42409</v>
      </c>
      <c r="D23" s="25">
        <f t="shared" si="0"/>
        <v>2016</v>
      </c>
      <c r="E23" s="25">
        <f t="shared" si="1"/>
        <v>2</v>
      </c>
      <c r="F23" s="25" t="str">
        <f t="shared" si="2"/>
        <v>Feb</v>
      </c>
      <c r="G23" s="25">
        <f>Raw_Orders!G23</f>
        <v>515</v>
      </c>
      <c r="H23" s="29">
        <f>Raw_Orders!K23</f>
        <v>2608.02</v>
      </c>
      <c r="I23" s="25">
        <f>INDEX(tblAccounts[sales_rep_id],MATCH(B23,tblAccounts[id],0))</f>
        <v>321520</v>
      </c>
      <c r="J23" s="25">
        <f>INDEX(tblReps[region_id],MATCH(I23,tblReps[id],0))</f>
        <v>1</v>
      </c>
      <c r="K23" s="25" t="str">
        <f>INDEX(tblRegions[name],MATCH(J23,tblRegions[id],0))</f>
        <v>Northeast</v>
      </c>
    </row>
    <row r="24" spans="1:11" ht="15" customHeight="1" x14ac:dyDescent="0.3">
      <c r="A24" s="25">
        <f>Raw_Orders!A24</f>
        <v>23</v>
      </c>
      <c r="B24" s="25">
        <f>Raw_Orders!B24</f>
        <v>1021</v>
      </c>
      <c r="C24" s="30">
        <f>INT(Raw_Orders!C24)</f>
        <v>42439</v>
      </c>
      <c r="D24" s="25">
        <f t="shared" si="0"/>
        <v>2016</v>
      </c>
      <c r="E24" s="25">
        <f t="shared" si="1"/>
        <v>3</v>
      </c>
      <c r="F24" s="25" t="str">
        <f t="shared" si="2"/>
        <v>Mar</v>
      </c>
      <c r="G24" s="25">
        <f>Raw_Orders!G24</f>
        <v>578</v>
      </c>
      <c r="H24" s="29">
        <f>Raw_Orders!K24</f>
        <v>2944.24</v>
      </c>
      <c r="I24" s="25">
        <f>INDEX(tblAccounts[sales_rep_id],MATCH(B24,tblAccounts[id],0))</f>
        <v>321520</v>
      </c>
      <c r="J24" s="25">
        <f>INDEX(tblReps[region_id],MATCH(I24,tblReps[id],0))</f>
        <v>1</v>
      </c>
      <c r="K24" s="25" t="str">
        <f>INDEX(tblRegions[name],MATCH(J24,tblRegions[id],0))</f>
        <v>Northeast</v>
      </c>
    </row>
    <row r="25" spans="1:11" ht="15" customHeight="1" x14ac:dyDescent="0.3">
      <c r="A25" s="25">
        <f>Raw_Orders!A25</f>
        <v>24</v>
      </c>
      <c r="B25" s="25">
        <f>Raw_Orders!B25</f>
        <v>1031</v>
      </c>
      <c r="C25" s="30">
        <f>INT(Raw_Orders!C25)</f>
        <v>42729</v>
      </c>
      <c r="D25" s="25">
        <f t="shared" si="0"/>
        <v>2016</v>
      </c>
      <c r="E25" s="25">
        <f t="shared" si="1"/>
        <v>12</v>
      </c>
      <c r="F25" s="25" t="str">
        <f t="shared" si="2"/>
        <v>Dec</v>
      </c>
      <c r="G25" s="25">
        <f>Raw_Orders!G25</f>
        <v>1363</v>
      </c>
      <c r="H25" s="29">
        <f>Raw_Orders!K25</f>
        <v>7474.32</v>
      </c>
      <c r="I25" s="25">
        <f>INDEX(tblAccounts[sales_rep_id],MATCH(B25,tblAccounts[id],0))</f>
        <v>321530</v>
      </c>
      <c r="J25" s="25">
        <f>INDEX(tblReps[region_id],MATCH(I25,tblReps[id],0))</f>
        <v>1</v>
      </c>
      <c r="K25" s="25" t="str">
        <f>INDEX(tblRegions[name],MATCH(J25,tblRegions[id],0))</f>
        <v>Northeast</v>
      </c>
    </row>
    <row r="26" spans="1:11" ht="15" customHeight="1" x14ac:dyDescent="0.3">
      <c r="A26" s="25">
        <f>Raw_Orders!A26</f>
        <v>25</v>
      </c>
      <c r="B26" s="25">
        <f>Raw_Orders!B26</f>
        <v>1041</v>
      </c>
      <c r="C26" s="30">
        <f>INT(Raw_Orders!C26)</f>
        <v>42657</v>
      </c>
      <c r="D26" s="25">
        <f t="shared" si="0"/>
        <v>2016</v>
      </c>
      <c r="E26" s="25">
        <f t="shared" si="1"/>
        <v>10</v>
      </c>
      <c r="F26" s="25" t="str">
        <f t="shared" si="2"/>
        <v>Oct</v>
      </c>
      <c r="G26" s="25">
        <f>Raw_Orders!G26</f>
        <v>395</v>
      </c>
      <c r="H26" s="29">
        <f>Raw_Orders!K26</f>
        <v>2257.02</v>
      </c>
      <c r="I26" s="25">
        <f>INDEX(tblAccounts[sales_rep_id],MATCH(B26,tblAccounts[id],0))</f>
        <v>321540</v>
      </c>
      <c r="J26" s="25">
        <f>INDEX(tblReps[region_id],MATCH(I26,tblReps[id],0))</f>
        <v>1</v>
      </c>
      <c r="K26" s="25" t="str">
        <f>INDEX(tblRegions[name],MATCH(J26,tblRegions[id],0))</f>
        <v>Northeast</v>
      </c>
    </row>
    <row r="27" spans="1:11" ht="15" customHeight="1" x14ac:dyDescent="0.3">
      <c r="A27" s="25">
        <f>Raw_Orders!A27</f>
        <v>26</v>
      </c>
      <c r="B27" s="25">
        <f>Raw_Orders!B27</f>
        <v>1041</v>
      </c>
      <c r="C27" s="30">
        <f>INT(Raw_Orders!C27)</f>
        <v>42687</v>
      </c>
      <c r="D27" s="25">
        <f t="shared" si="0"/>
        <v>2016</v>
      </c>
      <c r="E27" s="25">
        <f t="shared" si="1"/>
        <v>11</v>
      </c>
      <c r="F27" s="25" t="str">
        <f t="shared" si="2"/>
        <v>Nov</v>
      </c>
      <c r="G27" s="25">
        <f>Raw_Orders!G27</f>
        <v>329</v>
      </c>
      <c r="H27" s="29">
        <f>Raw_Orders!K27</f>
        <v>1696.71</v>
      </c>
      <c r="I27" s="25">
        <f>INDEX(tblAccounts[sales_rep_id],MATCH(B27,tblAccounts[id],0))</f>
        <v>321540</v>
      </c>
      <c r="J27" s="25">
        <f>INDEX(tblReps[region_id],MATCH(I27,tblReps[id],0))</f>
        <v>1</v>
      </c>
      <c r="K27" s="25" t="str">
        <f>INDEX(tblRegions[name],MATCH(J27,tblRegions[id],0))</f>
        <v>Northeast</v>
      </c>
    </row>
    <row r="28" spans="1:11" ht="15" customHeight="1" x14ac:dyDescent="0.3">
      <c r="A28" s="25">
        <f>Raw_Orders!A28</f>
        <v>27</v>
      </c>
      <c r="B28" s="25">
        <f>Raw_Orders!B28</f>
        <v>1041</v>
      </c>
      <c r="C28" s="30">
        <f>INT(Raw_Orders!C28)</f>
        <v>42716</v>
      </c>
      <c r="D28" s="25">
        <f t="shared" si="0"/>
        <v>2016</v>
      </c>
      <c r="E28" s="25">
        <f t="shared" si="1"/>
        <v>12</v>
      </c>
      <c r="F28" s="25" t="str">
        <f t="shared" si="2"/>
        <v>Dec</v>
      </c>
      <c r="G28" s="25">
        <f>Raw_Orders!G28</f>
        <v>212</v>
      </c>
      <c r="H28" s="29">
        <f>Raw_Orders!K28</f>
        <v>1208.6099999999999</v>
      </c>
      <c r="I28" s="25">
        <f>INDEX(tblAccounts[sales_rep_id],MATCH(B28,tblAccounts[id],0))</f>
        <v>321540</v>
      </c>
      <c r="J28" s="25">
        <f>INDEX(tblReps[region_id],MATCH(I28,tblReps[id],0))</f>
        <v>1</v>
      </c>
      <c r="K28" s="25" t="str">
        <f>INDEX(tblRegions[name],MATCH(J28,tblRegions[id],0))</f>
        <v>Northeast</v>
      </c>
    </row>
    <row r="29" spans="1:11" ht="15" customHeight="1" x14ac:dyDescent="0.3">
      <c r="A29" s="25">
        <f>Raw_Orders!A29</f>
        <v>28</v>
      </c>
      <c r="B29" s="25">
        <f>Raw_Orders!B29</f>
        <v>1051</v>
      </c>
      <c r="C29" s="30">
        <f>INT(Raw_Orders!C29)</f>
        <v>42584</v>
      </c>
      <c r="D29" s="25">
        <f t="shared" si="0"/>
        <v>2016</v>
      </c>
      <c r="E29" s="25">
        <f t="shared" si="1"/>
        <v>8</v>
      </c>
      <c r="F29" s="25" t="str">
        <f t="shared" si="2"/>
        <v>Aug</v>
      </c>
      <c r="G29" s="25">
        <f>Raw_Orders!G29</f>
        <v>589</v>
      </c>
      <c r="H29" s="29">
        <f>Raw_Orders!K29</f>
        <v>3149.11</v>
      </c>
      <c r="I29" s="25">
        <f>INDEX(tblAccounts[sales_rep_id],MATCH(B29,tblAccounts[id],0))</f>
        <v>321550</v>
      </c>
      <c r="J29" s="25">
        <f>INDEX(tblReps[region_id],MATCH(I29,tblReps[id],0))</f>
        <v>1</v>
      </c>
      <c r="K29" s="25" t="str">
        <f>INDEX(tblRegions[name],MATCH(J29,tblRegions[id],0))</f>
        <v>Northeast</v>
      </c>
    </row>
    <row r="30" spans="1:11" ht="15" customHeight="1" x14ac:dyDescent="0.3">
      <c r="A30" s="25">
        <f>Raw_Orders!A30</f>
        <v>29</v>
      </c>
      <c r="B30" s="25">
        <f>Raw_Orders!B30</f>
        <v>1051</v>
      </c>
      <c r="C30" s="30">
        <f>INT(Raw_Orders!C30)</f>
        <v>42614</v>
      </c>
      <c r="D30" s="25">
        <f t="shared" si="0"/>
        <v>2016</v>
      </c>
      <c r="E30" s="25">
        <f t="shared" si="1"/>
        <v>9</v>
      </c>
      <c r="F30" s="25" t="str">
        <f t="shared" si="2"/>
        <v>Sep</v>
      </c>
      <c r="G30" s="25">
        <f>Raw_Orders!G30</f>
        <v>542</v>
      </c>
      <c r="H30" s="29">
        <f>Raw_Orders!K30</f>
        <v>2820.25</v>
      </c>
      <c r="I30" s="25">
        <f>INDEX(tblAccounts[sales_rep_id],MATCH(B30,tblAccounts[id],0))</f>
        <v>321550</v>
      </c>
      <c r="J30" s="25">
        <f>INDEX(tblReps[region_id],MATCH(I30,tblReps[id],0))</f>
        <v>1</v>
      </c>
      <c r="K30" s="25" t="str">
        <f>INDEX(tblRegions[name],MATCH(J30,tblRegions[id],0))</f>
        <v>Northeast</v>
      </c>
    </row>
    <row r="31" spans="1:11" ht="15" customHeight="1" x14ac:dyDescent="0.3">
      <c r="A31" s="25">
        <f>Raw_Orders!A31</f>
        <v>30</v>
      </c>
      <c r="B31" s="25">
        <f>Raw_Orders!B31</f>
        <v>1051</v>
      </c>
      <c r="C31" s="30">
        <f>INT(Raw_Orders!C31)</f>
        <v>42644</v>
      </c>
      <c r="D31" s="25">
        <f t="shared" si="0"/>
        <v>2016</v>
      </c>
      <c r="E31" s="25">
        <f t="shared" si="1"/>
        <v>10</v>
      </c>
      <c r="F31" s="25" t="str">
        <f t="shared" si="2"/>
        <v>Oct</v>
      </c>
      <c r="G31" s="25">
        <f>Raw_Orders!G31</f>
        <v>487</v>
      </c>
      <c r="H31" s="29">
        <f>Raw_Orders!K31</f>
        <v>2433.2600000000002</v>
      </c>
      <c r="I31" s="25">
        <f>INDEX(tblAccounts[sales_rep_id],MATCH(B31,tblAccounts[id],0))</f>
        <v>321550</v>
      </c>
      <c r="J31" s="25">
        <f>INDEX(tblReps[region_id],MATCH(I31,tblReps[id],0))</f>
        <v>1</v>
      </c>
      <c r="K31" s="25" t="str">
        <f>INDEX(tblRegions[name],MATCH(J31,tblRegions[id],0))</f>
        <v>Northeast</v>
      </c>
    </row>
    <row r="32" spans="1:11" ht="15" customHeight="1" x14ac:dyDescent="0.3">
      <c r="A32" s="25">
        <f>Raw_Orders!A32</f>
        <v>31</v>
      </c>
      <c r="B32" s="25">
        <f>Raw_Orders!B32</f>
        <v>1051</v>
      </c>
      <c r="C32" s="30">
        <f>INT(Raw_Orders!C32)</f>
        <v>42674</v>
      </c>
      <c r="D32" s="25">
        <f t="shared" si="0"/>
        <v>2016</v>
      </c>
      <c r="E32" s="25">
        <f t="shared" si="1"/>
        <v>10</v>
      </c>
      <c r="F32" s="25" t="str">
        <f t="shared" si="2"/>
        <v>Oct</v>
      </c>
      <c r="G32" s="25">
        <f>Raw_Orders!G32</f>
        <v>595</v>
      </c>
      <c r="H32" s="29">
        <f>Raw_Orders!K32</f>
        <v>3206.02</v>
      </c>
      <c r="I32" s="25">
        <f>INDEX(tblAccounts[sales_rep_id],MATCH(B32,tblAccounts[id],0))</f>
        <v>321550</v>
      </c>
      <c r="J32" s="25">
        <f>INDEX(tblReps[region_id],MATCH(I32,tblReps[id],0))</f>
        <v>1</v>
      </c>
      <c r="K32" s="25" t="str">
        <f>INDEX(tblRegions[name],MATCH(J32,tblRegions[id],0))</f>
        <v>Northeast</v>
      </c>
    </row>
    <row r="33" spans="1:11" ht="15" customHeight="1" x14ac:dyDescent="0.3">
      <c r="A33" s="25">
        <f>Raw_Orders!A33</f>
        <v>32</v>
      </c>
      <c r="B33" s="25">
        <f>Raw_Orders!B33</f>
        <v>1051</v>
      </c>
      <c r="C33" s="30">
        <f>INT(Raw_Orders!C33)</f>
        <v>42704</v>
      </c>
      <c r="D33" s="25">
        <f t="shared" si="0"/>
        <v>2016</v>
      </c>
      <c r="E33" s="25">
        <f t="shared" si="1"/>
        <v>11</v>
      </c>
      <c r="F33" s="25" t="str">
        <f t="shared" si="2"/>
        <v>Nov</v>
      </c>
      <c r="G33" s="25">
        <f>Raw_Orders!G33</f>
        <v>508</v>
      </c>
      <c r="H33" s="29">
        <f>Raw_Orders!K33</f>
        <v>2579.92</v>
      </c>
      <c r="I33" s="25">
        <f>INDEX(tblAccounts[sales_rep_id],MATCH(B33,tblAccounts[id],0))</f>
        <v>321550</v>
      </c>
      <c r="J33" s="25">
        <f>INDEX(tblReps[region_id],MATCH(I33,tblReps[id],0))</f>
        <v>1</v>
      </c>
      <c r="K33" s="25" t="str">
        <f>INDEX(tblRegions[name],MATCH(J33,tblRegions[id],0))</f>
        <v>Northeast</v>
      </c>
    </row>
    <row r="34" spans="1:11" ht="15" customHeight="1" x14ac:dyDescent="0.3">
      <c r="A34" s="25">
        <f>Raw_Orders!A34</f>
        <v>33</v>
      </c>
      <c r="B34" s="25">
        <f>Raw_Orders!B34</f>
        <v>1051</v>
      </c>
      <c r="C34" s="30">
        <f>INT(Raw_Orders!C34)</f>
        <v>42734</v>
      </c>
      <c r="D34" s="25">
        <f t="shared" si="0"/>
        <v>2016</v>
      </c>
      <c r="E34" s="25">
        <f t="shared" si="1"/>
        <v>12</v>
      </c>
      <c r="F34" s="25" t="str">
        <f t="shared" si="2"/>
        <v>Dec</v>
      </c>
      <c r="G34" s="25">
        <f>Raw_Orders!G34</f>
        <v>497</v>
      </c>
      <c r="H34" s="29">
        <f>Raw_Orders!K34</f>
        <v>2485.66</v>
      </c>
      <c r="I34" s="25">
        <f>INDEX(tblAccounts[sales_rep_id],MATCH(B34,tblAccounts[id],0))</f>
        <v>321550</v>
      </c>
      <c r="J34" s="25">
        <f>INDEX(tblReps[region_id],MATCH(I34,tblReps[id],0))</f>
        <v>1</v>
      </c>
      <c r="K34" s="25" t="str">
        <f>INDEX(tblRegions[name],MATCH(J34,tblRegions[id],0))</f>
        <v>Northeast</v>
      </c>
    </row>
    <row r="35" spans="1:11" ht="15" customHeight="1" x14ac:dyDescent="0.3">
      <c r="A35" s="25">
        <f>Raw_Orders!A35</f>
        <v>34</v>
      </c>
      <c r="B35" s="25">
        <f>Raw_Orders!B35</f>
        <v>1061</v>
      </c>
      <c r="C35" s="30">
        <f>INT(Raw_Orders!C35)</f>
        <v>42662</v>
      </c>
      <c r="D35" s="25">
        <f t="shared" si="0"/>
        <v>2016</v>
      </c>
      <c r="E35" s="25">
        <f t="shared" si="1"/>
        <v>10</v>
      </c>
      <c r="F35" s="25" t="str">
        <f t="shared" si="2"/>
        <v>Oct</v>
      </c>
      <c r="G35" s="25">
        <f>Raw_Orders!G35</f>
        <v>365</v>
      </c>
      <c r="H35" s="29">
        <f>Raw_Orders!K35</f>
        <v>2023.34</v>
      </c>
      <c r="I35" s="25">
        <f>INDEX(tblAccounts[sales_rep_id],MATCH(B35,tblAccounts[id],0))</f>
        <v>321560</v>
      </c>
      <c r="J35" s="25">
        <f>INDEX(tblReps[region_id],MATCH(I35,tblReps[id],0))</f>
        <v>1</v>
      </c>
      <c r="K35" s="25" t="str">
        <f>INDEX(tblRegions[name],MATCH(J35,tblRegions[id],0))</f>
        <v>Northeast</v>
      </c>
    </row>
    <row r="36" spans="1:11" ht="15" customHeight="1" x14ac:dyDescent="0.3">
      <c r="A36" s="25">
        <f>Raw_Orders!A36</f>
        <v>35</v>
      </c>
      <c r="B36" s="25">
        <f>Raw_Orders!B36</f>
        <v>1061</v>
      </c>
      <c r="C36" s="30">
        <f>INT(Raw_Orders!C36)</f>
        <v>42691</v>
      </c>
      <c r="D36" s="25">
        <f t="shared" si="0"/>
        <v>2016</v>
      </c>
      <c r="E36" s="25">
        <f t="shared" si="1"/>
        <v>11</v>
      </c>
      <c r="F36" s="25" t="str">
        <f t="shared" si="2"/>
        <v>Nov</v>
      </c>
      <c r="G36" s="25">
        <f>Raw_Orders!G36</f>
        <v>269</v>
      </c>
      <c r="H36" s="29">
        <f>Raw_Orders!K36</f>
        <v>1403.02</v>
      </c>
      <c r="I36" s="25">
        <f>INDEX(tblAccounts[sales_rep_id],MATCH(B36,tblAccounts[id],0))</f>
        <v>321560</v>
      </c>
      <c r="J36" s="25">
        <f>INDEX(tblReps[region_id],MATCH(I36,tblReps[id],0))</f>
        <v>1</v>
      </c>
      <c r="K36" s="25" t="str">
        <f>INDEX(tblRegions[name],MATCH(J36,tblRegions[id],0))</f>
        <v>Northeast</v>
      </c>
    </row>
    <row r="37" spans="1:11" ht="15" customHeight="1" x14ac:dyDescent="0.3">
      <c r="A37" s="25">
        <f>Raw_Orders!A37</f>
        <v>36</v>
      </c>
      <c r="B37" s="25">
        <f>Raw_Orders!B37</f>
        <v>1061</v>
      </c>
      <c r="C37" s="30">
        <f>INT(Raw_Orders!C37)</f>
        <v>42720</v>
      </c>
      <c r="D37" s="25">
        <f t="shared" si="0"/>
        <v>2016</v>
      </c>
      <c r="E37" s="25">
        <f t="shared" si="1"/>
        <v>12</v>
      </c>
      <c r="F37" s="25" t="str">
        <f t="shared" si="2"/>
        <v>Dec</v>
      </c>
      <c r="G37" s="25">
        <f>Raw_Orders!G37</f>
        <v>330</v>
      </c>
      <c r="H37" s="29">
        <f>Raw_Orders!K37</f>
        <v>1758.04</v>
      </c>
      <c r="I37" s="25">
        <f>INDEX(tblAccounts[sales_rep_id],MATCH(B37,tblAccounts[id],0))</f>
        <v>321560</v>
      </c>
      <c r="J37" s="25">
        <f>INDEX(tblReps[region_id],MATCH(I37,tblReps[id],0))</f>
        <v>1</v>
      </c>
      <c r="K37" s="25" t="str">
        <f>INDEX(tblRegions[name],MATCH(J37,tblRegions[id],0))</f>
        <v>Northeast</v>
      </c>
    </row>
    <row r="38" spans="1:11" ht="15" customHeight="1" x14ac:dyDescent="0.3">
      <c r="A38" s="25">
        <f>Raw_Orders!A38</f>
        <v>37</v>
      </c>
      <c r="B38" s="25">
        <f>Raw_Orders!B38</f>
        <v>1071</v>
      </c>
      <c r="C38" s="30">
        <f>INT(Raw_Orders!C38)</f>
        <v>42717</v>
      </c>
      <c r="D38" s="25">
        <f t="shared" si="0"/>
        <v>2016</v>
      </c>
      <c r="E38" s="25">
        <f t="shared" si="1"/>
        <v>12</v>
      </c>
      <c r="F38" s="25" t="str">
        <f t="shared" si="2"/>
        <v>Dec</v>
      </c>
      <c r="G38" s="25">
        <f>Raw_Orders!G38</f>
        <v>853</v>
      </c>
      <c r="H38" s="29">
        <f>Raw_Orders!K38</f>
        <v>4393.4399999999996</v>
      </c>
      <c r="I38" s="25">
        <f>INDEX(tblAccounts[sales_rep_id],MATCH(B38,tblAccounts[id],0))</f>
        <v>321570</v>
      </c>
      <c r="J38" s="25">
        <f>INDEX(tblReps[region_id],MATCH(I38,tblReps[id],0))</f>
        <v>1</v>
      </c>
      <c r="K38" s="25" t="str">
        <f>INDEX(tblRegions[name],MATCH(J38,tblRegions[id],0))</f>
        <v>Northeast</v>
      </c>
    </row>
    <row r="39" spans="1:11" ht="15" customHeight="1" x14ac:dyDescent="0.3">
      <c r="A39" s="25">
        <f>Raw_Orders!A39</f>
        <v>38</v>
      </c>
      <c r="B39" s="25">
        <f>Raw_Orders!B39</f>
        <v>1081</v>
      </c>
      <c r="C39" s="30">
        <f>INT(Raw_Orders!C39)</f>
        <v>42047</v>
      </c>
      <c r="D39" s="25">
        <f t="shared" si="0"/>
        <v>2015</v>
      </c>
      <c r="E39" s="25">
        <f t="shared" si="1"/>
        <v>2</v>
      </c>
      <c r="F39" s="25" t="str">
        <f t="shared" si="2"/>
        <v>Feb</v>
      </c>
      <c r="G39" s="25">
        <f>Raw_Orders!G39</f>
        <v>367</v>
      </c>
      <c r="H39" s="29">
        <f>Raw_Orders!K39</f>
        <v>2055.8200000000002</v>
      </c>
      <c r="I39" s="25">
        <f>INDEX(tblAccounts[sales_rep_id],MATCH(B39,tblAccounts[id],0))</f>
        <v>321580</v>
      </c>
      <c r="J39" s="25">
        <f>INDEX(tblReps[region_id],MATCH(I39,tblReps[id],0))</f>
        <v>1</v>
      </c>
      <c r="K39" s="25" t="str">
        <f>INDEX(tblRegions[name],MATCH(J39,tblRegions[id],0))</f>
        <v>Northeast</v>
      </c>
    </row>
    <row r="40" spans="1:11" ht="15" customHeight="1" x14ac:dyDescent="0.3">
      <c r="A40" s="25">
        <f>Raw_Orders!A40</f>
        <v>39</v>
      </c>
      <c r="B40" s="25">
        <f>Raw_Orders!B40</f>
        <v>1081</v>
      </c>
      <c r="C40" s="30">
        <f>INT(Raw_Orders!C40)</f>
        <v>42076</v>
      </c>
      <c r="D40" s="25">
        <f t="shared" si="0"/>
        <v>2015</v>
      </c>
      <c r="E40" s="25">
        <f t="shared" si="1"/>
        <v>3</v>
      </c>
      <c r="F40" s="25" t="str">
        <f t="shared" si="2"/>
        <v>Mar</v>
      </c>
      <c r="G40" s="25">
        <f>Raw_Orders!G40</f>
        <v>334</v>
      </c>
      <c r="H40" s="29">
        <f>Raw_Orders!K40</f>
        <v>1744.91</v>
      </c>
      <c r="I40" s="25">
        <f>INDEX(tblAccounts[sales_rep_id],MATCH(B40,tblAccounts[id],0))</f>
        <v>321580</v>
      </c>
      <c r="J40" s="25">
        <f>INDEX(tblReps[region_id],MATCH(I40,tblReps[id],0))</f>
        <v>1</v>
      </c>
      <c r="K40" s="25" t="str">
        <f>INDEX(tblRegions[name],MATCH(J40,tblRegions[id],0))</f>
        <v>Northeast</v>
      </c>
    </row>
    <row r="41" spans="1:11" ht="15" customHeight="1" x14ac:dyDescent="0.3">
      <c r="A41" s="25">
        <f>Raw_Orders!A41</f>
        <v>40</v>
      </c>
      <c r="B41" s="25">
        <f>Raw_Orders!B41</f>
        <v>1081</v>
      </c>
      <c r="C41" s="30">
        <f>INT(Raw_Orders!C41)</f>
        <v>42106</v>
      </c>
      <c r="D41" s="25">
        <f t="shared" si="0"/>
        <v>2015</v>
      </c>
      <c r="E41" s="25">
        <f t="shared" si="1"/>
        <v>4</v>
      </c>
      <c r="F41" s="25" t="str">
        <f t="shared" si="2"/>
        <v>Apr</v>
      </c>
      <c r="G41" s="25">
        <f>Raw_Orders!G41</f>
        <v>333</v>
      </c>
      <c r="H41" s="29">
        <f>Raw_Orders!K41</f>
        <v>1771.1</v>
      </c>
      <c r="I41" s="25">
        <f>INDEX(tblAccounts[sales_rep_id],MATCH(B41,tblAccounts[id],0))</f>
        <v>321580</v>
      </c>
      <c r="J41" s="25">
        <f>INDEX(tblReps[region_id],MATCH(I41,tblReps[id],0))</f>
        <v>1</v>
      </c>
      <c r="K41" s="25" t="str">
        <f>INDEX(tblRegions[name],MATCH(J41,tblRegions[id],0))</f>
        <v>Northeast</v>
      </c>
    </row>
    <row r="42" spans="1:11" ht="15" customHeight="1" x14ac:dyDescent="0.3">
      <c r="A42" s="25">
        <f>Raw_Orders!A42</f>
        <v>41</v>
      </c>
      <c r="B42" s="25">
        <f>Raw_Orders!B42</f>
        <v>1081</v>
      </c>
      <c r="C42" s="30">
        <f>INT(Raw_Orders!C42)</f>
        <v>42136</v>
      </c>
      <c r="D42" s="25">
        <f t="shared" si="0"/>
        <v>2015</v>
      </c>
      <c r="E42" s="25">
        <f t="shared" si="1"/>
        <v>5</v>
      </c>
      <c r="F42" s="25" t="str">
        <f t="shared" si="2"/>
        <v>May</v>
      </c>
      <c r="G42" s="25">
        <f>Raw_Orders!G42</f>
        <v>322</v>
      </c>
      <c r="H42" s="29">
        <f>Raw_Orders!K42</f>
        <v>1741.25</v>
      </c>
      <c r="I42" s="25">
        <f>INDEX(tblAccounts[sales_rep_id],MATCH(B42,tblAccounts[id],0))</f>
        <v>321580</v>
      </c>
      <c r="J42" s="25">
        <f>INDEX(tblReps[region_id],MATCH(I42,tblReps[id],0))</f>
        <v>1</v>
      </c>
      <c r="K42" s="25" t="str">
        <f>INDEX(tblRegions[name],MATCH(J42,tblRegions[id],0))</f>
        <v>Northeast</v>
      </c>
    </row>
    <row r="43" spans="1:11" ht="15" customHeight="1" x14ac:dyDescent="0.3">
      <c r="A43" s="25">
        <f>Raw_Orders!A43</f>
        <v>42</v>
      </c>
      <c r="B43" s="25">
        <f>Raw_Orders!B43</f>
        <v>1081</v>
      </c>
      <c r="C43" s="30">
        <f>INT(Raw_Orders!C43)</f>
        <v>42166</v>
      </c>
      <c r="D43" s="25">
        <f t="shared" si="0"/>
        <v>2015</v>
      </c>
      <c r="E43" s="25">
        <f t="shared" si="1"/>
        <v>6</v>
      </c>
      <c r="F43" s="25" t="str">
        <f t="shared" si="2"/>
        <v>Jun</v>
      </c>
      <c r="G43" s="25">
        <f>Raw_Orders!G43</f>
        <v>389</v>
      </c>
      <c r="H43" s="29">
        <f>Raw_Orders!K43</f>
        <v>2225.17</v>
      </c>
      <c r="I43" s="25">
        <f>INDEX(tblAccounts[sales_rep_id],MATCH(B43,tblAccounts[id],0))</f>
        <v>321580</v>
      </c>
      <c r="J43" s="25">
        <f>INDEX(tblReps[region_id],MATCH(I43,tblReps[id],0))</f>
        <v>1</v>
      </c>
      <c r="K43" s="25" t="str">
        <f>INDEX(tblRegions[name],MATCH(J43,tblRegions[id],0))</f>
        <v>Northeast</v>
      </c>
    </row>
    <row r="44" spans="1:11" ht="15" customHeight="1" x14ac:dyDescent="0.3">
      <c r="A44" s="25">
        <f>Raw_Orders!A44</f>
        <v>43</v>
      </c>
      <c r="B44" s="25">
        <f>Raw_Orders!B44</f>
        <v>1081</v>
      </c>
      <c r="C44" s="30">
        <f>INT(Raw_Orders!C44)</f>
        <v>42196</v>
      </c>
      <c r="D44" s="25">
        <f t="shared" si="0"/>
        <v>2015</v>
      </c>
      <c r="E44" s="25">
        <f t="shared" si="1"/>
        <v>7</v>
      </c>
      <c r="F44" s="25" t="str">
        <f t="shared" si="2"/>
        <v>Jul</v>
      </c>
      <c r="G44" s="25">
        <f>Raw_Orders!G44</f>
        <v>524</v>
      </c>
      <c r="H44" s="29">
        <f>Raw_Orders!K44</f>
        <v>2888.25</v>
      </c>
      <c r="I44" s="25">
        <f>INDEX(tblAccounts[sales_rep_id],MATCH(B44,tblAccounts[id],0))</f>
        <v>321580</v>
      </c>
      <c r="J44" s="25">
        <f>INDEX(tblReps[region_id],MATCH(I44,tblReps[id],0))</f>
        <v>1</v>
      </c>
      <c r="K44" s="25" t="str">
        <f>INDEX(tblRegions[name],MATCH(J44,tblRegions[id],0))</f>
        <v>Northeast</v>
      </c>
    </row>
    <row r="45" spans="1:11" ht="15" customHeight="1" x14ac:dyDescent="0.3">
      <c r="A45" s="25">
        <f>Raw_Orders!A45</f>
        <v>44</v>
      </c>
      <c r="B45" s="25">
        <f>Raw_Orders!B45</f>
        <v>1081</v>
      </c>
      <c r="C45" s="30">
        <f>INT(Raw_Orders!C45)</f>
        <v>42225</v>
      </c>
      <c r="D45" s="25">
        <f t="shared" si="0"/>
        <v>2015</v>
      </c>
      <c r="E45" s="25">
        <f t="shared" si="1"/>
        <v>8</v>
      </c>
      <c r="F45" s="25" t="str">
        <f t="shared" si="2"/>
        <v>Aug</v>
      </c>
      <c r="G45" s="25">
        <f>Raw_Orders!G45</f>
        <v>330</v>
      </c>
      <c r="H45" s="29">
        <f>Raw_Orders!K45</f>
        <v>1734.87</v>
      </c>
      <c r="I45" s="25">
        <f>INDEX(tblAccounts[sales_rep_id],MATCH(B45,tblAccounts[id],0))</f>
        <v>321580</v>
      </c>
      <c r="J45" s="25">
        <f>INDEX(tblReps[region_id],MATCH(I45,tblReps[id],0))</f>
        <v>1</v>
      </c>
      <c r="K45" s="25" t="str">
        <f>INDEX(tblRegions[name],MATCH(J45,tblRegions[id],0))</f>
        <v>Northeast</v>
      </c>
    </row>
    <row r="46" spans="1:11" ht="15" customHeight="1" x14ac:dyDescent="0.3">
      <c r="A46" s="25">
        <f>Raw_Orders!A46</f>
        <v>45</v>
      </c>
      <c r="B46" s="25">
        <f>Raw_Orders!B46</f>
        <v>1081</v>
      </c>
      <c r="C46" s="30">
        <f>INT(Raw_Orders!C46)</f>
        <v>42254</v>
      </c>
      <c r="D46" s="25">
        <f t="shared" si="0"/>
        <v>2015</v>
      </c>
      <c r="E46" s="25">
        <f t="shared" si="1"/>
        <v>9</v>
      </c>
      <c r="F46" s="25" t="str">
        <f t="shared" si="2"/>
        <v>Sep</v>
      </c>
      <c r="G46" s="25">
        <f>Raw_Orders!G46</f>
        <v>343</v>
      </c>
      <c r="H46" s="29">
        <f>Raw_Orders!K46</f>
        <v>1849.17</v>
      </c>
      <c r="I46" s="25">
        <f>INDEX(tblAccounts[sales_rep_id],MATCH(B46,tblAccounts[id],0))</f>
        <v>321580</v>
      </c>
      <c r="J46" s="25">
        <f>INDEX(tblReps[region_id],MATCH(I46,tblReps[id],0))</f>
        <v>1</v>
      </c>
      <c r="K46" s="25" t="str">
        <f>INDEX(tblRegions[name],MATCH(J46,tblRegions[id],0))</f>
        <v>Northeast</v>
      </c>
    </row>
    <row r="47" spans="1:11" ht="15" customHeight="1" x14ac:dyDescent="0.3">
      <c r="A47" s="25">
        <f>Raw_Orders!A47</f>
        <v>46</v>
      </c>
      <c r="B47" s="25">
        <f>Raw_Orders!B47</f>
        <v>1081</v>
      </c>
      <c r="C47" s="30">
        <f>INT(Raw_Orders!C47)</f>
        <v>42314</v>
      </c>
      <c r="D47" s="25">
        <f t="shared" si="0"/>
        <v>2015</v>
      </c>
      <c r="E47" s="25">
        <f t="shared" si="1"/>
        <v>11</v>
      </c>
      <c r="F47" s="25" t="str">
        <f t="shared" si="2"/>
        <v>Nov</v>
      </c>
      <c r="G47" s="25">
        <f>Raw_Orders!G47</f>
        <v>375</v>
      </c>
      <c r="H47" s="29">
        <f>Raw_Orders!K47</f>
        <v>2016.33</v>
      </c>
      <c r="I47" s="25">
        <f>INDEX(tblAccounts[sales_rep_id],MATCH(B47,tblAccounts[id],0))</f>
        <v>321580</v>
      </c>
      <c r="J47" s="25">
        <f>INDEX(tblReps[region_id],MATCH(I47,tblReps[id],0))</f>
        <v>1</v>
      </c>
      <c r="K47" s="25" t="str">
        <f>INDEX(tblRegions[name],MATCH(J47,tblRegions[id],0))</f>
        <v>Northeast</v>
      </c>
    </row>
    <row r="48" spans="1:11" ht="15" customHeight="1" x14ac:dyDescent="0.3">
      <c r="A48" s="25">
        <f>Raw_Orders!A48</f>
        <v>47</v>
      </c>
      <c r="B48" s="25">
        <f>Raw_Orders!B48</f>
        <v>1081</v>
      </c>
      <c r="C48" s="30">
        <f>INT(Raw_Orders!C48)</f>
        <v>42343</v>
      </c>
      <c r="D48" s="25">
        <f t="shared" si="0"/>
        <v>2015</v>
      </c>
      <c r="E48" s="25">
        <f t="shared" si="1"/>
        <v>12</v>
      </c>
      <c r="F48" s="25" t="str">
        <f t="shared" si="2"/>
        <v>Dec</v>
      </c>
      <c r="G48" s="25">
        <f>Raw_Orders!G48</f>
        <v>349</v>
      </c>
      <c r="H48" s="29">
        <f>Raw_Orders!K48</f>
        <v>1840.92</v>
      </c>
      <c r="I48" s="25">
        <f>INDEX(tblAccounts[sales_rep_id],MATCH(B48,tblAccounts[id],0))</f>
        <v>321580</v>
      </c>
      <c r="J48" s="25">
        <f>INDEX(tblReps[region_id],MATCH(I48,tblReps[id],0))</f>
        <v>1</v>
      </c>
      <c r="K48" s="25" t="str">
        <f>INDEX(tblRegions[name],MATCH(J48,tblRegions[id],0))</f>
        <v>Northeast</v>
      </c>
    </row>
    <row r="49" spans="1:11" ht="15" customHeight="1" x14ac:dyDescent="0.3">
      <c r="A49" s="25">
        <f>Raw_Orders!A49</f>
        <v>48</v>
      </c>
      <c r="B49" s="25">
        <f>Raw_Orders!B49</f>
        <v>1081</v>
      </c>
      <c r="C49" s="30">
        <f>INT(Raw_Orders!C49)</f>
        <v>42372</v>
      </c>
      <c r="D49" s="25">
        <f t="shared" si="0"/>
        <v>2016</v>
      </c>
      <c r="E49" s="25">
        <f t="shared" si="1"/>
        <v>1</v>
      </c>
      <c r="F49" s="25" t="str">
        <f t="shared" si="2"/>
        <v>Jan</v>
      </c>
      <c r="G49" s="25">
        <f>Raw_Orders!G49</f>
        <v>542</v>
      </c>
      <c r="H49" s="29">
        <f>Raw_Orders!K49</f>
        <v>3405.62</v>
      </c>
      <c r="I49" s="25">
        <f>INDEX(tblAccounts[sales_rep_id],MATCH(B49,tblAccounts[id],0))</f>
        <v>321580</v>
      </c>
      <c r="J49" s="25">
        <f>INDEX(tblReps[region_id],MATCH(I49,tblReps[id],0))</f>
        <v>1</v>
      </c>
      <c r="K49" s="25" t="str">
        <f>INDEX(tblRegions[name],MATCH(J49,tblRegions[id],0))</f>
        <v>Northeast</v>
      </c>
    </row>
    <row r="50" spans="1:11" ht="15" customHeight="1" x14ac:dyDescent="0.3">
      <c r="A50" s="25">
        <f>Raw_Orders!A50</f>
        <v>49</v>
      </c>
      <c r="B50" s="25">
        <f>Raw_Orders!B50</f>
        <v>1081</v>
      </c>
      <c r="C50" s="30">
        <f>INT(Raw_Orders!C50)</f>
        <v>42401</v>
      </c>
      <c r="D50" s="25">
        <f t="shared" si="0"/>
        <v>2016</v>
      </c>
      <c r="E50" s="25">
        <f t="shared" si="1"/>
        <v>2</v>
      </c>
      <c r="F50" s="25" t="str">
        <f t="shared" si="2"/>
        <v>Feb</v>
      </c>
      <c r="G50" s="25">
        <f>Raw_Orders!G50</f>
        <v>349</v>
      </c>
      <c r="H50" s="29">
        <f>Raw_Orders!K50</f>
        <v>1884.76</v>
      </c>
      <c r="I50" s="25">
        <f>INDEX(tblAccounts[sales_rep_id],MATCH(B50,tblAccounts[id],0))</f>
        <v>321580</v>
      </c>
      <c r="J50" s="25">
        <f>INDEX(tblReps[region_id],MATCH(I50,tblReps[id],0))</f>
        <v>1</v>
      </c>
      <c r="K50" s="25" t="str">
        <f>INDEX(tblRegions[name],MATCH(J50,tblRegions[id],0))</f>
        <v>Northeast</v>
      </c>
    </row>
    <row r="51" spans="1:11" ht="15" customHeight="1" x14ac:dyDescent="0.3">
      <c r="A51" s="25">
        <f>Raw_Orders!A51</f>
        <v>50</v>
      </c>
      <c r="B51" s="25">
        <f>Raw_Orders!B51</f>
        <v>1081</v>
      </c>
      <c r="C51" s="30">
        <f>INT(Raw_Orders!C51)</f>
        <v>42431</v>
      </c>
      <c r="D51" s="25">
        <f t="shared" si="0"/>
        <v>2016</v>
      </c>
      <c r="E51" s="25">
        <f t="shared" si="1"/>
        <v>3</v>
      </c>
      <c r="F51" s="25" t="str">
        <f t="shared" si="2"/>
        <v>Mar</v>
      </c>
      <c r="G51" s="25">
        <f>Raw_Orders!G51</f>
        <v>341</v>
      </c>
      <c r="H51" s="29">
        <f>Raw_Orders!K51</f>
        <v>1898.62</v>
      </c>
      <c r="I51" s="25">
        <f>INDEX(tblAccounts[sales_rep_id],MATCH(B51,tblAccounts[id],0))</f>
        <v>321580</v>
      </c>
      <c r="J51" s="25">
        <f>INDEX(tblReps[region_id],MATCH(I51,tblReps[id],0))</f>
        <v>1</v>
      </c>
      <c r="K51" s="25" t="str">
        <f>INDEX(tblRegions[name],MATCH(J51,tblRegions[id],0))</f>
        <v>Northeast</v>
      </c>
    </row>
    <row r="52" spans="1:11" ht="15" customHeight="1" x14ac:dyDescent="0.3">
      <c r="A52" s="25">
        <f>Raw_Orders!A52</f>
        <v>51</v>
      </c>
      <c r="B52" s="25">
        <f>Raw_Orders!B52</f>
        <v>1081</v>
      </c>
      <c r="C52" s="30">
        <f>INT(Raw_Orders!C52)</f>
        <v>42490</v>
      </c>
      <c r="D52" s="25">
        <f t="shared" si="0"/>
        <v>2016</v>
      </c>
      <c r="E52" s="25">
        <f t="shared" si="1"/>
        <v>4</v>
      </c>
      <c r="F52" s="25" t="str">
        <f t="shared" si="2"/>
        <v>Apr</v>
      </c>
      <c r="G52" s="25">
        <f>Raw_Orders!G52</f>
        <v>542</v>
      </c>
      <c r="H52" s="29">
        <f>Raw_Orders!K52</f>
        <v>2816.53</v>
      </c>
      <c r="I52" s="25">
        <f>INDEX(tblAccounts[sales_rep_id],MATCH(B52,tblAccounts[id],0))</f>
        <v>321580</v>
      </c>
      <c r="J52" s="25">
        <f>INDEX(tblReps[region_id],MATCH(I52,tblReps[id],0))</f>
        <v>1</v>
      </c>
      <c r="K52" s="25" t="str">
        <f>INDEX(tblRegions[name],MATCH(J52,tblRegions[id],0))</f>
        <v>Northeast</v>
      </c>
    </row>
    <row r="53" spans="1:11" ht="15" customHeight="1" x14ac:dyDescent="0.3">
      <c r="A53" s="25">
        <f>Raw_Orders!A53</f>
        <v>52</v>
      </c>
      <c r="B53" s="25">
        <f>Raw_Orders!B53</f>
        <v>1081</v>
      </c>
      <c r="C53" s="30">
        <f>INT(Raw_Orders!C53)</f>
        <v>42520</v>
      </c>
      <c r="D53" s="25">
        <f t="shared" si="0"/>
        <v>2016</v>
      </c>
      <c r="E53" s="25">
        <f t="shared" si="1"/>
        <v>5</v>
      </c>
      <c r="F53" s="25" t="str">
        <f t="shared" si="2"/>
        <v>May</v>
      </c>
      <c r="G53" s="25">
        <f>Raw_Orders!G53</f>
        <v>376</v>
      </c>
      <c r="H53" s="29">
        <f>Raw_Orders!K53</f>
        <v>2152.0100000000002</v>
      </c>
      <c r="I53" s="25">
        <f>INDEX(tblAccounts[sales_rep_id],MATCH(B53,tblAccounts[id],0))</f>
        <v>321580</v>
      </c>
      <c r="J53" s="25">
        <f>INDEX(tblReps[region_id],MATCH(I53,tblReps[id],0))</f>
        <v>1</v>
      </c>
      <c r="K53" s="25" t="str">
        <f>INDEX(tblRegions[name],MATCH(J53,tblRegions[id],0))</f>
        <v>Northeast</v>
      </c>
    </row>
    <row r="54" spans="1:11" ht="15" customHeight="1" x14ac:dyDescent="0.3">
      <c r="A54" s="25">
        <f>Raw_Orders!A54</f>
        <v>53</v>
      </c>
      <c r="B54" s="25">
        <f>Raw_Orders!B54</f>
        <v>1081</v>
      </c>
      <c r="C54" s="30">
        <f>INT(Raw_Orders!C54)</f>
        <v>42549</v>
      </c>
      <c r="D54" s="25">
        <f t="shared" si="0"/>
        <v>2016</v>
      </c>
      <c r="E54" s="25">
        <f t="shared" si="1"/>
        <v>6</v>
      </c>
      <c r="F54" s="25" t="str">
        <f t="shared" si="2"/>
        <v>Jun</v>
      </c>
      <c r="G54" s="25">
        <f>Raw_Orders!G54</f>
        <v>374</v>
      </c>
      <c r="H54" s="29">
        <f>Raw_Orders!K54</f>
        <v>1994.49</v>
      </c>
      <c r="I54" s="25">
        <f>INDEX(tblAccounts[sales_rep_id],MATCH(B54,tblAccounts[id],0))</f>
        <v>321580</v>
      </c>
      <c r="J54" s="25">
        <f>INDEX(tblReps[region_id],MATCH(I54,tblReps[id],0))</f>
        <v>1</v>
      </c>
      <c r="K54" s="25" t="str">
        <f>INDEX(tblRegions[name],MATCH(J54,tblRegions[id],0))</f>
        <v>Northeast</v>
      </c>
    </row>
    <row r="55" spans="1:11" ht="15" customHeight="1" x14ac:dyDescent="0.3">
      <c r="A55" s="25">
        <f>Raw_Orders!A55</f>
        <v>54</v>
      </c>
      <c r="B55" s="25">
        <f>Raw_Orders!B55</f>
        <v>1081</v>
      </c>
      <c r="C55" s="30">
        <f>INT(Raw_Orders!C55)</f>
        <v>42579</v>
      </c>
      <c r="D55" s="25">
        <f t="shared" si="0"/>
        <v>2016</v>
      </c>
      <c r="E55" s="25">
        <f t="shared" si="1"/>
        <v>7</v>
      </c>
      <c r="F55" s="25" t="str">
        <f t="shared" si="2"/>
        <v>Jul</v>
      </c>
      <c r="G55" s="25">
        <f>Raw_Orders!G55</f>
        <v>375</v>
      </c>
      <c r="H55" s="29">
        <f>Raw_Orders!K55</f>
        <v>2065.7199999999998</v>
      </c>
      <c r="I55" s="25">
        <f>INDEX(tblAccounts[sales_rep_id],MATCH(B55,tblAccounts[id],0))</f>
        <v>321580</v>
      </c>
      <c r="J55" s="25">
        <f>INDEX(tblReps[region_id],MATCH(I55,tblReps[id],0))</f>
        <v>1</v>
      </c>
      <c r="K55" s="25" t="str">
        <f>INDEX(tblRegions[name],MATCH(J55,tblRegions[id],0))</f>
        <v>Northeast</v>
      </c>
    </row>
    <row r="56" spans="1:11" ht="15" customHeight="1" x14ac:dyDescent="0.3">
      <c r="A56" s="25">
        <f>Raw_Orders!A56</f>
        <v>55</v>
      </c>
      <c r="B56" s="25">
        <f>Raw_Orders!B56</f>
        <v>1081</v>
      </c>
      <c r="C56" s="30">
        <f>INT(Raw_Orders!C56)</f>
        <v>42608</v>
      </c>
      <c r="D56" s="25">
        <f t="shared" si="0"/>
        <v>2016</v>
      </c>
      <c r="E56" s="25">
        <f t="shared" si="1"/>
        <v>8</v>
      </c>
      <c r="F56" s="25" t="str">
        <f t="shared" si="2"/>
        <v>Aug</v>
      </c>
      <c r="G56" s="25">
        <f>Raw_Orders!G56</f>
        <v>327</v>
      </c>
      <c r="H56" s="29">
        <f>Raw_Orders!K56</f>
        <v>1788.13</v>
      </c>
      <c r="I56" s="25">
        <f>INDEX(tblAccounts[sales_rep_id],MATCH(B56,tblAccounts[id],0))</f>
        <v>321580</v>
      </c>
      <c r="J56" s="25">
        <f>INDEX(tblReps[region_id],MATCH(I56,tblReps[id],0))</f>
        <v>1</v>
      </c>
      <c r="K56" s="25" t="str">
        <f>INDEX(tblRegions[name],MATCH(J56,tblRegions[id],0))</f>
        <v>Northeast</v>
      </c>
    </row>
    <row r="57" spans="1:11" ht="15" customHeight="1" x14ac:dyDescent="0.3">
      <c r="A57" s="25">
        <f>Raw_Orders!A57</f>
        <v>56</v>
      </c>
      <c r="B57" s="25">
        <f>Raw_Orders!B57</f>
        <v>1081</v>
      </c>
      <c r="C57" s="30">
        <f>INT(Raw_Orders!C57)</f>
        <v>42637</v>
      </c>
      <c r="D57" s="25">
        <f t="shared" si="0"/>
        <v>2016</v>
      </c>
      <c r="E57" s="25">
        <f t="shared" si="1"/>
        <v>9</v>
      </c>
      <c r="F57" s="25" t="str">
        <f t="shared" si="2"/>
        <v>Sep</v>
      </c>
      <c r="G57" s="25">
        <f>Raw_Orders!G57</f>
        <v>465</v>
      </c>
      <c r="H57" s="29">
        <f>Raw_Orders!K57</f>
        <v>2748.98</v>
      </c>
      <c r="I57" s="25">
        <f>INDEX(tblAccounts[sales_rep_id],MATCH(B57,tblAccounts[id],0))</f>
        <v>321580</v>
      </c>
      <c r="J57" s="25">
        <f>INDEX(tblReps[region_id],MATCH(I57,tblReps[id],0))</f>
        <v>1</v>
      </c>
      <c r="K57" s="25" t="str">
        <f>INDEX(tblRegions[name],MATCH(J57,tblRegions[id],0))</f>
        <v>Northeast</v>
      </c>
    </row>
    <row r="58" spans="1:11" ht="15" customHeight="1" x14ac:dyDescent="0.3">
      <c r="A58" s="25">
        <f>Raw_Orders!A58</f>
        <v>57</v>
      </c>
      <c r="B58" s="25">
        <f>Raw_Orders!B58</f>
        <v>1081</v>
      </c>
      <c r="C58" s="30">
        <f>INT(Raw_Orders!C58)</f>
        <v>42667</v>
      </c>
      <c r="D58" s="25">
        <f t="shared" si="0"/>
        <v>2016</v>
      </c>
      <c r="E58" s="25">
        <f t="shared" si="1"/>
        <v>10</v>
      </c>
      <c r="F58" s="25" t="str">
        <f t="shared" si="2"/>
        <v>Oct</v>
      </c>
      <c r="G58" s="25">
        <f>Raw_Orders!G58</f>
        <v>331</v>
      </c>
      <c r="H58" s="29">
        <f>Raw_Orders!K58</f>
        <v>1721.69</v>
      </c>
      <c r="I58" s="25">
        <f>INDEX(tblAccounts[sales_rep_id],MATCH(B58,tblAccounts[id],0))</f>
        <v>321580</v>
      </c>
      <c r="J58" s="25">
        <f>INDEX(tblReps[region_id],MATCH(I58,tblReps[id],0))</f>
        <v>1</v>
      </c>
      <c r="K58" s="25" t="str">
        <f>INDEX(tblRegions[name],MATCH(J58,tblRegions[id],0))</f>
        <v>Northeast</v>
      </c>
    </row>
    <row r="59" spans="1:11" ht="15" customHeight="1" x14ac:dyDescent="0.3">
      <c r="A59" s="25">
        <f>Raw_Orders!A59</f>
        <v>58</v>
      </c>
      <c r="B59" s="25">
        <f>Raw_Orders!B59</f>
        <v>1081</v>
      </c>
      <c r="C59" s="30">
        <f>INT(Raw_Orders!C59)</f>
        <v>42697</v>
      </c>
      <c r="D59" s="25">
        <f t="shared" si="0"/>
        <v>2016</v>
      </c>
      <c r="E59" s="25">
        <f t="shared" si="1"/>
        <v>11</v>
      </c>
      <c r="F59" s="25" t="str">
        <f t="shared" si="2"/>
        <v>Nov</v>
      </c>
      <c r="G59" s="25">
        <f>Raw_Orders!G59</f>
        <v>379</v>
      </c>
      <c r="H59" s="29">
        <f>Raw_Orders!K59</f>
        <v>2016.31</v>
      </c>
      <c r="I59" s="25">
        <f>INDEX(tblAccounts[sales_rep_id],MATCH(B59,tblAccounts[id],0))</f>
        <v>321580</v>
      </c>
      <c r="J59" s="25">
        <f>INDEX(tblReps[region_id],MATCH(I59,tblReps[id],0))</f>
        <v>1</v>
      </c>
      <c r="K59" s="25" t="str">
        <f>INDEX(tblRegions[name],MATCH(J59,tblRegions[id],0))</f>
        <v>Northeast</v>
      </c>
    </row>
    <row r="60" spans="1:11" ht="15" customHeight="1" x14ac:dyDescent="0.3">
      <c r="A60" s="25">
        <f>Raw_Orders!A60</f>
        <v>59</v>
      </c>
      <c r="B60" s="25">
        <f>Raw_Orders!B60</f>
        <v>1081</v>
      </c>
      <c r="C60" s="30">
        <f>INT(Raw_Orders!C60)</f>
        <v>42727</v>
      </c>
      <c r="D60" s="25">
        <f t="shared" si="0"/>
        <v>2016</v>
      </c>
      <c r="E60" s="25">
        <f t="shared" si="1"/>
        <v>12</v>
      </c>
      <c r="F60" s="25" t="str">
        <f t="shared" si="2"/>
        <v>Dec</v>
      </c>
      <c r="G60" s="25">
        <f>Raw_Orders!G60</f>
        <v>322</v>
      </c>
      <c r="H60" s="29">
        <f>Raw_Orders!K60</f>
        <v>1679.28</v>
      </c>
      <c r="I60" s="25">
        <f>INDEX(tblAccounts[sales_rep_id],MATCH(B60,tblAccounts[id],0))</f>
        <v>321580</v>
      </c>
      <c r="J60" s="25">
        <f>INDEX(tblReps[region_id],MATCH(I60,tblReps[id],0))</f>
        <v>1</v>
      </c>
      <c r="K60" s="25" t="str">
        <f>INDEX(tblRegions[name],MATCH(J60,tblRegions[id],0))</f>
        <v>Northeast</v>
      </c>
    </row>
    <row r="61" spans="1:11" ht="15" customHeight="1" x14ac:dyDescent="0.3">
      <c r="A61" s="25">
        <f>Raw_Orders!A61</f>
        <v>60</v>
      </c>
      <c r="B61" s="25">
        <f>Raw_Orders!B61</f>
        <v>1091</v>
      </c>
      <c r="C61" s="30">
        <f>INT(Raw_Orders!C61)</f>
        <v>41866</v>
      </c>
      <c r="D61" s="25">
        <f t="shared" si="0"/>
        <v>2014</v>
      </c>
      <c r="E61" s="25">
        <f t="shared" si="1"/>
        <v>8</v>
      </c>
      <c r="F61" s="25" t="str">
        <f t="shared" si="2"/>
        <v>Aug</v>
      </c>
      <c r="G61" s="25">
        <f>Raw_Orders!G61</f>
        <v>169</v>
      </c>
      <c r="H61" s="29">
        <f>Raw_Orders!K61</f>
        <v>902.78</v>
      </c>
      <c r="I61" s="25">
        <f>INDEX(tblAccounts[sales_rep_id],MATCH(B61,tblAccounts[id],0))</f>
        <v>321590</v>
      </c>
      <c r="J61" s="25">
        <f>INDEX(tblReps[region_id],MATCH(I61,tblReps[id],0))</f>
        <v>1</v>
      </c>
      <c r="K61" s="25" t="str">
        <f>INDEX(tblRegions[name],MATCH(J61,tblRegions[id],0))</f>
        <v>Northeast</v>
      </c>
    </row>
    <row r="62" spans="1:11" ht="15" customHeight="1" x14ac:dyDescent="0.3">
      <c r="A62" s="25">
        <f>Raw_Orders!A62</f>
        <v>61</v>
      </c>
      <c r="B62" s="25">
        <f>Raw_Orders!B62</f>
        <v>1091</v>
      </c>
      <c r="C62" s="30">
        <f>INT(Raw_Orders!C62)</f>
        <v>41895</v>
      </c>
      <c r="D62" s="25">
        <f t="shared" si="0"/>
        <v>2014</v>
      </c>
      <c r="E62" s="25">
        <f t="shared" si="1"/>
        <v>9</v>
      </c>
      <c r="F62" s="25" t="str">
        <f t="shared" si="2"/>
        <v>Sep</v>
      </c>
      <c r="G62" s="25">
        <f>Raw_Orders!G62</f>
        <v>194</v>
      </c>
      <c r="H62" s="29">
        <f>Raw_Orders!K62</f>
        <v>1088.1400000000001</v>
      </c>
      <c r="I62" s="25">
        <f>INDEX(tblAccounts[sales_rep_id],MATCH(B62,tblAccounts[id],0))</f>
        <v>321590</v>
      </c>
      <c r="J62" s="25">
        <f>INDEX(tblReps[region_id],MATCH(I62,tblReps[id],0))</f>
        <v>1</v>
      </c>
      <c r="K62" s="25" t="str">
        <f>INDEX(tblRegions[name],MATCH(J62,tblRegions[id],0))</f>
        <v>Northeast</v>
      </c>
    </row>
    <row r="63" spans="1:11" ht="15" customHeight="1" x14ac:dyDescent="0.3">
      <c r="A63" s="25">
        <f>Raw_Orders!A63</f>
        <v>62</v>
      </c>
      <c r="B63" s="25">
        <f>Raw_Orders!B63</f>
        <v>1091</v>
      </c>
      <c r="C63" s="30">
        <f>INT(Raw_Orders!C63)</f>
        <v>41925</v>
      </c>
      <c r="D63" s="25">
        <f t="shared" si="0"/>
        <v>2014</v>
      </c>
      <c r="E63" s="25">
        <f t="shared" si="1"/>
        <v>10</v>
      </c>
      <c r="F63" s="25" t="str">
        <f t="shared" si="2"/>
        <v>Oct</v>
      </c>
      <c r="G63" s="25">
        <f>Raw_Orders!G63</f>
        <v>345</v>
      </c>
      <c r="H63" s="29">
        <f>Raw_Orders!K63</f>
        <v>2220.94</v>
      </c>
      <c r="I63" s="25">
        <f>INDEX(tblAccounts[sales_rep_id],MATCH(B63,tblAccounts[id],0))</f>
        <v>321590</v>
      </c>
      <c r="J63" s="25">
        <f>INDEX(tblReps[region_id],MATCH(I63,tblReps[id],0))</f>
        <v>1</v>
      </c>
      <c r="K63" s="25" t="str">
        <f>INDEX(tblRegions[name],MATCH(J63,tblRegions[id],0))</f>
        <v>Northeast</v>
      </c>
    </row>
    <row r="64" spans="1:11" ht="15" customHeight="1" x14ac:dyDescent="0.3">
      <c r="A64" s="25">
        <f>Raw_Orders!A64</f>
        <v>63</v>
      </c>
      <c r="B64" s="25">
        <f>Raw_Orders!B64</f>
        <v>1091</v>
      </c>
      <c r="C64" s="30">
        <f>INT(Raw_Orders!C64)</f>
        <v>41955</v>
      </c>
      <c r="D64" s="25">
        <f t="shared" si="0"/>
        <v>2014</v>
      </c>
      <c r="E64" s="25">
        <f t="shared" si="1"/>
        <v>11</v>
      </c>
      <c r="F64" s="25" t="str">
        <f t="shared" si="2"/>
        <v>Nov</v>
      </c>
      <c r="G64" s="25">
        <f>Raw_Orders!G64</f>
        <v>173</v>
      </c>
      <c r="H64" s="29">
        <f>Raw_Orders!K64</f>
        <v>941.48</v>
      </c>
      <c r="I64" s="25">
        <f>INDEX(tblAccounts[sales_rep_id],MATCH(B64,tblAccounts[id],0))</f>
        <v>321590</v>
      </c>
      <c r="J64" s="25">
        <f>INDEX(tblReps[region_id],MATCH(I64,tblReps[id],0))</f>
        <v>1</v>
      </c>
      <c r="K64" s="25" t="str">
        <f>INDEX(tblRegions[name],MATCH(J64,tblRegions[id],0))</f>
        <v>Northeast</v>
      </c>
    </row>
    <row r="65" spans="1:11" ht="15" customHeight="1" x14ac:dyDescent="0.3">
      <c r="A65" s="25">
        <f>Raw_Orders!A65</f>
        <v>64</v>
      </c>
      <c r="B65" s="25">
        <f>Raw_Orders!B65</f>
        <v>1091</v>
      </c>
      <c r="C65" s="30">
        <f>INT(Raw_Orders!C65)</f>
        <v>41984</v>
      </c>
      <c r="D65" s="25">
        <f t="shared" si="0"/>
        <v>2014</v>
      </c>
      <c r="E65" s="25">
        <f t="shared" si="1"/>
        <v>12</v>
      </c>
      <c r="F65" s="25" t="str">
        <f t="shared" si="2"/>
        <v>Dec</v>
      </c>
      <c r="G65" s="25">
        <f>Raw_Orders!G65</f>
        <v>299</v>
      </c>
      <c r="H65" s="29">
        <f>Raw_Orders!K65</f>
        <v>1595.2</v>
      </c>
      <c r="I65" s="25">
        <f>INDEX(tblAccounts[sales_rep_id],MATCH(B65,tblAccounts[id],0))</f>
        <v>321590</v>
      </c>
      <c r="J65" s="25">
        <f>INDEX(tblReps[region_id],MATCH(I65,tblReps[id],0))</f>
        <v>1</v>
      </c>
      <c r="K65" s="25" t="str">
        <f>INDEX(tblRegions[name],MATCH(J65,tblRegions[id],0))</f>
        <v>Northeast</v>
      </c>
    </row>
    <row r="66" spans="1:11" ht="15" customHeight="1" x14ac:dyDescent="0.3">
      <c r="A66" s="25">
        <f>Raw_Orders!A66</f>
        <v>65</v>
      </c>
      <c r="B66" s="25">
        <f>Raw_Orders!B66</f>
        <v>1091</v>
      </c>
      <c r="C66" s="30">
        <f>INT(Raw_Orders!C66)</f>
        <v>42013</v>
      </c>
      <c r="D66" s="25">
        <f t="shared" ref="D66:D129" si="3">YEAR(C66)</f>
        <v>2015</v>
      </c>
      <c r="E66" s="25">
        <f t="shared" ref="E66:E129" si="4">MONTH(C66)</f>
        <v>1</v>
      </c>
      <c r="F66" s="25" t="str">
        <f t="shared" ref="F66:F129" si="5">TEXT(C66,"mmm")</f>
        <v>Jan</v>
      </c>
      <c r="G66" s="25">
        <f>Raw_Orders!G66</f>
        <v>255</v>
      </c>
      <c r="H66" s="29">
        <f>Raw_Orders!K66</f>
        <v>1597.91</v>
      </c>
      <c r="I66" s="25">
        <f>INDEX(tblAccounts[sales_rep_id],MATCH(B66,tblAccounts[id],0))</f>
        <v>321590</v>
      </c>
      <c r="J66" s="25">
        <f>INDEX(tblReps[region_id],MATCH(I66,tblReps[id],0))</f>
        <v>1</v>
      </c>
      <c r="K66" s="25" t="str">
        <f>INDEX(tblRegions[name],MATCH(J66,tblRegions[id],0))</f>
        <v>Northeast</v>
      </c>
    </row>
    <row r="67" spans="1:11" ht="15" customHeight="1" x14ac:dyDescent="0.3">
      <c r="A67" s="25">
        <f>Raw_Orders!A67</f>
        <v>66</v>
      </c>
      <c r="B67" s="25">
        <f>Raw_Orders!B67</f>
        <v>1091</v>
      </c>
      <c r="C67" s="30">
        <f>INT(Raw_Orders!C67)</f>
        <v>42043</v>
      </c>
      <c r="D67" s="25">
        <f t="shared" si="3"/>
        <v>2015</v>
      </c>
      <c r="E67" s="25">
        <f t="shared" si="4"/>
        <v>2</v>
      </c>
      <c r="F67" s="25" t="str">
        <f t="shared" si="5"/>
        <v>Feb</v>
      </c>
      <c r="G67" s="25">
        <f>Raw_Orders!G67</f>
        <v>156</v>
      </c>
      <c r="H67" s="29">
        <f>Raw_Orders!K67</f>
        <v>844.74</v>
      </c>
      <c r="I67" s="25">
        <f>INDEX(tblAccounts[sales_rep_id],MATCH(B67,tblAccounts[id],0))</f>
        <v>321590</v>
      </c>
      <c r="J67" s="25">
        <f>INDEX(tblReps[region_id],MATCH(I67,tblReps[id],0))</f>
        <v>1</v>
      </c>
      <c r="K67" s="25" t="str">
        <f>INDEX(tblRegions[name],MATCH(J67,tblRegions[id],0))</f>
        <v>Northeast</v>
      </c>
    </row>
    <row r="68" spans="1:11" ht="15" customHeight="1" x14ac:dyDescent="0.3">
      <c r="A68" s="25">
        <f>Raw_Orders!A68</f>
        <v>67</v>
      </c>
      <c r="B68" s="25">
        <f>Raw_Orders!B68</f>
        <v>1091</v>
      </c>
      <c r="C68" s="30">
        <f>INT(Raw_Orders!C68)</f>
        <v>42101</v>
      </c>
      <c r="D68" s="25">
        <f t="shared" si="3"/>
        <v>2015</v>
      </c>
      <c r="E68" s="25">
        <f t="shared" si="4"/>
        <v>4</v>
      </c>
      <c r="F68" s="25" t="str">
        <f t="shared" si="5"/>
        <v>Apr</v>
      </c>
      <c r="G68" s="25">
        <f>Raw_Orders!G68</f>
        <v>95</v>
      </c>
      <c r="H68" s="29">
        <f>Raw_Orders!K68</f>
        <v>474.05</v>
      </c>
      <c r="I68" s="25">
        <f>INDEX(tblAccounts[sales_rep_id],MATCH(B68,tblAccounts[id],0))</f>
        <v>321590</v>
      </c>
      <c r="J68" s="25">
        <f>INDEX(tblReps[region_id],MATCH(I68,tblReps[id],0))</f>
        <v>1</v>
      </c>
      <c r="K68" s="25" t="str">
        <f>INDEX(tblRegions[name],MATCH(J68,tblRegions[id],0))</f>
        <v>Northeast</v>
      </c>
    </row>
    <row r="69" spans="1:11" ht="15" customHeight="1" x14ac:dyDescent="0.3">
      <c r="A69" s="25">
        <f>Raw_Orders!A69</f>
        <v>68</v>
      </c>
      <c r="B69" s="25">
        <f>Raw_Orders!B69</f>
        <v>1091</v>
      </c>
      <c r="C69" s="30">
        <f>INT(Raw_Orders!C69)</f>
        <v>42160</v>
      </c>
      <c r="D69" s="25">
        <f t="shared" si="3"/>
        <v>2015</v>
      </c>
      <c r="E69" s="25">
        <f t="shared" si="4"/>
        <v>6</v>
      </c>
      <c r="F69" s="25" t="str">
        <f t="shared" si="5"/>
        <v>Jun</v>
      </c>
      <c r="G69" s="25">
        <f>Raw_Orders!G69</f>
        <v>161</v>
      </c>
      <c r="H69" s="29">
        <f>Raw_Orders!K69</f>
        <v>837.82</v>
      </c>
      <c r="I69" s="25">
        <f>INDEX(tblAccounts[sales_rep_id],MATCH(B69,tblAccounts[id],0))</f>
        <v>321590</v>
      </c>
      <c r="J69" s="25">
        <f>INDEX(tblReps[region_id],MATCH(I69,tblReps[id],0))</f>
        <v>1</v>
      </c>
      <c r="K69" s="25" t="str">
        <f>INDEX(tblRegions[name],MATCH(J69,tblRegions[id],0))</f>
        <v>Northeast</v>
      </c>
    </row>
    <row r="70" spans="1:11" ht="15" customHeight="1" x14ac:dyDescent="0.3">
      <c r="A70" s="25">
        <f>Raw_Orders!A70</f>
        <v>69</v>
      </c>
      <c r="B70" s="25">
        <f>Raw_Orders!B70</f>
        <v>1091</v>
      </c>
      <c r="C70" s="30">
        <f>INT(Raw_Orders!C70)</f>
        <v>42190</v>
      </c>
      <c r="D70" s="25">
        <f t="shared" si="3"/>
        <v>2015</v>
      </c>
      <c r="E70" s="25">
        <f t="shared" si="4"/>
        <v>7</v>
      </c>
      <c r="F70" s="25" t="str">
        <f t="shared" si="5"/>
        <v>Jul</v>
      </c>
      <c r="G70" s="25">
        <f>Raw_Orders!G70</f>
        <v>154</v>
      </c>
      <c r="H70" s="29">
        <f>Raw_Orders!K70</f>
        <v>796.63</v>
      </c>
      <c r="I70" s="25">
        <f>INDEX(tblAccounts[sales_rep_id],MATCH(B70,tblAccounts[id],0))</f>
        <v>321590</v>
      </c>
      <c r="J70" s="25">
        <f>INDEX(tblReps[region_id],MATCH(I70,tblReps[id],0))</f>
        <v>1</v>
      </c>
      <c r="K70" s="25" t="str">
        <f>INDEX(tblRegions[name],MATCH(J70,tblRegions[id],0))</f>
        <v>Northeast</v>
      </c>
    </row>
    <row r="71" spans="1:11" ht="15" customHeight="1" x14ac:dyDescent="0.3">
      <c r="A71" s="25">
        <f>Raw_Orders!A71</f>
        <v>70</v>
      </c>
      <c r="B71" s="25">
        <f>Raw_Orders!B71</f>
        <v>1091</v>
      </c>
      <c r="C71" s="30">
        <f>INT(Raw_Orders!C71)</f>
        <v>42219</v>
      </c>
      <c r="D71" s="25">
        <f t="shared" si="3"/>
        <v>2015</v>
      </c>
      <c r="E71" s="25">
        <f t="shared" si="4"/>
        <v>8</v>
      </c>
      <c r="F71" s="25" t="str">
        <f t="shared" si="5"/>
        <v>Aug</v>
      </c>
      <c r="G71" s="25">
        <f>Raw_Orders!G71</f>
        <v>127</v>
      </c>
      <c r="H71" s="29">
        <f>Raw_Orders!K71</f>
        <v>646.23</v>
      </c>
      <c r="I71" s="25">
        <f>INDEX(tblAccounts[sales_rep_id],MATCH(B71,tblAccounts[id],0))</f>
        <v>321590</v>
      </c>
      <c r="J71" s="25">
        <f>INDEX(tblReps[region_id],MATCH(I71,tblReps[id],0))</f>
        <v>1</v>
      </c>
      <c r="K71" s="25" t="str">
        <f>INDEX(tblRegions[name],MATCH(J71,tblRegions[id],0))</f>
        <v>Northeast</v>
      </c>
    </row>
    <row r="72" spans="1:11" ht="15" customHeight="1" x14ac:dyDescent="0.3">
      <c r="A72" s="25">
        <f>Raw_Orders!A72</f>
        <v>71</v>
      </c>
      <c r="B72" s="25">
        <f>Raw_Orders!B72</f>
        <v>1091</v>
      </c>
      <c r="C72" s="30">
        <f>INT(Raw_Orders!C72)</f>
        <v>42248</v>
      </c>
      <c r="D72" s="25">
        <f t="shared" si="3"/>
        <v>2015</v>
      </c>
      <c r="E72" s="25">
        <f t="shared" si="4"/>
        <v>9</v>
      </c>
      <c r="F72" s="25" t="str">
        <f t="shared" si="5"/>
        <v>Sep</v>
      </c>
      <c r="G72" s="25">
        <f>Raw_Orders!G72</f>
        <v>190</v>
      </c>
      <c r="H72" s="29">
        <f>Raw_Orders!K72</f>
        <v>1061.33</v>
      </c>
      <c r="I72" s="25">
        <f>INDEX(tblAccounts[sales_rep_id],MATCH(B72,tblAccounts[id],0))</f>
        <v>321590</v>
      </c>
      <c r="J72" s="25">
        <f>INDEX(tblReps[region_id],MATCH(I72,tblReps[id],0))</f>
        <v>1</v>
      </c>
      <c r="K72" s="25" t="str">
        <f>INDEX(tblRegions[name],MATCH(J72,tblRegions[id],0))</f>
        <v>Northeast</v>
      </c>
    </row>
    <row r="73" spans="1:11" ht="15" customHeight="1" x14ac:dyDescent="0.3">
      <c r="A73" s="25">
        <f>Raw_Orders!A73</f>
        <v>72</v>
      </c>
      <c r="B73" s="25">
        <f>Raw_Orders!B73</f>
        <v>1091</v>
      </c>
      <c r="C73" s="30">
        <f>INT(Raw_Orders!C73)</f>
        <v>42278</v>
      </c>
      <c r="D73" s="25">
        <f t="shared" si="3"/>
        <v>2015</v>
      </c>
      <c r="E73" s="25">
        <f t="shared" si="4"/>
        <v>10</v>
      </c>
      <c r="F73" s="25" t="str">
        <f t="shared" si="5"/>
        <v>Oct</v>
      </c>
      <c r="G73" s="25">
        <f>Raw_Orders!G73</f>
        <v>188</v>
      </c>
      <c r="H73" s="29">
        <f>Raw_Orders!K73</f>
        <v>1000.62</v>
      </c>
      <c r="I73" s="25">
        <f>INDEX(tblAccounts[sales_rep_id],MATCH(B73,tblAccounts[id],0))</f>
        <v>321590</v>
      </c>
      <c r="J73" s="25">
        <f>INDEX(tblReps[region_id],MATCH(I73,tblReps[id],0))</f>
        <v>1</v>
      </c>
      <c r="K73" s="25" t="str">
        <f>INDEX(tblRegions[name],MATCH(J73,tblRegions[id],0))</f>
        <v>Northeast</v>
      </c>
    </row>
    <row r="74" spans="1:11" ht="15" customHeight="1" x14ac:dyDescent="0.3">
      <c r="A74" s="25">
        <f>Raw_Orders!A74</f>
        <v>73</v>
      </c>
      <c r="B74" s="25">
        <f>Raw_Orders!B74</f>
        <v>1091</v>
      </c>
      <c r="C74" s="30">
        <f>INT(Raw_Orders!C74)</f>
        <v>42308</v>
      </c>
      <c r="D74" s="25">
        <f t="shared" si="3"/>
        <v>2015</v>
      </c>
      <c r="E74" s="25">
        <f t="shared" si="4"/>
        <v>10</v>
      </c>
      <c r="F74" s="25" t="str">
        <f t="shared" si="5"/>
        <v>Oct</v>
      </c>
      <c r="G74" s="25">
        <f>Raw_Orders!G74</f>
        <v>143</v>
      </c>
      <c r="H74" s="29">
        <f>Raw_Orders!K74</f>
        <v>738.61</v>
      </c>
      <c r="I74" s="25">
        <f>INDEX(tblAccounts[sales_rep_id],MATCH(B74,tblAccounts[id],0))</f>
        <v>321590</v>
      </c>
      <c r="J74" s="25">
        <f>INDEX(tblReps[region_id],MATCH(I74,tblReps[id],0))</f>
        <v>1</v>
      </c>
      <c r="K74" s="25" t="str">
        <f>INDEX(tblRegions[name],MATCH(J74,tblRegions[id],0))</f>
        <v>Northeast</v>
      </c>
    </row>
    <row r="75" spans="1:11" ht="15" customHeight="1" x14ac:dyDescent="0.3">
      <c r="A75" s="25">
        <f>Raw_Orders!A75</f>
        <v>74</v>
      </c>
      <c r="B75" s="25">
        <f>Raw_Orders!B75</f>
        <v>1091</v>
      </c>
      <c r="C75" s="30">
        <f>INT(Raw_Orders!C75)</f>
        <v>42337</v>
      </c>
      <c r="D75" s="25">
        <f t="shared" si="3"/>
        <v>2015</v>
      </c>
      <c r="E75" s="25">
        <f t="shared" si="4"/>
        <v>11</v>
      </c>
      <c r="F75" s="25" t="str">
        <f t="shared" si="5"/>
        <v>Nov</v>
      </c>
      <c r="G75" s="25">
        <f>Raw_Orders!G75</f>
        <v>175</v>
      </c>
      <c r="H75" s="29">
        <f>Raw_Orders!K75</f>
        <v>905.75</v>
      </c>
      <c r="I75" s="25">
        <f>INDEX(tblAccounts[sales_rep_id],MATCH(B75,tblAccounts[id],0))</f>
        <v>321590</v>
      </c>
      <c r="J75" s="25">
        <f>INDEX(tblReps[region_id],MATCH(I75,tblReps[id],0))</f>
        <v>1</v>
      </c>
      <c r="K75" s="25" t="str">
        <f>INDEX(tblRegions[name],MATCH(J75,tblRegions[id],0))</f>
        <v>Northeast</v>
      </c>
    </row>
    <row r="76" spans="1:11" ht="15" customHeight="1" x14ac:dyDescent="0.3">
      <c r="A76" s="25">
        <f>Raw_Orders!A76</f>
        <v>75</v>
      </c>
      <c r="B76" s="25">
        <f>Raw_Orders!B76</f>
        <v>1091</v>
      </c>
      <c r="C76" s="30">
        <f>INT(Raw_Orders!C76)</f>
        <v>42366</v>
      </c>
      <c r="D76" s="25">
        <f t="shared" si="3"/>
        <v>2015</v>
      </c>
      <c r="E76" s="25">
        <f t="shared" si="4"/>
        <v>12</v>
      </c>
      <c r="F76" s="25" t="str">
        <f t="shared" si="5"/>
        <v>Dec</v>
      </c>
      <c r="G76" s="25">
        <f>Raw_Orders!G76</f>
        <v>171</v>
      </c>
      <c r="H76" s="29">
        <f>Raw_Orders!K76</f>
        <v>931.5</v>
      </c>
      <c r="I76" s="25">
        <f>INDEX(tblAccounts[sales_rep_id],MATCH(B76,tblAccounts[id],0))</f>
        <v>321590</v>
      </c>
      <c r="J76" s="25">
        <f>INDEX(tblReps[region_id],MATCH(I76,tblReps[id],0))</f>
        <v>1</v>
      </c>
      <c r="K76" s="25" t="str">
        <f>INDEX(tblRegions[name],MATCH(J76,tblRegions[id],0))</f>
        <v>Northeast</v>
      </c>
    </row>
    <row r="77" spans="1:11" ht="15" customHeight="1" x14ac:dyDescent="0.3">
      <c r="A77" s="25">
        <f>Raw_Orders!A77</f>
        <v>76</v>
      </c>
      <c r="B77" s="25">
        <f>Raw_Orders!B77</f>
        <v>1091</v>
      </c>
      <c r="C77" s="30">
        <f>INT(Raw_Orders!C77)</f>
        <v>42395</v>
      </c>
      <c r="D77" s="25">
        <f t="shared" si="3"/>
        <v>2016</v>
      </c>
      <c r="E77" s="25">
        <f t="shared" si="4"/>
        <v>1</v>
      </c>
      <c r="F77" s="25" t="str">
        <f t="shared" si="5"/>
        <v>Jan</v>
      </c>
      <c r="G77" s="25">
        <f>Raw_Orders!G77</f>
        <v>222</v>
      </c>
      <c r="H77" s="29">
        <f>Raw_Orders!K77</f>
        <v>1323.75</v>
      </c>
      <c r="I77" s="25">
        <f>INDEX(tblAccounts[sales_rep_id],MATCH(B77,tblAccounts[id],0))</f>
        <v>321590</v>
      </c>
      <c r="J77" s="25">
        <f>INDEX(tblReps[region_id],MATCH(I77,tblReps[id],0))</f>
        <v>1</v>
      </c>
      <c r="K77" s="25" t="str">
        <f>INDEX(tblRegions[name],MATCH(J77,tblRegions[id],0))</f>
        <v>Northeast</v>
      </c>
    </row>
    <row r="78" spans="1:11" ht="15" customHeight="1" x14ac:dyDescent="0.3">
      <c r="A78" s="25">
        <f>Raw_Orders!A78</f>
        <v>77</v>
      </c>
      <c r="B78" s="25">
        <f>Raw_Orders!B78</f>
        <v>1091</v>
      </c>
      <c r="C78" s="30">
        <f>INT(Raw_Orders!C78)</f>
        <v>42425</v>
      </c>
      <c r="D78" s="25">
        <f t="shared" si="3"/>
        <v>2016</v>
      </c>
      <c r="E78" s="25">
        <f t="shared" si="4"/>
        <v>2</v>
      </c>
      <c r="F78" s="25" t="str">
        <f t="shared" si="5"/>
        <v>Feb</v>
      </c>
      <c r="G78" s="25">
        <f>Raw_Orders!G78</f>
        <v>168</v>
      </c>
      <c r="H78" s="29">
        <f>Raw_Orders!K78</f>
        <v>910.29</v>
      </c>
      <c r="I78" s="25">
        <f>INDEX(tblAccounts[sales_rep_id],MATCH(B78,tblAccounts[id],0))</f>
        <v>321590</v>
      </c>
      <c r="J78" s="25">
        <f>INDEX(tblReps[region_id],MATCH(I78,tblReps[id],0))</f>
        <v>1</v>
      </c>
      <c r="K78" s="25" t="str">
        <f>INDEX(tblRegions[name],MATCH(J78,tblRegions[id],0))</f>
        <v>Northeast</v>
      </c>
    </row>
    <row r="79" spans="1:11" ht="15" customHeight="1" x14ac:dyDescent="0.3">
      <c r="A79" s="25">
        <f>Raw_Orders!A79</f>
        <v>78</v>
      </c>
      <c r="B79" s="25">
        <f>Raw_Orders!B79</f>
        <v>1091</v>
      </c>
      <c r="C79" s="30">
        <f>INT(Raw_Orders!C79)</f>
        <v>42454</v>
      </c>
      <c r="D79" s="25">
        <f t="shared" si="3"/>
        <v>2016</v>
      </c>
      <c r="E79" s="25">
        <f t="shared" si="4"/>
        <v>3</v>
      </c>
      <c r="F79" s="25" t="str">
        <f t="shared" si="5"/>
        <v>Mar</v>
      </c>
      <c r="G79" s="25">
        <f>Raw_Orders!G79</f>
        <v>132</v>
      </c>
      <c r="H79" s="29">
        <f>Raw_Orders!K79</f>
        <v>761.97</v>
      </c>
      <c r="I79" s="25">
        <f>INDEX(tblAccounts[sales_rep_id],MATCH(B79,tblAccounts[id],0))</f>
        <v>321590</v>
      </c>
      <c r="J79" s="25">
        <f>INDEX(tblReps[region_id],MATCH(I79,tblReps[id],0))</f>
        <v>1</v>
      </c>
      <c r="K79" s="25" t="str">
        <f>INDEX(tblRegions[name],MATCH(J79,tblRegions[id],0))</f>
        <v>Northeast</v>
      </c>
    </row>
    <row r="80" spans="1:11" ht="15" customHeight="1" x14ac:dyDescent="0.3">
      <c r="A80" s="25">
        <f>Raw_Orders!A80</f>
        <v>79</v>
      </c>
      <c r="B80" s="25">
        <f>Raw_Orders!B80</f>
        <v>1091</v>
      </c>
      <c r="C80" s="30">
        <f>INT(Raw_Orders!C80)</f>
        <v>42484</v>
      </c>
      <c r="D80" s="25">
        <f t="shared" si="3"/>
        <v>2016</v>
      </c>
      <c r="E80" s="25">
        <f t="shared" si="4"/>
        <v>4</v>
      </c>
      <c r="F80" s="25" t="str">
        <f t="shared" si="5"/>
        <v>Apr</v>
      </c>
      <c r="G80" s="25">
        <f>Raw_Orders!G80</f>
        <v>160</v>
      </c>
      <c r="H80" s="29">
        <f>Raw_Orders!K80</f>
        <v>845.35</v>
      </c>
      <c r="I80" s="25">
        <f>INDEX(tblAccounts[sales_rep_id],MATCH(B80,tblAccounts[id],0))</f>
        <v>321590</v>
      </c>
      <c r="J80" s="25">
        <f>INDEX(tblReps[region_id],MATCH(I80,tblReps[id],0))</f>
        <v>1</v>
      </c>
      <c r="K80" s="25" t="str">
        <f>INDEX(tblRegions[name],MATCH(J80,tblRegions[id],0))</f>
        <v>Northeast</v>
      </c>
    </row>
    <row r="81" spans="1:11" ht="15" customHeight="1" x14ac:dyDescent="0.3">
      <c r="A81" s="25">
        <f>Raw_Orders!A81</f>
        <v>80</v>
      </c>
      <c r="B81" s="25">
        <f>Raw_Orders!B81</f>
        <v>1091</v>
      </c>
      <c r="C81" s="30">
        <f>INT(Raw_Orders!C81)</f>
        <v>42513</v>
      </c>
      <c r="D81" s="25">
        <f t="shared" si="3"/>
        <v>2016</v>
      </c>
      <c r="E81" s="25">
        <f t="shared" si="4"/>
        <v>5</v>
      </c>
      <c r="F81" s="25" t="str">
        <f t="shared" si="5"/>
        <v>May</v>
      </c>
      <c r="G81" s="25">
        <f>Raw_Orders!G81</f>
        <v>167</v>
      </c>
      <c r="H81" s="29">
        <f>Raw_Orders!K81</f>
        <v>867.76</v>
      </c>
      <c r="I81" s="25">
        <f>INDEX(tblAccounts[sales_rep_id],MATCH(B81,tblAccounts[id],0))</f>
        <v>321590</v>
      </c>
      <c r="J81" s="25">
        <f>INDEX(tblReps[region_id],MATCH(I81,tblReps[id],0))</f>
        <v>1</v>
      </c>
      <c r="K81" s="25" t="str">
        <f>INDEX(tblRegions[name],MATCH(J81,tblRegions[id],0))</f>
        <v>Northeast</v>
      </c>
    </row>
    <row r="82" spans="1:11" ht="15" customHeight="1" x14ac:dyDescent="0.3">
      <c r="A82" s="25">
        <f>Raw_Orders!A82</f>
        <v>81</v>
      </c>
      <c r="B82" s="25">
        <f>Raw_Orders!B82</f>
        <v>1091</v>
      </c>
      <c r="C82" s="30">
        <f>INT(Raw_Orders!C82)</f>
        <v>42543</v>
      </c>
      <c r="D82" s="25">
        <f t="shared" si="3"/>
        <v>2016</v>
      </c>
      <c r="E82" s="25">
        <f t="shared" si="4"/>
        <v>6</v>
      </c>
      <c r="F82" s="25" t="str">
        <f t="shared" si="5"/>
        <v>Jun</v>
      </c>
      <c r="G82" s="25">
        <f>Raw_Orders!G82</f>
        <v>157</v>
      </c>
      <c r="H82" s="29">
        <f>Raw_Orders!K82</f>
        <v>803.43</v>
      </c>
      <c r="I82" s="25">
        <f>INDEX(tblAccounts[sales_rep_id],MATCH(B82,tblAccounts[id],0))</f>
        <v>321590</v>
      </c>
      <c r="J82" s="25">
        <f>INDEX(tblReps[region_id],MATCH(I82,tblReps[id],0))</f>
        <v>1</v>
      </c>
      <c r="K82" s="25" t="str">
        <f>INDEX(tblRegions[name],MATCH(J82,tblRegions[id],0))</f>
        <v>Northeast</v>
      </c>
    </row>
    <row r="83" spans="1:11" ht="15" customHeight="1" x14ac:dyDescent="0.3">
      <c r="A83" s="25">
        <f>Raw_Orders!A83</f>
        <v>82</v>
      </c>
      <c r="B83" s="25">
        <f>Raw_Orders!B83</f>
        <v>1091</v>
      </c>
      <c r="C83" s="30">
        <f>INT(Raw_Orders!C83)</f>
        <v>42572</v>
      </c>
      <c r="D83" s="25">
        <f t="shared" si="3"/>
        <v>2016</v>
      </c>
      <c r="E83" s="25">
        <f t="shared" si="4"/>
        <v>7</v>
      </c>
      <c r="F83" s="25" t="str">
        <f t="shared" si="5"/>
        <v>Jul</v>
      </c>
      <c r="G83" s="25">
        <f>Raw_Orders!G83</f>
        <v>198</v>
      </c>
      <c r="H83" s="29">
        <f>Raw_Orders!K83</f>
        <v>1144.52</v>
      </c>
      <c r="I83" s="25">
        <f>INDEX(tblAccounts[sales_rep_id],MATCH(B83,tblAccounts[id],0))</f>
        <v>321590</v>
      </c>
      <c r="J83" s="25">
        <f>INDEX(tblReps[region_id],MATCH(I83,tblReps[id],0))</f>
        <v>1</v>
      </c>
      <c r="K83" s="25" t="str">
        <f>INDEX(tblRegions[name],MATCH(J83,tblRegions[id],0))</f>
        <v>Northeast</v>
      </c>
    </row>
    <row r="84" spans="1:11" ht="15" customHeight="1" x14ac:dyDescent="0.3">
      <c r="A84" s="25">
        <f>Raw_Orders!A84</f>
        <v>83</v>
      </c>
      <c r="B84" s="25">
        <f>Raw_Orders!B84</f>
        <v>1091</v>
      </c>
      <c r="C84" s="30">
        <f>INT(Raw_Orders!C84)</f>
        <v>42602</v>
      </c>
      <c r="D84" s="25">
        <f t="shared" si="3"/>
        <v>2016</v>
      </c>
      <c r="E84" s="25">
        <f t="shared" si="4"/>
        <v>8</v>
      </c>
      <c r="F84" s="25" t="str">
        <f t="shared" si="5"/>
        <v>Aug</v>
      </c>
      <c r="G84" s="25">
        <f>Raw_Orders!G84</f>
        <v>155</v>
      </c>
      <c r="H84" s="29">
        <f>Raw_Orders!K84</f>
        <v>822.23</v>
      </c>
      <c r="I84" s="25">
        <f>INDEX(tblAccounts[sales_rep_id],MATCH(B84,tblAccounts[id],0))</f>
        <v>321590</v>
      </c>
      <c r="J84" s="25">
        <f>INDEX(tblReps[region_id],MATCH(I84,tblReps[id],0))</f>
        <v>1</v>
      </c>
      <c r="K84" s="25" t="str">
        <f>INDEX(tblRegions[name],MATCH(J84,tblRegions[id],0))</f>
        <v>Northeast</v>
      </c>
    </row>
    <row r="85" spans="1:11" ht="15" customHeight="1" x14ac:dyDescent="0.3">
      <c r="A85" s="25">
        <f>Raw_Orders!A85</f>
        <v>84</v>
      </c>
      <c r="B85" s="25">
        <f>Raw_Orders!B85</f>
        <v>1091</v>
      </c>
      <c r="C85" s="30">
        <f>INT(Raw_Orders!C85)</f>
        <v>42631</v>
      </c>
      <c r="D85" s="25">
        <f t="shared" si="3"/>
        <v>2016</v>
      </c>
      <c r="E85" s="25">
        <f t="shared" si="4"/>
        <v>9</v>
      </c>
      <c r="F85" s="25" t="str">
        <f t="shared" si="5"/>
        <v>Sep</v>
      </c>
      <c r="G85" s="25">
        <f>Raw_Orders!G85</f>
        <v>187</v>
      </c>
      <c r="H85" s="29">
        <f>Raw_Orders!K85</f>
        <v>980.08</v>
      </c>
      <c r="I85" s="25">
        <f>INDEX(tblAccounts[sales_rep_id],MATCH(B85,tblAccounts[id],0))</f>
        <v>321590</v>
      </c>
      <c r="J85" s="25">
        <f>INDEX(tblReps[region_id],MATCH(I85,tblReps[id],0))</f>
        <v>1</v>
      </c>
      <c r="K85" s="25" t="str">
        <f>INDEX(tblRegions[name],MATCH(J85,tblRegions[id],0))</f>
        <v>Northeast</v>
      </c>
    </row>
    <row r="86" spans="1:11" ht="15" customHeight="1" x14ac:dyDescent="0.3">
      <c r="A86" s="25">
        <f>Raw_Orders!A86</f>
        <v>85</v>
      </c>
      <c r="B86" s="25">
        <f>Raw_Orders!B86</f>
        <v>1091</v>
      </c>
      <c r="C86" s="30">
        <f>INT(Raw_Orders!C86)</f>
        <v>42660</v>
      </c>
      <c r="D86" s="25">
        <f t="shared" si="3"/>
        <v>2016</v>
      </c>
      <c r="E86" s="25">
        <f t="shared" si="4"/>
        <v>10</v>
      </c>
      <c r="F86" s="25" t="str">
        <f t="shared" si="5"/>
        <v>Oct</v>
      </c>
      <c r="G86" s="25">
        <f>Raw_Orders!G86</f>
        <v>156</v>
      </c>
      <c r="H86" s="29">
        <f>Raw_Orders!K86</f>
        <v>803.44</v>
      </c>
      <c r="I86" s="25">
        <f>INDEX(tblAccounts[sales_rep_id],MATCH(B86,tblAccounts[id],0))</f>
        <v>321590</v>
      </c>
      <c r="J86" s="25">
        <f>INDEX(tblReps[region_id],MATCH(I86,tblReps[id],0))</f>
        <v>1</v>
      </c>
      <c r="K86" s="25" t="str">
        <f>INDEX(tblRegions[name],MATCH(J86,tblRegions[id],0))</f>
        <v>Northeast</v>
      </c>
    </row>
    <row r="87" spans="1:11" ht="15" customHeight="1" x14ac:dyDescent="0.3">
      <c r="A87" s="25">
        <f>Raw_Orders!A87</f>
        <v>86</v>
      </c>
      <c r="B87" s="25">
        <f>Raw_Orders!B87</f>
        <v>1091</v>
      </c>
      <c r="C87" s="30">
        <f>INT(Raw_Orders!C87)</f>
        <v>42689</v>
      </c>
      <c r="D87" s="25">
        <f t="shared" si="3"/>
        <v>2016</v>
      </c>
      <c r="E87" s="25">
        <f t="shared" si="4"/>
        <v>11</v>
      </c>
      <c r="F87" s="25" t="str">
        <f t="shared" si="5"/>
        <v>Nov</v>
      </c>
      <c r="G87" s="25">
        <f>Raw_Orders!G87</f>
        <v>261</v>
      </c>
      <c r="H87" s="29">
        <f>Raw_Orders!K87</f>
        <v>1323.04</v>
      </c>
      <c r="I87" s="25">
        <f>INDEX(tblAccounts[sales_rep_id],MATCH(B87,tblAccounts[id],0))</f>
        <v>321590</v>
      </c>
      <c r="J87" s="25">
        <f>INDEX(tblReps[region_id],MATCH(I87,tblReps[id],0))</f>
        <v>1</v>
      </c>
      <c r="K87" s="25" t="str">
        <f>INDEX(tblRegions[name],MATCH(J87,tblRegions[id],0))</f>
        <v>Northeast</v>
      </c>
    </row>
    <row r="88" spans="1:11" ht="15" customHeight="1" x14ac:dyDescent="0.3">
      <c r="A88" s="25">
        <f>Raw_Orders!A88</f>
        <v>87</v>
      </c>
      <c r="B88" s="25">
        <f>Raw_Orders!B88</f>
        <v>1091</v>
      </c>
      <c r="C88" s="30">
        <f>INT(Raw_Orders!C88)</f>
        <v>42718</v>
      </c>
      <c r="D88" s="25">
        <f t="shared" si="3"/>
        <v>2016</v>
      </c>
      <c r="E88" s="25">
        <f t="shared" si="4"/>
        <v>12</v>
      </c>
      <c r="F88" s="25" t="str">
        <f t="shared" si="5"/>
        <v>Dec</v>
      </c>
      <c r="G88" s="25">
        <f>Raw_Orders!G88</f>
        <v>166</v>
      </c>
      <c r="H88" s="29">
        <f>Raw_Orders!K88</f>
        <v>869.03</v>
      </c>
      <c r="I88" s="25">
        <f>INDEX(tblAccounts[sales_rep_id],MATCH(B88,tblAccounts[id],0))</f>
        <v>321590</v>
      </c>
      <c r="J88" s="25">
        <f>INDEX(tblReps[region_id],MATCH(I88,tblReps[id],0))</f>
        <v>1</v>
      </c>
      <c r="K88" s="25" t="str">
        <f>INDEX(tblRegions[name],MATCH(J88,tblRegions[id],0))</f>
        <v>Northeast</v>
      </c>
    </row>
    <row r="89" spans="1:11" ht="15" customHeight="1" x14ac:dyDescent="0.3">
      <c r="A89" s="25">
        <f>Raw_Orders!A89</f>
        <v>88</v>
      </c>
      <c r="B89" s="25">
        <f>Raw_Orders!B89</f>
        <v>1101</v>
      </c>
      <c r="C89" s="30">
        <f>INT(Raw_Orders!C89)</f>
        <v>42179</v>
      </c>
      <c r="D89" s="25">
        <f t="shared" si="3"/>
        <v>2015</v>
      </c>
      <c r="E89" s="25">
        <f t="shared" si="4"/>
        <v>6</v>
      </c>
      <c r="F89" s="25" t="str">
        <f t="shared" si="5"/>
        <v>Jun</v>
      </c>
      <c r="G89" s="25">
        <f>Raw_Orders!G89</f>
        <v>538</v>
      </c>
      <c r="H89" s="29">
        <f>Raw_Orders!K89</f>
        <v>3585.33</v>
      </c>
      <c r="I89" s="25">
        <f>INDEX(tblAccounts[sales_rep_id],MATCH(B89,tblAccounts[id],0))</f>
        <v>321600</v>
      </c>
      <c r="J89" s="25">
        <f>INDEX(tblReps[region_id],MATCH(I89,tblReps[id],0))</f>
        <v>1</v>
      </c>
      <c r="K89" s="25" t="str">
        <f>INDEX(tblRegions[name],MATCH(J89,tblRegions[id],0))</f>
        <v>Northeast</v>
      </c>
    </row>
    <row r="90" spans="1:11" ht="15" customHeight="1" x14ac:dyDescent="0.3">
      <c r="A90" s="25">
        <f>Raw_Orders!A90</f>
        <v>89</v>
      </c>
      <c r="B90" s="25">
        <f>Raw_Orders!B90</f>
        <v>1101</v>
      </c>
      <c r="C90" s="30">
        <f>INT(Raw_Orders!C90)</f>
        <v>42238</v>
      </c>
      <c r="D90" s="25">
        <f t="shared" si="3"/>
        <v>2015</v>
      </c>
      <c r="E90" s="25">
        <f t="shared" si="4"/>
        <v>8</v>
      </c>
      <c r="F90" s="25" t="str">
        <f t="shared" si="5"/>
        <v>Aug</v>
      </c>
      <c r="G90" s="25">
        <f>Raw_Orders!G90</f>
        <v>214</v>
      </c>
      <c r="H90" s="29">
        <f>Raw_Orders!K90</f>
        <v>1177.33</v>
      </c>
      <c r="I90" s="25">
        <f>INDEX(tblAccounts[sales_rep_id],MATCH(B90,tblAccounts[id],0))</f>
        <v>321600</v>
      </c>
      <c r="J90" s="25">
        <f>INDEX(tblReps[region_id],MATCH(I90,tblReps[id],0))</f>
        <v>1</v>
      </c>
      <c r="K90" s="25" t="str">
        <f>INDEX(tblRegions[name],MATCH(J90,tblRegions[id],0))</f>
        <v>Northeast</v>
      </c>
    </row>
    <row r="91" spans="1:11" ht="15" customHeight="1" x14ac:dyDescent="0.3">
      <c r="A91" s="25">
        <f>Raw_Orders!A91</f>
        <v>90</v>
      </c>
      <c r="B91" s="25">
        <f>Raw_Orders!B91</f>
        <v>1101</v>
      </c>
      <c r="C91" s="30">
        <f>INT(Raw_Orders!C91)</f>
        <v>42268</v>
      </c>
      <c r="D91" s="25">
        <f t="shared" si="3"/>
        <v>2015</v>
      </c>
      <c r="E91" s="25">
        <f t="shared" si="4"/>
        <v>9</v>
      </c>
      <c r="F91" s="25" t="str">
        <f t="shared" si="5"/>
        <v>Sep</v>
      </c>
      <c r="G91" s="25">
        <f>Raw_Orders!G91</f>
        <v>139</v>
      </c>
      <c r="H91" s="29">
        <f>Raw_Orders!K91</f>
        <v>693.61</v>
      </c>
      <c r="I91" s="25">
        <f>INDEX(tblAccounts[sales_rep_id],MATCH(B91,tblAccounts[id],0))</f>
        <v>321600</v>
      </c>
      <c r="J91" s="25">
        <f>INDEX(tblReps[region_id],MATCH(I91,tblReps[id],0))</f>
        <v>1</v>
      </c>
      <c r="K91" s="25" t="str">
        <f>INDEX(tblRegions[name],MATCH(J91,tblRegions[id],0))</f>
        <v>Northeast</v>
      </c>
    </row>
    <row r="92" spans="1:11" ht="15" customHeight="1" x14ac:dyDescent="0.3">
      <c r="A92" s="25">
        <f>Raw_Orders!A92</f>
        <v>91</v>
      </c>
      <c r="B92" s="25">
        <f>Raw_Orders!B92</f>
        <v>1101</v>
      </c>
      <c r="C92" s="30">
        <f>INT(Raw_Orders!C92)</f>
        <v>42298</v>
      </c>
      <c r="D92" s="25">
        <f t="shared" si="3"/>
        <v>2015</v>
      </c>
      <c r="E92" s="25">
        <f t="shared" si="4"/>
        <v>10</v>
      </c>
      <c r="F92" s="25" t="str">
        <f t="shared" si="5"/>
        <v>Oct</v>
      </c>
      <c r="G92" s="25">
        <f>Raw_Orders!G92</f>
        <v>165</v>
      </c>
      <c r="H92" s="29">
        <f>Raw_Orders!K92</f>
        <v>876.56</v>
      </c>
      <c r="I92" s="25">
        <f>INDEX(tblAccounts[sales_rep_id],MATCH(B92,tblAccounts[id],0))</f>
        <v>321600</v>
      </c>
      <c r="J92" s="25">
        <f>INDEX(tblReps[region_id],MATCH(I92,tblReps[id],0))</f>
        <v>1</v>
      </c>
      <c r="K92" s="25" t="str">
        <f>INDEX(tblRegions[name],MATCH(J92,tblRegions[id],0))</f>
        <v>Northeast</v>
      </c>
    </row>
    <row r="93" spans="1:11" ht="15" customHeight="1" x14ac:dyDescent="0.3">
      <c r="A93" s="25">
        <f>Raw_Orders!A93</f>
        <v>92</v>
      </c>
      <c r="B93" s="25">
        <f>Raw_Orders!B93</f>
        <v>1101</v>
      </c>
      <c r="C93" s="30">
        <f>INT(Raw_Orders!C93)</f>
        <v>42329</v>
      </c>
      <c r="D93" s="25">
        <f t="shared" si="3"/>
        <v>2015</v>
      </c>
      <c r="E93" s="25">
        <f t="shared" si="4"/>
        <v>11</v>
      </c>
      <c r="F93" s="25" t="str">
        <f t="shared" si="5"/>
        <v>Nov</v>
      </c>
      <c r="G93" s="25">
        <f>Raw_Orders!G93</f>
        <v>194</v>
      </c>
      <c r="H93" s="29">
        <f>Raw_Orders!K93</f>
        <v>1086.98</v>
      </c>
      <c r="I93" s="25">
        <f>INDEX(tblAccounts[sales_rep_id],MATCH(B93,tblAccounts[id],0))</f>
        <v>321600</v>
      </c>
      <c r="J93" s="25">
        <f>INDEX(tblReps[region_id],MATCH(I93,tblReps[id],0))</f>
        <v>1</v>
      </c>
      <c r="K93" s="25" t="str">
        <f>INDEX(tblRegions[name],MATCH(J93,tblRegions[id],0))</f>
        <v>Northeast</v>
      </c>
    </row>
    <row r="94" spans="1:11" ht="15" customHeight="1" x14ac:dyDescent="0.3">
      <c r="A94" s="25">
        <f>Raw_Orders!A94</f>
        <v>93</v>
      </c>
      <c r="B94" s="25">
        <f>Raw_Orders!B94</f>
        <v>1101</v>
      </c>
      <c r="C94" s="30">
        <f>INT(Raw_Orders!C94)</f>
        <v>42357</v>
      </c>
      <c r="D94" s="25">
        <f t="shared" si="3"/>
        <v>2015</v>
      </c>
      <c r="E94" s="25">
        <f t="shared" si="4"/>
        <v>12</v>
      </c>
      <c r="F94" s="25" t="str">
        <f t="shared" si="5"/>
        <v>Dec</v>
      </c>
      <c r="G94" s="25">
        <f>Raw_Orders!G94</f>
        <v>212</v>
      </c>
      <c r="H94" s="29">
        <f>Raw_Orders!K94</f>
        <v>1194.1400000000001</v>
      </c>
      <c r="I94" s="25">
        <f>INDEX(tblAccounts[sales_rep_id],MATCH(B94,tblAccounts[id],0))</f>
        <v>321600</v>
      </c>
      <c r="J94" s="25">
        <f>INDEX(tblReps[region_id],MATCH(I94,tblReps[id],0))</f>
        <v>1</v>
      </c>
      <c r="K94" s="25" t="str">
        <f>INDEX(tblRegions[name],MATCH(J94,tblRegions[id],0))</f>
        <v>Northeast</v>
      </c>
    </row>
    <row r="95" spans="1:11" ht="15" customHeight="1" x14ac:dyDescent="0.3">
      <c r="A95" s="25">
        <f>Raw_Orders!A95</f>
        <v>94</v>
      </c>
      <c r="B95" s="25">
        <f>Raw_Orders!B95</f>
        <v>1101</v>
      </c>
      <c r="C95" s="30">
        <f>INT(Raw_Orders!C95)</f>
        <v>42386</v>
      </c>
      <c r="D95" s="25">
        <f t="shared" si="3"/>
        <v>2016</v>
      </c>
      <c r="E95" s="25">
        <f t="shared" si="4"/>
        <v>1</v>
      </c>
      <c r="F95" s="25" t="str">
        <f t="shared" si="5"/>
        <v>Jan</v>
      </c>
      <c r="G95" s="25">
        <f>Raw_Orders!G95</f>
        <v>166</v>
      </c>
      <c r="H95" s="29">
        <f>Raw_Orders!K95</f>
        <v>874.62</v>
      </c>
      <c r="I95" s="25">
        <f>INDEX(tblAccounts[sales_rep_id],MATCH(B95,tblAccounts[id],0))</f>
        <v>321600</v>
      </c>
      <c r="J95" s="25">
        <f>INDEX(tblReps[region_id],MATCH(I95,tblReps[id],0))</f>
        <v>1</v>
      </c>
      <c r="K95" s="25" t="str">
        <f>INDEX(tblRegions[name],MATCH(J95,tblRegions[id],0))</f>
        <v>Northeast</v>
      </c>
    </row>
    <row r="96" spans="1:11" ht="15" customHeight="1" x14ac:dyDescent="0.3">
      <c r="A96" s="25">
        <f>Raw_Orders!A96</f>
        <v>95</v>
      </c>
      <c r="B96" s="25">
        <f>Raw_Orders!B96</f>
        <v>1101</v>
      </c>
      <c r="C96" s="30">
        <f>INT(Raw_Orders!C96)</f>
        <v>42415</v>
      </c>
      <c r="D96" s="25">
        <f t="shared" si="3"/>
        <v>2016</v>
      </c>
      <c r="E96" s="25">
        <f t="shared" si="4"/>
        <v>2</v>
      </c>
      <c r="F96" s="25" t="str">
        <f t="shared" si="5"/>
        <v>Feb</v>
      </c>
      <c r="G96" s="25">
        <f>Raw_Orders!G96</f>
        <v>171</v>
      </c>
      <c r="H96" s="29">
        <f>Raw_Orders!K96</f>
        <v>862.05</v>
      </c>
      <c r="I96" s="25">
        <f>INDEX(tblAccounts[sales_rep_id],MATCH(B96,tblAccounts[id],0))</f>
        <v>321600</v>
      </c>
      <c r="J96" s="25">
        <f>INDEX(tblReps[region_id],MATCH(I96,tblReps[id],0))</f>
        <v>1</v>
      </c>
      <c r="K96" s="25" t="str">
        <f>INDEX(tblRegions[name],MATCH(J96,tblRegions[id],0))</f>
        <v>Northeast</v>
      </c>
    </row>
    <row r="97" spans="1:11" ht="15" customHeight="1" x14ac:dyDescent="0.3">
      <c r="A97" s="25">
        <f>Raw_Orders!A97</f>
        <v>96</v>
      </c>
      <c r="B97" s="25">
        <f>Raw_Orders!B97</f>
        <v>1101</v>
      </c>
      <c r="C97" s="30">
        <f>INT(Raw_Orders!C97)</f>
        <v>42444</v>
      </c>
      <c r="D97" s="25">
        <f t="shared" si="3"/>
        <v>2016</v>
      </c>
      <c r="E97" s="25">
        <f t="shared" si="4"/>
        <v>3</v>
      </c>
      <c r="F97" s="25" t="str">
        <f t="shared" si="5"/>
        <v>Mar</v>
      </c>
      <c r="G97" s="25">
        <f>Raw_Orders!G97</f>
        <v>38</v>
      </c>
      <c r="H97" s="29">
        <f>Raw_Orders!K97</f>
        <v>259.7</v>
      </c>
      <c r="I97" s="25">
        <f>INDEX(tblAccounts[sales_rep_id],MATCH(B97,tblAccounts[id],0))</f>
        <v>321600</v>
      </c>
      <c r="J97" s="25">
        <f>INDEX(tblReps[region_id],MATCH(I97,tblReps[id],0))</f>
        <v>1</v>
      </c>
      <c r="K97" s="25" t="str">
        <f>INDEX(tblRegions[name],MATCH(J97,tblRegions[id],0))</f>
        <v>Northeast</v>
      </c>
    </row>
    <row r="98" spans="1:11" ht="15" customHeight="1" x14ac:dyDescent="0.3">
      <c r="A98" s="25">
        <f>Raw_Orders!A98</f>
        <v>97</v>
      </c>
      <c r="B98" s="25">
        <f>Raw_Orders!B98</f>
        <v>1101</v>
      </c>
      <c r="C98" s="30">
        <f>INT(Raw_Orders!C98)</f>
        <v>42474</v>
      </c>
      <c r="D98" s="25">
        <f t="shared" si="3"/>
        <v>2016</v>
      </c>
      <c r="E98" s="25">
        <f t="shared" si="4"/>
        <v>4</v>
      </c>
      <c r="F98" s="25" t="str">
        <f t="shared" si="5"/>
        <v>Apr</v>
      </c>
      <c r="G98" s="25">
        <f>Raw_Orders!G98</f>
        <v>176</v>
      </c>
      <c r="H98" s="29">
        <f>Raw_Orders!K98</f>
        <v>918.24</v>
      </c>
      <c r="I98" s="25">
        <f>INDEX(tblAccounts[sales_rep_id],MATCH(B98,tblAccounts[id],0))</f>
        <v>321600</v>
      </c>
      <c r="J98" s="25">
        <f>INDEX(tblReps[region_id],MATCH(I98,tblReps[id],0))</f>
        <v>1</v>
      </c>
      <c r="K98" s="25" t="str">
        <f>INDEX(tblRegions[name],MATCH(J98,tblRegions[id],0))</f>
        <v>Northeast</v>
      </c>
    </row>
    <row r="99" spans="1:11" ht="15" customHeight="1" x14ac:dyDescent="0.3">
      <c r="A99" s="25">
        <f>Raw_Orders!A99</f>
        <v>98</v>
      </c>
      <c r="B99" s="25">
        <f>Raw_Orders!B99</f>
        <v>1101</v>
      </c>
      <c r="C99" s="30">
        <f>INT(Raw_Orders!C99)</f>
        <v>42503</v>
      </c>
      <c r="D99" s="25">
        <f t="shared" si="3"/>
        <v>2016</v>
      </c>
      <c r="E99" s="25">
        <f t="shared" si="4"/>
        <v>5</v>
      </c>
      <c r="F99" s="25" t="str">
        <f t="shared" si="5"/>
        <v>May</v>
      </c>
      <c r="G99" s="25">
        <f>Raw_Orders!G99</f>
        <v>201</v>
      </c>
      <c r="H99" s="29">
        <f>Raw_Orders!K99</f>
        <v>1111.8499999999999</v>
      </c>
      <c r="I99" s="25">
        <f>INDEX(tblAccounts[sales_rep_id],MATCH(B99,tblAccounts[id],0))</f>
        <v>321600</v>
      </c>
      <c r="J99" s="25">
        <f>INDEX(tblReps[region_id],MATCH(I99,tblReps[id],0))</f>
        <v>1</v>
      </c>
      <c r="K99" s="25" t="str">
        <f>INDEX(tblRegions[name],MATCH(J99,tblRegions[id],0))</f>
        <v>Northeast</v>
      </c>
    </row>
    <row r="100" spans="1:11" ht="15" customHeight="1" x14ac:dyDescent="0.3">
      <c r="A100" s="25">
        <f>Raw_Orders!A100</f>
        <v>99</v>
      </c>
      <c r="B100" s="25">
        <f>Raw_Orders!B100</f>
        <v>1101</v>
      </c>
      <c r="C100" s="30">
        <f>INT(Raw_Orders!C100)</f>
        <v>42533</v>
      </c>
      <c r="D100" s="25">
        <f t="shared" si="3"/>
        <v>2016</v>
      </c>
      <c r="E100" s="25">
        <f t="shared" si="4"/>
        <v>6</v>
      </c>
      <c r="F100" s="25" t="str">
        <f t="shared" si="5"/>
        <v>Jun</v>
      </c>
      <c r="G100" s="25">
        <f>Raw_Orders!G100</f>
        <v>162</v>
      </c>
      <c r="H100" s="29">
        <f>Raw_Orders!K100</f>
        <v>845.94</v>
      </c>
      <c r="I100" s="25">
        <f>INDEX(tblAccounts[sales_rep_id],MATCH(B100,tblAccounts[id],0))</f>
        <v>321600</v>
      </c>
      <c r="J100" s="25">
        <f>INDEX(tblReps[region_id],MATCH(I100,tblReps[id],0))</f>
        <v>1</v>
      </c>
      <c r="K100" s="25" t="str">
        <f>INDEX(tblRegions[name],MATCH(J100,tblRegions[id],0))</f>
        <v>Northeast</v>
      </c>
    </row>
    <row r="101" spans="1:11" ht="15" customHeight="1" x14ac:dyDescent="0.3">
      <c r="A101" s="25">
        <f>Raw_Orders!A101</f>
        <v>100</v>
      </c>
      <c r="B101" s="25">
        <f>Raw_Orders!B101</f>
        <v>1111</v>
      </c>
      <c r="C101" s="30">
        <f>INT(Raw_Orders!C101)</f>
        <v>42323</v>
      </c>
      <c r="D101" s="25">
        <f t="shared" si="3"/>
        <v>2015</v>
      </c>
      <c r="E101" s="25">
        <f t="shared" si="4"/>
        <v>11</v>
      </c>
      <c r="F101" s="25" t="str">
        <f t="shared" si="5"/>
        <v>Nov</v>
      </c>
      <c r="G101" s="25">
        <f>Raw_Orders!G101</f>
        <v>401</v>
      </c>
      <c r="H101" s="29">
        <f>Raw_Orders!K101</f>
        <v>2265.48</v>
      </c>
      <c r="I101" s="25">
        <f>INDEX(tblAccounts[sales_rep_id],MATCH(B101,tblAccounts[id],0))</f>
        <v>321610</v>
      </c>
      <c r="J101" s="25">
        <f>INDEX(tblReps[region_id],MATCH(I101,tblReps[id],0))</f>
        <v>1</v>
      </c>
      <c r="K101" s="25" t="str">
        <f>INDEX(tblRegions[name],MATCH(J101,tblRegions[id],0))</f>
        <v>Northeast</v>
      </c>
    </row>
    <row r="102" spans="1:11" ht="15" customHeight="1" x14ac:dyDescent="0.3">
      <c r="A102" s="25">
        <f>Raw_Orders!A102</f>
        <v>101</v>
      </c>
      <c r="B102" s="25">
        <f>Raw_Orders!B102</f>
        <v>1111</v>
      </c>
      <c r="C102" s="30">
        <f>INT(Raw_Orders!C102)</f>
        <v>42353</v>
      </c>
      <c r="D102" s="25">
        <f t="shared" si="3"/>
        <v>2015</v>
      </c>
      <c r="E102" s="25">
        <f t="shared" si="4"/>
        <v>12</v>
      </c>
      <c r="F102" s="25" t="str">
        <f t="shared" si="5"/>
        <v>Dec</v>
      </c>
      <c r="G102" s="25">
        <f>Raw_Orders!G102</f>
        <v>390</v>
      </c>
      <c r="H102" s="29">
        <f>Raw_Orders!K102</f>
        <v>2048.6</v>
      </c>
      <c r="I102" s="25">
        <f>INDEX(tblAccounts[sales_rep_id],MATCH(B102,tblAccounts[id],0))</f>
        <v>321610</v>
      </c>
      <c r="J102" s="25">
        <f>INDEX(tblReps[region_id],MATCH(I102,tblReps[id],0))</f>
        <v>1</v>
      </c>
      <c r="K102" s="25" t="str">
        <f>INDEX(tblRegions[name],MATCH(J102,tblRegions[id],0))</f>
        <v>Northeast</v>
      </c>
    </row>
    <row r="103" spans="1:11" ht="15" customHeight="1" x14ac:dyDescent="0.3">
      <c r="A103" s="25">
        <f>Raw_Orders!A103</f>
        <v>102</v>
      </c>
      <c r="B103" s="25">
        <f>Raw_Orders!B103</f>
        <v>1121</v>
      </c>
      <c r="C103" s="30">
        <f>INT(Raw_Orders!C103)</f>
        <v>42242</v>
      </c>
      <c r="D103" s="25">
        <f t="shared" si="3"/>
        <v>2015</v>
      </c>
      <c r="E103" s="25">
        <f t="shared" si="4"/>
        <v>8</v>
      </c>
      <c r="F103" s="25" t="str">
        <f t="shared" si="5"/>
        <v>Aug</v>
      </c>
      <c r="G103" s="25">
        <f>Raw_Orders!G103</f>
        <v>337</v>
      </c>
      <c r="H103" s="29">
        <f>Raw_Orders!K103</f>
        <v>1798.56</v>
      </c>
      <c r="I103" s="25">
        <f>INDEX(tblAccounts[sales_rep_id],MATCH(B103,tblAccounts[id],0))</f>
        <v>321620</v>
      </c>
      <c r="J103" s="25">
        <f>INDEX(tblReps[region_id],MATCH(I103,tblReps[id],0))</f>
        <v>1</v>
      </c>
      <c r="K103" s="25" t="str">
        <f>INDEX(tblRegions[name],MATCH(J103,tblRegions[id],0))</f>
        <v>Northeast</v>
      </c>
    </row>
    <row r="104" spans="1:11" ht="15" customHeight="1" x14ac:dyDescent="0.3">
      <c r="A104" s="25">
        <f>Raw_Orders!A104</f>
        <v>103</v>
      </c>
      <c r="B104" s="25">
        <f>Raw_Orders!B104</f>
        <v>1121</v>
      </c>
      <c r="C104" s="30">
        <f>INT(Raw_Orders!C104)</f>
        <v>42272</v>
      </c>
      <c r="D104" s="25">
        <f t="shared" si="3"/>
        <v>2015</v>
      </c>
      <c r="E104" s="25">
        <f t="shared" si="4"/>
        <v>9</v>
      </c>
      <c r="F104" s="25" t="str">
        <f t="shared" si="5"/>
        <v>Sep</v>
      </c>
      <c r="G104" s="25">
        <f>Raw_Orders!G104</f>
        <v>362</v>
      </c>
      <c r="H104" s="29">
        <f>Raw_Orders!K104</f>
        <v>1966.38</v>
      </c>
      <c r="I104" s="25">
        <f>INDEX(tblAccounts[sales_rep_id],MATCH(B104,tblAccounts[id],0))</f>
        <v>321620</v>
      </c>
      <c r="J104" s="25">
        <f>INDEX(tblReps[region_id],MATCH(I104,tblReps[id],0))</f>
        <v>1</v>
      </c>
      <c r="K104" s="25" t="str">
        <f>INDEX(tblRegions[name],MATCH(J104,tblRegions[id],0))</f>
        <v>Northeast</v>
      </c>
    </row>
    <row r="105" spans="1:11" ht="15" customHeight="1" x14ac:dyDescent="0.3">
      <c r="A105" s="25">
        <f>Raw_Orders!A105</f>
        <v>104</v>
      </c>
      <c r="B105" s="25">
        <f>Raw_Orders!B105</f>
        <v>1121</v>
      </c>
      <c r="C105" s="30">
        <f>INT(Raw_Orders!C105)</f>
        <v>42301</v>
      </c>
      <c r="D105" s="25">
        <f t="shared" si="3"/>
        <v>2015</v>
      </c>
      <c r="E105" s="25">
        <f t="shared" si="4"/>
        <v>10</v>
      </c>
      <c r="F105" s="25" t="str">
        <f t="shared" si="5"/>
        <v>Oct</v>
      </c>
      <c r="G105" s="25">
        <f>Raw_Orders!G105</f>
        <v>397</v>
      </c>
      <c r="H105" s="29">
        <f>Raw_Orders!K105</f>
        <v>2245.54</v>
      </c>
      <c r="I105" s="25">
        <f>INDEX(tblAccounts[sales_rep_id],MATCH(B105,tblAccounts[id],0))</f>
        <v>321620</v>
      </c>
      <c r="J105" s="25">
        <f>INDEX(tblReps[region_id],MATCH(I105,tblReps[id],0))</f>
        <v>1</v>
      </c>
      <c r="K105" s="25" t="str">
        <f>INDEX(tblRegions[name],MATCH(J105,tblRegions[id],0))</f>
        <v>Northeast</v>
      </c>
    </row>
    <row r="106" spans="1:11" ht="15" customHeight="1" x14ac:dyDescent="0.3">
      <c r="A106" s="25">
        <f>Raw_Orders!A106</f>
        <v>105</v>
      </c>
      <c r="B106" s="25">
        <f>Raw_Orders!B106</f>
        <v>1121</v>
      </c>
      <c r="C106" s="30">
        <f>INT(Raw_Orders!C106)</f>
        <v>42330</v>
      </c>
      <c r="D106" s="25">
        <f t="shared" si="3"/>
        <v>2015</v>
      </c>
      <c r="E106" s="25">
        <f t="shared" si="4"/>
        <v>11</v>
      </c>
      <c r="F106" s="25" t="str">
        <f t="shared" si="5"/>
        <v>Nov</v>
      </c>
      <c r="G106" s="25">
        <f>Raw_Orders!G106</f>
        <v>373</v>
      </c>
      <c r="H106" s="29">
        <f>Raw_Orders!K106</f>
        <v>1972.57</v>
      </c>
      <c r="I106" s="25">
        <f>INDEX(tblAccounts[sales_rep_id],MATCH(B106,tblAccounts[id],0))</f>
        <v>321620</v>
      </c>
      <c r="J106" s="25">
        <f>INDEX(tblReps[region_id],MATCH(I106,tblReps[id],0))</f>
        <v>1</v>
      </c>
      <c r="K106" s="25" t="str">
        <f>INDEX(tblRegions[name],MATCH(J106,tblRegions[id],0))</f>
        <v>Northeast</v>
      </c>
    </row>
    <row r="107" spans="1:11" ht="15" customHeight="1" x14ac:dyDescent="0.3">
      <c r="A107" s="25">
        <f>Raw_Orders!A107</f>
        <v>106</v>
      </c>
      <c r="B107" s="25">
        <f>Raw_Orders!B107</f>
        <v>1121</v>
      </c>
      <c r="C107" s="30">
        <f>INT(Raw_Orders!C107)</f>
        <v>42359</v>
      </c>
      <c r="D107" s="25">
        <f t="shared" si="3"/>
        <v>2015</v>
      </c>
      <c r="E107" s="25">
        <f t="shared" si="4"/>
        <v>12</v>
      </c>
      <c r="F107" s="25" t="str">
        <f t="shared" si="5"/>
        <v>Dec</v>
      </c>
      <c r="G107" s="25">
        <f>Raw_Orders!G107</f>
        <v>307</v>
      </c>
      <c r="H107" s="29">
        <f>Raw_Orders!K107</f>
        <v>1582.01</v>
      </c>
      <c r="I107" s="25">
        <f>INDEX(tblAccounts[sales_rep_id],MATCH(B107,tblAccounts[id],0))</f>
        <v>321620</v>
      </c>
      <c r="J107" s="25">
        <f>INDEX(tblReps[region_id],MATCH(I107,tblReps[id],0))</f>
        <v>1</v>
      </c>
      <c r="K107" s="25" t="str">
        <f>INDEX(tblRegions[name],MATCH(J107,tblRegions[id],0))</f>
        <v>Northeast</v>
      </c>
    </row>
    <row r="108" spans="1:11" ht="15" customHeight="1" x14ac:dyDescent="0.3">
      <c r="A108" s="25">
        <f>Raw_Orders!A108</f>
        <v>107</v>
      </c>
      <c r="B108" s="25">
        <f>Raw_Orders!B108</f>
        <v>1121</v>
      </c>
      <c r="C108" s="30">
        <f>INT(Raw_Orders!C108)</f>
        <v>42389</v>
      </c>
      <c r="D108" s="25">
        <f t="shared" si="3"/>
        <v>2016</v>
      </c>
      <c r="E108" s="25">
        <f t="shared" si="4"/>
        <v>1</v>
      </c>
      <c r="F108" s="25" t="str">
        <f t="shared" si="5"/>
        <v>Jan</v>
      </c>
      <c r="G108" s="25">
        <f>Raw_Orders!G108</f>
        <v>260</v>
      </c>
      <c r="H108" s="29">
        <f>Raw_Orders!K108</f>
        <v>1461.26</v>
      </c>
      <c r="I108" s="25">
        <f>INDEX(tblAccounts[sales_rep_id],MATCH(B108,tblAccounts[id],0))</f>
        <v>321620</v>
      </c>
      <c r="J108" s="25">
        <f>INDEX(tblReps[region_id],MATCH(I108,tblReps[id],0))</f>
        <v>1</v>
      </c>
      <c r="K108" s="25" t="str">
        <f>INDEX(tblRegions[name],MATCH(J108,tblRegions[id],0))</f>
        <v>Northeast</v>
      </c>
    </row>
    <row r="109" spans="1:11" ht="15" customHeight="1" x14ac:dyDescent="0.3">
      <c r="A109" s="25">
        <f>Raw_Orders!A109</f>
        <v>108</v>
      </c>
      <c r="B109" s="25">
        <f>Raw_Orders!B109</f>
        <v>1121</v>
      </c>
      <c r="C109" s="30">
        <f>INT(Raw_Orders!C109)</f>
        <v>42419</v>
      </c>
      <c r="D109" s="25">
        <f t="shared" si="3"/>
        <v>2016</v>
      </c>
      <c r="E109" s="25">
        <f t="shared" si="4"/>
        <v>2</v>
      </c>
      <c r="F109" s="25" t="str">
        <f t="shared" si="5"/>
        <v>Feb</v>
      </c>
      <c r="G109" s="25">
        <f>Raw_Orders!G109</f>
        <v>339</v>
      </c>
      <c r="H109" s="29">
        <f>Raw_Orders!K109</f>
        <v>1833.52</v>
      </c>
      <c r="I109" s="25">
        <f>INDEX(tblAccounts[sales_rep_id],MATCH(B109,tblAccounts[id],0))</f>
        <v>321620</v>
      </c>
      <c r="J109" s="25">
        <f>INDEX(tblReps[region_id],MATCH(I109,tblReps[id],0))</f>
        <v>1</v>
      </c>
      <c r="K109" s="25" t="str">
        <f>INDEX(tblRegions[name],MATCH(J109,tblRegions[id],0))</f>
        <v>Northeast</v>
      </c>
    </row>
    <row r="110" spans="1:11" ht="15" customHeight="1" x14ac:dyDescent="0.3">
      <c r="A110" s="25">
        <f>Raw_Orders!A110</f>
        <v>109</v>
      </c>
      <c r="B110" s="25">
        <f>Raw_Orders!B110</f>
        <v>1121</v>
      </c>
      <c r="C110" s="30">
        <f>INT(Raw_Orders!C110)</f>
        <v>42448</v>
      </c>
      <c r="D110" s="25">
        <f t="shared" si="3"/>
        <v>2016</v>
      </c>
      <c r="E110" s="25">
        <f t="shared" si="4"/>
        <v>3</v>
      </c>
      <c r="F110" s="25" t="str">
        <f t="shared" si="5"/>
        <v>Mar</v>
      </c>
      <c r="G110" s="25">
        <f>Raw_Orders!G110</f>
        <v>320</v>
      </c>
      <c r="H110" s="29">
        <f>Raw_Orders!K110</f>
        <v>1661.8</v>
      </c>
      <c r="I110" s="25">
        <f>INDEX(tblAccounts[sales_rep_id],MATCH(B110,tblAccounts[id],0))</f>
        <v>321620</v>
      </c>
      <c r="J110" s="25">
        <f>INDEX(tblReps[region_id],MATCH(I110,tblReps[id],0))</f>
        <v>1</v>
      </c>
      <c r="K110" s="25" t="str">
        <f>INDEX(tblRegions[name],MATCH(J110,tblRegions[id],0))</f>
        <v>Northeast</v>
      </c>
    </row>
    <row r="111" spans="1:11" ht="15" customHeight="1" x14ac:dyDescent="0.3">
      <c r="A111" s="25">
        <f>Raw_Orders!A111</f>
        <v>110</v>
      </c>
      <c r="B111" s="25">
        <f>Raw_Orders!B111</f>
        <v>1121</v>
      </c>
      <c r="C111" s="30">
        <f>INT(Raw_Orders!C111)</f>
        <v>42478</v>
      </c>
      <c r="D111" s="25">
        <f t="shared" si="3"/>
        <v>2016</v>
      </c>
      <c r="E111" s="25">
        <f t="shared" si="4"/>
        <v>4</v>
      </c>
      <c r="F111" s="25" t="str">
        <f t="shared" si="5"/>
        <v>Apr</v>
      </c>
      <c r="G111" s="25">
        <f>Raw_Orders!G111</f>
        <v>319</v>
      </c>
      <c r="H111" s="29">
        <f>Raw_Orders!K111</f>
        <v>1657.54</v>
      </c>
      <c r="I111" s="25">
        <f>INDEX(tblAccounts[sales_rep_id],MATCH(B111,tblAccounts[id],0))</f>
        <v>321620</v>
      </c>
      <c r="J111" s="25">
        <f>INDEX(tblReps[region_id],MATCH(I111,tblReps[id],0))</f>
        <v>1</v>
      </c>
      <c r="K111" s="25" t="str">
        <f>INDEX(tblRegions[name],MATCH(J111,tblRegions[id],0))</f>
        <v>Northeast</v>
      </c>
    </row>
    <row r="112" spans="1:11" ht="15" customHeight="1" x14ac:dyDescent="0.3">
      <c r="A112" s="25">
        <f>Raw_Orders!A112</f>
        <v>111</v>
      </c>
      <c r="B112" s="25">
        <f>Raw_Orders!B112</f>
        <v>1121</v>
      </c>
      <c r="C112" s="30">
        <f>INT(Raw_Orders!C112)</f>
        <v>42507</v>
      </c>
      <c r="D112" s="25">
        <f t="shared" si="3"/>
        <v>2016</v>
      </c>
      <c r="E112" s="25">
        <f t="shared" si="4"/>
        <v>5</v>
      </c>
      <c r="F112" s="25" t="str">
        <f t="shared" si="5"/>
        <v>May</v>
      </c>
      <c r="G112" s="25">
        <f>Raw_Orders!G112</f>
        <v>370</v>
      </c>
      <c r="H112" s="29">
        <f>Raw_Orders!K112</f>
        <v>2027.68</v>
      </c>
      <c r="I112" s="25">
        <f>INDEX(tblAccounts[sales_rep_id],MATCH(B112,tblAccounts[id],0))</f>
        <v>321620</v>
      </c>
      <c r="J112" s="25">
        <f>INDEX(tblReps[region_id],MATCH(I112,tblReps[id],0))</f>
        <v>1</v>
      </c>
      <c r="K112" s="25" t="str">
        <f>INDEX(tblRegions[name],MATCH(J112,tblRegions[id],0))</f>
        <v>Northeast</v>
      </c>
    </row>
    <row r="113" spans="1:11" ht="15" customHeight="1" x14ac:dyDescent="0.3">
      <c r="A113" s="25">
        <f>Raw_Orders!A113</f>
        <v>112</v>
      </c>
      <c r="B113" s="25">
        <f>Raw_Orders!B113</f>
        <v>1121</v>
      </c>
      <c r="C113" s="30">
        <f>INT(Raw_Orders!C113)</f>
        <v>42566</v>
      </c>
      <c r="D113" s="25">
        <f t="shared" si="3"/>
        <v>2016</v>
      </c>
      <c r="E113" s="25">
        <f t="shared" si="4"/>
        <v>7</v>
      </c>
      <c r="F113" s="25" t="str">
        <f t="shared" si="5"/>
        <v>Jul</v>
      </c>
      <c r="G113" s="25">
        <f>Raw_Orders!G113</f>
        <v>326</v>
      </c>
      <c r="H113" s="29">
        <f>Raw_Orders!K113</f>
        <v>1714.93</v>
      </c>
      <c r="I113" s="25">
        <f>INDEX(tblAccounts[sales_rep_id],MATCH(B113,tblAccounts[id],0))</f>
        <v>321620</v>
      </c>
      <c r="J113" s="25">
        <f>INDEX(tblReps[region_id],MATCH(I113,tblReps[id],0))</f>
        <v>1</v>
      </c>
      <c r="K113" s="25" t="str">
        <f>INDEX(tblRegions[name],MATCH(J113,tblRegions[id],0))</f>
        <v>Northeast</v>
      </c>
    </row>
    <row r="114" spans="1:11" ht="15" customHeight="1" x14ac:dyDescent="0.3">
      <c r="A114" s="25">
        <f>Raw_Orders!A114</f>
        <v>113</v>
      </c>
      <c r="B114" s="25">
        <f>Raw_Orders!B114</f>
        <v>1121</v>
      </c>
      <c r="C114" s="30">
        <f>INT(Raw_Orders!C114)</f>
        <v>42595</v>
      </c>
      <c r="D114" s="25">
        <f t="shared" si="3"/>
        <v>2016</v>
      </c>
      <c r="E114" s="25">
        <f t="shared" si="4"/>
        <v>8</v>
      </c>
      <c r="F114" s="25" t="str">
        <f t="shared" si="5"/>
        <v>Aug</v>
      </c>
      <c r="G114" s="25">
        <f>Raw_Orders!G114</f>
        <v>316</v>
      </c>
      <c r="H114" s="29">
        <f>Raw_Orders!K114</f>
        <v>1611.84</v>
      </c>
      <c r="I114" s="25">
        <f>INDEX(tblAccounts[sales_rep_id],MATCH(B114,tblAccounts[id],0))</f>
        <v>321620</v>
      </c>
      <c r="J114" s="25">
        <f>INDEX(tblReps[region_id],MATCH(I114,tblReps[id],0))</f>
        <v>1</v>
      </c>
      <c r="K114" s="25" t="str">
        <f>INDEX(tblRegions[name],MATCH(J114,tblRegions[id],0))</f>
        <v>Northeast</v>
      </c>
    </row>
    <row r="115" spans="1:11" ht="15" customHeight="1" x14ac:dyDescent="0.3">
      <c r="A115" s="25">
        <f>Raw_Orders!A115</f>
        <v>114</v>
      </c>
      <c r="B115" s="25">
        <f>Raw_Orders!B115</f>
        <v>1121</v>
      </c>
      <c r="C115" s="30">
        <f>INT(Raw_Orders!C115)</f>
        <v>42624</v>
      </c>
      <c r="D115" s="25">
        <f t="shared" si="3"/>
        <v>2016</v>
      </c>
      <c r="E115" s="25">
        <f t="shared" si="4"/>
        <v>9</v>
      </c>
      <c r="F115" s="25" t="str">
        <f t="shared" si="5"/>
        <v>Sep</v>
      </c>
      <c r="G115" s="25">
        <f>Raw_Orders!G115</f>
        <v>324</v>
      </c>
      <c r="H115" s="29">
        <f>Raw_Orders!K115</f>
        <v>1664.26</v>
      </c>
      <c r="I115" s="25">
        <f>INDEX(tblAccounts[sales_rep_id],MATCH(B115,tblAccounts[id],0))</f>
        <v>321620</v>
      </c>
      <c r="J115" s="25">
        <f>INDEX(tblReps[region_id],MATCH(I115,tblReps[id],0))</f>
        <v>1</v>
      </c>
      <c r="K115" s="25" t="str">
        <f>INDEX(tblRegions[name],MATCH(J115,tblRegions[id],0))</f>
        <v>Northeast</v>
      </c>
    </row>
    <row r="116" spans="1:11" ht="15" customHeight="1" x14ac:dyDescent="0.3">
      <c r="A116" s="25">
        <f>Raw_Orders!A116</f>
        <v>115</v>
      </c>
      <c r="B116" s="25">
        <f>Raw_Orders!B116</f>
        <v>1121</v>
      </c>
      <c r="C116" s="30">
        <f>INT(Raw_Orders!C116)</f>
        <v>42653</v>
      </c>
      <c r="D116" s="25">
        <f t="shared" si="3"/>
        <v>2016</v>
      </c>
      <c r="E116" s="25">
        <f t="shared" si="4"/>
        <v>10</v>
      </c>
      <c r="F116" s="25" t="str">
        <f t="shared" si="5"/>
        <v>Oct</v>
      </c>
      <c r="G116" s="25">
        <f>Raw_Orders!G116</f>
        <v>466</v>
      </c>
      <c r="H116" s="29">
        <f>Raw_Orders!K116</f>
        <v>2816.63</v>
      </c>
      <c r="I116" s="25">
        <f>INDEX(tblAccounts[sales_rep_id],MATCH(B116,tblAccounts[id],0))</f>
        <v>321620</v>
      </c>
      <c r="J116" s="25">
        <f>INDEX(tblReps[region_id],MATCH(I116,tblReps[id],0))</f>
        <v>1</v>
      </c>
      <c r="K116" s="25" t="str">
        <f>INDEX(tblRegions[name],MATCH(J116,tblRegions[id],0))</f>
        <v>Northeast</v>
      </c>
    </row>
    <row r="117" spans="1:11" ht="15" customHeight="1" x14ac:dyDescent="0.3">
      <c r="A117" s="25">
        <f>Raw_Orders!A117</f>
        <v>116</v>
      </c>
      <c r="B117" s="25">
        <f>Raw_Orders!B117</f>
        <v>1121</v>
      </c>
      <c r="C117" s="30">
        <f>INT(Raw_Orders!C117)</f>
        <v>42682</v>
      </c>
      <c r="D117" s="25">
        <f t="shared" si="3"/>
        <v>2016</v>
      </c>
      <c r="E117" s="25">
        <f t="shared" si="4"/>
        <v>11</v>
      </c>
      <c r="F117" s="25" t="str">
        <f t="shared" si="5"/>
        <v>Nov</v>
      </c>
      <c r="G117" s="25">
        <f>Raw_Orders!G117</f>
        <v>364</v>
      </c>
      <c r="H117" s="29">
        <f>Raw_Orders!K117</f>
        <v>2020.97</v>
      </c>
      <c r="I117" s="25">
        <f>INDEX(tblAccounts[sales_rep_id],MATCH(B117,tblAccounts[id],0))</f>
        <v>321620</v>
      </c>
      <c r="J117" s="25">
        <f>INDEX(tblReps[region_id],MATCH(I117,tblReps[id],0))</f>
        <v>1</v>
      </c>
      <c r="K117" s="25" t="str">
        <f>INDEX(tblRegions[name],MATCH(J117,tblRegions[id],0))</f>
        <v>Northeast</v>
      </c>
    </row>
    <row r="118" spans="1:11" ht="15" customHeight="1" x14ac:dyDescent="0.3">
      <c r="A118" s="25">
        <f>Raw_Orders!A118</f>
        <v>117</v>
      </c>
      <c r="B118" s="25">
        <f>Raw_Orders!B118</f>
        <v>1121</v>
      </c>
      <c r="C118" s="30">
        <f>INT(Raw_Orders!C118)</f>
        <v>42711</v>
      </c>
      <c r="D118" s="25">
        <f t="shared" si="3"/>
        <v>2016</v>
      </c>
      <c r="E118" s="25">
        <f t="shared" si="4"/>
        <v>12</v>
      </c>
      <c r="F118" s="25" t="str">
        <f t="shared" si="5"/>
        <v>Dec</v>
      </c>
      <c r="G118" s="25">
        <f>Raw_Orders!G118</f>
        <v>368</v>
      </c>
      <c r="H118" s="29">
        <f>Raw_Orders!K118</f>
        <v>1959.49</v>
      </c>
      <c r="I118" s="25">
        <f>INDEX(tblAccounts[sales_rep_id],MATCH(B118,tblAccounts[id],0))</f>
        <v>321620</v>
      </c>
      <c r="J118" s="25">
        <f>INDEX(tblReps[region_id],MATCH(I118,tblReps[id],0))</f>
        <v>1</v>
      </c>
      <c r="K118" s="25" t="str">
        <f>INDEX(tblRegions[name],MATCH(J118,tblRegions[id],0))</f>
        <v>Northeast</v>
      </c>
    </row>
    <row r="119" spans="1:11" ht="15" customHeight="1" x14ac:dyDescent="0.3">
      <c r="A119" s="25">
        <f>Raw_Orders!A119</f>
        <v>118</v>
      </c>
      <c r="B119" s="25">
        <f>Raw_Orders!B119</f>
        <v>1131</v>
      </c>
      <c r="C119" s="30">
        <f>INT(Raw_Orders!C119)</f>
        <v>42503</v>
      </c>
      <c r="D119" s="25">
        <f t="shared" si="3"/>
        <v>2016</v>
      </c>
      <c r="E119" s="25">
        <f t="shared" si="4"/>
        <v>5</v>
      </c>
      <c r="F119" s="25" t="str">
        <f t="shared" si="5"/>
        <v>May</v>
      </c>
      <c r="G119" s="25">
        <f>Raw_Orders!G119</f>
        <v>417</v>
      </c>
      <c r="H119" s="29">
        <f>Raw_Orders!K119</f>
        <v>2200.9899999999998</v>
      </c>
      <c r="I119" s="25">
        <f>INDEX(tblAccounts[sales_rep_id],MATCH(B119,tblAccounts[id],0))</f>
        <v>321630</v>
      </c>
      <c r="J119" s="25">
        <f>INDEX(tblReps[region_id],MATCH(I119,tblReps[id],0))</f>
        <v>1</v>
      </c>
      <c r="K119" s="25" t="str">
        <f>INDEX(tblRegions[name],MATCH(J119,tblRegions[id],0))</f>
        <v>Northeast</v>
      </c>
    </row>
    <row r="120" spans="1:11" ht="15" customHeight="1" x14ac:dyDescent="0.3">
      <c r="A120" s="25">
        <f>Raw_Orders!A120</f>
        <v>119</v>
      </c>
      <c r="B120" s="25">
        <f>Raw_Orders!B120</f>
        <v>1131</v>
      </c>
      <c r="C120" s="30">
        <f>INT(Raw_Orders!C120)</f>
        <v>42533</v>
      </c>
      <c r="D120" s="25">
        <f t="shared" si="3"/>
        <v>2016</v>
      </c>
      <c r="E120" s="25">
        <f t="shared" si="4"/>
        <v>6</v>
      </c>
      <c r="F120" s="25" t="str">
        <f t="shared" si="5"/>
        <v>Jun</v>
      </c>
      <c r="G120" s="25">
        <f>Raw_Orders!G120</f>
        <v>53</v>
      </c>
      <c r="H120" s="29">
        <f>Raw_Orders!K120</f>
        <v>411.46</v>
      </c>
      <c r="I120" s="25">
        <f>INDEX(tblAccounts[sales_rep_id],MATCH(B120,tblAccounts[id],0))</f>
        <v>321630</v>
      </c>
      <c r="J120" s="25">
        <f>INDEX(tblReps[region_id],MATCH(I120,tblReps[id],0))</f>
        <v>1</v>
      </c>
      <c r="K120" s="25" t="str">
        <f>INDEX(tblRegions[name],MATCH(J120,tblRegions[id],0))</f>
        <v>Northeast</v>
      </c>
    </row>
    <row r="121" spans="1:11" ht="15" customHeight="1" x14ac:dyDescent="0.3">
      <c r="A121" s="25">
        <f>Raw_Orders!A121</f>
        <v>120</v>
      </c>
      <c r="B121" s="25">
        <f>Raw_Orders!B121</f>
        <v>1131</v>
      </c>
      <c r="C121" s="30">
        <f>INT(Raw_Orders!C121)</f>
        <v>42563</v>
      </c>
      <c r="D121" s="25">
        <f t="shared" si="3"/>
        <v>2016</v>
      </c>
      <c r="E121" s="25">
        <f t="shared" si="4"/>
        <v>7</v>
      </c>
      <c r="F121" s="25" t="str">
        <f t="shared" si="5"/>
        <v>Jul</v>
      </c>
      <c r="G121" s="25">
        <f>Raw_Orders!G121</f>
        <v>350</v>
      </c>
      <c r="H121" s="29">
        <f>Raw_Orders!K121</f>
        <v>1895.36</v>
      </c>
      <c r="I121" s="25">
        <f>INDEX(tblAccounts[sales_rep_id],MATCH(B121,tblAccounts[id],0))</f>
        <v>321630</v>
      </c>
      <c r="J121" s="25">
        <f>INDEX(tblReps[region_id],MATCH(I121,tblReps[id],0))</f>
        <v>1</v>
      </c>
      <c r="K121" s="25" t="str">
        <f>INDEX(tblRegions[name],MATCH(J121,tblRegions[id],0))</f>
        <v>Northeast</v>
      </c>
    </row>
    <row r="122" spans="1:11" ht="15" customHeight="1" x14ac:dyDescent="0.3">
      <c r="A122" s="25">
        <f>Raw_Orders!A122</f>
        <v>121</v>
      </c>
      <c r="B122" s="25">
        <f>Raw_Orders!B122</f>
        <v>1131</v>
      </c>
      <c r="C122" s="30">
        <f>INT(Raw_Orders!C122)</f>
        <v>42592</v>
      </c>
      <c r="D122" s="25">
        <f t="shared" si="3"/>
        <v>2016</v>
      </c>
      <c r="E122" s="25">
        <f t="shared" si="4"/>
        <v>8</v>
      </c>
      <c r="F122" s="25" t="str">
        <f t="shared" si="5"/>
        <v>Aug</v>
      </c>
      <c r="G122" s="25">
        <f>Raw_Orders!G122</f>
        <v>407</v>
      </c>
      <c r="H122" s="29">
        <f>Raw_Orders!K122</f>
        <v>2365.9299999999998</v>
      </c>
      <c r="I122" s="25">
        <f>INDEX(tblAccounts[sales_rep_id],MATCH(B122,tblAccounts[id],0))</f>
        <v>321630</v>
      </c>
      <c r="J122" s="25">
        <f>INDEX(tblReps[region_id],MATCH(I122,tblReps[id],0))</f>
        <v>1</v>
      </c>
      <c r="K122" s="25" t="str">
        <f>INDEX(tblRegions[name],MATCH(J122,tblRegions[id],0))</f>
        <v>Northeast</v>
      </c>
    </row>
    <row r="123" spans="1:11" ht="15" customHeight="1" x14ac:dyDescent="0.3">
      <c r="A123" s="25">
        <f>Raw_Orders!A123</f>
        <v>122</v>
      </c>
      <c r="B123" s="25">
        <f>Raw_Orders!B123</f>
        <v>1131</v>
      </c>
      <c r="C123" s="30">
        <f>INT(Raw_Orders!C123)</f>
        <v>42622</v>
      </c>
      <c r="D123" s="25">
        <f t="shared" si="3"/>
        <v>2016</v>
      </c>
      <c r="E123" s="25">
        <f t="shared" si="4"/>
        <v>9</v>
      </c>
      <c r="F123" s="25" t="str">
        <f t="shared" si="5"/>
        <v>Sep</v>
      </c>
      <c r="G123" s="25">
        <f>Raw_Orders!G123</f>
        <v>331</v>
      </c>
      <c r="H123" s="29">
        <f>Raw_Orders!K123</f>
        <v>1704.19</v>
      </c>
      <c r="I123" s="25">
        <f>INDEX(tblAccounts[sales_rep_id],MATCH(B123,tblAccounts[id],0))</f>
        <v>321630</v>
      </c>
      <c r="J123" s="25">
        <f>INDEX(tblReps[region_id],MATCH(I123,tblReps[id],0))</f>
        <v>1</v>
      </c>
      <c r="K123" s="25" t="str">
        <f>INDEX(tblRegions[name],MATCH(J123,tblRegions[id],0))</f>
        <v>Northeast</v>
      </c>
    </row>
    <row r="124" spans="1:11" ht="15" customHeight="1" x14ac:dyDescent="0.3">
      <c r="A124" s="25">
        <f>Raw_Orders!A124</f>
        <v>123</v>
      </c>
      <c r="B124" s="25">
        <f>Raw_Orders!B124</f>
        <v>1131</v>
      </c>
      <c r="C124" s="30">
        <f>INT(Raw_Orders!C124)</f>
        <v>42652</v>
      </c>
      <c r="D124" s="25">
        <f t="shared" si="3"/>
        <v>2016</v>
      </c>
      <c r="E124" s="25">
        <f t="shared" si="4"/>
        <v>10</v>
      </c>
      <c r="F124" s="25" t="str">
        <f t="shared" si="5"/>
        <v>Oct</v>
      </c>
      <c r="G124" s="25">
        <f>Raw_Orders!G124</f>
        <v>365</v>
      </c>
      <c r="H124" s="29">
        <f>Raw_Orders!K124</f>
        <v>1990.29</v>
      </c>
      <c r="I124" s="25">
        <f>INDEX(tblAccounts[sales_rep_id],MATCH(B124,tblAccounts[id],0))</f>
        <v>321630</v>
      </c>
      <c r="J124" s="25">
        <f>INDEX(tblReps[region_id],MATCH(I124,tblReps[id],0))</f>
        <v>1</v>
      </c>
      <c r="K124" s="25" t="str">
        <f>INDEX(tblRegions[name],MATCH(J124,tblRegions[id],0))</f>
        <v>Northeast</v>
      </c>
    </row>
    <row r="125" spans="1:11" ht="15" customHeight="1" x14ac:dyDescent="0.3">
      <c r="A125" s="25">
        <f>Raw_Orders!A125</f>
        <v>124</v>
      </c>
      <c r="B125" s="25">
        <f>Raw_Orders!B125</f>
        <v>1131</v>
      </c>
      <c r="C125" s="30">
        <f>INT(Raw_Orders!C125)</f>
        <v>42681</v>
      </c>
      <c r="D125" s="25">
        <f t="shared" si="3"/>
        <v>2016</v>
      </c>
      <c r="E125" s="25">
        <f t="shared" si="4"/>
        <v>11</v>
      </c>
      <c r="F125" s="25" t="str">
        <f t="shared" si="5"/>
        <v>Nov</v>
      </c>
      <c r="G125" s="25">
        <f>Raw_Orders!G125</f>
        <v>0</v>
      </c>
      <c r="H125" s="29">
        <f>Raw_Orders!K125</f>
        <v>0</v>
      </c>
      <c r="I125" s="25">
        <f>INDEX(tblAccounts[sales_rep_id],MATCH(B125,tblAccounts[id],0))</f>
        <v>321630</v>
      </c>
      <c r="J125" s="25">
        <f>INDEX(tblReps[region_id],MATCH(I125,tblReps[id],0))</f>
        <v>1</v>
      </c>
      <c r="K125" s="25" t="str">
        <f>INDEX(tblRegions[name],MATCH(J125,tblRegions[id],0))</f>
        <v>Northeast</v>
      </c>
    </row>
    <row r="126" spans="1:11" ht="15" customHeight="1" x14ac:dyDescent="0.3">
      <c r="A126" s="25">
        <f>Raw_Orders!A126</f>
        <v>125</v>
      </c>
      <c r="B126" s="25">
        <f>Raw_Orders!B126</f>
        <v>1131</v>
      </c>
      <c r="C126" s="30">
        <f>INT(Raw_Orders!C126)</f>
        <v>42711</v>
      </c>
      <c r="D126" s="25">
        <f t="shared" si="3"/>
        <v>2016</v>
      </c>
      <c r="E126" s="25">
        <f t="shared" si="4"/>
        <v>12</v>
      </c>
      <c r="F126" s="25" t="str">
        <f t="shared" si="5"/>
        <v>Dec</v>
      </c>
      <c r="G126" s="25">
        <f>Raw_Orders!G126</f>
        <v>331</v>
      </c>
      <c r="H126" s="29">
        <f>Raw_Orders!K126</f>
        <v>1721.69</v>
      </c>
      <c r="I126" s="25">
        <f>INDEX(tblAccounts[sales_rep_id],MATCH(B126,tblAccounts[id],0))</f>
        <v>321630</v>
      </c>
      <c r="J126" s="25">
        <f>INDEX(tblReps[region_id],MATCH(I126,tblReps[id],0))</f>
        <v>1</v>
      </c>
      <c r="K126" s="25" t="str">
        <f>INDEX(tblRegions[name],MATCH(J126,tblRegions[id],0))</f>
        <v>Northeast</v>
      </c>
    </row>
    <row r="127" spans="1:11" ht="15" customHeight="1" x14ac:dyDescent="0.3">
      <c r="A127" s="25">
        <f>Raw_Orders!A127</f>
        <v>126</v>
      </c>
      <c r="B127" s="25">
        <f>Raw_Orders!B127</f>
        <v>1141</v>
      </c>
      <c r="C127" s="30">
        <f>INT(Raw_Orders!C127)</f>
        <v>42637</v>
      </c>
      <c r="D127" s="25">
        <f t="shared" si="3"/>
        <v>2016</v>
      </c>
      <c r="E127" s="25">
        <f t="shared" si="4"/>
        <v>9</v>
      </c>
      <c r="F127" s="25" t="str">
        <f t="shared" si="5"/>
        <v>Sep</v>
      </c>
      <c r="G127" s="25">
        <f>Raw_Orders!G127</f>
        <v>193</v>
      </c>
      <c r="H127" s="29">
        <f>Raw_Orders!K127</f>
        <v>963.07</v>
      </c>
      <c r="I127" s="25">
        <f>INDEX(tblAccounts[sales_rep_id],MATCH(B127,tblAccounts[id],0))</f>
        <v>321640</v>
      </c>
      <c r="J127" s="25">
        <f>INDEX(tblReps[region_id],MATCH(I127,tblReps[id],0))</f>
        <v>1</v>
      </c>
      <c r="K127" s="25" t="str">
        <f>INDEX(tblRegions[name],MATCH(J127,tblRegions[id],0))</f>
        <v>Northeast</v>
      </c>
    </row>
    <row r="128" spans="1:11" ht="15" customHeight="1" x14ac:dyDescent="0.3">
      <c r="A128" s="25">
        <f>Raw_Orders!A128</f>
        <v>127</v>
      </c>
      <c r="B128" s="25">
        <f>Raw_Orders!B128</f>
        <v>1141</v>
      </c>
      <c r="C128" s="30">
        <f>INT(Raw_Orders!C128)</f>
        <v>42666</v>
      </c>
      <c r="D128" s="25">
        <f t="shared" si="3"/>
        <v>2016</v>
      </c>
      <c r="E128" s="25">
        <f t="shared" si="4"/>
        <v>10</v>
      </c>
      <c r="F128" s="25" t="str">
        <f t="shared" si="5"/>
        <v>Oct</v>
      </c>
      <c r="G128" s="25">
        <f>Raw_Orders!G128</f>
        <v>208</v>
      </c>
      <c r="H128" s="29">
        <f>Raw_Orders!K128</f>
        <v>1144.3399999999999</v>
      </c>
      <c r="I128" s="25">
        <f>INDEX(tblAccounts[sales_rep_id],MATCH(B128,tblAccounts[id],0))</f>
        <v>321640</v>
      </c>
      <c r="J128" s="25">
        <f>INDEX(tblReps[region_id],MATCH(I128,tblReps[id],0))</f>
        <v>1</v>
      </c>
      <c r="K128" s="25" t="str">
        <f>INDEX(tblRegions[name],MATCH(J128,tblRegions[id],0))</f>
        <v>Northeast</v>
      </c>
    </row>
    <row r="129" spans="1:11" ht="15" customHeight="1" x14ac:dyDescent="0.3">
      <c r="A129" s="25">
        <f>Raw_Orders!A129</f>
        <v>128</v>
      </c>
      <c r="B129" s="25">
        <f>Raw_Orders!B129</f>
        <v>1141</v>
      </c>
      <c r="C129" s="30">
        <f>INT(Raw_Orders!C129)</f>
        <v>42696</v>
      </c>
      <c r="D129" s="25">
        <f t="shared" si="3"/>
        <v>2016</v>
      </c>
      <c r="E129" s="25">
        <f t="shared" si="4"/>
        <v>11</v>
      </c>
      <c r="F129" s="25" t="str">
        <f t="shared" si="5"/>
        <v>Nov</v>
      </c>
      <c r="G129" s="25">
        <f>Raw_Orders!G129</f>
        <v>157</v>
      </c>
      <c r="H129" s="29">
        <f>Raw_Orders!K129</f>
        <v>805.34</v>
      </c>
      <c r="I129" s="25">
        <f>INDEX(tblAccounts[sales_rep_id],MATCH(B129,tblAccounts[id],0))</f>
        <v>321640</v>
      </c>
      <c r="J129" s="25">
        <f>INDEX(tblReps[region_id],MATCH(I129,tblReps[id],0))</f>
        <v>1</v>
      </c>
      <c r="K129" s="25" t="str">
        <f>INDEX(tblRegions[name],MATCH(J129,tblRegions[id],0))</f>
        <v>Northeast</v>
      </c>
    </row>
    <row r="130" spans="1:11" ht="15" customHeight="1" x14ac:dyDescent="0.3">
      <c r="A130" s="25">
        <f>Raw_Orders!A130</f>
        <v>129</v>
      </c>
      <c r="B130" s="25">
        <f>Raw_Orders!B130</f>
        <v>1141</v>
      </c>
      <c r="C130" s="30">
        <f>INT(Raw_Orders!C130)</f>
        <v>42725</v>
      </c>
      <c r="D130" s="25">
        <f t="shared" ref="D130:D193" si="6">YEAR(C130)</f>
        <v>2016</v>
      </c>
      <c r="E130" s="25">
        <f t="shared" ref="E130:E193" si="7">MONTH(C130)</f>
        <v>12</v>
      </c>
      <c r="F130" s="25" t="str">
        <f t="shared" ref="F130:F193" si="8">TEXT(C130,"mmm")</f>
        <v>Dec</v>
      </c>
      <c r="G130" s="25">
        <f>Raw_Orders!G130</f>
        <v>3345</v>
      </c>
      <c r="H130" s="29">
        <f>Raw_Orders!K130</f>
        <v>26055.46</v>
      </c>
      <c r="I130" s="25">
        <f>INDEX(tblAccounts[sales_rep_id],MATCH(B130,tblAccounts[id],0))</f>
        <v>321640</v>
      </c>
      <c r="J130" s="25">
        <f>INDEX(tblReps[region_id],MATCH(I130,tblReps[id],0))</f>
        <v>1</v>
      </c>
      <c r="K130" s="25" t="str">
        <f>INDEX(tblRegions[name],MATCH(J130,tblRegions[id],0))</f>
        <v>Northeast</v>
      </c>
    </row>
    <row r="131" spans="1:11" ht="15" customHeight="1" x14ac:dyDescent="0.3">
      <c r="A131" s="25">
        <f>Raw_Orders!A131</f>
        <v>130</v>
      </c>
      <c r="B131" s="25">
        <f>Raw_Orders!B131</f>
        <v>1151</v>
      </c>
      <c r="C131" s="30">
        <f>INT(Raw_Orders!C131)</f>
        <v>42734</v>
      </c>
      <c r="D131" s="25">
        <f t="shared" si="6"/>
        <v>2016</v>
      </c>
      <c r="E131" s="25">
        <f t="shared" si="7"/>
        <v>12</v>
      </c>
      <c r="F131" s="25" t="str">
        <f t="shared" si="8"/>
        <v>Dec</v>
      </c>
      <c r="G131" s="25">
        <f>Raw_Orders!G131</f>
        <v>559</v>
      </c>
      <c r="H131" s="29">
        <f>Raw_Orders!K131</f>
        <v>2964.69</v>
      </c>
      <c r="I131" s="25">
        <f>INDEX(tblAccounts[sales_rep_id],MATCH(B131,tblAccounts[id],0))</f>
        <v>321650</v>
      </c>
      <c r="J131" s="25">
        <f>INDEX(tblReps[region_id],MATCH(I131,tblReps[id],0))</f>
        <v>1</v>
      </c>
      <c r="K131" s="25" t="str">
        <f>INDEX(tblRegions[name],MATCH(J131,tblRegions[id],0))</f>
        <v>Northeast</v>
      </c>
    </row>
    <row r="132" spans="1:11" ht="15" customHeight="1" x14ac:dyDescent="0.3">
      <c r="A132" s="25">
        <f>Raw_Orders!A132</f>
        <v>131</v>
      </c>
      <c r="B132" s="25">
        <f>Raw_Orders!B132</f>
        <v>1161</v>
      </c>
      <c r="C132" s="30">
        <f>INT(Raw_Orders!C132)</f>
        <v>42435</v>
      </c>
      <c r="D132" s="25">
        <f t="shared" si="6"/>
        <v>2016</v>
      </c>
      <c r="E132" s="25">
        <f t="shared" si="7"/>
        <v>3</v>
      </c>
      <c r="F132" s="25" t="str">
        <f t="shared" si="8"/>
        <v>Mar</v>
      </c>
      <c r="G132" s="25">
        <f>Raw_Orders!G132</f>
        <v>414</v>
      </c>
      <c r="H132" s="29">
        <f>Raw_Orders!K132</f>
        <v>2194.0500000000002</v>
      </c>
      <c r="I132" s="25">
        <f>INDEX(tblAccounts[sales_rep_id],MATCH(B132,tblAccounts[id],0))</f>
        <v>321660</v>
      </c>
      <c r="J132" s="25">
        <f>INDEX(tblReps[region_id],MATCH(I132,tblReps[id],0))</f>
        <v>1</v>
      </c>
      <c r="K132" s="25" t="str">
        <f>INDEX(tblRegions[name],MATCH(J132,tblRegions[id],0))</f>
        <v>Northeast</v>
      </c>
    </row>
    <row r="133" spans="1:11" ht="15" customHeight="1" x14ac:dyDescent="0.3">
      <c r="A133" s="25">
        <f>Raw_Orders!A133</f>
        <v>132</v>
      </c>
      <c r="B133" s="25">
        <f>Raw_Orders!B133</f>
        <v>1161</v>
      </c>
      <c r="C133" s="30">
        <f>INT(Raw_Orders!C133)</f>
        <v>42465</v>
      </c>
      <c r="D133" s="25">
        <f t="shared" si="6"/>
        <v>2016</v>
      </c>
      <c r="E133" s="25">
        <f t="shared" si="7"/>
        <v>4</v>
      </c>
      <c r="F133" s="25" t="str">
        <f t="shared" si="8"/>
        <v>Apr</v>
      </c>
      <c r="G133" s="25">
        <f>Raw_Orders!G133</f>
        <v>536</v>
      </c>
      <c r="H133" s="29">
        <f>Raw_Orders!K133</f>
        <v>2724.68</v>
      </c>
      <c r="I133" s="25">
        <f>INDEX(tblAccounts[sales_rep_id],MATCH(B133,tblAccounts[id],0))</f>
        <v>321660</v>
      </c>
      <c r="J133" s="25">
        <f>INDEX(tblReps[region_id],MATCH(I133,tblReps[id],0))</f>
        <v>1</v>
      </c>
      <c r="K133" s="25" t="str">
        <f>INDEX(tblRegions[name],MATCH(J133,tblRegions[id],0))</f>
        <v>Northeast</v>
      </c>
    </row>
    <row r="134" spans="1:11" ht="15" customHeight="1" x14ac:dyDescent="0.3">
      <c r="A134" s="25">
        <f>Raw_Orders!A134</f>
        <v>133</v>
      </c>
      <c r="B134" s="25">
        <f>Raw_Orders!B134</f>
        <v>1161</v>
      </c>
      <c r="C134" s="30">
        <f>INT(Raw_Orders!C134)</f>
        <v>42495</v>
      </c>
      <c r="D134" s="25">
        <f t="shared" si="6"/>
        <v>2016</v>
      </c>
      <c r="E134" s="25">
        <f t="shared" si="7"/>
        <v>5</v>
      </c>
      <c r="F134" s="25" t="str">
        <f t="shared" si="8"/>
        <v>May</v>
      </c>
      <c r="G134" s="25">
        <f>Raw_Orders!G134</f>
        <v>532</v>
      </c>
      <c r="H134" s="29">
        <f>Raw_Orders!K134</f>
        <v>2747.18</v>
      </c>
      <c r="I134" s="25">
        <f>INDEX(tblAccounts[sales_rep_id],MATCH(B134,tblAccounts[id],0))</f>
        <v>321660</v>
      </c>
      <c r="J134" s="25">
        <f>INDEX(tblReps[region_id],MATCH(I134,tblReps[id],0))</f>
        <v>1</v>
      </c>
      <c r="K134" s="25" t="str">
        <f>INDEX(tblRegions[name],MATCH(J134,tblRegions[id],0))</f>
        <v>Northeast</v>
      </c>
    </row>
    <row r="135" spans="1:11" ht="15" customHeight="1" x14ac:dyDescent="0.3">
      <c r="A135" s="25">
        <f>Raw_Orders!A135</f>
        <v>134</v>
      </c>
      <c r="B135" s="25">
        <f>Raw_Orders!B135</f>
        <v>1161</v>
      </c>
      <c r="C135" s="30">
        <f>INT(Raw_Orders!C135)</f>
        <v>42525</v>
      </c>
      <c r="D135" s="25">
        <f t="shared" si="6"/>
        <v>2016</v>
      </c>
      <c r="E135" s="25">
        <f t="shared" si="7"/>
        <v>6</v>
      </c>
      <c r="F135" s="25" t="str">
        <f t="shared" si="8"/>
        <v>Jun</v>
      </c>
      <c r="G135" s="25">
        <f>Raw_Orders!G135</f>
        <v>618</v>
      </c>
      <c r="H135" s="29">
        <f>Raw_Orders!K135</f>
        <v>3400.18</v>
      </c>
      <c r="I135" s="25">
        <f>INDEX(tblAccounts[sales_rep_id],MATCH(B135,tblAccounts[id],0))</f>
        <v>321660</v>
      </c>
      <c r="J135" s="25">
        <f>INDEX(tblReps[region_id],MATCH(I135,tblReps[id],0))</f>
        <v>1</v>
      </c>
      <c r="K135" s="25" t="str">
        <f>INDEX(tblRegions[name],MATCH(J135,tblRegions[id],0))</f>
        <v>Northeast</v>
      </c>
    </row>
    <row r="136" spans="1:11" ht="15" customHeight="1" x14ac:dyDescent="0.3">
      <c r="A136" s="25">
        <f>Raw_Orders!A136</f>
        <v>135</v>
      </c>
      <c r="B136" s="25">
        <f>Raw_Orders!B136</f>
        <v>1161</v>
      </c>
      <c r="C136" s="30">
        <f>INT(Raw_Orders!C136)</f>
        <v>42554</v>
      </c>
      <c r="D136" s="25">
        <f t="shared" si="6"/>
        <v>2016</v>
      </c>
      <c r="E136" s="25">
        <f t="shared" si="7"/>
        <v>7</v>
      </c>
      <c r="F136" s="25" t="str">
        <f t="shared" si="8"/>
        <v>Jul</v>
      </c>
      <c r="G136" s="25">
        <f>Raw_Orders!G136</f>
        <v>524</v>
      </c>
      <c r="H136" s="29">
        <f>Raw_Orders!K136</f>
        <v>2655.45</v>
      </c>
      <c r="I136" s="25">
        <f>INDEX(tblAccounts[sales_rep_id],MATCH(B136,tblAccounts[id],0))</f>
        <v>321660</v>
      </c>
      <c r="J136" s="25">
        <f>INDEX(tblReps[region_id],MATCH(I136,tblReps[id],0))</f>
        <v>1</v>
      </c>
      <c r="K136" s="25" t="str">
        <f>INDEX(tblRegions[name],MATCH(J136,tblRegions[id],0))</f>
        <v>Northeast</v>
      </c>
    </row>
    <row r="137" spans="1:11" ht="15" customHeight="1" x14ac:dyDescent="0.3">
      <c r="A137" s="25">
        <f>Raw_Orders!A137</f>
        <v>136</v>
      </c>
      <c r="B137" s="25">
        <f>Raw_Orders!B137</f>
        <v>1161</v>
      </c>
      <c r="C137" s="30">
        <f>INT(Raw_Orders!C137)</f>
        <v>42583</v>
      </c>
      <c r="D137" s="25">
        <f t="shared" si="6"/>
        <v>2016</v>
      </c>
      <c r="E137" s="25">
        <f t="shared" si="7"/>
        <v>8</v>
      </c>
      <c r="F137" s="25" t="str">
        <f t="shared" si="8"/>
        <v>Aug</v>
      </c>
      <c r="G137" s="25">
        <f>Raw_Orders!G137</f>
        <v>523</v>
      </c>
      <c r="H137" s="29">
        <f>Raw_Orders!K137</f>
        <v>2697.41</v>
      </c>
      <c r="I137" s="25">
        <f>INDEX(tblAccounts[sales_rep_id],MATCH(B137,tblAccounts[id],0))</f>
        <v>321660</v>
      </c>
      <c r="J137" s="25">
        <f>INDEX(tblReps[region_id],MATCH(I137,tblReps[id],0))</f>
        <v>1</v>
      </c>
      <c r="K137" s="25" t="str">
        <f>INDEX(tblRegions[name],MATCH(J137,tblRegions[id],0))</f>
        <v>Northeast</v>
      </c>
    </row>
    <row r="138" spans="1:11" ht="15" customHeight="1" x14ac:dyDescent="0.3">
      <c r="A138" s="25">
        <f>Raw_Orders!A138</f>
        <v>137</v>
      </c>
      <c r="B138" s="25">
        <f>Raw_Orders!B138</f>
        <v>1161</v>
      </c>
      <c r="C138" s="30">
        <f>INT(Raw_Orders!C138)</f>
        <v>42613</v>
      </c>
      <c r="D138" s="25">
        <f t="shared" si="6"/>
        <v>2016</v>
      </c>
      <c r="E138" s="25">
        <f t="shared" si="7"/>
        <v>8</v>
      </c>
      <c r="F138" s="25" t="str">
        <f t="shared" si="8"/>
        <v>Aug</v>
      </c>
      <c r="G138" s="25">
        <f>Raw_Orders!G138</f>
        <v>487</v>
      </c>
      <c r="H138" s="29">
        <f>Raw_Orders!K138</f>
        <v>2519.64</v>
      </c>
      <c r="I138" s="25">
        <f>INDEX(tblAccounts[sales_rep_id],MATCH(B138,tblAccounts[id],0))</f>
        <v>321660</v>
      </c>
      <c r="J138" s="25">
        <f>INDEX(tblReps[region_id],MATCH(I138,tblReps[id],0))</f>
        <v>1</v>
      </c>
      <c r="K138" s="25" t="str">
        <f>INDEX(tblRegions[name],MATCH(J138,tblRegions[id],0))</f>
        <v>Northeast</v>
      </c>
    </row>
    <row r="139" spans="1:11" ht="15" customHeight="1" x14ac:dyDescent="0.3">
      <c r="A139" s="25">
        <f>Raw_Orders!A139</f>
        <v>138</v>
      </c>
      <c r="B139" s="25">
        <f>Raw_Orders!B139</f>
        <v>1161</v>
      </c>
      <c r="C139" s="30">
        <f>INT(Raw_Orders!C139)</f>
        <v>42642</v>
      </c>
      <c r="D139" s="25">
        <f t="shared" si="6"/>
        <v>2016</v>
      </c>
      <c r="E139" s="25">
        <f t="shared" si="7"/>
        <v>9</v>
      </c>
      <c r="F139" s="25" t="str">
        <f t="shared" si="8"/>
        <v>Sep</v>
      </c>
      <c r="G139" s="25">
        <f>Raw_Orders!G139</f>
        <v>454</v>
      </c>
      <c r="H139" s="29">
        <f>Raw_Orders!K139</f>
        <v>2356.19</v>
      </c>
      <c r="I139" s="25">
        <f>INDEX(tblAccounts[sales_rep_id],MATCH(B139,tblAccounts[id],0))</f>
        <v>321660</v>
      </c>
      <c r="J139" s="25">
        <f>INDEX(tblReps[region_id],MATCH(I139,tblReps[id],0))</f>
        <v>1</v>
      </c>
      <c r="K139" s="25" t="str">
        <f>INDEX(tblRegions[name],MATCH(J139,tblRegions[id],0))</f>
        <v>Northeast</v>
      </c>
    </row>
    <row r="140" spans="1:11" ht="15" customHeight="1" x14ac:dyDescent="0.3">
      <c r="A140" s="25">
        <f>Raw_Orders!A140</f>
        <v>139</v>
      </c>
      <c r="B140" s="25">
        <f>Raw_Orders!B140</f>
        <v>1161</v>
      </c>
      <c r="C140" s="30">
        <f>INT(Raw_Orders!C140)</f>
        <v>42671</v>
      </c>
      <c r="D140" s="25">
        <f t="shared" si="6"/>
        <v>2016</v>
      </c>
      <c r="E140" s="25">
        <f t="shared" si="7"/>
        <v>10</v>
      </c>
      <c r="F140" s="25" t="str">
        <f t="shared" si="8"/>
        <v>Oct</v>
      </c>
      <c r="G140" s="25">
        <f>Raw_Orders!G140</f>
        <v>508</v>
      </c>
      <c r="H140" s="29">
        <f>Raw_Orders!K140</f>
        <v>2552.42</v>
      </c>
      <c r="I140" s="25">
        <f>INDEX(tblAccounts[sales_rep_id],MATCH(B140,tblAccounts[id],0))</f>
        <v>321660</v>
      </c>
      <c r="J140" s="25">
        <f>INDEX(tblReps[region_id],MATCH(I140,tblReps[id],0))</f>
        <v>1</v>
      </c>
      <c r="K140" s="25" t="str">
        <f>INDEX(tblRegions[name],MATCH(J140,tblRegions[id],0))</f>
        <v>Northeast</v>
      </c>
    </row>
    <row r="141" spans="1:11" ht="15" customHeight="1" x14ac:dyDescent="0.3">
      <c r="A141" s="25">
        <f>Raw_Orders!A141</f>
        <v>140</v>
      </c>
      <c r="B141" s="25">
        <f>Raw_Orders!B141</f>
        <v>1161</v>
      </c>
      <c r="C141" s="30">
        <f>INT(Raw_Orders!C141)</f>
        <v>42700</v>
      </c>
      <c r="D141" s="25">
        <f t="shared" si="6"/>
        <v>2016</v>
      </c>
      <c r="E141" s="25">
        <f t="shared" si="7"/>
        <v>11</v>
      </c>
      <c r="F141" s="25" t="str">
        <f t="shared" si="8"/>
        <v>Nov</v>
      </c>
      <c r="G141" s="25">
        <f>Raw_Orders!G141</f>
        <v>459</v>
      </c>
      <c r="H141" s="29">
        <f>Raw_Orders!K141</f>
        <v>2380.4899999999998</v>
      </c>
      <c r="I141" s="25">
        <f>INDEX(tblAccounts[sales_rep_id],MATCH(B141,tblAccounts[id],0))</f>
        <v>321660</v>
      </c>
      <c r="J141" s="25">
        <f>INDEX(tblReps[region_id],MATCH(I141,tblReps[id],0))</f>
        <v>1</v>
      </c>
      <c r="K141" s="25" t="str">
        <f>INDEX(tblRegions[name],MATCH(J141,tblRegions[id],0))</f>
        <v>Northeast</v>
      </c>
    </row>
    <row r="142" spans="1:11" ht="15" customHeight="1" x14ac:dyDescent="0.3">
      <c r="A142" s="25">
        <f>Raw_Orders!A142</f>
        <v>141</v>
      </c>
      <c r="B142" s="25">
        <f>Raw_Orders!B142</f>
        <v>1161</v>
      </c>
      <c r="C142" s="30">
        <f>INT(Raw_Orders!C142)</f>
        <v>42729</v>
      </c>
      <c r="D142" s="25">
        <f t="shared" si="6"/>
        <v>2016</v>
      </c>
      <c r="E142" s="25">
        <f t="shared" si="7"/>
        <v>12</v>
      </c>
      <c r="F142" s="25" t="str">
        <f t="shared" si="8"/>
        <v>Dec</v>
      </c>
      <c r="G142" s="25">
        <f>Raw_Orders!G142</f>
        <v>522</v>
      </c>
      <c r="H142" s="29">
        <f>Raw_Orders!K142</f>
        <v>2641.06</v>
      </c>
      <c r="I142" s="25">
        <f>INDEX(tblAccounts[sales_rep_id],MATCH(B142,tblAccounts[id],0))</f>
        <v>321660</v>
      </c>
      <c r="J142" s="25">
        <f>INDEX(tblReps[region_id],MATCH(I142,tblReps[id],0))</f>
        <v>1</v>
      </c>
      <c r="K142" s="25" t="str">
        <f>INDEX(tblRegions[name],MATCH(J142,tblRegions[id],0))</f>
        <v>Northeast</v>
      </c>
    </row>
    <row r="143" spans="1:11" ht="15" customHeight="1" x14ac:dyDescent="0.3">
      <c r="A143" s="25">
        <f>Raw_Orders!A143</f>
        <v>142</v>
      </c>
      <c r="B143" s="25">
        <f>Raw_Orders!B143</f>
        <v>1171</v>
      </c>
      <c r="C143" s="30">
        <f>INT(Raw_Orders!C143)</f>
        <v>42606</v>
      </c>
      <c r="D143" s="25">
        <f t="shared" si="6"/>
        <v>2016</v>
      </c>
      <c r="E143" s="25">
        <f t="shared" si="7"/>
        <v>8</v>
      </c>
      <c r="F143" s="25" t="str">
        <f t="shared" si="8"/>
        <v>Aug</v>
      </c>
      <c r="G143" s="25">
        <f>Raw_Orders!G143</f>
        <v>377</v>
      </c>
      <c r="H143" s="29">
        <f>Raw_Orders!K143</f>
        <v>2001.92</v>
      </c>
      <c r="I143" s="25">
        <f>INDEX(tblAccounts[sales_rep_id],MATCH(B143,tblAccounts[id],0))</f>
        <v>321670</v>
      </c>
      <c r="J143" s="25">
        <f>INDEX(tblReps[region_id],MATCH(I143,tblReps[id],0))</f>
        <v>1</v>
      </c>
      <c r="K143" s="25" t="str">
        <f>INDEX(tblRegions[name],MATCH(J143,tblRegions[id],0))</f>
        <v>Northeast</v>
      </c>
    </row>
    <row r="144" spans="1:11" ht="15" customHeight="1" x14ac:dyDescent="0.3">
      <c r="A144" s="25">
        <f>Raw_Orders!A144</f>
        <v>143</v>
      </c>
      <c r="B144" s="25">
        <f>Raw_Orders!B144</f>
        <v>1171</v>
      </c>
      <c r="C144" s="30">
        <f>INT(Raw_Orders!C144)</f>
        <v>42636</v>
      </c>
      <c r="D144" s="25">
        <f t="shared" si="6"/>
        <v>2016</v>
      </c>
      <c r="E144" s="25">
        <f t="shared" si="7"/>
        <v>9</v>
      </c>
      <c r="F144" s="25" t="str">
        <f t="shared" si="8"/>
        <v>Sep</v>
      </c>
      <c r="G144" s="25">
        <f>Raw_Orders!G144</f>
        <v>364</v>
      </c>
      <c r="H144" s="29">
        <f>Raw_Orders!K144</f>
        <v>2022.94</v>
      </c>
      <c r="I144" s="25">
        <f>INDEX(tblAccounts[sales_rep_id],MATCH(B144,tblAccounts[id],0))</f>
        <v>321670</v>
      </c>
      <c r="J144" s="25">
        <f>INDEX(tblReps[region_id],MATCH(I144,tblReps[id],0))</f>
        <v>1</v>
      </c>
      <c r="K144" s="25" t="str">
        <f>INDEX(tblRegions[name],MATCH(J144,tblRegions[id],0))</f>
        <v>Northeast</v>
      </c>
    </row>
    <row r="145" spans="1:11" ht="15" customHeight="1" x14ac:dyDescent="0.3">
      <c r="A145" s="25">
        <f>Raw_Orders!A145</f>
        <v>144</v>
      </c>
      <c r="B145" s="25">
        <f>Raw_Orders!B145</f>
        <v>1171</v>
      </c>
      <c r="C145" s="30">
        <f>INT(Raw_Orders!C145)</f>
        <v>42665</v>
      </c>
      <c r="D145" s="25">
        <f t="shared" si="6"/>
        <v>2016</v>
      </c>
      <c r="E145" s="25">
        <f t="shared" si="7"/>
        <v>10</v>
      </c>
      <c r="F145" s="25" t="str">
        <f t="shared" si="8"/>
        <v>Oct</v>
      </c>
      <c r="G145" s="25">
        <f>Raw_Orders!G145</f>
        <v>336</v>
      </c>
      <c r="H145" s="29">
        <f>Raw_Orders!K145</f>
        <v>1813.02</v>
      </c>
      <c r="I145" s="25">
        <f>INDEX(tblAccounts[sales_rep_id],MATCH(B145,tblAccounts[id],0))</f>
        <v>321670</v>
      </c>
      <c r="J145" s="25">
        <f>INDEX(tblReps[region_id],MATCH(I145,tblReps[id],0))</f>
        <v>1</v>
      </c>
      <c r="K145" s="25" t="str">
        <f>INDEX(tblRegions[name],MATCH(J145,tblRegions[id],0))</f>
        <v>Northeast</v>
      </c>
    </row>
    <row r="146" spans="1:11" ht="15" customHeight="1" x14ac:dyDescent="0.3">
      <c r="A146" s="25">
        <f>Raw_Orders!A146</f>
        <v>145</v>
      </c>
      <c r="B146" s="25">
        <f>Raw_Orders!B146</f>
        <v>1171</v>
      </c>
      <c r="C146" s="30">
        <f>INT(Raw_Orders!C146)</f>
        <v>42694</v>
      </c>
      <c r="D146" s="25">
        <f t="shared" si="6"/>
        <v>2016</v>
      </c>
      <c r="E146" s="25">
        <f t="shared" si="7"/>
        <v>11</v>
      </c>
      <c r="F146" s="25" t="str">
        <f t="shared" si="8"/>
        <v>Nov</v>
      </c>
      <c r="G146" s="25">
        <f>Raw_Orders!G146</f>
        <v>326</v>
      </c>
      <c r="H146" s="29">
        <f>Raw_Orders!K146</f>
        <v>1780.62</v>
      </c>
      <c r="I146" s="25">
        <f>INDEX(tblAccounts[sales_rep_id],MATCH(B146,tblAccounts[id],0))</f>
        <v>321670</v>
      </c>
      <c r="J146" s="25">
        <f>INDEX(tblReps[region_id],MATCH(I146,tblReps[id],0))</f>
        <v>1</v>
      </c>
      <c r="K146" s="25" t="str">
        <f>INDEX(tblRegions[name],MATCH(J146,tblRegions[id],0))</f>
        <v>Northeast</v>
      </c>
    </row>
    <row r="147" spans="1:11" ht="15" customHeight="1" x14ac:dyDescent="0.3">
      <c r="A147" s="25">
        <f>Raw_Orders!A147</f>
        <v>146</v>
      </c>
      <c r="B147" s="25">
        <f>Raw_Orders!B147</f>
        <v>1171</v>
      </c>
      <c r="C147" s="30">
        <f>INT(Raw_Orders!C147)</f>
        <v>42724</v>
      </c>
      <c r="D147" s="25">
        <f t="shared" si="6"/>
        <v>2016</v>
      </c>
      <c r="E147" s="25">
        <f t="shared" si="7"/>
        <v>12</v>
      </c>
      <c r="F147" s="25" t="str">
        <f t="shared" si="8"/>
        <v>Dec</v>
      </c>
      <c r="G147" s="25">
        <f>Raw_Orders!G147</f>
        <v>354</v>
      </c>
      <c r="H147" s="29">
        <f>Raw_Orders!K147</f>
        <v>2048.65</v>
      </c>
      <c r="I147" s="25">
        <f>INDEX(tblAccounts[sales_rep_id],MATCH(B147,tblAccounts[id],0))</f>
        <v>321670</v>
      </c>
      <c r="J147" s="25">
        <f>INDEX(tblReps[region_id],MATCH(I147,tblReps[id],0))</f>
        <v>1</v>
      </c>
      <c r="K147" s="25" t="str">
        <f>INDEX(tblRegions[name],MATCH(J147,tblRegions[id],0))</f>
        <v>Northeast</v>
      </c>
    </row>
    <row r="148" spans="1:11" ht="15" customHeight="1" x14ac:dyDescent="0.3">
      <c r="A148" s="25">
        <f>Raw_Orders!A148</f>
        <v>147</v>
      </c>
      <c r="B148" s="25">
        <f>Raw_Orders!B148</f>
        <v>1181</v>
      </c>
      <c r="C148" s="30">
        <f>INT(Raw_Orders!C148)</f>
        <v>41625</v>
      </c>
      <c r="D148" s="25">
        <f t="shared" si="6"/>
        <v>2013</v>
      </c>
      <c r="E148" s="25">
        <f t="shared" si="7"/>
        <v>12</v>
      </c>
      <c r="F148" s="25" t="str">
        <f t="shared" si="8"/>
        <v>Dec</v>
      </c>
      <c r="G148" s="25">
        <f>Raw_Orders!G148</f>
        <v>339</v>
      </c>
      <c r="H148" s="29">
        <f>Raw_Orders!K148</f>
        <v>1691.61</v>
      </c>
      <c r="I148" s="25">
        <f>INDEX(tblAccounts[sales_rep_id],MATCH(B148,tblAccounts[id],0))</f>
        <v>321680</v>
      </c>
      <c r="J148" s="25">
        <f>INDEX(tblReps[region_id],MATCH(I148,tblReps[id],0))</f>
        <v>1</v>
      </c>
      <c r="K148" s="25" t="str">
        <f>INDEX(tblRegions[name],MATCH(J148,tblRegions[id],0))</f>
        <v>Northeast</v>
      </c>
    </row>
    <row r="149" spans="1:11" ht="15" customHeight="1" x14ac:dyDescent="0.3">
      <c r="A149" s="25">
        <f>Raw_Orders!A149</f>
        <v>148</v>
      </c>
      <c r="B149" s="25">
        <f>Raw_Orders!B149</f>
        <v>1181</v>
      </c>
      <c r="C149" s="30">
        <f>INT(Raw_Orders!C149)</f>
        <v>41655</v>
      </c>
      <c r="D149" s="25">
        <f t="shared" si="6"/>
        <v>2014</v>
      </c>
      <c r="E149" s="25">
        <f t="shared" si="7"/>
        <v>1</v>
      </c>
      <c r="F149" s="25" t="str">
        <f t="shared" si="8"/>
        <v>Jan</v>
      </c>
      <c r="G149" s="25">
        <f>Raw_Orders!G149</f>
        <v>539</v>
      </c>
      <c r="H149" s="29">
        <f>Raw_Orders!K149</f>
        <v>2776.62</v>
      </c>
      <c r="I149" s="25">
        <f>INDEX(tblAccounts[sales_rep_id],MATCH(B149,tblAccounts[id],0))</f>
        <v>321680</v>
      </c>
      <c r="J149" s="25">
        <f>INDEX(tblReps[region_id],MATCH(I149,tblReps[id],0))</f>
        <v>1</v>
      </c>
      <c r="K149" s="25" t="str">
        <f>INDEX(tblRegions[name],MATCH(J149,tblRegions[id],0))</f>
        <v>Northeast</v>
      </c>
    </row>
    <row r="150" spans="1:11" ht="15" customHeight="1" x14ac:dyDescent="0.3">
      <c r="A150" s="25">
        <f>Raw_Orders!A150</f>
        <v>149</v>
      </c>
      <c r="B150" s="25">
        <f>Raw_Orders!B150</f>
        <v>1181</v>
      </c>
      <c r="C150" s="30">
        <f>INT(Raw_Orders!C150)</f>
        <v>41684</v>
      </c>
      <c r="D150" s="25">
        <f t="shared" si="6"/>
        <v>2014</v>
      </c>
      <c r="E150" s="25">
        <f t="shared" si="7"/>
        <v>2</v>
      </c>
      <c r="F150" s="25" t="str">
        <f t="shared" si="8"/>
        <v>Feb</v>
      </c>
      <c r="G150" s="25">
        <f>Raw_Orders!G150</f>
        <v>509</v>
      </c>
      <c r="H150" s="29">
        <f>Raw_Orders!K150</f>
        <v>2606.88</v>
      </c>
      <c r="I150" s="25">
        <f>INDEX(tblAccounts[sales_rep_id],MATCH(B150,tblAccounts[id],0))</f>
        <v>321680</v>
      </c>
      <c r="J150" s="25">
        <f>INDEX(tblReps[region_id],MATCH(I150,tblReps[id],0))</f>
        <v>1</v>
      </c>
      <c r="K150" s="25" t="str">
        <f>INDEX(tblRegions[name],MATCH(J150,tblRegions[id],0))</f>
        <v>Northeast</v>
      </c>
    </row>
    <row r="151" spans="1:11" ht="15" customHeight="1" x14ac:dyDescent="0.3">
      <c r="A151" s="25">
        <f>Raw_Orders!A151</f>
        <v>150</v>
      </c>
      <c r="B151" s="25">
        <f>Raw_Orders!B151</f>
        <v>1181</v>
      </c>
      <c r="C151" s="30">
        <f>INT(Raw_Orders!C151)</f>
        <v>41714</v>
      </c>
      <c r="D151" s="25">
        <f t="shared" si="6"/>
        <v>2014</v>
      </c>
      <c r="E151" s="25">
        <f t="shared" si="7"/>
        <v>3</v>
      </c>
      <c r="F151" s="25" t="str">
        <f t="shared" si="8"/>
        <v>Mar</v>
      </c>
      <c r="G151" s="25">
        <f>Raw_Orders!G151</f>
        <v>510</v>
      </c>
      <c r="H151" s="29">
        <f>Raw_Orders!K151</f>
        <v>2626.85</v>
      </c>
      <c r="I151" s="25">
        <f>INDEX(tblAccounts[sales_rep_id],MATCH(B151,tblAccounts[id],0))</f>
        <v>321680</v>
      </c>
      <c r="J151" s="25">
        <f>INDEX(tblReps[region_id],MATCH(I151,tblReps[id],0))</f>
        <v>1</v>
      </c>
      <c r="K151" s="25" t="str">
        <f>INDEX(tblRegions[name],MATCH(J151,tblRegions[id],0))</f>
        <v>Northeast</v>
      </c>
    </row>
    <row r="152" spans="1:11" ht="15" customHeight="1" x14ac:dyDescent="0.3">
      <c r="A152" s="25">
        <f>Raw_Orders!A152</f>
        <v>151</v>
      </c>
      <c r="B152" s="25">
        <f>Raw_Orders!B152</f>
        <v>1181</v>
      </c>
      <c r="C152" s="30">
        <f>INT(Raw_Orders!C152)</f>
        <v>41743</v>
      </c>
      <c r="D152" s="25">
        <f t="shared" si="6"/>
        <v>2014</v>
      </c>
      <c r="E152" s="25">
        <f t="shared" si="7"/>
        <v>4</v>
      </c>
      <c r="F152" s="25" t="str">
        <f t="shared" si="8"/>
        <v>Apr</v>
      </c>
      <c r="G152" s="25">
        <f>Raw_Orders!G152</f>
        <v>604</v>
      </c>
      <c r="H152" s="29">
        <f>Raw_Orders!K152</f>
        <v>3323.83</v>
      </c>
      <c r="I152" s="25">
        <f>INDEX(tblAccounts[sales_rep_id],MATCH(B152,tblAccounts[id],0))</f>
        <v>321680</v>
      </c>
      <c r="J152" s="25">
        <f>INDEX(tblReps[region_id],MATCH(I152,tblReps[id],0))</f>
        <v>1</v>
      </c>
      <c r="K152" s="25" t="str">
        <f>INDEX(tblRegions[name],MATCH(J152,tblRegions[id],0))</f>
        <v>Northeast</v>
      </c>
    </row>
    <row r="153" spans="1:11" ht="15" customHeight="1" x14ac:dyDescent="0.3">
      <c r="A153" s="25">
        <f>Raw_Orders!A153</f>
        <v>152</v>
      </c>
      <c r="B153" s="25">
        <f>Raw_Orders!B153</f>
        <v>1181</v>
      </c>
      <c r="C153" s="30">
        <f>INT(Raw_Orders!C153)</f>
        <v>41773</v>
      </c>
      <c r="D153" s="25">
        <f t="shared" si="6"/>
        <v>2014</v>
      </c>
      <c r="E153" s="25">
        <f t="shared" si="7"/>
        <v>5</v>
      </c>
      <c r="F153" s="25" t="str">
        <f t="shared" si="8"/>
        <v>May</v>
      </c>
      <c r="G153" s="25">
        <f>Raw_Orders!G153</f>
        <v>558</v>
      </c>
      <c r="H153" s="29">
        <f>Raw_Orders!K153</f>
        <v>2919.42</v>
      </c>
      <c r="I153" s="25">
        <f>INDEX(tblAccounts[sales_rep_id],MATCH(B153,tblAccounts[id],0))</f>
        <v>321680</v>
      </c>
      <c r="J153" s="25">
        <f>INDEX(tblReps[region_id],MATCH(I153,tblReps[id],0))</f>
        <v>1</v>
      </c>
      <c r="K153" s="25" t="str">
        <f>INDEX(tblRegions[name],MATCH(J153,tblRegions[id],0))</f>
        <v>Northeast</v>
      </c>
    </row>
    <row r="154" spans="1:11" ht="15" customHeight="1" x14ac:dyDescent="0.3">
      <c r="A154" s="25">
        <f>Raw_Orders!A154</f>
        <v>153</v>
      </c>
      <c r="B154" s="25">
        <f>Raw_Orders!B154</f>
        <v>1181</v>
      </c>
      <c r="C154" s="30">
        <f>INT(Raw_Orders!C154)</f>
        <v>41803</v>
      </c>
      <c r="D154" s="25">
        <f t="shared" si="6"/>
        <v>2014</v>
      </c>
      <c r="E154" s="25">
        <f t="shared" si="7"/>
        <v>6</v>
      </c>
      <c r="F154" s="25" t="str">
        <f t="shared" si="8"/>
        <v>Jun</v>
      </c>
      <c r="G154" s="25">
        <f>Raw_Orders!G154</f>
        <v>517</v>
      </c>
      <c r="H154" s="29">
        <f>Raw_Orders!K154</f>
        <v>2597.33</v>
      </c>
      <c r="I154" s="25">
        <f>INDEX(tblAccounts[sales_rep_id],MATCH(B154,tblAccounts[id],0))</f>
        <v>321680</v>
      </c>
      <c r="J154" s="25">
        <f>INDEX(tblReps[region_id],MATCH(I154,tblReps[id],0))</f>
        <v>1</v>
      </c>
      <c r="K154" s="25" t="str">
        <f>INDEX(tblRegions[name],MATCH(J154,tblRegions[id],0))</f>
        <v>Northeast</v>
      </c>
    </row>
    <row r="155" spans="1:11" ht="15" customHeight="1" x14ac:dyDescent="0.3">
      <c r="A155" s="25">
        <f>Raw_Orders!A155</f>
        <v>154</v>
      </c>
      <c r="B155" s="25">
        <f>Raw_Orders!B155</f>
        <v>1181</v>
      </c>
      <c r="C155" s="30">
        <f>INT(Raw_Orders!C155)</f>
        <v>41833</v>
      </c>
      <c r="D155" s="25">
        <f t="shared" si="6"/>
        <v>2014</v>
      </c>
      <c r="E155" s="25">
        <f t="shared" si="7"/>
        <v>7</v>
      </c>
      <c r="F155" s="25" t="str">
        <f t="shared" si="8"/>
        <v>Jul</v>
      </c>
      <c r="G155" s="25">
        <f>Raw_Orders!G155</f>
        <v>493</v>
      </c>
      <c r="H155" s="29">
        <f>Raw_Orders!K155</f>
        <v>2460.0700000000002</v>
      </c>
      <c r="I155" s="25">
        <f>INDEX(tblAccounts[sales_rep_id],MATCH(B155,tblAccounts[id],0))</f>
        <v>321680</v>
      </c>
      <c r="J155" s="25">
        <f>INDEX(tblReps[region_id],MATCH(I155,tblReps[id],0))</f>
        <v>1</v>
      </c>
      <c r="K155" s="25" t="str">
        <f>INDEX(tblRegions[name],MATCH(J155,tblRegions[id],0))</f>
        <v>Northeast</v>
      </c>
    </row>
    <row r="156" spans="1:11" ht="15" customHeight="1" x14ac:dyDescent="0.3">
      <c r="A156" s="25">
        <f>Raw_Orders!A156</f>
        <v>155</v>
      </c>
      <c r="B156" s="25">
        <f>Raw_Orders!B156</f>
        <v>1181</v>
      </c>
      <c r="C156" s="30">
        <f>INT(Raw_Orders!C156)</f>
        <v>41863</v>
      </c>
      <c r="D156" s="25">
        <f t="shared" si="6"/>
        <v>2014</v>
      </c>
      <c r="E156" s="25">
        <f t="shared" si="7"/>
        <v>8</v>
      </c>
      <c r="F156" s="25" t="str">
        <f t="shared" si="8"/>
        <v>Aug</v>
      </c>
      <c r="G156" s="25">
        <f>Raw_Orders!G156</f>
        <v>511</v>
      </c>
      <c r="H156" s="29">
        <f>Raw_Orders!K156</f>
        <v>2606.23</v>
      </c>
      <c r="I156" s="25">
        <f>INDEX(tblAccounts[sales_rep_id],MATCH(B156,tblAccounts[id],0))</f>
        <v>321680</v>
      </c>
      <c r="J156" s="25">
        <f>INDEX(tblReps[region_id],MATCH(I156,tblReps[id],0))</f>
        <v>1</v>
      </c>
      <c r="K156" s="25" t="str">
        <f>INDEX(tblRegions[name],MATCH(J156,tblRegions[id],0))</f>
        <v>Northeast</v>
      </c>
    </row>
    <row r="157" spans="1:11" ht="15" customHeight="1" x14ac:dyDescent="0.3">
      <c r="A157" s="25">
        <f>Raw_Orders!A157</f>
        <v>156</v>
      </c>
      <c r="B157" s="25">
        <f>Raw_Orders!B157</f>
        <v>1181</v>
      </c>
      <c r="C157" s="30">
        <f>INT(Raw_Orders!C157)</f>
        <v>41892</v>
      </c>
      <c r="D157" s="25">
        <f t="shared" si="6"/>
        <v>2014</v>
      </c>
      <c r="E157" s="25">
        <f t="shared" si="7"/>
        <v>9</v>
      </c>
      <c r="F157" s="25" t="str">
        <f t="shared" si="8"/>
        <v>Sep</v>
      </c>
      <c r="G157" s="25">
        <f>Raw_Orders!G157</f>
        <v>520</v>
      </c>
      <c r="H157" s="29">
        <f>Raw_Orders!K157</f>
        <v>2642.3</v>
      </c>
      <c r="I157" s="25">
        <f>INDEX(tblAccounts[sales_rep_id],MATCH(B157,tblAccounts[id],0))</f>
        <v>321680</v>
      </c>
      <c r="J157" s="25">
        <f>INDEX(tblReps[region_id],MATCH(I157,tblReps[id],0))</f>
        <v>1</v>
      </c>
      <c r="K157" s="25" t="str">
        <f>INDEX(tblRegions[name],MATCH(J157,tblRegions[id],0))</f>
        <v>Northeast</v>
      </c>
    </row>
    <row r="158" spans="1:11" ht="15" customHeight="1" x14ac:dyDescent="0.3">
      <c r="A158" s="25">
        <f>Raw_Orders!A158</f>
        <v>157</v>
      </c>
      <c r="B158" s="25">
        <f>Raw_Orders!B158</f>
        <v>1181</v>
      </c>
      <c r="C158" s="30">
        <f>INT(Raw_Orders!C158)</f>
        <v>41922</v>
      </c>
      <c r="D158" s="25">
        <f t="shared" si="6"/>
        <v>2014</v>
      </c>
      <c r="E158" s="25">
        <f t="shared" si="7"/>
        <v>10</v>
      </c>
      <c r="F158" s="25" t="str">
        <f t="shared" si="8"/>
        <v>Oct</v>
      </c>
      <c r="G158" s="25">
        <f>Raw_Orders!G158</f>
        <v>566</v>
      </c>
      <c r="H158" s="29">
        <f>Raw_Orders!K158</f>
        <v>3008.2</v>
      </c>
      <c r="I158" s="25">
        <f>INDEX(tblAccounts[sales_rep_id],MATCH(B158,tblAccounts[id],0))</f>
        <v>321680</v>
      </c>
      <c r="J158" s="25">
        <f>INDEX(tblReps[region_id],MATCH(I158,tblReps[id],0))</f>
        <v>1</v>
      </c>
      <c r="K158" s="25" t="str">
        <f>INDEX(tblRegions[name],MATCH(J158,tblRegions[id],0))</f>
        <v>Northeast</v>
      </c>
    </row>
    <row r="159" spans="1:11" ht="15" customHeight="1" x14ac:dyDescent="0.3">
      <c r="A159" s="25">
        <f>Raw_Orders!A159</f>
        <v>158</v>
      </c>
      <c r="B159" s="25">
        <f>Raw_Orders!B159</f>
        <v>1181</v>
      </c>
      <c r="C159" s="30">
        <f>INT(Raw_Orders!C159)</f>
        <v>41952</v>
      </c>
      <c r="D159" s="25">
        <f t="shared" si="6"/>
        <v>2014</v>
      </c>
      <c r="E159" s="25">
        <f t="shared" si="7"/>
        <v>11</v>
      </c>
      <c r="F159" s="25" t="str">
        <f t="shared" si="8"/>
        <v>Nov</v>
      </c>
      <c r="G159" s="25">
        <f>Raw_Orders!G159</f>
        <v>722</v>
      </c>
      <c r="H159" s="29">
        <f>Raw_Orders!K159</f>
        <v>3644.67</v>
      </c>
      <c r="I159" s="25">
        <f>INDEX(tblAccounts[sales_rep_id],MATCH(B159,tblAccounts[id],0))</f>
        <v>321680</v>
      </c>
      <c r="J159" s="25">
        <f>INDEX(tblReps[region_id],MATCH(I159,tblReps[id],0))</f>
        <v>1</v>
      </c>
      <c r="K159" s="25" t="str">
        <f>INDEX(tblRegions[name],MATCH(J159,tblRegions[id],0))</f>
        <v>Northeast</v>
      </c>
    </row>
    <row r="160" spans="1:11" ht="15" customHeight="1" x14ac:dyDescent="0.3">
      <c r="A160" s="25">
        <f>Raw_Orders!A160</f>
        <v>159</v>
      </c>
      <c r="B160" s="25">
        <f>Raw_Orders!B160</f>
        <v>1181</v>
      </c>
      <c r="C160" s="30">
        <f>INT(Raw_Orders!C160)</f>
        <v>41982</v>
      </c>
      <c r="D160" s="25">
        <f t="shared" si="6"/>
        <v>2014</v>
      </c>
      <c r="E160" s="25">
        <f t="shared" si="7"/>
        <v>12</v>
      </c>
      <c r="F160" s="25" t="str">
        <f t="shared" si="8"/>
        <v>Dec</v>
      </c>
      <c r="G160" s="25">
        <f>Raw_Orders!G160</f>
        <v>480</v>
      </c>
      <c r="H160" s="29">
        <f>Raw_Orders!K160</f>
        <v>2407.7199999999998</v>
      </c>
      <c r="I160" s="25">
        <f>INDEX(tblAccounts[sales_rep_id],MATCH(B160,tblAccounts[id],0))</f>
        <v>321680</v>
      </c>
      <c r="J160" s="25">
        <f>INDEX(tblReps[region_id],MATCH(I160,tblReps[id],0))</f>
        <v>1</v>
      </c>
      <c r="K160" s="25" t="str">
        <f>INDEX(tblRegions[name],MATCH(J160,tblRegions[id],0))</f>
        <v>Northeast</v>
      </c>
    </row>
    <row r="161" spans="1:11" ht="15" customHeight="1" x14ac:dyDescent="0.3">
      <c r="A161" s="25">
        <f>Raw_Orders!A161</f>
        <v>160</v>
      </c>
      <c r="B161" s="25">
        <f>Raw_Orders!B161</f>
        <v>1181</v>
      </c>
      <c r="C161" s="30">
        <f>INT(Raw_Orders!C161)</f>
        <v>42012</v>
      </c>
      <c r="D161" s="25">
        <f t="shared" si="6"/>
        <v>2015</v>
      </c>
      <c r="E161" s="25">
        <f t="shared" si="7"/>
        <v>1</v>
      </c>
      <c r="F161" s="25" t="str">
        <f t="shared" si="8"/>
        <v>Jan</v>
      </c>
      <c r="G161" s="25">
        <f>Raw_Orders!G161</f>
        <v>478</v>
      </c>
      <c r="H161" s="29">
        <f>Raw_Orders!K161</f>
        <v>2391.48</v>
      </c>
      <c r="I161" s="25">
        <f>INDEX(tblAccounts[sales_rep_id],MATCH(B161,tblAccounts[id],0))</f>
        <v>321680</v>
      </c>
      <c r="J161" s="25">
        <f>INDEX(tblReps[region_id],MATCH(I161,tblReps[id],0))</f>
        <v>1</v>
      </c>
      <c r="K161" s="25" t="str">
        <f>INDEX(tblRegions[name],MATCH(J161,tblRegions[id],0))</f>
        <v>Northeast</v>
      </c>
    </row>
    <row r="162" spans="1:11" ht="15" customHeight="1" x14ac:dyDescent="0.3">
      <c r="A162" s="25">
        <f>Raw_Orders!A162</f>
        <v>161</v>
      </c>
      <c r="B162" s="25">
        <f>Raw_Orders!B162</f>
        <v>1181</v>
      </c>
      <c r="C162" s="30">
        <f>INT(Raw_Orders!C162)</f>
        <v>42041</v>
      </c>
      <c r="D162" s="25">
        <f t="shared" si="6"/>
        <v>2015</v>
      </c>
      <c r="E162" s="25">
        <f t="shared" si="7"/>
        <v>2</v>
      </c>
      <c r="F162" s="25" t="str">
        <f t="shared" si="8"/>
        <v>Feb</v>
      </c>
      <c r="G162" s="25">
        <f>Raw_Orders!G162</f>
        <v>524</v>
      </c>
      <c r="H162" s="29">
        <f>Raw_Orders!K162</f>
        <v>2657.32</v>
      </c>
      <c r="I162" s="25">
        <f>INDEX(tblAccounts[sales_rep_id],MATCH(B162,tblAccounts[id],0))</f>
        <v>321680</v>
      </c>
      <c r="J162" s="25">
        <f>INDEX(tblReps[region_id],MATCH(I162,tblReps[id],0))</f>
        <v>1</v>
      </c>
      <c r="K162" s="25" t="str">
        <f>INDEX(tblRegions[name],MATCH(J162,tblRegions[id],0))</f>
        <v>Northeast</v>
      </c>
    </row>
    <row r="163" spans="1:11" ht="15" customHeight="1" x14ac:dyDescent="0.3">
      <c r="A163" s="25">
        <f>Raw_Orders!A163</f>
        <v>162</v>
      </c>
      <c r="B163" s="25">
        <f>Raw_Orders!B163</f>
        <v>1181</v>
      </c>
      <c r="C163" s="30">
        <f>INT(Raw_Orders!C163)</f>
        <v>42071</v>
      </c>
      <c r="D163" s="25">
        <f t="shared" si="6"/>
        <v>2015</v>
      </c>
      <c r="E163" s="25">
        <f t="shared" si="7"/>
        <v>3</v>
      </c>
      <c r="F163" s="25" t="str">
        <f t="shared" si="8"/>
        <v>Mar</v>
      </c>
      <c r="G163" s="25">
        <f>Raw_Orders!G163</f>
        <v>519</v>
      </c>
      <c r="H163" s="29">
        <f>Raw_Orders!K163</f>
        <v>2699.36</v>
      </c>
      <c r="I163" s="25">
        <f>INDEX(tblAccounts[sales_rep_id],MATCH(B163,tblAccounts[id],0))</f>
        <v>321680</v>
      </c>
      <c r="J163" s="25">
        <f>INDEX(tblReps[region_id],MATCH(I163,tblReps[id],0))</f>
        <v>1</v>
      </c>
      <c r="K163" s="25" t="str">
        <f>INDEX(tblRegions[name],MATCH(J163,tblRegions[id],0))</f>
        <v>Northeast</v>
      </c>
    </row>
    <row r="164" spans="1:11" ht="15" customHeight="1" x14ac:dyDescent="0.3">
      <c r="A164" s="25">
        <f>Raw_Orders!A164</f>
        <v>163</v>
      </c>
      <c r="B164" s="25">
        <f>Raw_Orders!B164</f>
        <v>1181</v>
      </c>
      <c r="C164" s="30">
        <f>INT(Raw_Orders!C164)</f>
        <v>42100</v>
      </c>
      <c r="D164" s="25">
        <f t="shared" si="6"/>
        <v>2015</v>
      </c>
      <c r="E164" s="25">
        <f t="shared" si="7"/>
        <v>4</v>
      </c>
      <c r="F164" s="25" t="str">
        <f t="shared" si="8"/>
        <v>Apr</v>
      </c>
      <c r="G164" s="25">
        <f>Raw_Orders!G164</f>
        <v>499</v>
      </c>
      <c r="H164" s="29">
        <f>Raw_Orders!K164</f>
        <v>2520.6799999999998</v>
      </c>
      <c r="I164" s="25">
        <f>INDEX(tblAccounts[sales_rep_id],MATCH(B164,tblAccounts[id],0))</f>
        <v>321680</v>
      </c>
      <c r="J164" s="25">
        <f>INDEX(tblReps[region_id],MATCH(I164,tblReps[id],0))</f>
        <v>1</v>
      </c>
      <c r="K164" s="25" t="str">
        <f>INDEX(tblRegions[name],MATCH(J164,tblRegions[id],0))</f>
        <v>Northeast</v>
      </c>
    </row>
    <row r="165" spans="1:11" ht="15" customHeight="1" x14ac:dyDescent="0.3">
      <c r="A165" s="25">
        <f>Raw_Orders!A165</f>
        <v>164</v>
      </c>
      <c r="B165" s="25">
        <f>Raw_Orders!B165</f>
        <v>1181</v>
      </c>
      <c r="C165" s="30">
        <f>INT(Raw_Orders!C165)</f>
        <v>42130</v>
      </c>
      <c r="D165" s="25">
        <f t="shared" si="6"/>
        <v>2015</v>
      </c>
      <c r="E165" s="25">
        <f t="shared" si="7"/>
        <v>5</v>
      </c>
      <c r="F165" s="25" t="str">
        <f t="shared" si="8"/>
        <v>May</v>
      </c>
      <c r="G165" s="25">
        <f>Raw_Orders!G165</f>
        <v>529</v>
      </c>
      <c r="H165" s="29">
        <f>Raw_Orders!K165</f>
        <v>2692.21</v>
      </c>
      <c r="I165" s="25">
        <f>INDEX(tblAccounts[sales_rep_id],MATCH(B165,tblAccounts[id],0))</f>
        <v>321680</v>
      </c>
      <c r="J165" s="25">
        <f>INDEX(tblReps[region_id],MATCH(I165,tblReps[id],0))</f>
        <v>1</v>
      </c>
      <c r="K165" s="25" t="str">
        <f>INDEX(tblRegions[name],MATCH(J165,tblRegions[id],0))</f>
        <v>Northeast</v>
      </c>
    </row>
    <row r="166" spans="1:11" ht="15" customHeight="1" x14ac:dyDescent="0.3">
      <c r="A166" s="25">
        <f>Raw_Orders!A166</f>
        <v>165</v>
      </c>
      <c r="B166" s="25">
        <f>Raw_Orders!B166</f>
        <v>1181</v>
      </c>
      <c r="C166" s="30">
        <f>INT(Raw_Orders!C166)</f>
        <v>42160</v>
      </c>
      <c r="D166" s="25">
        <f t="shared" si="6"/>
        <v>2015</v>
      </c>
      <c r="E166" s="25">
        <f t="shared" si="7"/>
        <v>6</v>
      </c>
      <c r="F166" s="25" t="str">
        <f t="shared" si="8"/>
        <v>Jun</v>
      </c>
      <c r="G166" s="25">
        <f>Raw_Orders!G166</f>
        <v>522</v>
      </c>
      <c r="H166" s="29">
        <f>Raw_Orders!K166</f>
        <v>2632.28</v>
      </c>
      <c r="I166" s="25">
        <f>INDEX(tblAccounts[sales_rep_id],MATCH(B166,tblAccounts[id],0))</f>
        <v>321680</v>
      </c>
      <c r="J166" s="25">
        <f>INDEX(tblReps[region_id],MATCH(I166,tblReps[id],0))</f>
        <v>1</v>
      </c>
      <c r="K166" s="25" t="str">
        <f>INDEX(tblRegions[name],MATCH(J166,tblRegions[id],0))</f>
        <v>Northeast</v>
      </c>
    </row>
    <row r="167" spans="1:11" ht="15" customHeight="1" x14ac:dyDescent="0.3">
      <c r="A167" s="25">
        <f>Raw_Orders!A167</f>
        <v>166</v>
      </c>
      <c r="B167" s="25">
        <f>Raw_Orders!B167</f>
        <v>1181</v>
      </c>
      <c r="C167" s="30">
        <f>INT(Raw_Orders!C167)</f>
        <v>42189</v>
      </c>
      <c r="D167" s="25">
        <f t="shared" si="6"/>
        <v>2015</v>
      </c>
      <c r="E167" s="25">
        <f t="shared" si="7"/>
        <v>7</v>
      </c>
      <c r="F167" s="25" t="str">
        <f t="shared" si="8"/>
        <v>Jul</v>
      </c>
      <c r="G167" s="25">
        <f>Raw_Orders!G167</f>
        <v>491</v>
      </c>
      <c r="H167" s="29">
        <f>Raw_Orders!K167</f>
        <v>2450.09</v>
      </c>
      <c r="I167" s="25">
        <f>INDEX(tblAccounts[sales_rep_id],MATCH(B167,tblAccounts[id],0))</f>
        <v>321680</v>
      </c>
      <c r="J167" s="25">
        <f>INDEX(tblReps[region_id],MATCH(I167,tblReps[id],0))</f>
        <v>1</v>
      </c>
      <c r="K167" s="25" t="str">
        <f>INDEX(tblRegions[name],MATCH(J167,tblRegions[id],0))</f>
        <v>Northeast</v>
      </c>
    </row>
    <row r="168" spans="1:11" ht="15" customHeight="1" x14ac:dyDescent="0.3">
      <c r="A168" s="25">
        <f>Raw_Orders!A168</f>
        <v>167</v>
      </c>
      <c r="B168" s="25">
        <f>Raw_Orders!B168</f>
        <v>1181</v>
      </c>
      <c r="C168" s="30">
        <f>INT(Raw_Orders!C168)</f>
        <v>42219</v>
      </c>
      <c r="D168" s="25">
        <f t="shared" si="6"/>
        <v>2015</v>
      </c>
      <c r="E168" s="25">
        <f t="shared" si="7"/>
        <v>8</v>
      </c>
      <c r="F168" s="25" t="str">
        <f t="shared" si="8"/>
        <v>Aug</v>
      </c>
      <c r="G168" s="25">
        <f>Raw_Orders!G168</f>
        <v>508</v>
      </c>
      <c r="H168" s="29">
        <f>Raw_Orders!K168</f>
        <v>2559.96</v>
      </c>
      <c r="I168" s="25">
        <f>INDEX(tblAccounts[sales_rep_id],MATCH(B168,tblAccounts[id],0))</f>
        <v>321680</v>
      </c>
      <c r="J168" s="25">
        <f>INDEX(tblReps[region_id],MATCH(I168,tblReps[id],0))</f>
        <v>1</v>
      </c>
      <c r="K168" s="25" t="str">
        <f>INDEX(tblRegions[name],MATCH(J168,tblRegions[id],0))</f>
        <v>Northeast</v>
      </c>
    </row>
    <row r="169" spans="1:11" ht="15" customHeight="1" x14ac:dyDescent="0.3">
      <c r="A169" s="25">
        <f>Raw_Orders!A169</f>
        <v>168</v>
      </c>
      <c r="B169" s="25">
        <f>Raw_Orders!B169</f>
        <v>1181</v>
      </c>
      <c r="C169" s="30">
        <f>INT(Raw_Orders!C169)</f>
        <v>42248</v>
      </c>
      <c r="D169" s="25">
        <f t="shared" si="6"/>
        <v>2015</v>
      </c>
      <c r="E169" s="25">
        <f t="shared" si="7"/>
        <v>9</v>
      </c>
      <c r="F169" s="25" t="str">
        <f t="shared" si="8"/>
        <v>Sep</v>
      </c>
      <c r="G169" s="25">
        <f>Raw_Orders!G169</f>
        <v>519</v>
      </c>
      <c r="H169" s="29">
        <f>Raw_Orders!K169</f>
        <v>2619.81</v>
      </c>
      <c r="I169" s="25">
        <f>INDEX(tblAccounts[sales_rep_id],MATCH(B169,tblAccounts[id],0))</f>
        <v>321680</v>
      </c>
      <c r="J169" s="25">
        <f>INDEX(tblReps[region_id],MATCH(I169,tblReps[id],0))</f>
        <v>1</v>
      </c>
      <c r="K169" s="25" t="str">
        <f>INDEX(tblRegions[name],MATCH(J169,tblRegions[id],0))</f>
        <v>Northeast</v>
      </c>
    </row>
    <row r="170" spans="1:11" ht="15" customHeight="1" x14ac:dyDescent="0.3">
      <c r="A170" s="25">
        <f>Raw_Orders!A170</f>
        <v>169</v>
      </c>
      <c r="B170" s="25">
        <f>Raw_Orders!B170</f>
        <v>1181</v>
      </c>
      <c r="C170" s="30">
        <f>INT(Raw_Orders!C170)</f>
        <v>42278</v>
      </c>
      <c r="D170" s="25">
        <f t="shared" si="6"/>
        <v>2015</v>
      </c>
      <c r="E170" s="25">
        <f t="shared" si="7"/>
        <v>10</v>
      </c>
      <c r="F170" s="25" t="str">
        <f t="shared" si="8"/>
        <v>Oct</v>
      </c>
      <c r="G170" s="25">
        <f>Raw_Orders!G170</f>
        <v>530</v>
      </c>
      <c r="H170" s="29">
        <f>Raw_Orders!K170</f>
        <v>2793.58</v>
      </c>
      <c r="I170" s="25">
        <f>INDEX(tblAccounts[sales_rep_id],MATCH(B170,tblAccounts[id],0))</f>
        <v>321680</v>
      </c>
      <c r="J170" s="25">
        <f>INDEX(tblReps[region_id],MATCH(I170,tblReps[id],0))</f>
        <v>1</v>
      </c>
      <c r="K170" s="25" t="str">
        <f>INDEX(tblRegions[name],MATCH(J170,tblRegions[id],0))</f>
        <v>Northeast</v>
      </c>
    </row>
    <row r="171" spans="1:11" ht="15" customHeight="1" x14ac:dyDescent="0.3">
      <c r="A171" s="25">
        <f>Raw_Orders!A171</f>
        <v>170</v>
      </c>
      <c r="B171" s="25">
        <f>Raw_Orders!B171</f>
        <v>1181</v>
      </c>
      <c r="C171" s="30">
        <f>INT(Raw_Orders!C171)</f>
        <v>42308</v>
      </c>
      <c r="D171" s="25">
        <f t="shared" si="6"/>
        <v>2015</v>
      </c>
      <c r="E171" s="25">
        <f t="shared" si="7"/>
        <v>10</v>
      </c>
      <c r="F171" s="25" t="str">
        <f t="shared" si="8"/>
        <v>Oct</v>
      </c>
      <c r="G171" s="25">
        <f>Raw_Orders!G171</f>
        <v>543</v>
      </c>
      <c r="H171" s="29">
        <f>Raw_Orders!K171</f>
        <v>2729.57</v>
      </c>
      <c r="I171" s="25">
        <f>INDEX(tblAccounts[sales_rep_id],MATCH(B171,tblAccounts[id],0))</f>
        <v>321680</v>
      </c>
      <c r="J171" s="25">
        <f>INDEX(tblReps[region_id],MATCH(I171,tblReps[id],0))</f>
        <v>1</v>
      </c>
      <c r="K171" s="25" t="str">
        <f>INDEX(tblRegions[name],MATCH(J171,tblRegions[id],0))</f>
        <v>Northeast</v>
      </c>
    </row>
    <row r="172" spans="1:11" ht="15" customHeight="1" x14ac:dyDescent="0.3">
      <c r="A172" s="25">
        <f>Raw_Orders!A172</f>
        <v>171</v>
      </c>
      <c r="B172" s="25">
        <f>Raw_Orders!B172</f>
        <v>1181</v>
      </c>
      <c r="C172" s="30">
        <f>INT(Raw_Orders!C172)</f>
        <v>42337</v>
      </c>
      <c r="D172" s="25">
        <f t="shared" si="6"/>
        <v>2015</v>
      </c>
      <c r="E172" s="25">
        <f t="shared" si="7"/>
        <v>11</v>
      </c>
      <c r="F172" s="25" t="str">
        <f t="shared" si="8"/>
        <v>Nov</v>
      </c>
      <c r="G172" s="25">
        <f>Raw_Orders!G172</f>
        <v>494</v>
      </c>
      <c r="H172" s="29">
        <f>Raw_Orders!K172</f>
        <v>2526.9499999999998</v>
      </c>
      <c r="I172" s="25">
        <f>INDEX(tblAccounts[sales_rep_id],MATCH(B172,tblAccounts[id],0))</f>
        <v>321680</v>
      </c>
      <c r="J172" s="25">
        <f>INDEX(tblReps[region_id],MATCH(I172,tblReps[id],0))</f>
        <v>1</v>
      </c>
      <c r="K172" s="25" t="str">
        <f>INDEX(tblRegions[name],MATCH(J172,tblRegions[id],0))</f>
        <v>Northeast</v>
      </c>
    </row>
    <row r="173" spans="1:11" ht="15" customHeight="1" x14ac:dyDescent="0.3">
      <c r="A173" s="25">
        <f>Raw_Orders!A173</f>
        <v>172</v>
      </c>
      <c r="B173" s="25">
        <f>Raw_Orders!B173</f>
        <v>1181</v>
      </c>
      <c r="C173" s="30">
        <f>INT(Raw_Orders!C173)</f>
        <v>42366</v>
      </c>
      <c r="D173" s="25">
        <f t="shared" si="6"/>
        <v>2015</v>
      </c>
      <c r="E173" s="25">
        <f t="shared" si="7"/>
        <v>12</v>
      </c>
      <c r="F173" s="25" t="str">
        <f t="shared" si="8"/>
        <v>Dec</v>
      </c>
      <c r="G173" s="25">
        <f>Raw_Orders!G173</f>
        <v>493</v>
      </c>
      <c r="H173" s="29">
        <f>Raw_Orders!K173</f>
        <v>2555.15</v>
      </c>
      <c r="I173" s="25">
        <f>INDEX(tblAccounts[sales_rep_id],MATCH(B173,tblAccounts[id],0))</f>
        <v>321680</v>
      </c>
      <c r="J173" s="25">
        <f>INDEX(tblReps[region_id],MATCH(I173,tblReps[id],0))</f>
        <v>1</v>
      </c>
      <c r="K173" s="25" t="str">
        <f>INDEX(tblRegions[name],MATCH(J173,tblRegions[id],0))</f>
        <v>Northeast</v>
      </c>
    </row>
    <row r="174" spans="1:11" ht="15" customHeight="1" x14ac:dyDescent="0.3">
      <c r="A174" s="25">
        <f>Raw_Orders!A174</f>
        <v>173</v>
      </c>
      <c r="B174" s="25">
        <f>Raw_Orders!B174</f>
        <v>1181</v>
      </c>
      <c r="C174" s="30">
        <f>INT(Raw_Orders!C174)</f>
        <v>42395</v>
      </c>
      <c r="D174" s="25">
        <f t="shared" si="6"/>
        <v>2016</v>
      </c>
      <c r="E174" s="25">
        <f t="shared" si="7"/>
        <v>1</v>
      </c>
      <c r="F174" s="25" t="str">
        <f t="shared" si="8"/>
        <v>Jan</v>
      </c>
      <c r="G174" s="25">
        <f>Raw_Orders!G174</f>
        <v>500</v>
      </c>
      <c r="H174" s="29">
        <f>Raw_Orders!K174</f>
        <v>2505</v>
      </c>
      <c r="I174" s="25">
        <f>INDEX(tblAccounts[sales_rep_id],MATCH(B174,tblAccounts[id],0))</f>
        <v>321680</v>
      </c>
      <c r="J174" s="25">
        <f>INDEX(tblReps[region_id],MATCH(I174,tblReps[id],0))</f>
        <v>1</v>
      </c>
      <c r="K174" s="25" t="str">
        <f>INDEX(tblRegions[name],MATCH(J174,tblRegions[id],0))</f>
        <v>Northeast</v>
      </c>
    </row>
    <row r="175" spans="1:11" ht="15" customHeight="1" x14ac:dyDescent="0.3">
      <c r="A175" s="25">
        <f>Raw_Orders!A175</f>
        <v>174</v>
      </c>
      <c r="B175" s="25">
        <f>Raw_Orders!B175</f>
        <v>1181</v>
      </c>
      <c r="C175" s="30">
        <f>INT(Raw_Orders!C175)</f>
        <v>42425</v>
      </c>
      <c r="D175" s="25">
        <f t="shared" si="6"/>
        <v>2016</v>
      </c>
      <c r="E175" s="25">
        <f t="shared" si="7"/>
        <v>2</v>
      </c>
      <c r="F175" s="25" t="str">
        <f t="shared" si="8"/>
        <v>Feb</v>
      </c>
      <c r="G175" s="25">
        <f>Raw_Orders!G175</f>
        <v>514</v>
      </c>
      <c r="H175" s="29">
        <f>Raw_Orders!K175</f>
        <v>2614.88</v>
      </c>
      <c r="I175" s="25">
        <f>INDEX(tblAccounts[sales_rep_id],MATCH(B175,tblAccounts[id],0))</f>
        <v>321680</v>
      </c>
      <c r="J175" s="25">
        <f>INDEX(tblReps[region_id],MATCH(I175,tblReps[id],0))</f>
        <v>1</v>
      </c>
      <c r="K175" s="25" t="str">
        <f>INDEX(tblRegions[name],MATCH(J175,tblRegions[id],0))</f>
        <v>Northeast</v>
      </c>
    </row>
    <row r="176" spans="1:11" ht="15" customHeight="1" x14ac:dyDescent="0.3">
      <c r="A176" s="25">
        <f>Raw_Orders!A176</f>
        <v>175</v>
      </c>
      <c r="B176" s="25">
        <f>Raw_Orders!B176</f>
        <v>1181</v>
      </c>
      <c r="C176" s="30">
        <f>INT(Raw_Orders!C176)</f>
        <v>42454</v>
      </c>
      <c r="D176" s="25">
        <f t="shared" si="6"/>
        <v>2016</v>
      </c>
      <c r="E176" s="25">
        <f t="shared" si="7"/>
        <v>3</v>
      </c>
      <c r="F176" s="25" t="str">
        <f t="shared" si="8"/>
        <v>Mar</v>
      </c>
      <c r="G176" s="25">
        <f>Raw_Orders!G176</f>
        <v>479</v>
      </c>
      <c r="H176" s="29">
        <f>Raw_Orders!K176</f>
        <v>2415.25</v>
      </c>
      <c r="I176" s="25">
        <f>INDEX(tblAccounts[sales_rep_id],MATCH(B176,tblAccounts[id],0))</f>
        <v>321680</v>
      </c>
      <c r="J176" s="25">
        <f>INDEX(tblReps[region_id],MATCH(I176,tblReps[id],0))</f>
        <v>1</v>
      </c>
      <c r="K176" s="25" t="str">
        <f>INDEX(tblRegions[name],MATCH(J176,tblRegions[id],0))</f>
        <v>Northeast</v>
      </c>
    </row>
    <row r="177" spans="1:11" ht="15" customHeight="1" x14ac:dyDescent="0.3">
      <c r="A177" s="25">
        <f>Raw_Orders!A177</f>
        <v>176</v>
      </c>
      <c r="B177" s="25">
        <f>Raw_Orders!B177</f>
        <v>1181</v>
      </c>
      <c r="C177" s="30">
        <f>INT(Raw_Orders!C177)</f>
        <v>42484</v>
      </c>
      <c r="D177" s="25">
        <f t="shared" si="6"/>
        <v>2016</v>
      </c>
      <c r="E177" s="25">
        <f t="shared" si="7"/>
        <v>4</v>
      </c>
      <c r="F177" s="25" t="str">
        <f t="shared" si="8"/>
        <v>Apr</v>
      </c>
      <c r="G177" s="25">
        <f>Raw_Orders!G177</f>
        <v>2250</v>
      </c>
      <c r="H177" s="29">
        <f>Raw_Orders!K177</f>
        <v>11390.06</v>
      </c>
      <c r="I177" s="25">
        <f>INDEX(tblAccounts[sales_rep_id],MATCH(B177,tblAccounts[id],0))</f>
        <v>321680</v>
      </c>
      <c r="J177" s="25">
        <f>INDEX(tblReps[region_id],MATCH(I177,tblReps[id],0))</f>
        <v>1</v>
      </c>
      <c r="K177" s="25" t="str">
        <f>INDEX(tblRegions[name],MATCH(J177,tblRegions[id],0))</f>
        <v>Northeast</v>
      </c>
    </row>
    <row r="178" spans="1:11" ht="15" customHeight="1" x14ac:dyDescent="0.3">
      <c r="A178" s="25">
        <f>Raw_Orders!A178</f>
        <v>177</v>
      </c>
      <c r="B178" s="25">
        <f>Raw_Orders!B178</f>
        <v>1181</v>
      </c>
      <c r="C178" s="30">
        <f>INT(Raw_Orders!C178)</f>
        <v>42513</v>
      </c>
      <c r="D178" s="25">
        <f t="shared" si="6"/>
        <v>2016</v>
      </c>
      <c r="E178" s="25">
        <f t="shared" si="7"/>
        <v>5</v>
      </c>
      <c r="F178" s="25" t="str">
        <f t="shared" si="8"/>
        <v>May</v>
      </c>
      <c r="G178" s="25">
        <f>Raw_Orders!G178</f>
        <v>533</v>
      </c>
      <c r="H178" s="29">
        <f>Raw_Orders!K178</f>
        <v>2707.17</v>
      </c>
      <c r="I178" s="25">
        <f>INDEX(tblAccounts[sales_rep_id],MATCH(B178,tblAccounts[id],0))</f>
        <v>321680</v>
      </c>
      <c r="J178" s="25">
        <f>INDEX(tblReps[region_id],MATCH(I178,tblReps[id],0))</f>
        <v>1</v>
      </c>
      <c r="K178" s="25" t="str">
        <f>INDEX(tblRegions[name],MATCH(J178,tblRegions[id],0))</f>
        <v>Northeast</v>
      </c>
    </row>
    <row r="179" spans="1:11" ht="15" customHeight="1" x14ac:dyDescent="0.3">
      <c r="A179" s="25">
        <f>Raw_Orders!A179</f>
        <v>178</v>
      </c>
      <c r="B179" s="25">
        <f>Raw_Orders!B179</f>
        <v>1181</v>
      </c>
      <c r="C179" s="30">
        <f>INT(Raw_Orders!C179)</f>
        <v>42543</v>
      </c>
      <c r="D179" s="25">
        <f t="shared" si="6"/>
        <v>2016</v>
      </c>
      <c r="E179" s="25">
        <f t="shared" si="7"/>
        <v>6</v>
      </c>
      <c r="F179" s="25" t="str">
        <f t="shared" si="8"/>
        <v>Jun</v>
      </c>
      <c r="G179" s="25">
        <f>Raw_Orders!G179</f>
        <v>496</v>
      </c>
      <c r="H179" s="29">
        <f>Raw_Orders!K179</f>
        <v>2485.04</v>
      </c>
      <c r="I179" s="25">
        <f>INDEX(tblAccounts[sales_rep_id],MATCH(B179,tblAccounts[id],0))</f>
        <v>321680</v>
      </c>
      <c r="J179" s="25">
        <f>INDEX(tblReps[region_id],MATCH(I179,tblReps[id],0))</f>
        <v>1</v>
      </c>
      <c r="K179" s="25" t="str">
        <f>INDEX(tblRegions[name],MATCH(J179,tblRegions[id],0))</f>
        <v>Northeast</v>
      </c>
    </row>
    <row r="180" spans="1:11" ht="15" customHeight="1" x14ac:dyDescent="0.3">
      <c r="A180" s="25">
        <f>Raw_Orders!A180</f>
        <v>179</v>
      </c>
      <c r="B180" s="25">
        <f>Raw_Orders!B180</f>
        <v>1181</v>
      </c>
      <c r="C180" s="30">
        <f>INT(Raw_Orders!C180)</f>
        <v>42572</v>
      </c>
      <c r="D180" s="25">
        <f t="shared" si="6"/>
        <v>2016</v>
      </c>
      <c r="E180" s="25">
        <f t="shared" si="7"/>
        <v>7</v>
      </c>
      <c r="F180" s="25" t="str">
        <f t="shared" si="8"/>
        <v>Jul</v>
      </c>
      <c r="G180" s="25">
        <f>Raw_Orders!G180</f>
        <v>530</v>
      </c>
      <c r="H180" s="29">
        <f>Raw_Orders!K180</f>
        <v>2735.35</v>
      </c>
      <c r="I180" s="25">
        <f>INDEX(tblAccounts[sales_rep_id],MATCH(B180,tblAccounts[id],0))</f>
        <v>321680</v>
      </c>
      <c r="J180" s="25">
        <f>INDEX(tblReps[region_id],MATCH(I180,tblReps[id],0))</f>
        <v>1</v>
      </c>
      <c r="K180" s="25" t="str">
        <f>INDEX(tblRegions[name],MATCH(J180,tblRegions[id],0))</f>
        <v>Northeast</v>
      </c>
    </row>
    <row r="181" spans="1:11" ht="15" customHeight="1" x14ac:dyDescent="0.3">
      <c r="A181" s="25">
        <f>Raw_Orders!A181</f>
        <v>180</v>
      </c>
      <c r="B181" s="25">
        <f>Raw_Orders!B181</f>
        <v>1181</v>
      </c>
      <c r="C181" s="30">
        <f>INT(Raw_Orders!C181)</f>
        <v>42601</v>
      </c>
      <c r="D181" s="25">
        <f t="shared" si="6"/>
        <v>2016</v>
      </c>
      <c r="E181" s="25">
        <f t="shared" si="7"/>
        <v>8</v>
      </c>
      <c r="F181" s="25" t="str">
        <f t="shared" si="8"/>
        <v>Aug</v>
      </c>
      <c r="G181" s="25">
        <f>Raw_Orders!G181</f>
        <v>540</v>
      </c>
      <c r="H181" s="29">
        <f>Raw_Orders!K181</f>
        <v>2799.09</v>
      </c>
      <c r="I181" s="25">
        <f>INDEX(tblAccounts[sales_rep_id],MATCH(B181,tblAccounts[id],0))</f>
        <v>321680</v>
      </c>
      <c r="J181" s="25">
        <f>INDEX(tblReps[region_id],MATCH(I181,tblReps[id],0))</f>
        <v>1</v>
      </c>
      <c r="K181" s="25" t="str">
        <f>INDEX(tblRegions[name],MATCH(J181,tblRegions[id],0))</f>
        <v>Northeast</v>
      </c>
    </row>
    <row r="182" spans="1:11" ht="15" customHeight="1" x14ac:dyDescent="0.3">
      <c r="A182" s="25">
        <f>Raw_Orders!A182</f>
        <v>181</v>
      </c>
      <c r="B182" s="25">
        <f>Raw_Orders!B182</f>
        <v>1181</v>
      </c>
      <c r="C182" s="30">
        <f>INT(Raw_Orders!C182)</f>
        <v>42631</v>
      </c>
      <c r="D182" s="25">
        <f t="shared" si="6"/>
        <v>2016</v>
      </c>
      <c r="E182" s="25">
        <f t="shared" si="7"/>
        <v>9</v>
      </c>
      <c r="F182" s="25" t="str">
        <f t="shared" si="8"/>
        <v>Sep</v>
      </c>
      <c r="G182" s="25">
        <f>Raw_Orders!G182</f>
        <v>514</v>
      </c>
      <c r="H182" s="29">
        <f>Raw_Orders!K182</f>
        <v>2589.86</v>
      </c>
      <c r="I182" s="25">
        <f>INDEX(tblAccounts[sales_rep_id],MATCH(B182,tblAccounts[id],0))</f>
        <v>321680</v>
      </c>
      <c r="J182" s="25">
        <f>INDEX(tblReps[region_id],MATCH(I182,tblReps[id],0))</f>
        <v>1</v>
      </c>
      <c r="K182" s="25" t="str">
        <f>INDEX(tblRegions[name],MATCH(J182,tblRegions[id],0))</f>
        <v>Northeast</v>
      </c>
    </row>
    <row r="183" spans="1:11" ht="15" customHeight="1" x14ac:dyDescent="0.3">
      <c r="A183" s="25">
        <f>Raw_Orders!A183</f>
        <v>182</v>
      </c>
      <c r="B183" s="25">
        <f>Raw_Orders!B183</f>
        <v>1181</v>
      </c>
      <c r="C183" s="30">
        <f>INT(Raw_Orders!C183)</f>
        <v>42661</v>
      </c>
      <c r="D183" s="25">
        <f t="shared" si="6"/>
        <v>2016</v>
      </c>
      <c r="E183" s="25">
        <f t="shared" si="7"/>
        <v>10</v>
      </c>
      <c r="F183" s="25" t="str">
        <f t="shared" si="8"/>
        <v>Oct</v>
      </c>
      <c r="G183" s="25">
        <f>Raw_Orders!G183</f>
        <v>541</v>
      </c>
      <c r="H183" s="29">
        <f>Raw_Orders!K183</f>
        <v>2797.19</v>
      </c>
      <c r="I183" s="25">
        <f>INDEX(tblAccounts[sales_rep_id],MATCH(B183,tblAccounts[id],0))</f>
        <v>321680</v>
      </c>
      <c r="J183" s="25">
        <f>INDEX(tblReps[region_id],MATCH(I183,tblReps[id],0))</f>
        <v>1</v>
      </c>
      <c r="K183" s="25" t="str">
        <f>INDEX(tblRegions[name],MATCH(J183,tblRegions[id],0))</f>
        <v>Northeast</v>
      </c>
    </row>
    <row r="184" spans="1:11" ht="15" customHeight="1" x14ac:dyDescent="0.3">
      <c r="A184" s="25">
        <f>Raw_Orders!A184</f>
        <v>183</v>
      </c>
      <c r="B184" s="25">
        <f>Raw_Orders!B184</f>
        <v>1181</v>
      </c>
      <c r="C184" s="30">
        <f>INT(Raw_Orders!C184)</f>
        <v>42691</v>
      </c>
      <c r="D184" s="25">
        <f t="shared" si="6"/>
        <v>2016</v>
      </c>
      <c r="E184" s="25">
        <f t="shared" si="7"/>
        <v>11</v>
      </c>
      <c r="F184" s="25" t="str">
        <f t="shared" si="8"/>
        <v>Nov</v>
      </c>
      <c r="G184" s="25">
        <f>Raw_Orders!G184</f>
        <v>598</v>
      </c>
      <c r="H184" s="29">
        <f>Raw_Orders!K184</f>
        <v>3254.4</v>
      </c>
      <c r="I184" s="25">
        <f>INDEX(tblAccounts[sales_rep_id],MATCH(B184,tblAccounts[id],0))</f>
        <v>321680</v>
      </c>
      <c r="J184" s="25">
        <f>INDEX(tblReps[region_id],MATCH(I184,tblReps[id],0))</f>
        <v>1</v>
      </c>
      <c r="K184" s="25" t="str">
        <f>INDEX(tblRegions[name],MATCH(J184,tblRegions[id],0))</f>
        <v>Northeast</v>
      </c>
    </row>
    <row r="185" spans="1:11" ht="15" customHeight="1" x14ac:dyDescent="0.3">
      <c r="A185" s="25">
        <f>Raw_Orders!A185</f>
        <v>184</v>
      </c>
      <c r="B185" s="25">
        <f>Raw_Orders!B185</f>
        <v>1181</v>
      </c>
      <c r="C185" s="30">
        <f>INT(Raw_Orders!C185)</f>
        <v>42721</v>
      </c>
      <c r="D185" s="25">
        <f t="shared" si="6"/>
        <v>2016</v>
      </c>
      <c r="E185" s="25">
        <f t="shared" si="7"/>
        <v>12</v>
      </c>
      <c r="F185" s="25" t="str">
        <f t="shared" si="8"/>
        <v>Dec</v>
      </c>
      <c r="G185" s="25">
        <f>Raw_Orders!G185</f>
        <v>450</v>
      </c>
      <c r="H185" s="29">
        <f>Raw_Orders!K185</f>
        <v>2314.36</v>
      </c>
      <c r="I185" s="25">
        <f>INDEX(tblAccounts[sales_rep_id],MATCH(B185,tblAccounts[id],0))</f>
        <v>321680</v>
      </c>
      <c r="J185" s="25">
        <f>INDEX(tblReps[region_id],MATCH(I185,tblReps[id],0))</f>
        <v>1</v>
      </c>
      <c r="K185" s="25" t="str">
        <f>INDEX(tblRegions[name],MATCH(J185,tblRegions[id],0))</f>
        <v>Northeast</v>
      </c>
    </row>
    <row r="186" spans="1:11" ht="15" customHeight="1" x14ac:dyDescent="0.3">
      <c r="A186" s="25">
        <f>Raw_Orders!A186</f>
        <v>185</v>
      </c>
      <c r="B186" s="25">
        <f>Raw_Orders!B186</f>
        <v>1191</v>
      </c>
      <c r="C186" s="30">
        <f>INT(Raw_Orders!C186)</f>
        <v>42393</v>
      </c>
      <c r="D186" s="25">
        <f t="shared" si="6"/>
        <v>2016</v>
      </c>
      <c r="E186" s="25">
        <f t="shared" si="7"/>
        <v>1</v>
      </c>
      <c r="F186" s="25" t="str">
        <f t="shared" si="8"/>
        <v>Jan</v>
      </c>
      <c r="G186" s="25">
        <f>Raw_Orders!G186</f>
        <v>519</v>
      </c>
      <c r="H186" s="29">
        <f>Raw_Orders!K186</f>
        <v>2643.02</v>
      </c>
      <c r="I186" s="25">
        <f>INDEX(tblAccounts[sales_rep_id],MATCH(B186,tblAccounts[id],0))</f>
        <v>321690</v>
      </c>
      <c r="J186" s="25">
        <f>INDEX(tblReps[region_id],MATCH(I186,tblReps[id],0))</f>
        <v>1</v>
      </c>
      <c r="K186" s="25" t="str">
        <f>INDEX(tblRegions[name],MATCH(J186,tblRegions[id],0))</f>
        <v>Northeast</v>
      </c>
    </row>
    <row r="187" spans="1:11" ht="15" customHeight="1" x14ac:dyDescent="0.3">
      <c r="A187" s="25">
        <f>Raw_Orders!A187</f>
        <v>186</v>
      </c>
      <c r="B187" s="25">
        <f>Raw_Orders!B187</f>
        <v>1191</v>
      </c>
      <c r="C187" s="30">
        <f>INT(Raw_Orders!C187)</f>
        <v>42423</v>
      </c>
      <c r="D187" s="25">
        <f t="shared" si="6"/>
        <v>2016</v>
      </c>
      <c r="E187" s="25">
        <f t="shared" si="7"/>
        <v>2</v>
      </c>
      <c r="F187" s="25" t="str">
        <f t="shared" si="8"/>
        <v>Feb</v>
      </c>
      <c r="G187" s="25">
        <f>Raw_Orders!G187</f>
        <v>520</v>
      </c>
      <c r="H187" s="29">
        <f>Raw_Orders!K187</f>
        <v>2693.01</v>
      </c>
      <c r="I187" s="25">
        <f>INDEX(tblAccounts[sales_rep_id],MATCH(B187,tblAccounts[id],0))</f>
        <v>321690</v>
      </c>
      <c r="J187" s="25">
        <f>INDEX(tblReps[region_id],MATCH(I187,tblReps[id],0))</f>
        <v>1</v>
      </c>
      <c r="K187" s="25" t="str">
        <f>INDEX(tblRegions[name],MATCH(J187,tblRegions[id],0))</f>
        <v>Northeast</v>
      </c>
    </row>
    <row r="188" spans="1:11" ht="15" customHeight="1" x14ac:dyDescent="0.3">
      <c r="A188" s="25">
        <f>Raw_Orders!A188</f>
        <v>187</v>
      </c>
      <c r="B188" s="25">
        <f>Raw_Orders!B188</f>
        <v>1191</v>
      </c>
      <c r="C188" s="30">
        <f>INT(Raw_Orders!C188)</f>
        <v>42452</v>
      </c>
      <c r="D188" s="25">
        <f t="shared" si="6"/>
        <v>2016</v>
      </c>
      <c r="E188" s="25">
        <f t="shared" si="7"/>
        <v>3</v>
      </c>
      <c r="F188" s="25" t="str">
        <f t="shared" si="8"/>
        <v>Mar</v>
      </c>
      <c r="G188" s="25">
        <f>Raw_Orders!G188</f>
        <v>619</v>
      </c>
      <c r="H188" s="29">
        <f>Raw_Orders!K188</f>
        <v>3423.81</v>
      </c>
      <c r="I188" s="25">
        <f>INDEX(tblAccounts[sales_rep_id],MATCH(B188,tblAccounts[id],0))</f>
        <v>321690</v>
      </c>
      <c r="J188" s="25">
        <f>INDEX(tblReps[region_id],MATCH(I188,tblReps[id],0))</f>
        <v>1</v>
      </c>
      <c r="K188" s="25" t="str">
        <f>INDEX(tblRegions[name],MATCH(J188,tblRegions[id],0))</f>
        <v>Northeast</v>
      </c>
    </row>
    <row r="189" spans="1:11" ht="15" customHeight="1" x14ac:dyDescent="0.3">
      <c r="A189" s="25">
        <f>Raw_Orders!A189</f>
        <v>188</v>
      </c>
      <c r="B189" s="25">
        <f>Raw_Orders!B189</f>
        <v>1191</v>
      </c>
      <c r="C189" s="30">
        <f>INT(Raw_Orders!C189)</f>
        <v>42482</v>
      </c>
      <c r="D189" s="25">
        <f t="shared" si="6"/>
        <v>2016</v>
      </c>
      <c r="E189" s="25">
        <f t="shared" si="7"/>
        <v>4</v>
      </c>
      <c r="F189" s="25" t="str">
        <f t="shared" si="8"/>
        <v>Apr</v>
      </c>
      <c r="G189" s="25">
        <f>Raw_Orders!G189</f>
        <v>531</v>
      </c>
      <c r="H189" s="29">
        <f>Raw_Orders!K189</f>
        <v>2741.62</v>
      </c>
      <c r="I189" s="25">
        <f>INDEX(tblAccounts[sales_rep_id],MATCH(B189,tblAccounts[id],0))</f>
        <v>321690</v>
      </c>
      <c r="J189" s="25">
        <f>INDEX(tblReps[region_id],MATCH(I189,tblReps[id],0))</f>
        <v>1</v>
      </c>
      <c r="K189" s="25" t="str">
        <f>INDEX(tblRegions[name],MATCH(J189,tblRegions[id],0))</f>
        <v>Northeast</v>
      </c>
    </row>
    <row r="190" spans="1:11" ht="15" customHeight="1" x14ac:dyDescent="0.3">
      <c r="A190" s="25">
        <f>Raw_Orders!A190</f>
        <v>189</v>
      </c>
      <c r="B190" s="25">
        <f>Raw_Orders!B190</f>
        <v>1191</v>
      </c>
      <c r="C190" s="30">
        <f>INT(Raw_Orders!C190)</f>
        <v>42511</v>
      </c>
      <c r="D190" s="25">
        <f t="shared" si="6"/>
        <v>2016</v>
      </c>
      <c r="E190" s="25">
        <f t="shared" si="7"/>
        <v>5</v>
      </c>
      <c r="F190" s="25" t="str">
        <f t="shared" si="8"/>
        <v>May</v>
      </c>
      <c r="G190" s="25">
        <f>Raw_Orders!G190</f>
        <v>503</v>
      </c>
      <c r="H190" s="29">
        <f>Raw_Orders!K190</f>
        <v>2519.36</v>
      </c>
      <c r="I190" s="25">
        <f>INDEX(tblAccounts[sales_rep_id],MATCH(B190,tblAccounts[id],0))</f>
        <v>321690</v>
      </c>
      <c r="J190" s="25">
        <f>INDEX(tblReps[region_id],MATCH(I190,tblReps[id],0))</f>
        <v>1</v>
      </c>
      <c r="K190" s="25" t="str">
        <f>INDEX(tblRegions[name],MATCH(J190,tblRegions[id],0))</f>
        <v>Northeast</v>
      </c>
    </row>
    <row r="191" spans="1:11" ht="15" customHeight="1" x14ac:dyDescent="0.3">
      <c r="A191" s="25">
        <f>Raw_Orders!A191</f>
        <v>190</v>
      </c>
      <c r="B191" s="25">
        <f>Raw_Orders!B191</f>
        <v>1191</v>
      </c>
      <c r="C191" s="30">
        <f>INT(Raw_Orders!C191)</f>
        <v>42541</v>
      </c>
      <c r="D191" s="25">
        <f t="shared" si="6"/>
        <v>2016</v>
      </c>
      <c r="E191" s="25">
        <f t="shared" si="7"/>
        <v>6</v>
      </c>
      <c r="F191" s="25" t="str">
        <f t="shared" si="8"/>
        <v>Jun</v>
      </c>
      <c r="G191" s="25">
        <f>Raw_Orders!G191</f>
        <v>508</v>
      </c>
      <c r="H191" s="29">
        <f>Raw_Orders!K191</f>
        <v>2555.5500000000002</v>
      </c>
      <c r="I191" s="25">
        <f>INDEX(tblAccounts[sales_rep_id],MATCH(B191,tblAccounts[id],0))</f>
        <v>321690</v>
      </c>
      <c r="J191" s="25">
        <f>INDEX(tblReps[region_id],MATCH(I191,tblReps[id],0))</f>
        <v>1</v>
      </c>
      <c r="K191" s="25" t="str">
        <f>INDEX(tblRegions[name],MATCH(J191,tblRegions[id],0))</f>
        <v>Northeast</v>
      </c>
    </row>
    <row r="192" spans="1:11" ht="15" customHeight="1" x14ac:dyDescent="0.3">
      <c r="A192" s="25">
        <f>Raw_Orders!A192</f>
        <v>191</v>
      </c>
      <c r="B192" s="25">
        <f>Raw_Orders!B192</f>
        <v>1191</v>
      </c>
      <c r="C192" s="30">
        <f>INT(Raw_Orders!C192)</f>
        <v>42570</v>
      </c>
      <c r="D192" s="25">
        <f t="shared" si="6"/>
        <v>2016</v>
      </c>
      <c r="E192" s="25">
        <f t="shared" si="7"/>
        <v>7</v>
      </c>
      <c r="F192" s="25" t="str">
        <f t="shared" si="8"/>
        <v>Jul</v>
      </c>
      <c r="G192" s="25">
        <f>Raw_Orders!G192</f>
        <v>518</v>
      </c>
      <c r="H192" s="29">
        <f>Raw_Orders!K192</f>
        <v>2622.38</v>
      </c>
      <c r="I192" s="25">
        <f>INDEX(tblAccounts[sales_rep_id],MATCH(B192,tblAccounts[id],0))</f>
        <v>321690</v>
      </c>
      <c r="J192" s="25">
        <f>INDEX(tblReps[region_id],MATCH(I192,tblReps[id],0))</f>
        <v>1</v>
      </c>
      <c r="K192" s="25" t="str">
        <f>INDEX(tblRegions[name],MATCH(J192,tblRegions[id],0))</f>
        <v>Northeast</v>
      </c>
    </row>
    <row r="193" spans="1:11" ht="15" customHeight="1" x14ac:dyDescent="0.3">
      <c r="A193" s="25">
        <f>Raw_Orders!A193</f>
        <v>192</v>
      </c>
      <c r="B193" s="25">
        <f>Raw_Orders!B193</f>
        <v>1191</v>
      </c>
      <c r="C193" s="30">
        <f>INT(Raw_Orders!C193)</f>
        <v>42600</v>
      </c>
      <c r="D193" s="25">
        <f t="shared" si="6"/>
        <v>2016</v>
      </c>
      <c r="E193" s="25">
        <f t="shared" si="7"/>
        <v>8</v>
      </c>
      <c r="F193" s="25" t="str">
        <f t="shared" si="8"/>
        <v>Aug</v>
      </c>
      <c r="G193" s="25">
        <f>Raw_Orders!G193</f>
        <v>526</v>
      </c>
      <c r="H193" s="29">
        <f>Raw_Orders!K193</f>
        <v>2699.74</v>
      </c>
      <c r="I193" s="25">
        <f>INDEX(tblAccounts[sales_rep_id],MATCH(B193,tblAccounts[id],0))</f>
        <v>321690</v>
      </c>
      <c r="J193" s="25">
        <f>INDEX(tblReps[region_id],MATCH(I193,tblReps[id],0))</f>
        <v>1</v>
      </c>
      <c r="K193" s="25" t="str">
        <f>INDEX(tblRegions[name],MATCH(J193,tblRegions[id],0))</f>
        <v>Northeast</v>
      </c>
    </row>
    <row r="194" spans="1:11" ht="15" customHeight="1" x14ac:dyDescent="0.3">
      <c r="A194" s="25">
        <f>Raw_Orders!A194</f>
        <v>193</v>
      </c>
      <c r="B194" s="25">
        <f>Raw_Orders!B194</f>
        <v>1191</v>
      </c>
      <c r="C194" s="30">
        <f>INT(Raw_Orders!C194)</f>
        <v>42630</v>
      </c>
      <c r="D194" s="25">
        <f t="shared" ref="D194:D257" si="9">YEAR(C194)</f>
        <v>2016</v>
      </c>
      <c r="E194" s="25">
        <f t="shared" ref="E194:E257" si="10">MONTH(C194)</f>
        <v>9</v>
      </c>
      <c r="F194" s="25" t="str">
        <f t="shared" ref="F194:F257" si="11">TEXT(C194,"mmm")</f>
        <v>Sep</v>
      </c>
      <c r="G194" s="25">
        <f>Raw_Orders!G194</f>
        <v>596</v>
      </c>
      <c r="H194" s="29">
        <f>Raw_Orders!K194</f>
        <v>3141.54</v>
      </c>
      <c r="I194" s="25">
        <f>INDEX(tblAccounts[sales_rep_id],MATCH(B194,tblAccounts[id],0))</f>
        <v>321690</v>
      </c>
      <c r="J194" s="25">
        <f>INDEX(tblReps[region_id],MATCH(I194,tblReps[id],0))</f>
        <v>1</v>
      </c>
      <c r="K194" s="25" t="str">
        <f>INDEX(tblRegions[name],MATCH(J194,tblRegions[id],0))</f>
        <v>Northeast</v>
      </c>
    </row>
    <row r="195" spans="1:11" ht="15" customHeight="1" x14ac:dyDescent="0.3">
      <c r="A195" s="25">
        <f>Raw_Orders!A195</f>
        <v>194</v>
      </c>
      <c r="B195" s="25">
        <f>Raw_Orders!B195</f>
        <v>1191</v>
      </c>
      <c r="C195" s="30">
        <f>INT(Raw_Orders!C195)</f>
        <v>42659</v>
      </c>
      <c r="D195" s="25">
        <f t="shared" si="9"/>
        <v>2016</v>
      </c>
      <c r="E195" s="25">
        <f t="shared" si="10"/>
        <v>10</v>
      </c>
      <c r="F195" s="25" t="str">
        <f t="shared" si="11"/>
        <v>Oct</v>
      </c>
      <c r="G195" s="25">
        <f>Raw_Orders!G195</f>
        <v>481</v>
      </c>
      <c r="H195" s="29">
        <f>Raw_Orders!K195</f>
        <v>2431.4899999999998</v>
      </c>
      <c r="I195" s="25">
        <f>INDEX(tblAccounts[sales_rep_id],MATCH(B195,tblAccounts[id],0))</f>
        <v>321690</v>
      </c>
      <c r="J195" s="25">
        <f>INDEX(tblReps[region_id],MATCH(I195,tblReps[id],0))</f>
        <v>1</v>
      </c>
      <c r="K195" s="25" t="str">
        <f>INDEX(tblRegions[name],MATCH(J195,tblRegions[id],0))</f>
        <v>Northeast</v>
      </c>
    </row>
    <row r="196" spans="1:11" ht="15" customHeight="1" x14ac:dyDescent="0.3">
      <c r="A196" s="25">
        <f>Raw_Orders!A196</f>
        <v>195</v>
      </c>
      <c r="B196" s="25">
        <f>Raw_Orders!B196</f>
        <v>1191</v>
      </c>
      <c r="C196" s="30">
        <f>INT(Raw_Orders!C196)</f>
        <v>42689</v>
      </c>
      <c r="D196" s="25">
        <f t="shared" si="9"/>
        <v>2016</v>
      </c>
      <c r="E196" s="25">
        <f t="shared" si="10"/>
        <v>11</v>
      </c>
      <c r="F196" s="25" t="str">
        <f t="shared" si="11"/>
        <v>Nov</v>
      </c>
      <c r="G196" s="25">
        <f>Raw_Orders!G196</f>
        <v>499</v>
      </c>
      <c r="H196" s="29">
        <f>Raw_Orders!K196</f>
        <v>2505.66</v>
      </c>
      <c r="I196" s="25">
        <f>INDEX(tblAccounts[sales_rep_id],MATCH(B196,tblAccounts[id],0))</f>
        <v>321690</v>
      </c>
      <c r="J196" s="25">
        <f>INDEX(tblReps[region_id],MATCH(I196,tblReps[id],0))</f>
        <v>1</v>
      </c>
      <c r="K196" s="25" t="str">
        <f>INDEX(tblRegions[name],MATCH(J196,tblRegions[id],0))</f>
        <v>Northeast</v>
      </c>
    </row>
    <row r="197" spans="1:11" ht="15" customHeight="1" x14ac:dyDescent="0.3">
      <c r="A197" s="25">
        <f>Raw_Orders!A197</f>
        <v>196</v>
      </c>
      <c r="B197" s="25">
        <f>Raw_Orders!B197</f>
        <v>1191</v>
      </c>
      <c r="C197" s="30">
        <f>INT(Raw_Orders!C197)</f>
        <v>42719</v>
      </c>
      <c r="D197" s="25">
        <f t="shared" si="9"/>
        <v>2016</v>
      </c>
      <c r="E197" s="25">
        <f t="shared" si="10"/>
        <v>12</v>
      </c>
      <c r="F197" s="25" t="str">
        <f t="shared" si="11"/>
        <v>Dec</v>
      </c>
      <c r="G197" s="25">
        <f>Raw_Orders!G197</f>
        <v>195</v>
      </c>
      <c r="H197" s="29">
        <f>Raw_Orders!K197</f>
        <v>1475.67</v>
      </c>
      <c r="I197" s="25">
        <f>INDEX(tblAccounts[sales_rep_id],MATCH(B197,tblAccounts[id],0))</f>
        <v>321690</v>
      </c>
      <c r="J197" s="25">
        <f>INDEX(tblReps[region_id],MATCH(I197,tblReps[id],0))</f>
        <v>1</v>
      </c>
      <c r="K197" s="25" t="str">
        <f>INDEX(tblRegions[name],MATCH(J197,tblRegions[id],0))</f>
        <v>Northeast</v>
      </c>
    </row>
    <row r="198" spans="1:11" ht="15" customHeight="1" x14ac:dyDescent="0.3">
      <c r="A198" s="25">
        <f>Raw_Orders!A198</f>
        <v>197</v>
      </c>
      <c r="B198" s="25">
        <f>Raw_Orders!B198</f>
        <v>1201</v>
      </c>
      <c r="C198" s="30">
        <f>INT(Raw_Orders!C198)</f>
        <v>42686</v>
      </c>
      <c r="D198" s="25">
        <f t="shared" si="9"/>
        <v>2016</v>
      </c>
      <c r="E198" s="25">
        <f t="shared" si="10"/>
        <v>11</v>
      </c>
      <c r="F198" s="25" t="str">
        <f t="shared" si="11"/>
        <v>Nov</v>
      </c>
      <c r="G198" s="25">
        <f>Raw_Orders!G198</f>
        <v>491</v>
      </c>
      <c r="H198" s="29">
        <f>Raw_Orders!K198</f>
        <v>2450.09</v>
      </c>
      <c r="I198" s="25">
        <f>INDEX(tblAccounts[sales_rep_id],MATCH(B198,tblAccounts[id],0))</f>
        <v>321700</v>
      </c>
      <c r="J198" s="25">
        <f>INDEX(tblReps[region_id],MATCH(I198,tblReps[id],0))</f>
        <v>1</v>
      </c>
      <c r="K198" s="25" t="str">
        <f>INDEX(tblRegions[name],MATCH(J198,tblRegions[id],0))</f>
        <v>Northeast</v>
      </c>
    </row>
    <row r="199" spans="1:11" ht="15" customHeight="1" x14ac:dyDescent="0.3">
      <c r="A199" s="25">
        <f>Raw_Orders!A199</f>
        <v>198</v>
      </c>
      <c r="B199" s="25">
        <f>Raw_Orders!B199</f>
        <v>1201</v>
      </c>
      <c r="C199" s="30">
        <f>INT(Raw_Orders!C199)</f>
        <v>42715</v>
      </c>
      <c r="D199" s="25">
        <f t="shared" si="9"/>
        <v>2016</v>
      </c>
      <c r="E199" s="25">
        <f t="shared" si="10"/>
        <v>12</v>
      </c>
      <c r="F199" s="25" t="str">
        <f t="shared" si="11"/>
        <v>Dec</v>
      </c>
      <c r="G199" s="25">
        <f>Raw_Orders!G199</f>
        <v>521</v>
      </c>
      <c r="H199" s="29">
        <f>Raw_Orders!K199</f>
        <v>2634.22</v>
      </c>
      <c r="I199" s="25">
        <f>INDEX(tblAccounts[sales_rep_id],MATCH(B199,tblAccounts[id],0))</f>
        <v>321700</v>
      </c>
      <c r="J199" s="25">
        <f>INDEX(tblReps[region_id],MATCH(I199,tblReps[id],0))</f>
        <v>1</v>
      </c>
      <c r="K199" s="25" t="str">
        <f>INDEX(tblRegions[name],MATCH(J199,tblRegions[id],0))</f>
        <v>Northeast</v>
      </c>
    </row>
    <row r="200" spans="1:11" ht="15" customHeight="1" x14ac:dyDescent="0.3">
      <c r="A200" s="25">
        <f>Raw_Orders!A200</f>
        <v>199</v>
      </c>
      <c r="B200" s="25">
        <f>Raw_Orders!B200</f>
        <v>1211</v>
      </c>
      <c r="C200" s="30">
        <f>INT(Raw_Orders!C200)</f>
        <v>42696</v>
      </c>
      <c r="D200" s="25">
        <f t="shared" si="9"/>
        <v>2016</v>
      </c>
      <c r="E200" s="25">
        <f t="shared" si="10"/>
        <v>11</v>
      </c>
      <c r="F200" s="25" t="str">
        <f t="shared" si="11"/>
        <v>Nov</v>
      </c>
      <c r="G200" s="25">
        <f>Raw_Orders!G200</f>
        <v>311</v>
      </c>
      <c r="H200" s="29">
        <f>Raw_Orders!K200</f>
        <v>1696.38</v>
      </c>
      <c r="I200" s="25">
        <f>INDEX(tblAccounts[sales_rep_id],MATCH(B200,tblAccounts[id],0))</f>
        <v>321500</v>
      </c>
      <c r="J200" s="25">
        <f>INDEX(tblReps[region_id],MATCH(I200,tblReps[id],0))</f>
        <v>1</v>
      </c>
      <c r="K200" s="25" t="str">
        <f>INDEX(tblRegions[name],MATCH(J200,tblRegions[id],0))</f>
        <v>Northeast</v>
      </c>
    </row>
    <row r="201" spans="1:11" ht="15" customHeight="1" x14ac:dyDescent="0.3">
      <c r="A201" s="25">
        <f>Raw_Orders!A201</f>
        <v>200</v>
      </c>
      <c r="B201" s="25">
        <f>Raw_Orders!B201</f>
        <v>1211</v>
      </c>
      <c r="C201" s="30">
        <f>INT(Raw_Orders!C201)</f>
        <v>42725</v>
      </c>
      <c r="D201" s="25">
        <f t="shared" si="9"/>
        <v>2016</v>
      </c>
      <c r="E201" s="25">
        <f t="shared" si="10"/>
        <v>12</v>
      </c>
      <c r="F201" s="25" t="str">
        <f t="shared" si="11"/>
        <v>Dec</v>
      </c>
      <c r="G201" s="25">
        <f>Raw_Orders!G201</f>
        <v>343</v>
      </c>
      <c r="H201" s="29">
        <f>Raw_Orders!K201</f>
        <v>1797.87</v>
      </c>
      <c r="I201" s="25">
        <f>INDEX(tblAccounts[sales_rep_id],MATCH(B201,tblAccounts[id],0))</f>
        <v>321500</v>
      </c>
      <c r="J201" s="25">
        <f>INDEX(tblReps[region_id],MATCH(I201,tblReps[id],0))</f>
        <v>1</v>
      </c>
      <c r="K201" s="25" t="str">
        <f>INDEX(tblRegions[name],MATCH(J201,tblRegions[id],0))</f>
        <v>Northeast</v>
      </c>
    </row>
    <row r="202" spans="1:11" ht="15" customHeight="1" x14ac:dyDescent="0.3">
      <c r="A202" s="25">
        <f>Raw_Orders!A202</f>
        <v>201</v>
      </c>
      <c r="B202" s="25">
        <f>Raw_Orders!B202</f>
        <v>1221</v>
      </c>
      <c r="C202" s="30">
        <f>INT(Raw_Orders!C202)</f>
        <v>42024</v>
      </c>
      <c r="D202" s="25">
        <f t="shared" si="9"/>
        <v>2015</v>
      </c>
      <c r="E202" s="25">
        <f t="shared" si="10"/>
        <v>1</v>
      </c>
      <c r="F202" s="25" t="str">
        <f t="shared" si="11"/>
        <v>Jan</v>
      </c>
      <c r="G202" s="25">
        <f>Raw_Orders!G202</f>
        <v>505</v>
      </c>
      <c r="H202" s="29">
        <f>Raw_Orders!K202</f>
        <v>2554.9499999999998</v>
      </c>
      <c r="I202" s="25">
        <f>INDEX(tblAccounts[sales_rep_id],MATCH(B202,tblAccounts[id],0))</f>
        <v>321510</v>
      </c>
      <c r="J202" s="25">
        <f>INDEX(tblReps[region_id],MATCH(I202,tblReps[id],0))</f>
        <v>1</v>
      </c>
      <c r="K202" s="25" t="str">
        <f>INDEX(tblRegions[name],MATCH(J202,tblRegions[id],0))</f>
        <v>Northeast</v>
      </c>
    </row>
    <row r="203" spans="1:11" ht="15" customHeight="1" x14ac:dyDescent="0.3">
      <c r="A203" s="25">
        <f>Raw_Orders!A203</f>
        <v>202</v>
      </c>
      <c r="B203" s="25">
        <f>Raw_Orders!B203</f>
        <v>1221</v>
      </c>
      <c r="C203" s="30">
        <f>INT(Raw_Orders!C203)</f>
        <v>42053</v>
      </c>
      <c r="D203" s="25">
        <f t="shared" si="9"/>
        <v>2015</v>
      </c>
      <c r="E203" s="25">
        <f t="shared" si="10"/>
        <v>2</v>
      </c>
      <c r="F203" s="25" t="str">
        <f t="shared" si="11"/>
        <v>Feb</v>
      </c>
      <c r="G203" s="25">
        <f>Raw_Orders!G203</f>
        <v>636</v>
      </c>
      <c r="H203" s="29">
        <f>Raw_Orders!K203</f>
        <v>3499.16</v>
      </c>
      <c r="I203" s="25">
        <f>INDEX(tblAccounts[sales_rep_id],MATCH(B203,tblAccounts[id],0))</f>
        <v>321510</v>
      </c>
      <c r="J203" s="25">
        <f>INDEX(tblReps[region_id],MATCH(I203,tblReps[id],0))</f>
        <v>1</v>
      </c>
      <c r="K203" s="25" t="str">
        <f>INDEX(tblRegions[name],MATCH(J203,tblRegions[id],0))</f>
        <v>Northeast</v>
      </c>
    </row>
    <row r="204" spans="1:11" ht="15" customHeight="1" x14ac:dyDescent="0.3">
      <c r="A204" s="25">
        <f>Raw_Orders!A204</f>
        <v>203</v>
      </c>
      <c r="B204" s="25">
        <f>Raw_Orders!B204</f>
        <v>1221</v>
      </c>
      <c r="C204" s="30">
        <f>INT(Raw_Orders!C204)</f>
        <v>42082</v>
      </c>
      <c r="D204" s="25">
        <f t="shared" si="9"/>
        <v>2015</v>
      </c>
      <c r="E204" s="25">
        <f t="shared" si="10"/>
        <v>3</v>
      </c>
      <c r="F204" s="25" t="str">
        <f t="shared" si="11"/>
        <v>Mar</v>
      </c>
      <c r="G204" s="25">
        <f>Raw_Orders!G204</f>
        <v>519</v>
      </c>
      <c r="H204" s="29">
        <f>Raw_Orders!K204</f>
        <v>2624.24</v>
      </c>
      <c r="I204" s="25">
        <f>INDEX(tblAccounts[sales_rep_id],MATCH(B204,tblAccounts[id],0))</f>
        <v>321510</v>
      </c>
      <c r="J204" s="25">
        <f>INDEX(tblReps[region_id],MATCH(I204,tblReps[id],0))</f>
        <v>1</v>
      </c>
      <c r="K204" s="25" t="str">
        <f>INDEX(tblRegions[name],MATCH(J204,tblRegions[id],0))</f>
        <v>Northeast</v>
      </c>
    </row>
    <row r="205" spans="1:11" ht="15" customHeight="1" x14ac:dyDescent="0.3">
      <c r="A205" s="25">
        <f>Raw_Orders!A205</f>
        <v>204</v>
      </c>
      <c r="B205" s="25">
        <f>Raw_Orders!B205</f>
        <v>1221</v>
      </c>
      <c r="C205" s="30">
        <f>INT(Raw_Orders!C205)</f>
        <v>42111</v>
      </c>
      <c r="D205" s="25">
        <f t="shared" si="9"/>
        <v>2015</v>
      </c>
      <c r="E205" s="25">
        <f t="shared" si="10"/>
        <v>4</v>
      </c>
      <c r="F205" s="25" t="str">
        <f t="shared" si="11"/>
        <v>Apr</v>
      </c>
      <c r="G205" s="25">
        <f>Raw_Orders!G205</f>
        <v>539</v>
      </c>
      <c r="H205" s="29">
        <f>Raw_Orders!K205</f>
        <v>2764.73</v>
      </c>
      <c r="I205" s="25">
        <f>INDEX(tblAccounts[sales_rep_id],MATCH(B205,tblAccounts[id],0))</f>
        <v>321510</v>
      </c>
      <c r="J205" s="25">
        <f>INDEX(tblReps[region_id],MATCH(I205,tblReps[id],0))</f>
        <v>1</v>
      </c>
      <c r="K205" s="25" t="str">
        <f>INDEX(tblRegions[name],MATCH(J205,tblRegions[id],0))</f>
        <v>Northeast</v>
      </c>
    </row>
    <row r="206" spans="1:11" ht="15" customHeight="1" x14ac:dyDescent="0.3">
      <c r="A206" s="25">
        <f>Raw_Orders!A206</f>
        <v>205</v>
      </c>
      <c r="B206" s="25">
        <f>Raw_Orders!B206</f>
        <v>1221</v>
      </c>
      <c r="C206" s="30">
        <f>INT(Raw_Orders!C206)</f>
        <v>42140</v>
      </c>
      <c r="D206" s="25">
        <f t="shared" si="9"/>
        <v>2015</v>
      </c>
      <c r="E206" s="25">
        <f t="shared" si="10"/>
        <v>5</v>
      </c>
      <c r="F206" s="25" t="str">
        <f t="shared" si="11"/>
        <v>May</v>
      </c>
      <c r="G206" s="25">
        <f>Raw_Orders!G206</f>
        <v>368</v>
      </c>
      <c r="H206" s="29">
        <f>Raw_Orders!K206</f>
        <v>1927.66</v>
      </c>
      <c r="I206" s="25">
        <f>INDEX(tblAccounts[sales_rep_id],MATCH(B206,tblAccounts[id],0))</f>
        <v>321510</v>
      </c>
      <c r="J206" s="25">
        <f>INDEX(tblReps[region_id],MATCH(I206,tblReps[id],0))</f>
        <v>1</v>
      </c>
      <c r="K206" s="25" t="str">
        <f>INDEX(tblRegions[name],MATCH(J206,tblRegions[id],0))</f>
        <v>Northeast</v>
      </c>
    </row>
    <row r="207" spans="1:11" ht="15" customHeight="1" x14ac:dyDescent="0.3">
      <c r="A207" s="25">
        <f>Raw_Orders!A207</f>
        <v>206</v>
      </c>
      <c r="B207" s="25">
        <f>Raw_Orders!B207</f>
        <v>1221</v>
      </c>
      <c r="C207" s="30">
        <f>INT(Raw_Orders!C207)</f>
        <v>42170</v>
      </c>
      <c r="D207" s="25">
        <f t="shared" si="9"/>
        <v>2015</v>
      </c>
      <c r="E207" s="25">
        <f t="shared" si="10"/>
        <v>6</v>
      </c>
      <c r="F207" s="25" t="str">
        <f t="shared" si="11"/>
        <v>Jun</v>
      </c>
      <c r="G207" s="25">
        <f>Raw_Orders!G207</f>
        <v>565</v>
      </c>
      <c r="H207" s="29">
        <f>Raw_Orders!K207</f>
        <v>2919.51</v>
      </c>
      <c r="I207" s="25">
        <f>INDEX(tblAccounts[sales_rep_id],MATCH(B207,tblAccounts[id],0))</f>
        <v>321510</v>
      </c>
      <c r="J207" s="25">
        <f>INDEX(tblReps[region_id],MATCH(I207,tblReps[id],0))</f>
        <v>1</v>
      </c>
      <c r="K207" s="25" t="str">
        <f>INDEX(tblRegions[name],MATCH(J207,tblRegions[id],0))</f>
        <v>Northeast</v>
      </c>
    </row>
    <row r="208" spans="1:11" ht="15" customHeight="1" x14ac:dyDescent="0.3">
      <c r="A208" s="25">
        <f>Raw_Orders!A208</f>
        <v>207</v>
      </c>
      <c r="B208" s="25">
        <f>Raw_Orders!B208</f>
        <v>1221</v>
      </c>
      <c r="C208" s="30">
        <f>INT(Raw_Orders!C208)</f>
        <v>42200</v>
      </c>
      <c r="D208" s="25">
        <f t="shared" si="9"/>
        <v>2015</v>
      </c>
      <c r="E208" s="25">
        <f t="shared" si="10"/>
        <v>7</v>
      </c>
      <c r="F208" s="25" t="str">
        <f t="shared" si="11"/>
        <v>Jul</v>
      </c>
      <c r="G208" s="25">
        <f>Raw_Orders!G208</f>
        <v>535</v>
      </c>
      <c r="H208" s="29">
        <f>Raw_Orders!K208</f>
        <v>2776.07</v>
      </c>
      <c r="I208" s="25">
        <f>INDEX(tblAccounts[sales_rep_id],MATCH(B208,tblAccounts[id],0))</f>
        <v>321510</v>
      </c>
      <c r="J208" s="25">
        <f>INDEX(tblReps[region_id],MATCH(I208,tblReps[id],0))</f>
        <v>1</v>
      </c>
      <c r="K208" s="25" t="str">
        <f>INDEX(tblRegions[name],MATCH(J208,tblRegions[id],0))</f>
        <v>Northeast</v>
      </c>
    </row>
    <row r="209" spans="1:11" ht="15" customHeight="1" x14ac:dyDescent="0.3">
      <c r="A209" s="25">
        <f>Raw_Orders!A209</f>
        <v>208</v>
      </c>
      <c r="B209" s="25">
        <f>Raw_Orders!B209</f>
        <v>1221</v>
      </c>
      <c r="C209" s="30">
        <f>INT(Raw_Orders!C209)</f>
        <v>42230</v>
      </c>
      <c r="D209" s="25">
        <f t="shared" si="9"/>
        <v>2015</v>
      </c>
      <c r="E209" s="25">
        <f t="shared" si="10"/>
        <v>8</v>
      </c>
      <c r="F209" s="25" t="str">
        <f t="shared" si="11"/>
        <v>Aug</v>
      </c>
      <c r="G209" s="25">
        <f>Raw_Orders!G209</f>
        <v>487</v>
      </c>
      <c r="H209" s="29">
        <f>Raw_Orders!K209</f>
        <v>2502.12</v>
      </c>
      <c r="I209" s="25">
        <f>INDEX(tblAccounts[sales_rep_id],MATCH(B209,tblAccounts[id],0))</f>
        <v>321510</v>
      </c>
      <c r="J209" s="25">
        <f>INDEX(tblReps[region_id],MATCH(I209,tblReps[id],0))</f>
        <v>1</v>
      </c>
      <c r="K209" s="25" t="str">
        <f>INDEX(tblRegions[name],MATCH(J209,tblRegions[id],0))</f>
        <v>Northeast</v>
      </c>
    </row>
    <row r="210" spans="1:11" ht="15" customHeight="1" x14ac:dyDescent="0.3">
      <c r="A210" s="25">
        <f>Raw_Orders!A210</f>
        <v>209</v>
      </c>
      <c r="B210" s="25">
        <f>Raw_Orders!B210</f>
        <v>1221</v>
      </c>
      <c r="C210" s="30">
        <f>INT(Raw_Orders!C210)</f>
        <v>42259</v>
      </c>
      <c r="D210" s="25">
        <f t="shared" si="9"/>
        <v>2015</v>
      </c>
      <c r="E210" s="25">
        <f t="shared" si="10"/>
        <v>9</v>
      </c>
      <c r="F210" s="25" t="str">
        <f t="shared" si="11"/>
        <v>Sep</v>
      </c>
      <c r="G210" s="25">
        <f>Raw_Orders!G210</f>
        <v>541</v>
      </c>
      <c r="H210" s="29">
        <f>Raw_Orders!K210</f>
        <v>2730.89</v>
      </c>
      <c r="I210" s="25">
        <f>INDEX(tblAccounts[sales_rep_id],MATCH(B210,tblAccounts[id],0))</f>
        <v>321510</v>
      </c>
      <c r="J210" s="25">
        <f>INDEX(tblReps[region_id],MATCH(I210,tblReps[id],0))</f>
        <v>1</v>
      </c>
      <c r="K210" s="25" t="str">
        <f>INDEX(tblRegions[name],MATCH(J210,tblRegions[id],0))</f>
        <v>Northeast</v>
      </c>
    </row>
    <row r="211" spans="1:11" ht="15" customHeight="1" x14ac:dyDescent="0.3">
      <c r="A211" s="25">
        <f>Raw_Orders!A211</f>
        <v>210</v>
      </c>
      <c r="B211" s="25">
        <f>Raw_Orders!B211</f>
        <v>1221</v>
      </c>
      <c r="C211" s="30">
        <f>INT(Raw_Orders!C211)</f>
        <v>42288</v>
      </c>
      <c r="D211" s="25">
        <f t="shared" si="9"/>
        <v>2015</v>
      </c>
      <c r="E211" s="25">
        <f t="shared" si="10"/>
        <v>10</v>
      </c>
      <c r="F211" s="25" t="str">
        <f t="shared" si="11"/>
        <v>Oct</v>
      </c>
      <c r="G211" s="25">
        <f>Raw_Orders!G211</f>
        <v>526</v>
      </c>
      <c r="H211" s="29">
        <f>Raw_Orders!K211</f>
        <v>2723.6</v>
      </c>
      <c r="I211" s="25">
        <f>INDEX(tblAccounts[sales_rep_id],MATCH(B211,tblAccounts[id],0))</f>
        <v>321510</v>
      </c>
      <c r="J211" s="25">
        <f>INDEX(tblReps[region_id],MATCH(I211,tblReps[id],0))</f>
        <v>1</v>
      </c>
      <c r="K211" s="25" t="str">
        <f>INDEX(tblRegions[name],MATCH(J211,tblRegions[id],0))</f>
        <v>Northeast</v>
      </c>
    </row>
    <row r="212" spans="1:11" ht="15" customHeight="1" x14ac:dyDescent="0.3">
      <c r="A212" s="25">
        <f>Raw_Orders!A212</f>
        <v>211</v>
      </c>
      <c r="B212" s="25">
        <f>Raw_Orders!B212</f>
        <v>1221</v>
      </c>
      <c r="C212" s="30">
        <f>INT(Raw_Orders!C212)</f>
        <v>42317</v>
      </c>
      <c r="D212" s="25">
        <f t="shared" si="9"/>
        <v>2015</v>
      </c>
      <c r="E212" s="25">
        <f t="shared" si="10"/>
        <v>11</v>
      </c>
      <c r="F212" s="25" t="str">
        <f t="shared" si="11"/>
        <v>Nov</v>
      </c>
      <c r="G212" s="25">
        <f>Raw_Orders!G212</f>
        <v>514</v>
      </c>
      <c r="H212" s="29">
        <f>Raw_Orders!K212</f>
        <v>2618.0700000000002</v>
      </c>
      <c r="I212" s="25">
        <f>INDEX(tblAccounts[sales_rep_id],MATCH(B212,tblAccounts[id],0))</f>
        <v>321510</v>
      </c>
      <c r="J212" s="25">
        <f>INDEX(tblReps[region_id],MATCH(I212,tblReps[id],0))</f>
        <v>1</v>
      </c>
      <c r="K212" s="25" t="str">
        <f>INDEX(tblRegions[name],MATCH(J212,tblRegions[id],0))</f>
        <v>Northeast</v>
      </c>
    </row>
    <row r="213" spans="1:11" ht="15" customHeight="1" x14ac:dyDescent="0.3">
      <c r="A213" s="25">
        <f>Raw_Orders!A213</f>
        <v>212</v>
      </c>
      <c r="B213" s="25">
        <f>Raw_Orders!B213</f>
        <v>1221</v>
      </c>
      <c r="C213" s="30">
        <f>INT(Raw_Orders!C213)</f>
        <v>42346</v>
      </c>
      <c r="D213" s="25">
        <f t="shared" si="9"/>
        <v>2015</v>
      </c>
      <c r="E213" s="25">
        <f t="shared" si="10"/>
        <v>12</v>
      </c>
      <c r="F213" s="25" t="str">
        <f t="shared" si="11"/>
        <v>Dec</v>
      </c>
      <c r="G213" s="25">
        <f>Raw_Orders!G213</f>
        <v>583</v>
      </c>
      <c r="H213" s="29">
        <f>Raw_Orders!K213</f>
        <v>2909.17</v>
      </c>
      <c r="I213" s="25">
        <f>INDEX(tblAccounts[sales_rep_id],MATCH(B213,tblAccounts[id],0))</f>
        <v>321510</v>
      </c>
      <c r="J213" s="25">
        <f>INDEX(tblReps[region_id],MATCH(I213,tblReps[id],0))</f>
        <v>1</v>
      </c>
      <c r="K213" s="25" t="str">
        <f>INDEX(tblRegions[name],MATCH(J213,tblRegions[id],0))</f>
        <v>Northeast</v>
      </c>
    </row>
    <row r="214" spans="1:11" ht="15" customHeight="1" x14ac:dyDescent="0.3">
      <c r="A214" s="25">
        <f>Raw_Orders!A214</f>
        <v>213</v>
      </c>
      <c r="B214" s="25">
        <f>Raw_Orders!B214</f>
        <v>1221</v>
      </c>
      <c r="C214" s="30">
        <f>INT(Raw_Orders!C214)</f>
        <v>42375</v>
      </c>
      <c r="D214" s="25">
        <f t="shared" si="9"/>
        <v>2016</v>
      </c>
      <c r="E214" s="25">
        <f t="shared" si="10"/>
        <v>1</v>
      </c>
      <c r="F214" s="25" t="str">
        <f t="shared" si="11"/>
        <v>Jan</v>
      </c>
      <c r="G214" s="25">
        <f>Raw_Orders!G214</f>
        <v>683</v>
      </c>
      <c r="H214" s="29">
        <f>Raw_Orders!K214</f>
        <v>3476.38</v>
      </c>
      <c r="I214" s="25">
        <f>INDEX(tblAccounts[sales_rep_id],MATCH(B214,tblAccounts[id],0))</f>
        <v>321510</v>
      </c>
      <c r="J214" s="25">
        <f>INDEX(tblReps[region_id],MATCH(I214,tblReps[id],0))</f>
        <v>1</v>
      </c>
      <c r="K214" s="25" t="str">
        <f>INDEX(tblRegions[name],MATCH(J214,tblRegions[id],0))</f>
        <v>Northeast</v>
      </c>
    </row>
    <row r="215" spans="1:11" ht="15" customHeight="1" x14ac:dyDescent="0.3">
      <c r="A215" s="25">
        <f>Raw_Orders!A215</f>
        <v>214</v>
      </c>
      <c r="B215" s="25">
        <f>Raw_Orders!B215</f>
        <v>1221</v>
      </c>
      <c r="C215" s="30">
        <f>INT(Raw_Orders!C215)</f>
        <v>42404</v>
      </c>
      <c r="D215" s="25">
        <f t="shared" si="9"/>
        <v>2016</v>
      </c>
      <c r="E215" s="25">
        <f t="shared" si="10"/>
        <v>2</v>
      </c>
      <c r="F215" s="25" t="str">
        <f t="shared" si="11"/>
        <v>Feb</v>
      </c>
      <c r="G215" s="25">
        <f>Raw_Orders!G215</f>
        <v>1851</v>
      </c>
      <c r="H215" s="29">
        <f>Raw_Orders!K215</f>
        <v>12664.72</v>
      </c>
      <c r="I215" s="25">
        <f>INDEX(tblAccounts[sales_rep_id],MATCH(B215,tblAccounts[id],0))</f>
        <v>321510</v>
      </c>
      <c r="J215" s="25">
        <f>INDEX(tblReps[region_id],MATCH(I215,tblReps[id],0))</f>
        <v>1</v>
      </c>
      <c r="K215" s="25" t="str">
        <f>INDEX(tblRegions[name],MATCH(J215,tblRegions[id],0))</f>
        <v>Northeast</v>
      </c>
    </row>
    <row r="216" spans="1:11" ht="15" customHeight="1" x14ac:dyDescent="0.3">
      <c r="A216" s="25">
        <f>Raw_Orders!A216</f>
        <v>215</v>
      </c>
      <c r="B216" s="25">
        <f>Raw_Orders!B216</f>
        <v>1221</v>
      </c>
      <c r="C216" s="30">
        <f>INT(Raw_Orders!C216)</f>
        <v>42433</v>
      </c>
      <c r="D216" s="25">
        <f t="shared" si="9"/>
        <v>2016</v>
      </c>
      <c r="E216" s="25">
        <f t="shared" si="10"/>
        <v>3</v>
      </c>
      <c r="F216" s="25" t="str">
        <f t="shared" si="11"/>
        <v>Mar</v>
      </c>
      <c r="G216" s="25">
        <f>Raw_Orders!G216</f>
        <v>515</v>
      </c>
      <c r="H216" s="29">
        <f>Raw_Orders!K216</f>
        <v>2579.2399999999998</v>
      </c>
      <c r="I216" s="25">
        <f>INDEX(tblAccounts[sales_rep_id],MATCH(B216,tblAccounts[id],0))</f>
        <v>321510</v>
      </c>
      <c r="J216" s="25">
        <f>INDEX(tblReps[region_id],MATCH(I216,tblReps[id],0))</f>
        <v>1</v>
      </c>
      <c r="K216" s="25" t="str">
        <f>INDEX(tblRegions[name],MATCH(J216,tblRegions[id],0))</f>
        <v>Northeast</v>
      </c>
    </row>
    <row r="217" spans="1:11" ht="15" customHeight="1" x14ac:dyDescent="0.3">
      <c r="A217" s="25">
        <f>Raw_Orders!A217</f>
        <v>216</v>
      </c>
      <c r="B217" s="25">
        <f>Raw_Orders!B217</f>
        <v>1221</v>
      </c>
      <c r="C217" s="30">
        <f>INT(Raw_Orders!C217)</f>
        <v>42463</v>
      </c>
      <c r="D217" s="25">
        <f t="shared" si="9"/>
        <v>2016</v>
      </c>
      <c r="E217" s="25">
        <f t="shared" si="10"/>
        <v>4</v>
      </c>
      <c r="F217" s="25" t="str">
        <f t="shared" si="11"/>
        <v>Apr</v>
      </c>
      <c r="G217" s="25">
        <f>Raw_Orders!G217</f>
        <v>562</v>
      </c>
      <c r="H217" s="29">
        <f>Raw_Orders!K217</f>
        <v>2854.38</v>
      </c>
      <c r="I217" s="25">
        <f>INDEX(tblAccounts[sales_rep_id],MATCH(B217,tblAccounts[id],0))</f>
        <v>321510</v>
      </c>
      <c r="J217" s="25">
        <f>INDEX(tblReps[region_id],MATCH(I217,tblReps[id],0))</f>
        <v>1</v>
      </c>
      <c r="K217" s="25" t="str">
        <f>INDEX(tblRegions[name],MATCH(J217,tblRegions[id],0))</f>
        <v>Northeast</v>
      </c>
    </row>
    <row r="218" spans="1:11" ht="15" customHeight="1" x14ac:dyDescent="0.3">
      <c r="A218" s="25">
        <f>Raw_Orders!A218</f>
        <v>217</v>
      </c>
      <c r="B218" s="25">
        <f>Raw_Orders!B218</f>
        <v>1221</v>
      </c>
      <c r="C218" s="30">
        <f>INT(Raw_Orders!C218)</f>
        <v>42493</v>
      </c>
      <c r="D218" s="25">
        <f t="shared" si="9"/>
        <v>2016</v>
      </c>
      <c r="E218" s="25">
        <f t="shared" si="10"/>
        <v>5</v>
      </c>
      <c r="F218" s="25" t="str">
        <f t="shared" si="11"/>
        <v>May</v>
      </c>
      <c r="G218" s="25">
        <f>Raw_Orders!G218</f>
        <v>535</v>
      </c>
      <c r="H218" s="29">
        <f>Raw_Orders!K218</f>
        <v>2779.2</v>
      </c>
      <c r="I218" s="25">
        <f>INDEX(tblAccounts[sales_rep_id],MATCH(B218,tblAccounts[id],0))</f>
        <v>321510</v>
      </c>
      <c r="J218" s="25">
        <f>INDEX(tblReps[region_id],MATCH(I218,tblReps[id],0))</f>
        <v>1</v>
      </c>
      <c r="K218" s="25" t="str">
        <f>INDEX(tblRegions[name],MATCH(J218,tblRegions[id],0))</f>
        <v>Northeast</v>
      </c>
    </row>
    <row r="219" spans="1:11" ht="15" customHeight="1" x14ac:dyDescent="0.3">
      <c r="A219" s="25">
        <f>Raw_Orders!A219</f>
        <v>218</v>
      </c>
      <c r="B219" s="25">
        <f>Raw_Orders!B219</f>
        <v>1221</v>
      </c>
      <c r="C219" s="30">
        <f>INT(Raw_Orders!C219)</f>
        <v>42522</v>
      </c>
      <c r="D219" s="25">
        <f t="shared" si="9"/>
        <v>2016</v>
      </c>
      <c r="E219" s="25">
        <f t="shared" si="10"/>
        <v>6</v>
      </c>
      <c r="F219" s="25" t="str">
        <f t="shared" si="11"/>
        <v>Jun</v>
      </c>
      <c r="G219" s="25">
        <f>Raw_Orders!G219</f>
        <v>637</v>
      </c>
      <c r="H219" s="29">
        <f>Raw_Orders!K219</f>
        <v>3582.32</v>
      </c>
      <c r="I219" s="25">
        <f>INDEX(tblAccounts[sales_rep_id],MATCH(B219,tblAccounts[id],0))</f>
        <v>321510</v>
      </c>
      <c r="J219" s="25">
        <f>INDEX(tblReps[region_id],MATCH(I219,tblReps[id],0))</f>
        <v>1</v>
      </c>
      <c r="K219" s="25" t="str">
        <f>INDEX(tblRegions[name],MATCH(J219,tblRegions[id],0))</f>
        <v>Northeast</v>
      </c>
    </row>
    <row r="220" spans="1:11" ht="15" customHeight="1" x14ac:dyDescent="0.3">
      <c r="A220" s="25">
        <f>Raw_Orders!A220</f>
        <v>219</v>
      </c>
      <c r="B220" s="25">
        <f>Raw_Orders!B220</f>
        <v>1221</v>
      </c>
      <c r="C220" s="30">
        <f>INT(Raw_Orders!C220)</f>
        <v>42551</v>
      </c>
      <c r="D220" s="25">
        <f t="shared" si="9"/>
        <v>2016</v>
      </c>
      <c r="E220" s="25">
        <f t="shared" si="10"/>
        <v>6</v>
      </c>
      <c r="F220" s="25" t="str">
        <f t="shared" si="11"/>
        <v>Jun</v>
      </c>
      <c r="G220" s="25">
        <f>Raw_Orders!G220</f>
        <v>574</v>
      </c>
      <c r="H220" s="29">
        <f>Raw_Orders!K220</f>
        <v>3108.4</v>
      </c>
      <c r="I220" s="25">
        <f>INDEX(tblAccounts[sales_rep_id],MATCH(B220,tblAccounts[id],0))</f>
        <v>321510</v>
      </c>
      <c r="J220" s="25">
        <f>INDEX(tblReps[region_id],MATCH(I220,tblReps[id],0))</f>
        <v>1</v>
      </c>
      <c r="K220" s="25" t="str">
        <f>INDEX(tblRegions[name],MATCH(J220,tblRegions[id],0))</f>
        <v>Northeast</v>
      </c>
    </row>
    <row r="221" spans="1:11" ht="15" customHeight="1" x14ac:dyDescent="0.3">
      <c r="A221" s="25">
        <f>Raw_Orders!A221</f>
        <v>220</v>
      </c>
      <c r="B221" s="25">
        <f>Raw_Orders!B221</f>
        <v>1221</v>
      </c>
      <c r="C221" s="30">
        <f>INT(Raw_Orders!C221)</f>
        <v>42580</v>
      </c>
      <c r="D221" s="25">
        <f t="shared" si="9"/>
        <v>2016</v>
      </c>
      <c r="E221" s="25">
        <f t="shared" si="10"/>
        <v>7</v>
      </c>
      <c r="F221" s="25" t="str">
        <f t="shared" si="11"/>
        <v>Jul</v>
      </c>
      <c r="G221" s="25">
        <f>Raw_Orders!G221</f>
        <v>510</v>
      </c>
      <c r="H221" s="29">
        <f>Raw_Orders!K221</f>
        <v>2585.5700000000002</v>
      </c>
      <c r="I221" s="25">
        <f>INDEX(tblAccounts[sales_rep_id],MATCH(B221,tblAccounts[id],0))</f>
        <v>321510</v>
      </c>
      <c r="J221" s="25">
        <f>INDEX(tblReps[region_id],MATCH(I221,tblReps[id],0))</f>
        <v>1</v>
      </c>
      <c r="K221" s="25" t="str">
        <f>INDEX(tblRegions[name],MATCH(J221,tblRegions[id],0))</f>
        <v>Northeast</v>
      </c>
    </row>
    <row r="222" spans="1:11" ht="15" customHeight="1" x14ac:dyDescent="0.3">
      <c r="A222" s="25">
        <f>Raw_Orders!A222</f>
        <v>221</v>
      </c>
      <c r="B222" s="25">
        <f>Raw_Orders!B222</f>
        <v>1221</v>
      </c>
      <c r="C222" s="30">
        <f>INT(Raw_Orders!C222)</f>
        <v>42609</v>
      </c>
      <c r="D222" s="25">
        <f t="shared" si="9"/>
        <v>2016</v>
      </c>
      <c r="E222" s="25">
        <f t="shared" si="10"/>
        <v>8</v>
      </c>
      <c r="F222" s="25" t="str">
        <f t="shared" si="11"/>
        <v>Aug</v>
      </c>
      <c r="G222" s="25">
        <f>Raw_Orders!G222</f>
        <v>510</v>
      </c>
      <c r="H222" s="29">
        <f>Raw_Orders!K222</f>
        <v>2544.9</v>
      </c>
      <c r="I222" s="25">
        <f>INDEX(tblAccounts[sales_rep_id],MATCH(B222,tblAccounts[id],0))</f>
        <v>321510</v>
      </c>
      <c r="J222" s="25">
        <f>INDEX(tblReps[region_id],MATCH(I222,tblReps[id],0))</f>
        <v>1</v>
      </c>
      <c r="K222" s="25" t="str">
        <f>INDEX(tblRegions[name],MATCH(J222,tblRegions[id],0))</f>
        <v>Northeast</v>
      </c>
    </row>
    <row r="223" spans="1:11" ht="15" customHeight="1" x14ac:dyDescent="0.3">
      <c r="A223" s="25">
        <f>Raw_Orders!A223</f>
        <v>222</v>
      </c>
      <c r="B223" s="25">
        <f>Raw_Orders!B223</f>
        <v>1221</v>
      </c>
      <c r="C223" s="30">
        <f>INT(Raw_Orders!C223)</f>
        <v>42639</v>
      </c>
      <c r="D223" s="25">
        <f t="shared" si="9"/>
        <v>2016</v>
      </c>
      <c r="E223" s="25">
        <f t="shared" si="10"/>
        <v>9</v>
      </c>
      <c r="F223" s="25" t="str">
        <f t="shared" si="11"/>
        <v>Sep</v>
      </c>
      <c r="G223" s="25">
        <f>Raw_Orders!G223</f>
        <v>522</v>
      </c>
      <c r="H223" s="29">
        <f>Raw_Orders!K223</f>
        <v>2679.21</v>
      </c>
      <c r="I223" s="25">
        <f>INDEX(tblAccounts[sales_rep_id],MATCH(B223,tblAccounts[id],0))</f>
        <v>321510</v>
      </c>
      <c r="J223" s="25">
        <f>INDEX(tblReps[region_id],MATCH(I223,tblReps[id],0))</f>
        <v>1</v>
      </c>
      <c r="K223" s="25" t="str">
        <f>INDEX(tblRegions[name],MATCH(J223,tblRegions[id],0))</f>
        <v>Northeast</v>
      </c>
    </row>
    <row r="224" spans="1:11" ht="15" customHeight="1" x14ac:dyDescent="0.3">
      <c r="A224" s="25">
        <f>Raw_Orders!A224</f>
        <v>223</v>
      </c>
      <c r="B224" s="25">
        <f>Raw_Orders!B224</f>
        <v>1221</v>
      </c>
      <c r="C224" s="30">
        <f>INT(Raw_Orders!C224)</f>
        <v>42669</v>
      </c>
      <c r="D224" s="25">
        <f t="shared" si="9"/>
        <v>2016</v>
      </c>
      <c r="E224" s="25">
        <f t="shared" si="10"/>
        <v>10</v>
      </c>
      <c r="F224" s="25" t="str">
        <f t="shared" si="11"/>
        <v>Oct</v>
      </c>
      <c r="G224" s="25">
        <f>Raw_Orders!G224</f>
        <v>504</v>
      </c>
      <c r="H224" s="29">
        <f>Raw_Orders!K224</f>
        <v>2539.96</v>
      </c>
      <c r="I224" s="25">
        <f>INDEX(tblAccounts[sales_rep_id],MATCH(B224,tblAccounts[id],0))</f>
        <v>321510</v>
      </c>
      <c r="J224" s="25">
        <f>INDEX(tblReps[region_id],MATCH(I224,tblReps[id],0))</f>
        <v>1</v>
      </c>
      <c r="K224" s="25" t="str">
        <f>INDEX(tblRegions[name],MATCH(J224,tblRegions[id],0))</f>
        <v>Northeast</v>
      </c>
    </row>
    <row r="225" spans="1:11" ht="15" customHeight="1" x14ac:dyDescent="0.3">
      <c r="A225" s="25">
        <f>Raw_Orders!A225</f>
        <v>224</v>
      </c>
      <c r="B225" s="25">
        <f>Raw_Orders!B225</f>
        <v>1221</v>
      </c>
      <c r="C225" s="30">
        <f>INT(Raw_Orders!C225)</f>
        <v>42699</v>
      </c>
      <c r="D225" s="25">
        <f t="shared" si="9"/>
        <v>2016</v>
      </c>
      <c r="E225" s="25">
        <f t="shared" si="10"/>
        <v>11</v>
      </c>
      <c r="F225" s="25" t="str">
        <f t="shared" si="11"/>
        <v>Nov</v>
      </c>
      <c r="G225" s="25">
        <f>Raw_Orders!G225</f>
        <v>622</v>
      </c>
      <c r="H225" s="29">
        <f>Raw_Orders!K225</f>
        <v>3410.69</v>
      </c>
      <c r="I225" s="25">
        <f>INDEX(tblAccounts[sales_rep_id],MATCH(B225,tblAccounts[id],0))</f>
        <v>321510</v>
      </c>
      <c r="J225" s="25">
        <f>INDEX(tblReps[region_id],MATCH(I225,tblReps[id],0))</f>
        <v>1</v>
      </c>
      <c r="K225" s="25" t="str">
        <f>INDEX(tblRegions[name],MATCH(J225,tblRegions[id],0))</f>
        <v>Northeast</v>
      </c>
    </row>
    <row r="226" spans="1:11" ht="15" customHeight="1" x14ac:dyDescent="0.3">
      <c r="A226" s="25">
        <f>Raw_Orders!A226</f>
        <v>225</v>
      </c>
      <c r="B226" s="25">
        <f>Raw_Orders!B226</f>
        <v>1221</v>
      </c>
      <c r="C226" s="30">
        <f>INT(Raw_Orders!C226)</f>
        <v>42728</v>
      </c>
      <c r="D226" s="25">
        <f t="shared" si="9"/>
        <v>2016</v>
      </c>
      <c r="E226" s="25">
        <f t="shared" si="10"/>
        <v>12</v>
      </c>
      <c r="F226" s="25" t="str">
        <f t="shared" si="11"/>
        <v>Dec</v>
      </c>
      <c r="G226" s="25">
        <f>Raw_Orders!G226</f>
        <v>558</v>
      </c>
      <c r="H226" s="29">
        <f>Raw_Orders!K226</f>
        <v>2928.99</v>
      </c>
      <c r="I226" s="25">
        <f>INDEX(tblAccounts[sales_rep_id],MATCH(B226,tblAccounts[id],0))</f>
        <v>321510</v>
      </c>
      <c r="J226" s="25">
        <f>INDEX(tblReps[region_id],MATCH(I226,tblReps[id],0))</f>
        <v>1</v>
      </c>
      <c r="K226" s="25" t="str">
        <f>INDEX(tblRegions[name],MATCH(J226,tblRegions[id],0))</f>
        <v>Northeast</v>
      </c>
    </row>
    <row r="227" spans="1:11" ht="15" customHeight="1" x14ac:dyDescent="0.3">
      <c r="A227" s="25">
        <f>Raw_Orders!A227</f>
        <v>226</v>
      </c>
      <c r="B227" s="25">
        <f>Raw_Orders!B227</f>
        <v>1231</v>
      </c>
      <c r="C227" s="30">
        <f>INT(Raw_Orders!C227)</f>
        <v>42426</v>
      </c>
      <c r="D227" s="25">
        <f t="shared" si="9"/>
        <v>2016</v>
      </c>
      <c r="E227" s="25">
        <f t="shared" si="10"/>
        <v>2</v>
      </c>
      <c r="F227" s="25" t="str">
        <f t="shared" si="11"/>
        <v>Feb</v>
      </c>
      <c r="G227" s="25">
        <f>Raw_Orders!G227</f>
        <v>492</v>
      </c>
      <c r="H227" s="29">
        <f>Raw_Orders!K227</f>
        <v>2472.58</v>
      </c>
      <c r="I227" s="25">
        <f>INDEX(tblAccounts[sales_rep_id],MATCH(B227,tblAccounts[id],0))</f>
        <v>321520</v>
      </c>
      <c r="J227" s="25">
        <f>INDEX(tblReps[region_id],MATCH(I227,tblReps[id],0))</f>
        <v>1</v>
      </c>
      <c r="K227" s="25" t="str">
        <f>INDEX(tblRegions[name],MATCH(J227,tblRegions[id],0))</f>
        <v>Northeast</v>
      </c>
    </row>
    <row r="228" spans="1:11" ht="15" customHeight="1" x14ac:dyDescent="0.3">
      <c r="A228" s="25">
        <f>Raw_Orders!A228</f>
        <v>227</v>
      </c>
      <c r="B228" s="25">
        <f>Raw_Orders!B228</f>
        <v>1231</v>
      </c>
      <c r="C228" s="30">
        <f>INT(Raw_Orders!C228)</f>
        <v>42456</v>
      </c>
      <c r="D228" s="25">
        <f t="shared" si="9"/>
        <v>2016</v>
      </c>
      <c r="E228" s="25">
        <f t="shared" si="10"/>
        <v>3</v>
      </c>
      <c r="F228" s="25" t="str">
        <f t="shared" si="11"/>
        <v>Mar</v>
      </c>
      <c r="G228" s="25">
        <f>Raw_Orders!G228</f>
        <v>756</v>
      </c>
      <c r="H228" s="29">
        <f>Raw_Orders!K228</f>
        <v>3882.5</v>
      </c>
      <c r="I228" s="25">
        <f>INDEX(tblAccounts[sales_rep_id],MATCH(B228,tblAccounts[id],0))</f>
        <v>321520</v>
      </c>
      <c r="J228" s="25">
        <f>INDEX(tblReps[region_id],MATCH(I228,tblReps[id],0))</f>
        <v>1</v>
      </c>
      <c r="K228" s="25" t="str">
        <f>INDEX(tblRegions[name],MATCH(J228,tblRegions[id],0))</f>
        <v>Northeast</v>
      </c>
    </row>
    <row r="229" spans="1:11" ht="15" customHeight="1" x14ac:dyDescent="0.3">
      <c r="A229" s="25">
        <f>Raw_Orders!A229</f>
        <v>228</v>
      </c>
      <c r="B229" s="25">
        <f>Raw_Orders!B229</f>
        <v>1231</v>
      </c>
      <c r="C229" s="30">
        <f>INT(Raw_Orders!C229)</f>
        <v>42486</v>
      </c>
      <c r="D229" s="25">
        <f t="shared" si="9"/>
        <v>2016</v>
      </c>
      <c r="E229" s="25">
        <f t="shared" si="10"/>
        <v>4</v>
      </c>
      <c r="F229" s="25" t="str">
        <f t="shared" si="11"/>
        <v>Apr</v>
      </c>
      <c r="G229" s="25">
        <f>Raw_Orders!G229</f>
        <v>538</v>
      </c>
      <c r="H229" s="29">
        <f>Raw_Orders!K229</f>
        <v>2729.03</v>
      </c>
      <c r="I229" s="25">
        <f>INDEX(tblAccounts[sales_rep_id],MATCH(B229,tblAccounts[id],0))</f>
        <v>321520</v>
      </c>
      <c r="J229" s="25">
        <f>INDEX(tblReps[region_id],MATCH(I229,tblReps[id],0))</f>
        <v>1</v>
      </c>
      <c r="K229" s="25" t="str">
        <f>INDEX(tblRegions[name],MATCH(J229,tblRegions[id],0))</f>
        <v>Northeast</v>
      </c>
    </row>
    <row r="230" spans="1:11" ht="15" customHeight="1" x14ac:dyDescent="0.3">
      <c r="A230" s="25">
        <f>Raw_Orders!A230</f>
        <v>229</v>
      </c>
      <c r="B230" s="25">
        <f>Raw_Orders!B230</f>
        <v>1231</v>
      </c>
      <c r="C230" s="30">
        <f>INT(Raw_Orders!C230)</f>
        <v>42516</v>
      </c>
      <c r="D230" s="25">
        <f t="shared" si="9"/>
        <v>2016</v>
      </c>
      <c r="E230" s="25">
        <f t="shared" si="10"/>
        <v>5</v>
      </c>
      <c r="F230" s="25" t="str">
        <f t="shared" si="11"/>
        <v>May</v>
      </c>
      <c r="G230" s="25">
        <f>Raw_Orders!G230</f>
        <v>511</v>
      </c>
      <c r="H230" s="29">
        <f>Raw_Orders!K230</f>
        <v>2584.91</v>
      </c>
      <c r="I230" s="25">
        <f>INDEX(tblAccounts[sales_rep_id],MATCH(B230,tblAccounts[id],0))</f>
        <v>321520</v>
      </c>
      <c r="J230" s="25">
        <f>INDEX(tblReps[region_id],MATCH(I230,tblReps[id],0))</f>
        <v>1</v>
      </c>
      <c r="K230" s="25" t="str">
        <f>INDEX(tblRegions[name],MATCH(J230,tblRegions[id],0))</f>
        <v>Northeast</v>
      </c>
    </row>
    <row r="231" spans="1:11" ht="15" customHeight="1" x14ac:dyDescent="0.3">
      <c r="A231" s="25">
        <f>Raw_Orders!A231</f>
        <v>230</v>
      </c>
      <c r="B231" s="25">
        <f>Raw_Orders!B231</f>
        <v>1231</v>
      </c>
      <c r="C231" s="30">
        <f>INT(Raw_Orders!C231)</f>
        <v>42575</v>
      </c>
      <c r="D231" s="25">
        <f t="shared" si="9"/>
        <v>2016</v>
      </c>
      <c r="E231" s="25">
        <f t="shared" si="10"/>
        <v>7</v>
      </c>
      <c r="F231" s="25" t="str">
        <f t="shared" si="11"/>
        <v>Jul</v>
      </c>
      <c r="G231" s="25">
        <f>Raw_Orders!G231</f>
        <v>532</v>
      </c>
      <c r="H231" s="29">
        <f>Raw_Orders!K231</f>
        <v>2729.8</v>
      </c>
      <c r="I231" s="25">
        <f>INDEX(tblAccounts[sales_rep_id],MATCH(B231,tblAccounts[id],0))</f>
        <v>321520</v>
      </c>
      <c r="J231" s="25">
        <f>INDEX(tblReps[region_id],MATCH(I231,tblReps[id],0))</f>
        <v>1</v>
      </c>
      <c r="K231" s="25" t="str">
        <f>INDEX(tblRegions[name],MATCH(J231,tblRegions[id],0))</f>
        <v>Northeast</v>
      </c>
    </row>
    <row r="232" spans="1:11" ht="15" customHeight="1" x14ac:dyDescent="0.3">
      <c r="A232" s="25">
        <f>Raw_Orders!A232</f>
        <v>231</v>
      </c>
      <c r="B232" s="25">
        <f>Raw_Orders!B232</f>
        <v>1231</v>
      </c>
      <c r="C232" s="30">
        <f>INT(Raw_Orders!C232)</f>
        <v>42605</v>
      </c>
      <c r="D232" s="25">
        <f t="shared" si="9"/>
        <v>2016</v>
      </c>
      <c r="E232" s="25">
        <f t="shared" si="10"/>
        <v>8</v>
      </c>
      <c r="F232" s="25" t="str">
        <f t="shared" si="11"/>
        <v>Aug</v>
      </c>
      <c r="G232" s="25">
        <f>Raw_Orders!G232</f>
        <v>607</v>
      </c>
      <c r="H232" s="29">
        <f>Raw_Orders!K232</f>
        <v>3364.41</v>
      </c>
      <c r="I232" s="25">
        <f>INDEX(tblAccounts[sales_rep_id],MATCH(B232,tblAccounts[id],0))</f>
        <v>321520</v>
      </c>
      <c r="J232" s="25">
        <f>INDEX(tblReps[region_id],MATCH(I232,tblReps[id],0))</f>
        <v>1</v>
      </c>
      <c r="K232" s="25" t="str">
        <f>INDEX(tblRegions[name],MATCH(J232,tblRegions[id],0))</f>
        <v>Northeast</v>
      </c>
    </row>
    <row r="233" spans="1:11" ht="15" customHeight="1" x14ac:dyDescent="0.3">
      <c r="A233" s="25">
        <f>Raw_Orders!A233</f>
        <v>232</v>
      </c>
      <c r="B233" s="25">
        <f>Raw_Orders!B233</f>
        <v>1231</v>
      </c>
      <c r="C233" s="30">
        <f>INT(Raw_Orders!C233)</f>
        <v>42636</v>
      </c>
      <c r="D233" s="25">
        <f t="shared" si="9"/>
        <v>2016</v>
      </c>
      <c r="E233" s="25">
        <f t="shared" si="10"/>
        <v>9</v>
      </c>
      <c r="F233" s="25" t="str">
        <f t="shared" si="11"/>
        <v>Sep</v>
      </c>
      <c r="G233" s="25">
        <f>Raw_Orders!G233</f>
        <v>531</v>
      </c>
      <c r="H233" s="29">
        <f>Raw_Orders!K233</f>
        <v>2744.16</v>
      </c>
      <c r="I233" s="25">
        <f>INDEX(tblAccounts[sales_rep_id],MATCH(B233,tblAccounts[id],0))</f>
        <v>321520</v>
      </c>
      <c r="J233" s="25">
        <f>INDEX(tblReps[region_id],MATCH(I233,tblReps[id],0))</f>
        <v>1</v>
      </c>
      <c r="K233" s="25" t="str">
        <f>INDEX(tblRegions[name],MATCH(J233,tblRegions[id],0))</f>
        <v>Northeast</v>
      </c>
    </row>
    <row r="234" spans="1:11" ht="15" customHeight="1" x14ac:dyDescent="0.3">
      <c r="A234" s="25">
        <f>Raw_Orders!A234</f>
        <v>233</v>
      </c>
      <c r="B234" s="25">
        <f>Raw_Orders!B234</f>
        <v>1231</v>
      </c>
      <c r="C234" s="30">
        <f>INT(Raw_Orders!C234)</f>
        <v>42664</v>
      </c>
      <c r="D234" s="25">
        <f t="shared" si="9"/>
        <v>2016</v>
      </c>
      <c r="E234" s="25">
        <f t="shared" si="10"/>
        <v>10</v>
      </c>
      <c r="F234" s="25" t="str">
        <f t="shared" si="11"/>
        <v>Oct</v>
      </c>
      <c r="G234" s="25">
        <f>Raw_Orders!G234</f>
        <v>489</v>
      </c>
      <c r="H234" s="29">
        <f>Raw_Orders!K234</f>
        <v>2470.7399999999998</v>
      </c>
      <c r="I234" s="25">
        <f>INDEX(tblAccounts[sales_rep_id],MATCH(B234,tblAccounts[id],0))</f>
        <v>321520</v>
      </c>
      <c r="J234" s="25">
        <f>INDEX(tblReps[region_id],MATCH(I234,tblReps[id],0))</f>
        <v>1</v>
      </c>
      <c r="K234" s="25" t="str">
        <f>INDEX(tblRegions[name],MATCH(J234,tblRegions[id],0))</f>
        <v>Northeast</v>
      </c>
    </row>
    <row r="235" spans="1:11" ht="15" customHeight="1" x14ac:dyDescent="0.3">
      <c r="A235" s="25">
        <f>Raw_Orders!A235</f>
        <v>234</v>
      </c>
      <c r="B235" s="25">
        <f>Raw_Orders!B235</f>
        <v>1231</v>
      </c>
      <c r="C235" s="30">
        <f>INT(Raw_Orders!C235)</f>
        <v>42694</v>
      </c>
      <c r="D235" s="25">
        <f t="shared" si="9"/>
        <v>2016</v>
      </c>
      <c r="E235" s="25">
        <f t="shared" si="10"/>
        <v>11</v>
      </c>
      <c r="F235" s="25" t="str">
        <f t="shared" si="11"/>
        <v>Nov</v>
      </c>
      <c r="G235" s="25">
        <f>Raw_Orders!G235</f>
        <v>1860</v>
      </c>
      <c r="H235" s="29">
        <f>Raw_Orders!K235</f>
        <v>13522.55</v>
      </c>
      <c r="I235" s="25">
        <f>INDEX(tblAccounts[sales_rep_id],MATCH(B235,tblAccounts[id],0))</f>
        <v>321520</v>
      </c>
      <c r="J235" s="25">
        <f>INDEX(tblReps[region_id],MATCH(I235,tblReps[id],0))</f>
        <v>1</v>
      </c>
      <c r="K235" s="25" t="str">
        <f>INDEX(tblRegions[name],MATCH(J235,tblRegions[id],0))</f>
        <v>Northeast</v>
      </c>
    </row>
    <row r="236" spans="1:11" ht="15" customHeight="1" x14ac:dyDescent="0.3">
      <c r="A236" s="25">
        <f>Raw_Orders!A236</f>
        <v>235</v>
      </c>
      <c r="B236" s="25">
        <f>Raw_Orders!B236</f>
        <v>1231</v>
      </c>
      <c r="C236" s="30">
        <f>INT(Raw_Orders!C236)</f>
        <v>42724</v>
      </c>
      <c r="D236" s="25">
        <f t="shared" si="9"/>
        <v>2016</v>
      </c>
      <c r="E236" s="25">
        <f t="shared" si="10"/>
        <v>12</v>
      </c>
      <c r="F236" s="25" t="str">
        <f t="shared" si="11"/>
        <v>Dec</v>
      </c>
      <c r="G236" s="25">
        <f>Raw_Orders!G236</f>
        <v>502</v>
      </c>
      <c r="H236" s="29">
        <f>Raw_Orders!K236</f>
        <v>2504.98</v>
      </c>
      <c r="I236" s="25">
        <f>INDEX(tblAccounts[sales_rep_id],MATCH(B236,tblAccounts[id],0))</f>
        <v>321520</v>
      </c>
      <c r="J236" s="25">
        <f>INDEX(tblReps[region_id],MATCH(I236,tblReps[id],0))</f>
        <v>1</v>
      </c>
      <c r="K236" s="25" t="str">
        <f>INDEX(tblRegions[name],MATCH(J236,tblRegions[id],0))</f>
        <v>Northeast</v>
      </c>
    </row>
    <row r="237" spans="1:11" ht="15" customHeight="1" x14ac:dyDescent="0.3">
      <c r="A237" s="25">
        <f>Raw_Orders!A237</f>
        <v>236</v>
      </c>
      <c r="B237" s="25">
        <f>Raw_Orders!B237</f>
        <v>1241</v>
      </c>
      <c r="C237" s="30">
        <f>INT(Raw_Orders!C237)</f>
        <v>42535</v>
      </c>
      <c r="D237" s="25">
        <f t="shared" si="9"/>
        <v>2016</v>
      </c>
      <c r="E237" s="25">
        <f t="shared" si="10"/>
        <v>6</v>
      </c>
      <c r="F237" s="25" t="str">
        <f t="shared" si="11"/>
        <v>Jun</v>
      </c>
      <c r="G237" s="25">
        <f>Raw_Orders!G237</f>
        <v>156</v>
      </c>
      <c r="H237" s="29">
        <f>Raw_Orders!K237</f>
        <v>838.44</v>
      </c>
      <c r="I237" s="25">
        <f>INDEX(tblAccounts[sales_rep_id],MATCH(B237,tblAccounts[id],0))</f>
        <v>321530</v>
      </c>
      <c r="J237" s="25">
        <f>INDEX(tblReps[region_id],MATCH(I237,tblReps[id],0))</f>
        <v>1</v>
      </c>
      <c r="K237" s="25" t="str">
        <f>INDEX(tblRegions[name],MATCH(J237,tblRegions[id],0))</f>
        <v>Northeast</v>
      </c>
    </row>
    <row r="238" spans="1:11" ht="15" customHeight="1" x14ac:dyDescent="0.3">
      <c r="A238" s="25">
        <f>Raw_Orders!A238</f>
        <v>237</v>
      </c>
      <c r="B238" s="25">
        <f>Raw_Orders!B238</f>
        <v>1241</v>
      </c>
      <c r="C238" s="30">
        <f>INT(Raw_Orders!C238)</f>
        <v>42564</v>
      </c>
      <c r="D238" s="25">
        <f t="shared" si="9"/>
        <v>2016</v>
      </c>
      <c r="E238" s="25">
        <f t="shared" si="10"/>
        <v>7</v>
      </c>
      <c r="F238" s="25" t="str">
        <f t="shared" si="11"/>
        <v>Jul</v>
      </c>
      <c r="G238" s="25">
        <f>Raw_Orders!G238</f>
        <v>272</v>
      </c>
      <c r="H238" s="29">
        <f>Raw_Orders!K238</f>
        <v>1389.78</v>
      </c>
      <c r="I238" s="25">
        <f>INDEX(tblAccounts[sales_rep_id],MATCH(B238,tblAccounts[id],0))</f>
        <v>321530</v>
      </c>
      <c r="J238" s="25">
        <f>INDEX(tblReps[region_id],MATCH(I238,tblReps[id],0))</f>
        <v>1</v>
      </c>
      <c r="K238" s="25" t="str">
        <f>INDEX(tblRegions[name],MATCH(J238,tblRegions[id],0))</f>
        <v>Northeast</v>
      </c>
    </row>
    <row r="239" spans="1:11" ht="15" customHeight="1" x14ac:dyDescent="0.3">
      <c r="A239" s="25">
        <f>Raw_Orders!A239</f>
        <v>238</v>
      </c>
      <c r="B239" s="25">
        <f>Raw_Orders!B239</f>
        <v>1241</v>
      </c>
      <c r="C239" s="30">
        <f>INT(Raw_Orders!C239)</f>
        <v>42593</v>
      </c>
      <c r="D239" s="25">
        <f t="shared" si="9"/>
        <v>2016</v>
      </c>
      <c r="E239" s="25">
        <f t="shared" si="10"/>
        <v>8</v>
      </c>
      <c r="F239" s="25" t="str">
        <f t="shared" si="11"/>
        <v>Aug</v>
      </c>
      <c r="G239" s="25">
        <f>Raw_Orders!G239</f>
        <v>190</v>
      </c>
      <c r="H239" s="29">
        <f>Raw_Orders!K239</f>
        <v>1050.6199999999999</v>
      </c>
      <c r="I239" s="25">
        <f>INDEX(tblAccounts[sales_rep_id],MATCH(B239,tblAccounts[id],0))</f>
        <v>321530</v>
      </c>
      <c r="J239" s="25">
        <f>INDEX(tblReps[region_id],MATCH(I239,tblReps[id],0))</f>
        <v>1</v>
      </c>
      <c r="K239" s="25" t="str">
        <f>INDEX(tblRegions[name],MATCH(J239,tblRegions[id],0))</f>
        <v>Northeast</v>
      </c>
    </row>
    <row r="240" spans="1:11" ht="15" customHeight="1" x14ac:dyDescent="0.3">
      <c r="A240" s="25">
        <f>Raw_Orders!A240</f>
        <v>239</v>
      </c>
      <c r="B240" s="25">
        <f>Raw_Orders!B240</f>
        <v>1241</v>
      </c>
      <c r="C240" s="30">
        <f>INT(Raw_Orders!C240)</f>
        <v>42622</v>
      </c>
      <c r="D240" s="25">
        <f t="shared" si="9"/>
        <v>2016</v>
      </c>
      <c r="E240" s="25">
        <f t="shared" si="10"/>
        <v>9</v>
      </c>
      <c r="F240" s="25" t="str">
        <f t="shared" si="11"/>
        <v>Sep</v>
      </c>
      <c r="G240" s="25">
        <f>Raw_Orders!G240</f>
        <v>178</v>
      </c>
      <c r="H240" s="29">
        <f>Raw_Orders!K240</f>
        <v>920.72</v>
      </c>
      <c r="I240" s="25">
        <f>INDEX(tblAccounts[sales_rep_id],MATCH(B240,tblAccounts[id],0))</f>
        <v>321530</v>
      </c>
      <c r="J240" s="25">
        <f>INDEX(tblReps[region_id],MATCH(I240,tblReps[id],0))</f>
        <v>1</v>
      </c>
      <c r="K240" s="25" t="str">
        <f>INDEX(tblRegions[name],MATCH(J240,tblRegions[id],0))</f>
        <v>Northeast</v>
      </c>
    </row>
    <row r="241" spans="1:11" ht="15" customHeight="1" x14ac:dyDescent="0.3">
      <c r="A241" s="25">
        <f>Raw_Orders!A241</f>
        <v>240</v>
      </c>
      <c r="B241" s="25">
        <f>Raw_Orders!B241</f>
        <v>1241</v>
      </c>
      <c r="C241" s="30">
        <f>INT(Raw_Orders!C241)</f>
        <v>42651</v>
      </c>
      <c r="D241" s="25">
        <f t="shared" si="9"/>
        <v>2016</v>
      </c>
      <c r="E241" s="25">
        <f t="shared" si="10"/>
        <v>10</v>
      </c>
      <c r="F241" s="25" t="str">
        <f t="shared" si="11"/>
        <v>Oct</v>
      </c>
      <c r="G241" s="25">
        <f>Raw_Orders!G241</f>
        <v>258</v>
      </c>
      <c r="H241" s="29">
        <f>Raw_Orders!K241</f>
        <v>1627.29</v>
      </c>
      <c r="I241" s="25">
        <f>INDEX(tblAccounts[sales_rep_id],MATCH(B241,tblAccounts[id],0))</f>
        <v>321530</v>
      </c>
      <c r="J241" s="25">
        <f>INDEX(tblReps[region_id],MATCH(I241,tblReps[id],0))</f>
        <v>1</v>
      </c>
      <c r="K241" s="25" t="str">
        <f>INDEX(tblRegions[name],MATCH(J241,tblRegions[id],0))</f>
        <v>Northeast</v>
      </c>
    </row>
    <row r="242" spans="1:11" ht="15" customHeight="1" x14ac:dyDescent="0.3">
      <c r="A242" s="25">
        <f>Raw_Orders!A242</f>
        <v>241</v>
      </c>
      <c r="B242" s="25">
        <f>Raw_Orders!B242</f>
        <v>1241</v>
      </c>
      <c r="C242" s="30">
        <f>INT(Raw_Orders!C242)</f>
        <v>42681</v>
      </c>
      <c r="D242" s="25">
        <f t="shared" si="9"/>
        <v>2016</v>
      </c>
      <c r="E242" s="25">
        <f t="shared" si="10"/>
        <v>11</v>
      </c>
      <c r="F242" s="25" t="str">
        <f t="shared" si="11"/>
        <v>Nov</v>
      </c>
      <c r="G242" s="25">
        <f>Raw_Orders!G242</f>
        <v>173</v>
      </c>
      <c r="H242" s="29">
        <f>Raw_Orders!K242</f>
        <v>912.05</v>
      </c>
      <c r="I242" s="25">
        <f>INDEX(tblAccounts[sales_rep_id],MATCH(B242,tblAccounts[id],0))</f>
        <v>321530</v>
      </c>
      <c r="J242" s="25">
        <f>INDEX(tblReps[region_id],MATCH(I242,tblReps[id],0))</f>
        <v>1</v>
      </c>
      <c r="K242" s="25" t="str">
        <f>INDEX(tblRegions[name],MATCH(J242,tblRegions[id],0))</f>
        <v>Northeast</v>
      </c>
    </row>
    <row r="243" spans="1:11" ht="15" customHeight="1" x14ac:dyDescent="0.3">
      <c r="A243" s="25">
        <f>Raw_Orders!A243</f>
        <v>242</v>
      </c>
      <c r="B243" s="25">
        <f>Raw_Orders!B243</f>
        <v>1241</v>
      </c>
      <c r="C243" s="30">
        <f>INT(Raw_Orders!C243)</f>
        <v>42710</v>
      </c>
      <c r="D243" s="25">
        <f t="shared" si="9"/>
        <v>2016</v>
      </c>
      <c r="E243" s="25">
        <f t="shared" si="10"/>
        <v>12</v>
      </c>
      <c r="F243" s="25" t="str">
        <f t="shared" si="11"/>
        <v>Dec</v>
      </c>
      <c r="G243" s="25">
        <f>Raw_Orders!G243</f>
        <v>170</v>
      </c>
      <c r="H243" s="29">
        <f>Raw_Orders!K243</f>
        <v>954.72</v>
      </c>
      <c r="I243" s="25">
        <f>INDEX(tblAccounts[sales_rep_id],MATCH(B243,tblAccounts[id],0))</f>
        <v>321530</v>
      </c>
      <c r="J243" s="25">
        <f>INDEX(tblReps[region_id],MATCH(I243,tblReps[id],0))</f>
        <v>1</v>
      </c>
      <c r="K243" s="25" t="str">
        <f>INDEX(tblRegions[name],MATCH(J243,tblRegions[id],0))</f>
        <v>Northeast</v>
      </c>
    </row>
    <row r="244" spans="1:11" ht="15" customHeight="1" x14ac:dyDescent="0.3">
      <c r="A244" s="25">
        <f>Raw_Orders!A244</f>
        <v>243</v>
      </c>
      <c r="B244" s="25">
        <f>Raw_Orders!B244</f>
        <v>1251</v>
      </c>
      <c r="C244" s="30">
        <f>INT(Raw_Orders!C244)</f>
        <v>41619</v>
      </c>
      <c r="D244" s="25">
        <f t="shared" si="9"/>
        <v>2013</v>
      </c>
      <c r="E244" s="25">
        <f t="shared" si="10"/>
        <v>12</v>
      </c>
      <c r="F244" s="25" t="str">
        <f t="shared" si="11"/>
        <v>Dec</v>
      </c>
      <c r="G244" s="25">
        <f>Raw_Orders!G244</f>
        <v>159</v>
      </c>
      <c r="H244" s="29">
        <f>Raw_Orders!K244</f>
        <v>997.33</v>
      </c>
      <c r="I244" s="25">
        <f>INDEX(tblAccounts[sales_rep_id],MATCH(B244,tblAccounts[id],0))</f>
        <v>321540</v>
      </c>
      <c r="J244" s="25">
        <f>INDEX(tblReps[region_id],MATCH(I244,tblReps[id],0))</f>
        <v>1</v>
      </c>
      <c r="K244" s="25" t="str">
        <f>INDEX(tblRegions[name],MATCH(J244,tblRegions[id],0))</f>
        <v>Northeast</v>
      </c>
    </row>
    <row r="245" spans="1:11" ht="15" customHeight="1" x14ac:dyDescent="0.3">
      <c r="A245" s="25">
        <f>Raw_Orders!A245</f>
        <v>244</v>
      </c>
      <c r="B245" s="25">
        <f>Raw_Orders!B245</f>
        <v>1251</v>
      </c>
      <c r="C245" s="30">
        <f>INT(Raw_Orders!C245)</f>
        <v>41648</v>
      </c>
      <c r="D245" s="25">
        <f t="shared" si="9"/>
        <v>2014</v>
      </c>
      <c r="E245" s="25">
        <f t="shared" si="10"/>
        <v>1</v>
      </c>
      <c r="F245" s="25" t="str">
        <f t="shared" si="11"/>
        <v>Jan</v>
      </c>
      <c r="G245" s="25">
        <f>Raw_Orders!G245</f>
        <v>190</v>
      </c>
      <c r="H245" s="29">
        <f>Raw_Orders!K245</f>
        <v>1127</v>
      </c>
      <c r="I245" s="25">
        <f>INDEX(tblAccounts[sales_rep_id],MATCH(B245,tblAccounts[id],0))</f>
        <v>321540</v>
      </c>
      <c r="J245" s="25">
        <f>INDEX(tblReps[region_id],MATCH(I245,tblReps[id],0))</f>
        <v>1</v>
      </c>
      <c r="K245" s="25" t="str">
        <f>INDEX(tblRegions[name],MATCH(J245,tblRegions[id],0))</f>
        <v>Northeast</v>
      </c>
    </row>
    <row r="246" spans="1:11" ht="15" customHeight="1" x14ac:dyDescent="0.3">
      <c r="A246" s="25">
        <f>Raw_Orders!A246</f>
        <v>245</v>
      </c>
      <c r="B246" s="25">
        <f>Raw_Orders!B246</f>
        <v>1251</v>
      </c>
      <c r="C246" s="30">
        <f>INT(Raw_Orders!C246)</f>
        <v>41677</v>
      </c>
      <c r="D246" s="25">
        <f t="shared" si="9"/>
        <v>2014</v>
      </c>
      <c r="E246" s="25">
        <f t="shared" si="10"/>
        <v>2</v>
      </c>
      <c r="F246" s="25" t="str">
        <f t="shared" si="11"/>
        <v>Feb</v>
      </c>
      <c r="G246" s="25">
        <f>Raw_Orders!G246</f>
        <v>143</v>
      </c>
      <c r="H246" s="29">
        <f>Raw_Orders!K246</f>
        <v>851.82</v>
      </c>
      <c r="I246" s="25">
        <f>INDEX(tblAccounts[sales_rep_id],MATCH(B246,tblAccounts[id],0))</f>
        <v>321540</v>
      </c>
      <c r="J246" s="25">
        <f>INDEX(tblReps[region_id],MATCH(I246,tblReps[id],0))</f>
        <v>1</v>
      </c>
      <c r="K246" s="25" t="str">
        <f>INDEX(tblRegions[name],MATCH(J246,tblRegions[id],0))</f>
        <v>Northeast</v>
      </c>
    </row>
    <row r="247" spans="1:11" ht="15" customHeight="1" x14ac:dyDescent="0.3">
      <c r="A247" s="25">
        <f>Raw_Orders!A247</f>
        <v>246</v>
      </c>
      <c r="B247" s="25">
        <f>Raw_Orders!B247</f>
        <v>1251</v>
      </c>
      <c r="C247" s="30">
        <f>INT(Raw_Orders!C247)</f>
        <v>41706</v>
      </c>
      <c r="D247" s="25">
        <f t="shared" si="9"/>
        <v>2014</v>
      </c>
      <c r="E247" s="25">
        <f t="shared" si="10"/>
        <v>3</v>
      </c>
      <c r="F247" s="25" t="str">
        <f t="shared" si="11"/>
        <v>Mar</v>
      </c>
      <c r="G247" s="25">
        <f>Raw_Orders!G247</f>
        <v>144</v>
      </c>
      <c r="H247" s="29">
        <f>Raw_Orders!K247</f>
        <v>878.68</v>
      </c>
      <c r="I247" s="25">
        <f>INDEX(tblAccounts[sales_rep_id],MATCH(B247,tblAccounts[id],0))</f>
        <v>321540</v>
      </c>
      <c r="J247" s="25">
        <f>INDEX(tblReps[region_id],MATCH(I247,tblReps[id],0))</f>
        <v>1</v>
      </c>
      <c r="K247" s="25" t="str">
        <f>INDEX(tblRegions[name],MATCH(J247,tblRegions[id],0))</f>
        <v>Northeast</v>
      </c>
    </row>
    <row r="248" spans="1:11" ht="15" customHeight="1" x14ac:dyDescent="0.3">
      <c r="A248" s="25">
        <f>Raw_Orders!A248</f>
        <v>247</v>
      </c>
      <c r="B248" s="25">
        <f>Raw_Orders!B248</f>
        <v>1251</v>
      </c>
      <c r="C248" s="30">
        <f>INT(Raw_Orders!C248)</f>
        <v>41736</v>
      </c>
      <c r="D248" s="25">
        <f t="shared" si="9"/>
        <v>2014</v>
      </c>
      <c r="E248" s="25">
        <f t="shared" si="10"/>
        <v>4</v>
      </c>
      <c r="F248" s="25" t="str">
        <f t="shared" si="11"/>
        <v>Apr</v>
      </c>
      <c r="G248" s="25">
        <f>Raw_Orders!G248</f>
        <v>149</v>
      </c>
      <c r="H248" s="29">
        <f>Raw_Orders!K248</f>
        <v>876.11</v>
      </c>
      <c r="I248" s="25">
        <f>INDEX(tblAccounts[sales_rep_id],MATCH(B248,tblAccounts[id],0))</f>
        <v>321540</v>
      </c>
      <c r="J248" s="25">
        <f>INDEX(tblReps[region_id],MATCH(I248,tblReps[id],0))</f>
        <v>1</v>
      </c>
      <c r="K248" s="25" t="str">
        <f>INDEX(tblRegions[name],MATCH(J248,tblRegions[id],0))</f>
        <v>Northeast</v>
      </c>
    </row>
    <row r="249" spans="1:11" ht="15" customHeight="1" x14ac:dyDescent="0.3">
      <c r="A249" s="25">
        <f>Raw_Orders!A249</f>
        <v>248</v>
      </c>
      <c r="B249" s="25">
        <f>Raw_Orders!B249</f>
        <v>1251</v>
      </c>
      <c r="C249" s="30">
        <f>INT(Raw_Orders!C249)</f>
        <v>41766</v>
      </c>
      <c r="D249" s="25">
        <f t="shared" si="9"/>
        <v>2014</v>
      </c>
      <c r="E249" s="25">
        <f t="shared" si="10"/>
        <v>5</v>
      </c>
      <c r="F249" s="25" t="str">
        <f t="shared" si="11"/>
        <v>May</v>
      </c>
      <c r="G249" s="25">
        <f>Raw_Orders!G249</f>
        <v>198</v>
      </c>
      <c r="H249" s="29">
        <f>Raw_Orders!K249</f>
        <v>1300.6600000000001</v>
      </c>
      <c r="I249" s="25">
        <f>INDEX(tblAccounts[sales_rep_id],MATCH(B249,tblAccounts[id],0))</f>
        <v>321540</v>
      </c>
      <c r="J249" s="25">
        <f>INDEX(tblReps[region_id],MATCH(I249,tblReps[id],0))</f>
        <v>1</v>
      </c>
      <c r="K249" s="25" t="str">
        <f>INDEX(tblRegions[name],MATCH(J249,tblRegions[id],0))</f>
        <v>Northeast</v>
      </c>
    </row>
    <row r="250" spans="1:11" ht="15" customHeight="1" x14ac:dyDescent="0.3">
      <c r="A250" s="25">
        <f>Raw_Orders!A250</f>
        <v>249</v>
      </c>
      <c r="B250" s="25">
        <f>Raw_Orders!B250</f>
        <v>1251</v>
      </c>
      <c r="C250" s="30">
        <f>INT(Raw_Orders!C250)</f>
        <v>41796</v>
      </c>
      <c r="D250" s="25">
        <f t="shared" si="9"/>
        <v>2014</v>
      </c>
      <c r="E250" s="25">
        <f t="shared" si="10"/>
        <v>6</v>
      </c>
      <c r="F250" s="25" t="str">
        <f t="shared" si="11"/>
        <v>Jun</v>
      </c>
      <c r="G250" s="25">
        <f>Raw_Orders!G250</f>
        <v>235</v>
      </c>
      <c r="H250" s="29">
        <f>Raw_Orders!K250</f>
        <v>1384.7</v>
      </c>
      <c r="I250" s="25">
        <f>INDEX(tblAccounts[sales_rep_id],MATCH(B250,tblAccounts[id],0))</f>
        <v>321540</v>
      </c>
      <c r="J250" s="25">
        <f>INDEX(tblReps[region_id],MATCH(I250,tblReps[id],0))</f>
        <v>1</v>
      </c>
      <c r="K250" s="25" t="str">
        <f>INDEX(tblRegions[name],MATCH(J250,tblRegions[id],0))</f>
        <v>Northeast</v>
      </c>
    </row>
    <row r="251" spans="1:11" ht="15" customHeight="1" x14ac:dyDescent="0.3">
      <c r="A251" s="25">
        <f>Raw_Orders!A251</f>
        <v>250</v>
      </c>
      <c r="B251" s="25">
        <f>Raw_Orders!B251</f>
        <v>1251</v>
      </c>
      <c r="C251" s="30">
        <f>INT(Raw_Orders!C251)</f>
        <v>41825</v>
      </c>
      <c r="D251" s="25">
        <f t="shared" si="9"/>
        <v>2014</v>
      </c>
      <c r="E251" s="25">
        <f t="shared" si="10"/>
        <v>7</v>
      </c>
      <c r="F251" s="25" t="str">
        <f t="shared" si="11"/>
        <v>Jul</v>
      </c>
      <c r="G251" s="25">
        <f>Raw_Orders!G251</f>
        <v>170</v>
      </c>
      <c r="H251" s="29">
        <f>Raw_Orders!K251</f>
        <v>1049.76</v>
      </c>
      <c r="I251" s="25">
        <f>INDEX(tblAccounts[sales_rep_id],MATCH(B251,tblAccounts[id],0))</f>
        <v>321540</v>
      </c>
      <c r="J251" s="25">
        <f>INDEX(tblReps[region_id],MATCH(I251,tblReps[id],0))</f>
        <v>1</v>
      </c>
      <c r="K251" s="25" t="str">
        <f>INDEX(tblRegions[name],MATCH(J251,tblRegions[id],0))</f>
        <v>Northeast</v>
      </c>
    </row>
    <row r="252" spans="1:11" ht="15" customHeight="1" x14ac:dyDescent="0.3">
      <c r="A252" s="25">
        <f>Raw_Orders!A252</f>
        <v>251</v>
      </c>
      <c r="B252" s="25">
        <f>Raw_Orders!B252</f>
        <v>1251</v>
      </c>
      <c r="C252" s="30">
        <f>INT(Raw_Orders!C252)</f>
        <v>41855</v>
      </c>
      <c r="D252" s="25">
        <f t="shared" si="9"/>
        <v>2014</v>
      </c>
      <c r="E252" s="25">
        <f t="shared" si="10"/>
        <v>8</v>
      </c>
      <c r="F252" s="25" t="str">
        <f t="shared" si="11"/>
        <v>Aug</v>
      </c>
      <c r="G252" s="25">
        <f>Raw_Orders!G252</f>
        <v>145</v>
      </c>
      <c r="H252" s="29">
        <f>Raw_Orders!K252</f>
        <v>869.91</v>
      </c>
      <c r="I252" s="25">
        <f>INDEX(tblAccounts[sales_rep_id],MATCH(B252,tblAccounts[id],0))</f>
        <v>321540</v>
      </c>
      <c r="J252" s="25">
        <f>INDEX(tblReps[region_id],MATCH(I252,tblReps[id],0))</f>
        <v>1</v>
      </c>
      <c r="K252" s="25" t="str">
        <f>INDEX(tblRegions[name],MATCH(J252,tblRegions[id],0))</f>
        <v>Northeast</v>
      </c>
    </row>
    <row r="253" spans="1:11" ht="15" customHeight="1" x14ac:dyDescent="0.3">
      <c r="A253" s="25">
        <f>Raw_Orders!A253</f>
        <v>252</v>
      </c>
      <c r="B253" s="25">
        <f>Raw_Orders!B253</f>
        <v>1251</v>
      </c>
      <c r="C253" s="30">
        <f>INT(Raw_Orders!C253)</f>
        <v>41885</v>
      </c>
      <c r="D253" s="25">
        <f t="shared" si="9"/>
        <v>2014</v>
      </c>
      <c r="E253" s="25">
        <f t="shared" si="10"/>
        <v>9</v>
      </c>
      <c r="F253" s="25" t="str">
        <f t="shared" si="11"/>
        <v>Sep</v>
      </c>
      <c r="G253" s="25">
        <f>Raw_Orders!G253</f>
        <v>173</v>
      </c>
      <c r="H253" s="29">
        <f>Raw_Orders!K253</f>
        <v>1059.67</v>
      </c>
      <c r="I253" s="25">
        <f>INDEX(tblAccounts[sales_rep_id],MATCH(B253,tblAccounts[id],0))</f>
        <v>321540</v>
      </c>
      <c r="J253" s="25">
        <f>INDEX(tblReps[region_id],MATCH(I253,tblReps[id],0))</f>
        <v>1</v>
      </c>
      <c r="K253" s="25" t="str">
        <f>INDEX(tblRegions[name],MATCH(J253,tblRegions[id],0))</f>
        <v>Northeast</v>
      </c>
    </row>
    <row r="254" spans="1:11" ht="15" customHeight="1" x14ac:dyDescent="0.3">
      <c r="A254" s="25">
        <f>Raw_Orders!A254</f>
        <v>253</v>
      </c>
      <c r="B254" s="25">
        <f>Raw_Orders!B254</f>
        <v>1251</v>
      </c>
      <c r="C254" s="30">
        <f>INT(Raw_Orders!C254)</f>
        <v>41914</v>
      </c>
      <c r="D254" s="25">
        <f t="shared" si="9"/>
        <v>2014</v>
      </c>
      <c r="E254" s="25">
        <f t="shared" si="10"/>
        <v>10</v>
      </c>
      <c r="F254" s="25" t="str">
        <f t="shared" si="11"/>
        <v>Oct</v>
      </c>
      <c r="G254" s="25">
        <f>Raw_Orders!G254</f>
        <v>140</v>
      </c>
      <c r="H254" s="29">
        <f>Raw_Orders!K254</f>
        <v>814.29</v>
      </c>
      <c r="I254" s="25">
        <f>INDEX(tblAccounts[sales_rep_id],MATCH(B254,tblAccounts[id],0))</f>
        <v>321540</v>
      </c>
      <c r="J254" s="25">
        <f>INDEX(tblReps[region_id],MATCH(I254,tblReps[id],0))</f>
        <v>1</v>
      </c>
      <c r="K254" s="25" t="str">
        <f>INDEX(tblRegions[name],MATCH(J254,tblRegions[id],0))</f>
        <v>Northeast</v>
      </c>
    </row>
    <row r="255" spans="1:11" ht="15" customHeight="1" x14ac:dyDescent="0.3">
      <c r="A255" s="25">
        <f>Raw_Orders!A255</f>
        <v>254</v>
      </c>
      <c r="B255" s="25">
        <f>Raw_Orders!B255</f>
        <v>1251</v>
      </c>
      <c r="C255" s="30">
        <f>INT(Raw_Orders!C255)</f>
        <v>41944</v>
      </c>
      <c r="D255" s="25">
        <f t="shared" si="9"/>
        <v>2014</v>
      </c>
      <c r="E255" s="25">
        <f t="shared" si="10"/>
        <v>11</v>
      </c>
      <c r="F255" s="25" t="str">
        <f t="shared" si="11"/>
        <v>Nov</v>
      </c>
      <c r="G255" s="25">
        <f>Raw_Orders!G255</f>
        <v>17</v>
      </c>
      <c r="H255" s="29">
        <f>Raw_Orders!K255</f>
        <v>138.04</v>
      </c>
      <c r="I255" s="25">
        <f>INDEX(tblAccounts[sales_rep_id],MATCH(B255,tblAccounts[id],0))</f>
        <v>321540</v>
      </c>
      <c r="J255" s="25">
        <f>INDEX(tblReps[region_id],MATCH(I255,tblReps[id],0))</f>
        <v>1</v>
      </c>
      <c r="K255" s="25" t="str">
        <f>INDEX(tblRegions[name],MATCH(J255,tblRegions[id],0))</f>
        <v>Northeast</v>
      </c>
    </row>
    <row r="256" spans="1:11" ht="15" customHeight="1" x14ac:dyDescent="0.3">
      <c r="A256" s="25">
        <f>Raw_Orders!A256</f>
        <v>255</v>
      </c>
      <c r="B256" s="25">
        <f>Raw_Orders!B256</f>
        <v>1251</v>
      </c>
      <c r="C256" s="30">
        <f>INT(Raw_Orders!C256)</f>
        <v>41974</v>
      </c>
      <c r="D256" s="25">
        <f t="shared" si="9"/>
        <v>2014</v>
      </c>
      <c r="E256" s="25">
        <f t="shared" si="10"/>
        <v>12</v>
      </c>
      <c r="F256" s="25" t="str">
        <f t="shared" si="11"/>
        <v>Dec</v>
      </c>
      <c r="G256" s="25">
        <f>Raw_Orders!G256</f>
        <v>146</v>
      </c>
      <c r="H256" s="29">
        <f>Raw_Orders!K256</f>
        <v>856.16</v>
      </c>
      <c r="I256" s="25">
        <f>INDEX(tblAccounts[sales_rep_id],MATCH(B256,tblAccounts[id],0))</f>
        <v>321540</v>
      </c>
      <c r="J256" s="25">
        <f>INDEX(tblReps[region_id],MATCH(I256,tblReps[id],0))</f>
        <v>1</v>
      </c>
      <c r="K256" s="25" t="str">
        <f>INDEX(tblRegions[name],MATCH(J256,tblRegions[id],0))</f>
        <v>Northeast</v>
      </c>
    </row>
    <row r="257" spans="1:11" ht="15" customHeight="1" x14ac:dyDescent="0.3">
      <c r="A257" s="25">
        <f>Raw_Orders!A257</f>
        <v>256</v>
      </c>
      <c r="B257" s="25">
        <f>Raw_Orders!B257</f>
        <v>1251</v>
      </c>
      <c r="C257" s="30">
        <f>INT(Raw_Orders!C257)</f>
        <v>42003</v>
      </c>
      <c r="D257" s="25">
        <f t="shared" si="9"/>
        <v>2014</v>
      </c>
      <c r="E257" s="25">
        <f t="shared" si="10"/>
        <v>12</v>
      </c>
      <c r="F257" s="25" t="str">
        <f t="shared" si="11"/>
        <v>Dec</v>
      </c>
      <c r="G257" s="25">
        <f>Raw_Orders!G257</f>
        <v>400</v>
      </c>
      <c r="H257" s="29">
        <f>Raw_Orders!K257</f>
        <v>2163.56</v>
      </c>
      <c r="I257" s="25">
        <f>INDEX(tblAccounts[sales_rep_id],MATCH(B257,tblAccounts[id],0))</f>
        <v>321540</v>
      </c>
      <c r="J257" s="25">
        <f>INDEX(tblReps[region_id],MATCH(I257,tblReps[id],0))</f>
        <v>1</v>
      </c>
      <c r="K257" s="25" t="str">
        <f>INDEX(tblRegions[name],MATCH(J257,tblRegions[id],0))</f>
        <v>Northeast</v>
      </c>
    </row>
    <row r="258" spans="1:11" ht="15" customHeight="1" x14ac:dyDescent="0.3">
      <c r="A258" s="25">
        <f>Raw_Orders!A258</f>
        <v>257</v>
      </c>
      <c r="B258" s="25">
        <f>Raw_Orders!B258</f>
        <v>1251</v>
      </c>
      <c r="C258" s="30">
        <f>INT(Raw_Orders!C258)</f>
        <v>42032</v>
      </c>
      <c r="D258" s="25">
        <f t="shared" ref="D258:D321" si="12">YEAR(C258)</f>
        <v>2015</v>
      </c>
      <c r="E258" s="25">
        <f t="shared" ref="E258:E321" si="13">MONTH(C258)</f>
        <v>1</v>
      </c>
      <c r="F258" s="25" t="str">
        <f t="shared" ref="F258:F321" si="14">TEXT(C258,"mmm")</f>
        <v>Jan</v>
      </c>
      <c r="G258" s="25">
        <f>Raw_Orders!G258</f>
        <v>237</v>
      </c>
      <c r="H258" s="29">
        <f>Raw_Orders!K258</f>
        <v>1480.47</v>
      </c>
      <c r="I258" s="25">
        <f>INDEX(tblAccounts[sales_rep_id],MATCH(B258,tblAccounts[id],0))</f>
        <v>321540</v>
      </c>
      <c r="J258" s="25">
        <f>INDEX(tblReps[region_id],MATCH(I258,tblReps[id],0))</f>
        <v>1</v>
      </c>
      <c r="K258" s="25" t="str">
        <f>INDEX(tblRegions[name],MATCH(J258,tblRegions[id],0))</f>
        <v>Northeast</v>
      </c>
    </row>
    <row r="259" spans="1:11" ht="15" customHeight="1" x14ac:dyDescent="0.3">
      <c r="A259" s="25">
        <f>Raw_Orders!A259</f>
        <v>258</v>
      </c>
      <c r="B259" s="25">
        <f>Raw_Orders!B259</f>
        <v>1261</v>
      </c>
      <c r="C259" s="30">
        <f>INT(Raw_Orders!C259)</f>
        <v>41955</v>
      </c>
      <c r="D259" s="25">
        <f t="shared" si="12"/>
        <v>2014</v>
      </c>
      <c r="E259" s="25">
        <f t="shared" si="13"/>
        <v>11</v>
      </c>
      <c r="F259" s="25" t="str">
        <f t="shared" si="14"/>
        <v>Nov</v>
      </c>
      <c r="G259" s="25">
        <f>Raw_Orders!G259</f>
        <v>372</v>
      </c>
      <c r="H259" s="29">
        <f>Raw_Orders!K259</f>
        <v>2010.12</v>
      </c>
      <c r="I259" s="25">
        <f>INDEX(tblAccounts[sales_rep_id],MATCH(B259,tblAccounts[id],0))</f>
        <v>321550</v>
      </c>
      <c r="J259" s="25">
        <f>INDEX(tblReps[region_id],MATCH(I259,tblReps[id],0))</f>
        <v>1</v>
      </c>
      <c r="K259" s="25" t="str">
        <f>INDEX(tblRegions[name],MATCH(J259,tblRegions[id],0))</f>
        <v>Northeast</v>
      </c>
    </row>
    <row r="260" spans="1:11" ht="15" customHeight="1" x14ac:dyDescent="0.3">
      <c r="A260" s="25">
        <f>Raw_Orders!A260</f>
        <v>259</v>
      </c>
      <c r="B260" s="25">
        <f>Raw_Orders!B260</f>
        <v>1261</v>
      </c>
      <c r="C260" s="30">
        <f>INT(Raw_Orders!C260)</f>
        <v>41984</v>
      </c>
      <c r="D260" s="25">
        <f t="shared" si="12"/>
        <v>2014</v>
      </c>
      <c r="E260" s="25">
        <f t="shared" si="13"/>
        <v>12</v>
      </c>
      <c r="F260" s="25" t="str">
        <f t="shared" si="14"/>
        <v>Dec</v>
      </c>
      <c r="G260" s="25">
        <f>Raw_Orders!G260</f>
        <v>353</v>
      </c>
      <c r="H260" s="29">
        <f>Raw_Orders!K260</f>
        <v>1914.72</v>
      </c>
      <c r="I260" s="25">
        <f>INDEX(tblAccounts[sales_rep_id],MATCH(B260,tblAccounts[id],0))</f>
        <v>321550</v>
      </c>
      <c r="J260" s="25">
        <f>INDEX(tblReps[region_id],MATCH(I260,tblReps[id],0))</f>
        <v>1</v>
      </c>
      <c r="K260" s="25" t="str">
        <f>INDEX(tblRegions[name],MATCH(J260,tblRegions[id],0))</f>
        <v>Northeast</v>
      </c>
    </row>
    <row r="261" spans="1:11" ht="15" customHeight="1" x14ac:dyDescent="0.3">
      <c r="A261" s="25">
        <f>Raw_Orders!A261</f>
        <v>260</v>
      </c>
      <c r="B261" s="25">
        <f>Raw_Orders!B261</f>
        <v>1261</v>
      </c>
      <c r="C261" s="30">
        <f>INT(Raw_Orders!C261)</f>
        <v>42013</v>
      </c>
      <c r="D261" s="25">
        <f t="shared" si="12"/>
        <v>2015</v>
      </c>
      <c r="E261" s="25">
        <f t="shared" si="13"/>
        <v>1</v>
      </c>
      <c r="F261" s="25" t="str">
        <f t="shared" si="14"/>
        <v>Jan</v>
      </c>
      <c r="G261" s="25">
        <f>Raw_Orders!G261</f>
        <v>530</v>
      </c>
      <c r="H261" s="29">
        <f>Raw_Orders!K261</f>
        <v>2836.12</v>
      </c>
      <c r="I261" s="25">
        <f>INDEX(tblAccounts[sales_rep_id],MATCH(B261,tblAccounts[id],0))</f>
        <v>321550</v>
      </c>
      <c r="J261" s="25">
        <f>INDEX(tblReps[region_id],MATCH(I261,tblReps[id],0))</f>
        <v>1</v>
      </c>
      <c r="K261" s="25" t="str">
        <f>INDEX(tblRegions[name],MATCH(J261,tblRegions[id],0))</f>
        <v>Northeast</v>
      </c>
    </row>
    <row r="262" spans="1:11" ht="15" customHeight="1" x14ac:dyDescent="0.3">
      <c r="A262" s="25">
        <f>Raw_Orders!A262</f>
        <v>261</v>
      </c>
      <c r="B262" s="25">
        <f>Raw_Orders!B262</f>
        <v>1261</v>
      </c>
      <c r="C262" s="30">
        <f>INT(Raw_Orders!C262)</f>
        <v>42042</v>
      </c>
      <c r="D262" s="25">
        <f t="shared" si="12"/>
        <v>2015</v>
      </c>
      <c r="E262" s="25">
        <f t="shared" si="13"/>
        <v>2</v>
      </c>
      <c r="F262" s="25" t="str">
        <f t="shared" si="14"/>
        <v>Feb</v>
      </c>
      <c r="G262" s="25">
        <f>Raw_Orders!G262</f>
        <v>321</v>
      </c>
      <c r="H262" s="29">
        <f>Raw_Orders!K262</f>
        <v>1639.35</v>
      </c>
      <c r="I262" s="25">
        <f>INDEX(tblAccounts[sales_rep_id],MATCH(B262,tblAccounts[id],0))</f>
        <v>321550</v>
      </c>
      <c r="J262" s="25">
        <f>INDEX(tblReps[region_id],MATCH(I262,tblReps[id],0))</f>
        <v>1</v>
      </c>
      <c r="K262" s="25" t="str">
        <f>INDEX(tblRegions[name],MATCH(J262,tblRegions[id],0))</f>
        <v>Northeast</v>
      </c>
    </row>
    <row r="263" spans="1:11" ht="15" customHeight="1" x14ac:dyDescent="0.3">
      <c r="A263" s="25">
        <f>Raw_Orders!A263</f>
        <v>262</v>
      </c>
      <c r="B263" s="25">
        <f>Raw_Orders!B263</f>
        <v>1261</v>
      </c>
      <c r="C263" s="30">
        <f>INT(Raw_Orders!C263)</f>
        <v>42071</v>
      </c>
      <c r="D263" s="25">
        <f t="shared" si="12"/>
        <v>2015</v>
      </c>
      <c r="E263" s="25">
        <f t="shared" si="13"/>
        <v>3</v>
      </c>
      <c r="F263" s="25" t="str">
        <f t="shared" si="14"/>
        <v>Mar</v>
      </c>
      <c r="G263" s="25">
        <f>Raw_Orders!G263</f>
        <v>878</v>
      </c>
      <c r="H263" s="29">
        <f>Raw_Orders!K263</f>
        <v>5905.77</v>
      </c>
      <c r="I263" s="25">
        <f>INDEX(tblAccounts[sales_rep_id],MATCH(B263,tblAccounts[id],0))</f>
        <v>321550</v>
      </c>
      <c r="J263" s="25">
        <f>INDEX(tblReps[region_id],MATCH(I263,tblReps[id],0))</f>
        <v>1</v>
      </c>
      <c r="K263" s="25" t="str">
        <f>INDEX(tblRegions[name],MATCH(J263,tblRegions[id],0))</f>
        <v>Northeast</v>
      </c>
    </row>
    <row r="264" spans="1:11" ht="15" customHeight="1" x14ac:dyDescent="0.3">
      <c r="A264" s="25">
        <f>Raw_Orders!A264</f>
        <v>263</v>
      </c>
      <c r="B264" s="25">
        <f>Raw_Orders!B264</f>
        <v>1261</v>
      </c>
      <c r="C264" s="30">
        <f>INT(Raw_Orders!C264)</f>
        <v>42101</v>
      </c>
      <c r="D264" s="25">
        <f t="shared" si="12"/>
        <v>2015</v>
      </c>
      <c r="E264" s="25">
        <f t="shared" si="13"/>
        <v>4</v>
      </c>
      <c r="F264" s="25" t="str">
        <f t="shared" si="14"/>
        <v>Apr</v>
      </c>
      <c r="G264" s="25">
        <f>Raw_Orders!G264</f>
        <v>345</v>
      </c>
      <c r="H264" s="29">
        <f>Raw_Orders!K264</f>
        <v>1810.33</v>
      </c>
      <c r="I264" s="25">
        <f>INDEX(tblAccounts[sales_rep_id],MATCH(B264,tblAccounts[id],0))</f>
        <v>321550</v>
      </c>
      <c r="J264" s="25">
        <f>INDEX(tblReps[region_id],MATCH(I264,tblReps[id],0))</f>
        <v>1</v>
      </c>
      <c r="K264" s="25" t="str">
        <f>INDEX(tblRegions[name],MATCH(J264,tblRegions[id],0))</f>
        <v>Northeast</v>
      </c>
    </row>
    <row r="265" spans="1:11" ht="15" customHeight="1" x14ac:dyDescent="0.3">
      <c r="A265" s="25">
        <f>Raw_Orders!A265</f>
        <v>264</v>
      </c>
      <c r="B265" s="25">
        <f>Raw_Orders!B265</f>
        <v>1261</v>
      </c>
      <c r="C265" s="30">
        <f>INT(Raw_Orders!C265)</f>
        <v>42130</v>
      </c>
      <c r="D265" s="25">
        <f t="shared" si="12"/>
        <v>2015</v>
      </c>
      <c r="E265" s="25">
        <f t="shared" si="13"/>
        <v>5</v>
      </c>
      <c r="F265" s="25" t="str">
        <f t="shared" si="14"/>
        <v>May</v>
      </c>
      <c r="G265" s="25">
        <f>Raw_Orders!G265</f>
        <v>352</v>
      </c>
      <c r="H265" s="29">
        <f>Raw_Orders!K265</f>
        <v>1851.48</v>
      </c>
      <c r="I265" s="25">
        <f>INDEX(tblAccounts[sales_rep_id],MATCH(B265,tblAccounts[id],0))</f>
        <v>321550</v>
      </c>
      <c r="J265" s="25">
        <f>INDEX(tblReps[region_id],MATCH(I265,tblReps[id],0))</f>
        <v>1</v>
      </c>
      <c r="K265" s="25" t="str">
        <f>INDEX(tblRegions[name],MATCH(J265,tblRegions[id],0))</f>
        <v>Northeast</v>
      </c>
    </row>
    <row r="266" spans="1:11" ht="15" customHeight="1" x14ac:dyDescent="0.3">
      <c r="A266" s="25">
        <f>Raw_Orders!A266</f>
        <v>265</v>
      </c>
      <c r="B266" s="25">
        <f>Raw_Orders!B266</f>
        <v>1261</v>
      </c>
      <c r="C266" s="30">
        <f>INT(Raw_Orders!C266)</f>
        <v>42159</v>
      </c>
      <c r="D266" s="25">
        <f t="shared" si="12"/>
        <v>2015</v>
      </c>
      <c r="E266" s="25">
        <f t="shared" si="13"/>
        <v>6</v>
      </c>
      <c r="F266" s="25" t="str">
        <f t="shared" si="14"/>
        <v>Jun</v>
      </c>
      <c r="G266" s="25">
        <f>Raw_Orders!G266</f>
        <v>436</v>
      </c>
      <c r="H266" s="29">
        <f>Raw_Orders!K266</f>
        <v>2387.08</v>
      </c>
      <c r="I266" s="25">
        <f>INDEX(tblAccounts[sales_rep_id],MATCH(B266,tblAccounts[id],0))</f>
        <v>321550</v>
      </c>
      <c r="J266" s="25">
        <f>INDEX(tblReps[region_id],MATCH(I266,tblReps[id],0))</f>
        <v>1</v>
      </c>
      <c r="K266" s="25" t="str">
        <f>INDEX(tblRegions[name],MATCH(J266,tblRegions[id],0))</f>
        <v>Northeast</v>
      </c>
    </row>
    <row r="267" spans="1:11" ht="15" customHeight="1" x14ac:dyDescent="0.3">
      <c r="A267" s="25">
        <f>Raw_Orders!A267</f>
        <v>266</v>
      </c>
      <c r="B267" s="25">
        <f>Raw_Orders!B267</f>
        <v>1261</v>
      </c>
      <c r="C267" s="30">
        <f>INT(Raw_Orders!C267)</f>
        <v>42188</v>
      </c>
      <c r="D267" s="25">
        <f t="shared" si="12"/>
        <v>2015</v>
      </c>
      <c r="E267" s="25">
        <f t="shared" si="13"/>
        <v>7</v>
      </c>
      <c r="F267" s="25" t="str">
        <f t="shared" si="14"/>
        <v>Jul</v>
      </c>
      <c r="G267" s="25">
        <f>Raw_Orders!G267</f>
        <v>337</v>
      </c>
      <c r="H267" s="29">
        <f>Raw_Orders!K267</f>
        <v>1757.28</v>
      </c>
      <c r="I267" s="25">
        <f>INDEX(tblAccounts[sales_rep_id],MATCH(B267,tblAccounts[id],0))</f>
        <v>321550</v>
      </c>
      <c r="J267" s="25">
        <f>INDEX(tblReps[region_id],MATCH(I267,tblReps[id],0))</f>
        <v>1</v>
      </c>
      <c r="K267" s="25" t="str">
        <f>INDEX(tblRegions[name],MATCH(J267,tblRegions[id],0))</f>
        <v>Northeast</v>
      </c>
    </row>
    <row r="268" spans="1:11" ht="15" customHeight="1" x14ac:dyDescent="0.3">
      <c r="A268" s="25">
        <f>Raw_Orders!A268</f>
        <v>267</v>
      </c>
      <c r="B268" s="25">
        <f>Raw_Orders!B268</f>
        <v>1261</v>
      </c>
      <c r="C268" s="30">
        <f>INT(Raw_Orders!C268)</f>
        <v>42218</v>
      </c>
      <c r="D268" s="25">
        <f t="shared" si="12"/>
        <v>2015</v>
      </c>
      <c r="E268" s="25">
        <f t="shared" si="13"/>
        <v>8</v>
      </c>
      <c r="F268" s="25" t="str">
        <f t="shared" si="14"/>
        <v>Aug</v>
      </c>
      <c r="G268" s="25">
        <f>Raw_Orders!G268</f>
        <v>383</v>
      </c>
      <c r="H268" s="29">
        <f>Raw_Orders!K268</f>
        <v>2108.81</v>
      </c>
      <c r="I268" s="25">
        <f>INDEX(tblAccounts[sales_rep_id],MATCH(B268,tblAccounts[id],0))</f>
        <v>321550</v>
      </c>
      <c r="J268" s="25">
        <f>INDEX(tblReps[region_id],MATCH(I268,tblReps[id],0))</f>
        <v>1</v>
      </c>
      <c r="K268" s="25" t="str">
        <f>INDEX(tblRegions[name],MATCH(J268,tblRegions[id],0))</f>
        <v>Northeast</v>
      </c>
    </row>
    <row r="269" spans="1:11" ht="15" customHeight="1" x14ac:dyDescent="0.3">
      <c r="A269" s="25">
        <f>Raw_Orders!A269</f>
        <v>268</v>
      </c>
      <c r="B269" s="25">
        <f>Raw_Orders!B269</f>
        <v>1261</v>
      </c>
      <c r="C269" s="30">
        <f>INT(Raw_Orders!C269)</f>
        <v>42247</v>
      </c>
      <c r="D269" s="25">
        <f t="shared" si="12"/>
        <v>2015</v>
      </c>
      <c r="E269" s="25">
        <f t="shared" si="13"/>
        <v>8</v>
      </c>
      <c r="F269" s="25" t="str">
        <f t="shared" si="14"/>
        <v>Aug</v>
      </c>
      <c r="G269" s="25">
        <f>Raw_Orders!G269</f>
        <v>330</v>
      </c>
      <c r="H269" s="29">
        <f>Raw_Orders!K269</f>
        <v>1869.2</v>
      </c>
      <c r="I269" s="25">
        <f>INDEX(tblAccounts[sales_rep_id],MATCH(B269,tblAccounts[id],0))</f>
        <v>321550</v>
      </c>
      <c r="J269" s="25">
        <f>INDEX(tblReps[region_id],MATCH(I269,tblReps[id],0))</f>
        <v>1</v>
      </c>
      <c r="K269" s="25" t="str">
        <f>INDEX(tblRegions[name],MATCH(J269,tblRegions[id],0))</f>
        <v>Northeast</v>
      </c>
    </row>
    <row r="270" spans="1:11" ht="15" customHeight="1" x14ac:dyDescent="0.3">
      <c r="A270" s="25">
        <f>Raw_Orders!A270</f>
        <v>269</v>
      </c>
      <c r="B270" s="25">
        <f>Raw_Orders!B270</f>
        <v>1261</v>
      </c>
      <c r="C270" s="30">
        <f>INT(Raw_Orders!C270)</f>
        <v>42276</v>
      </c>
      <c r="D270" s="25">
        <f t="shared" si="12"/>
        <v>2015</v>
      </c>
      <c r="E270" s="25">
        <f t="shared" si="13"/>
        <v>9</v>
      </c>
      <c r="F270" s="25" t="str">
        <f t="shared" si="14"/>
        <v>Sep</v>
      </c>
      <c r="G270" s="25">
        <f>Raw_Orders!G270</f>
        <v>307</v>
      </c>
      <c r="H270" s="29">
        <f>Raw_Orders!K270</f>
        <v>1554.43</v>
      </c>
      <c r="I270" s="25">
        <f>INDEX(tblAccounts[sales_rep_id],MATCH(B270,tblAccounts[id],0))</f>
        <v>321550</v>
      </c>
      <c r="J270" s="25">
        <f>INDEX(tblReps[region_id],MATCH(I270,tblReps[id],0))</f>
        <v>1</v>
      </c>
      <c r="K270" s="25" t="str">
        <f>INDEX(tblRegions[name],MATCH(J270,tblRegions[id],0))</f>
        <v>Northeast</v>
      </c>
    </row>
    <row r="271" spans="1:11" ht="15" customHeight="1" x14ac:dyDescent="0.3">
      <c r="A271" s="25">
        <f>Raw_Orders!A271</f>
        <v>270</v>
      </c>
      <c r="B271" s="25">
        <f>Raw_Orders!B271</f>
        <v>1261</v>
      </c>
      <c r="C271" s="30">
        <f>INT(Raw_Orders!C271)</f>
        <v>42306</v>
      </c>
      <c r="D271" s="25">
        <f t="shared" si="12"/>
        <v>2015</v>
      </c>
      <c r="E271" s="25">
        <f t="shared" si="13"/>
        <v>10</v>
      </c>
      <c r="F271" s="25" t="str">
        <f t="shared" si="14"/>
        <v>Oct</v>
      </c>
      <c r="G271" s="25">
        <f>Raw_Orders!G271</f>
        <v>400</v>
      </c>
      <c r="H271" s="29">
        <f>Raw_Orders!K271</f>
        <v>2258.5</v>
      </c>
      <c r="I271" s="25">
        <f>INDEX(tblAccounts[sales_rep_id],MATCH(B271,tblAccounts[id],0))</f>
        <v>321550</v>
      </c>
      <c r="J271" s="25">
        <f>INDEX(tblReps[region_id],MATCH(I271,tblReps[id],0))</f>
        <v>1</v>
      </c>
      <c r="K271" s="25" t="str">
        <f>INDEX(tblRegions[name],MATCH(J271,tblRegions[id],0))</f>
        <v>Northeast</v>
      </c>
    </row>
    <row r="272" spans="1:11" ht="15" customHeight="1" x14ac:dyDescent="0.3">
      <c r="A272" s="25">
        <f>Raw_Orders!A272</f>
        <v>271</v>
      </c>
      <c r="B272" s="25">
        <f>Raw_Orders!B272</f>
        <v>1261</v>
      </c>
      <c r="C272" s="30">
        <f>INT(Raw_Orders!C272)</f>
        <v>42335</v>
      </c>
      <c r="D272" s="25">
        <f t="shared" si="12"/>
        <v>2015</v>
      </c>
      <c r="E272" s="25">
        <f t="shared" si="13"/>
        <v>11</v>
      </c>
      <c r="F272" s="25" t="str">
        <f t="shared" si="14"/>
        <v>Nov</v>
      </c>
      <c r="G272" s="25">
        <f>Raw_Orders!G272</f>
        <v>359</v>
      </c>
      <c r="H272" s="29">
        <f>Raw_Orders!K272</f>
        <v>1974.05</v>
      </c>
      <c r="I272" s="25">
        <f>INDEX(tblAccounts[sales_rep_id],MATCH(B272,tblAccounts[id],0))</f>
        <v>321550</v>
      </c>
      <c r="J272" s="25">
        <f>INDEX(tblReps[region_id],MATCH(I272,tblReps[id],0))</f>
        <v>1</v>
      </c>
      <c r="K272" s="25" t="str">
        <f>INDEX(tblRegions[name],MATCH(J272,tblRegions[id],0))</f>
        <v>Northeast</v>
      </c>
    </row>
    <row r="273" spans="1:11" ht="15" customHeight="1" x14ac:dyDescent="0.3">
      <c r="A273" s="25">
        <f>Raw_Orders!A273</f>
        <v>272</v>
      </c>
      <c r="B273" s="25">
        <f>Raw_Orders!B273</f>
        <v>1261</v>
      </c>
      <c r="C273" s="30">
        <f>INT(Raw_Orders!C273)</f>
        <v>42365</v>
      </c>
      <c r="D273" s="25">
        <f t="shared" si="12"/>
        <v>2015</v>
      </c>
      <c r="E273" s="25">
        <f t="shared" si="13"/>
        <v>12</v>
      </c>
      <c r="F273" s="25" t="str">
        <f t="shared" si="14"/>
        <v>Dec</v>
      </c>
      <c r="G273" s="25">
        <f>Raw_Orders!G273</f>
        <v>359</v>
      </c>
      <c r="H273" s="29">
        <f>Raw_Orders!K273</f>
        <v>1948.44</v>
      </c>
      <c r="I273" s="25">
        <f>INDEX(tblAccounts[sales_rep_id],MATCH(B273,tblAccounts[id],0))</f>
        <v>321550</v>
      </c>
      <c r="J273" s="25">
        <f>INDEX(tblReps[region_id],MATCH(I273,tblReps[id],0))</f>
        <v>1</v>
      </c>
      <c r="K273" s="25" t="str">
        <f>INDEX(tblRegions[name],MATCH(J273,tblRegions[id],0))</f>
        <v>Northeast</v>
      </c>
    </row>
    <row r="274" spans="1:11" ht="15" customHeight="1" x14ac:dyDescent="0.3">
      <c r="A274" s="25">
        <f>Raw_Orders!A274</f>
        <v>273</v>
      </c>
      <c r="B274" s="25">
        <f>Raw_Orders!B274</f>
        <v>1261</v>
      </c>
      <c r="C274" s="30">
        <f>INT(Raw_Orders!C274)</f>
        <v>42395</v>
      </c>
      <c r="D274" s="25">
        <f t="shared" si="12"/>
        <v>2016</v>
      </c>
      <c r="E274" s="25">
        <f t="shared" si="13"/>
        <v>1</v>
      </c>
      <c r="F274" s="25" t="str">
        <f t="shared" si="14"/>
        <v>Jan</v>
      </c>
      <c r="G274" s="25">
        <f>Raw_Orders!G274</f>
        <v>331</v>
      </c>
      <c r="H274" s="29">
        <f>Raw_Orders!K274</f>
        <v>1714.82</v>
      </c>
      <c r="I274" s="25">
        <f>INDEX(tblAccounts[sales_rep_id],MATCH(B274,tblAccounts[id],0))</f>
        <v>321550</v>
      </c>
      <c r="J274" s="25">
        <f>INDEX(tblReps[region_id],MATCH(I274,tblReps[id],0))</f>
        <v>1</v>
      </c>
      <c r="K274" s="25" t="str">
        <f>INDEX(tblRegions[name],MATCH(J274,tblRegions[id],0))</f>
        <v>Northeast</v>
      </c>
    </row>
    <row r="275" spans="1:11" ht="15" customHeight="1" x14ac:dyDescent="0.3">
      <c r="A275" s="25">
        <f>Raw_Orders!A275</f>
        <v>274</v>
      </c>
      <c r="B275" s="25">
        <f>Raw_Orders!B275</f>
        <v>1261</v>
      </c>
      <c r="C275" s="30">
        <f>INT(Raw_Orders!C275)</f>
        <v>42425</v>
      </c>
      <c r="D275" s="25">
        <f t="shared" si="12"/>
        <v>2016</v>
      </c>
      <c r="E275" s="25">
        <f t="shared" si="13"/>
        <v>2</v>
      </c>
      <c r="F275" s="25" t="str">
        <f t="shared" si="14"/>
        <v>Feb</v>
      </c>
      <c r="G275" s="25">
        <f>Raw_Orders!G275</f>
        <v>100</v>
      </c>
      <c r="H275" s="29">
        <f>Raw_Orders!K275</f>
        <v>644.75</v>
      </c>
      <c r="I275" s="25">
        <f>INDEX(tblAccounts[sales_rep_id],MATCH(B275,tblAccounts[id],0))</f>
        <v>321550</v>
      </c>
      <c r="J275" s="25">
        <f>INDEX(tblReps[region_id],MATCH(I275,tblReps[id],0))</f>
        <v>1</v>
      </c>
      <c r="K275" s="25" t="str">
        <f>INDEX(tblRegions[name],MATCH(J275,tblRegions[id],0))</f>
        <v>Northeast</v>
      </c>
    </row>
    <row r="276" spans="1:11" ht="15" customHeight="1" x14ac:dyDescent="0.3">
      <c r="A276" s="25">
        <f>Raw_Orders!A276</f>
        <v>275</v>
      </c>
      <c r="B276" s="25">
        <f>Raw_Orders!B276</f>
        <v>1261</v>
      </c>
      <c r="C276" s="30">
        <f>INT(Raw_Orders!C276)</f>
        <v>42455</v>
      </c>
      <c r="D276" s="25">
        <f t="shared" si="12"/>
        <v>2016</v>
      </c>
      <c r="E276" s="25">
        <f t="shared" si="13"/>
        <v>3</v>
      </c>
      <c r="F276" s="25" t="str">
        <f t="shared" si="14"/>
        <v>Mar</v>
      </c>
      <c r="G276" s="25">
        <f>Raw_Orders!G276</f>
        <v>306</v>
      </c>
      <c r="H276" s="29">
        <f>Raw_Orders!K276</f>
        <v>1681.39</v>
      </c>
      <c r="I276" s="25">
        <f>INDEX(tblAccounts[sales_rep_id],MATCH(B276,tblAccounts[id],0))</f>
        <v>321550</v>
      </c>
      <c r="J276" s="25">
        <f>INDEX(tblReps[region_id],MATCH(I276,tblReps[id],0))</f>
        <v>1</v>
      </c>
      <c r="K276" s="25" t="str">
        <f>INDEX(tblRegions[name],MATCH(J276,tblRegions[id],0))</f>
        <v>Northeast</v>
      </c>
    </row>
    <row r="277" spans="1:11" ht="15" customHeight="1" x14ac:dyDescent="0.3">
      <c r="A277" s="25">
        <f>Raw_Orders!A277</f>
        <v>276</v>
      </c>
      <c r="B277" s="25">
        <f>Raw_Orders!B277</f>
        <v>1261</v>
      </c>
      <c r="C277" s="30">
        <f>INT(Raw_Orders!C277)</f>
        <v>42484</v>
      </c>
      <c r="D277" s="25">
        <f t="shared" si="12"/>
        <v>2016</v>
      </c>
      <c r="E277" s="25">
        <f t="shared" si="13"/>
        <v>4</v>
      </c>
      <c r="F277" s="25" t="str">
        <f t="shared" si="14"/>
        <v>Apr</v>
      </c>
      <c r="G277" s="25">
        <f>Raw_Orders!G277</f>
        <v>405</v>
      </c>
      <c r="H277" s="29">
        <f>Raw_Orders!K277</f>
        <v>2276.09</v>
      </c>
      <c r="I277" s="25">
        <f>INDEX(tblAccounts[sales_rep_id],MATCH(B277,tblAccounts[id],0))</f>
        <v>321550</v>
      </c>
      <c r="J277" s="25">
        <f>INDEX(tblReps[region_id],MATCH(I277,tblReps[id],0))</f>
        <v>1</v>
      </c>
      <c r="K277" s="25" t="str">
        <f>INDEX(tblRegions[name],MATCH(J277,tblRegions[id],0))</f>
        <v>Northeast</v>
      </c>
    </row>
    <row r="278" spans="1:11" ht="15" customHeight="1" x14ac:dyDescent="0.3">
      <c r="A278" s="25">
        <f>Raw_Orders!A278</f>
        <v>277</v>
      </c>
      <c r="B278" s="25">
        <f>Raw_Orders!B278</f>
        <v>1261</v>
      </c>
      <c r="C278" s="30">
        <f>INT(Raw_Orders!C278)</f>
        <v>42513</v>
      </c>
      <c r="D278" s="25">
        <f t="shared" si="12"/>
        <v>2016</v>
      </c>
      <c r="E278" s="25">
        <f t="shared" si="13"/>
        <v>5</v>
      </c>
      <c r="F278" s="25" t="str">
        <f t="shared" si="14"/>
        <v>May</v>
      </c>
      <c r="G278" s="25">
        <f>Raw_Orders!G278</f>
        <v>346</v>
      </c>
      <c r="H278" s="29">
        <f>Raw_Orders!K278</f>
        <v>1906.15</v>
      </c>
      <c r="I278" s="25">
        <f>INDEX(tblAccounts[sales_rep_id],MATCH(B278,tblAccounts[id],0))</f>
        <v>321550</v>
      </c>
      <c r="J278" s="25">
        <f>INDEX(tblReps[region_id],MATCH(I278,tblReps[id],0))</f>
        <v>1</v>
      </c>
      <c r="K278" s="25" t="str">
        <f>INDEX(tblRegions[name],MATCH(J278,tblRegions[id],0))</f>
        <v>Northeast</v>
      </c>
    </row>
    <row r="279" spans="1:11" ht="15" customHeight="1" x14ac:dyDescent="0.3">
      <c r="A279" s="25">
        <f>Raw_Orders!A279</f>
        <v>278</v>
      </c>
      <c r="B279" s="25">
        <f>Raw_Orders!B279</f>
        <v>1261</v>
      </c>
      <c r="C279" s="30">
        <f>INT(Raw_Orders!C279)</f>
        <v>42543</v>
      </c>
      <c r="D279" s="25">
        <f t="shared" si="12"/>
        <v>2016</v>
      </c>
      <c r="E279" s="25">
        <f t="shared" si="13"/>
        <v>6</v>
      </c>
      <c r="F279" s="25" t="str">
        <f t="shared" si="14"/>
        <v>Jun</v>
      </c>
      <c r="G279" s="25">
        <f>Raw_Orders!G279</f>
        <v>356</v>
      </c>
      <c r="H279" s="29">
        <f>Raw_Orders!K279</f>
        <v>1924.69</v>
      </c>
      <c r="I279" s="25">
        <f>INDEX(tblAccounts[sales_rep_id],MATCH(B279,tblAccounts[id],0))</f>
        <v>321550</v>
      </c>
      <c r="J279" s="25">
        <f>INDEX(tblReps[region_id],MATCH(I279,tblReps[id],0))</f>
        <v>1</v>
      </c>
      <c r="K279" s="25" t="str">
        <f>INDEX(tblRegions[name],MATCH(J279,tblRegions[id],0))</f>
        <v>Northeast</v>
      </c>
    </row>
    <row r="280" spans="1:11" ht="15" customHeight="1" x14ac:dyDescent="0.3">
      <c r="A280" s="25">
        <f>Raw_Orders!A280</f>
        <v>279</v>
      </c>
      <c r="B280" s="25">
        <f>Raw_Orders!B280</f>
        <v>1261</v>
      </c>
      <c r="C280" s="30">
        <f>INT(Raw_Orders!C280)</f>
        <v>42572</v>
      </c>
      <c r="D280" s="25">
        <f t="shared" si="12"/>
        <v>2016</v>
      </c>
      <c r="E280" s="25">
        <f t="shared" si="13"/>
        <v>7</v>
      </c>
      <c r="F280" s="25" t="str">
        <f t="shared" si="14"/>
        <v>Jul</v>
      </c>
      <c r="G280" s="25">
        <f>Raw_Orders!G280</f>
        <v>383</v>
      </c>
      <c r="H280" s="29">
        <f>Raw_Orders!K280</f>
        <v>2048.67</v>
      </c>
      <c r="I280" s="25">
        <f>INDEX(tblAccounts[sales_rep_id],MATCH(B280,tblAccounts[id],0))</f>
        <v>321550</v>
      </c>
      <c r="J280" s="25">
        <f>INDEX(tblReps[region_id],MATCH(I280,tblReps[id],0))</f>
        <v>1</v>
      </c>
      <c r="K280" s="25" t="str">
        <f>INDEX(tblRegions[name],MATCH(J280,tblRegions[id],0))</f>
        <v>Northeast</v>
      </c>
    </row>
    <row r="281" spans="1:11" ht="15" customHeight="1" x14ac:dyDescent="0.3">
      <c r="A281" s="25">
        <f>Raw_Orders!A281</f>
        <v>280</v>
      </c>
      <c r="B281" s="25">
        <f>Raw_Orders!B281</f>
        <v>1261</v>
      </c>
      <c r="C281" s="30">
        <f>INT(Raw_Orders!C281)</f>
        <v>42601</v>
      </c>
      <c r="D281" s="25">
        <f t="shared" si="12"/>
        <v>2016</v>
      </c>
      <c r="E281" s="25">
        <f t="shared" si="13"/>
        <v>8</v>
      </c>
      <c r="F281" s="25" t="str">
        <f t="shared" si="14"/>
        <v>Aug</v>
      </c>
      <c r="G281" s="25">
        <f>Raw_Orders!G281</f>
        <v>294</v>
      </c>
      <c r="H281" s="29">
        <f>Raw_Orders!K281</f>
        <v>1510.88</v>
      </c>
      <c r="I281" s="25">
        <f>INDEX(tblAccounts[sales_rep_id],MATCH(B281,tblAccounts[id],0))</f>
        <v>321550</v>
      </c>
      <c r="J281" s="25">
        <f>INDEX(tblReps[region_id],MATCH(I281,tblReps[id],0))</f>
        <v>1</v>
      </c>
      <c r="K281" s="25" t="str">
        <f>INDEX(tblRegions[name],MATCH(J281,tblRegions[id],0))</f>
        <v>Northeast</v>
      </c>
    </row>
    <row r="282" spans="1:11" ht="15" customHeight="1" x14ac:dyDescent="0.3">
      <c r="A282" s="25">
        <f>Raw_Orders!A282</f>
        <v>281</v>
      </c>
      <c r="B282" s="25">
        <f>Raw_Orders!B282</f>
        <v>1261</v>
      </c>
      <c r="C282" s="30">
        <f>INT(Raw_Orders!C282)</f>
        <v>42631</v>
      </c>
      <c r="D282" s="25">
        <f t="shared" si="12"/>
        <v>2016</v>
      </c>
      <c r="E282" s="25">
        <f t="shared" si="13"/>
        <v>9</v>
      </c>
      <c r="F282" s="25" t="str">
        <f t="shared" si="14"/>
        <v>Sep</v>
      </c>
      <c r="G282" s="25">
        <f>Raw_Orders!G282</f>
        <v>318</v>
      </c>
      <c r="H282" s="29">
        <f>Raw_Orders!K282</f>
        <v>1630.64</v>
      </c>
      <c r="I282" s="25">
        <f>INDEX(tblAccounts[sales_rep_id],MATCH(B282,tblAccounts[id],0))</f>
        <v>321550</v>
      </c>
      <c r="J282" s="25">
        <f>INDEX(tblReps[region_id],MATCH(I282,tblReps[id],0))</f>
        <v>1</v>
      </c>
      <c r="K282" s="25" t="str">
        <f>INDEX(tblRegions[name],MATCH(J282,tblRegions[id],0))</f>
        <v>Northeast</v>
      </c>
    </row>
    <row r="283" spans="1:11" ht="15" customHeight="1" x14ac:dyDescent="0.3">
      <c r="A283" s="25">
        <f>Raw_Orders!A283</f>
        <v>282</v>
      </c>
      <c r="B283" s="25">
        <f>Raw_Orders!B283</f>
        <v>1261</v>
      </c>
      <c r="C283" s="30">
        <f>INT(Raw_Orders!C283)</f>
        <v>42660</v>
      </c>
      <c r="D283" s="25">
        <f t="shared" si="12"/>
        <v>2016</v>
      </c>
      <c r="E283" s="25">
        <f t="shared" si="13"/>
        <v>10</v>
      </c>
      <c r="F283" s="25" t="str">
        <f t="shared" si="14"/>
        <v>Oct</v>
      </c>
      <c r="G283" s="25">
        <f>Raw_Orders!G283</f>
        <v>405</v>
      </c>
      <c r="H283" s="29">
        <f>Raw_Orders!K283</f>
        <v>2212.86</v>
      </c>
      <c r="I283" s="25">
        <f>INDEX(tblAccounts[sales_rep_id],MATCH(B283,tblAccounts[id],0))</f>
        <v>321550</v>
      </c>
      <c r="J283" s="25">
        <f>INDEX(tblReps[region_id],MATCH(I283,tblReps[id],0))</f>
        <v>1</v>
      </c>
      <c r="K283" s="25" t="str">
        <f>INDEX(tblRegions[name],MATCH(J283,tblRegions[id],0))</f>
        <v>Northeast</v>
      </c>
    </row>
    <row r="284" spans="1:11" ht="15" customHeight="1" x14ac:dyDescent="0.3">
      <c r="A284" s="25">
        <f>Raw_Orders!A284</f>
        <v>283</v>
      </c>
      <c r="B284" s="25">
        <f>Raw_Orders!B284</f>
        <v>1261</v>
      </c>
      <c r="C284" s="30">
        <f>INT(Raw_Orders!C284)</f>
        <v>42689</v>
      </c>
      <c r="D284" s="25">
        <f t="shared" si="12"/>
        <v>2016</v>
      </c>
      <c r="E284" s="25">
        <f t="shared" si="13"/>
        <v>11</v>
      </c>
      <c r="F284" s="25" t="str">
        <f t="shared" si="14"/>
        <v>Nov</v>
      </c>
      <c r="G284" s="25">
        <f>Raw_Orders!G284</f>
        <v>337</v>
      </c>
      <c r="H284" s="29">
        <f>Raw_Orders!K284</f>
        <v>1833.74</v>
      </c>
      <c r="I284" s="25">
        <f>INDEX(tblAccounts[sales_rep_id],MATCH(B284,tblAccounts[id],0))</f>
        <v>321550</v>
      </c>
      <c r="J284" s="25">
        <f>INDEX(tblReps[region_id],MATCH(I284,tblReps[id],0))</f>
        <v>1</v>
      </c>
      <c r="K284" s="25" t="str">
        <f>INDEX(tblRegions[name],MATCH(J284,tblRegions[id],0))</f>
        <v>Northeast</v>
      </c>
    </row>
    <row r="285" spans="1:11" ht="15" customHeight="1" x14ac:dyDescent="0.3">
      <c r="A285" s="25">
        <f>Raw_Orders!A285</f>
        <v>284</v>
      </c>
      <c r="B285" s="25">
        <f>Raw_Orders!B285</f>
        <v>1261</v>
      </c>
      <c r="C285" s="30">
        <f>INT(Raw_Orders!C285)</f>
        <v>42719</v>
      </c>
      <c r="D285" s="25">
        <f t="shared" si="12"/>
        <v>2016</v>
      </c>
      <c r="E285" s="25">
        <f t="shared" si="13"/>
        <v>12</v>
      </c>
      <c r="F285" s="25" t="str">
        <f t="shared" si="14"/>
        <v>Dec</v>
      </c>
      <c r="G285" s="25">
        <f>Raw_Orders!G285</f>
        <v>389</v>
      </c>
      <c r="H285" s="29">
        <f>Raw_Orders!K285</f>
        <v>2218.77</v>
      </c>
      <c r="I285" s="25">
        <f>INDEX(tblAccounts[sales_rep_id],MATCH(B285,tblAccounts[id],0))</f>
        <v>321550</v>
      </c>
      <c r="J285" s="25">
        <f>INDEX(tblReps[region_id],MATCH(I285,tblReps[id],0))</f>
        <v>1</v>
      </c>
      <c r="K285" s="25" t="str">
        <f>INDEX(tblRegions[name],MATCH(J285,tblRegions[id],0))</f>
        <v>Northeast</v>
      </c>
    </row>
    <row r="286" spans="1:11" ht="15" customHeight="1" x14ac:dyDescent="0.3">
      <c r="A286" s="25">
        <f>Raw_Orders!A286</f>
        <v>285</v>
      </c>
      <c r="B286" s="25">
        <f>Raw_Orders!B286</f>
        <v>1271</v>
      </c>
      <c r="C286" s="30">
        <f>INT(Raw_Orders!C286)</f>
        <v>42305</v>
      </c>
      <c r="D286" s="25">
        <f t="shared" si="12"/>
        <v>2015</v>
      </c>
      <c r="E286" s="25">
        <f t="shared" si="13"/>
        <v>10</v>
      </c>
      <c r="F286" s="25" t="str">
        <f t="shared" si="14"/>
        <v>Oct</v>
      </c>
      <c r="G286" s="25">
        <f>Raw_Orders!G286</f>
        <v>139</v>
      </c>
      <c r="H286" s="29">
        <f>Raw_Orders!K286</f>
        <v>830.05</v>
      </c>
      <c r="I286" s="25">
        <f>INDEX(tblAccounts[sales_rep_id],MATCH(B286,tblAccounts[id],0))</f>
        <v>321560</v>
      </c>
      <c r="J286" s="25">
        <f>INDEX(tblReps[region_id],MATCH(I286,tblReps[id],0))</f>
        <v>1</v>
      </c>
      <c r="K286" s="25" t="str">
        <f>INDEX(tblRegions[name],MATCH(J286,tblRegions[id],0))</f>
        <v>Northeast</v>
      </c>
    </row>
    <row r="287" spans="1:11" ht="15" customHeight="1" x14ac:dyDescent="0.3">
      <c r="A287" s="25">
        <f>Raw_Orders!A287</f>
        <v>286</v>
      </c>
      <c r="B287" s="25">
        <f>Raw_Orders!B287</f>
        <v>1271</v>
      </c>
      <c r="C287" s="30">
        <f>INT(Raw_Orders!C287)</f>
        <v>42334</v>
      </c>
      <c r="D287" s="25">
        <f t="shared" si="12"/>
        <v>2015</v>
      </c>
      <c r="E287" s="25">
        <f t="shared" si="13"/>
        <v>11</v>
      </c>
      <c r="F287" s="25" t="str">
        <f t="shared" si="14"/>
        <v>Nov</v>
      </c>
      <c r="G287" s="25">
        <f>Raw_Orders!G287</f>
        <v>179</v>
      </c>
      <c r="H287" s="29">
        <f>Raw_Orders!K287</f>
        <v>1115.3599999999999</v>
      </c>
      <c r="I287" s="25">
        <f>INDEX(tblAccounts[sales_rep_id],MATCH(B287,tblAccounts[id],0))</f>
        <v>321560</v>
      </c>
      <c r="J287" s="25">
        <f>INDEX(tblReps[region_id],MATCH(I287,tblReps[id],0))</f>
        <v>1</v>
      </c>
      <c r="K287" s="25" t="str">
        <f>INDEX(tblRegions[name],MATCH(J287,tblRegions[id],0))</f>
        <v>Northeast</v>
      </c>
    </row>
    <row r="288" spans="1:11" ht="15" customHeight="1" x14ac:dyDescent="0.3">
      <c r="A288" s="25">
        <f>Raw_Orders!A288</f>
        <v>287</v>
      </c>
      <c r="B288" s="25">
        <f>Raw_Orders!B288</f>
        <v>1281</v>
      </c>
      <c r="C288" s="30">
        <f>INT(Raw_Orders!C288)</f>
        <v>41613</v>
      </c>
      <c r="D288" s="25">
        <f t="shared" si="12"/>
        <v>2013</v>
      </c>
      <c r="E288" s="25">
        <f t="shared" si="13"/>
        <v>12</v>
      </c>
      <c r="F288" s="25" t="str">
        <f t="shared" si="14"/>
        <v>Dec</v>
      </c>
      <c r="G288" s="25">
        <f>Raw_Orders!G288</f>
        <v>565</v>
      </c>
      <c r="H288" s="29">
        <f>Raw_Orders!K288</f>
        <v>3001.85</v>
      </c>
      <c r="I288" s="25">
        <f>INDEX(tblAccounts[sales_rep_id],MATCH(B288,tblAccounts[id],0))</f>
        <v>321570</v>
      </c>
      <c r="J288" s="25">
        <f>INDEX(tblReps[region_id],MATCH(I288,tblReps[id],0))</f>
        <v>1</v>
      </c>
      <c r="K288" s="25" t="str">
        <f>INDEX(tblRegions[name],MATCH(J288,tblRegions[id],0))</f>
        <v>Northeast</v>
      </c>
    </row>
    <row r="289" spans="1:11" ht="15" customHeight="1" x14ac:dyDescent="0.3">
      <c r="A289" s="25">
        <f>Raw_Orders!A289</f>
        <v>288</v>
      </c>
      <c r="B289" s="25">
        <f>Raw_Orders!B289</f>
        <v>1281</v>
      </c>
      <c r="C289" s="30">
        <f>INT(Raw_Orders!C289)</f>
        <v>41642</v>
      </c>
      <c r="D289" s="25">
        <f t="shared" si="12"/>
        <v>2014</v>
      </c>
      <c r="E289" s="25">
        <f t="shared" si="13"/>
        <v>1</v>
      </c>
      <c r="F289" s="25" t="str">
        <f t="shared" si="14"/>
        <v>Jan</v>
      </c>
      <c r="G289" s="25">
        <f>Raw_Orders!G289</f>
        <v>505</v>
      </c>
      <c r="H289" s="29">
        <f>Raw_Orders!K289</f>
        <v>2554.9499999999998</v>
      </c>
      <c r="I289" s="25">
        <f>INDEX(tblAccounts[sales_rep_id],MATCH(B289,tblAccounts[id],0))</f>
        <v>321570</v>
      </c>
      <c r="J289" s="25">
        <f>INDEX(tblReps[region_id],MATCH(I289,tblReps[id],0))</f>
        <v>1</v>
      </c>
      <c r="K289" s="25" t="str">
        <f>INDEX(tblRegions[name],MATCH(J289,tblRegions[id],0))</f>
        <v>Northeast</v>
      </c>
    </row>
    <row r="290" spans="1:11" ht="15" customHeight="1" x14ac:dyDescent="0.3">
      <c r="A290" s="25">
        <f>Raw_Orders!A290</f>
        <v>289</v>
      </c>
      <c r="B290" s="25">
        <f>Raw_Orders!B290</f>
        <v>1281</v>
      </c>
      <c r="C290" s="30">
        <f>INT(Raw_Orders!C290)</f>
        <v>41672</v>
      </c>
      <c r="D290" s="25">
        <f t="shared" si="12"/>
        <v>2014</v>
      </c>
      <c r="E290" s="25">
        <f t="shared" si="13"/>
        <v>2</v>
      </c>
      <c r="F290" s="25" t="str">
        <f t="shared" si="14"/>
        <v>Feb</v>
      </c>
      <c r="G290" s="25">
        <f>Raw_Orders!G290</f>
        <v>747</v>
      </c>
      <c r="H290" s="29">
        <f>Raw_Orders!K290</f>
        <v>4400.46</v>
      </c>
      <c r="I290" s="25">
        <f>INDEX(tblAccounts[sales_rep_id],MATCH(B290,tblAccounts[id],0))</f>
        <v>321570</v>
      </c>
      <c r="J290" s="25">
        <f>INDEX(tblReps[region_id],MATCH(I290,tblReps[id],0))</f>
        <v>1</v>
      </c>
      <c r="K290" s="25" t="str">
        <f>INDEX(tblRegions[name],MATCH(J290,tblRegions[id],0))</f>
        <v>Northeast</v>
      </c>
    </row>
    <row r="291" spans="1:11" ht="15" customHeight="1" x14ac:dyDescent="0.3">
      <c r="A291" s="25">
        <f>Raw_Orders!A291</f>
        <v>290</v>
      </c>
      <c r="B291" s="25">
        <f>Raw_Orders!B291</f>
        <v>1281</v>
      </c>
      <c r="C291" s="30">
        <f>INT(Raw_Orders!C291)</f>
        <v>41701</v>
      </c>
      <c r="D291" s="25">
        <f t="shared" si="12"/>
        <v>2014</v>
      </c>
      <c r="E291" s="25">
        <f t="shared" si="13"/>
        <v>3</v>
      </c>
      <c r="F291" s="25" t="str">
        <f t="shared" si="14"/>
        <v>Mar</v>
      </c>
      <c r="G291" s="25">
        <f>Raw_Orders!G291</f>
        <v>864</v>
      </c>
      <c r="H291" s="29">
        <f>Raw_Orders!K291</f>
        <v>5338.72</v>
      </c>
      <c r="I291" s="25">
        <f>INDEX(tblAccounts[sales_rep_id],MATCH(B291,tblAccounts[id],0))</f>
        <v>321570</v>
      </c>
      <c r="J291" s="25">
        <f>INDEX(tblReps[region_id],MATCH(I291,tblReps[id],0))</f>
        <v>1</v>
      </c>
      <c r="K291" s="25" t="str">
        <f>INDEX(tblRegions[name],MATCH(J291,tblRegions[id],0))</f>
        <v>Northeast</v>
      </c>
    </row>
    <row r="292" spans="1:11" ht="15" customHeight="1" x14ac:dyDescent="0.3">
      <c r="A292" s="25">
        <f>Raw_Orders!A292</f>
        <v>291</v>
      </c>
      <c r="B292" s="25">
        <f>Raw_Orders!B292</f>
        <v>1281</v>
      </c>
      <c r="C292" s="30">
        <f>INT(Raw_Orders!C292)</f>
        <v>41730</v>
      </c>
      <c r="D292" s="25">
        <f t="shared" si="12"/>
        <v>2014</v>
      </c>
      <c r="E292" s="25">
        <f t="shared" si="13"/>
        <v>4</v>
      </c>
      <c r="F292" s="25" t="str">
        <f t="shared" si="14"/>
        <v>Apr</v>
      </c>
      <c r="G292" s="25">
        <f>Raw_Orders!G292</f>
        <v>271</v>
      </c>
      <c r="H292" s="29">
        <f>Raw_Orders!K292</f>
        <v>1405.5</v>
      </c>
      <c r="I292" s="25">
        <f>INDEX(tblAccounts[sales_rep_id],MATCH(B292,tblAccounts[id],0))</f>
        <v>321570</v>
      </c>
      <c r="J292" s="25">
        <f>INDEX(tblReps[region_id],MATCH(I292,tblReps[id],0))</f>
        <v>1</v>
      </c>
      <c r="K292" s="25" t="str">
        <f>INDEX(tblRegions[name],MATCH(J292,tblRegions[id],0))</f>
        <v>Northeast</v>
      </c>
    </row>
    <row r="293" spans="1:11" ht="15" customHeight="1" x14ac:dyDescent="0.3">
      <c r="A293" s="25">
        <f>Raw_Orders!A293</f>
        <v>292</v>
      </c>
      <c r="B293" s="25">
        <f>Raw_Orders!B293</f>
        <v>1281</v>
      </c>
      <c r="C293" s="30">
        <f>INT(Raw_Orders!C293)</f>
        <v>41760</v>
      </c>
      <c r="D293" s="25">
        <f t="shared" si="12"/>
        <v>2014</v>
      </c>
      <c r="E293" s="25">
        <f t="shared" si="13"/>
        <v>5</v>
      </c>
      <c r="F293" s="25" t="str">
        <f t="shared" si="14"/>
        <v>May</v>
      </c>
      <c r="G293" s="25">
        <f>Raw_Orders!G293</f>
        <v>602</v>
      </c>
      <c r="H293" s="29">
        <f>Raw_Orders!K293</f>
        <v>3229</v>
      </c>
      <c r="I293" s="25">
        <f>INDEX(tblAccounts[sales_rep_id],MATCH(B293,tblAccounts[id],0))</f>
        <v>321570</v>
      </c>
      <c r="J293" s="25">
        <f>INDEX(tblReps[region_id],MATCH(I293,tblReps[id],0))</f>
        <v>1</v>
      </c>
      <c r="K293" s="25" t="str">
        <f>INDEX(tblRegions[name],MATCH(J293,tblRegions[id],0))</f>
        <v>Northeast</v>
      </c>
    </row>
    <row r="294" spans="1:11" ht="15" customHeight="1" x14ac:dyDescent="0.3">
      <c r="A294" s="25">
        <f>Raw_Orders!A294</f>
        <v>293</v>
      </c>
      <c r="B294" s="25">
        <f>Raw_Orders!B294</f>
        <v>1281</v>
      </c>
      <c r="C294" s="30">
        <f>INT(Raw_Orders!C294)</f>
        <v>41789</v>
      </c>
      <c r="D294" s="25">
        <f t="shared" si="12"/>
        <v>2014</v>
      </c>
      <c r="E294" s="25">
        <f t="shared" si="13"/>
        <v>5</v>
      </c>
      <c r="F294" s="25" t="str">
        <f t="shared" si="14"/>
        <v>May</v>
      </c>
      <c r="G294" s="25">
        <f>Raw_Orders!G294</f>
        <v>530</v>
      </c>
      <c r="H294" s="29">
        <f>Raw_Orders!K294</f>
        <v>2692.2</v>
      </c>
      <c r="I294" s="25">
        <f>INDEX(tblAccounts[sales_rep_id],MATCH(B294,tblAccounts[id],0))</f>
        <v>321570</v>
      </c>
      <c r="J294" s="25">
        <f>INDEX(tblReps[region_id],MATCH(I294,tblReps[id],0))</f>
        <v>1</v>
      </c>
      <c r="K294" s="25" t="str">
        <f>INDEX(tblRegions[name],MATCH(J294,tblRegions[id],0))</f>
        <v>Northeast</v>
      </c>
    </row>
    <row r="295" spans="1:11" ht="15" customHeight="1" x14ac:dyDescent="0.3">
      <c r="A295" s="25">
        <f>Raw_Orders!A295</f>
        <v>294</v>
      </c>
      <c r="B295" s="25">
        <f>Raw_Orders!B295</f>
        <v>1281</v>
      </c>
      <c r="C295" s="30">
        <f>INT(Raw_Orders!C295)</f>
        <v>41819</v>
      </c>
      <c r="D295" s="25">
        <f t="shared" si="12"/>
        <v>2014</v>
      </c>
      <c r="E295" s="25">
        <f t="shared" si="13"/>
        <v>6</v>
      </c>
      <c r="F295" s="25" t="str">
        <f t="shared" si="14"/>
        <v>Jun</v>
      </c>
      <c r="G295" s="25">
        <f>Raw_Orders!G295</f>
        <v>455</v>
      </c>
      <c r="H295" s="29">
        <f>Raw_Orders!K295</f>
        <v>2287.9499999999998</v>
      </c>
      <c r="I295" s="25">
        <f>INDEX(tblAccounts[sales_rep_id],MATCH(B295,tblAccounts[id],0))</f>
        <v>321570</v>
      </c>
      <c r="J295" s="25">
        <f>INDEX(tblReps[region_id],MATCH(I295,tblReps[id],0))</f>
        <v>1</v>
      </c>
      <c r="K295" s="25" t="str">
        <f>INDEX(tblRegions[name],MATCH(J295,tblRegions[id],0))</f>
        <v>Northeast</v>
      </c>
    </row>
    <row r="296" spans="1:11" ht="15" customHeight="1" x14ac:dyDescent="0.3">
      <c r="A296" s="25">
        <f>Raw_Orders!A296</f>
        <v>295</v>
      </c>
      <c r="B296" s="25">
        <f>Raw_Orders!B296</f>
        <v>1281</v>
      </c>
      <c r="C296" s="30">
        <f>INT(Raw_Orders!C296)</f>
        <v>41848</v>
      </c>
      <c r="D296" s="25">
        <f t="shared" si="12"/>
        <v>2014</v>
      </c>
      <c r="E296" s="25">
        <f t="shared" si="13"/>
        <v>7</v>
      </c>
      <c r="F296" s="25" t="str">
        <f t="shared" si="14"/>
        <v>Jul</v>
      </c>
      <c r="G296" s="25">
        <f>Raw_Orders!G296</f>
        <v>523</v>
      </c>
      <c r="H296" s="29">
        <f>Raw_Orders!K296</f>
        <v>2652.94</v>
      </c>
      <c r="I296" s="25">
        <f>INDEX(tblAccounts[sales_rep_id],MATCH(B296,tblAccounts[id],0))</f>
        <v>321570</v>
      </c>
      <c r="J296" s="25">
        <f>INDEX(tblReps[region_id],MATCH(I296,tblReps[id],0))</f>
        <v>1</v>
      </c>
      <c r="K296" s="25" t="str">
        <f>INDEX(tblRegions[name],MATCH(J296,tblRegions[id],0))</f>
        <v>Northeast</v>
      </c>
    </row>
    <row r="297" spans="1:11" ht="15" customHeight="1" x14ac:dyDescent="0.3">
      <c r="A297" s="25">
        <f>Raw_Orders!A297</f>
        <v>296</v>
      </c>
      <c r="B297" s="25">
        <f>Raw_Orders!B297</f>
        <v>1281</v>
      </c>
      <c r="C297" s="30">
        <f>INT(Raw_Orders!C297)</f>
        <v>41877</v>
      </c>
      <c r="D297" s="25">
        <f t="shared" si="12"/>
        <v>2014</v>
      </c>
      <c r="E297" s="25">
        <f t="shared" si="13"/>
        <v>8</v>
      </c>
      <c r="F297" s="25" t="str">
        <f t="shared" si="14"/>
        <v>Aug</v>
      </c>
      <c r="G297" s="25">
        <f>Raw_Orders!G297</f>
        <v>645</v>
      </c>
      <c r="H297" s="29">
        <f>Raw_Orders!K297</f>
        <v>3218.55</v>
      </c>
      <c r="I297" s="25">
        <f>INDEX(tblAccounts[sales_rep_id],MATCH(B297,tblAccounts[id],0))</f>
        <v>321570</v>
      </c>
      <c r="J297" s="25">
        <f>INDEX(tblReps[region_id],MATCH(I297,tblReps[id],0))</f>
        <v>1</v>
      </c>
      <c r="K297" s="25" t="str">
        <f>INDEX(tblRegions[name],MATCH(J297,tblRegions[id],0))</f>
        <v>Northeast</v>
      </c>
    </row>
    <row r="298" spans="1:11" ht="15" customHeight="1" x14ac:dyDescent="0.3">
      <c r="A298" s="25">
        <f>Raw_Orders!A298</f>
        <v>297</v>
      </c>
      <c r="B298" s="25">
        <f>Raw_Orders!B298</f>
        <v>1281</v>
      </c>
      <c r="C298" s="30">
        <f>INT(Raw_Orders!C298)</f>
        <v>41907</v>
      </c>
      <c r="D298" s="25">
        <f t="shared" si="12"/>
        <v>2014</v>
      </c>
      <c r="E298" s="25">
        <f t="shared" si="13"/>
        <v>9</v>
      </c>
      <c r="F298" s="25" t="str">
        <f t="shared" si="14"/>
        <v>Sep</v>
      </c>
      <c r="G298" s="25">
        <f>Raw_Orders!G298</f>
        <v>1042</v>
      </c>
      <c r="H298" s="29">
        <f>Raw_Orders!K298</f>
        <v>6925.43</v>
      </c>
      <c r="I298" s="25">
        <f>INDEX(tblAccounts[sales_rep_id],MATCH(B298,tblAccounts[id],0))</f>
        <v>321570</v>
      </c>
      <c r="J298" s="25">
        <f>INDEX(tblReps[region_id],MATCH(I298,tblReps[id],0))</f>
        <v>1</v>
      </c>
      <c r="K298" s="25" t="str">
        <f>INDEX(tblRegions[name],MATCH(J298,tblRegions[id],0))</f>
        <v>Northeast</v>
      </c>
    </row>
    <row r="299" spans="1:11" ht="15" customHeight="1" x14ac:dyDescent="0.3">
      <c r="A299" s="25">
        <f>Raw_Orders!A299</f>
        <v>298</v>
      </c>
      <c r="B299" s="25">
        <f>Raw_Orders!B299</f>
        <v>1281</v>
      </c>
      <c r="C299" s="30">
        <f>INT(Raw_Orders!C299)</f>
        <v>41937</v>
      </c>
      <c r="D299" s="25">
        <f t="shared" si="12"/>
        <v>2014</v>
      </c>
      <c r="E299" s="25">
        <f t="shared" si="13"/>
        <v>10</v>
      </c>
      <c r="F299" s="25" t="str">
        <f t="shared" si="14"/>
        <v>Oct</v>
      </c>
      <c r="G299" s="25">
        <f>Raw_Orders!G299</f>
        <v>497</v>
      </c>
      <c r="H299" s="29">
        <f>Raw_Orders!K299</f>
        <v>2495.0300000000002</v>
      </c>
      <c r="I299" s="25">
        <f>INDEX(tblAccounts[sales_rep_id],MATCH(B299,tblAccounts[id],0))</f>
        <v>321570</v>
      </c>
      <c r="J299" s="25">
        <f>INDEX(tblReps[region_id],MATCH(I299,tblReps[id],0))</f>
        <v>1</v>
      </c>
      <c r="K299" s="25" t="str">
        <f>INDEX(tblRegions[name],MATCH(J299,tblRegions[id],0))</f>
        <v>Northeast</v>
      </c>
    </row>
    <row r="300" spans="1:11" ht="15" customHeight="1" x14ac:dyDescent="0.3">
      <c r="A300" s="25">
        <f>Raw_Orders!A300</f>
        <v>299</v>
      </c>
      <c r="B300" s="25">
        <f>Raw_Orders!B300</f>
        <v>1281</v>
      </c>
      <c r="C300" s="30">
        <f>INT(Raw_Orders!C300)</f>
        <v>41967</v>
      </c>
      <c r="D300" s="25">
        <f t="shared" si="12"/>
        <v>2014</v>
      </c>
      <c r="E300" s="25">
        <f t="shared" si="13"/>
        <v>11</v>
      </c>
      <c r="F300" s="25" t="str">
        <f t="shared" si="14"/>
        <v>Nov</v>
      </c>
      <c r="G300" s="25">
        <f>Raw_Orders!G300</f>
        <v>478</v>
      </c>
      <c r="H300" s="29">
        <f>Raw_Orders!K300</f>
        <v>2410.2199999999998</v>
      </c>
      <c r="I300" s="25">
        <f>INDEX(tblAccounts[sales_rep_id],MATCH(B300,tblAccounts[id],0))</f>
        <v>321570</v>
      </c>
      <c r="J300" s="25">
        <f>INDEX(tblReps[region_id],MATCH(I300,tblReps[id],0))</f>
        <v>1</v>
      </c>
      <c r="K300" s="25" t="str">
        <f>INDEX(tblRegions[name],MATCH(J300,tblRegions[id],0))</f>
        <v>Northeast</v>
      </c>
    </row>
    <row r="301" spans="1:11" ht="15" customHeight="1" x14ac:dyDescent="0.3">
      <c r="A301" s="25">
        <f>Raw_Orders!A301</f>
        <v>300</v>
      </c>
      <c r="B301" s="25">
        <f>Raw_Orders!B301</f>
        <v>1281</v>
      </c>
      <c r="C301" s="30">
        <f>INT(Raw_Orders!C301)</f>
        <v>41997</v>
      </c>
      <c r="D301" s="25">
        <f t="shared" si="12"/>
        <v>2014</v>
      </c>
      <c r="E301" s="25">
        <f t="shared" si="13"/>
        <v>12</v>
      </c>
      <c r="F301" s="25" t="str">
        <f t="shared" si="14"/>
        <v>Dec</v>
      </c>
      <c r="G301" s="25">
        <f>Raw_Orders!G301</f>
        <v>688</v>
      </c>
      <c r="H301" s="29">
        <f>Raw_Orders!K301</f>
        <v>3490.62</v>
      </c>
      <c r="I301" s="25">
        <f>INDEX(tblAccounts[sales_rep_id],MATCH(B301,tblAccounts[id],0))</f>
        <v>321570</v>
      </c>
      <c r="J301" s="25">
        <f>INDEX(tblReps[region_id],MATCH(I301,tblReps[id],0))</f>
        <v>1</v>
      </c>
      <c r="K301" s="25" t="str">
        <f>INDEX(tblRegions[name],MATCH(J301,tblRegions[id],0))</f>
        <v>Northeast</v>
      </c>
    </row>
    <row r="302" spans="1:11" ht="15" customHeight="1" x14ac:dyDescent="0.3">
      <c r="A302" s="25">
        <f>Raw_Orders!A302</f>
        <v>301</v>
      </c>
      <c r="B302" s="25">
        <f>Raw_Orders!B302</f>
        <v>1281</v>
      </c>
      <c r="C302" s="30">
        <f>INT(Raw_Orders!C302)</f>
        <v>42027</v>
      </c>
      <c r="D302" s="25">
        <f t="shared" si="12"/>
        <v>2015</v>
      </c>
      <c r="E302" s="25">
        <f t="shared" si="13"/>
        <v>1</v>
      </c>
      <c r="F302" s="25" t="str">
        <f t="shared" si="14"/>
        <v>Jan</v>
      </c>
      <c r="G302" s="25">
        <f>Raw_Orders!G302</f>
        <v>883</v>
      </c>
      <c r="H302" s="29">
        <f>Raw_Orders!K302</f>
        <v>5342.55</v>
      </c>
      <c r="I302" s="25">
        <f>INDEX(tblAccounts[sales_rep_id],MATCH(B302,tblAccounts[id],0))</f>
        <v>321570</v>
      </c>
      <c r="J302" s="25">
        <f>INDEX(tblReps[region_id],MATCH(I302,tblReps[id],0))</f>
        <v>1</v>
      </c>
      <c r="K302" s="25" t="str">
        <f>INDEX(tblRegions[name],MATCH(J302,tblRegions[id],0))</f>
        <v>Northeast</v>
      </c>
    </row>
    <row r="303" spans="1:11" ht="15" customHeight="1" x14ac:dyDescent="0.3">
      <c r="A303" s="25">
        <f>Raw_Orders!A303</f>
        <v>302</v>
      </c>
      <c r="B303" s="25">
        <f>Raw_Orders!B303</f>
        <v>1281</v>
      </c>
      <c r="C303" s="30">
        <f>INT(Raw_Orders!C303)</f>
        <v>42057</v>
      </c>
      <c r="D303" s="25">
        <f t="shared" si="12"/>
        <v>2015</v>
      </c>
      <c r="E303" s="25">
        <f t="shared" si="13"/>
        <v>2</v>
      </c>
      <c r="F303" s="25" t="str">
        <f t="shared" si="14"/>
        <v>Feb</v>
      </c>
      <c r="G303" s="25">
        <f>Raw_Orders!G303</f>
        <v>492</v>
      </c>
      <c r="H303" s="29">
        <f>Raw_Orders!K303</f>
        <v>2539.59</v>
      </c>
      <c r="I303" s="25">
        <f>INDEX(tblAccounts[sales_rep_id],MATCH(B303,tblAccounts[id],0))</f>
        <v>321570</v>
      </c>
      <c r="J303" s="25">
        <f>INDEX(tblReps[region_id],MATCH(I303,tblReps[id],0))</f>
        <v>1</v>
      </c>
      <c r="K303" s="25" t="str">
        <f>INDEX(tblRegions[name],MATCH(J303,tblRegions[id],0))</f>
        <v>Northeast</v>
      </c>
    </row>
    <row r="304" spans="1:11" ht="15" customHeight="1" x14ac:dyDescent="0.3">
      <c r="A304" s="25">
        <f>Raw_Orders!A304</f>
        <v>303</v>
      </c>
      <c r="B304" s="25">
        <f>Raw_Orders!B304</f>
        <v>1281</v>
      </c>
      <c r="C304" s="30">
        <f>INT(Raw_Orders!C304)</f>
        <v>42087</v>
      </c>
      <c r="D304" s="25">
        <f t="shared" si="12"/>
        <v>2015</v>
      </c>
      <c r="E304" s="25">
        <f t="shared" si="13"/>
        <v>3</v>
      </c>
      <c r="F304" s="25" t="str">
        <f t="shared" si="14"/>
        <v>Mar</v>
      </c>
      <c r="G304" s="25">
        <f>Raw_Orders!G304</f>
        <v>517</v>
      </c>
      <c r="H304" s="29">
        <f>Raw_Orders!K304</f>
        <v>2690.56</v>
      </c>
      <c r="I304" s="25">
        <f>INDEX(tblAccounts[sales_rep_id],MATCH(B304,tblAccounts[id],0))</f>
        <v>321570</v>
      </c>
      <c r="J304" s="25">
        <f>INDEX(tblReps[region_id],MATCH(I304,tblReps[id],0))</f>
        <v>1</v>
      </c>
      <c r="K304" s="25" t="str">
        <f>INDEX(tblRegions[name],MATCH(J304,tblRegions[id],0))</f>
        <v>Northeast</v>
      </c>
    </row>
    <row r="305" spans="1:11" ht="15" customHeight="1" x14ac:dyDescent="0.3">
      <c r="A305" s="25">
        <f>Raw_Orders!A305</f>
        <v>304</v>
      </c>
      <c r="B305" s="25">
        <f>Raw_Orders!B305</f>
        <v>1281</v>
      </c>
      <c r="C305" s="30">
        <f>INT(Raw_Orders!C305)</f>
        <v>42117</v>
      </c>
      <c r="D305" s="25">
        <f t="shared" si="12"/>
        <v>2015</v>
      </c>
      <c r="E305" s="25">
        <f t="shared" si="13"/>
        <v>4</v>
      </c>
      <c r="F305" s="25" t="str">
        <f t="shared" si="14"/>
        <v>Apr</v>
      </c>
      <c r="G305" s="25">
        <f>Raw_Orders!G305</f>
        <v>527</v>
      </c>
      <c r="H305" s="29">
        <f>Raw_Orders!K305</f>
        <v>2697.23</v>
      </c>
      <c r="I305" s="25">
        <f>INDEX(tblAccounts[sales_rep_id],MATCH(B305,tblAccounts[id],0))</f>
        <v>321570</v>
      </c>
      <c r="J305" s="25">
        <f>INDEX(tblReps[region_id],MATCH(I305,tblReps[id],0))</f>
        <v>1</v>
      </c>
      <c r="K305" s="25" t="str">
        <f>INDEX(tblRegions[name],MATCH(J305,tblRegions[id],0))</f>
        <v>Northeast</v>
      </c>
    </row>
    <row r="306" spans="1:11" ht="15" customHeight="1" x14ac:dyDescent="0.3">
      <c r="A306" s="25">
        <f>Raw_Orders!A306</f>
        <v>305</v>
      </c>
      <c r="B306" s="25">
        <f>Raw_Orders!B306</f>
        <v>1281</v>
      </c>
      <c r="C306" s="30">
        <f>INT(Raw_Orders!C306)</f>
        <v>42146</v>
      </c>
      <c r="D306" s="25">
        <f t="shared" si="12"/>
        <v>2015</v>
      </c>
      <c r="E306" s="25">
        <f t="shared" si="13"/>
        <v>5</v>
      </c>
      <c r="F306" s="25" t="str">
        <f t="shared" si="14"/>
        <v>May</v>
      </c>
      <c r="G306" s="25">
        <f>Raw_Orders!G306</f>
        <v>582</v>
      </c>
      <c r="H306" s="29">
        <f>Raw_Orders!K306</f>
        <v>3198.93</v>
      </c>
      <c r="I306" s="25">
        <f>INDEX(tblAccounts[sales_rep_id],MATCH(B306,tblAccounts[id],0))</f>
        <v>321570</v>
      </c>
      <c r="J306" s="25">
        <f>INDEX(tblReps[region_id],MATCH(I306,tblReps[id],0))</f>
        <v>1</v>
      </c>
      <c r="K306" s="25" t="str">
        <f>INDEX(tblRegions[name],MATCH(J306,tblRegions[id],0))</f>
        <v>Northeast</v>
      </c>
    </row>
    <row r="307" spans="1:11" ht="15" customHeight="1" x14ac:dyDescent="0.3">
      <c r="A307" s="25">
        <f>Raw_Orders!A307</f>
        <v>306</v>
      </c>
      <c r="B307" s="25">
        <f>Raw_Orders!B307</f>
        <v>1281</v>
      </c>
      <c r="C307" s="30">
        <f>INT(Raw_Orders!C307)</f>
        <v>42175</v>
      </c>
      <c r="D307" s="25">
        <f t="shared" si="12"/>
        <v>2015</v>
      </c>
      <c r="E307" s="25">
        <f t="shared" si="13"/>
        <v>6</v>
      </c>
      <c r="F307" s="25" t="str">
        <f t="shared" si="14"/>
        <v>Jun</v>
      </c>
      <c r="G307" s="25">
        <f>Raw_Orders!G307</f>
        <v>492</v>
      </c>
      <c r="H307" s="29">
        <f>Raw_Orders!K307</f>
        <v>2458.21</v>
      </c>
      <c r="I307" s="25">
        <f>INDEX(tblAccounts[sales_rep_id],MATCH(B307,tblAccounts[id],0))</f>
        <v>321570</v>
      </c>
      <c r="J307" s="25">
        <f>INDEX(tblReps[region_id],MATCH(I307,tblReps[id],0))</f>
        <v>1</v>
      </c>
      <c r="K307" s="25" t="str">
        <f>INDEX(tblRegions[name],MATCH(J307,tblRegions[id],0))</f>
        <v>Northeast</v>
      </c>
    </row>
    <row r="308" spans="1:11" ht="15" customHeight="1" x14ac:dyDescent="0.3">
      <c r="A308" s="25">
        <f>Raw_Orders!A308</f>
        <v>307</v>
      </c>
      <c r="B308" s="25">
        <f>Raw_Orders!B308</f>
        <v>1281</v>
      </c>
      <c r="C308" s="30">
        <f>INT(Raw_Orders!C308)</f>
        <v>42205</v>
      </c>
      <c r="D308" s="25">
        <f t="shared" si="12"/>
        <v>2015</v>
      </c>
      <c r="E308" s="25">
        <f t="shared" si="13"/>
        <v>7</v>
      </c>
      <c r="F308" s="25" t="str">
        <f t="shared" si="14"/>
        <v>Jul</v>
      </c>
      <c r="G308" s="25">
        <f>Raw_Orders!G308</f>
        <v>589</v>
      </c>
      <c r="H308" s="29">
        <f>Raw_Orders!K308</f>
        <v>3216.4</v>
      </c>
      <c r="I308" s="25">
        <f>INDEX(tblAccounts[sales_rep_id],MATCH(B308,tblAccounts[id],0))</f>
        <v>321570</v>
      </c>
      <c r="J308" s="25">
        <f>INDEX(tblReps[region_id],MATCH(I308,tblReps[id],0))</f>
        <v>1</v>
      </c>
      <c r="K308" s="25" t="str">
        <f>INDEX(tblRegions[name],MATCH(J308,tblRegions[id],0))</f>
        <v>Northeast</v>
      </c>
    </row>
    <row r="309" spans="1:11" ht="15" customHeight="1" x14ac:dyDescent="0.3">
      <c r="A309" s="25">
        <f>Raw_Orders!A309</f>
        <v>308</v>
      </c>
      <c r="B309" s="25">
        <f>Raw_Orders!B309</f>
        <v>1281</v>
      </c>
      <c r="C309" s="30">
        <f>INT(Raw_Orders!C309)</f>
        <v>42235</v>
      </c>
      <c r="D309" s="25">
        <f t="shared" si="12"/>
        <v>2015</v>
      </c>
      <c r="E309" s="25">
        <f t="shared" si="13"/>
        <v>8</v>
      </c>
      <c r="F309" s="25" t="str">
        <f t="shared" si="14"/>
        <v>Aug</v>
      </c>
      <c r="G309" s="25">
        <f>Raw_Orders!G309</f>
        <v>485</v>
      </c>
      <c r="H309" s="29">
        <f>Raw_Orders!K309</f>
        <v>2420.15</v>
      </c>
      <c r="I309" s="25">
        <f>INDEX(tblAccounts[sales_rep_id],MATCH(B309,tblAccounts[id],0))</f>
        <v>321570</v>
      </c>
      <c r="J309" s="25">
        <f>INDEX(tblReps[region_id],MATCH(I309,tblReps[id],0))</f>
        <v>1</v>
      </c>
      <c r="K309" s="25" t="str">
        <f>INDEX(tblRegions[name],MATCH(J309,tblRegions[id],0))</f>
        <v>Northeast</v>
      </c>
    </row>
    <row r="310" spans="1:11" ht="15" customHeight="1" x14ac:dyDescent="0.3">
      <c r="A310" s="25">
        <f>Raw_Orders!A310</f>
        <v>309</v>
      </c>
      <c r="B310" s="25">
        <f>Raw_Orders!B310</f>
        <v>1281</v>
      </c>
      <c r="C310" s="30">
        <f>INT(Raw_Orders!C310)</f>
        <v>42265</v>
      </c>
      <c r="D310" s="25">
        <f t="shared" si="12"/>
        <v>2015</v>
      </c>
      <c r="E310" s="25">
        <f t="shared" si="13"/>
        <v>9</v>
      </c>
      <c r="F310" s="25" t="str">
        <f t="shared" si="14"/>
        <v>Sep</v>
      </c>
      <c r="G310" s="25">
        <f>Raw_Orders!G310</f>
        <v>491</v>
      </c>
      <c r="H310" s="29">
        <f>Raw_Orders!K310</f>
        <v>2485.09</v>
      </c>
      <c r="I310" s="25">
        <f>INDEX(tblAccounts[sales_rep_id],MATCH(B310,tblAccounts[id],0))</f>
        <v>321570</v>
      </c>
      <c r="J310" s="25">
        <f>INDEX(tblReps[region_id],MATCH(I310,tblReps[id],0))</f>
        <v>1</v>
      </c>
      <c r="K310" s="25" t="str">
        <f>INDEX(tblRegions[name],MATCH(J310,tblRegions[id],0))</f>
        <v>Northeast</v>
      </c>
    </row>
    <row r="311" spans="1:11" ht="15" customHeight="1" x14ac:dyDescent="0.3">
      <c r="A311" s="25">
        <f>Raw_Orders!A311</f>
        <v>310</v>
      </c>
      <c r="B311" s="25">
        <f>Raw_Orders!B311</f>
        <v>1281</v>
      </c>
      <c r="C311" s="30">
        <f>INT(Raw_Orders!C311)</f>
        <v>42295</v>
      </c>
      <c r="D311" s="25">
        <f t="shared" si="12"/>
        <v>2015</v>
      </c>
      <c r="E311" s="25">
        <f t="shared" si="13"/>
        <v>10</v>
      </c>
      <c r="F311" s="25" t="str">
        <f t="shared" si="14"/>
        <v>Oct</v>
      </c>
      <c r="G311" s="25">
        <f>Raw_Orders!G311</f>
        <v>751</v>
      </c>
      <c r="H311" s="29">
        <f>Raw_Orders!K311</f>
        <v>4445.7299999999996</v>
      </c>
      <c r="I311" s="25">
        <f>INDEX(tblAccounts[sales_rep_id],MATCH(B311,tblAccounts[id],0))</f>
        <v>321570</v>
      </c>
      <c r="J311" s="25">
        <f>INDEX(tblReps[region_id],MATCH(I311,tblReps[id],0))</f>
        <v>1</v>
      </c>
      <c r="K311" s="25" t="str">
        <f>INDEX(tblRegions[name],MATCH(J311,tblRegions[id],0))</f>
        <v>Northeast</v>
      </c>
    </row>
    <row r="312" spans="1:11" ht="15" customHeight="1" x14ac:dyDescent="0.3">
      <c r="A312" s="25">
        <f>Raw_Orders!A312</f>
        <v>311</v>
      </c>
      <c r="B312" s="25">
        <f>Raw_Orders!B312</f>
        <v>1281</v>
      </c>
      <c r="C312" s="30">
        <f>INT(Raw_Orders!C312)</f>
        <v>42324</v>
      </c>
      <c r="D312" s="25">
        <f t="shared" si="12"/>
        <v>2015</v>
      </c>
      <c r="E312" s="25">
        <f t="shared" si="13"/>
        <v>11</v>
      </c>
      <c r="F312" s="25" t="str">
        <f t="shared" si="14"/>
        <v>Nov</v>
      </c>
      <c r="G312" s="25">
        <f>Raw_Orders!G312</f>
        <v>503</v>
      </c>
      <c r="H312" s="29">
        <f>Raw_Orders!K312</f>
        <v>2591.27</v>
      </c>
      <c r="I312" s="25">
        <f>INDEX(tblAccounts[sales_rep_id],MATCH(B312,tblAccounts[id],0))</f>
        <v>321570</v>
      </c>
      <c r="J312" s="25">
        <f>INDEX(tblReps[region_id],MATCH(I312,tblReps[id],0))</f>
        <v>1</v>
      </c>
      <c r="K312" s="25" t="str">
        <f>INDEX(tblRegions[name],MATCH(J312,tblRegions[id],0))</f>
        <v>Northeast</v>
      </c>
    </row>
    <row r="313" spans="1:11" ht="15" customHeight="1" x14ac:dyDescent="0.3">
      <c r="A313" s="25">
        <f>Raw_Orders!A313</f>
        <v>312</v>
      </c>
      <c r="B313" s="25">
        <f>Raw_Orders!B313</f>
        <v>1281</v>
      </c>
      <c r="C313" s="30">
        <f>INT(Raw_Orders!C313)</f>
        <v>42354</v>
      </c>
      <c r="D313" s="25">
        <f t="shared" si="12"/>
        <v>2015</v>
      </c>
      <c r="E313" s="25">
        <f t="shared" si="13"/>
        <v>12</v>
      </c>
      <c r="F313" s="25" t="str">
        <f t="shared" si="14"/>
        <v>Dec</v>
      </c>
      <c r="G313" s="25">
        <f>Raw_Orders!G313</f>
        <v>591</v>
      </c>
      <c r="H313" s="29">
        <f>Raw_Orders!K313</f>
        <v>3166.85</v>
      </c>
      <c r="I313" s="25">
        <f>INDEX(tblAccounts[sales_rep_id],MATCH(B313,tblAccounts[id],0))</f>
        <v>321570</v>
      </c>
      <c r="J313" s="25">
        <f>INDEX(tblReps[region_id],MATCH(I313,tblReps[id],0))</f>
        <v>1</v>
      </c>
      <c r="K313" s="25" t="str">
        <f>INDEX(tblRegions[name],MATCH(J313,tblRegions[id],0))</f>
        <v>Northeast</v>
      </c>
    </row>
    <row r="314" spans="1:11" ht="15" customHeight="1" x14ac:dyDescent="0.3">
      <c r="A314" s="25">
        <f>Raw_Orders!A314</f>
        <v>313</v>
      </c>
      <c r="B314" s="25">
        <f>Raw_Orders!B314</f>
        <v>1281</v>
      </c>
      <c r="C314" s="30">
        <f>INT(Raw_Orders!C314)</f>
        <v>42384</v>
      </c>
      <c r="D314" s="25">
        <f t="shared" si="12"/>
        <v>2016</v>
      </c>
      <c r="E314" s="25">
        <f t="shared" si="13"/>
        <v>1</v>
      </c>
      <c r="F314" s="25" t="str">
        <f t="shared" si="14"/>
        <v>Jan</v>
      </c>
      <c r="G314" s="25">
        <f>Raw_Orders!G314</f>
        <v>535</v>
      </c>
      <c r="H314" s="29">
        <f>Raw_Orders!K314</f>
        <v>2808.55</v>
      </c>
      <c r="I314" s="25">
        <f>INDEX(tblAccounts[sales_rep_id],MATCH(B314,tblAccounts[id],0))</f>
        <v>321570</v>
      </c>
      <c r="J314" s="25">
        <f>INDEX(tblReps[region_id],MATCH(I314,tblReps[id],0))</f>
        <v>1</v>
      </c>
      <c r="K314" s="25" t="str">
        <f>INDEX(tblRegions[name],MATCH(J314,tblRegions[id],0))</f>
        <v>Northeast</v>
      </c>
    </row>
    <row r="315" spans="1:11" ht="15" customHeight="1" x14ac:dyDescent="0.3">
      <c r="A315" s="25">
        <f>Raw_Orders!A315</f>
        <v>314</v>
      </c>
      <c r="B315" s="25">
        <f>Raw_Orders!B315</f>
        <v>1281</v>
      </c>
      <c r="C315" s="30">
        <f>INT(Raw_Orders!C315)</f>
        <v>42413</v>
      </c>
      <c r="D315" s="25">
        <f t="shared" si="12"/>
        <v>2016</v>
      </c>
      <c r="E315" s="25">
        <f t="shared" si="13"/>
        <v>2</v>
      </c>
      <c r="F315" s="25" t="str">
        <f t="shared" si="14"/>
        <v>Feb</v>
      </c>
      <c r="G315" s="25">
        <f>Raw_Orders!G315</f>
        <v>480</v>
      </c>
      <c r="H315" s="29">
        <f>Raw_Orders!K315</f>
        <v>2407.6999999999998</v>
      </c>
      <c r="I315" s="25">
        <f>INDEX(tblAccounts[sales_rep_id],MATCH(B315,tblAccounts[id],0))</f>
        <v>321570</v>
      </c>
      <c r="J315" s="25">
        <f>INDEX(tblReps[region_id],MATCH(I315,tblReps[id],0))</f>
        <v>1</v>
      </c>
      <c r="K315" s="25" t="str">
        <f>INDEX(tblRegions[name],MATCH(J315,tblRegions[id],0))</f>
        <v>Northeast</v>
      </c>
    </row>
    <row r="316" spans="1:11" ht="15" customHeight="1" x14ac:dyDescent="0.3">
      <c r="A316" s="25">
        <f>Raw_Orders!A316</f>
        <v>315</v>
      </c>
      <c r="B316" s="25">
        <f>Raw_Orders!B316</f>
        <v>1281</v>
      </c>
      <c r="C316" s="30">
        <f>INT(Raw_Orders!C316)</f>
        <v>42443</v>
      </c>
      <c r="D316" s="25">
        <f t="shared" si="12"/>
        <v>2016</v>
      </c>
      <c r="E316" s="25">
        <f t="shared" si="13"/>
        <v>3</v>
      </c>
      <c r="F316" s="25" t="str">
        <f t="shared" si="14"/>
        <v>Mar</v>
      </c>
      <c r="G316" s="25">
        <f>Raw_Orders!G316</f>
        <v>529</v>
      </c>
      <c r="H316" s="29">
        <f>Raw_Orders!K316</f>
        <v>2677.27</v>
      </c>
      <c r="I316" s="25">
        <f>INDEX(tblAccounts[sales_rep_id],MATCH(B316,tblAccounts[id],0))</f>
        <v>321570</v>
      </c>
      <c r="J316" s="25">
        <f>INDEX(tblReps[region_id],MATCH(I316,tblReps[id],0))</f>
        <v>1</v>
      </c>
      <c r="K316" s="25" t="str">
        <f>INDEX(tblRegions[name],MATCH(J316,tblRegions[id],0))</f>
        <v>Northeast</v>
      </c>
    </row>
    <row r="317" spans="1:11" ht="15" customHeight="1" x14ac:dyDescent="0.3">
      <c r="A317" s="25">
        <f>Raw_Orders!A317</f>
        <v>316</v>
      </c>
      <c r="B317" s="25">
        <f>Raw_Orders!B317</f>
        <v>1281</v>
      </c>
      <c r="C317" s="30">
        <f>INT(Raw_Orders!C317)</f>
        <v>42473</v>
      </c>
      <c r="D317" s="25">
        <f t="shared" si="12"/>
        <v>2016</v>
      </c>
      <c r="E317" s="25">
        <f t="shared" si="13"/>
        <v>4</v>
      </c>
      <c r="F317" s="25" t="str">
        <f t="shared" si="14"/>
        <v>Apr</v>
      </c>
      <c r="G317" s="25">
        <f>Raw_Orders!G317</f>
        <v>501</v>
      </c>
      <c r="H317" s="29">
        <f>Raw_Orders!K317</f>
        <v>2499.9899999999998</v>
      </c>
      <c r="I317" s="25">
        <f>INDEX(tblAccounts[sales_rep_id],MATCH(B317,tblAccounts[id],0))</f>
        <v>321570</v>
      </c>
      <c r="J317" s="25">
        <f>INDEX(tblReps[region_id],MATCH(I317,tblReps[id],0))</f>
        <v>1</v>
      </c>
      <c r="K317" s="25" t="str">
        <f>INDEX(tblRegions[name],MATCH(J317,tblRegions[id],0))</f>
        <v>Northeast</v>
      </c>
    </row>
    <row r="318" spans="1:11" ht="15" customHeight="1" x14ac:dyDescent="0.3">
      <c r="A318" s="25">
        <f>Raw_Orders!A318</f>
        <v>317</v>
      </c>
      <c r="B318" s="25">
        <f>Raw_Orders!B318</f>
        <v>1281</v>
      </c>
      <c r="C318" s="30">
        <f>INT(Raw_Orders!C318)</f>
        <v>42503</v>
      </c>
      <c r="D318" s="25">
        <f t="shared" si="12"/>
        <v>2016</v>
      </c>
      <c r="E318" s="25">
        <f t="shared" si="13"/>
        <v>5</v>
      </c>
      <c r="F318" s="25" t="str">
        <f t="shared" si="14"/>
        <v>May</v>
      </c>
      <c r="G318" s="25">
        <f>Raw_Orders!G318</f>
        <v>575</v>
      </c>
      <c r="H318" s="29">
        <f>Raw_Orders!K318</f>
        <v>3182.25</v>
      </c>
      <c r="I318" s="25">
        <f>INDEX(tblAccounts[sales_rep_id],MATCH(B318,tblAccounts[id],0))</f>
        <v>321570</v>
      </c>
      <c r="J318" s="25">
        <f>INDEX(tblReps[region_id],MATCH(I318,tblReps[id],0))</f>
        <v>1</v>
      </c>
      <c r="K318" s="25" t="str">
        <f>INDEX(tblRegions[name],MATCH(J318,tblRegions[id],0))</f>
        <v>Northeast</v>
      </c>
    </row>
    <row r="319" spans="1:11" ht="15" customHeight="1" x14ac:dyDescent="0.3">
      <c r="A319" s="25">
        <f>Raw_Orders!A319</f>
        <v>318</v>
      </c>
      <c r="B319" s="25">
        <f>Raw_Orders!B319</f>
        <v>1281</v>
      </c>
      <c r="C319" s="30">
        <f>INT(Raw_Orders!C319)</f>
        <v>42533</v>
      </c>
      <c r="D319" s="25">
        <f t="shared" si="12"/>
        <v>2016</v>
      </c>
      <c r="E319" s="25">
        <f t="shared" si="13"/>
        <v>6</v>
      </c>
      <c r="F319" s="25" t="str">
        <f t="shared" si="14"/>
        <v>Jun</v>
      </c>
      <c r="G319" s="25">
        <f>Raw_Orders!G319</f>
        <v>501</v>
      </c>
      <c r="H319" s="29">
        <f>Raw_Orders!K319</f>
        <v>2514.9899999999998</v>
      </c>
      <c r="I319" s="25">
        <f>INDEX(tblAccounts[sales_rep_id],MATCH(B319,tblAccounts[id],0))</f>
        <v>321570</v>
      </c>
      <c r="J319" s="25">
        <f>INDEX(tblReps[region_id],MATCH(I319,tblReps[id],0))</f>
        <v>1</v>
      </c>
      <c r="K319" s="25" t="str">
        <f>INDEX(tblRegions[name],MATCH(J319,tblRegions[id],0))</f>
        <v>Northeast</v>
      </c>
    </row>
    <row r="320" spans="1:11" ht="15" customHeight="1" x14ac:dyDescent="0.3">
      <c r="A320" s="25">
        <f>Raw_Orders!A320</f>
        <v>319</v>
      </c>
      <c r="B320" s="25">
        <f>Raw_Orders!B320</f>
        <v>1281</v>
      </c>
      <c r="C320" s="30">
        <f>INT(Raw_Orders!C320)</f>
        <v>42563</v>
      </c>
      <c r="D320" s="25">
        <f t="shared" si="12"/>
        <v>2016</v>
      </c>
      <c r="E320" s="25">
        <f t="shared" si="13"/>
        <v>7</v>
      </c>
      <c r="F320" s="25" t="str">
        <f t="shared" si="14"/>
        <v>Jul</v>
      </c>
      <c r="G320" s="25">
        <f>Raw_Orders!G320</f>
        <v>619</v>
      </c>
      <c r="H320" s="29">
        <f>Raw_Orders!K320</f>
        <v>3264.09</v>
      </c>
      <c r="I320" s="25">
        <f>INDEX(tblAccounts[sales_rep_id],MATCH(B320,tblAccounts[id],0))</f>
        <v>321570</v>
      </c>
      <c r="J320" s="25">
        <f>INDEX(tblReps[region_id],MATCH(I320,tblReps[id],0))</f>
        <v>1</v>
      </c>
      <c r="K320" s="25" t="str">
        <f>INDEX(tblRegions[name],MATCH(J320,tblRegions[id],0))</f>
        <v>Northeast</v>
      </c>
    </row>
    <row r="321" spans="1:11" ht="15" customHeight="1" x14ac:dyDescent="0.3">
      <c r="A321" s="25">
        <f>Raw_Orders!A321</f>
        <v>320</v>
      </c>
      <c r="B321" s="25">
        <f>Raw_Orders!B321</f>
        <v>1281</v>
      </c>
      <c r="C321" s="30">
        <f>INT(Raw_Orders!C321)</f>
        <v>42593</v>
      </c>
      <c r="D321" s="25">
        <f t="shared" si="12"/>
        <v>2016</v>
      </c>
      <c r="E321" s="25">
        <f t="shared" si="13"/>
        <v>8</v>
      </c>
      <c r="F321" s="25" t="str">
        <f t="shared" si="14"/>
        <v>Aug</v>
      </c>
      <c r="G321" s="25">
        <f>Raw_Orders!G321</f>
        <v>5078</v>
      </c>
      <c r="H321" s="29">
        <f>Raw_Orders!K321</f>
        <v>29699.279999999999</v>
      </c>
      <c r="I321" s="25">
        <f>INDEX(tblAccounts[sales_rep_id],MATCH(B321,tblAccounts[id],0))</f>
        <v>321570</v>
      </c>
      <c r="J321" s="25">
        <f>INDEX(tblReps[region_id],MATCH(I321,tblReps[id],0))</f>
        <v>1</v>
      </c>
      <c r="K321" s="25" t="str">
        <f>INDEX(tblRegions[name],MATCH(J321,tblRegions[id],0))</f>
        <v>Northeast</v>
      </c>
    </row>
    <row r="322" spans="1:11" ht="15" customHeight="1" x14ac:dyDescent="0.3">
      <c r="A322" s="25">
        <f>Raw_Orders!A322</f>
        <v>321</v>
      </c>
      <c r="B322" s="25">
        <f>Raw_Orders!B322</f>
        <v>1281</v>
      </c>
      <c r="C322" s="30">
        <f>INT(Raw_Orders!C322)</f>
        <v>42623</v>
      </c>
      <c r="D322" s="25">
        <f t="shared" ref="D322:D385" si="15">YEAR(C322)</f>
        <v>2016</v>
      </c>
      <c r="E322" s="25">
        <f t="shared" ref="E322:E385" si="16">MONTH(C322)</f>
        <v>9</v>
      </c>
      <c r="F322" s="25" t="str">
        <f t="shared" ref="F322:F385" si="17">TEXT(C322,"mmm")</f>
        <v>Sep</v>
      </c>
      <c r="G322" s="25">
        <f>Raw_Orders!G322</f>
        <v>517</v>
      </c>
      <c r="H322" s="29">
        <f>Raw_Orders!K322</f>
        <v>2666.84</v>
      </c>
      <c r="I322" s="25">
        <f>INDEX(tblAccounts[sales_rep_id],MATCH(B322,tblAccounts[id],0))</f>
        <v>321570</v>
      </c>
      <c r="J322" s="25">
        <f>INDEX(tblReps[region_id],MATCH(I322,tblReps[id],0))</f>
        <v>1</v>
      </c>
      <c r="K322" s="25" t="str">
        <f>INDEX(tblRegions[name],MATCH(J322,tblRegions[id],0))</f>
        <v>Northeast</v>
      </c>
    </row>
    <row r="323" spans="1:11" ht="15" customHeight="1" x14ac:dyDescent="0.3">
      <c r="A323" s="25">
        <f>Raw_Orders!A323</f>
        <v>322</v>
      </c>
      <c r="B323" s="25">
        <f>Raw_Orders!B323</f>
        <v>1281</v>
      </c>
      <c r="C323" s="30">
        <f>INT(Raw_Orders!C323)</f>
        <v>42652</v>
      </c>
      <c r="D323" s="25">
        <f t="shared" si="15"/>
        <v>2016</v>
      </c>
      <c r="E323" s="25">
        <f t="shared" si="16"/>
        <v>10</v>
      </c>
      <c r="F323" s="25" t="str">
        <f t="shared" si="17"/>
        <v>Oct</v>
      </c>
      <c r="G323" s="25">
        <f>Raw_Orders!G323</f>
        <v>725</v>
      </c>
      <c r="H323" s="29">
        <f>Raw_Orders!K323</f>
        <v>4363.1400000000003</v>
      </c>
      <c r="I323" s="25">
        <f>INDEX(tblAccounts[sales_rep_id],MATCH(B323,tblAccounts[id],0))</f>
        <v>321570</v>
      </c>
      <c r="J323" s="25">
        <f>INDEX(tblReps[region_id],MATCH(I323,tblReps[id],0))</f>
        <v>1</v>
      </c>
      <c r="K323" s="25" t="str">
        <f>INDEX(tblRegions[name],MATCH(J323,tblRegions[id],0))</f>
        <v>Northeast</v>
      </c>
    </row>
    <row r="324" spans="1:11" ht="15" customHeight="1" x14ac:dyDescent="0.3">
      <c r="A324" s="25">
        <f>Raw_Orders!A324</f>
        <v>323</v>
      </c>
      <c r="B324" s="25">
        <f>Raw_Orders!B324</f>
        <v>1281</v>
      </c>
      <c r="C324" s="30">
        <f>INT(Raw_Orders!C324)</f>
        <v>42682</v>
      </c>
      <c r="D324" s="25">
        <f t="shared" si="15"/>
        <v>2016</v>
      </c>
      <c r="E324" s="25">
        <f t="shared" si="16"/>
        <v>11</v>
      </c>
      <c r="F324" s="25" t="str">
        <f t="shared" si="17"/>
        <v>Nov</v>
      </c>
      <c r="G324" s="25">
        <f>Raw_Orders!G324</f>
        <v>522</v>
      </c>
      <c r="H324" s="29">
        <f>Raw_Orders!K324</f>
        <v>2702.28</v>
      </c>
      <c r="I324" s="25">
        <f>INDEX(tblAccounts[sales_rep_id],MATCH(B324,tblAccounts[id],0))</f>
        <v>321570</v>
      </c>
      <c r="J324" s="25">
        <f>INDEX(tblReps[region_id],MATCH(I324,tblReps[id],0))</f>
        <v>1</v>
      </c>
      <c r="K324" s="25" t="str">
        <f>INDEX(tblRegions[name],MATCH(J324,tblRegions[id],0))</f>
        <v>Northeast</v>
      </c>
    </row>
    <row r="325" spans="1:11" ht="15" customHeight="1" x14ac:dyDescent="0.3">
      <c r="A325" s="25">
        <f>Raw_Orders!A325</f>
        <v>324</v>
      </c>
      <c r="B325" s="25">
        <f>Raw_Orders!B325</f>
        <v>1281</v>
      </c>
      <c r="C325" s="30">
        <f>INT(Raw_Orders!C325)</f>
        <v>42712</v>
      </c>
      <c r="D325" s="25">
        <f t="shared" si="15"/>
        <v>2016</v>
      </c>
      <c r="E325" s="25">
        <f t="shared" si="16"/>
        <v>12</v>
      </c>
      <c r="F325" s="25" t="str">
        <f t="shared" si="17"/>
        <v>Dec</v>
      </c>
      <c r="G325" s="25">
        <f>Raw_Orders!G325</f>
        <v>538</v>
      </c>
      <c r="H325" s="29">
        <f>Raw_Orders!K325</f>
        <v>2766</v>
      </c>
      <c r="I325" s="25">
        <f>INDEX(tblAccounts[sales_rep_id],MATCH(B325,tblAccounts[id],0))</f>
        <v>321570</v>
      </c>
      <c r="J325" s="25">
        <f>INDEX(tblReps[region_id],MATCH(I325,tblReps[id],0))</f>
        <v>1</v>
      </c>
      <c r="K325" s="25" t="str">
        <f>INDEX(tblRegions[name],MATCH(J325,tblRegions[id],0))</f>
        <v>Northeast</v>
      </c>
    </row>
    <row r="326" spans="1:11" ht="15" customHeight="1" x14ac:dyDescent="0.3">
      <c r="A326" s="25">
        <f>Raw_Orders!A326</f>
        <v>325</v>
      </c>
      <c r="B326" s="25">
        <f>Raw_Orders!B326</f>
        <v>1291</v>
      </c>
      <c r="C326" s="30">
        <f>INT(Raw_Orders!C326)</f>
        <v>42130</v>
      </c>
      <c r="D326" s="25">
        <f t="shared" si="15"/>
        <v>2015</v>
      </c>
      <c r="E326" s="25">
        <f t="shared" si="16"/>
        <v>5</v>
      </c>
      <c r="F326" s="25" t="str">
        <f t="shared" si="17"/>
        <v>May</v>
      </c>
      <c r="G326" s="25">
        <f>Raw_Orders!G326</f>
        <v>1105</v>
      </c>
      <c r="H326" s="29">
        <f>Raw_Orders!K326</f>
        <v>5650.29</v>
      </c>
      <c r="I326" s="25">
        <f>INDEX(tblAccounts[sales_rep_id],MATCH(B326,tblAccounts[id],0))</f>
        <v>321580</v>
      </c>
      <c r="J326" s="25">
        <f>INDEX(tblReps[region_id],MATCH(I326,tblReps[id],0))</f>
        <v>1</v>
      </c>
      <c r="K326" s="25" t="str">
        <f>INDEX(tblRegions[name],MATCH(J326,tblRegions[id],0))</f>
        <v>Northeast</v>
      </c>
    </row>
    <row r="327" spans="1:11" ht="15" customHeight="1" x14ac:dyDescent="0.3">
      <c r="A327" s="25">
        <f>Raw_Orders!A327</f>
        <v>326</v>
      </c>
      <c r="B327" s="25">
        <f>Raw_Orders!B327</f>
        <v>1291</v>
      </c>
      <c r="C327" s="30">
        <f>INT(Raw_Orders!C327)</f>
        <v>42159</v>
      </c>
      <c r="D327" s="25">
        <f t="shared" si="15"/>
        <v>2015</v>
      </c>
      <c r="E327" s="25">
        <f t="shared" si="16"/>
        <v>6</v>
      </c>
      <c r="F327" s="25" t="str">
        <f t="shared" si="17"/>
        <v>Jun</v>
      </c>
      <c r="G327" s="25">
        <f>Raw_Orders!G327</f>
        <v>392</v>
      </c>
      <c r="H327" s="29">
        <f>Raw_Orders!K327</f>
        <v>2221.85</v>
      </c>
      <c r="I327" s="25">
        <f>INDEX(tblAccounts[sales_rep_id],MATCH(B327,tblAccounts[id],0))</f>
        <v>321580</v>
      </c>
      <c r="J327" s="25">
        <f>INDEX(tblReps[region_id],MATCH(I327,tblReps[id],0))</f>
        <v>1</v>
      </c>
      <c r="K327" s="25" t="str">
        <f>INDEX(tblRegions[name],MATCH(J327,tblRegions[id],0))</f>
        <v>Northeast</v>
      </c>
    </row>
    <row r="328" spans="1:11" ht="15" customHeight="1" x14ac:dyDescent="0.3">
      <c r="A328" s="25">
        <f>Raw_Orders!A328</f>
        <v>327</v>
      </c>
      <c r="B328" s="25">
        <f>Raw_Orders!B328</f>
        <v>1291</v>
      </c>
      <c r="C328" s="30">
        <f>INT(Raw_Orders!C328)</f>
        <v>42189</v>
      </c>
      <c r="D328" s="25">
        <f t="shared" si="15"/>
        <v>2015</v>
      </c>
      <c r="E328" s="25">
        <f t="shared" si="16"/>
        <v>7</v>
      </c>
      <c r="F328" s="25" t="str">
        <f t="shared" si="17"/>
        <v>Jul</v>
      </c>
      <c r="G328" s="25">
        <f>Raw_Orders!G328</f>
        <v>359</v>
      </c>
      <c r="H328" s="29">
        <f>Raw_Orders!K328</f>
        <v>1954.09</v>
      </c>
      <c r="I328" s="25">
        <f>INDEX(tblAccounts[sales_rep_id],MATCH(B328,tblAccounts[id],0))</f>
        <v>321580</v>
      </c>
      <c r="J328" s="25">
        <f>INDEX(tblReps[region_id],MATCH(I328,tblReps[id],0))</f>
        <v>1</v>
      </c>
      <c r="K328" s="25" t="str">
        <f>INDEX(tblRegions[name],MATCH(J328,tblRegions[id],0))</f>
        <v>Northeast</v>
      </c>
    </row>
    <row r="329" spans="1:11" ht="15" customHeight="1" x14ac:dyDescent="0.3">
      <c r="A329" s="25">
        <f>Raw_Orders!A329</f>
        <v>328</v>
      </c>
      <c r="B329" s="25">
        <f>Raw_Orders!B329</f>
        <v>1291</v>
      </c>
      <c r="C329" s="30">
        <f>INT(Raw_Orders!C329)</f>
        <v>42219</v>
      </c>
      <c r="D329" s="25">
        <f t="shared" si="15"/>
        <v>2015</v>
      </c>
      <c r="E329" s="25">
        <f t="shared" si="16"/>
        <v>8</v>
      </c>
      <c r="F329" s="25" t="str">
        <f t="shared" si="17"/>
        <v>Aug</v>
      </c>
      <c r="G329" s="25">
        <f>Raw_Orders!G329</f>
        <v>40</v>
      </c>
      <c r="H329" s="29">
        <f>Raw_Orders!K329</f>
        <v>312.83</v>
      </c>
      <c r="I329" s="25">
        <f>INDEX(tblAccounts[sales_rep_id],MATCH(B329,tblAccounts[id],0))</f>
        <v>321580</v>
      </c>
      <c r="J329" s="25">
        <f>INDEX(tblReps[region_id],MATCH(I329,tblReps[id],0))</f>
        <v>1</v>
      </c>
      <c r="K329" s="25" t="str">
        <f>INDEX(tblRegions[name],MATCH(J329,tblRegions[id],0))</f>
        <v>Northeast</v>
      </c>
    </row>
    <row r="330" spans="1:11" ht="15" customHeight="1" x14ac:dyDescent="0.3">
      <c r="A330" s="25">
        <f>Raw_Orders!A330</f>
        <v>329</v>
      </c>
      <c r="B330" s="25">
        <f>Raw_Orders!B330</f>
        <v>1291</v>
      </c>
      <c r="C330" s="30">
        <f>INT(Raw_Orders!C330)</f>
        <v>42248</v>
      </c>
      <c r="D330" s="25">
        <f t="shared" si="15"/>
        <v>2015</v>
      </c>
      <c r="E330" s="25">
        <f t="shared" si="16"/>
        <v>9</v>
      </c>
      <c r="F330" s="25" t="str">
        <f t="shared" si="17"/>
        <v>Sep</v>
      </c>
      <c r="G330" s="25">
        <f>Raw_Orders!G330</f>
        <v>330</v>
      </c>
      <c r="H330" s="29">
        <f>Raw_Orders!K330</f>
        <v>1987.22</v>
      </c>
      <c r="I330" s="25">
        <f>INDEX(tblAccounts[sales_rep_id],MATCH(B330,tblAccounts[id],0))</f>
        <v>321580</v>
      </c>
      <c r="J330" s="25">
        <f>INDEX(tblReps[region_id],MATCH(I330,tblReps[id],0))</f>
        <v>1</v>
      </c>
      <c r="K330" s="25" t="str">
        <f>INDEX(tblRegions[name],MATCH(J330,tblRegions[id],0))</f>
        <v>Northeast</v>
      </c>
    </row>
    <row r="331" spans="1:11" ht="15" customHeight="1" x14ac:dyDescent="0.3">
      <c r="A331" s="25">
        <f>Raw_Orders!A331</f>
        <v>330</v>
      </c>
      <c r="B331" s="25">
        <f>Raw_Orders!B331</f>
        <v>1291</v>
      </c>
      <c r="C331" s="30">
        <f>INT(Raw_Orders!C331)</f>
        <v>42278</v>
      </c>
      <c r="D331" s="25">
        <f t="shared" si="15"/>
        <v>2015</v>
      </c>
      <c r="E331" s="25">
        <f t="shared" si="16"/>
        <v>10</v>
      </c>
      <c r="F331" s="25" t="str">
        <f t="shared" si="17"/>
        <v>Oct</v>
      </c>
      <c r="G331" s="25">
        <f>Raw_Orders!G331</f>
        <v>339</v>
      </c>
      <c r="H331" s="29">
        <f>Raw_Orders!K331</f>
        <v>1761.61</v>
      </c>
      <c r="I331" s="25">
        <f>INDEX(tblAccounts[sales_rep_id],MATCH(B331,tblAccounts[id],0))</f>
        <v>321580</v>
      </c>
      <c r="J331" s="25">
        <f>INDEX(tblReps[region_id],MATCH(I331,tblReps[id],0))</f>
        <v>1</v>
      </c>
      <c r="K331" s="25" t="str">
        <f>INDEX(tblRegions[name],MATCH(J331,tblRegions[id],0))</f>
        <v>Northeast</v>
      </c>
    </row>
    <row r="332" spans="1:11" ht="15" customHeight="1" x14ac:dyDescent="0.3">
      <c r="A332" s="25">
        <f>Raw_Orders!A332</f>
        <v>331</v>
      </c>
      <c r="B332" s="25">
        <f>Raw_Orders!B332</f>
        <v>1291</v>
      </c>
      <c r="C332" s="30">
        <f>INT(Raw_Orders!C332)</f>
        <v>42307</v>
      </c>
      <c r="D332" s="25">
        <f t="shared" si="15"/>
        <v>2015</v>
      </c>
      <c r="E332" s="25">
        <f t="shared" si="16"/>
        <v>10</v>
      </c>
      <c r="F332" s="25" t="str">
        <f t="shared" si="17"/>
        <v>Oct</v>
      </c>
      <c r="G332" s="25">
        <f>Raw_Orders!G332</f>
        <v>362</v>
      </c>
      <c r="H332" s="29">
        <f>Raw_Orders!K332</f>
        <v>1951.38</v>
      </c>
      <c r="I332" s="25">
        <f>INDEX(tblAccounts[sales_rep_id],MATCH(B332,tblAccounts[id],0))</f>
        <v>321580</v>
      </c>
      <c r="J332" s="25">
        <f>INDEX(tblReps[region_id],MATCH(I332,tblReps[id],0))</f>
        <v>1</v>
      </c>
      <c r="K332" s="25" t="str">
        <f>INDEX(tblRegions[name],MATCH(J332,tblRegions[id],0))</f>
        <v>Northeast</v>
      </c>
    </row>
    <row r="333" spans="1:11" ht="15" customHeight="1" x14ac:dyDescent="0.3">
      <c r="A333" s="25">
        <f>Raw_Orders!A333</f>
        <v>332</v>
      </c>
      <c r="B333" s="25">
        <f>Raw_Orders!B333</f>
        <v>1291</v>
      </c>
      <c r="C333" s="30">
        <f>INT(Raw_Orders!C333)</f>
        <v>42336</v>
      </c>
      <c r="D333" s="25">
        <f t="shared" si="15"/>
        <v>2015</v>
      </c>
      <c r="E333" s="25">
        <f t="shared" si="16"/>
        <v>11</v>
      </c>
      <c r="F333" s="25" t="str">
        <f t="shared" si="17"/>
        <v>Nov</v>
      </c>
      <c r="G333" s="25">
        <f>Raw_Orders!G333</f>
        <v>341</v>
      </c>
      <c r="H333" s="29">
        <f>Raw_Orders!K333</f>
        <v>1837.36</v>
      </c>
      <c r="I333" s="25">
        <f>INDEX(tblAccounts[sales_rep_id],MATCH(B333,tblAccounts[id],0))</f>
        <v>321580</v>
      </c>
      <c r="J333" s="25">
        <f>INDEX(tblReps[region_id],MATCH(I333,tblReps[id],0))</f>
        <v>1</v>
      </c>
      <c r="K333" s="25" t="str">
        <f>INDEX(tblRegions[name],MATCH(J333,tblRegions[id],0))</f>
        <v>Northeast</v>
      </c>
    </row>
    <row r="334" spans="1:11" ht="15" customHeight="1" x14ac:dyDescent="0.3">
      <c r="A334" s="25">
        <f>Raw_Orders!A334</f>
        <v>333</v>
      </c>
      <c r="B334" s="25">
        <f>Raw_Orders!B334</f>
        <v>1291</v>
      </c>
      <c r="C334" s="30">
        <f>INT(Raw_Orders!C334)</f>
        <v>42365</v>
      </c>
      <c r="D334" s="25">
        <f t="shared" si="15"/>
        <v>2015</v>
      </c>
      <c r="E334" s="25">
        <f t="shared" si="16"/>
        <v>12</v>
      </c>
      <c r="F334" s="25" t="str">
        <f t="shared" si="17"/>
        <v>Dec</v>
      </c>
      <c r="G334" s="25">
        <f>Raw_Orders!G334</f>
        <v>328</v>
      </c>
      <c r="H334" s="29">
        <f>Raw_Orders!K334</f>
        <v>1750.54</v>
      </c>
      <c r="I334" s="25">
        <f>INDEX(tblAccounts[sales_rep_id],MATCH(B334,tblAccounts[id],0))</f>
        <v>321580</v>
      </c>
      <c r="J334" s="25">
        <f>INDEX(tblReps[region_id],MATCH(I334,tblReps[id],0))</f>
        <v>1</v>
      </c>
      <c r="K334" s="25" t="str">
        <f>INDEX(tblRegions[name],MATCH(J334,tblRegions[id],0))</f>
        <v>Northeast</v>
      </c>
    </row>
    <row r="335" spans="1:11" ht="15" customHeight="1" x14ac:dyDescent="0.3">
      <c r="A335" s="25">
        <f>Raw_Orders!A335</f>
        <v>334</v>
      </c>
      <c r="B335" s="25">
        <f>Raw_Orders!B335</f>
        <v>1291</v>
      </c>
      <c r="C335" s="30">
        <f>INT(Raw_Orders!C335)</f>
        <v>42395</v>
      </c>
      <c r="D335" s="25">
        <f t="shared" si="15"/>
        <v>2016</v>
      </c>
      <c r="E335" s="25">
        <f t="shared" si="16"/>
        <v>1</v>
      </c>
      <c r="F335" s="25" t="str">
        <f t="shared" si="17"/>
        <v>Jan</v>
      </c>
      <c r="G335" s="25">
        <f>Raw_Orders!G335</f>
        <v>397</v>
      </c>
      <c r="H335" s="29">
        <f>Raw_Orders!K335</f>
        <v>2183.69</v>
      </c>
      <c r="I335" s="25">
        <f>INDEX(tblAccounts[sales_rep_id],MATCH(B335,tblAccounts[id],0))</f>
        <v>321580</v>
      </c>
      <c r="J335" s="25">
        <f>INDEX(tblReps[region_id],MATCH(I335,tblReps[id],0))</f>
        <v>1</v>
      </c>
      <c r="K335" s="25" t="str">
        <f>INDEX(tblRegions[name],MATCH(J335,tblRegions[id],0))</f>
        <v>Northeast</v>
      </c>
    </row>
    <row r="336" spans="1:11" ht="15" customHeight="1" x14ac:dyDescent="0.3">
      <c r="A336" s="25">
        <f>Raw_Orders!A336</f>
        <v>335</v>
      </c>
      <c r="B336" s="25">
        <f>Raw_Orders!B336</f>
        <v>1291</v>
      </c>
      <c r="C336" s="30">
        <f>INT(Raw_Orders!C336)</f>
        <v>42425</v>
      </c>
      <c r="D336" s="25">
        <f t="shared" si="15"/>
        <v>2016</v>
      </c>
      <c r="E336" s="25">
        <f t="shared" si="16"/>
        <v>2</v>
      </c>
      <c r="F336" s="25" t="str">
        <f t="shared" si="17"/>
        <v>Feb</v>
      </c>
      <c r="G336" s="25">
        <f>Raw_Orders!G336</f>
        <v>369</v>
      </c>
      <c r="H336" s="29">
        <f>Raw_Orders!K336</f>
        <v>2027.69</v>
      </c>
      <c r="I336" s="25">
        <f>INDEX(tblAccounts[sales_rep_id],MATCH(B336,tblAccounts[id],0))</f>
        <v>321580</v>
      </c>
      <c r="J336" s="25">
        <f>INDEX(tblReps[region_id],MATCH(I336,tblReps[id],0))</f>
        <v>1</v>
      </c>
      <c r="K336" s="25" t="str">
        <f>INDEX(tblRegions[name],MATCH(J336,tblRegions[id],0))</f>
        <v>Northeast</v>
      </c>
    </row>
    <row r="337" spans="1:11" ht="15" customHeight="1" x14ac:dyDescent="0.3">
      <c r="A337" s="25">
        <f>Raw_Orders!A337</f>
        <v>336</v>
      </c>
      <c r="B337" s="25">
        <f>Raw_Orders!B337</f>
        <v>1291</v>
      </c>
      <c r="C337" s="30">
        <f>INT(Raw_Orders!C337)</f>
        <v>42454</v>
      </c>
      <c r="D337" s="25">
        <f t="shared" si="15"/>
        <v>2016</v>
      </c>
      <c r="E337" s="25">
        <f t="shared" si="16"/>
        <v>3</v>
      </c>
      <c r="F337" s="25" t="str">
        <f t="shared" si="17"/>
        <v>Mar</v>
      </c>
      <c r="G337" s="25">
        <f>Raw_Orders!G337</f>
        <v>407</v>
      </c>
      <c r="H337" s="29">
        <f>Raw_Orders!K337</f>
        <v>2315.36</v>
      </c>
      <c r="I337" s="25">
        <f>INDEX(tblAccounts[sales_rep_id],MATCH(B337,tblAccounts[id],0))</f>
        <v>321580</v>
      </c>
      <c r="J337" s="25">
        <f>INDEX(tblReps[region_id],MATCH(I337,tblReps[id],0))</f>
        <v>1</v>
      </c>
      <c r="K337" s="25" t="str">
        <f>INDEX(tblRegions[name],MATCH(J337,tblRegions[id],0))</f>
        <v>Northeast</v>
      </c>
    </row>
    <row r="338" spans="1:11" ht="15" customHeight="1" x14ac:dyDescent="0.3">
      <c r="A338" s="25">
        <f>Raw_Orders!A338</f>
        <v>337</v>
      </c>
      <c r="B338" s="25">
        <f>Raw_Orders!B338</f>
        <v>1291</v>
      </c>
      <c r="C338" s="30">
        <f>INT(Raw_Orders!C338)</f>
        <v>42483</v>
      </c>
      <c r="D338" s="25">
        <f t="shared" si="15"/>
        <v>2016</v>
      </c>
      <c r="E338" s="25">
        <f t="shared" si="16"/>
        <v>4</v>
      </c>
      <c r="F338" s="25" t="str">
        <f t="shared" si="17"/>
        <v>Apr</v>
      </c>
      <c r="G338" s="25">
        <f>Raw_Orders!G338</f>
        <v>309</v>
      </c>
      <c r="H338" s="29">
        <f>Raw_Orders!K338</f>
        <v>1588.23</v>
      </c>
      <c r="I338" s="25">
        <f>INDEX(tblAccounts[sales_rep_id],MATCH(B338,tblAccounts[id],0))</f>
        <v>321580</v>
      </c>
      <c r="J338" s="25">
        <f>INDEX(tblReps[region_id],MATCH(I338,tblReps[id],0))</f>
        <v>1</v>
      </c>
      <c r="K338" s="25" t="str">
        <f>INDEX(tblRegions[name],MATCH(J338,tblRegions[id],0))</f>
        <v>Northeast</v>
      </c>
    </row>
    <row r="339" spans="1:11" ht="15" customHeight="1" x14ac:dyDescent="0.3">
      <c r="A339" s="25">
        <f>Raw_Orders!A339</f>
        <v>338</v>
      </c>
      <c r="B339" s="25">
        <f>Raw_Orders!B339</f>
        <v>1291</v>
      </c>
      <c r="C339" s="30">
        <f>INT(Raw_Orders!C339)</f>
        <v>42512</v>
      </c>
      <c r="D339" s="25">
        <f t="shared" si="15"/>
        <v>2016</v>
      </c>
      <c r="E339" s="25">
        <f t="shared" si="16"/>
        <v>5</v>
      </c>
      <c r="F339" s="25" t="str">
        <f t="shared" si="17"/>
        <v>May</v>
      </c>
      <c r="G339" s="25">
        <f>Raw_Orders!G339</f>
        <v>203</v>
      </c>
      <c r="H339" s="29">
        <f>Raw_Orders!K339</f>
        <v>1070.47</v>
      </c>
      <c r="I339" s="25">
        <f>INDEX(tblAccounts[sales_rep_id],MATCH(B339,tblAccounts[id],0))</f>
        <v>321580</v>
      </c>
      <c r="J339" s="25">
        <f>INDEX(tblReps[region_id],MATCH(I339,tblReps[id],0))</f>
        <v>1</v>
      </c>
      <c r="K339" s="25" t="str">
        <f>INDEX(tblRegions[name],MATCH(J339,tblRegions[id],0))</f>
        <v>Northeast</v>
      </c>
    </row>
    <row r="340" spans="1:11" ht="15" customHeight="1" x14ac:dyDescent="0.3">
      <c r="A340" s="25">
        <f>Raw_Orders!A340</f>
        <v>339</v>
      </c>
      <c r="B340" s="25">
        <f>Raw_Orders!B340</f>
        <v>1291</v>
      </c>
      <c r="C340" s="30">
        <f>INT(Raw_Orders!C340)</f>
        <v>42541</v>
      </c>
      <c r="D340" s="25">
        <f t="shared" si="15"/>
        <v>2016</v>
      </c>
      <c r="E340" s="25">
        <f t="shared" si="16"/>
        <v>6</v>
      </c>
      <c r="F340" s="25" t="str">
        <f t="shared" si="17"/>
        <v>Jun</v>
      </c>
      <c r="G340" s="25">
        <f>Raw_Orders!G340</f>
        <v>363</v>
      </c>
      <c r="H340" s="29">
        <f>Raw_Orders!K340</f>
        <v>1925.82</v>
      </c>
      <c r="I340" s="25">
        <f>INDEX(tblAccounts[sales_rep_id],MATCH(B340,tblAccounts[id],0))</f>
        <v>321580</v>
      </c>
      <c r="J340" s="25">
        <f>INDEX(tblReps[region_id],MATCH(I340,tblReps[id],0))</f>
        <v>1</v>
      </c>
      <c r="K340" s="25" t="str">
        <f>INDEX(tblRegions[name],MATCH(J340,tblRegions[id],0))</f>
        <v>Northeast</v>
      </c>
    </row>
    <row r="341" spans="1:11" ht="15" customHeight="1" x14ac:dyDescent="0.3">
      <c r="A341" s="25">
        <f>Raw_Orders!A341</f>
        <v>340</v>
      </c>
      <c r="B341" s="25">
        <f>Raw_Orders!B341</f>
        <v>1291</v>
      </c>
      <c r="C341" s="30">
        <f>INT(Raw_Orders!C341)</f>
        <v>42570</v>
      </c>
      <c r="D341" s="25">
        <f t="shared" si="15"/>
        <v>2016</v>
      </c>
      <c r="E341" s="25">
        <f t="shared" si="16"/>
        <v>7</v>
      </c>
      <c r="F341" s="25" t="str">
        <f t="shared" si="17"/>
        <v>Jul</v>
      </c>
      <c r="G341" s="25">
        <f>Raw_Orders!G341</f>
        <v>324</v>
      </c>
      <c r="H341" s="29">
        <f>Raw_Orders!K341</f>
        <v>1688.04</v>
      </c>
      <c r="I341" s="25">
        <f>INDEX(tblAccounts[sales_rep_id],MATCH(B341,tblAccounts[id],0))</f>
        <v>321580</v>
      </c>
      <c r="J341" s="25">
        <f>INDEX(tblReps[region_id],MATCH(I341,tblReps[id],0))</f>
        <v>1</v>
      </c>
      <c r="K341" s="25" t="str">
        <f>INDEX(tblRegions[name],MATCH(J341,tblRegions[id],0))</f>
        <v>Northeast</v>
      </c>
    </row>
    <row r="342" spans="1:11" ht="15" customHeight="1" x14ac:dyDescent="0.3">
      <c r="A342" s="25">
        <f>Raw_Orders!A342</f>
        <v>341</v>
      </c>
      <c r="B342" s="25">
        <f>Raw_Orders!B342</f>
        <v>1291</v>
      </c>
      <c r="C342" s="30">
        <f>INT(Raw_Orders!C342)</f>
        <v>42600</v>
      </c>
      <c r="D342" s="25">
        <f t="shared" si="15"/>
        <v>2016</v>
      </c>
      <c r="E342" s="25">
        <f t="shared" si="16"/>
        <v>8</v>
      </c>
      <c r="F342" s="25" t="str">
        <f t="shared" si="17"/>
        <v>Aug</v>
      </c>
      <c r="G342" s="25">
        <f>Raw_Orders!G342</f>
        <v>372</v>
      </c>
      <c r="H342" s="29">
        <f>Raw_Orders!K342</f>
        <v>2036.32</v>
      </c>
      <c r="I342" s="25">
        <f>INDEX(tblAccounts[sales_rep_id],MATCH(B342,tblAccounts[id],0))</f>
        <v>321580</v>
      </c>
      <c r="J342" s="25">
        <f>INDEX(tblReps[region_id],MATCH(I342,tblReps[id],0))</f>
        <v>1</v>
      </c>
      <c r="K342" s="25" t="str">
        <f>INDEX(tblRegions[name],MATCH(J342,tblRegions[id],0))</f>
        <v>Northeast</v>
      </c>
    </row>
    <row r="343" spans="1:11" ht="15" customHeight="1" x14ac:dyDescent="0.3">
      <c r="A343" s="25">
        <f>Raw_Orders!A343</f>
        <v>342</v>
      </c>
      <c r="B343" s="25">
        <f>Raw_Orders!B343</f>
        <v>1291</v>
      </c>
      <c r="C343" s="30">
        <f>INT(Raw_Orders!C343)</f>
        <v>42630</v>
      </c>
      <c r="D343" s="25">
        <f t="shared" si="15"/>
        <v>2016</v>
      </c>
      <c r="E343" s="25">
        <f t="shared" si="16"/>
        <v>9</v>
      </c>
      <c r="F343" s="25" t="str">
        <f t="shared" si="17"/>
        <v>Sep</v>
      </c>
      <c r="G343" s="25">
        <f>Raw_Orders!G343</f>
        <v>333</v>
      </c>
      <c r="H343" s="29">
        <f>Raw_Orders!K343</f>
        <v>1784.31</v>
      </c>
      <c r="I343" s="25">
        <f>INDEX(tblAccounts[sales_rep_id],MATCH(B343,tblAccounts[id],0))</f>
        <v>321580</v>
      </c>
      <c r="J343" s="25">
        <f>INDEX(tblReps[region_id],MATCH(I343,tblReps[id],0))</f>
        <v>1</v>
      </c>
      <c r="K343" s="25" t="str">
        <f>INDEX(tblRegions[name],MATCH(J343,tblRegions[id],0))</f>
        <v>Northeast</v>
      </c>
    </row>
    <row r="344" spans="1:11" ht="15" customHeight="1" x14ac:dyDescent="0.3">
      <c r="A344" s="25">
        <f>Raw_Orders!A344</f>
        <v>343</v>
      </c>
      <c r="B344" s="25">
        <f>Raw_Orders!B344</f>
        <v>1291</v>
      </c>
      <c r="C344" s="30">
        <f>INT(Raw_Orders!C344)</f>
        <v>42660</v>
      </c>
      <c r="D344" s="25">
        <f t="shared" si="15"/>
        <v>2016</v>
      </c>
      <c r="E344" s="25">
        <f t="shared" si="16"/>
        <v>10</v>
      </c>
      <c r="F344" s="25" t="str">
        <f t="shared" si="17"/>
        <v>Oct</v>
      </c>
      <c r="G344" s="25">
        <f>Raw_Orders!G344</f>
        <v>350</v>
      </c>
      <c r="H344" s="29">
        <f>Raw_Orders!K344</f>
        <v>1901.64</v>
      </c>
      <c r="I344" s="25">
        <f>INDEX(tblAccounts[sales_rep_id],MATCH(B344,tblAccounts[id],0))</f>
        <v>321580</v>
      </c>
      <c r="J344" s="25">
        <f>INDEX(tblReps[region_id],MATCH(I344,tblReps[id],0))</f>
        <v>1</v>
      </c>
      <c r="K344" s="25" t="str">
        <f>INDEX(tblRegions[name],MATCH(J344,tblRegions[id],0))</f>
        <v>Northeast</v>
      </c>
    </row>
    <row r="345" spans="1:11" ht="15" customHeight="1" x14ac:dyDescent="0.3">
      <c r="A345" s="25">
        <f>Raw_Orders!A345</f>
        <v>344</v>
      </c>
      <c r="B345" s="25">
        <f>Raw_Orders!B345</f>
        <v>1291</v>
      </c>
      <c r="C345" s="30">
        <f>INT(Raw_Orders!C345)</f>
        <v>42690</v>
      </c>
      <c r="D345" s="25">
        <f t="shared" si="15"/>
        <v>2016</v>
      </c>
      <c r="E345" s="25">
        <f t="shared" si="16"/>
        <v>11</v>
      </c>
      <c r="F345" s="25" t="str">
        <f t="shared" si="17"/>
        <v>Nov</v>
      </c>
      <c r="G345" s="25">
        <f>Raw_Orders!G345</f>
        <v>352</v>
      </c>
      <c r="H345" s="29">
        <f>Raw_Orders!K345</f>
        <v>1878.39</v>
      </c>
      <c r="I345" s="25">
        <f>INDEX(tblAccounts[sales_rep_id],MATCH(B345,tblAccounts[id],0))</f>
        <v>321580</v>
      </c>
      <c r="J345" s="25">
        <f>INDEX(tblReps[region_id],MATCH(I345,tblReps[id],0))</f>
        <v>1</v>
      </c>
      <c r="K345" s="25" t="str">
        <f>INDEX(tblRegions[name],MATCH(J345,tblRegions[id],0))</f>
        <v>Northeast</v>
      </c>
    </row>
    <row r="346" spans="1:11" ht="15" customHeight="1" x14ac:dyDescent="0.3">
      <c r="A346" s="25">
        <f>Raw_Orders!A346</f>
        <v>345</v>
      </c>
      <c r="B346" s="25">
        <f>Raw_Orders!B346</f>
        <v>1291</v>
      </c>
      <c r="C346" s="30">
        <f>INT(Raw_Orders!C346)</f>
        <v>42719</v>
      </c>
      <c r="D346" s="25">
        <f t="shared" si="15"/>
        <v>2016</v>
      </c>
      <c r="E346" s="25">
        <f t="shared" si="16"/>
        <v>12</v>
      </c>
      <c r="F346" s="25" t="str">
        <f t="shared" si="17"/>
        <v>Dec</v>
      </c>
      <c r="G346" s="25">
        <f>Raw_Orders!G346</f>
        <v>373</v>
      </c>
      <c r="H346" s="29">
        <f>Raw_Orders!K346</f>
        <v>2124.09</v>
      </c>
      <c r="I346" s="25">
        <f>INDEX(tblAccounts[sales_rep_id],MATCH(B346,tblAccounts[id],0))</f>
        <v>321580</v>
      </c>
      <c r="J346" s="25">
        <f>INDEX(tblReps[region_id],MATCH(I346,tblReps[id],0))</f>
        <v>1</v>
      </c>
      <c r="K346" s="25" t="str">
        <f>INDEX(tblRegions[name],MATCH(J346,tblRegions[id],0))</f>
        <v>Northeast</v>
      </c>
    </row>
    <row r="347" spans="1:11" ht="15" customHeight="1" x14ac:dyDescent="0.3">
      <c r="A347" s="25">
        <f>Raw_Orders!A347</f>
        <v>346</v>
      </c>
      <c r="B347" s="25">
        <f>Raw_Orders!B347</f>
        <v>1301</v>
      </c>
      <c r="C347" s="30">
        <f>INT(Raw_Orders!C347)</f>
        <v>41616</v>
      </c>
      <c r="D347" s="25">
        <f t="shared" si="15"/>
        <v>2013</v>
      </c>
      <c r="E347" s="25">
        <f t="shared" si="16"/>
        <v>12</v>
      </c>
      <c r="F347" s="25" t="str">
        <f t="shared" si="17"/>
        <v>Dec</v>
      </c>
      <c r="G347" s="25">
        <f>Raw_Orders!G347</f>
        <v>206</v>
      </c>
      <c r="H347" s="29">
        <f>Raw_Orders!K347</f>
        <v>1350.6</v>
      </c>
      <c r="I347" s="25">
        <f>INDEX(tblAccounts[sales_rep_id],MATCH(B347,tblAccounts[id],0))</f>
        <v>321590</v>
      </c>
      <c r="J347" s="25">
        <f>INDEX(tblReps[region_id],MATCH(I347,tblReps[id],0))</f>
        <v>1</v>
      </c>
      <c r="K347" s="25" t="str">
        <f>INDEX(tblRegions[name],MATCH(J347,tblRegions[id],0))</f>
        <v>Northeast</v>
      </c>
    </row>
    <row r="348" spans="1:11" ht="15" customHeight="1" x14ac:dyDescent="0.3">
      <c r="A348" s="25">
        <f>Raw_Orders!A348</f>
        <v>347</v>
      </c>
      <c r="B348" s="25">
        <f>Raw_Orders!B348</f>
        <v>1301</v>
      </c>
      <c r="C348" s="30">
        <f>INT(Raw_Orders!C348)</f>
        <v>41646</v>
      </c>
      <c r="D348" s="25">
        <f t="shared" si="15"/>
        <v>2014</v>
      </c>
      <c r="E348" s="25">
        <f t="shared" si="16"/>
        <v>1</v>
      </c>
      <c r="F348" s="25" t="str">
        <f t="shared" si="17"/>
        <v>Jan</v>
      </c>
      <c r="G348" s="25">
        <f>Raw_Orders!G348</f>
        <v>241</v>
      </c>
      <c r="H348" s="29">
        <f>Raw_Orders!K348</f>
        <v>1311.98</v>
      </c>
      <c r="I348" s="25">
        <f>INDEX(tblAccounts[sales_rep_id],MATCH(B348,tblAccounts[id],0))</f>
        <v>321590</v>
      </c>
      <c r="J348" s="25">
        <f>INDEX(tblReps[region_id],MATCH(I348,tblReps[id],0))</f>
        <v>1</v>
      </c>
      <c r="K348" s="25" t="str">
        <f>INDEX(tblRegions[name],MATCH(J348,tblRegions[id],0))</f>
        <v>Northeast</v>
      </c>
    </row>
    <row r="349" spans="1:11" ht="15" customHeight="1" x14ac:dyDescent="0.3">
      <c r="A349" s="25">
        <f>Raw_Orders!A349</f>
        <v>348</v>
      </c>
      <c r="B349" s="25">
        <f>Raw_Orders!B349</f>
        <v>1301</v>
      </c>
      <c r="C349" s="30">
        <f>INT(Raw_Orders!C349)</f>
        <v>41675</v>
      </c>
      <c r="D349" s="25">
        <f t="shared" si="15"/>
        <v>2014</v>
      </c>
      <c r="E349" s="25">
        <f t="shared" si="16"/>
        <v>2</v>
      </c>
      <c r="F349" s="25" t="str">
        <f t="shared" si="17"/>
        <v>Feb</v>
      </c>
      <c r="G349" s="25">
        <f>Raw_Orders!G349</f>
        <v>254</v>
      </c>
      <c r="H349" s="29">
        <f>Raw_Orders!K349</f>
        <v>1453.25</v>
      </c>
      <c r="I349" s="25">
        <f>INDEX(tblAccounts[sales_rep_id],MATCH(B349,tblAccounts[id],0))</f>
        <v>321590</v>
      </c>
      <c r="J349" s="25">
        <f>INDEX(tblReps[region_id],MATCH(I349,tblReps[id],0))</f>
        <v>1</v>
      </c>
      <c r="K349" s="25" t="str">
        <f>INDEX(tblRegions[name],MATCH(J349,tblRegions[id],0))</f>
        <v>Northeast</v>
      </c>
    </row>
    <row r="350" spans="1:11" ht="15" customHeight="1" x14ac:dyDescent="0.3">
      <c r="A350" s="25">
        <f>Raw_Orders!A350</f>
        <v>349</v>
      </c>
      <c r="B350" s="25">
        <f>Raw_Orders!B350</f>
        <v>1301</v>
      </c>
      <c r="C350" s="30">
        <f>INT(Raw_Orders!C350)</f>
        <v>41704</v>
      </c>
      <c r="D350" s="25">
        <f t="shared" si="15"/>
        <v>2014</v>
      </c>
      <c r="E350" s="25">
        <f t="shared" si="16"/>
        <v>3</v>
      </c>
      <c r="F350" s="25" t="str">
        <f t="shared" si="17"/>
        <v>Mar</v>
      </c>
      <c r="G350" s="25">
        <f>Raw_Orders!G350</f>
        <v>165</v>
      </c>
      <c r="H350" s="29">
        <f>Raw_Orders!K350</f>
        <v>976.62</v>
      </c>
      <c r="I350" s="25">
        <f>INDEX(tblAccounts[sales_rep_id],MATCH(B350,tblAccounts[id],0))</f>
        <v>321590</v>
      </c>
      <c r="J350" s="25">
        <f>INDEX(tblReps[region_id],MATCH(I350,tblReps[id],0))</f>
        <v>1</v>
      </c>
      <c r="K350" s="25" t="str">
        <f>INDEX(tblRegions[name],MATCH(J350,tblRegions[id],0))</f>
        <v>Northeast</v>
      </c>
    </row>
    <row r="351" spans="1:11" ht="15" customHeight="1" x14ac:dyDescent="0.3">
      <c r="A351" s="25">
        <f>Raw_Orders!A351</f>
        <v>350</v>
      </c>
      <c r="B351" s="25">
        <f>Raw_Orders!B351</f>
        <v>1301</v>
      </c>
      <c r="C351" s="30">
        <f>INT(Raw_Orders!C351)</f>
        <v>41734</v>
      </c>
      <c r="D351" s="25">
        <f t="shared" si="15"/>
        <v>2014</v>
      </c>
      <c r="E351" s="25">
        <f t="shared" si="16"/>
        <v>4</v>
      </c>
      <c r="F351" s="25" t="str">
        <f t="shared" si="17"/>
        <v>Apr</v>
      </c>
      <c r="G351" s="25">
        <f>Raw_Orders!G351</f>
        <v>157</v>
      </c>
      <c r="H351" s="29">
        <f>Raw_Orders!K351</f>
        <v>939.83</v>
      </c>
      <c r="I351" s="25">
        <f>INDEX(tblAccounts[sales_rep_id],MATCH(B351,tblAccounts[id],0))</f>
        <v>321590</v>
      </c>
      <c r="J351" s="25">
        <f>INDEX(tblReps[region_id],MATCH(I351,tblReps[id],0))</f>
        <v>1</v>
      </c>
      <c r="K351" s="25" t="str">
        <f>INDEX(tblRegions[name],MATCH(J351,tblRegions[id],0))</f>
        <v>Northeast</v>
      </c>
    </row>
    <row r="352" spans="1:11" ht="15" customHeight="1" x14ac:dyDescent="0.3">
      <c r="A352" s="25">
        <f>Raw_Orders!A352</f>
        <v>351</v>
      </c>
      <c r="B352" s="25">
        <f>Raw_Orders!B352</f>
        <v>1301</v>
      </c>
      <c r="C352" s="30">
        <f>INT(Raw_Orders!C352)</f>
        <v>41763</v>
      </c>
      <c r="D352" s="25">
        <f t="shared" si="15"/>
        <v>2014</v>
      </c>
      <c r="E352" s="25">
        <f t="shared" si="16"/>
        <v>5</v>
      </c>
      <c r="F352" s="25" t="str">
        <f t="shared" si="17"/>
        <v>May</v>
      </c>
      <c r="G352" s="25">
        <f>Raw_Orders!G352</f>
        <v>163</v>
      </c>
      <c r="H352" s="29">
        <f>Raw_Orders!K352</f>
        <v>1009.79</v>
      </c>
      <c r="I352" s="25">
        <f>INDEX(tblAccounts[sales_rep_id],MATCH(B352,tblAccounts[id],0))</f>
        <v>321590</v>
      </c>
      <c r="J352" s="25">
        <f>INDEX(tblReps[region_id],MATCH(I352,tblReps[id],0))</f>
        <v>1</v>
      </c>
      <c r="K352" s="25" t="str">
        <f>INDEX(tblRegions[name],MATCH(J352,tblRegions[id],0))</f>
        <v>Northeast</v>
      </c>
    </row>
    <row r="353" spans="1:11" ht="15" customHeight="1" x14ac:dyDescent="0.3">
      <c r="A353" s="25">
        <f>Raw_Orders!A353</f>
        <v>352</v>
      </c>
      <c r="B353" s="25">
        <f>Raw_Orders!B353</f>
        <v>1301</v>
      </c>
      <c r="C353" s="30">
        <f>INT(Raw_Orders!C353)</f>
        <v>41792</v>
      </c>
      <c r="D353" s="25">
        <f t="shared" si="15"/>
        <v>2014</v>
      </c>
      <c r="E353" s="25">
        <f t="shared" si="16"/>
        <v>6</v>
      </c>
      <c r="F353" s="25" t="str">
        <f t="shared" si="17"/>
        <v>Jun</v>
      </c>
      <c r="G353" s="25">
        <f>Raw_Orders!G353</f>
        <v>191</v>
      </c>
      <c r="H353" s="29">
        <f>Raw_Orders!K353</f>
        <v>1070.6099999999999</v>
      </c>
      <c r="I353" s="25">
        <f>INDEX(tblAccounts[sales_rep_id],MATCH(B353,tblAccounts[id],0))</f>
        <v>321590</v>
      </c>
      <c r="J353" s="25">
        <f>INDEX(tblReps[region_id],MATCH(I353,tblReps[id],0))</f>
        <v>1</v>
      </c>
      <c r="K353" s="25" t="str">
        <f>INDEX(tblRegions[name],MATCH(J353,tblRegions[id],0))</f>
        <v>Northeast</v>
      </c>
    </row>
    <row r="354" spans="1:11" ht="15" customHeight="1" x14ac:dyDescent="0.3">
      <c r="A354" s="25">
        <f>Raw_Orders!A354</f>
        <v>353</v>
      </c>
      <c r="B354" s="25">
        <f>Raw_Orders!B354</f>
        <v>1301</v>
      </c>
      <c r="C354" s="30">
        <f>INT(Raw_Orders!C354)</f>
        <v>41821</v>
      </c>
      <c r="D354" s="25">
        <f t="shared" si="15"/>
        <v>2014</v>
      </c>
      <c r="E354" s="25">
        <f t="shared" si="16"/>
        <v>7</v>
      </c>
      <c r="F354" s="25" t="str">
        <f t="shared" si="17"/>
        <v>Jul</v>
      </c>
      <c r="G354" s="25">
        <f>Raw_Orders!G354</f>
        <v>135</v>
      </c>
      <c r="H354" s="29">
        <f>Raw_Orders!K354</f>
        <v>832.57</v>
      </c>
      <c r="I354" s="25">
        <f>INDEX(tblAccounts[sales_rep_id],MATCH(B354,tblAccounts[id],0))</f>
        <v>321590</v>
      </c>
      <c r="J354" s="25">
        <f>INDEX(tblReps[region_id],MATCH(I354,tblReps[id],0))</f>
        <v>1</v>
      </c>
      <c r="K354" s="25" t="str">
        <f>INDEX(tblRegions[name],MATCH(J354,tblRegions[id],0))</f>
        <v>Northeast</v>
      </c>
    </row>
    <row r="355" spans="1:11" ht="15" customHeight="1" x14ac:dyDescent="0.3">
      <c r="A355" s="25">
        <f>Raw_Orders!A355</f>
        <v>354</v>
      </c>
      <c r="B355" s="25">
        <f>Raw_Orders!B355</f>
        <v>1301</v>
      </c>
      <c r="C355" s="30">
        <f>INT(Raw_Orders!C355)</f>
        <v>41851</v>
      </c>
      <c r="D355" s="25">
        <f t="shared" si="15"/>
        <v>2014</v>
      </c>
      <c r="E355" s="25">
        <f t="shared" si="16"/>
        <v>7</v>
      </c>
      <c r="F355" s="25" t="str">
        <f t="shared" si="17"/>
        <v>Jul</v>
      </c>
      <c r="G355" s="25">
        <f>Raw_Orders!G355</f>
        <v>208</v>
      </c>
      <c r="H355" s="29">
        <f>Raw_Orders!K355</f>
        <v>1257.45</v>
      </c>
      <c r="I355" s="25">
        <f>INDEX(tblAccounts[sales_rep_id],MATCH(B355,tblAccounts[id],0))</f>
        <v>321590</v>
      </c>
      <c r="J355" s="25">
        <f>INDEX(tblReps[region_id],MATCH(I355,tblReps[id],0))</f>
        <v>1</v>
      </c>
      <c r="K355" s="25" t="str">
        <f>INDEX(tblRegions[name],MATCH(J355,tblRegions[id],0))</f>
        <v>Northeast</v>
      </c>
    </row>
    <row r="356" spans="1:11" ht="15" customHeight="1" x14ac:dyDescent="0.3">
      <c r="A356" s="25">
        <f>Raw_Orders!A356</f>
        <v>355</v>
      </c>
      <c r="B356" s="25">
        <f>Raw_Orders!B356</f>
        <v>1301</v>
      </c>
      <c r="C356" s="30">
        <f>INT(Raw_Orders!C356)</f>
        <v>41881</v>
      </c>
      <c r="D356" s="25">
        <f t="shared" si="15"/>
        <v>2014</v>
      </c>
      <c r="E356" s="25">
        <f t="shared" si="16"/>
        <v>8</v>
      </c>
      <c r="F356" s="25" t="str">
        <f t="shared" si="17"/>
        <v>Aug</v>
      </c>
      <c r="G356" s="25">
        <f>Raw_Orders!G356</f>
        <v>125</v>
      </c>
      <c r="H356" s="29">
        <f>Raw_Orders!K356</f>
        <v>940.03</v>
      </c>
      <c r="I356" s="25">
        <f>INDEX(tblAccounts[sales_rep_id],MATCH(B356,tblAccounts[id],0))</f>
        <v>321590</v>
      </c>
      <c r="J356" s="25">
        <f>INDEX(tblReps[region_id],MATCH(I356,tblReps[id],0))</f>
        <v>1</v>
      </c>
      <c r="K356" s="25" t="str">
        <f>INDEX(tblRegions[name],MATCH(J356,tblRegions[id],0))</f>
        <v>Northeast</v>
      </c>
    </row>
    <row r="357" spans="1:11" ht="15" customHeight="1" x14ac:dyDescent="0.3">
      <c r="A357" s="25">
        <f>Raw_Orders!A357</f>
        <v>356</v>
      </c>
      <c r="B357" s="25">
        <f>Raw_Orders!B357</f>
        <v>1301</v>
      </c>
      <c r="C357" s="30">
        <f>INT(Raw_Orders!C357)</f>
        <v>41911</v>
      </c>
      <c r="D357" s="25">
        <f t="shared" si="15"/>
        <v>2014</v>
      </c>
      <c r="E357" s="25">
        <f t="shared" si="16"/>
        <v>9</v>
      </c>
      <c r="F357" s="25" t="str">
        <f t="shared" si="17"/>
        <v>Sep</v>
      </c>
      <c r="G357" s="25">
        <f>Raw_Orders!G357</f>
        <v>178</v>
      </c>
      <c r="H357" s="29">
        <f>Raw_Orders!K357</f>
        <v>1118.5</v>
      </c>
      <c r="I357" s="25">
        <f>INDEX(tblAccounts[sales_rep_id],MATCH(B357,tblAccounts[id],0))</f>
        <v>321590</v>
      </c>
      <c r="J357" s="25">
        <f>INDEX(tblReps[region_id],MATCH(I357,tblReps[id],0))</f>
        <v>1</v>
      </c>
      <c r="K357" s="25" t="str">
        <f>INDEX(tblRegions[name],MATCH(J357,tblRegions[id],0))</f>
        <v>Northeast</v>
      </c>
    </row>
    <row r="358" spans="1:11" ht="15" customHeight="1" x14ac:dyDescent="0.3">
      <c r="A358" s="25">
        <f>Raw_Orders!A358</f>
        <v>357</v>
      </c>
      <c r="B358" s="25">
        <f>Raw_Orders!B358</f>
        <v>1301</v>
      </c>
      <c r="C358" s="30">
        <f>INT(Raw_Orders!C358)</f>
        <v>41940</v>
      </c>
      <c r="D358" s="25">
        <f t="shared" si="15"/>
        <v>2014</v>
      </c>
      <c r="E358" s="25">
        <f t="shared" si="16"/>
        <v>10</v>
      </c>
      <c r="F358" s="25" t="str">
        <f t="shared" si="17"/>
        <v>Oct</v>
      </c>
      <c r="G358" s="25">
        <f>Raw_Orders!G358</f>
        <v>158</v>
      </c>
      <c r="H358" s="29">
        <f>Raw_Orders!K358</f>
        <v>904.23</v>
      </c>
      <c r="I358" s="25">
        <f>INDEX(tblAccounts[sales_rep_id],MATCH(B358,tblAccounts[id],0))</f>
        <v>321590</v>
      </c>
      <c r="J358" s="25">
        <f>INDEX(tblReps[region_id],MATCH(I358,tblReps[id],0))</f>
        <v>1</v>
      </c>
      <c r="K358" s="25" t="str">
        <f>INDEX(tblRegions[name],MATCH(J358,tblRegions[id],0))</f>
        <v>Northeast</v>
      </c>
    </row>
    <row r="359" spans="1:11" ht="15" customHeight="1" x14ac:dyDescent="0.3">
      <c r="A359" s="25">
        <f>Raw_Orders!A359</f>
        <v>358</v>
      </c>
      <c r="B359" s="25">
        <f>Raw_Orders!B359</f>
        <v>1301</v>
      </c>
      <c r="C359" s="30">
        <f>INT(Raw_Orders!C359)</f>
        <v>41999</v>
      </c>
      <c r="D359" s="25">
        <f t="shared" si="15"/>
        <v>2014</v>
      </c>
      <c r="E359" s="25">
        <f t="shared" si="16"/>
        <v>12</v>
      </c>
      <c r="F359" s="25" t="str">
        <f t="shared" si="17"/>
        <v>Dec</v>
      </c>
      <c r="G359" s="25">
        <f>Raw_Orders!G359</f>
        <v>164</v>
      </c>
      <c r="H359" s="29">
        <f>Raw_Orders!K359</f>
        <v>1027.32</v>
      </c>
      <c r="I359" s="25">
        <f>INDEX(tblAccounts[sales_rep_id],MATCH(B359,tblAccounts[id],0))</f>
        <v>321590</v>
      </c>
      <c r="J359" s="25">
        <f>INDEX(tblReps[region_id],MATCH(I359,tblReps[id],0))</f>
        <v>1</v>
      </c>
      <c r="K359" s="25" t="str">
        <f>INDEX(tblRegions[name],MATCH(J359,tblRegions[id],0))</f>
        <v>Northeast</v>
      </c>
    </row>
    <row r="360" spans="1:11" ht="15" customHeight="1" x14ac:dyDescent="0.3">
      <c r="A360" s="25">
        <f>Raw_Orders!A360</f>
        <v>359</v>
      </c>
      <c r="B360" s="25">
        <f>Raw_Orders!B360</f>
        <v>1301</v>
      </c>
      <c r="C360" s="30">
        <f>INT(Raw_Orders!C360)</f>
        <v>42028</v>
      </c>
      <c r="D360" s="25">
        <f t="shared" si="15"/>
        <v>2015</v>
      </c>
      <c r="E360" s="25">
        <f t="shared" si="16"/>
        <v>1</v>
      </c>
      <c r="F360" s="25" t="str">
        <f t="shared" si="17"/>
        <v>Jan</v>
      </c>
      <c r="G360" s="25">
        <f>Raw_Orders!G360</f>
        <v>195</v>
      </c>
      <c r="H360" s="29">
        <f>Raw_Orders!K360</f>
        <v>1247.6199999999999</v>
      </c>
      <c r="I360" s="25">
        <f>INDEX(tblAccounts[sales_rep_id],MATCH(B360,tblAccounts[id],0))</f>
        <v>321590</v>
      </c>
      <c r="J360" s="25">
        <f>INDEX(tblReps[region_id],MATCH(I360,tblReps[id],0))</f>
        <v>1</v>
      </c>
      <c r="K360" s="25" t="str">
        <f>INDEX(tblRegions[name],MATCH(J360,tblRegions[id],0))</f>
        <v>Northeast</v>
      </c>
    </row>
    <row r="361" spans="1:11" ht="15" customHeight="1" x14ac:dyDescent="0.3">
      <c r="A361" s="25">
        <f>Raw_Orders!A361</f>
        <v>360</v>
      </c>
      <c r="B361" s="25">
        <f>Raw_Orders!B361</f>
        <v>1301</v>
      </c>
      <c r="C361" s="30">
        <f>INT(Raw_Orders!C361)</f>
        <v>42057</v>
      </c>
      <c r="D361" s="25">
        <f t="shared" si="15"/>
        <v>2015</v>
      </c>
      <c r="E361" s="25">
        <f t="shared" si="16"/>
        <v>2</v>
      </c>
      <c r="F361" s="25" t="str">
        <f t="shared" si="17"/>
        <v>Feb</v>
      </c>
      <c r="G361" s="25">
        <f>Raw_Orders!G361</f>
        <v>133</v>
      </c>
      <c r="H361" s="29">
        <f>Raw_Orders!K361</f>
        <v>800.66</v>
      </c>
      <c r="I361" s="25">
        <f>INDEX(tblAccounts[sales_rep_id],MATCH(B361,tblAccounts[id],0))</f>
        <v>321590</v>
      </c>
      <c r="J361" s="25">
        <f>INDEX(tblReps[region_id],MATCH(I361,tblReps[id],0))</f>
        <v>1</v>
      </c>
      <c r="K361" s="25" t="str">
        <f>INDEX(tblRegions[name],MATCH(J361,tblRegions[id],0))</f>
        <v>Northeast</v>
      </c>
    </row>
    <row r="362" spans="1:11" ht="15" customHeight="1" x14ac:dyDescent="0.3">
      <c r="A362" s="25">
        <f>Raw_Orders!A362</f>
        <v>361</v>
      </c>
      <c r="B362" s="25">
        <f>Raw_Orders!B362</f>
        <v>1301</v>
      </c>
      <c r="C362" s="30">
        <f>INT(Raw_Orders!C362)</f>
        <v>42086</v>
      </c>
      <c r="D362" s="25">
        <f t="shared" si="15"/>
        <v>2015</v>
      </c>
      <c r="E362" s="25">
        <f t="shared" si="16"/>
        <v>3</v>
      </c>
      <c r="F362" s="25" t="str">
        <f t="shared" si="17"/>
        <v>Mar</v>
      </c>
      <c r="G362" s="25">
        <f>Raw_Orders!G362</f>
        <v>175</v>
      </c>
      <c r="H362" s="29">
        <f>Raw_Orders!K362</f>
        <v>1026.48</v>
      </c>
      <c r="I362" s="25">
        <f>INDEX(tblAccounts[sales_rep_id],MATCH(B362,tblAccounts[id],0))</f>
        <v>321590</v>
      </c>
      <c r="J362" s="25">
        <f>INDEX(tblReps[region_id],MATCH(I362,tblReps[id],0))</f>
        <v>1</v>
      </c>
      <c r="K362" s="25" t="str">
        <f>INDEX(tblRegions[name],MATCH(J362,tblRegions[id],0))</f>
        <v>Northeast</v>
      </c>
    </row>
    <row r="363" spans="1:11" ht="15" customHeight="1" x14ac:dyDescent="0.3">
      <c r="A363" s="25">
        <f>Raw_Orders!A363</f>
        <v>362</v>
      </c>
      <c r="B363" s="25">
        <f>Raw_Orders!B363</f>
        <v>1301</v>
      </c>
      <c r="C363" s="30">
        <f>INT(Raw_Orders!C363)</f>
        <v>42115</v>
      </c>
      <c r="D363" s="25">
        <f t="shared" si="15"/>
        <v>2015</v>
      </c>
      <c r="E363" s="25">
        <f t="shared" si="16"/>
        <v>4</v>
      </c>
      <c r="F363" s="25" t="str">
        <f t="shared" si="17"/>
        <v>Apr</v>
      </c>
      <c r="G363" s="25">
        <f>Raw_Orders!G363</f>
        <v>11509</v>
      </c>
      <c r="H363" s="29">
        <f>Raw_Orders!K363</f>
        <v>93106.81</v>
      </c>
      <c r="I363" s="25">
        <f>INDEX(tblAccounts[sales_rep_id],MATCH(B363,tblAccounts[id],0))</f>
        <v>321590</v>
      </c>
      <c r="J363" s="25">
        <f>INDEX(tblReps[region_id],MATCH(I363,tblReps[id],0))</f>
        <v>1</v>
      </c>
      <c r="K363" s="25" t="str">
        <f>INDEX(tblRegions[name],MATCH(J363,tblRegions[id],0))</f>
        <v>Northeast</v>
      </c>
    </row>
    <row r="364" spans="1:11" ht="15" customHeight="1" x14ac:dyDescent="0.3">
      <c r="A364" s="25">
        <f>Raw_Orders!A364</f>
        <v>363</v>
      </c>
      <c r="B364" s="25">
        <f>Raw_Orders!B364</f>
        <v>1301</v>
      </c>
      <c r="C364" s="30">
        <f>INT(Raw_Orders!C364)</f>
        <v>42145</v>
      </c>
      <c r="D364" s="25">
        <f t="shared" si="15"/>
        <v>2015</v>
      </c>
      <c r="E364" s="25">
        <f t="shared" si="16"/>
        <v>5</v>
      </c>
      <c r="F364" s="25" t="str">
        <f t="shared" si="17"/>
        <v>May</v>
      </c>
      <c r="G364" s="25">
        <f>Raw_Orders!G364</f>
        <v>155</v>
      </c>
      <c r="H364" s="29">
        <f>Raw_Orders!K364</f>
        <v>868.45</v>
      </c>
      <c r="I364" s="25">
        <f>INDEX(tblAccounts[sales_rep_id],MATCH(B364,tblAccounts[id],0))</f>
        <v>321590</v>
      </c>
      <c r="J364" s="25">
        <f>INDEX(tblReps[region_id],MATCH(I364,tblReps[id],0))</f>
        <v>1</v>
      </c>
      <c r="K364" s="25" t="str">
        <f>INDEX(tblRegions[name],MATCH(J364,tblRegions[id],0))</f>
        <v>Northeast</v>
      </c>
    </row>
    <row r="365" spans="1:11" ht="15" customHeight="1" x14ac:dyDescent="0.3">
      <c r="A365" s="25">
        <f>Raw_Orders!A365</f>
        <v>364</v>
      </c>
      <c r="B365" s="25">
        <f>Raw_Orders!B365</f>
        <v>1301</v>
      </c>
      <c r="C365" s="30">
        <f>INT(Raw_Orders!C365)</f>
        <v>42175</v>
      </c>
      <c r="D365" s="25">
        <f t="shared" si="15"/>
        <v>2015</v>
      </c>
      <c r="E365" s="25">
        <f t="shared" si="16"/>
        <v>6</v>
      </c>
      <c r="F365" s="25" t="str">
        <f t="shared" si="17"/>
        <v>Jun</v>
      </c>
      <c r="G365" s="25">
        <f>Raw_Orders!G365</f>
        <v>111</v>
      </c>
      <c r="H365" s="29">
        <f>Raw_Orders!K365</f>
        <v>663.34</v>
      </c>
      <c r="I365" s="25">
        <f>INDEX(tblAccounts[sales_rep_id],MATCH(B365,tblAccounts[id],0))</f>
        <v>321590</v>
      </c>
      <c r="J365" s="25">
        <f>INDEX(tblReps[region_id],MATCH(I365,tblReps[id],0))</f>
        <v>1</v>
      </c>
      <c r="K365" s="25" t="str">
        <f>INDEX(tblRegions[name],MATCH(J365,tblRegions[id],0))</f>
        <v>Northeast</v>
      </c>
    </row>
    <row r="366" spans="1:11" ht="15" customHeight="1" x14ac:dyDescent="0.3">
      <c r="A366" s="25">
        <f>Raw_Orders!A366</f>
        <v>365</v>
      </c>
      <c r="B366" s="25">
        <f>Raw_Orders!B366</f>
        <v>1301</v>
      </c>
      <c r="C366" s="30">
        <f>INT(Raw_Orders!C366)</f>
        <v>42205</v>
      </c>
      <c r="D366" s="25">
        <f t="shared" si="15"/>
        <v>2015</v>
      </c>
      <c r="E366" s="25">
        <f t="shared" si="16"/>
        <v>7</v>
      </c>
      <c r="F366" s="25" t="str">
        <f t="shared" si="17"/>
        <v>Jul</v>
      </c>
      <c r="G366" s="25">
        <f>Raw_Orders!G366</f>
        <v>199</v>
      </c>
      <c r="H366" s="29">
        <f>Raw_Orders!K366</f>
        <v>1268.82</v>
      </c>
      <c r="I366" s="25">
        <f>INDEX(tblAccounts[sales_rep_id],MATCH(B366,tblAccounts[id],0))</f>
        <v>321590</v>
      </c>
      <c r="J366" s="25">
        <f>INDEX(tblReps[region_id],MATCH(I366,tblReps[id],0))</f>
        <v>1</v>
      </c>
      <c r="K366" s="25" t="str">
        <f>INDEX(tblRegions[name],MATCH(J366,tblRegions[id],0))</f>
        <v>Northeast</v>
      </c>
    </row>
    <row r="367" spans="1:11" ht="15" customHeight="1" x14ac:dyDescent="0.3">
      <c r="A367" s="25">
        <f>Raw_Orders!A367</f>
        <v>366</v>
      </c>
      <c r="B367" s="25">
        <f>Raw_Orders!B367</f>
        <v>1301</v>
      </c>
      <c r="C367" s="30">
        <f>INT(Raw_Orders!C367)</f>
        <v>42235</v>
      </c>
      <c r="D367" s="25">
        <f t="shared" si="15"/>
        <v>2015</v>
      </c>
      <c r="E367" s="25">
        <f t="shared" si="16"/>
        <v>8</v>
      </c>
      <c r="F367" s="25" t="str">
        <f t="shared" si="17"/>
        <v>Aug</v>
      </c>
      <c r="G367" s="25">
        <f>Raw_Orders!G367</f>
        <v>215</v>
      </c>
      <c r="H367" s="29">
        <f>Raw_Orders!K367</f>
        <v>1260.51</v>
      </c>
      <c r="I367" s="25">
        <f>INDEX(tblAccounts[sales_rep_id],MATCH(B367,tblAccounts[id],0))</f>
        <v>321590</v>
      </c>
      <c r="J367" s="25">
        <f>INDEX(tblReps[region_id],MATCH(I367,tblReps[id],0))</f>
        <v>1</v>
      </c>
      <c r="K367" s="25" t="str">
        <f>INDEX(tblRegions[name],MATCH(J367,tblRegions[id],0))</f>
        <v>Northeast</v>
      </c>
    </row>
    <row r="368" spans="1:11" ht="15" customHeight="1" x14ac:dyDescent="0.3">
      <c r="A368" s="25">
        <f>Raw_Orders!A368</f>
        <v>367</v>
      </c>
      <c r="B368" s="25">
        <f>Raw_Orders!B368</f>
        <v>1301</v>
      </c>
      <c r="C368" s="30">
        <f>INT(Raw_Orders!C368)</f>
        <v>42264</v>
      </c>
      <c r="D368" s="25">
        <f t="shared" si="15"/>
        <v>2015</v>
      </c>
      <c r="E368" s="25">
        <f t="shared" si="16"/>
        <v>9</v>
      </c>
      <c r="F368" s="25" t="str">
        <f t="shared" si="17"/>
        <v>Sep</v>
      </c>
      <c r="G368" s="25">
        <f>Raw_Orders!G368</f>
        <v>133</v>
      </c>
      <c r="H368" s="29">
        <f>Raw_Orders!K368</f>
        <v>756.86</v>
      </c>
      <c r="I368" s="25">
        <f>INDEX(tblAccounts[sales_rep_id],MATCH(B368,tblAccounts[id],0))</f>
        <v>321590</v>
      </c>
      <c r="J368" s="25">
        <f>INDEX(tblReps[region_id],MATCH(I368,tblReps[id],0))</f>
        <v>1</v>
      </c>
      <c r="K368" s="25" t="str">
        <f>INDEX(tblRegions[name],MATCH(J368,tblRegions[id],0))</f>
        <v>Northeast</v>
      </c>
    </row>
    <row r="369" spans="1:11" ht="15" customHeight="1" x14ac:dyDescent="0.3">
      <c r="A369" s="25">
        <f>Raw_Orders!A369</f>
        <v>368</v>
      </c>
      <c r="B369" s="25">
        <f>Raw_Orders!B369</f>
        <v>1301</v>
      </c>
      <c r="C369" s="30">
        <f>INT(Raw_Orders!C369)</f>
        <v>42293</v>
      </c>
      <c r="D369" s="25">
        <f t="shared" si="15"/>
        <v>2015</v>
      </c>
      <c r="E369" s="25">
        <f t="shared" si="16"/>
        <v>10</v>
      </c>
      <c r="F369" s="25" t="str">
        <f t="shared" si="17"/>
        <v>Oct</v>
      </c>
      <c r="G369" s="25">
        <f>Raw_Orders!G369</f>
        <v>143</v>
      </c>
      <c r="H369" s="29">
        <f>Raw_Orders!K369</f>
        <v>828.02</v>
      </c>
      <c r="I369" s="25">
        <f>INDEX(tblAccounts[sales_rep_id],MATCH(B369,tblAccounts[id],0))</f>
        <v>321590</v>
      </c>
      <c r="J369" s="25">
        <f>INDEX(tblReps[region_id],MATCH(I369,tblReps[id],0))</f>
        <v>1</v>
      </c>
      <c r="K369" s="25" t="str">
        <f>INDEX(tblRegions[name],MATCH(J369,tblRegions[id],0))</f>
        <v>Northeast</v>
      </c>
    </row>
    <row r="370" spans="1:11" ht="15" customHeight="1" x14ac:dyDescent="0.3">
      <c r="A370" s="25">
        <f>Raw_Orders!A370</f>
        <v>369</v>
      </c>
      <c r="B370" s="25">
        <f>Raw_Orders!B370</f>
        <v>1301</v>
      </c>
      <c r="C370" s="30">
        <f>INT(Raw_Orders!C370)</f>
        <v>42322</v>
      </c>
      <c r="D370" s="25">
        <f t="shared" si="15"/>
        <v>2015</v>
      </c>
      <c r="E370" s="25">
        <f t="shared" si="16"/>
        <v>11</v>
      </c>
      <c r="F370" s="25" t="str">
        <f t="shared" si="17"/>
        <v>Nov</v>
      </c>
      <c r="G370" s="25">
        <f>Raw_Orders!G370</f>
        <v>127</v>
      </c>
      <c r="H370" s="29">
        <f>Raw_Orders!K370</f>
        <v>835.92</v>
      </c>
      <c r="I370" s="25">
        <f>INDEX(tblAccounts[sales_rep_id],MATCH(B370,tblAccounts[id],0))</f>
        <v>321590</v>
      </c>
      <c r="J370" s="25">
        <f>INDEX(tblReps[region_id],MATCH(I370,tblReps[id],0))</f>
        <v>1</v>
      </c>
      <c r="K370" s="25" t="str">
        <f>INDEX(tblRegions[name],MATCH(J370,tblRegions[id],0))</f>
        <v>Northeast</v>
      </c>
    </row>
    <row r="371" spans="1:11" ht="15" customHeight="1" x14ac:dyDescent="0.3">
      <c r="A371" s="25">
        <f>Raw_Orders!A371</f>
        <v>370</v>
      </c>
      <c r="B371" s="25">
        <f>Raw_Orders!B371</f>
        <v>1301</v>
      </c>
      <c r="C371" s="30">
        <f>INT(Raw_Orders!C371)</f>
        <v>42380</v>
      </c>
      <c r="D371" s="25">
        <f t="shared" si="15"/>
        <v>2016</v>
      </c>
      <c r="E371" s="25">
        <f t="shared" si="16"/>
        <v>1</v>
      </c>
      <c r="F371" s="25" t="str">
        <f t="shared" si="17"/>
        <v>Jan</v>
      </c>
      <c r="G371" s="25">
        <f>Raw_Orders!G371</f>
        <v>179</v>
      </c>
      <c r="H371" s="29">
        <f>Raw_Orders!K371</f>
        <v>1157.76</v>
      </c>
      <c r="I371" s="25">
        <f>INDEX(tblAccounts[sales_rep_id],MATCH(B371,tblAccounts[id],0))</f>
        <v>321590</v>
      </c>
      <c r="J371" s="25">
        <f>INDEX(tblReps[region_id],MATCH(I371,tblReps[id],0))</f>
        <v>1</v>
      </c>
      <c r="K371" s="25" t="str">
        <f>INDEX(tblRegions[name],MATCH(J371,tblRegions[id],0))</f>
        <v>Northeast</v>
      </c>
    </row>
    <row r="372" spans="1:11" ht="15" customHeight="1" x14ac:dyDescent="0.3">
      <c r="A372" s="25">
        <f>Raw_Orders!A372</f>
        <v>371</v>
      </c>
      <c r="B372" s="25">
        <f>Raw_Orders!B372</f>
        <v>1301</v>
      </c>
      <c r="C372" s="30">
        <f>INT(Raw_Orders!C372)</f>
        <v>42409</v>
      </c>
      <c r="D372" s="25">
        <f t="shared" si="15"/>
        <v>2016</v>
      </c>
      <c r="E372" s="25">
        <f t="shared" si="16"/>
        <v>2</v>
      </c>
      <c r="F372" s="25" t="str">
        <f t="shared" si="17"/>
        <v>Feb</v>
      </c>
      <c r="G372" s="25">
        <f>Raw_Orders!G372</f>
        <v>102</v>
      </c>
      <c r="H372" s="29">
        <f>Raw_Orders!K372</f>
        <v>553.98</v>
      </c>
      <c r="I372" s="25">
        <f>INDEX(tblAccounts[sales_rep_id],MATCH(B372,tblAccounts[id],0))</f>
        <v>321590</v>
      </c>
      <c r="J372" s="25">
        <f>INDEX(tblReps[region_id],MATCH(I372,tblReps[id],0))</f>
        <v>1</v>
      </c>
      <c r="K372" s="25" t="str">
        <f>INDEX(tblRegions[name],MATCH(J372,tblRegions[id],0))</f>
        <v>Northeast</v>
      </c>
    </row>
    <row r="373" spans="1:11" ht="15" customHeight="1" x14ac:dyDescent="0.3">
      <c r="A373" s="25">
        <f>Raw_Orders!A373</f>
        <v>372</v>
      </c>
      <c r="B373" s="25">
        <f>Raw_Orders!B373</f>
        <v>1301</v>
      </c>
      <c r="C373" s="30">
        <f>INT(Raw_Orders!C373)</f>
        <v>42439</v>
      </c>
      <c r="D373" s="25">
        <f t="shared" si="15"/>
        <v>2016</v>
      </c>
      <c r="E373" s="25">
        <f t="shared" si="16"/>
        <v>3</v>
      </c>
      <c r="F373" s="25" t="str">
        <f t="shared" si="17"/>
        <v>Mar</v>
      </c>
      <c r="G373" s="25">
        <f>Raw_Orders!G373</f>
        <v>126</v>
      </c>
      <c r="H373" s="29">
        <f>Raw_Orders!K373</f>
        <v>672.56</v>
      </c>
      <c r="I373" s="25">
        <f>INDEX(tblAccounts[sales_rep_id],MATCH(B373,tblAccounts[id],0))</f>
        <v>321590</v>
      </c>
      <c r="J373" s="25">
        <f>INDEX(tblReps[region_id],MATCH(I373,tblReps[id],0))</f>
        <v>1</v>
      </c>
      <c r="K373" s="25" t="str">
        <f>INDEX(tblRegions[name],MATCH(J373,tblRegions[id],0))</f>
        <v>Northeast</v>
      </c>
    </row>
    <row r="374" spans="1:11" ht="15" customHeight="1" x14ac:dyDescent="0.3">
      <c r="A374" s="25">
        <f>Raw_Orders!A374</f>
        <v>373</v>
      </c>
      <c r="B374" s="25">
        <f>Raw_Orders!B374</f>
        <v>1301</v>
      </c>
      <c r="C374" s="30">
        <f>INT(Raw_Orders!C374)</f>
        <v>42468</v>
      </c>
      <c r="D374" s="25">
        <f t="shared" si="15"/>
        <v>2016</v>
      </c>
      <c r="E374" s="25">
        <f t="shared" si="16"/>
        <v>4</v>
      </c>
      <c r="F374" s="25" t="str">
        <f t="shared" si="17"/>
        <v>Apr</v>
      </c>
      <c r="G374" s="25">
        <f>Raw_Orders!G374</f>
        <v>194</v>
      </c>
      <c r="H374" s="29">
        <f>Raw_Orders!K374</f>
        <v>1163.8900000000001</v>
      </c>
      <c r="I374" s="25">
        <f>INDEX(tblAccounts[sales_rep_id],MATCH(B374,tblAccounts[id],0))</f>
        <v>321590</v>
      </c>
      <c r="J374" s="25">
        <f>INDEX(tblReps[region_id],MATCH(I374,tblReps[id],0))</f>
        <v>1</v>
      </c>
      <c r="K374" s="25" t="str">
        <f>INDEX(tblRegions[name],MATCH(J374,tblRegions[id],0))</f>
        <v>Northeast</v>
      </c>
    </row>
    <row r="375" spans="1:11" ht="15" customHeight="1" x14ac:dyDescent="0.3">
      <c r="A375" s="25">
        <f>Raw_Orders!A375</f>
        <v>374</v>
      </c>
      <c r="B375" s="25">
        <f>Raw_Orders!B375</f>
        <v>1301</v>
      </c>
      <c r="C375" s="30">
        <f>INT(Raw_Orders!C375)</f>
        <v>42497</v>
      </c>
      <c r="D375" s="25">
        <f t="shared" si="15"/>
        <v>2016</v>
      </c>
      <c r="E375" s="25">
        <f t="shared" si="16"/>
        <v>5</v>
      </c>
      <c r="F375" s="25" t="str">
        <f t="shared" si="17"/>
        <v>May</v>
      </c>
      <c r="G375" s="25">
        <f>Raw_Orders!G375</f>
        <v>135</v>
      </c>
      <c r="H375" s="29">
        <f>Raw_Orders!K375</f>
        <v>791.27</v>
      </c>
      <c r="I375" s="25">
        <f>INDEX(tblAccounts[sales_rep_id],MATCH(B375,tblAccounts[id],0))</f>
        <v>321590</v>
      </c>
      <c r="J375" s="25">
        <f>INDEX(tblReps[region_id],MATCH(I375,tblReps[id],0))</f>
        <v>1</v>
      </c>
      <c r="K375" s="25" t="str">
        <f>INDEX(tblRegions[name],MATCH(J375,tblRegions[id],0))</f>
        <v>Northeast</v>
      </c>
    </row>
    <row r="376" spans="1:11" ht="15" customHeight="1" x14ac:dyDescent="0.3">
      <c r="A376" s="25">
        <f>Raw_Orders!A376</f>
        <v>375</v>
      </c>
      <c r="B376" s="25">
        <f>Raw_Orders!B376</f>
        <v>1301</v>
      </c>
      <c r="C376" s="30">
        <f>INT(Raw_Orders!C376)</f>
        <v>42526</v>
      </c>
      <c r="D376" s="25">
        <f t="shared" si="15"/>
        <v>2016</v>
      </c>
      <c r="E376" s="25">
        <f t="shared" si="16"/>
        <v>6</v>
      </c>
      <c r="F376" s="25" t="str">
        <f t="shared" si="17"/>
        <v>Jun</v>
      </c>
      <c r="G376" s="25">
        <f>Raw_Orders!G376</f>
        <v>112</v>
      </c>
      <c r="H376" s="29">
        <f>Raw_Orders!K376</f>
        <v>717.7</v>
      </c>
      <c r="I376" s="25">
        <f>INDEX(tblAccounts[sales_rep_id],MATCH(B376,tblAccounts[id],0))</f>
        <v>321590</v>
      </c>
      <c r="J376" s="25">
        <f>INDEX(tblReps[region_id],MATCH(I376,tblReps[id],0))</f>
        <v>1</v>
      </c>
      <c r="K376" s="25" t="str">
        <f>INDEX(tblRegions[name],MATCH(J376,tblRegions[id],0))</f>
        <v>Northeast</v>
      </c>
    </row>
    <row r="377" spans="1:11" ht="15" customHeight="1" x14ac:dyDescent="0.3">
      <c r="A377" s="25">
        <f>Raw_Orders!A377</f>
        <v>376</v>
      </c>
      <c r="B377" s="25">
        <f>Raw_Orders!B377</f>
        <v>1301</v>
      </c>
      <c r="C377" s="30">
        <f>INT(Raw_Orders!C377)</f>
        <v>42555</v>
      </c>
      <c r="D377" s="25">
        <f t="shared" si="15"/>
        <v>2016</v>
      </c>
      <c r="E377" s="25">
        <f t="shared" si="16"/>
        <v>7</v>
      </c>
      <c r="F377" s="25" t="str">
        <f t="shared" si="17"/>
        <v>Jul</v>
      </c>
      <c r="G377" s="25">
        <f>Raw_Orders!G377</f>
        <v>151</v>
      </c>
      <c r="H377" s="29">
        <f>Raw_Orders!K377</f>
        <v>882.92</v>
      </c>
      <c r="I377" s="25">
        <f>INDEX(tblAccounts[sales_rep_id],MATCH(B377,tblAccounts[id],0))</f>
        <v>321590</v>
      </c>
      <c r="J377" s="25">
        <f>INDEX(tblReps[region_id],MATCH(I377,tblReps[id],0))</f>
        <v>1</v>
      </c>
      <c r="K377" s="25" t="str">
        <f>INDEX(tblRegions[name],MATCH(J377,tblRegions[id],0))</f>
        <v>Northeast</v>
      </c>
    </row>
    <row r="378" spans="1:11" ht="15" customHeight="1" x14ac:dyDescent="0.3">
      <c r="A378" s="25">
        <f>Raw_Orders!A378</f>
        <v>377</v>
      </c>
      <c r="B378" s="25">
        <f>Raw_Orders!B378</f>
        <v>1301</v>
      </c>
      <c r="C378" s="30">
        <f>INT(Raw_Orders!C378)</f>
        <v>42584</v>
      </c>
      <c r="D378" s="25">
        <f t="shared" si="15"/>
        <v>2016</v>
      </c>
      <c r="E378" s="25">
        <f t="shared" si="16"/>
        <v>8</v>
      </c>
      <c r="F378" s="25" t="str">
        <f t="shared" si="17"/>
        <v>Aug</v>
      </c>
      <c r="G378" s="25">
        <f>Raw_Orders!G378</f>
        <v>140</v>
      </c>
      <c r="H378" s="29">
        <f>Raw_Orders!K378</f>
        <v>833.76</v>
      </c>
      <c r="I378" s="25">
        <f>INDEX(tblAccounts[sales_rep_id],MATCH(B378,tblAccounts[id],0))</f>
        <v>321590</v>
      </c>
      <c r="J378" s="25">
        <f>INDEX(tblReps[region_id],MATCH(I378,tblReps[id],0))</f>
        <v>1</v>
      </c>
      <c r="K378" s="25" t="str">
        <f>INDEX(tblRegions[name],MATCH(J378,tblRegions[id],0))</f>
        <v>Northeast</v>
      </c>
    </row>
    <row r="379" spans="1:11" ht="15" customHeight="1" x14ac:dyDescent="0.3">
      <c r="A379" s="25">
        <f>Raw_Orders!A379</f>
        <v>378</v>
      </c>
      <c r="B379" s="25">
        <f>Raw_Orders!B379</f>
        <v>1301</v>
      </c>
      <c r="C379" s="30">
        <f>INT(Raw_Orders!C379)</f>
        <v>42614</v>
      </c>
      <c r="D379" s="25">
        <f t="shared" si="15"/>
        <v>2016</v>
      </c>
      <c r="E379" s="25">
        <f t="shared" si="16"/>
        <v>9</v>
      </c>
      <c r="F379" s="25" t="str">
        <f t="shared" si="17"/>
        <v>Sep</v>
      </c>
      <c r="G379" s="25">
        <f>Raw_Orders!G379</f>
        <v>198</v>
      </c>
      <c r="H379" s="29">
        <f>Raw_Orders!K379</f>
        <v>1184.3800000000001</v>
      </c>
      <c r="I379" s="25">
        <f>INDEX(tblAccounts[sales_rep_id],MATCH(B379,tblAccounts[id],0))</f>
        <v>321590</v>
      </c>
      <c r="J379" s="25">
        <f>INDEX(tblReps[region_id],MATCH(I379,tblReps[id],0))</f>
        <v>1</v>
      </c>
      <c r="K379" s="25" t="str">
        <f>INDEX(tblRegions[name],MATCH(J379,tblRegions[id],0))</f>
        <v>Northeast</v>
      </c>
    </row>
    <row r="380" spans="1:11" ht="15" customHeight="1" x14ac:dyDescent="0.3">
      <c r="A380" s="25">
        <f>Raw_Orders!A380</f>
        <v>379</v>
      </c>
      <c r="B380" s="25">
        <f>Raw_Orders!B380</f>
        <v>1301</v>
      </c>
      <c r="C380" s="30">
        <f>INT(Raw_Orders!C380)</f>
        <v>42645</v>
      </c>
      <c r="D380" s="25">
        <f t="shared" si="15"/>
        <v>2016</v>
      </c>
      <c r="E380" s="25">
        <f t="shared" si="16"/>
        <v>10</v>
      </c>
      <c r="F380" s="25" t="str">
        <f t="shared" si="17"/>
        <v>Oct</v>
      </c>
      <c r="G380" s="25">
        <f>Raw_Orders!G380</f>
        <v>178</v>
      </c>
      <c r="H380" s="29">
        <f>Raw_Orders!K380</f>
        <v>1130.23</v>
      </c>
      <c r="I380" s="25">
        <f>INDEX(tblAccounts[sales_rep_id],MATCH(B380,tblAccounts[id],0))</f>
        <v>321590</v>
      </c>
      <c r="J380" s="25">
        <f>INDEX(tblReps[region_id],MATCH(I380,tblReps[id],0))</f>
        <v>1</v>
      </c>
      <c r="K380" s="25" t="str">
        <f>INDEX(tblRegions[name],MATCH(J380,tblRegions[id],0))</f>
        <v>Northeast</v>
      </c>
    </row>
    <row r="381" spans="1:11" ht="15" customHeight="1" x14ac:dyDescent="0.3">
      <c r="A381" s="25">
        <f>Raw_Orders!A381</f>
        <v>380</v>
      </c>
      <c r="B381" s="25">
        <f>Raw_Orders!B381</f>
        <v>1301</v>
      </c>
      <c r="C381" s="30">
        <f>INT(Raw_Orders!C381)</f>
        <v>42674</v>
      </c>
      <c r="D381" s="25">
        <f t="shared" si="15"/>
        <v>2016</v>
      </c>
      <c r="E381" s="25">
        <f t="shared" si="16"/>
        <v>10</v>
      </c>
      <c r="F381" s="25" t="str">
        <f t="shared" si="17"/>
        <v>Oct</v>
      </c>
      <c r="G381" s="25">
        <f>Raw_Orders!G381</f>
        <v>136</v>
      </c>
      <c r="H381" s="29">
        <f>Raw_Orders!K381</f>
        <v>778.8</v>
      </c>
      <c r="I381" s="25">
        <f>INDEX(tblAccounts[sales_rep_id],MATCH(B381,tblAccounts[id],0))</f>
        <v>321590</v>
      </c>
      <c r="J381" s="25">
        <f>INDEX(tblReps[region_id],MATCH(I381,tblReps[id],0))</f>
        <v>1</v>
      </c>
      <c r="K381" s="25" t="str">
        <f>INDEX(tblRegions[name],MATCH(J381,tblRegions[id],0))</f>
        <v>Northeast</v>
      </c>
    </row>
    <row r="382" spans="1:11" ht="15" customHeight="1" x14ac:dyDescent="0.3">
      <c r="A382" s="25">
        <f>Raw_Orders!A382</f>
        <v>381</v>
      </c>
      <c r="B382" s="25">
        <f>Raw_Orders!B382</f>
        <v>1301</v>
      </c>
      <c r="C382" s="30">
        <f>INT(Raw_Orders!C382)</f>
        <v>42703</v>
      </c>
      <c r="D382" s="25">
        <f t="shared" si="15"/>
        <v>2016</v>
      </c>
      <c r="E382" s="25">
        <f t="shared" si="16"/>
        <v>11</v>
      </c>
      <c r="F382" s="25" t="str">
        <f t="shared" si="17"/>
        <v>Nov</v>
      </c>
      <c r="G382" s="25">
        <f>Raw_Orders!G382</f>
        <v>268</v>
      </c>
      <c r="H382" s="29">
        <f>Raw_Orders!K382</f>
        <v>1762.9</v>
      </c>
      <c r="I382" s="25">
        <f>INDEX(tblAccounts[sales_rep_id],MATCH(B382,tblAccounts[id],0))</f>
        <v>321590</v>
      </c>
      <c r="J382" s="25">
        <f>INDEX(tblReps[region_id],MATCH(I382,tblReps[id],0))</f>
        <v>1</v>
      </c>
      <c r="K382" s="25" t="str">
        <f>INDEX(tblRegions[name],MATCH(J382,tblRegions[id],0))</f>
        <v>Northeast</v>
      </c>
    </row>
    <row r="383" spans="1:11" ht="15" customHeight="1" x14ac:dyDescent="0.3">
      <c r="A383" s="25">
        <f>Raw_Orders!A383</f>
        <v>382</v>
      </c>
      <c r="B383" s="25">
        <f>Raw_Orders!B383</f>
        <v>1301</v>
      </c>
      <c r="C383" s="30">
        <f>INT(Raw_Orders!C383)</f>
        <v>42733</v>
      </c>
      <c r="D383" s="25">
        <f t="shared" si="15"/>
        <v>2016</v>
      </c>
      <c r="E383" s="25">
        <f t="shared" si="16"/>
        <v>12</v>
      </c>
      <c r="F383" s="25" t="str">
        <f t="shared" si="17"/>
        <v>Dec</v>
      </c>
      <c r="G383" s="25">
        <f>Raw_Orders!G383</f>
        <v>147</v>
      </c>
      <c r="H383" s="29">
        <f>Raw_Orders!K383</f>
        <v>898.69</v>
      </c>
      <c r="I383" s="25">
        <f>INDEX(tblAccounts[sales_rep_id],MATCH(B383,tblAccounts[id],0))</f>
        <v>321590</v>
      </c>
      <c r="J383" s="25">
        <f>INDEX(tblReps[region_id],MATCH(I383,tblReps[id],0))</f>
        <v>1</v>
      </c>
      <c r="K383" s="25" t="str">
        <f>INDEX(tblRegions[name],MATCH(J383,tblRegions[id],0))</f>
        <v>Northeast</v>
      </c>
    </row>
    <row r="384" spans="1:11" ht="15" customHeight="1" x14ac:dyDescent="0.3">
      <c r="A384" s="25">
        <f>Raw_Orders!A384</f>
        <v>383</v>
      </c>
      <c r="B384" s="25">
        <f>Raw_Orders!B384</f>
        <v>1311</v>
      </c>
      <c r="C384" s="30">
        <f>INT(Raw_Orders!C384)</f>
        <v>42558</v>
      </c>
      <c r="D384" s="25">
        <f t="shared" si="15"/>
        <v>2016</v>
      </c>
      <c r="E384" s="25">
        <f t="shared" si="16"/>
        <v>7</v>
      </c>
      <c r="F384" s="25" t="str">
        <f t="shared" si="17"/>
        <v>Jul</v>
      </c>
      <c r="G384" s="25">
        <f>Raw_Orders!G384</f>
        <v>305</v>
      </c>
      <c r="H384" s="29">
        <f>Raw_Orders!K384</f>
        <v>1540.73</v>
      </c>
      <c r="I384" s="25">
        <f>INDEX(tblAccounts[sales_rep_id],MATCH(B384,tblAccounts[id],0))</f>
        <v>321600</v>
      </c>
      <c r="J384" s="25">
        <f>INDEX(tblReps[region_id],MATCH(I384,tblReps[id],0))</f>
        <v>1</v>
      </c>
      <c r="K384" s="25" t="str">
        <f>INDEX(tblRegions[name],MATCH(J384,tblRegions[id],0))</f>
        <v>Northeast</v>
      </c>
    </row>
    <row r="385" spans="1:11" ht="15" customHeight="1" x14ac:dyDescent="0.3">
      <c r="A385" s="25">
        <f>Raw_Orders!A385</f>
        <v>384</v>
      </c>
      <c r="B385" s="25">
        <f>Raw_Orders!B385</f>
        <v>1311</v>
      </c>
      <c r="C385" s="30">
        <f>INT(Raw_Orders!C385)</f>
        <v>42588</v>
      </c>
      <c r="D385" s="25">
        <f t="shared" si="15"/>
        <v>2016</v>
      </c>
      <c r="E385" s="25">
        <f t="shared" si="16"/>
        <v>8</v>
      </c>
      <c r="F385" s="25" t="str">
        <f t="shared" si="17"/>
        <v>Aug</v>
      </c>
      <c r="G385" s="25">
        <f>Raw_Orders!G385</f>
        <v>436</v>
      </c>
      <c r="H385" s="29">
        <f>Raw_Orders!K385</f>
        <v>2383.16</v>
      </c>
      <c r="I385" s="25">
        <f>INDEX(tblAccounts[sales_rep_id],MATCH(B385,tblAccounts[id],0))</f>
        <v>321600</v>
      </c>
      <c r="J385" s="25">
        <f>INDEX(tblReps[region_id],MATCH(I385,tblReps[id],0))</f>
        <v>1</v>
      </c>
      <c r="K385" s="25" t="str">
        <f>INDEX(tblRegions[name],MATCH(J385,tblRegions[id],0))</f>
        <v>Northeast</v>
      </c>
    </row>
    <row r="386" spans="1:11" ht="15" customHeight="1" x14ac:dyDescent="0.3">
      <c r="A386" s="25">
        <f>Raw_Orders!A386</f>
        <v>385</v>
      </c>
      <c r="B386" s="25">
        <f>Raw_Orders!B386</f>
        <v>1311</v>
      </c>
      <c r="C386" s="30">
        <f>INT(Raw_Orders!C386)</f>
        <v>42618</v>
      </c>
      <c r="D386" s="25">
        <f t="shared" ref="D386:D449" si="18">YEAR(C386)</f>
        <v>2016</v>
      </c>
      <c r="E386" s="25">
        <f t="shared" ref="E386:E449" si="19">MONTH(C386)</f>
        <v>9</v>
      </c>
      <c r="F386" s="25" t="str">
        <f t="shared" ref="F386:F449" si="20">TEXT(C386,"mmm")</f>
        <v>Sep</v>
      </c>
      <c r="G386" s="25">
        <f>Raw_Orders!G386</f>
        <v>79</v>
      </c>
      <c r="H386" s="29">
        <f>Raw_Orders!K386</f>
        <v>619.42999999999995</v>
      </c>
      <c r="I386" s="25">
        <f>INDEX(tblAccounts[sales_rep_id],MATCH(B386,tblAccounts[id],0))</f>
        <v>321600</v>
      </c>
      <c r="J386" s="25">
        <f>INDEX(tblReps[region_id],MATCH(I386,tblReps[id],0))</f>
        <v>1</v>
      </c>
      <c r="K386" s="25" t="str">
        <f>INDEX(tblRegions[name],MATCH(J386,tblRegions[id],0))</f>
        <v>Northeast</v>
      </c>
    </row>
    <row r="387" spans="1:11" ht="15" customHeight="1" x14ac:dyDescent="0.3">
      <c r="A387" s="25">
        <f>Raw_Orders!A387</f>
        <v>386</v>
      </c>
      <c r="B387" s="25">
        <f>Raw_Orders!B387</f>
        <v>1311</v>
      </c>
      <c r="C387" s="30">
        <f>INT(Raw_Orders!C387)</f>
        <v>42647</v>
      </c>
      <c r="D387" s="25">
        <f t="shared" si="18"/>
        <v>2016</v>
      </c>
      <c r="E387" s="25">
        <f t="shared" si="19"/>
        <v>10</v>
      </c>
      <c r="F387" s="25" t="str">
        <f t="shared" si="20"/>
        <v>Oct</v>
      </c>
      <c r="G387" s="25">
        <f>Raw_Orders!G387</f>
        <v>323</v>
      </c>
      <c r="H387" s="29">
        <f>Raw_Orders!K387</f>
        <v>1709.35</v>
      </c>
      <c r="I387" s="25">
        <f>INDEX(tblAccounts[sales_rep_id],MATCH(B387,tblAccounts[id],0))</f>
        <v>321600</v>
      </c>
      <c r="J387" s="25">
        <f>INDEX(tblReps[region_id],MATCH(I387,tblReps[id],0))</f>
        <v>1</v>
      </c>
      <c r="K387" s="25" t="str">
        <f>INDEX(tblRegions[name],MATCH(J387,tblRegions[id],0))</f>
        <v>Northeast</v>
      </c>
    </row>
    <row r="388" spans="1:11" ht="15" customHeight="1" x14ac:dyDescent="0.3">
      <c r="A388" s="25">
        <f>Raw_Orders!A388</f>
        <v>387</v>
      </c>
      <c r="B388" s="25">
        <f>Raw_Orders!B388</f>
        <v>1311</v>
      </c>
      <c r="C388" s="30">
        <f>INT(Raw_Orders!C388)</f>
        <v>42677</v>
      </c>
      <c r="D388" s="25">
        <f t="shared" si="18"/>
        <v>2016</v>
      </c>
      <c r="E388" s="25">
        <f t="shared" si="19"/>
        <v>11</v>
      </c>
      <c r="F388" s="25" t="str">
        <f t="shared" si="20"/>
        <v>Nov</v>
      </c>
      <c r="G388" s="25">
        <f>Raw_Orders!G388</f>
        <v>309</v>
      </c>
      <c r="H388" s="29">
        <f>Raw_Orders!K388</f>
        <v>1768.94</v>
      </c>
      <c r="I388" s="25">
        <f>INDEX(tblAccounts[sales_rep_id],MATCH(B388,tblAccounts[id],0))</f>
        <v>321600</v>
      </c>
      <c r="J388" s="25">
        <f>INDEX(tblReps[region_id],MATCH(I388,tblReps[id],0))</f>
        <v>1</v>
      </c>
      <c r="K388" s="25" t="str">
        <f>INDEX(tblRegions[name],MATCH(J388,tblRegions[id],0))</f>
        <v>Northeast</v>
      </c>
    </row>
    <row r="389" spans="1:11" ht="15" customHeight="1" x14ac:dyDescent="0.3">
      <c r="A389" s="25">
        <f>Raw_Orders!A389</f>
        <v>388</v>
      </c>
      <c r="B389" s="25">
        <f>Raw_Orders!B389</f>
        <v>1311</v>
      </c>
      <c r="C389" s="30">
        <f>INT(Raw_Orders!C389)</f>
        <v>42706</v>
      </c>
      <c r="D389" s="25">
        <f t="shared" si="18"/>
        <v>2016</v>
      </c>
      <c r="E389" s="25">
        <f t="shared" si="19"/>
        <v>12</v>
      </c>
      <c r="F389" s="25" t="str">
        <f t="shared" si="20"/>
        <v>Dec</v>
      </c>
      <c r="G389" s="25">
        <f>Raw_Orders!G389</f>
        <v>364</v>
      </c>
      <c r="H389" s="29">
        <f>Raw_Orders!K389</f>
        <v>2014.04</v>
      </c>
      <c r="I389" s="25">
        <f>INDEX(tblAccounts[sales_rep_id],MATCH(B389,tblAccounts[id],0))</f>
        <v>321600</v>
      </c>
      <c r="J389" s="25">
        <f>INDEX(tblReps[region_id],MATCH(I389,tblReps[id],0))</f>
        <v>1</v>
      </c>
      <c r="K389" s="25" t="str">
        <f>INDEX(tblRegions[name],MATCH(J389,tblRegions[id],0))</f>
        <v>Northeast</v>
      </c>
    </row>
    <row r="390" spans="1:11" ht="15" customHeight="1" x14ac:dyDescent="0.3">
      <c r="A390" s="25">
        <f>Raw_Orders!A390</f>
        <v>389</v>
      </c>
      <c r="B390" s="25">
        <f>Raw_Orders!B390</f>
        <v>1311</v>
      </c>
      <c r="C390" s="30">
        <f>INT(Raw_Orders!C390)</f>
        <v>42736</v>
      </c>
      <c r="D390" s="25">
        <f t="shared" si="18"/>
        <v>2017</v>
      </c>
      <c r="E390" s="25">
        <f t="shared" si="19"/>
        <v>1</v>
      </c>
      <c r="F390" s="25" t="str">
        <f t="shared" si="20"/>
        <v>Jan</v>
      </c>
      <c r="G390" s="25">
        <f>Raw_Orders!G390</f>
        <v>339</v>
      </c>
      <c r="H390" s="29">
        <f>Raw_Orders!K390</f>
        <v>1853.62</v>
      </c>
      <c r="I390" s="25">
        <f>INDEX(tblAccounts[sales_rep_id],MATCH(B390,tblAccounts[id],0))</f>
        <v>321600</v>
      </c>
      <c r="J390" s="25">
        <f>INDEX(tblReps[region_id],MATCH(I390,tblReps[id],0))</f>
        <v>1</v>
      </c>
      <c r="K390" s="25" t="str">
        <f>INDEX(tblRegions[name],MATCH(J390,tblRegions[id],0))</f>
        <v>Northeast</v>
      </c>
    </row>
    <row r="391" spans="1:11" ht="15" customHeight="1" x14ac:dyDescent="0.3">
      <c r="A391" s="25">
        <f>Raw_Orders!A391</f>
        <v>390</v>
      </c>
      <c r="B391" s="25">
        <f>Raw_Orders!B391</f>
        <v>1321</v>
      </c>
      <c r="C391" s="30">
        <f>INT(Raw_Orders!C391)</f>
        <v>42353</v>
      </c>
      <c r="D391" s="25">
        <f t="shared" si="18"/>
        <v>2015</v>
      </c>
      <c r="E391" s="25">
        <f t="shared" si="19"/>
        <v>12</v>
      </c>
      <c r="F391" s="25" t="str">
        <f t="shared" si="20"/>
        <v>Dec</v>
      </c>
      <c r="G391" s="25">
        <f>Raw_Orders!G391</f>
        <v>514</v>
      </c>
      <c r="H391" s="29">
        <f>Raw_Orders!K391</f>
        <v>2612.36</v>
      </c>
      <c r="I391" s="25">
        <f>INDEX(tblAccounts[sales_rep_id],MATCH(B391,tblAccounts[id],0))</f>
        <v>321610</v>
      </c>
      <c r="J391" s="25">
        <f>INDEX(tblReps[region_id],MATCH(I391,tblReps[id],0))</f>
        <v>1</v>
      </c>
      <c r="K391" s="25" t="str">
        <f>INDEX(tblRegions[name],MATCH(J391,tblRegions[id],0))</f>
        <v>Northeast</v>
      </c>
    </row>
    <row r="392" spans="1:11" ht="15" customHeight="1" x14ac:dyDescent="0.3">
      <c r="A392" s="25">
        <f>Raw_Orders!A392</f>
        <v>391</v>
      </c>
      <c r="B392" s="25">
        <f>Raw_Orders!B392</f>
        <v>1321</v>
      </c>
      <c r="C392" s="30">
        <f>INT(Raw_Orders!C392)</f>
        <v>42382</v>
      </c>
      <c r="D392" s="25">
        <f t="shared" si="18"/>
        <v>2016</v>
      </c>
      <c r="E392" s="25">
        <f t="shared" si="19"/>
        <v>1</v>
      </c>
      <c r="F392" s="25" t="str">
        <f t="shared" si="20"/>
        <v>Jan</v>
      </c>
      <c r="G392" s="25">
        <f>Raw_Orders!G392</f>
        <v>495</v>
      </c>
      <c r="H392" s="29">
        <f>Raw_Orders!K392</f>
        <v>2507.5500000000002</v>
      </c>
      <c r="I392" s="25">
        <f>INDEX(tblAccounts[sales_rep_id],MATCH(B392,tblAccounts[id],0))</f>
        <v>321610</v>
      </c>
      <c r="J392" s="25">
        <f>INDEX(tblReps[region_id],MATCH(I392,tblReps[id],0))</f>
        <v>1</v>
      </c>
      <c r="K392" s="25" t="str">
        <f>INDEX(tblRegions[name],MATCH(J392,tblRegions[id],0))</f>
        <v>Northeast</v>
      </c>
    </row>
    <row r="393" spans="1:11" ht="15" customHeight="1" x14ac:dyDescent="0.3">
      <c r="A393" s="25">
        <f>Raw_Orders!A393</f>
        <v>392</v>
      </c>
      <c r="B393" s="25">
        <f>Raw_Orders!B393</f>
        <v>1321</v>
      </c>
      <c r="C393" s="30">
        <f>INT(Raw_Orders!C393)</f>
        <v>42412</v>
      </c>
      <c r="D393" s="25">
        <f t="shared" si="18"/>
        <v>2016</v>
      </c>
      <c r="E393" s="25">
        <f t="shared" si="19"/>
        <v>2</v>
      </c>
      <c r="F393" s="25" t="str">
        <f t="shared" si="20"/>
        <v>Feb</v>
      </c>
      <c r="G393" s="25">
        <f>Raw_Orders!G393</f>
        <v>514</v>
      </c>
      <c r="H393" s="29">
        <f>Raw_Orders!K393</f>
        <v>2639.29</v>
      </c>
      <c r="I393" s="25">
        <f>INDEX(tblAccounts[sales_rep_id],MATCH(B393,tblAccounts[id],0))</f>
        <v>321610</v>
      </c>
      <c r="J393" s="25">
        <f>INDEX(tblReps[region_id],MATCH(I393,tblReps[id],0))</f>
        <v>1</v>
      </c>
      <c r="K393" s="25" t="str">
        <f>INDEX(tblRegions[name],MATCH(J393,tblRegions[id],0))</f>
        <v>Northeast</v>
      </c>
    </row>
    <row r="394" spans="1:11" ht="15" customHeight="1" x14ac:dyDescent="0.3">
      <c r="A394" s="25">
        <f>Raw_Orders!A394</f>
        <v>393</v>
      </c>
      <c r="B394" s="25">
        <f>Raw_Orders!B394</f>
        <v>1321</v>
      </c>
      <c r="C394" s="30">
        <f>INT(Raw_Orders!C394)</f>
        <v>42441</v>
      </c>
      <c r="D394" s="25">
        <f t="shared" si="18"/>
        <v>2016</v>
      </c>
      <c r="E394" s="25">
        <f t="shared" si="19"/>
        <v>3</v>
      </c>
      <c r="F394" s="25" t="str">
        <f t="shared" si="20"/>
        <v>Mar</v>
      </c>
      <c r="G394" s="25">
        <f>Raw_Orders!G394</f>
        <v>522</v>
      </c>
      <c r="H394" s="29">
        <f>Raw_Orders!K394</f>
        <v>2623.56</v>
      </c>
      <c r="I394" s="25">
        <f>INDEX(tblAccounts[sales_rep_id],MATCH(B394,tblAccounts[id],0))</f>
        <v>321610</v>
      </c>
      <c r="J394" s="25">
        <f>INDEX(tblReps[region_id],MATCH(I394,tblReps[id],0))</f>
        <v>1</v>
      </c>
      <c r="K394" s="25" t="str">
        <f>INDEX(tblRegions[name],MATCH(J394,tblRegions[id],0))</f>
        <v>Northeast</v>
      </c>
    </row>
    <row r="395" spans="1:11" ht="15" customHeight="1" x14ac:dyDescent="0.3">
      <c r="A395" s="25">
        <f>Raw_Orders!A395</f>
        <v>394</v>
      </c>
      <c r="B395" s="25">
        <f>Raw_Orders!B395</f>
        <v>1321</v>
      </c>
      <c r="C395" s="30">
        <f>INT(Raw_Orders!C395)</f>
        <v>42470</v>
      </c>
      <c r="D395" s="25">
        <f t="shared" si="18"/>
        <v>2016</v>
      </c>
      <c r="E395" s="25">
        <f t="shared" si="19"/>
        <v>4</v>
      </c>
      <c r="F395" s="25" t="str">
        <f t="shared" si="20"/>
        <v>Apr</v>
      </c>
      <c r="G395" s="25">
        <f>Raw_Orders!G395</f>
        <v>542</v>
      </c>
      <c r="H395" s="29">
        <f>Raw_Orders!K395</f>
        <v>2808.38</v>
      </c>
      <c r="I395" s="25">
        <f>INDEX(tblAccounts[sales_rep_id],MATCH(B395,tblAccounts[id],0))</f>
        <v>321610</v>
      </c>
      <c r="J395" s="25">
        <f>INDEX(tblReps[region_id],MATCH(I395,tblReps[id],0))</f>
        <v>1</v>
      </c>
      <c r="K395" s="25" t="str">
        <f>INDEX(tblRegions[name],MATCH(J395,tblRegions[id],0))</f>
        <v>Northeast</v>
      </c>
    </row>
    <row r="396" spans="1:11" ht="15" customHeight="1" x14ac:dyDescent="0.3">
      <c r="A396" s="25">
        <f>Raw_Orders!A396</f>
        <v>395</v>
      </c>
      <c r="B396" s="25">
        <f>Raw_Orders!B396</f>
        <v>1321</v>
      </c>
      <c r="C396" s="30">
        <f>INT(Raw_Orders!C396)</f>
        <v>42500</v>
      </c>
      <c r="D396" s="25">
        <f t="shared" si="18"/>
        <v>2016</v>
      </c>
      <c r="E396" s="25">
        <f t="shared" si="19"/>
        <v>5</v>
      </c>
      <c r="F396" s="25" t="str">
        <f t="shared" si="20"/>
        <v>May</v>
      </c>
      <c r="G396" s="25">
        <f>Raw_Orders!G396</f>
        <v>526</v>
      </c>
      <c r="H396" s="29">
        <f>Raw_Orders!K396</f>
        <v>2711.1</v>
      </c>
      <c r="I396" s="25">
        <f>INDEX(tblAccounts[sales_rep_id],MATCH(B396,tblAccounts[id],0))</f>
        <v>321610</v>
      </c>
      <c r="J396" s="25">
        <f>INDEX(tblReps[region_id],MATCH(I396,tblReps[id],0))</f>
        <v>1</v>
      </c>
      <c r="K396" s="25" t="str">
        <f>INDEX(tblRegions[name],MATCH(J396,tblRegions[id],0))</f>
        <v>Northeast</v>
      </c>
    </row>
    <row r="397" spans="1:11" ht="15" customHeight="1" x14ac:dyDescent="0.3">
      <c r="A397" s="25">
        <f>Raw_Orders!A397</f>
        <v>396</v>
      </c>
      <c r="B397" s="25">
        <f>Raw_Orders!B397</f>
        <v>1321</v>
      </c>
      <c r="C397" s="30">
        <f>INT(Raw_Orders!C397)</f>
        <v>42530</v>
      </c>
      <c r="D397" s="25">
        <f t="shared" si="18"/>
        <v>2016</v>
      </c>
      <c r="E397" s="25">
        <f t="shared" si="19"/>
        <v>6</v>
      </c>
      <c r="F397" s="25" t="str">
        <f t="shared" si="20"/>
        <v>Jun</v>
      </c>
      <c r="G397" s="25">
        <f>Raw_Orders!G397</f>
        <v>501</v>
      </c>
      <c r="H397" s="29">
        <f>Raw_Orders!K397</f>
        <v>2521.9</v>
      </c>
      <c r="I397" s="25">
        <f>INDEX(tblAccounts[sales_rep_id],MATCH(B397,tblAccounts[id],0))</f>
        <v>321610</v>
      </c>
      <c r="J397" s="25">
        <f>INDEX(tblReps[region_id],MATCH(I397,tblReps[id],0))</f>
        <v>1</v>
      </c>
      <c r="K397" s="25" t="str">
        <f>INDEX(tblRegions[name],MATCH(J397,tblRegions[id],0))</f>
        <v>Northeast</v>
      </c>
    </row>
    <row r="398" spans="1:11" ht="15" customHeight="1" x14ac:dyDescent="0.3">
      <c r="A398" s="25">
        <f>Raw_Orders!A398</f>
        <v>397</v>
      </c>
      <c r="B398" s="25">
        <f>Raw_Orders!B398</f>
        <v>1321</v>
      </c>
      <c r="C398" s="30">
        <f>INT(Raw_Orders!C398)</f>
        <v>42559</v>
      </c>
      <c r="D398" s="25">
        <f t="shared" si="18"/>
        <v>2016</v>
      </c>
      <c r="E398" s="25">
        <f t="shared" si="19"/>
        <v>7</v>
      </c>
      <c r="F398" s="25" t="str">
        <f t="shared" si="20"/>
        <v>Jul</v>
      </c>
      <c r="G398" s="25">
        <f>Raw_Orders!G398</f>
        <v>486</v>
      </c>
      <c r="H398" s="29">
        <f>Raw_Orders!K398</f>
        <v>2466.4</v>
      </c>
      <c r="I398" s="25">
        <f>INDEX(tblAccounts[sales_rep_id],MATCH(B398,tblAccounts[id],0))</f>
        <v>321610</v>
      </c>
      <c r="J398" s="25">
        <f>INDEX(tblReps[region_id],MATCH(I398,tblReps[id],0))</f>
        <v>1</v>
      </c>
      <c r="K398" s="25" t="str">
        <f>INDEX(tblRegions[name],MATCH(J398,tblRegions[id],0))</f>
        <v>Northeast</v>
      </c>
    </row>
    <row r="399" spans="1:11" ht="15" customHeight="1" x14ac:dyDescent="0.3">
      <c r="A399" s="25">
        <f>Raw_Orders!A399</f>
        <v>398</v>
      </c>
      <c r="B399" s="25">
        <f>Raw_Orders!B399</f>
        <v>1321</v>
      </c>
      <c r="C399" s="30">
        <f>INT(Raw_Orders!C399)</f>
        <v>42589</v>
      </c>
      <c r="D399" s="25">
        <f t="shared" si="18"/>
        <v>2016</v>
      </c>
      <c r="E399" s="25">
        <f t="shared" si="19"/>
        <v>8</v>
      </c>
      <c r="F399" s="25" t="str">
        <f t="shared" si="20"/>
        <v>Aug</v>
      </c>
      <c r="G399" s="25">
        <f>Raw_Orders!G399</f>
        <v>542</v>
      </c>
      <c r="H399" s="29">
        <f>Raw_Orders!K399</f>
        <v>2779.58</v>
      </c>
      <c r="I399" s="25">
        <f>INDEX(tblAccounts[sales_rep_id],MATCH(B399,tblAccounts[id],0))</f>
        <v>321610</v>
      </c>
      <c r="J399" s="25">
        <f>INDEX(tblReps[region_id],MATCH(I399,tblReps[id],0))</f>
        <v>1</v>
      </c>
      <c r="K399" s="25" t="str">
        <f>INDEX(tblRegions[name],MATCH(J399,tblRegions[id],0))</f>
        <v>Northeast</v>
      </c>
    </row>
    <row r="400" spans="1:11" ht="15" customHeight="1" x14ac:dyDescent="0.3">
      <c r="A400" s="25">
        <f>Raw_Orders!A400</f>
        <v>399</v>
      </c>
      <c r="B400" s="25">
        <f>Raw_Orders!B400</f>
        <v>1321</v>
      </c>
      <c r="C400" s="30">
        <f>INT(Raw_Orders!C400)</f>
        <v>42618</v>
      </c>
      <c r="D400" s="25">
        <f t="shared" si="18"/>
        <v>2016</v>
      </c>
      <c r="E400" s="25">
        <f t="shared" si="19"/>
        <v>9</v>
      </c>
      <c r="F400" s="25" t="str">
        <f t="shared" si="20"/>
        <v>Sep</v>
      </c>
      <c r="G400" s="25">
        <f>Raw_Orders!G400</f>
        <v>491</v>
      </c>
      <c r="H400" s="29">
        <f>Raw_Orders!K400</f>
        <v>2450.09</v>
      </c>
      <c r="I400" s="25">
        <f>INDEX(tblAccounts[sales_rep_id],MATCH(B400,tblAccounts[id],0))</f>
        <v>321610</v>
      </c>
      <c r="J400" s="25">
        <f>INDEX(tblReps[region_id],MATCH(I400,tblReps[id],0))</f>
        <v>1</v>
      </c>
      <c r="K400" s="25" t="str">
        <f>INDEX(tblRegions[name],MATCH(J400,tblRegions[id],0))</f>
        <v>Northeast</v>
      </c>
    </row>
    <row r="401" spans="1:11" ht="15" customHeight="1" x14ac:dyDescent="0.3">
      <c r="A401" s="25">
        <f>Raw_Orders!A401</f>
        <v>400</v>
      </c>
      <c r="B401" s="25">
        <f>Raw_Orders!B401</f>
        <v>1321</v>
      </c>
      <c r="C401" s="30">
        <f>INT(Raw_Orders!C401)</f>
        <v>42648</v>
      </c>
      <c r="D401" s="25">
        <f t="shared" si="18"/>
        <v>2016</v>
      </c>
      <c r="E401" s="25">
        <f t="shared" si="19"/>
        <v>10</v>
      </c>
      <c r="F401" s="25" t="str">
        <f t="shared" si="20"/>
        <v>Oct</v>
      </c>
      <c r="G401" s="25">
        <f>Raw_Orders!G401</f>
        <v>1149</v>
      </c>
      <c r="H401" s="29">
        <f>Raw_Orders!K401</f>
        <v>5841.78</v>
      </c>
      <c r="I401" s="25">
        <f>INDEX(tblAccounts[sales_rep_id],MATCH(B401,tblAccounts[id],0))</f>
        <v>321610</v>
      </c>
      <c r="J401" s="25">
        <f>INDEX(tblReps[region_id],MATCH(I401,tblReps[id],0))</f>
        <v>1</v>
      </c>
      <c r="K401" s="25" t="str">
        <f>INDEX(tblRegions[name],MATCH(J401,tblRegions[id],0))</f>
        <v>Northeast</v>
      </c>
    </row>
    <row r="402" spans="1:11" ht="15" customHeight="1" x14ac:dyDescent="0.3">
      <c r="A402" s="25">
        <f>Raw_Orders!A402</f>
        <v>401</v>
      </c>
      <c r="B402" s="25">
        <f>Raw_Orders!B402</f>
        <v>1321</v>
      </c>
      <c r="C402" s="30">
        <f>INT(Raw_Orders!C402)</f>
        <v>42677</v>
      </c>
      <c r="D402" s="25">
        <f t="shared" si="18"/>
        <v>2016</v>
      </c>
      <c r="E402" s="25">
        <f t="shared" si="19"/>
        <v>11</v>
      </c>
      <c r="F402" s="25" t="str">
        <f t="shared" si="20"/>
        <v>Nov</v>
      </c>
      <c r="G402" s="25">
        <f>Raw_Orders!G402</f>
        <v>530</v>
      </c>
      <c r="H402" s="29">
        <f>Raw_Orders!K402</f>
        <v>2721.63</v>
      </c>
      <c r="I402" s="25">
        <f>INDEX(tblAccounts[sales_rep_id],MATCH(B402,tblAccounts[id],0))</f>
        <v>321610</v>
      </c>
      <c r="J402" s="25">
        <f>INDEX(tblReps[region_id],MATCH(I402,tblReps[id],0))</f>
        <v>1</v>
      </c>
      <c r="K402" s="25" t="str">
        <f>INDEX(tblRegions[name],MATCH(J402,tblRegions[id],0))</f>
        <v>Northeast</v>
      </c>
    </row>
    <row r="403" spans="1:11" ht="15" customHeight="1" x14ac:dyDescent="0.3">
      <c r="A403" s="25">
        <f>Raw_Orders!A403</f>
        <v>402</v>
      </c>
      <c r="B403" s="25">
        <f>Raw_Orders!B403</f>
        <v>1321</v>
      </c>
      <c r="C403" s="30">
        <f>INT(Raw_Orders!C403)</f>
        <v>42707</v>
      </c>
      <c r="D403" s="25">
        <f t="shared" si="18"/>
        <v>2016</v>
      </c>
      <c r="E403" s="25">
        <f t="shared" si="19"/>
        <v>12</v>
      </c>
      <c r="F403" s="25" t="str">
        <f t="shared" si="20"/>
        <v>Dec</v>
      </c>
      <c r="G403" s="25">
        <f>Raw_Orders!G403</f>
        <v>502</v>
      </c>
      <c r="H403" s="29">
        <f>Raw_Orders!K403</f>
        <v>2504.98</v>
      </c>
      <c r="I403" s="25">
        <f>INDEX(tblAccounts[sales_rep_id],MATCH(B403,tblAccounts[id],0))</f>
        <v>321610</v>
      </c>
      <c r="J403" s="25">
        <f>INDEX(tblReps[region_id],MATCH(I403,tblReps[id],0))</f>
        <v>1</v>
      </c>
      <c r="K403" s="25" t="str">
        <f>INDEX(tblRegions[name],MATCH(J403,tblRegions[id],0))</f>
        <v>Northeast</v>
      </c>
    </row>
    <row r="404" spans="1:11" ht="15" customHeight="1" x14ac:dyDescent="0.3">
      <c r="A404" s="25">
        <f>Raw_Orders!A404</f>
        <v>403</v>
      </c>
      <c r="B404" s="25">
        <f>Raw_Orders!B404</f>
        <v>1321</v>
      </c>
      <c r="C404" s="30">
        <f>INT(Raw_Orders!C404)</f>
        <v>42736</v>
      </c>
      <c r="D404" s="25">
        <f t="shared" si="18"/>
        <v>2017</v>
      </c>
      <c r="E404" s="25">
        <f t="shared" si="19"/>
        <v>1</v>
      </c>
      <c r="F404" s="25" t="str">
        <f t="shared" si="20"/>
        <v>Jan</v>
      </c>
      <c r="G404" s="25">
        <f>Raw_Orders!G404</f>
        <v>528</v>
      </c>
      <c r="H404" s="29">
        <f>Raw_Orders!K404</f>
        <v>2677.89</v>
      </c>
      <c r="I404" s="25">
        <f>INDEX(tblAccounts[sales_rep_id],MATCH(B404,tblAccounts[id],0))</f>
        <v>321610</v>
      </c>
      <c r="J404" s="25">
        <f>INDEX(tblReps[region_id],MATCH(I404,tblReps[id],0))</f>
        <v>1</v>
      </c>
      <c r="K404" s="25" t="str">
        <f>INDEX(tblRegions[name],MATCH(J404,tblRegions[id],0))</f>
        <v>Northeast</v>
      </c>
    </row>
    <row r="405" spans="1:11" ht="15" customHeight="1" x14ac:dyDescent="0.3">
      <c r="A405" s="25">
        <f>Raw_Orders!A405</f>
        <v>404</v>
      </c>
      <c r="B405" s="25">
        <f>Raw_Orders!B405</f>
        <v>1331</v>
      </c>
      <c r="C405" s="30">
        <f>INT(Raw_Orders!C405)</f>
        <v>42600</v>
      </c>
      <c r="D405" s="25">
        <f t="shared" si="18"/>
        <v>2016</v>
      </c>
      <c r="E405" s="25">
        <f t="shared" si="19"/>
        <v>8</v>
      </c>
      <c r="F405" s="25" t="str">
        <f t="shared" si="20"/>
        <v>Aug</v>
      </c>
      <c r="G405" s="25">
        <f>Raw_Orders!G405</f>
        <v>120</v>
      </c>
      <c r="H405" s="29">
        <f>Raw_Orders!K405</f>
        <v>689.57</v>
      </c>
      <c r="I405" s="25">
        <f>INDEX(tblAccounts[sales_rep_id],MATCH(B405,tblAccounts[id],0))</f>
        <v>321620</v>
      </c>
      <c r="J405" s="25">
        <f>INDEX(tblReps[region_id],MATCH(I405,tblReps[id],0))</f>
        <v>1</v>
      </c>
      <c r="K405" s="25" t="str">
        <f>INDEX(tblRegions[name],MATCH(J405,tblRegions[id],0))</f>
        <v>Northeast</v>
      </c>
    </row>
    <row r="406" spans="1:11" ht="15" customHeight="1" x14ac:dyDescent="0.3">
      <c r="A406" s="25">
        <f>Raw_Orders!A406</f>
        <v>405</v>
      </c>
      <c r="B406" s="25">
        <f>Raw_Orders!B406</f>
        <v>1331</v>
      </c>
      <c r="C406" s="30">
        <f>INT(Raw_Orders!C406)</f>
        <v>42629</v>
      </c>
      <c r="D406" s="25">
        <f t="shared" si="18"/>
        <v>2016</v>
      </c>
      <c r="E406" s="25">
        <f t="shared" si="19"/>
        <v>9</v>
      </c>
      <c r="F406" s="25" t="str">
        <f t="shared" si="20"/>
        <v>Sep</v>
      </c>
      <c r="G406" s="25">
        <f>Raw_Orders!G406</f>
        <v>134</v>
      </c>
      <c r="H406" s="29">
        <f>Raw_Orders!K406</f>
        <v>798.11</v>
      </c>
      <c r="I406" s="25">
        <f>INDEX(tblAccounts[sales_rep_id],MATCH(B406,tblAccounts[id],0))</f>
        <v>321620</v>
      </c>
      <c r="J406" s="25">
        <f>INDEX(tblReps[region_id],MATCH(I406,tblReps[id],0))</f>
        <v>1</v>
      </c>
      <c r="K406" s="25" t="str">
        <f>INDEX(tblRegions[name],MATCH(J406,tblRegions[id],0))</f>
        <v>Northeast</v>
      </c>
    </row>
    <row r="407" spans="1:11" ht="15" customHeight="1" x14ac:dyDescent="0.3">
      <c r="A407" s="25">
        <f>Raw_Orders!A407</f>
        <v>406</v>
      </c>
      <c r="B407" s="25">
        <f>Raw_Orders!B407</f>
        <v>1331</v>
      </c>
      <c r="C407" s="30">
        <f>INT(Raw_Orders!C407)</f>
        <v>42658</v>
      </c>
      <c r="D407" s="25">
        <f t="shared" si="18"/>
        <v>2016</v>
      </c>
      <c r="E407" s="25">
        <f t="shared" si="19"/>
        <v>10</v>
      </c>
      <c r="F407" s="25" t="str">
        <f t="shared" si="20"/>
        <v>Oct</v>
      </c>
      <c r="G407" s="25">
        <f>Raw_Orders!G407</f>
        <v>172</v>
      </c>
      <c r="H407" s="29">
        <f>Raw_Orders!K407</f>
        <v>1063.58</v>
      </c>
      <c r="I407" s="25">
        <f>INDEX(tblAccounts[sales_rep_id],MATCH(B407,tblAccounts[id],0))</f>
        <v>321620</v>
      </c>
      <c r="J407" s="25">
        <f>INDEX(tblReps[region_id],MATCH(I407,tblReps[id],0))</f>
        <v>1</v>
      </c>
      <c r="K407" s="25" t="str">
        <f>INDEX(tblRegions[name],MATCH(J407,tblRegions[id],0))</f>
        <v>Northeast</v>
      </c>
    </row>
    <row r="408" spans="1:11" ht="15" customHeight="1" x14ac:dyDescent="0.3">
      <c r="A408" s="25">
        <f>Raw_Orders!A408</f>
        <v>407</v>
      </c>
      <c r="B408" s="25">
        <f>Raw_Orders!B408</f>
        <v>1331</v>
      </c>
      <c r="C408" s="30">
        <f>INT(Raw_Orders!C408)</f>
        <v>42688</v>
      </c>
      <c r="D408" s="25">
        <f t="shared" si="18"/>
        <v>2016</v>
      </c>
      <c r="E408" s="25">
        <f t="shared" si="19"/>
        <v>11</v>
      </c>
      <c r="F408" s="25" t="str">
        <f t="shared" si="20"/>
        <v>Nov</v>
      </c>
      <c r="G408" s="25">
        <f>Raw_Orders!G408</f>
        <v>238</v>
      </c>
      <c r="H408" s="29">
        <f>Raw_Orders!K408</f>
        <v>1270.22</v>
      </c>
      <c r="I408" s="25">
        <f>INDEX(tblAccounts[sales_rep_id],MATCH(B408,tblAccounts[id],0))</f>
        <v>321620</v>
      </c>
      <c r="J408" s="25">
        <f>INDEX(tblReps[region_id],MATCH(I408,tblReps[id],0))</f>
        <v>1</v>
      </c>
      <c r="K408" s="25" t="str">
        <f>INDEX(tblRegions[name],MATCH(J408,tblRegions[id],0))</f>
        <v>Northeast</v>
      </c>
    </row>
    <row r="409" spans="1:11" ht="15" customHeight="1" x14ac:dyDescent="0.3">
      <c r="A409" s="25">
        <f>Raw_Orders!A409</f>
        <v>408</v>
      </c>
      <c r="B409" s="25">
        <f>Raw_Orders!B409</f>
        <v>1331</v>
      </c>
      <c r="C409" s="30">
        <f>INT(Raw_Orders!C409)</f>
        <v>42717</v>
      </c>
      <c r="D409" s="25">
        <f t="shared" si="18"/>
        <v>2016</v>
      </c>
      <c r="E409" s="25">
        <f t="shared" si="19"/>
        <v>12</v>
      </c>
      <c r="F409" s="25" t="str">
        <f t="shared" si="20"/>
        <v>Dec</v>
      </c>
      <c r="G409" s="25">
        <f>Raw_Orders!G409</f>
        <v>163</v>
      </c>
      <c r="H409" s="29">
        <f>Raw_Orders!K409</f>
        <v>982.27</v>
      </c>
      <c r="I409" s="25">
        <f>INDEX(tblAccounts[sales_rep_id],MATCH(B409,tblAccounts[id],0))</f>
        <v>321620</v>
      </c>
      <c r="J409" s="25">
        <f>INDEX(tblReps[region_id],MATCH(I409,tblReps[id],0))</f>
        <v>1</v>
      </c>
      <c r="K409" s="25" t="str">
        <f>INDEX(tblRegions[name],MATCH(J409,tblRegions[id],0))</f>
        <v>Northeast</v>
      </c>
    </row>
    <row r="410" spans="1:11" ht="15" customHeight="1" x14ac:dyDescent="0.3">
      <c r="A410" s="25">
        <f>Raw_Orders!A410</f>
        <v>409</v>
      </c>
      <c r="B410" s="25">
        <f>Raw_Orders!B410</f>
        <v>1341</v>
      </c>
      <c r="C410" s="30">
        <f>INT(Raw_Orders!C410)</f>
        <v>42610</v>
      </c>
      <c r="D410" s="25">
        <f t="shared" si="18"/>
        <v>2016</v>
      </c>
      <c r="E410" s="25">
        <f t="shared" si="19"/>
        <v>8</v>
      </c>
      <c r="F410" s="25" t="str">
        <f t="shared" si="20"/>
        <v>Aug</v>
      </c>
      <c r="G410" s="25">
        <f>Raw_Orders!G410</f>
        <v>81</v>
      </c>
      <c r="H410" s="29">
        <f>Raw_Orders!K410</f>
        <v>557.44000000000005</v>
      </c>
      <c r="I410" s="25">
        <f>INDEX(tblAccounts[sales_rep_id],MATCH(B410,tblAccounts[id],0))</f>
        <v>321630</v>
      </c>
      <c r="J410" s="25">
        <f>INDEX(tblReps[region_id],MATCH(I410,tblReps[id],0))</f>
        <v>1</v>
      </c>
      <c r="K410" s="25" t="str">
        <f>INDEX(tblRegions[name],MATCH(J410,tblRegions[id],0))</f>
        <v>Northeast</v>
      </c>
    </row>
    <row r="411" spans="1:11" ht="15" customHeight="1" x14ac:dyDescent="0.3">
      <c r="A411" s="25">
        <f>Raw_Orders!A411</f>
        <v>410</v>
      </c>
      <c r="B411" s="25">
        <f>Raw_Orders!B411</f>
        <v>1341</v>
      </c>
      <c r="C411" s="30">
        <f>INT(Raw_Orders!C411)</f>
        <v>42639</v>
      </c>
      <c r="D411" s="25">
        <f t="shared" si="18"/>
        <v>2016</v>
      </c>
      <c r="E411" s="25">
        <f t="shared" si="19"/>
        <v>9</v>
      </c>
      <c r="F411" s="25" t="str">
        <f t="shared" si="20"/>
        <v>Sep</v>
      </c>
      <c r="G411" s="25">
        <f>Raw_Orders!G411</f>
        <v>325</v>
      </c>
      <c r="H411" s="29">
        <f>Raw_Orders!K411</f>
        <v>1689.9</v>
      </c>
      <c r="I411" s="25">
        <f>INDEX(tblAccounts[sales_rep_id],MATCH(B411,tblAccounts[id],0))</f>
        <v>321630</v>
      </c>
      <c r="J411" s="25">
        <f>INDEX(tblReps[region_id],MATCH(I411,tblReps[id],0))</f>
        <v>1</v>
      </c>
      <c r="K411" s="25" t="str">
        <f>INDEX(tblRegions[name],MATCH(J411,tblRegions[id],0))</f>
        <v>Northeast</v>
      </c>
    </row>
    <row r="412" spans="1:11" ht="15" customHeight="1" x14ac:dyDescent="0.3">
      <c r="A412" s="25">
        <f>Raw_Orders!A412</f>
        <v>411</v>
      </c>
      <c r="B412" s="25">
        <f>Raw_Orders!B412</f>
        <v>1341</v>
      </c>
      <c r="C412" s="30">
        <f>INT(Raw_Orders!C412)</f>
        <v>42669</v>
      </c>
      <c r="D412" s="25">
        <f t="shared" si="18"/>
        <v>2016</v>
      </c>
      <c r="E412" s="25">
        <f t="shared" si="19"/>
        <v>10</v>
      </c>
      <c r="F412" s="25" t="str">
        <f t="shared" si="20"/>
        <v>Oct</v>
      </c>
      <c r="G412" s="25">
        <f>Raw_Orders!G412</f>
        <v>399</v>
      </c>
      <c r="H412" s="29">
        <f>Raw_Orders!K412</f>
        <v>2376.4699999999998</v>
      </c>
      <c r="I412" s="25">
        <f>INDEX(tblAccounts[sales_rep_id],MATCH(B412,tblAccounts[id],0))</f>
        <v>321630</v>
      </c>
      <c r="J412" s="25">
        <f>INDEX(tblReps[region_id],MATCH(I412,tblReps[id],0))</f>
        <v>1</v>
      </c>
      <c r="K412" s="25" t="str">
        <f>INDEX(tblRegions[name],MATCH(J412,tblRegions[id],0))</f>
        <v>Northeast</v>
      </c>
    </row>
    <row r="413" spans="1:11" ht="15" customHeight="1" x14ac:dyDescent="0.3">
      <c r="A413" s="25">
        <f>Raw_Orders!A413</f>
        <v>412</v>
      </c>
      <c r="B413" s="25">
        <f>Raw_Orders!B413</f>
        <v>1341</v>
      </c>
      <c r="C413" s="30">
        <f>INT(Raw_Orders!C413)</f>
        <v>42698</v>
      </c>
      <c r="D413" s="25">
        <f t="shared" si="18"/>
        <v>2016</v>
      </c>
      <c r="E413" s="25">
        <f t="shared" si="19"/>
        <v>11</v>
      </c>
      <c r="F413" s="25" t="str">
        <f t="shared" si="20"/>
        <v>Nov</v>
      </c>
      <c r="G413" s="25">
        <f>Raw_Orders!G413</f>
        <v>348</v>
      </c>
      <c r="H413" s="29">
        <f>Raw_Orders!K413</f>
        <v>1870.42</v>
      </c>
      <c r="I413" s="25">
        <f>INDEX(tblAccounts[sales_rep_id],MATCH(B413,tblAccounts[id],0))</f>
        <v>321630</v>
      </c>
      <c r="J413" s="25">
        <f>INDEX(tblReps[region_id],MATCH(I413,tblReps[id],0))</f>
        <v>1</v>
      </c>
      <c r="K413" s="25" t="str">
        <f>INDEX(tblRegions[name],MATCH(J413,tblRegions[id],0))</f>
        <v>Northeast</v>
      </c>
    </row>
    <row r="414" spans="1:11" ht="15" customHeight="1" x14ac:dyDescent="0.3">
      <c r="A414" s="25">
        <f>Raw_Orders!A414</f>
        <v>413</v>
      </c>
      <c r="B414" s="25">
        <f>Raw_Orders!B414</f>
        <v>1341</v>
      </c>
      <c r="C414" s="30">
        <f>INT(Raw_Orders!C414)</f>
        <v>42727</v>
      </c>
      <c r="D414" s="25">
        <f t="shared" si="18"/>
        <v>2016</v>
      </c>
      <c r="E414" s="25">
        <f t="shared" si="19"/>
        <v>12</v>
      </c>
      <c r="F414" s="25" t="str">
        <f t="shared" si="20"/>
        <v>Dec</v>
      </c>
      <c r="G414" s="25">
        <f>Raw_Orders!G414</f>
        <v>309</v>
      </c>
      <c r="H414" s="29">
        <f>Raw_Orders!K414</f>
        <v>1596.91</v>
      </c>
      <c r="I414" s="25">
        <f>INDEX(tblAccounts[sales_rep_id],MATCH(B414,tblAccounts[id],0))</f>
        <v>321630</v>
      </c>
      <c r="J414" s="25">
        <f>INDEX(tblReps[region_id],MATCH(I414,tblReps[id],0))</f>
        <v>1</v>
      </c>
      <c r="K414" s="25" t="str">
        <f>INDEX(tblRegions[name],MATCH(J414,tblRegions[id],0))</f>
        <v>Northeast</v>
      </c>
    </row>
    <row r="415" spans="1:11" ht="15" customHeight="1" x14ac:dyDescent="0.3">
      <c r="A415" s="25">
        <f>Raw_Orders!A415</f>
        <v>414</v>
      </c>
      <c r="B415" s="25">
        <f>Raw_Orders!B415</f>
        <v>1351</v>
      </c>
      <c r="C415" s="30">
        <f>INT(Raw_Orders!C415)</f>
        <v>42603</v>
      </c>
      <c r="D415" s="25">
        <f t="shared" si="18"/>
        <v>2016</v>
      </c>
      <c r="E415" s="25">
        <f t="shared" si="19"/>
        <v>8</v>
      </c>
      <c r="F415" s="25" t="str">
        <f t="shared" si="20"/>
        <v>Aug</v>
      </c>
      <c r="G415" s="25">
        <f>Raw_Orders!G415</f>
        <v>111</v>
      </c>
      <c r="H415" s="29">
        <f>Raw_Orders!K415</f>
        <v>622.1</v>
      </c>
      <c r="I415" s="25">
        <f>INDEX(tblAccounts[sales_rep_id],MATCH(B415,tblAccounts[id],0))</f>
        <v>321640</v>
      </c>
      <c r="J415" s="25">
        <f>INDEX(tblReps[region_id],MATCH(I415,tblReps[id],0))</f>
        <v>1</v>
      </c>
      <c r="K415" s="25" t="str">
        <f>INDEX(tblRegions[name],MATCH(J415,tblRegions[id],0))</f>
        <v>Northeast</v>
      </c>
    </row>
    <row r="416" spans="1:11" ht="15" customHeight="1" x14ac:dyDescent="0.3">
      <c r="A416" s="25">
        <f>Raw_Orders!A416</f>
        <v>415</v>
      </c>
      <c r="B416" s="25">
        <f>Raw_Orders!B416</f>
        <v>1351</v>
      </c>
      <c r="C416" s="30">
        <f>INT(Raw_Orders!C416)</f>
        <v>42632</v>
      </c>
      <c r="D416" s="25">
        <f t="shared" si="18"/>
        <v>2016</v>
      </c>
      <c r="E416" s="25">
        <f t="shared" si="19"/>
        <v>9</v>
      </c>
      <c r="F416" s="25" t="str">
        <f t="shared" si="20"/>
        <v>Sep</v>
      </c>
      <c r="G416" s="25">
        <f>Raw_Orders!G416</f>
        <v>160</v>
      </c>
      <c r="H416" s="29">
        <f>Raw_Orders!K416</f>
        <v>869.68</v>
      </c>
      <c r="I416" s="25">
        <f>INDEX(tblAccounts[sales_rep_id],MATCH(B416,tblAccounts[id],0))</f>
        <v>321640</v>
      </c>
      <c r="J416" s="25">
        <f>INDEX(tblReps[region_id],MATCH(I416,tblReps[id],0))</f>
        <v>1</v>
      </c>
      <c r="K416" s="25" t="str">
        <f>INDEX(tblRegions[name],MATCH(J416,tblRegions[id],0))</f>
        <v>Northeast</v>
      </c>
    </row>
    <row r="417" spans="1:11" ht="15" customHeight="1" x14ac:dyDescent="0.3">
      <c r="A417" s="25">
        <f>Raw_Orders!A417</f>
        <v>416</v>
      </c>
      <c r="B417" s="25">
        <f>Raw_Orders!B417</f>
        <v>1351</v>
      </c>
      <c r="C417" s="30">
        <f>INT(Raw_Orders!C417)</f>
        <v>42661</v>
      </c>
      <c r="D417" s="25">
        <f t="shared" si="18"/>
        <v>2016</v>
      </c>
      <c r="E417" s="25">
        <f t="shared" si="19"/>
        <v>10</v>
      </c>
      <c r="F417" s="25" t="str">
        <f t="shared" si="20"/>
        <v>Oct</v>
      </c>
      <c r="G417" s="25">
        <f>Raw_Orders!G417</f>
        <v>318</v>
      </c>
      <c r="H417" s="29">
        <f>Raw_Orders!K417</f>
        <v>1764.48</v>
      </c>
      <c r="I417" s="25">
        <f>INDEX(tblAccounts[sales_rep_id],MATCH(B417,tblAccounts[id],0))</f>
        <v>321640</v>
      </c>
      <c r="J417" s="25">
        <f>INDEX(tblReps[region_id],MATCH(I417,tblReps[id],0))</f>
        <v>1</v>
      </c>
      <c r="K417" s="25" t="str">
        <f>INDEX(tblRegions[name],MATCH(J417,tblRegions[id],0))</f>
        <v>Northeast</v>
      </c>
    </row>
    <row r="418" spans="1:11" ht="15" customHeight="1" x14ac:dyDescent="0.3">
      <c r="A418" s="25">
        <f>Raw_Orders!A418</f>
        <v>417</v>
      </c>
      <c r="B418" s="25">
        <f>Raw_Orders!B418</f>
        <v>1351</v>
      </c>
      <c r="C418" s="30">
        <f>INT(Raw_Orders!C418)</f>
        <v>42690</v>
      </c>
      <c r="D418" s="25">
        <f t="shared" si="18"/>
        <v>2016</v>
      </c>
      <c r="E418" s="25">
        <f t="shared" si="19"/>
        <v>11</v>
      </c>
      <c r="F418" s="25" t="str">
        <f t="shared" si="20"/>
        <v>Nov</v>
      </c>
      <c r="G418" s="25">
        <f>Raw_Orders!G418</f>
        <v>161</v>
      </c>
      <c r="H418" s="29">
        <f>Raw_Orders!K418</f>
        <v>960.4</v>
      </c>
      <c r="I418" s="25">
        <f>INDEX(tblAccounts[sales_rep_id],MATCH(B418,tblAccounts[id],0))</f>
        <v>321640</v>
      </c>
      <c r="J418" s="25">
        <f>INDEX(tblReps[region_id],MATCH(I418,tblReps[id],0))</f>
        <v>1</v>
      </c>
      <c r="K418" s="25" t="str">
        <f>INDEX(tblRegions[name],MATCH(J418,tblRegions[id],0))</f>
        <v>Northeast</v>
      </c>
    </row>
    <row r="419" spans="1:11" ht="15" customHeight="1" x14ac:dyDescent="0.3">
      <c r="A419" s="25">
        <f>Raw_Orders!A419</f>
        <v>418</v>
      </c>
      <c r="B419" s="25">
        <f>Raw_Orders!B419</f>
        <v>1351</v>
      </c>
      <c r="C419" s="30">
        <f>INT(Raw_Orders!C419)</f>
        <v>42719</v>
      </c>
      <c r="D419" s="25">
        <f t="shared" si="18"/>
        <v>2016</v>
      </c>
      <c r="E419" s="25">
        <f t="shared" si="19"/>
        <v>12</v>
      </c>
      <c r="F419" s="25" t="str">
        <f t="shared" si="20"/>
        <v>Dec</v>
      </c>
      <c r="G419" s="25">
        <f>Raw_Orders!G419</f>
        <v>146</v>
      </c>
      <c r="H419" s="29">
        <f>Raw_Orders!K419</f>
        <v>885.57</v>
      </c>
      <c r="I419" s="25">
        <f>INDEX(tblAccounts[sales_rep_id],MATCH(B419,tblAccounts[id],0))</f>
        <v>321640</v>
      </c>
      <c r="J419" s="25">
        <f>INDEX(tblReps[region_id],MATCH(I419,tblReps[id],0))</f>
        <v>1</v>
      </c>
      <c r="K419" s="25" t="str">
        <f>INDEX(tblRegions[name],MATCH(J419,tblRegions[id],0))</f>
        <v>Northeast</v>
      </c>
    </row>
    <row r="420" spans="1:11" ht="15" customHeight="1" x14ac:dyDescent="0.3">
      <c r="A420" s="25">
        <f>Raw_Orders!A420</f>
        <v>419</v>
      </c>
      <c r="B420" s="25">
        <f>Raw_Orders!B420</f>
        <v>1361</v>
      </c>
      <c r="C420" s="30">
        <f>INT(Raw_Orders!C420)</f>
        <v>42614</v>
      </c>
      <c r="D420" s="25">
        <f t="shared" si="18"/>
        <v>2016</v>
      </c>
      <c r="E420" s="25">
        <f t="shared" si="19"/>
        <v>9</v>
      </c>
      <c r="F420" s="25" t="str">
        <f t="shared" si="20"/>
        <v>Sep</v>
      </c>
      <c r="G420" s="25">
        <f>Raw_Orders!G420</f>
        <v>590</v>
      </c>
      <c r="H420" s="29">
        <f>Raw_Orders!K420</f>
        <v>3079.22</v>
      </c>
      <c r="I420" s="25">
        <f>INDEX(tblAccounts[sales_rep_id],MATCH(B420,tblAccounts[id],0))</f>
        <v>321650</v>
      </c>
      <c r="J420" s="25">
        <f>INDEX(tblReps[region_id],MATCH(I420,tblReps[id],0))</f>
        <v>1</v>
      </c>
      <c r="K420" s="25" t="str">
        <f>INDEX(tblRegions[name],MATCH(J420,tblRegions[id],0))</f>
        <v>Northeast</v>
      </c>
    </row>
    <row r="421" spans="1:11" ht="15" customHeight="1" x14ac:dyDescent="0.3">
      <c r="A421" s="25">
        <f>Raw_Orders!A421</f>
        <v>420</v>
      </c>
      <c r="B421" s="25">
        <f>Raw_Orders!B421</f>
        <v>1361</v>
      </c>
      <c r="C421" s="30">
        <f>INT(Raw_Orders!C421)</f>
        <v>42643</v>
      </c>
      <c r="D421" s="25">
        <f t="shared" si="18"/>
        <v>2016</v>
      </c>
      <c r="E421" s="25">
        <f t="shared" si="19"/>
        <v>9</v>
      </c>
      <c r="F421" s="25" t="str">
        <f t="shared" si="20"/>
        <v>Sep</v>
      </c>
      <c r="G421" s="25">
        <f>Raw_Orders!G421</f>
        <v>529</v>
      </c>
      <c r="H421" s="29">
        <f>Raw_Orders!K421</f>
        <v>2669.75</v>
      </c>
      <c r="I421" s="25">
        <f>INDEX(tblAccounts[sales_rep_id],MATCH(B421,tblAccounts[id],0))</f>
        <v>321650</v>
      </c>
      <c r="J421" s="25">
        <f>INDEX(tblReps[region_id],MATCH(I421,tblReps[id],0))</f>
        <v>1</v>
      </c>
      <c r="K421" s="25" t="str">
        <f>INDEX(tblRegions[name],MATCH(J421,tblRegions[id],0))</f>
        <v>Northeast</v>
      </c>
    </row>
    <row r="422" spans="1:11" ht="15" customHeight="1" x14ac:dyDescent="0.3">
      <c r="A422" s="25">
        <f>Raw_Orders!A422</f>
        <v>421</v>
      </c>
      <c r="B422" s="25">
        <f>Raw_Orders!B422</f>
        <v>1361</v>
      </c>
      <c r="C422" s="30">
        <f>INT(Raw_Orders!C422)</f>
        <v>42672</v>
      </c>
      <c r="D422" s="25">
        <f t="shared" si="18"/>
        <v>2016</v>
      </c>
      <c r="E422" s="25">
        <f t="shared" si="19"/>
        <v>10</v>
      </c>
      <c r="F422" s="25" t="str">
        <f t="shared" si="20"/>
        <v>Oct</v>
      </c>
      <c r="G422" s="25">
        <f>Raw_Orders!G422</f>
        <v>481</v>
      </c>
      <c r="H422" s="29">
        <f>Raw_Orders!K422</f>
        <v>2400.19</v>
      </c>
      <c r="I422" s="25">
        <f>INDEX(tblAccounts[sales_rep_id],MATCH(B422,tblAccounts[id],0))</f>
        <v>321650</v>
      </c>
      <c r="J422" s="25">
        <f>INDEX(tblReps[region_id],MATCH(I422,tblReps[id],0))</f>
        <v>1</v>
      </c>
      <c r="K422" s="25" t="str">
        <f>INDEX(tblRegions[name],MATCH(J422,tblRegions[id],0))</f>
        <v>Northeast</v>
      </c>
    </row>
    <row r="423" spans="1:11" ht="15" customHeight="1" x14ac:dyDescent="0.3">
      <c r="A423" s="25">
        <f>Raw_Orders!A423</f>
        <v>422</v>
      </c>
      <c r="B423" s="25">
        <f>Raw_Orders!B423</f>
        <v>1361</v>
      </c>
      <c r="C423" s="30">
        <f>INT(Raw_Orders!C423)</f>
        <v>42701</v>
      </c>
      <c r="D423" s="25">
        <f t="shared" si="18"/>
        <v>2016</v>
      </c>
      <c r="E423" s="25">
        <f t="shared" si="19"/>
        <v>11</v>
      </c>
      <c r="F423" s="25" t="str">
        <f t="shared" si="20"/>
        <v>Nov</v>
      </c>
      <c r="G423" s="25">
        <f>Raw_Orders!G423</f>
        <v>583</v>
      </c>
      <c r="H423" s="29">
        <f>Raw_Orders!K423</f>
        <v>3174.55</v>
      </c>
      <c r="I423" s="25">
        <f>INDEX(tblAccounts[sales_rep_id],MATCH(B423,tblAccounts[id],0))</f>
        <v>321650</v>
      </c>
      <c r="J423" s="25">
        <f>INDEX(tblReps[region_id],MATCH(I423,tblReps[id],0))</f>
        <v>1</v>
      </c>
      <c r="K423" s="25" t="str">
        <f>INDEX(tblRegions[name],MATCH(J423,tblRegions[id],0))</f>
        <v>Northeast</v>
      </c>
    </row>
    <row r="424" spans="1:11" ht="15" customHeight="1" x14ac:dyDescent="0.3">
      <c r="A424" s="25">
        <f>Raw_Orders!A424</f>
        <v>423</v>
      </c>
      <c r="B424" s="25">
        <f>Raw_Orders!B424</f>
        <v>1371</v>
      </c>
      <c r="C424" s="30">
        <f>INT(Raw_Orders!C424)</f>
        <v>42231</v>
      </c>
      <c r="D424" s="25">
        <f t="shared" si="18"/>
        <v>2015</v>
      </c>
      <c r="E424" s="25">
        <f t="shared" si="19"/>
        <v>8</v>
      </c>
      <c r="F424" s="25" t="str">
        <f t="shared" si="20"/>
        <v>Aug</v>
      </c>
      <c r="G424" s="25">
        <f>Raw_Orders!G424</f>
        <v>381</v>
      </c>
      <c r="H424" s="29">
        <f>Raw_Orders!K424</f>
        <v>2117.61</v>
      </c>
      <c r="I424" s="25">
        <f>INDEX(tblAccounts[sales_rep_id],MATCH(B424,tblAccounts[id],0))</f>
        <v>321660</v>
      </c>
      <c r="J424" s="25">
        <f>INDEX(tblReps[region_id],MATCH(I424,tblReps[id],0))</f>
        <v>1</v>
      </c>
      <c r="K424" s="25" t="str">
        <f>INDEX(tblRegions[name],MATCH(J424,tblRegions[id],0))</f>
        <v>Northeast</v>
      </c>
    </row>
    <row r="425" spans="1:11" ht="15" customHeight="1" x14ac:dyDescent="0.3">
      <c r="A425" s="25">
        <f>Raw_Orders!A425</f>
        <v>424</v>
      </c>
      <c r="B425" s="25">
        <f>Raw_Orders!B425</f>
        <v>1371</v>
      </c>
      <c r="C425" s="30">
        <f>INT(Raw_Orders!C425)</f>
        <v>42261</v>
      </c>
      <c r="D425" s="25">
        <f t="shared" si="18"/>
        <v>2015</v>
      </c>
      <c r="E425" s="25">
        <f t="shared" si="19"/>
        <v>9</v>
      </c>
      <c r="F425" s="25" t="str">
        <f t="shared" si="20"/>
        <v>Sep</v>
      </c>
      <c r="G425" s="25">
        <f>Raw_Orders!G425</f>
        <v>327</v>
      </c>
      <c r="H425" s="29">
        <f>Raw_Orders!K425</f>
        <v>1716.14</v>
      </c>
      <c r="I425" s="25">
        <f>INDEX(tblAccounts[sales_rep_id],MATCH(B425,tblAccounts[id],0))</f>
        <v>321660</v>
      </c>
      <c r="J425" s="25">
        <f>INDEX(tblReps[region_id],MATCH(I425,tblReps[id],0))</f>
        <v>1</v>
      </c>
      <c r="K425" s="25" t="str">
        <f>INDEX(tblRegions[name],MATCH(J425,tblRegions[id],0))</f>
        <v>Northeast</v>
      </c>
    </row>
    <row r="426" spans="1:11" ht="15" customHeight="1" x14ac:dyDescent="0.3">
      <c r="A426" s="25">
        <f>Raw_Orders!A426</f>
        <v>425</v>
      </c>
      <c r="B426" s="25">
        <f>Raw_Orders!B426</f>
        <v>1371</v>
      </c>
      <c r="C426" s="30">
        <f>INT(Raw_Orders!C426)</f>
        <v>42291</v>
      </c>
      <c r="D426" s="25">
        <f t="shared" si="18"/>
        <v>2015</v>
      </c>
      <c r="E426" s="25">
        <f t="shared" si="19"/>
        <v>10</v>
      </c>
      <c r="F426" s="25" t="str">
        <f t="shared" si="20"/>
        <v>Oct</v>
      </c>
      <c r="G426" s="25">
        <f>Raw_Orders!G426</f>
        <v>329</v>
      </c>
      <c r="H426" s="29">
        <f>Raw_Orders!K426</f>
        <v>1704.31</v>
      </c>
      <c r="I426" s="25">
        <f>INDEX(tblAccounts[sales_rep_id],MATCH(B426,tblAccounts[id],0))</f>
        <v>321660</v>
      </c>
      <c r="J426" s="25">
        <f>INDEX(tblReps[region_id],MATCH(I426,tblReps[id],0))</f>
        <v>1</v>
      </c>
      <c r="K426" s="25" t="str">
        <f>INDEX(tblRegions[name],MATCH(J426,tblRegions[id],0))</f>
        <v>Northeast</v>
      </c>
    </row>
    <row r="427" spans="1:11" ht="15" customHeight="1" x14ac:dyDescent="0.3">
      <c r="A427" s="25">
        <f>Raw_Orders!A427</f>
        <v>426</v>
      </c>
      <c r="B427" s="25">
        <f>Raw_Orders!B427</f>
        <v>1371</v>
      </c>
      <c r="C427" s="30">
        <f>INT(Raw_Orders!C427)</f>
        <v>42321</v>
      </c>
      <c r="D427" s="25">
        <f t="shared" si="18"/>
        <v>2015</v>
      </c>
      <c r="E427" s="25">
        <f t="shared" si="19"/>
        <v>11</v>
      </c>
      <c r="F427" s="25" t="str">
        <f t="shared" si="20"/>
        <v>Nov</v>
      </c>
      <c r="G427" s="25">
        <f>Raw_Orders!G427</f>
        <v>333</v>
      </c>
      <c r="H427" s="29">
        <f>Raw_Orders!K427</f>
        <v>1754.8</v>
      </c>
      <c r="I427" s="25">
        <f>INDEX(tblAccounts[sales_rep_id],MATCH(B427,tblAccounts[id],0))</f>
        <v>321660</v>
      </c>
      <c r="J427" s="25">
        <f>INDEX(tblReps[region_id],MATCH(I427,tblReps[id],0))</f>
        <v>1</v>
      </c>
      <c r="K427" s="25" t="str">
        <f>INDEX(tblRegions[name],MATCH(J427,tblRegions[id],0))</f>
        <v>Northeast</v>
      </c>
    </row>
    <row r="428" spans="1:11" ht="15" customHeight="1" x14ac:dyDescent="0.3">
      <c r="A428" s="25">
        <f>Raw_Orders!A428</f>
        <v>427</v>
      </c>
      <c r="B428" s="25">
        <f>Raw_Orders!B428</f>
        <v>1371</v>
      </c>
      <c r="C428" s="30">
        <f>INT(Raw_Orders!C428)</f>
        <v>42350</v>
      </c>
      <c r="D428" s="25">
        <f t="shared" si="18"/>
        <v>2015</v>
      </c>
      <c r="E428" s="25">
        <f t="shared" si="19"/>
        <v>12</v>
      </c>
      <c r="F428" s="25" t="str">
        <f t="shared" si="20"/>
        <v>Dec</v>
      </c>
      <c r="G428" s="25">
        <f>Raw_Orders!G428</f>
        <v>360</v>
      </c>
      <c r="H428" s="29">
        <f>Raw_Orders!K428</f>
        <v>1951.44</v>
      </c>
      <c r="I428" s="25">
        <f>INDEX(tblAccounts[sales_rep_id],MATCH(B428,tblAccounts[id],0))</f>
        <v>321660</v>
      </c>
      <c r="J428" s="25">
        <f>INDEX(tblReps[region_id],MATCH(I428,tblReps[id],0))</f>
        <v>1</v>
      </c>
      <c r="K428" s="25" t="str">
        <f>INDEX(tblRegions[name],MATCH(J428,tblRegions[id],0))</f>
        <v>Northeast</v>
      </c>
    </row>
    <row r="429" spans="1:11" ht="15" customHeight="1" x14ac:dyDescent="0.3">
      <c r="A429" s="25">
        <f>Raw_Orders!A429</f>
        <v>428</v>
      </c>
      <c r="B429" s="25">
        <f>Raw_Orders!B429</f>
        <v>1371</v>
      </c>
      <c r="C429" s="30">
        <f>INT(Raw_Orders!C429)</f>
        <v>42379</v>
      </c>
      <c r="D429" s="25">
        <f t="shared" si="18"/>
        <v>2016</v>
      </c>
      <c r="E429" s="25">
        <f t="shared" si="19"/>
        <v>1</v>
      </c>
      <c r="F429" s="25" t="str">
        <f t="shared" si="20"/>
        <v>Jan</v>
      </c>
      <c r="G429" s="25">
        <f>Raw_Orders!G429</f>
        <v>483</v>
      </c>
      <c r="H429" s="29">
        <f>Raw_Orders!K429</f>
        <v>2686.63</v>
      </c>
      <c r="I429" s="25">
        <f>INDEX(tblAccounts[sales_rep_id],MATCH(B429,tblAccounts[id],0))</f>
        <v>321660</v>
      </c>
      <c r="J429" s="25">
        <f>INDEX(tblReps[region_id],MATCH(I429,tblReps[id],0))</f>
        <v>1</v>
      </c>
      <c r="K429" s="25" t="str">
        <f>INDEX(tblRegions[name],MATCH(J429,tblRegions[id],0))</f>
        <v>Northeast</v>
      </c>
    </row>
    <row r="430" spans="1:11" ht="15" customHeight="1" x14ac:dyDescent="0.3">
      <c r="A430" s="25">
        <f>Raw_Orders!A430</f>
        <v>429</v>
      </c>
      <c r="B430" s="25">
        <f>Raw_Orders!B430</f>
        <v>1371</v>
      </c>
      <c r="C430" s="30">
        <f>INT(Raw_Orders!C430)</f>
        <v>42409</v>
      </c>
      <c r="D430" s="25">
        <f t="shared" si="18"/>
        <v>2016</v>
      </c>
      <c r="E430" s="25">
        <f t="shared" si="19"/>
        <v>2</v>
      </c>
      <c r="F430" s="25" t="str">
        <f t="shared" si="20"/>
        <v>Feb</v>
      </c>
      <c r="G430" s="25">
        <f>Raw_Orders!G430</f>
        <v>309</v>
      </c>
      <c r="H430" s="29">
        <f>Raw_Orders!K430</f>
        <v>1620.16</v>
      </c>
      <c r="I430" s="25">
        <f>INDEX(tblAccounts[sales_rep_id],MATCH(B430,tblAccounts[id],0))</f>
        <v>321660</v>
      </c>
      <c r="J430" s="25">
        <f>INDEX(tblReps[region_id],MATCH(I430,tblReps[id],0))</f>
        <v>1</v>
      </c>
      <c r="K430" s="25" t="str">
        <f>INDEX(tblRegions[name],MATCH(J430,tblRegions[id],0))</f>
        <v>Northeast</v>
      </c>
    </row>
    <row r="431" spans="1:11" ht="15" customHeight="1" x14ac:dyDescent="0.3">
      <c r="A431" s="25">
        <f>Raw_Orders!A431</f>
        <v>430</v>
      </c>
      <c r="B431" s="25">
        <f>Raw_Orders!B431</f>
        <v>1371</v>
      </c>
      <c r="C431" s="30">
        <f>INT(Raw_Orders!C431)</f>
        <v>42438</v>
      </c>
      <c r="D431" s="25">
        <f t="shared" si="18"/>
        <v>2016</v>
      </c>
      <c r="E431" s="25">
        <f t="shared" si="19"/>
        <v>3</v>
      </c>
      <c r="F431" s="25" t="str">
        <f t="shared" si="20"/>
        <v>Mar</v>
      </c>
      <c r="G431" s="25">
        <f>Raw_Orders!G431</f>
        <v>401</v>
      </c>
      <c r="H431" s="29">
        <f>Raw_Orders!K431</f>
        <v>2309.34</v>
      </c>
      <c r="I431" s="25">
        <f>INDEX(tblAccounts[sales_rep_id],MATCH(B431,tblAccounts[id],0))</f>
        <v>321660</v>
      </c>
      <c r="J431" s="25">
        <f>INDEX(tblReps[region_id],MATCH(I431,tblReps[id],0))</f>
        <v>1</v>
      </c>
      <c r="K431" s="25" t="str">
        <f>INDEX(tblRegions[name],MATCH(J431,tblRegions[id],0))</f>
        <v>Northeast</v>
      </c>
    </row>
    <row r="432" spans="1:11" ht="15" customHeight="1" x14ac:dyDescent="0.3">
      <c r="A432" s="25">
        <f>Raw_Orders!A432</f>
        <v>431</v>
      </c>
      <c r="B432" s="25">
        <f>Raw_Orders!B432</f>
        <v>1371</v>
      </c>
      <c r="C432" s="30">
        <f>INT(Raw_Orders!C432)</f>
        <v>42467</v>
      </c>
      <c r="D432" s="25">
        <f t="shared" si="18"/>
        <v>2016</v>
      </c>
      <c r="E432" s="25">
        <f t="shared" si="19"/>
        <v>4</v>
      </c>
      <c r="F432" s="25" t="str">
        <f t="shared" si="20"/>
        <v>Apr</v>
      </c>
      <c r="G432" s="25">
        <f>Raw_Orders!G432</f>
        <v>301</v>
      </c>
      <c r="H432" s="29">
        <f>Raw_Orders!K432</f>
        <v>1536.99</v>
      </c>
      <c r="I432" s="25">
        <f>INDEX(tblAccounts[sales_rep_id],MATCH(B432,tblAccounts[id],0))</f>
        <v>321660</v>
      </c>
      <c r="J432" s="25">
        <f>INDEX(tblReps[region_id],MATCH(I432,tblReps[id],0))</f>
        <v>1</v>
      </c>
      <c r="K432" s="25" t="str">
        <f>INDEX(tblRegions[name],MATCH(J432,tblRegions[id],0))</f>
        <v>Northeast</v>
      </c>
    </row>
    <row r="433" spans="1:11" ht="15" customHeight="1" x14ac:dyDescent="0.3">
      <c r="A433" s="25">
        <f>Raw_Orders!A433</f>
        <v>432</v>
      </c>
      <c r="B433" s="25">
        <f>Raw_Orders!B433</f>
        <v>1371</v>
      </c>
      <c r="C433" s="30">
        <f>INT(Raw_Orders!C433)</f>
        <v>42497</v>
      </c>
      <c r="D433" s="25">
        <f t="shared" si="18"/>
        <v>2016</v>
      </c>
      <c r="E433" s="25">
        <f t="shared" si="19"/>
        <v>5</v>
      </c>
      <c r="F433" s="25" t="str">
        <f t="shared" si="20"/>
        <v>May</v>
      </c>
      <c r="G433" s="25">
        <f>Raw_Orders!G433</f>
        <v>464</v>
      </c>
      <c r="H433" s="29">
        <f>Raw_Orders!K433</f>
        <v>2683.36</v>
      </c>
      <c r="I433" s="25">
        <f>INDEX(tblAccounts[sales_rep_id],MATCH(B433,tblAccounts[id],0))</f>
        <v>321660</v>
      </c>
      <c r="J433" s="25">
        <f>INDEX(tblReps[region_id],MATCH(I433,tblReps[id],0))</f>
        <v>1</v>
      </c>
      <c r="K433" s="25" t="str">
        <f>INDEX(tblRegions[name],MATCH(J433,tblRegions[id],0))</f>
        <v>Northeast</v>
      </c>
    </row>
    <row r="434" spans="1:11" ht="15" customHeight="1" x14ac:dyDescent="0.3">
      <c r="A434" s="25">
        <f>Raw_Orders!A434</f>
        <v>433</v>
      </c>
      <c r="B434" s="25">
        <f>Raw_Orders!B434</f>
        <v>1371</v>
      </c>
      <c r="C434" s="30">
        <f>INT(Raw_Orders!C434)</f>
        <v>42527</v>
      </c>
      <c r="D434" s="25">
        <f t="shared" si="18"/>
        <v>2016</v>
      </c>
      <c r="E434" s="25">
        <f t="shared" si="19"/>
        <v>6</v>
      </c>
      <c r="F434" s="25" t="str">
        <f t="shared" si="20"/>
        <v>Jun</v>
      </c>
      <c r="G434" s="25">
        <f>Raw_Orders!G434</f>
        <v>407</v>
      </c>
      <c r="H434" s="29">
        <f>Raw_Orders!K434</f>
        <v>2292.5100000000002</v>
      </c>
      <c r="I434" s="25">
        <f>INDEX(tblAccounts[sales_rep_id],MATCH(B434,tblAccounts[id],0))</f>
        <v>321660</v>
      </c>
      <c r="J434" s="25">
        <f>INDEX(tblReps[region_id],MATCH(I434,tblReps[id],0))</f>
        <v>1</v>
      </c>
      <c r="K434" s="25" t="str">
        <f>INDEX(tblRegions[name],MATCH(J434,tblRegions[id],0))</f>
        <v>Northeast</v>
      </c>
    </row>
    <row r="435" spans="1:11" ht="15" customHeight="1" x14ac:dyDescent="0.3">
      <c r="A435" s="25">
        <f>Raw_Orders!A435</f>
        <v>434</v>
      </c>
      <c r="B435" s="25">
        <f>Raw_Orders!B435</f>
        <v>1371</v>
      </c>
      <c r="C435" s="30">
        <f>INT(Raw_Orders!C435)</f>
        <v>42556</v>
      </c>
      <c r="D435" s="25">
        <f t="shared" si="18"/>
        <v>2016</v>
      </c>
      <c r="E435" s="25">
        <f t="shared" si="19"/>
        <v>7</v>
      </c>
      <c r="F435" s="25" t="str">
        <f t="shared" si="20"/>
        <v>Jul</v>
      </c>
      <c r="G435" s="25">
        <f>Raw_Orders!G435</f>
        <v>1724</v>
      </c>
      <c r="H435" s="29">
        <f>Raw_Orders!K435</f>
        <v>8747.25</v>
      </c>
      <c r="I435" s="25">
        <f>INDEX(tblAccounts[sales_rep_id],MATCH(B435,tblAccounts[id],0))</f>
        <v>321660</v>
      </c>
      <c r="J435" s="25">
        <f>INDEX(tblReps[region_id],MATCH(I435,tblReps[id],0))</f>
        <v>1</v>
      </c>
      <c r="K435" s="25" t="str">
        <f>INDEX(tblRegions[name],MATCH(J435,tblRegions[id],0))</f>
        <v>Northeast</v>
      </c>
    </row>
    <row r="436" spans="1:11" ht="15" customHeight="1" x14ac:dyDescent="0.3">
      <c r="A436" s="25">
        <f>Raw_Orders!A436</f>
        <v>435</v>
      </c>
      <c r="B436" s="25">
        <f>Raw_Orders!B436</f>
        <v>1371</v>
      </c>
      <c r="C436" s="30">
        <f>INT(Raw_Orders!C436)</f>
        <v>42586</v>
      </c>
      <c r="D436" s="25">
        <f t="shared" si="18"/>
        <v>2016</v>
      </c>
      <c r="E436" s="25">
        <f t="shared" si="19"/>
        <v>8</v>
      </c>
      <c r="F436" s="25" t="str">
        <f t="shared" si="20"/>
        <v>Aug</v>
      </c>
      <c r="G436" s="25">
        <f>Raw_Orders!G436</f>
        <v>679</v>
      </c>
      <c r="H436" s="29">
        <f>Raw_Orders!K436</f>
        <v>4355.28</v>
      </c>
      <c r="I436" s="25">
        <f>INDEX(tblAccounts[sales_rep_id],MATCH(B436,tblAccounts[id],0))</f>
        <v>321660</v>
      </c>
      <c r="J436" s="25">
        <f>INDEX(tblReps[region_id],MATCH(I436,tblReps[id],0))</f>
        <v>1</v>
      </c>
      <c r="K436" s="25" t="str">
        <f>INDEX(tblRegions[name],MATCH(J436,tblRegions[id],0))</f>
        <v>Northeast</v>
      </c>
    </row>
    <row r="437" spans="1:11" ht="15" customHeight="1" x14ac:dyDescent="0.3">
      <c r="A437" s="25">
        <f>Raw_Orders!A437</f>
        <v>436</v>
      </c>
      <c r="B437" s="25">
        <f>Raw_Orders!B437</f>
        <v>1371</v>
      </c>
      <c r="C437" s="30">
        <f>INT(Raw_Orders!C437)</f>
        <v>42615</v>
      </c>
      <c r="D437" s="25">
        <f t="shared" si="18"/>
        <v>2016</v>
      </c>
      <c r="E437" s="25">
        <f t="shared" si="19"/>
        <v>9</v>
      </c>
      <c r="F437" s="25" t="str">
        <f t="shared" si="20"/>
        <v>Sep</v>
      </c>
      <c r="G437" s="25">
        <f>Raw_Orders!G437</f>
        <v>379</v>
      </c>
      <c r="H437" s="29">
        <f>Raw_Orders!K437</f>
        <v>2090.0700000000002</v>
      </c>
      <c r="I437" s="25">
        <f>INDEX(tblAccounts[sales_rep_id],MATCH(B437,tblAccounts[id],0))</f>
        <v>321660</v>
      </c>
      <c r="J437" s="25">
        <f>INDEX(tblReps[region_id],MATCH(I437,tblReps[id],0))</f>
        <v>1</v>
      </c>
      <c r="K437" s="25" t="str">
        <f>INDEX(tblRegions[name],MATCH(J437,tblRegions[id],0))</f>
        <v>Northeast</v>
      </c>
    </row>
    <row r="438" spans="1:11" ht="15" customHeight="1" x14ac:dyDescent="0.3">
      <c r="A438" s="25">
        <f>Raw_Orders!A438</f>
        <v>437</v>
      </c>
      <c r="B438" s="25">
        <f>Raw_Orders!B438</f>
        <v>1371</v>
      </c>
      <c r="C438" s="30">
        <f>INT(Raw_Orders!C438)</f>
        <v>42645</v>
      </c>
      <c r="D438" s="25">
        <f t="shared" si="18"/>
        <v>2016</v>
      </c>
      <c r="E438" s="25">
        <f t="shared" si="19"/>
        <v>10</v>
      </c>
      <c r="F438" s="25" t="str">
        <f t="shared" si="20"/>
        <v>Oct</v>
      </c>
      <c r="G438" s="25">
        <f>Raw_Orders!G438</f>
        <v>330</v>
      </c>
      <c r="H438" s="29">
        <f>Raw_Orders!K438</f>
        <v>1734.87</v>
      </c>
      <c r="I438" s="25">
        <f>INDEX(tblAccounts[sales_rep_id],MATCH(B438,tblAccounts[id],0))</f>
        <v>321660</v>
      </c>
      <c r="J438" s="25">
        <f>INDEX(tblReps[region_id],MATCH(I438,tblReps[id],0))</f>
        <v>1</v>
      </c>
      <c r="K438" s="25" t="str">
        <f>INDEX(tblRegions[name],MATCH(J438,tblRegions[id],0))</f>
        <v>Northeast</v>
      </c>
    </row>
    <row r="439" spans="1:11" ht="15" customHeight="1" x14ac:dyDescent="0.3">
      <c r="A439" s="25">
        <f>Raw_Orders!A439</f>
        <v>438</v>
      </c>
      <c r="B439" s="25">
        <f>Raw_Orders!B439</f>
        <v>1371</v>
      </c>
      <c r="C439" s="30">
        <f>INT(Raw_Orders!C439)</f>
        <v>42675</v>
      </c>
      <c r="D439" s="25">
        <f t="shared" si="18"/>
        <v>2016</v>
      </c>
      <c r="E439" s="25">
        <f t="shared" si="19"/>
        <v>11</v>
      </c>
      <c r="F439" s="25" t="str">
        <f t="shared" si="20"/>
        <v>Nov</v>
      </c>
      <c r="G439" s="25">
        <f>Raw_Orders!G439</f>
        <v>335</v>
      </c>
      <c r="H439" s="29">
        <f>Raw_Orders!K439</f>
        <v>1803.11</v>
      </c>
      <c r="I439" s="25">
        <f>INDEX(tblAccounts[sales_rep_id],MATCH(B439,tblAccounts[id],0))</f>
        <v>321660</v>
      </c>
      <c r="J439" s="25">
        <f>INDEX(tblReps[region_id],MATCH(I439,tblReps[id],0))</f>
        <v>1</v>
      </c>
      <c r="K439" s="25" t="str">
        <f>INDEX(tblRegions[name],MATCH(J439,tblRegions[id],0))</f>
        <v>Northeast</v>
      </c>
    </row>
    <row r="440" spans="1:11" ht="15" customHeight="1" x14ac:dyDescent="0.3">
      <c r="A440" s="25">
        <f>Raw_Orders!A440</f>
        <v>439</v>
      </c>
      <c r="B440" s="25">
        <f>Raw_Orders!B440</f>
        <v>1371</v>
      </c>
      <c r="C440" s="30">
        <f>INT(Raw_Orders!C440)</f>
        <v>42705</v>
      </c>
      <c r="D440" s="25">
        <f t="shared" si="18"/>
        <v>2016</v>
      </c>
      <c r="E440" s="25">
        <f t="shared" si="19"/>
        <v>12</v>
      </c>
      <c r="F440" s="25" t="str">
        <f t="shared" si="20"/>
        <v>Dec</v>
      </c>
      <c r="G440" s="25">
        <f>Raw_Orders!G440</f>
        <v>350</v>
      </c>
      <c r="H440" s="29">
        <f>Raw_Orders!K440</f>
        <v>1892.17</v>
      </c>
      <c r="I440" s="25">
        <f>INDEX(tblAccounts[sales_rep_id],MATCH(B440,tblAccounts[id],0))</f>
        <v>321660</v>
      </c>
      <c r="J440" s="25">
        <f>INDEX(tblReps[region_id],MATCH(I440,tblReps[id],0))</f>
        <v>1</v>
      </c>
      <c r="K440" s="25" t="str">
        <f>INDEX(tblRegions[name],MATCH(J440,tblRegions[id],0))</f>
        <v>Northeast</v>
      </c>
    </row>
    <row r="441" spans="1:11" ht="15" customHeight="1" x14ac:dyDescent="0.3">
      <c r="A441" s="25">
        <f>Raw_Orders!A441</f>
        <v>440</v>
      </c>
      <c r="B441" s="25">
        <f>Raw_Orders!B441</f>
        <v>1371</v>
      </c>
      <c r="C441" s="30">
        <f>INT(Raw_Orders!C441)</f>
        <v>42735</v>
      </c>
      <c r="D441" s="25">
        <f t="shared" si="18"/>
        <v>2016</v>
      </c>
      <c r="E441" s="25">
        <f t="shared" si="19"/>
        <v>12</v>
      </c>
      <c r="F441" s="25" t="str">
        <f t="shared" si="20"/>
        <v>Dec</v>
      </c>
      <c r="G441" s="25">
        <f>Raw_Orders!G441</f>
        <v>305</v>
      </c>
      <c r="H441" s="29">
        <f>Raw_Orders!K441</f>
        <v>1592.64</v>
      </c>
      <c r="I441" s="25">
        <f>INDEX(tblAccounts[sales_rep_id],MATCH(B441,tblAccounts[id],0))</f>
        <v>321660</v>
      </c>
      <c r="J441" s="25">
        <f>INDEX(tblReps[region_id],MATCH(I441,tblReps[id],0))</f>
        <v>1</v>
      </c>
      <c r="K441" s="25" t="str">
        <f>INDEX(tblRegions[name],MATCH(J441,tblRegions[id],0))</f>
        <v>Northeast</v>
      </c>
    </row>
    <row r="442" spans="1:11" ht="15" customHeight="1" x14ac:dyDescent="0.3">
      <c r="A442" s="25">
        <f>Raw_Orders!A442</f>
        <v>441</v>
      </c>
      <c r="B442" s="25">
        <f>Raw_Orders!B442</f>
        <v>1381</v>
      </c>
      <c r="C442" s="30">
        <f>INT(Raw_Orders!C442)</f>
        <v>42686</v>
      </c>
      <c r="D442" s="25">
        <f t="shared" si="18"/>
        <v>2016</v>
      </c>
      <c r="E442" s="25">
        <f t="shared" si="19"/>
        <v>11</v>
      </c>
      <c r="F442" s="25" t="str">
        <f t="shared" si="20"/>
        <v>Nov</v>
      </c>
      <c r="G442" s="25">
        <f>Raw_Orders!G442</f>
        <v>350</v>
      </c>
      <c r="H442" s="29">
        <f>Raw_Orders!K442</f>
        <v>1865.44</v>
      </c>
      <c r="I442" s="25">
        <f>INDEX(tblAccounts[sales_rep_id],MATCH(B442,tblAccounts[id],0))</f>
        <v>321670</v>
      </c>
      <c r="J442" s="25">
        <f>INDEX(tblReps[region_id],MATCH(I442,tblReps[id],0))</f>
        <v>1</v>
      </c>
      <c r="K442" s="25" t="str">
        <f>INDEX(tblRegions[name],MATCH(J442,tblRegions[id],0))</f>
        <v>Northeast</v>
      </c>
    </row>
    <row r="443" spans="1:11" ht="15" customHeight="1" x14ac:dyDescent="0.3">
      <c r="A443" s="25">
        <f>Raw_Orders!A443</f>
        <v>442</v>
      </c>
      <c r="B443" s="25">
        <f>Raw_Orders!B443</f>
        <v>1381</v>
      </c>
      <c r="C443" s="30">
        <f>INT(Raw_Orders!C443)</f>
        <v>42715</v>
      </c>
      <c r="D443" s="25">
        <f t="shared" si="18"/>
        <v>2016</v>
      </c>
      <c r="E443" s="25">
        <f t="shared" si="19"/>
        <v>12</v>
      </c>
      <c r="F443" s="25" t="str">
        <f t="shared" si="20"/>
        <v>Dec</v>
      </c>
      <c r="G443" s="25">
        <f>Raw_Orders!G443</f>
        <v>332</v>
      </c>
      <c r="H443" s="29">
        <f>Raw_Orders!K443</f>
        <v>1744.22</v>
      </c>
      <c r="I443" s="25">
        <f>INDEX(tblAccounts[sales_rep_id],MATCH(B443,tblAccounts[id],0))</f>
        <v>321670</v>
      </c>
      <c r="J443" s="25">
        <f>INDEX(tblReps[region_id],MATCH(I443,tblReps[id],0))</f>
        <v>1</v>
      </c>
      <c r="K443" s="25" t="str">
        <f>INDEX(tblRegions[name],MATCH(J443,tblRegions[id],0))</f>
        <v>Northeast</v>
      </c>
    </row>
    <row r="444" spans="1:11" ht="15" customHeight="1" x14ac:dyDescent="0.3">
      <c r="A444" s="25">
        <f>Raw_Orders!A444</f>
        <v>443</v>
      </c>
      <c r="B444" s="25">
        <f>Raw_Orders!B444</f>
        <v>1391</v>
      </c>
      <c r="C444" s="30">
        <f>INT(Raw_Orders!C444)</f>
        <v>42650</v>
      </c>
      <c r="D444" s="25">
        <f t="shared" si="18"/>
        <v>2016</v>
      </c>
      <c r="E444" s="25">
        <f t="shared" si="19"/>
        <v>10</v>
      </c>
      <c r="F444" s="25" t="str">
        <f t="shared" si="20"/>
        <v>Oct</v>
      </c>
      <c r="G444" s="25">
        <f>Raw_Orders!G444</f>
        <v>512</v>
      </c>
      <c r="H444" s="29">
        <f>Raw_Orders!K444</f>
        <v>2554.88</v>
      </c>
      <c r="I444" s="25">
        <f>INDEX(tblAccounts[sales_rep_id],MATCH(B444,tblAccounts[id],0))</f>
        <v>321680</v>
      </c>
      <c r="J444" s="25">
        <f>INDEX(tblReps[region_id],MATCH(I444,tblReps[id],0))</f>
        <v>1</v>
      </c>
      <c r="K444" s="25" t="str">
        <f>INDEX(tblRegions[name],MATCH(J444,tblRegions[id],0))</f>
        <v>Northeast</v>
      </c>
    </row>
    <row r="445" spans="1:11" ht="15" customHeight="1" x14ac:dyDescent="0.3">
      <c r="A445" s="25">
        <f>Raw_Orders!A445</f>
        <v>444</v>
      </c>
      <c r="B445" s="25">
        <f>Raw_Orders!B445</f>
        <v>1391</v>
      </c>
      <c r="C445" s="30">
        <f>INT(Raw_Orders!C445)</f>
        <v>42679</v>
      </c>
      <c r="D445" s="25">
        <f t="shared" si="18"/>
        <v>2016</v>
      </c>
      <c r="E445" s="25">
        <f t="shared" si="19"/>
        <v>11</v>
      </c>
      <c r="F445" s="25" t="str">
        <f t="shared" si="20"/>
        <v>Nov</v>
      </c>
      <c r="G445" s="25">
        <f>Raw_Orders!G445</f>
        <v>504</v>
      </c>
      <c r="H445" s="29">
        <f>Raw_Orders!K445</f>
        <v>2535.59</v>
      </c>
      <c r="I445" s="25">
        <f>INDEX(tblAccounts[sales_rep_id],MATCH(B445,tblAccounts[id],0))</f>
        <v>321680</v>
      </c>
      <c r="J445" s="25">
        <f>INDEX(tblReps[region_id],MATCH(I445,tblReps[id],0))</f>
        <v>1</v>
      </c>
      <c r="K445" s="25" t="str">
        <f>INDEX(tblRegions[name],MATCH(J445,tblRegions[id],0))</f>
        <v>Northeast</v>
      </c>
    </row>
    <row r="446" spans="1:11" ht="15" customHeight="1" x14ac:dyDescent="0.3">
      <c r="A446" s="25">
        <f>Raw_Orders!A446</f>
        <v>445</v>
      </c>
      <c r="B446" s="25">
        <f>Raw_Orders!B446</f>
        <v>1391</v>
      </c>
      <c r="C446" s="30">
        <f>INT(Raw_Orders!C446)</f>
        <v>42708</v>
      </c>
      <c r="D446" s="25">
        <f t="shared" si="18"/>
        <v>2016</v>
      </c>
      <c r="E446" s="25">
        <f t="shared" si="19"/>
        <v>12</v>
      </c>
      <c r="F446" s="25" t="str">
        <f t="shared" si="20"/>
        <v>Dec</v>
      </c>
      <c r="G446" s="25">
        <f>Raw_Orders!G446</f>
        <v>500</v>
      </c>
      <c r="H446" s="29">
        <f>Raw_Orders!K446</f>
        <v>2525</v>
      </c>
      <c r="I446" s="25">
        <f>INDEX(tblAccounts[sales_rep_id],MATCH(B446,tblAccounts[id],0))</f>
        <v>321680</v>
      </c>
      <c r="J446" s="25">
        <f>INDEX(tblReps[region_id],MATCH(I446,tblReps[id],0))</f>
        <v>1</v>
      </c>
      <c r="K446" s="25" t="str">
        <f>INDEX(tblRegions[name],MATCH(J446,tblRegions[id],0))</f>
        <v>Northeast</v>
      </c>
    </row>
    <row r="447" spans="1:11" ht="15" customHeight="1" x14ac:dyDescent="0.3">
      <c r="A447" s="25">
        <f>Raw_Orders!A447</f>
        <v>446</v>
      </c>
      <c r="B447" s="25">
        <f>Raw_Orders!B447</f>
        <v>1401</v>
      </c>
      <c r="C447" s="30">
        <f>INT(Raw_Orders!C447)</f>
        <v>41620</v>
      </c>
      <c r="D447" s="25">
        <f t="shared" si="18"/>
        <v>2013</v>
      </c>
      <c r="E447" s="25">
        <f t="shared" si="19"/>
        <v>12</v>
      </c>
      <c r="F447" s="25" t="str">
        <f t="shared" si="20"/>
        <v>Dec</v>
      </c>
      <c r="G447" s="25">
        <f>Raw_Orders!G447</f>
        <v>366</v>
      </c>
      <c r="H447" s="29">
        <f>Raw_Orders!K447</f>
        <v>2011.48</v>
      </c>
      <c r="I447" s="25">
        <f>INDEX(tblAccounts[sales_rep_id],MATCH(B447,tblAccounts[id],0))</f>
        <v>321690</v>
      </c>
      <c r="J447" s="25">
        <f>INDEX(tblReps[region_id],MATCH(I447,tblReps[id],0))</f>
        <v>1</v>
      </c>
      <c r="K447" s="25" t="str">
        <f>INDEX(tblRegions[name],MATCH(J447,tblRegions[id],0))</f>
        <v>Northeast</v>
      </c>
    </row>
    <row r="448" spans="1:11" ht="15" customHeight="1" x14ac:dyDescent="0.3">
      <c r="A448" s="25">
        <f>Raw_Orders!A448</f>
        <v>447</v>
      </c>
      <c r="B448" s="25">
        <f>Raw_Orders!B448</f>
        <v>1401</v>
      </c>
      <c r="C448" s="30">
        <f>INT(Raw_Orders!C448)</f>
        <v>41650</v>
      </c>
      <c r="D448" s="25">
        <f t="shared" si="18"/>
        <v>2014</v>
      </c>
      <c r="E448" s="25">
        <f t="shared" si="19"/>
        <v>1</v>
      </c>
      <c r="F448" s="25" t="str">
        <f t="shared" si="20"/>
        <v>Jan</v>
      </c>
      <c r="G448" s="25">
        <f>Raw_Orders!G448</f>
        <v>320</v>
      </c>
      <c r="H448" s="29">
        <f>Raw_Orders!K448</f>
        <v>1668.79</v>
      </c>
      <c r="I448" s="25">
        <f>INDEX(tblAccounts[sales_rep_id],MATCH(B448,tblAccounts[id],0))</f>
        <v>321690</v>
      </c>
      <c r="J448" s="25">
        <f>INDEX(tblReps[region_id],MATCH(I448,tblReps[id],0))</f>
        <v>1</v>
      </c>
      <c r="K448" s="25" t="str">
        <f>INDEX(tblRegions[name],MATCH(J448,tblRegions[id],0))</f>
        <v>Northeast</v>
      </c>
    </row>
    <row r="449" spans="1:11" ht="15" customHeight="1" x14ac:dyDescent="0.3">
      <c r="A449" s="25">
        <f>Raw_Orders!A449</f>
        <v>448</v>
      </c>
      <c r="B449" s="25">
        <f>Raw_Orders!B449</f>
        <v>1401</v>
      </c>
      <c r="C449" s="30">
        <f>INT(Raw_Orders!C449)</f>
        <v>41680</v>
      </c>
      <c r="D449" s="25">
        <f t="shared" si="18"/>
        <v>2014</v>
      </c>
      <c r="E449" s="25">
        <f t="shared" si="19"/>
        <v>2</v>
      </c>
      <c r="F449" s="25" t="str">
        <f t="shared" si="20"/>
        <v>Feb</v>
      </c>
      <c r="G449" s="25">
        <f>Raw_Orders!G449</f>
        <v>370</v>
      </c>
      <c r="H449" s="29">
        <f>Raw_Orders!K449</f>
        <v>2045.95</v>
      </c>
      <c r="I449" s="25">
        <f>INDEX(tblAccounts[sales_rep_id],MATCH(B449,tblAccounts[id],0))</f>
        <v>321690</v>
      </c>
      <c r="J449" s="25">
        <f>INDEX(tblReps[region_id],MATCH(I449,tblReps[id],0))</f>
        <v>1</v>
      </c>
      <c r="K449" s="25" t="str">
        <f>INDEX(tblRegions[name],MATCH(J449,tblRegions[id],0))</f>
        <v>Northeast</v>
      </c>
    </row>
    <row r="450" spans="1:11" ht="15" customHeight="1" x14ac:dyDescent="0.3">
      <c r="A450" s="25">
        <f>Raw_Orders!A450</f>
        <v>449</v>
      </c>
      <c r="B450" s="25">
        <f>Raw_Orders!B450</f>
        <v>1401</v>
      </c>
      <c r="C450" s="30">
        <f>INT(Raw_Orders!C450)</f>
        <v>41709</v>
      </c>
      <c r="D450" s="25">
        <f t="shared" ref="D450:D513" si="21">YEAR(C450)</f>
        <v>2014</v>
      </c>
      <c r="E450" s="25">
        <f t="shared" ref="E450:E513" si="22">MONTH(C450)</f>
        <v>3</v>
      </c>
      <c r="F450" s="25" t="str">
        <f t="shared" ref="F450:F513" si="23">TEXT(C450,"mmm")</f>
        <v>Mar</v>
      </c>
      <c r="G450" s="25">
        <f>Raw_Orders!G450</f>
        <v>340</v>
      </c>
      <c r="H450" s="29">
        <f>Raw_Orders!K450</f>
        <v>1805.44</v>
      </c>
      <c r="I450" s="25">
        <f>INDEX(tblAccounts[sales_rep_id],MATCH(B450,tblAccounts[id],0))</f>
        <v>321690</v>
      </c>
      <c r="J450" s="25">
        <f>INDEX(tblReps[region_id],MATCH(I450,tblReps[id],0))</f>
        <v>1</v>
      </c>
      <c r="K450" s="25" t="str">
        <f>INDEX(tblRegions[name],MATCH(J450,tblRegions[id],0))</f>
        <v>Northeast</v>
      </c>
    </row>
    <row r="451" spans="1:11" ht="15" customHeight="1" x14ac:dyDescent="0.3">
      <c r="A451" s="25">
        <f>Raw_Orders!A451</f>
        <v>450</v>
      </c>
      <c r="B451" s="25">
        <f>Raw_Orders!B451</f>
        <v>1401</v>
      </c>
      <c r="C451" s="30">
        <f>INT(Raw_Orders!C451)</f>
        <v>41739</v>
      </c>
      <c r="D451" s="25">
        <f t="shared" si="21"/>
        <v>2014</v>
      </c>
      <c r="E451" s="25">
        <f t="shared" si="22"/>
        <v>4</v>
      </c>
      <c r="F451" s="25" t="str">
        <f t="shared" si="23"/>
        <v>Apr</v>
      </c>
      <c r="G451" s="25">
        <f>Raw_Orders!G451</f>
        <v>347</v>
      </c>
      <c r="H451" s="29">
        <f>Raw_Orders!K451</f>
        <v>1897.91</v>
      </c>
      <c r="I451" s="25">
        <f>INDEX(tblAccounts[sales_rep_id],MATCH(B451,tblAccounts[id],0))</f>
        <v>321690</v>
      </c>
      <c r="J451" s="25">
        <f>INDEX(tblReps[region_id],MATCH(I451,tblReps[id],0))</f>
        <v>1</v>
      </c>
      <c r="K451" s="25" t="str">
        <f>INDEX(tblRegions[name],MATCH(J451,tblRegions[id],0))</f>
        <v>Northeast</v>
      </c>
    </row>
    <row r="452" spans="1:11" ht="15" customHeight="1" x14ac:dyDescent="0.3">
      <c r="A452" s="25">
        <f>Raw_Orders!A452</f>
        <v>451</v>
      </c>
      <c r="B452" s="25">
        <f>Raw_Orders!B452</f>
        <v>1401</v>
      </c>
      <c r="C452" s="30">
        <f>INT(Raw_Orders!C452)</f>
        <v>41769</v>
      </c>
      <c r="D452" s="25">
        <f t="shared" si="21"/>
        <v>2014</v>
      </c>
      <c r="E452" s="25">
        <f t="shared" si="22"/>
        <v>5</v>
      </c>
      <c r="F452" s="25" t="str">
        <f t="shared" si="23"/>
        <v>May</v>
      </c>
      <c r="G452" s="25">
        <f>Raw_Orders!G452</f>
        <v>420</v>
      </c>
      <c r="H452" s="29">
        <f>Raw_Orders!K452</f>
        <v>2320.9</v>
      </c>
      <c r="I452" s="25">
        <f>INDEX(tblAccounts[sales_rep_id],MATCH(B452,tblAccounts[id],0))</f>
        <v>321690</v>
      </c>
      <c r="J452" s="25">
        <f>INDEX(tblReps[region_id],MATCH(I452,tblReps[id],0))</f>
        <v>1</v>
      </c>
      <c r="K452" s="25" t="str">
        <f>INDEX(tblRegions[name],MATCH(J452,tblRegions[id],0))</f>
        <v>Northeast</v>
      </c>
    </row>
    <row r="453" spans="1:11" ht="15" customHeight="1" x14ac:dyDescent="0.3">
      <c r="A453" s="25">
        <f>Raw_Orders!A453</f>
        <v>452</v>
      </c>
      <c r="B453" s="25">
        <f>Raw_Orders!B453</f>
        <v>1401</v>
      </c>
      <c r="C453" s="30">
        <f>INT(Raw_Orders!C453)</f>
        <v>41799</v>
      </c>
      <c r="D453" s="25">
        <f t="shared" si="21"/>
        <v>2014</v>
      </c>
      <c r="E453" s="25">
        <f t="shared" si="22"/>
        <v>6</v>
      </c>
      <c r="F453" s="25" t="str">
        <f t="shared" si="23"/>
        <v>Jun</v>
      </c>
      <c r="G453" s="25">
        <f>Raw_Orders!G453</f>
        <v>393</v>
      </c>
      <c r="H453" s="29">
        <f>Raw_Orders!K453</f>
        <v>2093.12</v>
      </c>
      <c r="I453" s="25">
        <f>INDEX(tblAccounts[sales_rep_id],MATCH(B453,tblAccounts[id],0))</f>
        <v>321690</v>
      </c>
      <c r="J453" s="25">
        <f>INDEX(tblReps[region_id],MATCH(I453,tblReps[id],0))</f>
        <v>1</v>
      </c>
      <c r="K453" s="25" t="str">
        <f>INDEX(tblRegions[name],MATCH(J453,tblRegions[id],0))</f>
        <v>Northeast</v>
      </c>
    </row>
    <row r="454" spans="1:11" ht="15" customHeight="1" x14ac:dyDescent="0.3">
      <c r="A454" s="25">
        <f>Raw_Orders!A454</f>
        <v>453</v>
      </c>
      <c r="B454" s="25">
        <f>Raw_Orders!B454</f>
        <v>1401</v>
      </c>
      <c r="C454" s="30">
        <f>INT(Raw_Orders!C454)</f>
        <v>41829</v>
      </c>
      <c r="D454" s="25">
        <f t="shared" si="21"/>
        <v>2014</v>
      </c>
      <c r="E454" s="25">
        <f t="shared" si="22"/>
        <v>7</v>
      </c>
      <c r="F454" s="25" t="str">
        <f t="shared" si="23"/>
        <v>Jul</v>
      </c>
      <c r="G454" s="25">
        <f>Raw_Orders!G454</f>
        <v>329</v>
      </c>
      <c r="H454" s="29">
        <f>Raw_Orders!K454</f>
        <v>1784.96</v>
      </c>
      <c r="I454" s="25">
        <f>INDEX(tblAccounts[sales_rep_id],MATCH(B454,tblAccounts[id],0))</f>
        <v>321690</v>
      </c>
      <c r="J454" s="25">
        <f>INDEX(tblReps[region_id],MATCH(I454,tblReps[id],0))</f>
        <v>1</v>
      </c>
      <c r="K454" s="25" t="str">
        <f>INDEX(tblRegions[name],MATCH(J454,tblRegions[id],0))</f>
        <v>Northeast</v>
      </c>
    </row>
    <row r="455" spans="1:11" ht="15" customHeight="1" x14ac:dyDescent="0.3">
      <c r="A455" s="25">
        <f>Raw_Orders!A455</f>
        <v>454</v>
      </c>
      <c r="B455" s="25">
        <f>Raw_Orders!B455</f>
        <v>1401</v>
      </c>
      <c r="C455" s="30">
        <f>INT(Raw_Orders!C455)</f>
        <v>41858</v>
      </c>
      <c r="D455" s="25">
        <f t="shared" si="21"/>
        <v>2014</v>
      </c>
      <c r="E455" s="25">
        <f t="shared" si="22"/>
        <v>8</v>
      </c>
      <c r="F455" s="25" t="str">
        <f t="shared" si="23"/>
        <v>Aug</v>
      </c>
      <c r="G455" s="25">
        <f>Raw_Orders!G455</f>
        <v>322</v>
      </c>
      <c r="H455" s="29">
        <f>Raw_Orders!K455</f>
        <v>1815.76</v>
      </c>
      <c r="I455" s="25">
        <f>INDEX(tblAccounts[sales_rep_id],MATCH(B455,tblAccounts[id],0))</f>
        <v>321690</v>
      </c>
      <c r="J455" s="25">
        <f>INDEX(tblReps[region_id],MATCH(I455,tblReps[id],0))</f>
        <v>1</v>
      </c>
      <c r="K455" s="25" t="str">
        <f>INDEX(tblRegions[name],MATCH(J455,tblRegions[id],0))</f>
        <v>Northeast</v>
      </c>
    </row>
    <row r="456" spans="1:11" ht="15" customHeight="1" x14ac:dyDescent="0.3">
      <c r="A456" s="25">
        <f>Raw_Orders!A456</f>
        <v>455</v>
      </c>
      <c r="B456" s="25">
        <f>Raw_Orders!B456</f>
        <v>1401</v>
      </c>
      <c r="C456" s="30">
        <f>INT(Raw_Orders!C456)</f>
        <v>41887</v>
      </c>
      <c r="D456" s="25">
        <f t="shared" si="21"/>
        <v>2014</v>
      </c>
      <c r="E456" s="25">
        <f t="shared" si="22"/>
        <v>9</v>
      </c>
      <c r="F456" s="25" t="str">
        <f t="shared" si="23"/>
        <v>Sep</v>
      </c>
      <c r="G456" s="25">
        <f>Raw_Orders!G456</f>
        <v>424</v>
      </c>
      <c r="H456" s="29">
        <f>Raw_Orders!K456</f>
        <v>2573.29</v>
      </c>
      <c r="I456" s="25">
        <f>INDEX(tblAccounts[sales_rep_id],MATCH(B456,tblAccounts[id],0))</f>
        <v>321690</v>
      </c>
      <c r="J456" s="25">
        <f>INDEX(tblReps[region_id],MATCH(I456,tblReps[id],0))</f>
        <v>1</v>
      </c>
      <c r="K456" s="25" t="str">
        <f>INDEX(tblRegions[name],MATCH(J456,tblRegions[id],0))</f>
        <v>Northeast</v>
      </c>
    </row>
    <row r="457" spans="1:11" ht="15" customHeight="1" x14ac:dyDescent="0.3">
      <c r="A457" s="25">
        <f>Raw_Orders!A457</f>
        <v>456</v>
      </c>
      <c r="B457" s="25">
        <f>Raw_Orders!B457</f>
        <v>1401</v>
      </c>
      <c r="C457" s="30">
        <f>INT(Raw_Orders!C457)</f>
        <v>41917</v>
      </c>
      <c r="D457" s="25">
        <f t="shared" si="21"/>
        <v>2014</v>
      </c>
      <c r="E457" s="25">
        <f t="shared" si="22"/>
        <v>10</v>
      </c>
      <c r="F457" s="25" t="str">
        <f t="shared" si="23"/>
        <v>Oct</v>
      </c>
      <c r="G457" s="25">
        <f>Raw_Orders!G457</f>
        <v>349</v>
      </c>
      <c r="H457" s="29">
        <f>Raw_Orders!K457</f>
        <v>1885.37</v>
      </c>
      <c r="I457" s="25">
        <f>INDEX(tblAccounts[sales_rep_id],MATCH(B457,tblAccounts[id],0))</f>
        <v>321690</v>
      </c>
      <c r="J457" s="25">
        <f>INDEX(tblReps[region_id],MATCH(I457,tblReps[id],0))</f>
        <v>1</v>
      </c>
      <c r="K457" s="25" t="str">
        <f>INDEX(tblRegions[name],MATCH(J457,tblRegions[id],0))</f>
        <v>Northeast</v>
      </c>
    </row>
    <row r="458" spans="1:11" ht="15" customHeight="1" x14ac:dyDescent="0.3">
      <c r="A458" s="25">
        <f>Raw_Orders!A458</f>
        <v>457</v>
      </c>
      <c r="B458" s="25">
        <f>Raw_Orders!B458</f>
        <v>1401</v>
      </c>
      <c r="C458" s="30">
        <f>INT(Raw_Orders!C458)</f>
        <v>41946</v>
      </c>
      <c r="D458" s="25">
        <f t="shared" si="21"/>
        <v>2014</v>
      </c>
      <c r="E458" s="25">
        <f t="shared" si="22"/>
        <v>11</v>
      </c>
      <c r="F458" s="25" t="str">
        <f t="shared" si="23"/>
        <v>Nov</v>
      </c>
      <c r="G458" s="25">
        <f>Raw_Orders!G458</f>
        <v>358</v>
      </c>
      <c r="H458" s="29">
        <f>Raw_Orders!K458</f>
        <v>1946.56</v>
      </c>
      <c r="I458" s="25">
        <f>INDEX(tblAccounts[sales_rep_id],MATCH(B458,tblAccounts[id],0))</f>
        <v>321690</v>
      </c>
      <c r="J458" s="25">
        <f>INDEX(tblReps[region_id],MATCH(I458,tblReps[id],0))</f>
        <v>1</v>
      </c>
      <c r="K458" s="25" t="str">
        <f>INDEX(tblRegions[name],MATCH(J458,tblRegions[id],0))</f>
        <v>Northeast</v>
      </c>
    </row>
    <row r="459" spans="1:11" ht="15" customHeight="1" x14ac:dyDescent="0.3">
      <c r="A459" s="25">
        <f>Raw_Orders!A459</f>
        <v>458</v>
      </c>
      <c r="B459" s="25">
        <f>Raw_Orders!B459</f>
        <v>1401</v>
      </c>
      <c r="C459" s="30">
        <f>INT(Raw_Orders!C459)</f>
        <v>41975</v>
      </c>
      <c r="D459" s="25">
        <f t="shared" si="21"/>
        <v>2014</v>
      </c>
      <c r="E459" s="25">
        <f t="shared" si="22"/>
        <v>12</v>
      </c>
      <c r="F459" s="25" t="str">
        <f t="shared" si="23"/>
        <v>Dec</v>
      </c>
      <c r="G459" s="25">
        <f>Raw_Orders!G459</f>
        <v>1272</v>
      </c>
      <c r="H459" s="29">
        <f>Raw_Orders!K459</f>
        <v>8686.1</v>
      </c>
      <c r="I459" s="25">
        <f>INDEX(tblAccounts[sales_rep_id],MATCH(B459,tblAccounts[id],0))</f>
        <v>321690</v>
      </c>
      <c r="J459" s="25">
        <f>INDEX(tblReps[region_id],MATCH(I459,tblReps[id],0))</f>
        <v>1</v>
      </c>
      <c r="K459" s="25" t="str">
        <f>INDEX(tblRegions[name],MATCH(J459,tblRegions[id],0))</f>
        <v>Northeast</v>
      </c>
    </row>
    <row r="460" spans="1:11" ht="15" customHeight="1" x14ac:dyDescent="0.3">
      <c r="A460" s="25">
        <f>Raw_Orders!A460</f>
        <v>459</v>
      </c>
      <c r="B460" s="25">
        <f>Raw_Orders!B460</f>
        <v>1401</v>
      </c>
      <c r="C460" s="30">
        <f>INT(Raw_Orders!C460)</f>
        <v>42005</v>
      </c>
      <c r="D460" s="25">
        <f t="shared" si="21"/>
        <v>2015</v>
      </c>
      <c r="E460" s="25">
        <f t="shared" si="22"/>
        <v>1</v>
      </c>
      <c r="F460" s="25" t="str">
        <f t="shared" si="23"/>
        <v>Jan</v>
      </c>
      <c r="G460" s="25">
        <f>Raw_Orders!G460</f>
        <v>203</v>
      </c>
      <c r="H460" s="29">
        <f>Raw_Orders!K460</f>
        <v>1132.4000000000001</v>
      </c>
      <c r="I460" s="25">
        <f>INDEX(tblAccounts[sales_rep_id],MATCH(B460,tblAccounts[id],0))</f>
        <v>321690</v>
      </c>
      <c r="J460" s="25">
        <f>INDEX(tblReps[region_id],MATCH(I460,tblReps[id],0))</f>
        <v>1</v>
      </c>
      <c r="K460" s="25" t="str">
        <f>INDEX(tblRegions[name],MATCH(J460,tblRegions[id],0))</f>
        <v>Northeast</v>
      </c>
    </row>
    <row r="461" spans="1:11" ht="15" customHeight="1" x14ac:dyDescent="0.3">
      <c r="A461" s="25">
        <f>Raw_Orders!A461</f>
        <v>460</v>
      </c>
      <c r="B461" s="25">
        <f>Raw_Orders!B461</f>
        <v>1401</v>
      </c>
      <c r="C461" s="30">
        <f>INT(Raw_Orders!C461)</f>
        <v>42035</v>
      </c>
      <c r="D461" s="25">
        <f t="shared" si="21"/>
        <v>2015</v>
      </c>
      <c r="E461" s="25">
        <f t="shared" si="22"/>
        <v>1</v>
      </c>
      <c r="F461" s="25" t="str">
        <f t="shared" si="23"/>
        <v>Jan</v>
      </c>
      <c r="G461" s="25">
        <f>Raw_Orders!G461</f>
        <v>574</v>
      </c>
      <c r="H461" s="29">
        <f>Raw_Orders!K461</f>
        <v>3461.85</v>
      </c>
      <c r="I461" s="25">
        <f>INDEX(tblAccounts[sales_rep_id],MATCH(B461,tblAccounts[id],0))</f>
        <v>321690</v>
      </c>
      <c r="J461" s="25">
        <f>INDEX(tblReps[region_id],MATCH(I461,tblReps[id],0))</f>
        <v>1</v>
      </c>
      <c r="K461" s="25" t="str">
        <f>INDEX(tblRegions[name],MATCH(J461,tblRegions[id],0))</f>
        <v>Northeast</v>
      </c>
    </row>
    <row r="462" spans="1:11" ht="15" customHeight="1" x14ac:dyDescent="0.3">
      <c r="A462" s="25">
        <f>Raw_Orders!A462</f>
        <v>461</v>
      </c>
      <c r="B462" s="25">
        <f>Raw_Orders!B462</f>
        <v>1401</v>
      </c>
      <c r="C462" s="30">
        <f>INT(Raw_Orders!C462)</f>
        <v>42064</v>
      </c>
      <c r="D462" s="25">
        <f t="shared" si="21"/>
        <v>2015</v>
      </c>
      <c r="E462" s="25">
        <f t="shared" si="22"/>
        <v>3</v>
      </c>
      <c r="F462" s="25" t="str">
        <f t="shared" si="23"/>
        <v>Mar</v>
      </c>
      <c r="G462" s="25">
        <f>Raw_Orders!G462</f>
        <v>392</v>
      </c>
      <c r="H462" s="29">
        <f>Raw_Orders!K462</f>
        <v>2153.7399999999998</v>
      </c>
      <c r="I462" s="25">
        <f>INDEX(tblAccounts[sales_rep_id],MATCH(B462,tblAccounts[id],0))</f>
        <v>321690</v>
      </c>
      <c r="J462" s="25">
        <f>INDEX(tblReps[region_id],MATCH(I462,tblReps[id],0))</f>
        <v>1</v>
      </c>
      <c r="K462" s="25" t="str">
        <f>INDEX(tblRegions[name],MATCH(J462,tblRegions[id],0))</f>
        <v>Northeast</v>
      </c>
    </row>
    <row r="463" spans="1:11" ht="15" customHeight="1" x14ac:dyDescent="0.3">
      <c r="A463" s="25">
        <f>Raw_Orders!A463</f>
        <v>462</v>
      </c>
      <c r="B463" s="25">
        <f>Raw_Orders!B463</f>
        <v>1401</v>
      </c>
      <c r="C463" s="30">
        <f>INT(Raw_Orders!C463)</f>
        <v>42094</v>
      </c>
      <c r="D463" s="25">
        <f t="shared" si="21"/>
        <v>2015</v>
      </c>
      <c r="E463" s="25">
        <f t="shared" si="22"/>
        <v>3</v>
      </c>
      <c r="F463" s="25" t="str">
        <f t="shared" si="23"/>
        <v>Mar</v>
      </c>
      <c r="G463" s="25">
        <f>Raw_Orders!G463</f>
        <v>372</v>
      </c>
      <c r="H463" s="29">
        <f>Raw_Orders!K463</f>
        <v>2032.05</v>
      </c>
      <c r="I463" s="25">
        <f>INDEX(tblAccounts[sales_rep_id],MATCH(B463,tblAccounts[id],0))</f>
        <v>321690</v>
      </c>
      <c r="J463" s="25">
        <f>INDEX(tblReps[region_id],MATCH(I463,tblReps[id],0))</f>
        <v>1</v>
      </c>
      <c r="K463" s="25" t="str">
        <f>INDEX(tblRegions[name],MATCH(J463,tblRegions[id],0))</f>
        <v>Northeast</v>
      </c>
    </row>
    <row r="464" spans="1:11" ht="15" customHeight="1" x14ac:dyDescent="0.3">
      <c r="A464" s="25">
        <f>Raw_Orders!A464</f>
        <v>463</v>
      </c>
      <c r="B464" s="25">
        <f>Raw_Orders!B464</f>
        <v>1401</v>
      </c>
      <c r="C464" s="30">
        <f>INT(Raw_Orders!C464)</f>
        <v>42123</v>
      </c>
      <c r="D464" s="25">
        <f t="shared" si="21"/>
        <v>2015</v>
      </c>
      <c r="E464" s="25">
        <f t="shared" si="22"/>
        <v>4</v>
      </c>
      <c r="F464" s="25" t="str">
        <f t="shared" si="23"/>
        <v>Apr</v>
      </c>
      <c r="G464" s="25">
        <f>Raw_Orders!G464</f>
        <v>328</v>
      </c>
      <c r="H464" s="29">
        <f>Raw_Orders!K464</f>
        <v>1714.95</v>
      </c>
      <c r="I464" s="25">
        <f>INDEX(tblAccounts[sales_rep_id],MATCH(B464,tblAccounts[id],0))</f>
        <v>321690</v>
      </c>
      <c r="J464" s="25">
        <f>INDEX(tblReps[region_id],MATCH(I464,tblReps[id],0))</f>
        <v>1</v>
      </c>
      <c r="K464" s="25" t="str">
        <f>INDEX(tblRegions[name],MATCH(J464,tblRegions[id],0))</f>
        <v>Northeast</v>
      </c>
    </row>
    <row r="465" spans="1:11" ht="15" customHeight="1" x14ac:dyDescent="0.3">
      <c r="A465" s="25">
        <f>Raw_Orders!A465</f>
        <v>464</v>
      </c>
      <c r="B465" s="25">
        <f>Raw_Orders!B465</f>
        <v>1401</v>
      </c>
      <c r="C465" s="30">
        <f>INT(Raw_Orders!C465)</f>
        <v>42153</v>
      </c>
      <c r="D465" s="25">
        <f t="shared" si="21"/>
        <v>2015</v>
      </c>
      <c r="E465" s="25">
        <f t="shared" si="22"/>
        <v>5</v>
      </c>
      <c r="F465" s="25" t="str">
        <f t="shared" si="23"/>
        <v>May</v>
      </c>
      <c r="G465" s="25">
        <f>Raw_Orders!G465</f>
        <v>337</v>
      </c>
      <c r="H465" s="29">
        <f>Raw_Orders!K465</f>
        <v>1753.62</v>
      </c>
      <c r="I465" s="25">
        <f>INDEX(tblAccounts[sales_rep_id],MATCH(B465,tblAccounts[id],0))</f>
        <v>321690</v>
      </c>
      <c r="J465" s="25">
        <f>INDEX(tblReps[region_id],MATCH(I465,tblReps[id],0))</f>
        <v>1</v>
      </c>
      <c r="K465" s="25" t="str">
        <f>INDEX(tblRegions[name],MATCH(J465,tblRegions[id],0))</f>
        <v>Northeast</v>
      </c>
    </row>
    <row r="466" spans="1:11" ht="15" customHeight="1" x14ac:dyDescent="0.3">
      <c r="A466" s="25">
        <f>Raw_Orders!A466</f>
        <v>465</v>
      </c>
      <c r="B466" s="25">
        <f>Raw_Orders!B466</f>
        <v>1401</v>
      </c>
      <c r="C466" s="30">
        <f>INT(Raw_Orders!C466)</f>
        <v>42183</v>
      </c>
      <c r="D466" s="25">
        <f t="shared" si="21"/>
        <v>2015</v>
      </c>
      <c r="E466" s="25">
        <f t="shared" si="22"/>
        <v>6</v>
      </c>
      <c r="F466" s="25" t="str">
        <f t="shared" si="23"/>
        <v>Jun</v>
      </c>
      <c r="G466" s="25">
        <f>Raw_Orders!G466</f>
        <v>368</v>
      </c>
      <c r="H466" s="29">
        <f>Raw_Orders!K466</f>
        <v>2024.02</v>
      </c>
      <c r="I466" s="25">
        <f>INDEX(tblAccounts[sales_rep_id],MATCH(B466,tblAccounts[id],0))</f>
        <v>321690</v>
      </c>
      <c r="J466" s="25">
        <f>INDEX(tblReps[region_id],MATCH(I466,tblReps[id],0))</f>
        <v>1</v>
      </c>
      <c r="K466" s="25" t="str">
        <f>INDEX(tblRegions[name],MATCH(J466,tblRegions[id],0))</f>
        <v>Northeast</v>
      </c>
    </row>
    <row r="467" spans="1:11" ht="15" customHeight="1" x14ac:dyDescent="0.3">
      <c r="A467" s="25">
        <f>Raw_Orders!A467</f>
        <v>466</v>
      </c>
      <c r="B467" s="25">
        <f>Raw_Orders!B467</f>
        <v>1401</v>
      </c>
      <c r="C467" s="30">
        <f>INT(Raw_Orders!C467)</f>
        <v>42212</v>
      </c>
      <c r="D467" s="25">
        <f t="shared" si="21"/>
        <v>2015</v>
      </c>
      <c r="E467" s="25">
        <f t="shared" si="22"/>
        <v>7</v>
      </c>
      <c r="F467" s="25" t="str">
        <f t="shared" si="23"/>
        <v>Jul</v>
      </c>
      <c r="G467" s="25">
        <f>Raw_Orders!G467</f>
        <v>458</v>
      </c>
      <c r="H467" s="29">
        <f>Raw_Orders!K467</f>
        <v>2377.92</v>
      </c>
      <c r="I467" s="25">
        <f>INDEX(tblAccounts[sales_rep_id],MATCH(B467,tblAccounts[id],0))</f>
        <v>321690</v>
      </c>
      <c r="J467" s="25">
        <f>INDEX(tblReps[region_id],MATCH(I467,tblReps[id],0))</f>
        <v>1</v>
      </c>
      <c r="K467" s="25" t="str">
        <f>INDEX(tblRegions[name],MATCH(J467,tblRegions[id],0))</f>
        <v>Northeast</v>
      </c>
    </row>
    <row r="468" spans="1:11" ht="15" customHeight="1" x14ac:dyDescent="0.3">
      <c r="A468" s="25">
        <f>Raw_Orders!A468</f>
        <v>467</v>
      </c>
      <c r="B468" s="25">
        <f>Raw_Orders!B468</f>
        <v>1401</v>
      </c>
      <c r="C468" s="30">
        <f>INT(Raw_Orders!C468)</f>
        <v>42242</v>
      </c>
      <c r="D468" s="25">
        <f t="shared" si="21"/>
        <v>2015</v>
      </c>
      <c r="E468" s="25">
        <f t="shared" si="22"/>
        <v>8</v>
      </c>
      <c r="F468" s="25" t="str">
        <f t="shared" si="23"/>
        <v>Aug</v>
      </c>
      <c r="G468" s="25">
        <f>Raw_Orders!G468</f>
        <v>358</v>
      </c>
      <c r="H468" s="29">
        <f>Raw_Orders!K468</f>
        <v>1959.04</v>
      </c>
      <c r="I468" s="25">
        <f>INDEX(tblAccounts[sales_rep_id],MATCH(B468,tblAccounts[id],0))</f>
        <v>321690</v>
      </c>
      <c r="J468" s="25">
        <f>INDEX(tblReps[region_id],MATCH(I468,tblReps[id],0))</f>
        <v>1</v>
      </c>
      <c r="K468" s="25" t="str">
        <f>INDEX(tblRegions[name],MATCH(J468,tblRegions[id],0))</f>
        <v>Northeast</v>
      </c>
    </row>
    <row r="469" spans="1:11" ht="15" customHeight="1" x14ac:dyDescent="0.3">
      <c r="A469" s="25">
        <f>Raw_Orders!A469</f>
        <v>468</v>
      </c>
      <c r="B469" s="25">
        <f>Raw_Orders!B469</f>
        <v>1401</v>
      </c>
      <c r="C469" s="30">
        <f>INT(Raw_Orders!C469)</f>
        <v>42272</v>
      </c>
      <c r="D469" s="25">
        <f t="shared" si="21"/>
        <v>2015</v>
      </c>
      <c r="E469" s="25">
        <f t="shared" si="22"/>
        <v>9</v>
      </c>
      <c r="F469" s="25" t="str">
        <f t="shared" si="23"/>
        <v>Sep</v>
      </c>
      <c r="G469" s="25">
        <f>Raw_Orders!G469</f>
        <v>427</v>
      </c>
      <c r="H469" s="29">
        <f>Raw_Orders!K469</f>
        <v>2450.85</v>
      </c>
      <c r="I469" s="25">
        <f>INDEX(tblAccounts[sales_rep_id],MATCH(B469,tblAccounts[id],0))</f>
        <v>321690</v>
      </c>
      <c r="J469" s="25">
        <f>INDEX(tblReps[region_id],MATCH(I469,tblReps[id],0))</f>
        <v>1</v>
      </c>
      <c r="K469" s="25" t="str">
        <f>INDEX(tblRegions[name],MATCH(J469,tblRegions[id],0))</f>
        <v>Northeast</v>
      </c>
    </row>
    <row r="470" spans="1:11" ht="15" customHeight="1" x14ac:dyDescent="0.3">
      <c r="A470" s="25">
        <f>Raw_Orders!A470</f>
        <v>469</v>
      </c>
      <c r="B470" s="25">
        <f>Raw_Orders!B470</f>
        <v>1401</v>
      </c>
      <c r="C470" s="30">
        <f>INT(Raw_Orders!C470)</f>
        <v>42302</v>
      </c>
      <c r="D470" s="25">
        <f t="shared" si="21"/>
        <v>2015</v>
      </c>
      <c r="E470" s="25">
        <f t="shared" si="22"/>
        <v>10</v>
      </c>
      <c r="F470" s="25" t="str">
        <f t="shared" si="23"/>
        <v>Oct</v>
      </c>
      <c r="G470" s="25">
        <f>Raw_Orders!G470</f>
        <v>382</v>
      </c>
      <c r="H470" s="29">
        <f>Raw_Orders!K470</f>
        <v>2170.85</v>
      </c>
      <c r="I470" s="25">
        <f>INDEX(tblAccounts[sales_rep_id],MATCH(B470,tblAccounts[id],0))</f>
        <v>321690</v>
      </c>
      <c r="J470" s="25">
        <f>INDEX(tblReps[region_id],MATCH(I470,tblReps[id],0))</f>
        <v>1</v>
      </c>
      <c r="K470" s="25" t="str">
        <f>INDEX(tblRegions[name],MATCH(J470,tblRegions[id],0))</f>
        <v>Northeast</v>
      </c>
    </row>
    <row r="471" spans="1:11" ht="15" customHeight="1" x14ac:dyDescent="0.3">
      <c r="A471" s="25">
        <f>Raw_Orders!A471</f>
        <v>470</v>
      </c>
      <c r="B471" s="25">
        <f>Raw_Orders!B471</f>
        <v>1401</v>
      </c>
      <c r="C471" s="30">
        <f>INT(Raw_Orders!C471)</f>
        <v>42331</v>
      </c>
      <c r="D471" s="25">
        <f t="shared" si="21"/>
        <v>2015</v>
      </c>
      <c r="E471" s="25">
        <f t="shared" si="22"/>
        <v>11</v>
      </c>
      <c r="F471" s="25" t="str">
        <f t="shared" si="23"/>
        <v>Nov</v>
      </c>
      <c r="G471" s="25">
        <f>Raw_Orders!G471</f>
        <v>312</v>
      </c>
      <c r="H471" s="29">
        <f>Raw_Orders!K471</f>
        <v>1599.38</v>
      </c>
      <c r="I471" s="25">
        <f>INDEX(tblAccounts[sales_rep_id],MATCH(B471,tblAccounts[id],0))</f>
        <v>321690</v>
      </c>
      <c r="J471" s="25">
        <f>INDEX(tblReps[region_id],MATCH(I471,tblReps[id],0))</f>
        <v>1</v>
      </c>
      <c r="K471" s="25" t="str">
        <f>INDEX(tblRegions[name],MATCH(J471,tblRegions[id],0))</f>
        <v>Northeast</v>
      </c>
    </row>
    <row r="472" spans="1:11" ht="15" customHeight="1" x14ac:dyDescent="0.3">
      <c r="A472" s="25">
        <f>Raw_Orders!A472</f>
        <v>471</v>
      </c>
      <c r="B472" s="25">
        <f>Raw_Orders!B472</f>
        <v>1401</v>
      </c>
      <c r="C472" s="30">
        <f>INT(Raw_Orders!C472)</f>
        <v>42361</v>
      </c>
      <c r="D472" s="25">
        <f t="shared" si="21"/>
        <v>2015</v>
      </c>
      <c r="E472" s="25">
        <f t="shared" si="22"/>
        <v>12</v>
      </c>
      <c r="F472" s="25" t="str">
        <f t="shared" si="23"/>
        <v>Dec</v>
      </c>
      <c r="G472" s="25">
        <f>Raw_Orders!G472</f>
        <v>525</v>
      </c>
      <c r="H472" s="29">
        <f>Raw_Orders!K472</f>
        <v>3293.82</v>
      </c>
      <c r="I472" s="25">
        <f>INDEX(tblAccounts[sales_rep_id],MATCH(B472,tblAccounts[id],0))</f>
        <v>321690</v>
      </c>
      <c r="J472" s="25">
        <f>INDEX(tblReps[region_id],MATCH(I472,tblReps[id],0))</f>
        <v>1</v>
      </c>
      <c r="K472" s="25" t="str">
        <f>INDEX(tblRegions[name],MATCH(J472,tblRegions[id],0))</f>
        <v>Northeast</v>
      </c>
    </row>
    <row r="473" spans="1:11" ht="15" customHeight="1" x14ac:dyDescent="0.3">
      <c r="A473" s="25">
        <f>Raw_Orders!A473</f>
        <v>472</v>
      </c>
      <c r="B473" s="25">
        <f>Raw_Orders!B473</f>
        <v>1401</v>
      </c>
      <c r="C473" s="30">
        <f>INT(Raw_Orders!C473)</f>
        <v>42391</v>
      </c>
      <c r="D473" s="25">
        <f t="shared" si="21"/>
        <v>2016</v>
      </c>
      <c r="E473" s="25">
        <f t="shared" si="22"/>
        <v>1</v>
      </c>
      <c r="F473" s="25" t="str">
        <f t="shared" si="23"/>
        <v>Jan</v>
      </c>
      <c r="G473" s="25">
        <f>Raw_Orders!G473</f>
        <v>329</v>
      </c>
      <c r="H473" s="29">
        <f>Raw_Orders!K473</f>
        <v>1731.71</v>
      </c>
      <c r="I473" s="25">
        <f>INDEX(tblAccounts[sales_rep_id],MATCH(B473,tblAccounts[id],0))</f>
        <v>321690</v>
      </c>
      <c r="J473" s="25">
        <f>INDEX(tblReps[region_id],MATCH(I473,tblReps[id],0))</f>
        <v>1</v>
      </c>
      <c r="K473" s="25" t="str">
        <f>INDEX(tblRegions[name],MATCH(J473,tblRegions[id],0))</f>
        <v>Northeast</v>
      </c>
    </row>
    <row r="474" spans="1:11" ht="15" customHeight="1" x14ac:dyDescent="0.3">
      <c r="A474" s="25">
        <f>Raw_Orders!A474</f>
        <v>473</v>
      </c>
      <c r="B474" s="25">
        <f>Raw_Orders!B474</f>
        <v>1401</v>
      </c>
      <c r="C474" s="30">
        <f>INT(Raw_Orders!C474)</f>
        <v>42420</v>
      </c>
      <c r="D474" s="25">
        <f t="shared" si="21"/>
        <v>2016</v>
      </c>
      <c r="E474" s="25">
        <f t="shared" si="22"/>
        <v>2</v>
      </c>
      <c r="F474" s="25" t="str">
        <f t="shared" si="23"/>
        <v>Feb</v>
      </c>
      <c r="G474" s="25">
        <f>Raw_Orders!G474</f>
        <v>292</v>
      </c>
      <c r="H474" s="29">
        <f>Raw_Orders!K474</f>
        <v>1514.58</v>
      </c>
      <c r="I474" s="25">
        <f>INDEX(tblAccounts[sales_rep_id],MATCH(B474,tblAccounts[id],0))</f>
        <v>321690</v>
      </c>
      <c r="J474" s="25">
        <f>INDEX(tblReps[region_id],MATCH(I474,tblReps[id],0))</f>
        <v>1</v>
      </c>
      <c r="K474" s="25" t="str">
        <f>INDEX(tblRegions[name],MATCH(J474,tblRegions[id],0))</f>
        <v>Northeast</v>
      </c>
    </row>
    <row r="475" spans="1:11" ht="15" customHeight="1" x14ac:dyDescent="0.3">
      <c r="A475" s="25">
        <f>Raw_Orders!A475</f>
        <v>474</v>
      </c>
      <c r="B475" s="25">
        <f>Raw_Orders!B475</f>
        <v>1401</v>
      </c>
      <c r="C475" s="30">
        <f>INT(Raw_Orders!C475)</f>
        <v>42450</v>
      </c>
      <c r="D475" s="25">
        <f t="shared" si="21"/>
        <v>2016</v>
      </c>
      <c r="E475" s="25">
        <f t="shared" si="22"/>
        <v>3</v>
      </c>
      <c r="F475" s="25" t="str">
        <f t="shared" si="23"/>
        <v>Mar</v>
      </c>
      <c r="G475" s="25">
        <f>Raw_Orders!G475</f>
        <v>342</v>
      </c>
      <c r="H475" s="29">
        <f>Raw_Orders!K475</f>
        <v>1956.29</v>
      </c>
      <c r="I475" s="25">
        <f>INDEX(tblAccounts[sales_rep_id],MATCH(B475,tblAccounts[id],0))</f>
        <v>321690</v>
      </c>
      <c r="J475" s="25">
        <f>INDEX(tblReps[region_id],MATCH(I475,tblReps[id],0))</f>
        <v>1</v>
      </c>
      <c r="K475" s="25" t="str">
        <f>INDEX(tblRegions[name],MATCH(J475,tblRegions[id],0))</f>
        <v>Northeast</v>
      </c>
    </row>
    <row r="476" spans="1:11" ht="15" customHeight="1" x14ac:dyDescent="0.3">
      <c r="A476" s="25">
        <f>Raw_Orders!A476</f>
        <v>475</v>
      </c>
      <c r="B476" s="25">
        <f>Raw_Orders!B476</f>
        <v>1401</v>
      </c>
      <c r="C476" s="30">
        <f>INT(Raw_Orders!C476)</f>
        <v>42479</v>
      </c>
      <c r="D476" s="25">
        <f t="shared" si="21"/>
        <v>2016</v>
      </c>
      <c r="E476" s="25">
        <f t="shared" si="22"/>
        <v>4</v>
      </c>
      <c r="F476" s="25" t="str">
        <f t="shared" si="23"/>
        <v>Apr</v>
      </c>
      <c r="G476" s="25">
        <f>Raw_Orders!G476</f>
        <v>339</v>
      </c>
      <c r="H476" s="29">
        <f>Raw_Orders!K476</f>
        <v>1816.1</v>
      </c>
      <c r="I476" s="25">
        <f>INDEX(tblAccounts[sales_rep_id],MATCH(B476,tblAccounts[id],0))</f>
        <v>321690</v>
      </c>
      <c r="J476" s="25">
        <f>INDEX(tblReps[region_id],MATCH(I476,tblReps[id],0))</f>
        <v>1</v>
      </c>
      <c r="K476" s="25" t="str">
        <f>INDEX(tblRegions[name],MATCH(J476,tblRegions[id],0))</f>
        <v>Northeast</v>
      </c>
    </row>
    <row r="477" spans="1:11" ht="15" customHeight="1" x14ac:dyDescent="0.3">
      <c r="A477" s="25">
        <f>Raw_Orders!A477</f>
        <v>476</v>
      </c>
      <c r="B477" s="25">
        <f>Raw_Orders!B477</f>
        <v>1401</v>
      </c>
      <c r="C477" s="30">
        <f>INT(Raw_Orders!C477)</f>
        <v>42508</v>
      </c>
      <c r="D477" s="25">
        <f t="shared" si="21"/>
        <v>2016</v>
      </c>
      <c r="E477" s="25">
        <f t="shared" si="22"/>
        <v>5</v>
      </c>
      <c r="F477" s="25" t="str">
        <f t="shared" si="23"/>
        <v>May</v>
      </c>
      <c r="G477" s="25">
        <f>Raw_Orders!G477</f>
        <v>305</v>
      </c>
      <c r="H477" s="29">
        <f>Raw_Orders!K477</f>
        <v>1615.14</v>
      </c>
      <c r="I477" s="25">
        <f>INDEX(tblAccounts[sales_rep_id],MATCH(B477,tblAccounts[id],0))</f>
        <v>321690</v>
      </c>
      <c r="J477" s="25">
        <f>INDEX(tblReps[region_id],MATCH(I477,tblReps[id],0))</f>
        <v>1</v>
      </c>
      <c r="K477" s="25" t="str">
        <f>INDEX(tblRegions[name],MATCH(J477,tblRegions[id],0))</f>
        <v>Northeast</v>
      </c>
    </row>
    <row r="478" spans="1:11" ht="15" customHeight="1" x14ac:dyDescent="0.3">
      <c r="A478" s="25">
        <f>Raw_Orders!A478</f>
        <v>477</v>
      </c>
      <c r="B478" s="25">
        <f>Raw_Orders!B478</f>
        <v>1401</v>
      </c>
      <c r="C478" s="30">
        <f>INT(Raw_Orders!C478)</f>
        <v>42537</v>
      </c>
      <c r="D478" s="25">
        <f t="shared" si="21"/>
        <v>2016</v>
      </c>
      <c r="E478" s="25">
        <f t="shared" si="22"/>
        <v>6</v>
      </c>
      <c r="F478" s="25" t="str">
        <f t="shared" si="23"/>
        <v>Jun</v>
      </c>
      <c r="G478" s="25">
        <f>Raw_Orders!G478</f>
        <v>348</v>
      </c>
      <c r="H478" s="29">
        <f>Raw_Orders!K478</f>
        <v>1877.82</v>
      </c>
      <c r="I478" s="25">
        <f>INDEX(tblAccounts[sales_rep_id],MATCH(B478,tblAccounts[id],0))</f>
        <v>321690</v>
      </c>
      <c r="J478" s="25">
        <f>INDEX(tblReps[region_id],MATCH(I478,tblReps[id],0))</f>
        <v>1</v>
      </c>
      <c r="K478" s="25" t="str">
        <f>INDEX(tblRegions[name],MATCH(J478,tblRegions[id],0))</f>
        <v>Northeast</v>
      </c>
    </row>
    <row r="479" spans="1:11" ht="15" customHeight="1" x14ac:dyDescent="0.3">
      <c r="A479" s="25">
        <f>Raw_Orders!A479</f>
        <v>478</v>
      </c>
      <c r="B479" s="25">
        <f>Raw_Orders!B479</f>
        <v>1401</v>
      </c>
      <c r="C479" s="30">
        <f>INT(Raw_Orders!C479)</f>
        <v>42567</v>
      </c>
      <c r="D479" s="25">
        <f t="shared" si="21"/>
        <v>2016</v>
      </c>
      <c r="E479" s="25">
        <f t="shared" si="22"/>
        <v>7</v>
      </c>
      <c r="F479" s="25" t="str">
        <f t="shared" si="23"/>
        <v>Jul</v>
      </c>
      <c r="G479" s="25">
        <f>Raw_Orders!G479</f>
        <v>352</v>
      </c>
      <c r="H479" s="29">
        <f>Raw_Orders!K479</f>
        <v>1959.75</v>
      </c>
      <c r="I479" s="25">
        <f>INDEX(tblAccounts[sales_rep_id],MATCH(B479,tblAccounts[id],0))</f>
        <v>321690</v>
      </c>
      <c r="J479" s="25">
        <f>INDEX(tblReps[region_id],MATCH(I479,tblReps[id],0))</f>
        <v>1</v>
      </c>
      <c r="K479" s="25" t="str">
        <f>INDEX(tblRegions[name],MATCH(J479,tblRegions[id],0))</f>
        <v>Northeast</v>
      </c>
    </row>
    <row r="480" spans="1:11" ht="15" customHeight="1" x14ac:dyDescent="0.3">
      <c r="A480" s="25">
        <f>Raw_Orders!A480</f>
        <v>479</v>
      </c>
      <c r="B480" s="25">
        <f>Raw_Orders!B480</f>
        <v>1401</v>
      </c>
      <c r="C480" s="30">
        <f>INT(Raw_Orders!C480)</f>
        <v>42597</v>
      </c>
      <c r="D480" s="25">
        <f t="shared" si="21"/>
        <v>2016</v>
      </c>
      <c r="E480" s="25">
        <f t="shared" si="22"/>
        <v>8</v>
      </c>
      <c r="F480" s="25" t="str">
        <f t="shared" si="23"/>
        <v>Aug</v>
      </c>
      <c r="G480" s="25">
        <f>Raw_Orders!G480</f>
        <v>350</v>
      </c>
      <c r="H480" s="29">
        <f>Raw_Orders!K480</f>
        <v>1902.88</v>
      </c>
      <c r="I480" s="25">
        <f>INDEX(tblAccounts[sales_rep_id],MATCH(B480,tblAccounts[id],0))</f>
        <v>321690</v>
      </c>
      <c r="J480" s="25">
        <f>INDEX(tblReps[region_id],MATCH(I480,tblReps[id],0))</f>
        <v>1</v>
      </c>
      <c r="K480" s="25" t="str">
        <f>INDEX(tblRegions[name],MATCH(J480,tblRegions[id],0))</f>
        <v>Northeast</v>
      </c>
    </row>
    <row r="481" spans="1:11" ht="15" customHeight="1" x14ac:dyDescent="0.3">
      <c r="A481" s="25">
        <f>Raw_Orders!A481</f>
        <v>480</v>
      </c>
      <c r="B481" s="25">
        <f>Raw_Orders!B481</f>
        <v>1401</v>
      </c>
      <c r="C481" s="30">
        <f>INT(Raw_Orders!C481)</f>
        <v>42627</v>
      </c>
      <c r="D481" s="25">
        <f t="shared" si="21"/>
        <v>2016</v>
      </c>
      <c r="E481" s="25">
        <f t="shared" si="22"/>
        <v>9</v>
      </c>
      <c r="F481" s="25" t="str">
        <f t="shared" si="23"/>
        <v>Sep</v>
      </c>
      <c r="G481" s="25">
        <f>Raw_Orders!G481</f>
        <v>207</v>
      </c>
      <c r="H481" s="29">
        <f>Raw_Orders!K481</f>
        <v>1091.75</v>
      </c>
      <c r="I481" s="25">
        <f>INDEX(tblAccounts[sales_rep_id],MATCH(B481,tblAccounts[id],0))</f>
        <v>321690</v>
      </c>
      <c r="J481" s="25">
        <f>INDEX(tblReps[region_id],MATCH(I481,tblReps[id],0))</f>
        <v>1</v>
      </c>
      <c r="K481" s="25" t="str">
        <f>INDEX(tblRegions[name],MATCH(J481,tblRegions[id],0))</f>
        <v>Northeast</v>
      </c>
    </row>
    <row r="482" spans="1:11" ht="15" customHeight="1" x14ac:dyDescent="0.3">
      <c r="A482" s="25">
        <f>Raw_Orders!A482</f>
        <v>481</v>
      </c>
      <c r="B482" s="25">
        <f>Raw_Orders!B482</f>
        <v>1401</v>
      </c>
      <c r="C482" s="30">
        <f>INT(Raw_Orders!C482)</f>
        <v>42657</v>
      </c>
      <c r="D482" s="25">
        <f t="shared" si="21"/>
        <v>2016</v>
      </c>
      <c r="E482" s="25">
        <f t="shared" si="22"/>
        <v>10</v>
      </c>
      <c r="F482" s="25" t="str">
        <f t="shared" si="23"/>
        <v>Oct</v>
      </c>
      <c r="G482" s="25">
        <f>Raw_Orders!G482</f>
        <v>325</v>
      </c>
      <c r="H482" s="29">
        <f>Raw_Orders!K482</f>
        <v>1758.09</v>
      </c>
      <c r="I482" s="25">
        <f>INDEX(tblAccounts[sales_rep_id],MATCH(B482,tblAccounts[id],0))</f>
        <v>321690</v>
      </c>
      <c r="J482" s="25">
        <f>INDEX(tblReps[region_id],MATCH(I482,tblReps[id],0))</f>
        <v>1</v>
      </c>
      <c r="K482" s="25" t="str">
        <f>INDEX(tblRegions[name],MATCH(J482,tblRegions[id],0))</f>
        <v>Northeast</v>
      </c>
    </row>
    <row r="483" spans="1:11" ht="15" customHeight="1" x14ac:dyDescent="0.3">
      <c r="A483" s="25">
        <f>Raw_Orders!A483</f>
        <v>482</v>
      </c>
      <c r="B483" s="25">
        <f>Raw_Orders!B483</f>
        <v>1401</v>
      </c>
      <c r="C483" s="30">
        <f>INT(Raw_Orders!C483)</f>
        <v>42686</v>
      </c>
      <c r="D483" s="25">
        <f t="shared" si="21"/>
        <v>2016</v>
      </c>
      <c r="E483" s="25">
        <f t="shared" si="22"/>
        <v>11</v>
      </c>
      <c r="F483" s="25" t="str">
        <f t="shared" si="23"/>
        <v>Nov</v>
      </c>
      <c r="G483" s="25">
        <f>Raw_Orders!G483</f>
        <v>389</v>
      </c>
      <c r="H483" s="29">
        <f>Raw_Orders!K483</f>
        <v>2190.64</v>
      </c>
      <c r="I483" s="25">
        <f>INDEX(tblAccounts[sales_rep_id],MATCH(B483,tblAccounts[id],0))</f>
        <v>321690</v>
      </c>
      <c r="J483" s="25">
        <f>INDEX(tblReps[region_id],MATCH(I483,tblReps[id],0))</f>
        <v>1</v>
      </c>
      <c r="K483" s="25" t="str">
        <f>INDEX(tblRegions[name],MATCH(J483,tblRegions[id],0))</f>
        <v>Northeast</v>
      </c>
    </row>
    <row r="484" spans="1:11" ht="15" customHeight="1" x14ac:dyDescent="0.3">
      <c r="A484" s="25">
        <f>Raw_Orders!A484</f>
        <v>483</v>
      </c>
      <c r="B484" s="25">
        <f>Raw_Orders!B484</f>
        <v>1401</v>
      </c>
      <c r="C484" s="30">
        <f>INT(Raw_Orders!C484)</f>
        <v>42716</v>
      </c>
      <c r="D484" s="25">
        <f t="shared" si="21"/>
        <v>2016</v>
      </c>
      <c r="E484" s="25">
        <f t="shared" si="22"/>
        <v>12</v>
      </c>
      <c r="F484" s="25" t="str">
        <f t="shared" si="23"/>
        <v>Dec</v>
      </c>
      <c r="G484" s="25">
        <f>Raw_Orders!G484</f>
        <v>289</v>
      </c>
      <c r="H484" s="29">
        <f>Raw_Orders!K484</f>
        <v>1517.23</v>
      </c>
      <c r="I484" s="25">
        <f>INDEX(tblAccounts[sales_rep_id],MATCH(B484,tblAccounts[id],0))</f>
        <v>321690</v>
      </c>
      <c r="J484" s="25">
        <f>INDEX(tblReps[region_id],MATCH(I484,tblReps[id],0))</f>
        <v>1</v>
      </c>
      <c r="K484" s="25" t="str">
        <f>INDEX(tblRegions[name],MATCH(J484,tblRegions[id],0))</f>
        <v>Northeast</v>
      </c>
    </row>
    <row r="485" spans="1:11" ht="15" customHeight="1" x14ac:dyDescent="0.3">
      <c r="A485" s="25">
        <f>Raw_Orders!A485</f>
        <v>484</v>
      </c>
      <c r="B485" s="25">
        <f>Raw_Orders!B485</f>
        <v>1411</v>
      </c>
      <c r="C485" s="30">
        <f>INT(Raw_Orders!C485)</f>
        <v>41638</v>
      </c>
      <c r="D485" s="25">
        <f t="shared" si="21"/>
        <v>2013</v>
      </c>
      <c r="E485" s="25">
        <f t="shared" si="22"/>
        <v>12</v>
      </c>
      <c r="F485" s="25" t="str">
        <f t="shared" si="23"/>
        <v>Dec</v>
      </c>
      <c r="G485" s="25">
        <f>Raw_Orders!G485</f>
        <v>539</v>
      </c>
      <c r="H485" s="29">
        <f>Raw_Orders!K485</f>
        <v>2792.11</v>
      </c>
      <c r="I485" s="25">
        <f>INDEX(tblAccounts[sales_rep_id],MATCH(B485,tblAccounts[id],0))</f>
        <v>321700</v>
      </c>
      <c r="J485" s="25">
        <f>INDEX(tblReps[region_id],MATCH(I485,tblReps[id],0))</f>
        <v>1</v>
      </c>
      <c r="K485" s="25" t="str">
        <f>INDEX(tblRegions[name],MATCH(J485,tblRegions[id],0))</f>
        <v>Northeast</v>
      </c>
    </row>
    <row r="486" spans="1:11" ht="15" customHeight="1" x14ac:dyDescent="0.3">
      <c r="A486" s="25">
        <f>Raw_Orders!A486</f>
        <v>485</v>
      </c>
      <c r="B486" s="25">
        <f>Raw_Orders!B486</f>
        <v>1411</v>
      </c>
      <c r="C486" s="30">
        <f>INT(Raw_Orders!C486)</f>
        <v>41668</v>
      </c>
      <c r="D486" s="25">
        <f t="shared" si="21"/>
        <v>2014</v>
      </c>
      <c r="E486" s="25">
        <f t="shared" si="22"/>
        <v>1</v>
      </c>
      <c r="F486" s="25" t="str">
        <f t="shared" si="23"/>
        <v>Jan</v>
      </c>
      <c r="G486" s="25">
        <f>Raw_Orders!G486</f>
        <v>527</v>
      </c>
      <c r="H486" s="29">
        <f>Raw_Orders!K486</f>
        <v>2725.46</v>
      </c>
      <c r="I486" s="25">
        <f>INDEX(tblAccounts[sales_rep_id],MATCH(B486,tblAccounts[id],0))</f>
        <v>321700</v>
      </c>
      <c r="J486" s="25">
        <f>INDEX(tblReps[region_id],MATCH(I486,tblReps[id],0))</f>
        <v>1</v>
      </c>
      <c r="K486" s="25" t="str">
        <f>INDEX(tblRegions[name],MATCH(J486,tblRegions[id],0))</f>
        <v>Northeast</v>
      </c>
    </row>
    <row r="487" spans="1:11" ht="15" customHeight="1" x14ac:dyDescent="0.3">
      <c r="A487" s="25">
        <f>Raw_Orders!A487</f>
        <v>486</v>
      </c>
      <c r="B487" s="25">
        <f>Raw_Orders!B487</f>
        <v>1411</v>
      </c>
      <c r="C487" s="30">
        <f>INT(Raw_Orders!C487)</f>
        <v>41728</v>
      </c>
      <c r="D487" s="25">
        <f t="shared" si="21"/>
        <v>2014</v>
      </c>
      <c r="E487" s="25">
        <f t="shared" si="22"/>
        <v>3</v>
      </c>
      <c r="F487" s="25" t="str">
        <f t="shared" si="23"/>
        <v>Mar</v>
      </c>
      <c r="G487" s="25">
        <f>Raw_Orders!G487</f>
        <v>509</v>
      </c>
      <c r="H487" s="29">
        <f>Raw_Orders!K487</f>
        <v>2543.04</v>
      </c>
      <c r="I487" s="25">
        <f>INDEX(tblAccounts[sales_rep_id],MATCH(B487,tblAccounts[id],0))</f>
        <v>321700</v>
      </c>
      <c r="J487" s="25">
        <f>INDEX(tblReps[region_id],MATCH(I487,tblReps[id],0))</f>
        <v>1</v>
      </c>
      <c r="K487" s="25" t="str">
        <f>INDEX(tblRegions[name],MATCH(J487,tblRegions[id],0))</f>
        <v>Northeast</v>
      </c>
    </row>
    <row r="488" spans="1:11" ht="15" customHeight="1" x14ac:dyDescent="0.3">
      <c r="A488" s="25">
        <f>Raw_Orders!A488</f>
        <v>487</v>
      </c>
      <c r="B488" s="25">
        <f>Raw_Orders!B488</f>
        <v>1411</v>
      </c>
      <c r="C488" s="30">
        <f>INT(Raw_Orders!C488)</f>
        <v>41757</v>
      </c>
      <c r="D488" s="25">
        <f t="shared" si="21"/>
        <v>2014</v>
      </c>
      <c r="E488" s="25">
        <f t="shared" si="22"/>
        <v>4</v>
      </c>
      <c r="F488" s="25" t="str">
        <f t="shared" si="23"/>
        <v>Apr</v>
      </c>
      <c r="G488" s="25">
        <f>Raw_Orders!G488</f>
        <v>587</v>
      </c>
      <c r="H488" s="29">
        <f>Raw_Orders!K488</f>
        <v>3143.52</v>
      </c>
      <c r="I488" s="25">
        <f>INDEX(tblAccounts[sales_rep_id],MATCH(B488,tblAccounts[id],0))</f>
        <v>321700</v>
      </c>
      <c r="J488" s="25">
        <f>INDEX(tblReps[region_id],MATCH(I488,tblReps[id],0))</f>
        <v>1</v>
      </c>
      <c r="K488" s="25" t="str">
        <f>INDEX(tblRegions[name],MATCH(J488,tblRegions[id],0))</f>
        <v>Northeast</v>
      </c>
    </row>
    <row r="489" spans="1:11" ht="15" customHeight="1" x14ac:dyDescent="0.3">
      <c r="A489" s="25">
        <f>Raw_Orders!A489</f>
        <v>488</v>
      </c>
      <c r="B489" s="25">
        <f>Raw_Orders!B489</f>
        <v>1411</v>
      </c>
      <c r="C489" s="30">
        <f>INT(Raw_Orders!C489)</f>
        <v>41786</v>
      </c>
      <c r="D489" s="25">
        <f t="shared" si="21"/>
        <v>2014</v>
      </c>
      <c r="E489" s="25">
        <f t="shared" si="22"/>
        <v>5</v>
      </c>
      <c r="F489" s="25" t="str">
        <f t="shared" si="23"/>
        <v>May</v>
      </c>
      <c r="G489" s="25">
        <f>Raw_Orders!G489</f>
        <v>607</v>
      </c>
      <c r="H489" s="29">
        <f>Raw_Orders!K489</f>
        <v>3301.49</v>
      </c>
      <c r="I489" s="25">
        <f>INDEX(tblAccounts[sales_rep_id],MATCH(B489,tblAccounts[id],0))</f>
        <v>321700</v>
      </c>
      <c r="J489" s="25">
        <f>INDEX(tblReps[region_id],MATCH(I489,tblReps[id],0))</f>
        <v>1</v>
      </c>
      <c r="K489" s="25" t="str">
        <f>INDEX(tblRegions[name],MATCH(J489,tblRegions[id],0))</f>
        <v>Northeast</v>
      </c>
    </row>
    <row r="490" spans="1:11" ht="15" customHeight="1" x14ac:dyDescent="0.3">
      <c r="A490" s="25">
        <f>Raw_Orders!A490</f>
        <v>489</v>
      </c>
      <c r="B490" s="25">
        <f>Raw_Orders!B490</f>
        <v>1411</v>
      </c>
      <c r="C490" s="30">
        <f>INT(Raw_Orders!C490)</f>
        <v>41816</v>
      </c>
      <c r="D490" s="25">
        <f t="shared" si="21"/>
        <v>2014</v>
      </c>
      <c r="E490" s="25">
        <f t="shared" si="22"/>
        <v>6</v>
      </c>
      <c r="F490" s="25" t="str">
        <f t="shared" si="23"/>
        <v>Jun</v>
      </c>
      <c r="G490" s="25">
        <f>Raw_Orders!G490</f>
        <v>476</v>
      </c>
      <c r="H490" s="29">
        <f>Raw_Orders!K490</f>
        <v>2375.2399999999998</v>
      </c>
      <c r="I490" s="25">
        <f>INDEX(tblAccounts[sales_rep_id],MATCH(B490,tblAccounts[id],0))</f>
        <v>321700</v>
      </c>
      <c r="J490" s="25">
        <f>INDEX(tblReps[region_id],MATCH(I490,tblReps[id],0))</f>
        <v>1</v>
      </c>
      <c r="K490" s="25" t="str">
        <f>INDEX(tblRegions[name],MATCH(J490,tblRegions[id],0))</f>
        <v>Northeast</v>
      </c>
    </row>
    <row r="491" spans="1:11" ht="15" customHeight="1" x14ac:dyDescent="0.3">
      <c r="A491" s="25">
        <f>Raw_Orders!A491</f>
        <v>490</v>
      </c>
      <c r="B491" s="25">
        <f>Raw_Orders!B491</f>
        <v>1411</v>
      </c>
      <c r="C491" s="30">
        <f>INT(Raw_Orders!C491)</f>
        <v>41846</v>
      </c>
      <c r="D491" s="25">
        <f t="shared" si="21"/>
        <v>2014</v>
      </c>
      <c r="E491" s="25">
        <f t="shared" si="22"/>
        <v>7</v>
      </c>
      <c r="F491" s="25" t="str">
        <f t="shared" si="23"/>
        <v>Jul</v>
      </c>
      <c r="G491" s="25">
        <f>Raw_Orders!G491</f>
        <v>536</v>
      </c>
      <c r="H491" s="29">
        <f>Raw_Orders!K491</f>
        <v>2679.64</v>
      </c>
      <c r="I491" s="25">
        <f>INDEX(tblAccounts[sales_rep_id],MATCH(B491,tblAccounts[id],0))</f>
        <v>321700</v>
      </c>
      <c r="J491" s="25">
        <f>INDEX(tblReps[region_id],MATCH(I491,tblReps[id],0))</f>
        <v>1</v>
      </c>
      <c r="K491" s="25" t="str">
        <f>INDEX(tblRegions[name],MATCH(J491,tblRegions[id],0))</f>
        <v>Northeast</v>
      </c>
    </row>
    <row r="492" spans="1:11" ht="15" customHeight="1" x14ac:dyDescent="0.3">
      <c r="A492" s="25">
        <f>Raw_Orders!A492</f>
        <v>491</v>
      </c>
      <c r="B492" s="25">
        <f>Raw_Orders!B492</f>
        <v>1411</v>
      </c>
      <c r="C492" s="30">
        <f>INT(Raw_Orders!C492)</f>
        <v>41875</v>
      </c>
      <c r="D492" s="25">
        <f t="shared" si="21"/>
        <v>2014</v>
      </c>
      <c r="E492" s="25">
        <f t="shared" si="22"/>
        <v>8</v>
      </c>
      <c r="F492" s="25" t="str">
        <f t="shared" si="23"/>
        <v>Aug</v>
      </c>
      <c r="G492" s="25">
        <f>Raw_Orders!G492</f>
        <v>586</v>
      </c>
      <c r="H492" s="29">
        <f>Raw_Orders!K492</f>
        <v>2926.64</v>
      </c>
      <c r="I492" s="25">
        <f>INDEX(tblAccounts[sales_rep_id],MATCH(B492,tblAccounts[id],0))</f>
        <v>321700</v>
      </c>
      <c r="J492" s="25">
        <f>INDEX(tblReps[region_id],MATCH(I492,tblReps[id],0))</f>
        <v>1</v>
      </c>
      <c r="K492" s="25" t="str">
        <f>INDEX(tblRegions[name],MATCH(J492,tblRegions[id],0))</f>
        <v>Northeast</v>
      </c>
    </row>
    <row r="493" spans="1:11" ht="15" customHeight="1" x14ac:dyDescent="0.3">
      <c r="A493" s="25">
        <f>Raw_Orders!A493</f>
        <v>492</v>
      </c>
      <c r="B493" s="25">
        <f>Raw_Orders!B493</f>
        <v>1411</v>
      </c>
      <c r="C493" s="30">
        <f>INT(Raw_Orders!C493)</f>
        <v>41905</v>
      </c>
      <c r="D493" s="25">
        <f t="shared" si="21"/>
        <v>2014</v>
      </c>
      <c r="E493" s="25">
        <f t="shared" si="22"/>
        <v>9</v>
      </c>
      <c r="F493" s="25" t="str">
        <f t="shared" si="23"/>
        <v>Sep</v>
      </c>
      <c r="G493" s="25">
        <f>Raw_Orders!G493</f>
        <v>540</v>
      </c>
      <c r="H493" s="29">
        <f>Raw_Orders!K493</f>
        <v>2804.15</v>
      </c>
      <c r="I493" s="25">
        <f>INDEX(tblAccounts[sales_rep_id],MATCH(B493,tblAccounts[id],0))</f>
        <v>321700</v>
      </c>
      <c r="J493" s="25">
        <f>INDEX(tblReps[region_id],MATCH(I493,tblReps[id],0))</f>
        <v>1</v>
      </c>
      <c r="K493" s="25" t="str">
        <f>INDEX(tblRegions[name],MATCH(J493,tblRegions[id],0))</f>
        <v>Northeast</v>
      </c>
    </row>
    <row r="494" spans="1:11" ht="15" customHeight="1" x14ac:dyDescent="0.3">
      <c r="A494" s="25">
        <f>Raw_Orders!A494</f>
        <v>493</v>
      </c>
      <c r="B494" s="25">
        <f>Raw_Orders!B494</f>
        <v>1411</v>
      </c>
      <c r="C494" s="30">
        <f>INT(Raw_Orders!C494)</f>
        <v>41935</v>
      </c>
      <c r="D494" s="25">
        <f t="shared" si="21"/>
        <v>2014</v>
      </c>
      <c r="E494" s="25">
        <f t="shared" si="22"/>
        <v>10</v>
      </c>
      <c r="F494" s="25" t="str">
        <f t="shared" si="23"/>
        <v>Oct</v>
      </c>
      <c r="G494" s="25">
        <f>Raw_Orders!G494</f>
        <v>537</v>
      </c>
      <c r="H494" s="29">
        <f>Raw_Orders!K494</f>
        <v>2755.97</v>
      </c>
      <c r="I494" s="25">
        <f>INDEX(tblAccounts[sales_rep_id],MATCH(B494,tblAccounts[id],0))</f>
        <v>321700</v>
      </c>
      <c r="J494" s="25">
        <f>INDEX(tblReps[region_id],MATCH(I494,tblReps[id],0))</f>
        <v>1</v>
      </c>
      <c r="K494" s="25" t="str">
        <f>INDEX(tblRegions[name],MATCH(J494,tblRegions[id],0))</f>
        <v>Northeast</v>
      </c>
    </row>
    <row r="495" spans="1:11" ht="15" customHeight="1" x14ac:dyDescent="0.3">
      <c r="A495" s="25">
        <f>Raw_Orders!A495</f>
        <v>494</v>
      </c>
      <c r="B495" s="25">
        <f>Raw_Orders!B495</f>
        <v>1411</v>
      </c>
      <c r="C495" s="30">
        <f>INT(Raw_Orders!C495)</f>
        <v>41964</v>
      </c>
      <c r="D495" s="25">
        <f t="shared" si="21"/>
        <v>2014</v>
      </c>
      <c r="E495" s="25">
        <f t="shared" si="22"/>
        <v>11</v>
      </c>
      <c r="F495" s="25" t="str">
        <f t="shared" si="23"/>
        <v>Nov</v>
      </c>
      <c r="G495" s="25">
        <f>Raw_Orders!G495</f>
        <v>537</v>
      </c>
      <c r="H495" s="29">
        <f>Raw_Orders!K495</f>
        <v>2716.52</v>
      </c>
      <c r="I495" s="25">
        <f>INDEX(tblAccounts[sales_rep_id],MATCH(B495,tblAccounts[id],0))</f>
        <v>321700</v>
      </c>
      <c r="J495" s="25">
        <f>INDEX(tblReps[region_id],MATCH(I495,tblReps[id],0))</f>
        <v>1</v>
      </c>
      <c r="K495" s="25" t="str">
        <f>INDEX(tblRegions[name],MATCH(J495,tblRegions[id],0))</f>
        <v>Northeast</v>
      </c>
    </row>
    <row r="496" spans="1:11" ht="15" customHeight="1" x14ac:dyDescent="0.3">
      <c r="A496" s="25">
        <f>Raw_Orders!A496</f>
        <v>495</v>
      </c>
      <c r="B496" s="25">
        <f>Raw_Orders!B496</f>
        <v>1411</v>
      </c>
      <c r="C496" s="30">
        <f>INT(Raw_Orders!C496)</f>
        <v>41993</v>
      </c>
      <c r="D496" s="25">
        <f t="shared" si="21"/>
        <v>2014</v>
      </c>
      <c r="E496" s="25">
        <f t="shared" si="22"/>
        <v>12</v>
      </c>
      <c r="F496" s="25" t="str">
        <f t="shared" si="23"/>
        <v>Dec</v>
      </c>
      <c r="G496" s="25">
        <f>Raw_Orders!G496</f>
        <v>551</v>
      </c>
      <c r="H496" s="29">
        <f>Raw_Orders!K496</f>
        <v>2850.83</v>
      </c>
      <c r="I496" s="25">
        <f>INDEX(tblAccounts[sales_rep_id],MATCH(B496,tblAccounts[id],0))</f>
        <v>321700</v>
      </c>
      <c r="J496" s="25">
        <f>INDEX(tblReps[region_id],MATCH(I496,tblReps[id],0))</f>
        <v>1</v>
      </c>
      <c r="K496" s="25" t="str">
        <f>INDEX(tblRegions[name],MATCH(J496,tblRegions[id],0))</f>
        <v>Northeast</v>
      </c>
    </row>
    <row r="497" spans="1:11" ht="15" customHeight="1" x14ac:dyDescent="0.3">
      <c r="A497" s="25">
        <f>Raw_Orders!A497</f>
        <v>496</v>
      </c>
      <c r="B497" s="25">
        <f>Raw_Orders!B497</f>
        <v>1411</v>
      </c>
      <c r="C497" s="30">
        <f>INT(Raw_Orders!C497)</f>
        <v>42023</v>
      </c>
      <c r="D497" s="25">
        <f t="shared" si="21"/>
        <v>2015</v>
      </c>
      <c r="E497" s="25">
        <f t="shared" si="22"/>
        <v>1</v>
      </c>
      <c r="F497" s="25" t="str">
        <f t="shared" si="23"/>
        <v>Jan</v>
      </c>
      <c r="G497" s="25">
        <f>Raw_Orders!G497</f>
        <v>536</v>
      </c>
      <c r="H497" s="29">
        <f>Raw_Orders!K497</f>
        <v>2796.71</v>
      </c>
      <c r="I497" s="25">
        <f>INDEX(tblAccounts[sales_rep_id],MATCH(B497,tblAccounts[id],0))</f>
        <v>321700</v>
      </c>
      <c r="J497" s="25">
        <f>INDEX(tblReps[region_id],MATCH(I497,tblReps[id],0))</f>
        <v>1</v>
      </c>
      <c r="K497" s="25" t="str">
        <f>INDEX(tblRegions[name],MATCH(J497,tblRegions[id],0))</f>
        <v>Northeast</v>
      </c>
    </row>
    <row r="498" spans="1:11" ht="15" customHeight="1" x14ac:dyDescent="0.3">
      <c r="A498" s="25">
        <f>Raw_Orders!A498</f>
        <v>497</v>
      </c>
      <c r="B498" s="25">
        <f>Raw_Orders!B498</f>
        <v>1411</v>
      </c>
      <c r="C498" s="30">
        <f>INT(Raw_Orders!C498)</f>
        <v>42053</v>
      </c>
      <c r="D498" s="25">
        <f t="shared" si="21"/>
        <v>2015</v>
      </c>
      <c r="E498" s="25">
        <f t="shared" si="22"/>
        <v>2</v>
      </c>
      <c r="F498" s="25" t="str">
        <f t="shared" si="23"/>
        <v>Feb</v>
      </c>
      <c r="G498" s="25">
        <f>Raw_Orders!G498</f>
        <v>604</v>
      </c>
      <c r="H498" s="29">
        <f>Raw_Orders!K498</f>
        <v>3242.19</v>
      </c>
      <c r="I498" s="25">
        <f>INDEX(tblAccounts[sales_rep_id],MATCH(B498,tblAccounts[id],0))</f>
        <v>321700</v>
      </c>
      <c r="J498" s="25">
        <f>INDEX(tblReps[region_id],MATCH(I498,tblReps[id],0))</f>
        <v>1</v>
      </c>
      <c r="K498" s="25" t="str">
        <f>INDEX(tblRegions[name],MATCH(J498,tblRegions[id],0))</f>
        <v>Northeast</v>
      </c>
    </row>
    <row r="499" spans="1:11" ht="15" customHeight="1" x14ac:dyDescent="0.3">
      <c r="A499" s="25">
        <f>Raw_Orders!A499</f>
        <v>498</v>
      </c>
      <c r="B499" s="25">
        <f>Raw_Orders!B499</f>
        <v>1411</v>
      </c>
      <c r="C499" s="30">
        <f>INT(Raw_Orders!C499)</f>
        <v>42082</v>
      </c>
      <c r="D499" s="25">
        <f t="shared" si="21"/>
        <v>2015</v>
      </c>
      <c r="E499" s="25">
        <f t="shared" si="22"/>
        <v>3</v>
      </c>
      <c r="F499" s="25" t="str">
        <f t="shared" si="23"/>
        <v>Mar</v>
      </c>
      <c r="G499" s="25">
        <f>Raw_Orders!G499</f>
        <v>1091</v>
      </c>
      <c r="H499" s="29">
        <f>Raw_Orders!K499</f>
        <v>6799.09</v>
      </c>
      <c r="I499" s="25">
        <f>INDEX(tblAccounts[sales_rep_id],MATCH(B499,tblAccounts[id],0))</f>
        <v>321700</v>
      </c>
      <c r="J499" s="25">
        <f>INDEX(tblReps[region_id],MATCH(I499,tblReps[id],0))</f>
        <v>1</v>
      </c>
      <c r="K499" s="25" t="str">
        <f>INDEX(tblRegions[name],MATCH(J499,tblRegions[id],0))</f>
        <v>Northeast</v>
      </c>
    </row>
    <row r="500" spans="1:11" ht="15" customHeight="1" x14ac:dyDescent="0.3">
      <c r="A500" s="25">
        <f>Raw_Orders!A500</f>
        <v>499</v>
      </c>
      <c r="B500" s="25">
        <f>Raw_Orders!B500</f>
        <v>1411</v>
      </c>
      <c r="C500" s="30">
        <f>INT(Raw_Orders!C500)</f>
        <v>42111</v>
      </c>
      <c r="D500" s="25">
        <f t="shared" si="21"/>
        <v>2015</v>
      </c>
      <c r="E500" s="25">
        <f t="shared" si="22"/>
        <v>4</v>
      </c>
      <c r="F500" s="25" t="str">
        <f t="shared" si="23"/>
        <v>Apr</v>
      </c>
      <c r="G500" s="25">
        <f>Raw_Orders!G500</f>
        <v>526</v>
      </c>
      <c r="H500" s="29">
        <f>Raw_Orders!K500</f>
        <v>2662.3</v>
      </c>
      <c r="I500" s="25">
        <f>INDEX(tblAccounts[sales_rep_id],MATCH(B500,tblAccounts[id],0))</f>
        <v>321700</v>
      </c>
      <c r="J500" s="25">
        <f>INDEX(tblReps[region_id],MATCH(I500,tblReps[id],0))</f>
        <v>1</v>
      </c>
      <c r="K500" s="25" t="str">
        <f>INDEX(tblRegions[name],MATCH(J500,tblRegions[id],0))</f>
        <v>Northeast</v>
      </c>
    </row>
    <row r="501" spans="1:11" ht="15" customHeight="1" x14ac:dyDescent="0.3">
      <c r="A501" s="25">
        <f>Raw_Orders!A501</f>
        <v>500</v>
      </c>
      <c r="B501" s="25">
        <f>Raw_Orders!B501</f>
        <v>1411</v>
      </c>
      <c r="C501" s="30">
        <f>INT(Raw_Orders!C501)</f>
        <v>42140</v>
      </c>
      <c r="D501" s="25">
        <f t="shared" si="21"/>
        <v>2015</v>
      </c>
      <c r="E501" s="25">
        <f t="shared" si="22"/>
        <v>5</v>
      </c>
      <c r="F501" s="25" t="str">
        <f t="shared" si="23"/>
        <v>May</v>
      </c>
      <c r="G501" s="25">
        <f>Raw_Orders!G501</f>
        <v>536</v>
      </c>
      <c r="H501" s="29">
        <f>Raw_Orders!K501</f>
        <v>2798.52</v>
      </c>
      <c r="I501" s="25">
        <f>INDEX(tblAccounts[sales_rep_id],MATCH(B501,tblAccounts[id],0))</f>
        <v>321700</v>
      </c>
      <c r="J501" s="25">
        <f>INDEX(tblReps[region_id],MATCH(I501,tblReps[id],0))</f>
        <v>1</v>
      </c>
      <c r="K501" s="25" t="str">
        <f>INDEX(tblRegions[name],MATCH(J501,tblRegions[id],0))</f>
        <v>Northeast</v>
      </c>
    </row>
    <row r="502" spans="1:11" ht="15" customHeight="1" x14ac:dyDescent="0.3">
      <c r="A502" s="25">
        <f>Raw_Orders!A502</f>
        <v>501</v>
      </c>
      <c r="B502" s="25">
        <f>Raw_Orders!B502</f>
        <v>1411</v>
      </c>
      <c r="C502" s="30">
        <f>INT(Raw_Orders!C502)</f>
        <v>42170</v>
      </c>
      <c r="D502" s="25">
        <f t="shared" si="21"/>
        <v>2015</v>
      </c>
      <c r="E502" s="25">
        <f t="shared" si="22"/>
        <v>6</v>
      </c>
      <c r="F502" s="25" t="str">
        <f t="shared" si="23"/>
        <v>Jun</v>
      </c>
      <c r="G502" s="25">
        <f>Raw_Orders!G502</f>
        <v>537</v>
      </c>
      <c r="H502" s="29">
        <f>Raw_Orders!K502</f>
        <v>2732.13</v>
      </c>
      <c r="I502" s="25">
        <f>INDEX(tblAccounts[sales_rep_id],MATCH(B502,tblAccounts[id],0))</f>
        <v>321700</v>
      </c>
      <c r="J502" s="25">
        <f>INDEX(tblReps[region_id],MATCH(I502,tblReps[id],0))</f>
        <v>1</v>
      </c>
      <c r="K502" s="25" t="str">
        <f>INDEX(tblRegions[name],MATCH(J502,tblRegions[id],0))</f>
        <v>Northeast</v>
      </c>
    </row>
    <row r="503" spans="1:11" ht="15" customHeight="1" x14ac:dyDescent="0.3">
      <c r="A503" s="25">
        <f>Raw_Orders!A503</f>
        <v>502</v>
      </c>
      <c r="B503" s="25">
        <f>Raw_Orders!B503</f>
        <v>1411</v>
      </c>
      <c r="C503" s="30">
        <f>INT(Raw_Orders!C503)</f>
        <v>42199</v>
      </c>
      <c r="D503" s="25">
        <f t="shared" si="21"/>
        <v>2015</v>
      </c>
      <c r="E503" s="25">
        <f t="shared" si="22"/>
        <v>7</v>
      </c>
      <c r="F503" s="25" t="str">
        <f t="shared" si="23"/>
        <v>Jul</v>
      </c>
      <c r="G503" s="25">
        <f>Raw_Orders!G503</f>
        <v>506</v>
      </c>
      <c r="H503" s="29">
        <f>Raw_Orders!K503</f>
        <v>2609.39</v>
      </c>
      <c r="I503" s="25">
        <f>INDEX(tblAccounts[sales_rep_id],MATCH(B503,tblAccounts[id],0))</f>
        <v>321700</v>
      </c>
      <c r="J503" s="25">
        <f>INDEX(tblReps[region_id],MATCH(I503,tblReps[id],0))</f>
        <v>1</v>
      </c>
      <c r="K503" s="25" t="str">
        <f>INDEX(tblRegions[name],MATCH(J503,tblRegions[id],0))</f>
        <v>Northeast</v>
      </c>
    </row>
    <row r="504" spans="1:11" ht="15" customHeight="1" x14ac:dyDescent="0.3">
      <c r="A504" s="25">
        <f>Raw_Orders!A504</f>
        <v>503</v>
      </c>
      <c r="B504" s="25">
        <f>Raw_Orders!B504</f>
        <v>1411</v>
      </c>
      <c r="C504" s="30">
        <f>INT(Raw_Orders!C504)</f>
        <v>42229</v>
      </c>
      <c r="D504" s="25">
        <f t="shared" si="21"/>
        <v>2015</v>
      </c>
      <c r="E504" s="25">
        <f t="shared" si="22"/>
        <v>8</v>
      </c>
      <c r="F504" s="25" t="str">
        <f t="shared" si="23"/>
        <v>Aug</v>
      </c>
      <c r="G504" s="25">
        <f>Raw_Orders!G504</f>
        <v>811</v>
      </c>
      <c r="H504" s="29">
        <f>Raw_Orders!K504</f>
        <v>4804.3900000000003</v>
      </c>
      <c r="I504" s="25">
        <f>INDEX(tblAccounts[sales_rep_id],MATCH(B504,tblAccounts[id],0))</f>
        <v>321700</v>
      </c>
      <c r="J504" s="25">
        <f>INDEX(tblReps[region_id],MATCH(I504,tblReps[id],0))</f>
        <v>1</v>
      </c>
      <c r="K504" s="25" t="str">
        <f>INDEX(tblRegions[name],MATCH(J504,tblRegions[id],0))</f>
        <v>Northeast</v>
      </c>
    </row>
    <row r="505" spans="1:11" ht="15" customHeight="1" x14ac:dyDescent="0.3">
      <c r="A505" s="25">
        <f>Raw_Orders!A505</f>
        <v>504</v>
      </c>
      <c r="B505" s="25">
        <f>Raw_Orders!B505</f>
        <v>1411</v>
      </c>
      <c r="C505" s="30">
        <f>INT(Raw_Orders!C505)</f>
        <v>42258</v>
      </c>
      <c r="D505" s="25">
        <f t="shared" si="21"/>
        <v>2015</v>
      </c>
      <c r="E505" s="25">
        <f t="shared" si="22"/>
        <v>9</v>
      </c>
      <c r="F505" s="25" t="str">
        <f t="shared" si="23"/>
        <v>Sep</v>
      </c>
      <c r="G505" s="25">
        <f>Raw_Orders!G505</f>
        <v>498</v>
      </c>
      <c r="H505" s="29">
        <f>Raw_Orders!K505</f>
        <v>2488.15</v>
      </c>
      <c r="I505" s="25">
        <f>INDEX(tblAccounts[sales_rep_id],MATCH(B505,tblAccounts[id],0))</f>
        <v>321700</v>
      </c>
      <c r="J505" s="25">
        <f>INDEX(tblReps[region_id],MATCH(I505,tblReps[id],0))</f>
        <v>1</v>
      </c>
      <c r="K505" s="25" t="str">
        <f>INDEX(tblRegions[name],MATCH(J505,tblRegions[id],0))</f>
        <v>Northeast</v>
      </c>
    </row>
    <row r="506" spans="1:11" ht="15" customHeight="1" x14ac:dyDescent="0.3">
      <c r="A506" s="25">
        <f>Raw_Orders!A506</f>
        <v>505</v>
      </c>
      <c r="B506" s="25">
        <f>Raw_Orders!B506</f>
        <v>1411</v>
      </c>
      <c r="C506" s="30">
        <f>INT(Raw_Orders!C506)</f>
        <v>42287</v>
      </c>
      <c r="D506" s="25">
        <f t="shared" si="21"/>
        <v>2015</v>
      </c>
      <c r="E506" s="25">
        <f t="shared" si="22"/>
        <v>10</v>
      </c>
      <c r="F506" s="25" t="str">
        <f t="shared" si="23"/>
        <v>Oct</v>
      </c>
      <c r="G506" s="25">
        <f>Raw_Orders!G506</f>
        <v>508</v>
      </c>
      <c r="H506" s="29">
        <f>Raw_Orders!K506</f>
        <v>2564.92</v>
      </c>
      <c r="I506" s="25">
        <f>INDEX(tblAccounts[sales_rep_id],MATCH(B506,tblAccounts[id],0))</f>
        <v>321700</v>
      </c>
      <c r="J506" s="25">
        <f>INDEX(tblReps[region_id],MATCH(I506,tblReps[id],0))</f>
        <v>1</v>
      </c>
      <c r="K506" s="25" t="str">
        <f>INDEX(tblRegions[name],MATCH(J506,tblRegions[id],0))</f>
        <v>Northeast</v>
      </c>
    </row>
    <row r="507" spans="1:11" ht="15" customHeight="1" x14ac:dyDescent="0.3">
      <c r="A507" s="25">
        <f>Raw_Orders!A507</f>
        <v>506</v>
      </c>
      <c r="B507" s="25">
        <f>Raw_Orders!B507</f>
        <v>1411</v>
      </c>
      <c r="C507" s="30">
        <f>INT(Raw_Orders!C507)</f>
        <v>42316</v>
      </c>
      <c r="D507" s="25">
        <f t="shared" si="21"/>
        <v>2015</v>
      </c>
      <c r="E507" s="25">
        <f t="shared" si="22"/>
        <v>11</v>
      </c>
      <c r="F507" s="25" t="str">
        <f t="shared" si="23"/>
        <v>Nov</v>
      </c>
      <c r="G507" s="25">
        <f>Raw_Orders!G507</f>
        <v>679</v>
      </c>
      <c r="H507" s="29">
        <f>Raw_Orders!K507</f>
        <v>3855.73</v>
      </c>
      <c r="I507" s="25">
        <f>INDEX(tblAccounts[sales_rep_id],MATCH(B507,tblAccounts[id],0))</f>
        <v>321700</v>
      </c>
      <c r="J507" s="25">
        <f>INDEX(tblReps[region_id],MATCH(I507,tblReps[id],0))</f>
        <v>1</v>
      </c>
      <c r="K507" s="25" t="str">
        <f>INDEX(tblRegions[name],MATCH(J507,tblRegions[id],0))</f>
        <v>Northeast</v>
      </c>
    </row>
    <row r="508" spans="1:11" ht="15" customHeight="1" x14ac:dyDescent="0.3">
      <c r="A508" s="25">
        <f>Raw_Orders!A508</f>
        <v>507</v>
      </c>
      <c r="B508" s="25">
        <f>Raw_Orders!B508</f>
        <v>1411</v>
      </c>
      <c r="C508" s="30">
        <f>INT(Raw_Orders!C508)</f>
        <v>42346</v>
      </c>
      <c r="D508" s="25">
        <f t="shared" si="21"/>
        <v>2015</v>
      </c>
      <c r="E508" s="25">
        <f t="shared" si="22"/>
        <v>12</v>
      </c>
      <c r="F508" s="25" t="str">
        <f t="shared" si="23"/>
        <v>Dec</v>
      </c>
      <c r="G508" s="25">
        <f>Raw_Orders!G508</f>
        <v>549</v>
      </c>
      <c r="H508" s="29">
        <f>Raw_Orders!K508</f>
        <v>2770.81</v>
      </c>
      <c r="I508" s="25">
        <f>INDEX(tblAccounts[sales_rep_id],MATCH(B508,tblAccounts[id],0))</f>
        <v>321700</v>
      </c>
      <c r="J508" s="25">
        <f>INDEX(tblReps[region_id],MATCH(I508,tblReps[id],0))</f>
        <v>1</v>
      </c>
      <c r="K508" s="25" t="str">
        <f>INDEX(tblRegions[name],MATCH(J508,tblRegions[id],0))</f>
        <v>Northeast</v>
      </c>
    </row>
    <row r="509" spans="1:11" ht="15" customHeight="1" x14ac:dyDescent="0.3">
      <c r="A509" s="25">
        <f>Raw_Orders!A509</f>
        <v>508</v>
      </c>
      <c r="B509" s="25">
        <f>Raw_Orders!B509</f>
        <v>1411</v>
      </c>
      <c r="C509" s="30">
        <f>INT(Raw_Orders!C509)</f>
        <v>42375</v>
      </c>
      <c r="D509" s="25">
        <f t="shared" si="21"/>
        <v>2016</v>
      </c>
      <c r="E509" s="25">
        <f t="shared" si="22"/>
        <v>1</v>
      </c>
      <c r="F509" s="25" t="str">
        <f t="shared" si="23"/>
        <v>Jan</v>
      </c>
      <c r="G509" s="25">
        <f>Raw_Orders!G509</f>
        <v>613</v>
      </c>
      <c r="H509" s="29">
        <f>Raw_Orders!K509</f>
        <v>3351.37</v>
      </c>
      <c r="I509" s="25">
        <f>INDEX(tblAccounts[sales_rep_id],MATCH(B509,tblAccounts[id],0))</f>
        <v>321700</v>
      </c>
      <c r="J509" s="25">
        <f>INDEX(tblReps[region_id],MATCH(I509,tblReps[id],0))</f>
        <v>1</v>
      </c>
      <c r="K509" s="25" t="str">
        <f>INDEX(tblRegions[name],MATCH(J509,tblRegions[id],0))</f>
        <v>Northeast</v>
      </c>
    </row>
    <row r="510" spans="1:11" ht="15" customHeight="1" x14ac:dyDescent="0.3">
      <c r="A510" s="25">
        <f>Raw_Orders!A510</f>
        <v>509</v>
      </c>
      <c r="B510" s="25">
        <f>Raw_Orders!B510</f>
        <v>1411</v>
      </c>
      <c r="C510" s="30">
        <f>INT(Raw_Orders!C510)</f>
        <v>42404</v>
      </c>
      <c r="D510" s="25">
        <f t="shared" si="21"/>
        <v>2016</v>
      </c>
      <c r="E510" s="25">
        <f t="shared" si="22"/>
        <v>2</v>
      </c>
      <c r="F510" s="25" t="str">
        <f t="shared" si="23"/>
        <v>Feb</v>
      </c>
      <c r="G510" s="25">
        <f>Raw_Orders!G510</f>
        <v>546</v>
      </c>
      <c r="H510" s="29">
        <f>Raw_Orders!K510</f>
        <v>2858.46</v>
      </c>
      <c r="I510" s="25">
        <f>INDEX(tblAccounts[sales_rep_id],MATCH(B510,tblAccounts[id],0))</f>
        <v>321700</v>
      </c>
      <c r="J510" s="25">
        <f>INDEX(tblReps[region_id],MATCH(I510,tblReps[id],0))</f>
        <v>1</v>
      </c>
      <c r="K510" s="25" t="str">
        <f>INDEX(tblRegions[name],MATCH(J510,tblRegions[id],0))</f>
        <v>Northeast</v>
      </c>
    </row>
    <row r="511" spans="1:11" ht="15" customHeight="1" x14ac:dyDescent="0.3">
      <c r="A511" s="25">
        <f>Raw_Orders!A511</f>
        <v>510</v>
      </c>
      <c r="B511" s="25">
        <f>Raw_Orders!B511</f>
        <v>1411</v>
      </c>
      <c r="C511" s="30">
        <f>INT(Raw_Orders!C511)</f>
        <v>42434</v>
      </c>
      <c r="D511" s="25">
        <f t="shared" si="21"/>
        <v>2016</v>
      </c>
      <c r="E511" s="25">
        <f t="shared" si="22"/>
        <v>3</v>
      </c>
      <c r="F511" s="25" t="str">
        <f t="shared" si="23"/>
        <v>Mar</v>
      </c>
      <c r="G511" s="25">
        <f>Raw_Orders!G511</f>
        <v>703</v>
      </c>
      <c r="H511" s="29">
        <f>Raw_Orders!K511</f>
        <v>4046.95</v>
      </c>
      <c r="I511" s="25">
        <f>INDEX(tblAccounts[sales_rep_id],MATCH(B511,tblAccounts[id],0))</f>
        <v>321700</v>
      </c>
      <c r="J511" s="25">
        <f>INDEX(tblReps[region_id],MATCH(I511,tblReps[id],0))</f>
        <v>1</v>
      </c>
      <c r="K511" s="25" t="str">
        <f>INDEX(tblRegions[name],MATCH(J511,tblRegions[id],0))</f>
        <v>Northeast</v>
      </c>
    </row>
    <row r="512" spans="1:11" ht="15" customHeight="1" x14ac:dyDescent="0.3">
      <c r="A512" s="25">
        <f>Raw_Orders!A512</f>
        <v>511</v>
      </c>
      <c r="B512" s="25">
        <f>Raw_Orders!B512</f>
        <v>1411</v>
      </c>
      <c r="C512" s="30">
        <f>INT(Raw_Orders!C512)</f>
        <v>42494</v>
      </c>
      <c r="D512" s="25">
        <f t="shared" si="21"/>
        <v>2016</v>
      </c>
      <c r="E512" s="25">
        <f t="shared" si="22"/>
        <v>5</v>
      </c>
      <c r="F512" s="25" t="str">
        <f t="shared" si="23"/>
        <v>May</v>
      </c>
      <c r="G512" s="25">
        <f>Raw_Orders!G512</f>
        <v>701</v>
      </c>
      <c r="H512" s="29">
        <f>Raw_Orders!K512</f>
        <v>4114.6000000000004</v>
      </c>
      <c r="I512" s="25">
        <f>INDEX(tblAccounts[sales_rep_id],MATCH(B512,tblAccounts[id],0))</f>
        <v>321700</v>
      </c>
      <c r="J512" s="25">
        <f>INDEX(tblReps[region_id],MATCH(I512,tblReps[id],0))</f>
        <v>1</v>
      </c>
      <c r="K512" s="25" t="str">
        <f>INDEX(tblRegions[name],MATCH(J512,tblRegions[id],0))</f>
        <v>Northeast</v>
      </c>
    </row>
    <row r="513" spans="1:11" ht="15" customHeight="1" x14ac:dyDescent="0.3">
      <c r="A513" s="25">
        <f>Raw_Orders!A513</f>
        <v>512</v>
      </c>
      <c r="B513" s="25">
        <f>Raw_Orders!B513</f>
        <v>1411</v>
      </c>
      <c r="C513" s="30">
        <f>INT(Raw_Orders!C513)</f>
        <v>42523</v>
      </c>
      <c r="D513" s="25">
        <f t="shared" si="21"/>
        <v>2016</v>
      </c>
      <c r="E513" s="25">
        <f t="shared" si="22"/>
        <v>6</v>
      </c>
      <c r="F513" s="25" t="str">
        <f t="shared" si="23"/>
        <v>Jun</v>
      </c>
      <c r="G513" s="25">
        <f>Raw_Orders!G513</f>
        <v>531</v>
      </c>
      <c r="H513" s="29">
        <f>Raw_Orders!K513</f>
        <v>2657.19</v>
      </c>
      <c r="I513" s="25">
        <f>INDEX(tblAccounts[sales_rep_id],MATCH(B513,tblAccounts[id],0))</f>
        <v>321700</v>
      </c>
      <c r="J513" s="25">
        <f>INDEX(tblReps[region_id],MATCH(I513,tblReps[id],0))</f>
        <v>1</v>
      </c>
      <c r="K513" s="25" t="str">
        <f>INDEX(tblRegions[name],MATCH(J513,tblRegions[id],0))</f>
        <v>Northeast</v>
      </c>
    </row>
    <row r="514" spans="1:11" ht="15" customHeight="1" x14ac:dyDescent="0.3">
      <c r="A514" s="25">
        <f>Raw_Orders!A514</f>
        <v>513</v>
      </c>
      <c r="B514" s="25">
        <f>Raw_Orders!B514</f>
        <v>1411</v>
      </c>
      <c r="C514" s="30">
        <f>INT(Raw_Orders!C514)</f>
        <v>42553</v>
      </c>
      <c r="D514" s="25">
        <f t="shared" ref="D514:D577" si="24">YEAR(C514)</f>
        <v>2016</v>
      </c>
      <c r="E514" s="25">
        <f t="shared" ref="E514:E577" si="25">MONTH(C514)</f>
        <v>7</v>
      </c>
      <c r="F514" s="25" t="str">
        <f t="shared" ref="F514:F577" si="26">TEXT(C514,"mmm")</f>
        <v>Jul</v>
      </c>
      <c r="G514" s="25">
        <f>Raw_Orders!G514</f>
        <v>533</v>
      </c>
      <c r="H514" s="29">
        <f>Raw_Orders!K514</f>
        <v>2734.67</v>
      </c>
      <c r="I514" s="25">
        <f>INDEX(tblAccounts[sales_rep_id],MATCH(B514,tblAccounts[id],0))</f>
        <v>321700</v>
      </c>
      <c r="J514" s="25">
        <f>INDEX(tblReps[region_id],MATCH(I514,tblReps[id],0))</f>
        <v>1</v>
      </c>
      <c r="K514" s="25" t="str">
        <f>INDEX(tblRegions[name],MATCH(J514,tblRegions[id],0))</f>
        <v>Northeast</v>
      </c>
    </row>
    <row r="515" spans="1:11" ht="15" customHeight="1" x14ac:dyDescent="0.3">
      <c r="A515" s="25">
        <f>Raw_Orders!A515</f>
        <v>514</v>
      </c>
      <c r="B515" s="25">
        <f>Raw_Orders!B515</f>
        <v>1411</v>
      </c>
      <c r="C515" s="30">
        <f>INT(Raw_Orders!C515)</f>
        <v>42584</v>
      </c>
      <c r="D515" s="25">
        <f t="shared" si="24"/>
        <v>2016</v>
      </c>
      <c r="E515" s="25">
        <f t="shared" si="25"/>
        <v>8</v>
      </c>
      <c r="F515" s="25" t="str">
        <f t="shared" si="26"/>
        <v>Aug</v>
      </c>
      <c r="G515" s="25">
        <f>Raw_Orders!G515</f>
        <v>544</v>
      </c>
      <c r="H515" s="29">
        <f>Raw_Orders!K515</f>
        <v>2854.78</v>
      </c>
      <c r="I515" s="25">
        <f>INDEX(tblAccounts[sales_rep_id],MATCH(B515,tblAccounts[id],0))</f>
        <v>321700</v>
      </c>
      <c r="J515" s="25">
        <f>INDEX(tblReps[region_id],MATCH(I515,tblReps[id],0))</f>
        <v>1</v>
      </c>
      <c r="K515" s="25" t="str">
        <f>INDEX(tblRegions[name],MATCH(J515,tblRegions[id],0))</f>
        <v>Northeast</v>
      </c>
    </row>
    <row r="516" spans="1:11" ht="15" customHeight="1" x14ac:dyDescent="0.3">
      <c r="A516" s="25">
        <f>Raw_Orders!A516</f>
        <v>515</v>
      </c>
      <c r="B516" s="25">
        <f>Raw_Orders!B516</f>
        <v>1411</v>
      </c>
      <c r="C516" s="30">
        <f>INT(Raw_Orders!C516)</f>
        <v>42613</v>
      </c>
      <c r="D516" s="25">
        <f t="shared" si="24"/>
        <v>2016</v>
      </c>
      <c r="E516" s="25">
        <f t="shared" si="25"/>
        <v>8</v>
      </c>
      <c r="F516" s="25" t="str">
        <f t="shared" si="26"/>
        <v>Aug</v>
      </c>
      <c r="G516" s="25">
        <f>Raw_Orders!G516</f>
        <v>510</v>
      </c>
      <c r="H516" s="29">
        <f>Raw_Orders!K516</f>
        <v>2551.16</v>
      </c>
      <c r="I516" s="25">
        <f>INDEX(tblAccounts[sales_rep_id],MATCH(B516,tblAccounts[id],0))</f>
        <v>321700</v>
      </c>
      <c r="J516" s="25">
        <f>INDEX(tblReps[region_id],MATCH(I516,tblReps[id],0))</f>
        <v>1</v>
      </c>
      <c r="K516" s="25" t="str">
        <f>INDEX(tblRegions[name],MATCH(J516,tblRegions[id],0))</f>
        <v>Northeast</v>
      </c>
    </row>
    <row r="517" spans="1:11" ht="15" customHeight="1" x14ac:dyDescent="0.3">
      <c r="A517" s="25">
        <f>Raw_Orders!A517</f>
        <v>516</v>
      </c>
      <c r="B517" s="25">
        <f>Raw_Orders!B517</f>
        <v>1411</v>
      </c>
      <c r="C517" s="30">
        <f>INT(Raw_Orders!C517)</f>
        <v>42643</v>
      </c>
      <c r="D517" s="25">
        <f t="shared" si="24"/>
        <v>2016</v>
      </c>
      <c r="E517" s="25">
        <f t="shared" si="25"/>
        <v>9</v>
      </c>
      <c r="F517" s="25" t="str">
        <f t="shared" si="26"/>
        <v>Sep</v>
      </c>
      <c r="G517" s="25">
        <f>Raw_Orders!G517</f>
        <v>587</v>
      </c>
      <c r="H517" s="29">
        <f>Raw_Orders!K517</f>
        <v>3009.13</v>
      </c>
      <c r="I517" s="25">
        <f>INDEX(tblAccounts[sales_rep_id],MATCH(B517,tblAccounts[id],0))</f>
        <v>321700</v>
      </c>
      <c r="J517" s="25">
        <f>INDEX(tblReps[region_id],MATCH(I517,tblReps[id],0))</f>
        <v>1</v>
      </c>
      <c r="K517" s="25" t="str">
        <f>INDEX(tblRegions[name],MATCH(J517,tblRegions[id],0))</f>
        <v>Northeast</v>
      </c>
    </row>
    <row r="518" spans="1:11" ht="15" customHeight="1" x14ac:dyDescent="0.3">
      <c r="A518" s="25">
        <f>Raw_Orders!A518</f>
        <v>517</v>
      </c>
      <c r="B518" s="25">
        <f>Raw_Orders!B518</f>
        <v>1411</v>
      </c>
      <c r="C518" s="30">
        <f>INT(Raw_Orders!C518)</f>
        <v>42672</v>
      </c>
      <c r="D518" s="25">
        <f t="shared" si="24"/>
        <v>2016</v>
      </c>
      <c r="E518" s="25">
        <f t="shared" si="25"/>
        <v>10</v>
      </c>
      <c r="F518" s="25" t="str">
        <f t="shared" si="26"/>
        <v>Oct</v>
      </c>
      <c r="G518" s="25">
        <f>Raw_Orders!G518</f>
        <v>517</v>
      </c>
      <c r="H518" s="29">
        <f>Raw_Orders!K518</f>
        <v>2642.43</v>
      </c>
      <c r="I518" s="25">
        <f>INDEX(tblAccounts[sales_rep_id],MATCH(B518,tblAccounts[id],0))</f>
        <v>321700</v>
      </c>
      <c r="J518" s="25">
        <f>INDEX(tblReps[region_id],MATCH(I518,tblReps[id],0))</f>
        <v>1</v>
      </c>
      <c r="K518" s="25" t="str">
        <f>INDEX(tblRegions[name],MATCH(J518,tblRegions[id],0))</f>
        <v>Northeast</v>
      </c>
    </row>
    <row r="519" spans="1:11" ht="15" customHeight="1" x14ac:dyDescent="0.3">
      <c r="A519" s="25">
        <f>Raw_Orders!A519</f>
        <v>518</v>
      </c>
      <c r="B519" s="25">
        <f>Raw_Orders!B519</f>
        <v>1411</v>
      </c>
      <c r="C519" s="30">
        <f>INT(Raw_Orders!C519)</f>
        <v>42702</v>
      </c>
      <c r="D519" s="25">
        <f t="shared" si="24"/>
        <v>2016</v>
      </c>
      <c r="E519" s="25">
        <f t="shared" si="25"/>
        <v>11</v>
      </c>
      <c r="F519" s="25" t="str">
        <f t="shared" si="26"/>
        <v>Nov</v>
      </c>
      <c r="G519" s="25">
        <f>Raw_Orders!G519</f>
        <v>612</v>
      </c>
      <c r="H519" s="29">
        <f>Raw_Orders!K519</f>
        <v>3493.32</v>
      </c>
      <c r="I519" s="25">
        <f>INDEX(tblAccounts[sales_rep_id],MATCH(B519,tblAccounts[id],0))</f>
        <v>321700</v>
      </c>
      <c r="J519" s="25">
        <f>INDEX(tblReps[region_id],MATCH(I519,tblReps[id],0))</f>
        <v>1</v>
      </c>
      <c r="K519" s="25" t="str">
        <f>INDEX(tblRegions[name],MATCH(J519,tblRegions[id],0))</f>
        <v>Northeast</v>
      </c>
    </row>
    <row r="520" spans="1:11" ht="15" customHeight="1" x14ac:dyDescent="0.3">
      <c r="A520" s="25">
        <f>Raw_Orders!A520</f>
        <v>519</v>
      </c>
      <c r="B520" s="25">
        <f>Raw_Orders!B520</f>
        <v>1411</v>
      </c>
      <c r="C520" s="30">
        <f>INT(Raw_Orders!C520)</f>
        <v>42732</v>
      </c>
      <c r="D520" s="25">
        <f t="shared" si="24"/>
        <v>2016</v>
      </c>
      <c r="E520" s="25">
        <f t="shared" si="25"/>
        <v>12</v>
      </c>
      <c r="F520" s="25" t="str">
        <f t="shared" si="26"/>
        <v>Dec</v>
      </c>
      <c r="G520" s="25">
        <f>Raw_Orders!G520</f>
        <v>479</v>
      </c>
      <c r="H520" s="29">
        <f>Raw_Orders!K520</f>
        <v>2393.34</v>
      </c>
      <c r="I520" s="25">
        <f>INDEX(tblAccounts[sales_rep_id],MATCH(B520,tblAccounts[id],0))</f>
        <v>321700</v>
      </c>
      <c r="J520" s="25">
        <f>INDEX(tblReps[region_id],MATCH(I520,tblReps[id],0))</f>
        <v>1</v>
      </c>
      <c r="K520" s="25" t="str">
        <f>INDEX(tblRegions[name],MATCH(J520,tblRegions[id],0))</f>
        <v>Northeast</v>
      </c>
    </row>
    <row r="521" spans="1:11" ht="15" customHeight="1" x14ac:dyDescent="0.3">
      <c r="A521" s="25">
        <f>Raw_Orders!A521</f>
        <v>520</v>
      </c>
      <c r="B521" s="25">
        <f>Raw_Orders!B521</f>
        <v>1421</v>
      </c>
      <c r="C521" s="30">
        <f>INT(Raw_Orders!C521)</f>
        <v>41640</v>
      </c>
      <c r="D521" s="25">
        <f t="shared" si="24"/>
        <v>2014</v>
      </c>
      <c r="E521" s="25">
        <f t="shared" si="25"/>
        <v>1</v>
      </c>
      <c r="F521" s="25" t="str">
        <f t="shared" si="26"/>
        <v>Jan</v>
      </c>
      <c r="G521" s="25">
        <f>Raw_Orders!G521</f>
        <v>336</v>
      </c>
      <c r="H521" s="29">
        <f>Raw_Orders!K521</f>
        <v>1851.78</v>
      </c>
      <c r="I521" s="25">
        <f>INDEX(tblAccounts[sales_rep_id],MATCH(B521,tblAccounts[id],0))</f>
        <v>321500</v>
      </c>
      <c r="J521" s="25">
        <f>INDEX(tblReps[region_id],MATCH(I521,tblReps[id],0))</f>
        <v>1</v>
      </c>
      <c r="K521" s="25" t="str">
        <f>INDEX(tblRegions[name],MATCH(J521,tblRegions[id],0))</f>
        <v>Northeast</v>
      </c>
    </row>
    <row r="522" spans="1:11" ht="15" customHeight="1" x14ac:dyDescent="0.3">
      <c r="A522" s="25">
        <f>Raw_Orders!A522</f>
        <v>521</v>
      </c>
      <c r="B522" s="25">
        <f>Raw_Orders!B522</f>
        <v>1421</v>
      </c>
      <c r="C522" s="30">
        <f>INT(Raw_Orders!C522)</f>
        <v>41698</v>
      </c>
      <c r="D522" s="25">
        <f t="shared" si="24"/>
        <v>2014</v>
      </c>
      <c r="E522" s="25">
        <f t="shared" si="25"/>
        <v>2</v>
      </c>
      <c r="F522" s="25" t="str">
        <f t="shared" si="26"/>
        <v>Feb</v>
      </c>
      <c r="G522" s="25">
        <f>Raw_Orders!G522</f>
        <v>544</v>
      </c>
      <c r="H522" s="29">
        <f>Raw_Orders!K522</f>
        <v>3273.34</v>
      </c>
      <c r="I522" s="25">
        <f>INDEX(tblAccounts[sales_rep_id],MATCH(B522,tblAccounts[id],0))</f>
        <v>321500</v>
      </c>
      <c r="J522" s="25">
        <f>INDEX(tblReps[region_id],MATCH(I522,tblReps[id],0))</f>
        <v>1</v>
      </c>
      <c r="K522" s="25" t="str">
        <f>INDEX(tblRegions[name],MATCH(J522,tblRegions[id],0))</f>
        <v>Northeast</v>
      </c>
    </row>
    <row r="523" spans="1:11" ht="15" customHeight="1" x14ac:dyDescent="0.3">
      <c r="A523" s="25">
        <f>Raw_Orders!A523</f>
        <v>522</v>
      </c>
      <c r="B523" s="25">
        <f>Raw_Orders!B523</f>
        <v>1421</v>
      </c>
      <c r="C523" s="30">
        <f>INT(Raw_Orders!C523)</f>
        <v>41728</v>
      </c>
      <c r="D523" s="25">
        <f t="shared" si="24"/>
        <v>2014</v>
      </c>
      <c r="E523" s="25">
        <f t="shared" si="25"/>
        <v>3</v>
      </c>
      <c r="F523" s="25" t="str">
        <f t="shared" si="26"/>
        <v>Mar</v>
      </c>
      <c r="G523" s="25">
        <f>Raw_Orders!G523</f>
        <v>321</v>
      </c>
      <c r="H523" s="29">
        <f>Raw_Orders!K523</f>
        <v>1651.87</v>
      </c>
      <c r="I523" s="25">
        <f>INDEX(tblAccounts[sales_rep_id],MATCH(B523,tblAccounts[id],0))</f>
        <v>321500</v>
      </c>
      <c r="J523" s="25">
        <f>INDEX(tblReps[region_id],MATCH(I523,tblReps[id],0))</f>
        <v>1</v>
      </c>
      <c r="K523" s="25" t="str">
        <f>INDEX(tblRegions[name],MATCH(J523,tblRegions[id],0))</f>
        <v>Northeast</v>
      </c>
    </row>
    <row r="524" spans="1:11" ht="15" customHeight="1" x14ac:dyDescent="0.3">
      <c r="A524" s="25">
        <f>Raw_Orders!A524</f>
        <v>523</v>
      </c>
      <c r="B524" s="25">
        <f>Raw_Orders!B524</f>
        <v>1421</v>
      </c>
      <c r="C524" s="30">
        <f>INT(Raw_Orders!C524)</f>
        <v>41757</v>
      </c>
      <c r="D524" s="25">
        <f t="shared" si="24"/>
        <v>2014</v>
      </c>
      <c r="E524" s="25">
        <f t="shared" si="25"/>
        <v>4</v>
      </c>
      <c r="F524" s="25" t="str">
        <f t="shared" si="26"/>
        <v>Apr</v>
      </c>
      <c r="G524" s="25">
        <f>Raw_Orders!G524</f>
        <v>338</v>
      </c>
      <c r="H524" s="29">
        <f>Raw_Orders!K524</f>
        <v>1809.22</v>
      </c>
      <c r="I524" s="25">
        <f>INDEX(tblAccounts[sales_rep_id],MATCH(B524,tblAccounts[id],0))</f>
        <v>321500</v>
      </c>
      <c r="J524" s="25">
        <f>INDEX(tblReps[region_id],MATCH(I524,tblReps[id],0))</f>
        <v>1</v>
      </c>
      <c r="K524" s="25" t="str">
        <f>INDEX(tblRegions[name],MATCH(J524,tblRegions[id],0))</f>
        <v>Northeast</v>
      </c>
    </row>
    <row r="525" spans="1:11" ht="15" customHeight="1" x14ac:dyDescent="0.3">
      <c r="A525" s="25">
        <f>Raw_Orders!A525</f>
        <v>524</v>
      </c>
      <c r="B525" s="25">
        <f>Raw_Orders!B525</f>
        <v>1421</v>
      </c>
      <c r="C525" s="30">
        <f>INT(Raw_Orders!C525)</f>
        <v>41787</v>
      </c>
      <c r="D525" s="25">
        <f t="shared" si="24"/>
        <v>2014</v>
      </c>
      <c r="E525" s="25">
        <f t="shared" si="25"/>
        <v>5</v>
      </c>
      <c r="F525" s="25" t="str">
        <f t="shared" si="26"/>
        <v>May</v>
      </c>
      <c r="G525" s="25">
        <f>Raw_Orders!G525</f>
        <v>366</v>
      </c>
      <c r="H525" s="29">
        <f>Raw_Orders!K525</f>
        <v>1990.79</v>
      </c>
      <c r="I525" s="25">
        <f>INDEX(tblAccounts[sales_rep_id],MATCH(B525,tblAccounts[id],0))</f>
        <v>321500</v>
      </c>
      <c r="J525" s="25">
        <f>INDEX(tblReps[region_id],MATCH(I525,tblReps[id],0))</f>
        <v>1</v>
      </c>
      <c r="K525" s="25" t="str">
        <f>INDEX(tblRegions[name],MATCH(J525,tblRegions[id],0))</f>
        <v>Northeast</v>
      </c>
    </row>
    <row r="526" spans="1:11" ht="15" customHeight="1" x14ac:dyDescent="0.3">
      <c r="A526" s="25">
        <f>Raw_Orders!A526</f>
        <v>525</v>
      </c>
      <c r="B526" s="25">
        <f>Raw_Orders!B526</f>
        <v>1421</v>
      </c>
      <c r="C526" s="30">
        <f>INT(Raw_Orders!C526)</f>
        <v>41817</v>
      </c>
      <c r="D526" s="25">
        <f t="shared" si="24"/>
        <v>2014</v>
      </c>
      <c r="E526" s="25">
        <f t="shared" si="25"/>
        <v>6</v>
      </c>
      <c r="F526" s="25" t="str">
        <f t="shared" si="26"/>
        <v>Jun</v>
      </c>
      <c r="G526" s="25">
        <f>Raw_Orders!G526</f>
        <v>368</v>
      </c>
      <c r="H526" s="29">
        <f>Raw_Orders!K526</f>
        <v>2023.49</v>
      </c>
      <c r="I526" s="25">
        <f>INDEX(tblAccounts[sales_rep_id],MATCH(B526,tblAccounts[id],0))</f>
        <v>321500</v>
      </c>
      <c r="J526" s="25">
        <f>INDEX(tblReps[region_id],MATCH(I526,tblReps[id],0))</f>
        <v>1</v>
      </c>
      <c r="K526" s="25" t="str">
        <f>INDEX(tblRegions[name],MATCH(J526,tblRegions[id],0))</f>
        <v>Northeast</v>
      </c>
    </row>
    <row r="527" spans="1:11" ht="15" customHeight="1" x14ac:dyDescent="0.3">
      <c r="A527" s="25">
        <f>Raw_Orders!A527</f>
        <v>526</v>
      </c>
      <c r="B527" s="25">
        <f>Raw_Orders!B527</f>
        <v>1421</v>
      </c>
      <c r="C527" s="30">
        <f>INT(Raw_Orders!C527)</f>
        <v>41846</v>
      </c>
      <c r="D527" s="25">
        <f t="shared" si="24"/>
        <v>2014</v>
      </c>
      <c r="E527" s="25">
        <f t="shared" si="25"/>
        <v>7</v>
      </c>
      <c r="F527" s="25" t="str">
        <f t="shared" si="26"/>
        <v>Jul</v>
      </c>
      <c r="G527" s="25">
        <f>Raw_Orders!G527</f>
        <v>289</v>
      </c>
      <c r="H527" s="29">
        <f>Raw_Orders!K527</f>
        <v>1643.43</v>
      </c>
      <c r="I527" s="25">
        <f>INDEX(tblAccounts[sales_rep_id],MATCH(B527,tblAccounts[id],0))</f>
        <v>321500</v>
      </c>
      <c r="J527" s="25">
        <f>INDEX(tblReps[region_id],MATCH(I527,tblReps[id],0))</f>
        <v>1</v>
      </c>
      <c r="K527" s="25" t="str">
        <f>INDEX(tblRegions[name],MATCH(J527,tblRegions[id],0))</f>
        <v>Northeast</v>
      </c>
    </row>
    <row r="528" spans="1:11" ht="15" customHeight="1" x14ac:dyDescent="0.3">
      <c r="A528" s="25">
        <f>Raw_Orders!A528</f>
        <v>527</v>
      </c>
      <c r="B528" s="25">
        <f>Raw_Orders!B528</f>
        <v>1421</v>
      </c>
      <c r="C528" s="30">
        <f>INT(Raw_Orders!C528)</f>
        <v>41876</v>
      </c>
      <c r="D528" s="25">
        <f t="shared" si="24"/>
        <v>2014</v>
      </c>
      <c r="E528" s="25">
        <f t="shared" si="25"/>
        <v>8</v>
      </c>
      <c r="F528" s="25" t="str">
        <f t="shared" si="26"/>
        <v>Aug</v>
      </c>
      <c r="G528" s="25">
        <f>Raw_Orders!G528</f>
        <v>368</v>
      </c>
      <c r="H528" s="29">
        <f>Raw_Orders!K528</f>
        <v>1926.32</v>
      </c>
      <c r="I528" s="25">
        <f>INDEX(tblAccounts[sales_rep_id],MATCH(B528,tblAccounts[id],0))</f>
        <v>321500</v>
      </c>
      <c r="J528" s="25">
        <f>INDEX(tblReps[region_id],MATCH(I528,tblReps[id],0))</f>
        <v>1</v>
      </c>
      <c r="K528" s="25" t="str">
        <f>INDEX(tblRegions[name],MATCH(J528,tblRegions[id],0))</f>
        <v>Northeast</v>
      </c>
    </row>
    <row r="529" spans="1:11" ht="15" customHeight="1" x14ac:dyDescent="0.3">
      <c r="A529" s="25">
        <f>Raw_Orders!A529</f>
        <v>528</v>
      </c>
      <c r="B529" s="25">
        <f>Raw_Orders!B529</f>
        <v>1421</v>
      </c>
      <c r="C529" s="30">
        <f>INT(Raw_Orders!C529)</f>
        <v>41906</v>
      </c>
      <c r="D529" s="25">
        <f t="shared" si="24"/>
        <v>2014</v>
      </c>
      <c r="E529" s="25">
        <f t="shared" si="25"/>
        <v>9</v>
      </c>
      <c r="F529" s="25" t="str">
        <f t="shared" si="26"/>
        <v>Sep</v>
      </c>
      <c r="G529" s="25">
        <f>Raw_Orders!G529</f>
        <v>277</v>
      </c>
      <c r="H529" s="29">
        <f>Raw_Orders!K529</f>
        <v>1382.23</v>
      </c>
      <c r="I529" s="25">
        <f>INDEX(tblAccounts[sales_rep_id],MATCH(B529,tblAccounts[id],0))</f>
        <v>321500</v>
      </c>
      <c r="J529" s="25">
        <f>INDEX(tblReps[region_id],MATCH(I529,tblReps[id],0))</f>
        <v>1</v>
      </c>
      <c r="K529" s="25" t="str">
        <f>INDEX(tblRegions[name],MATCH(J529,tblRegions[id],0))</f>
        <v>Northeast</v>
      </c>
    </row>
    <row r="530" spans="1:11" ht="15" customHeight="1" x14ac:dyDescent="0.3">
      <c r="A530" s="25">
        <f>Raw_Orders!A530</f>
        <v>529</v>
      </c>
      <c r="B530" s="25">
        <f>Raw_Orders!B530</f>
        <v>1421</v>
      </c>
      <c r="C530" s="30">
        <f>INT(Raw_Orders!C530)</f>
        <v>41936</v>
      </c>
      <c r="D530" s="25">
        <f t="shared" si="24"/>
        <v>2014</v>
      </c>
      <c r="E530" s="25">
        <f t="shared" si="25"/>
        <v>10</v>
      </c>
      <c r="F530" s="25" t="str">
        <f t="shared" si="26"/>
        <v>Oct</v>
      </c>
      <c r="G530" s="25">
        <f>Raw_Orders!G530</f>
        <v>345</v>
      </c>
      <c r="H530" s="29">
        <f>Raw_Orders!K530</f>
        <v>1925.51</v>
      </c>
      <c r="I530" s="25">
        <f>INDEX(tblAccounts[sales_rep_id],MATCH(B530,tblAccounts[id],0))</f>
        <v>321500</v>
      </c>
      <c r="J530" s="25">
        <f>INDEX(tblReps[region_id],MATCH(I530,tblReps[id],0))</f>
        <v>1</v>
      </c>
      <c r="K530" s="25" t="str">
        <f>INDEX(tblRegions[name],MATCH(J530,tblRegions[id],0))</f>
        <v>Northeast</v>
      </c>
    </row>
    <row r="531" spans="1:11" ht="15" customHeight="1" x14ac:dyDescent="0.3">
      <c r="A531" s="25">
        <f>Raw_Orders!A531</f>
        <v>530</v>
      </c>
      <c r="B531" s="25">
        <f>Raw_Orders!B531</f>
        <v>1421</v>
      </c>
      <c r="C531" s="30">
        <f>INT(Raw_Orders!C531)</f>
        <v>41966</v>
      </c>
      <c r="D531" s="25">
        <f t="shared" si="24"/>
        <v>2014</v>
      </c>
      <c r="E531" s="25">
        <f t="shared" si="25"/>
        <v>11</v>
      </c>
      <c r="F531" s="25" t="str">
        <f t="shared" si="26"/>
        <v>Nov</v>
      </c>
      <c r="G531" s="25">
        <f>Raw_Orders!G531</f>
        <v>306</v>
      </c>
      <c r="H531" s="29">
        <f>Raw_Orders!K531</f>
        <v>1623.91</v>
      </c>
      <c r="I531" s="25">
        <f>INDEX(tblAccounts[sales_rep_id],MATCH(B531,tblAccounts[id],0))</f>
        <v>321500</v>
      </c>
      <c r="J531" s="25">
        <f>INDEX(tblReps[region_id],MATCH(I531,tblReps[id],0))</f>
        <v>1</v>
      </c>
      <c r="K531" s="25" t="str">
        <f>INDEX(tblRegions[name],MATCH(J531,tblRegions[id],0))</f>
        <v>Northeast</v>
      </c>
    </row>
    <row r="532" spans="1:11" ht="15" customHeight="1" x14ac:dyDescent="0.3">
      <c r="A532" s="25">
        <f>Raw_Orders!A532</f>
        <v>531</v>
      </c>
      <c r="B532" s="25">
        <f>Raw_Orders!B532</f>
        <v>1421</v>
      </c>
      <c r="C532" s="30">
        <f>INT(Raw_Orders!C532)</f>
        <v>41995</v>
      </c>
      <c r="D532" s="25">
        <f t="shared" si="24"/>
        <v>2014</v>
      </c>
      <c r="E532" s="25">
        <f t="shared" si="25"/>
        <v>12</v>
      </c>
      <c r="F532" s="25" t="str">
        <f t="shared" si="26"/>
        <v>Dec</v>
      </c>
      <c r="G532" s="25">
        <f>Raw_Orders!G532</f>
        <v>370</v>
      </c>
      <c r="H532" s="29">
        <f>Raw_Orders!K532</f>
        <v>2070.16</v>
      </c>
      <c r="I532" s="25">
        <f>INDEX(tblAccounts[sales_rep_id],MATCH(B532,tblAccounts[id],0))</f>
        <v>321500</v>
      </c>
      <c r="J532" s="25">
        <f>INDEX(tblReps[region_id],MATCH(I532,tblReps[id],0))</f>
        <v>1</v>
      </c>
      <c r="K532" s="25" t="str">
        <f>INDEX(tblRegions[name],MATCH(J532,tblRegions[id],0))</f>
        <v>Northeast</v>
      </c>
    </row>
    <row r="533" spans="1:11" ht="15" customHeight="1" x14ac:dyDescent="0.3">
      <c r="A533" s="25">
        <f>Raw_Orders!A533</f>
        <v>532</v>
      </c>
      <c r="B533" s="25">
        <f>Raw_Orders!B533</f>
        <v>1421</v>
      </c>
      <c r="C533" s="30">
        <f>INT(Raw_Orders!C533)</f>
        <v>42024</v>
      </c>
      <c r="D533" s="25">
        <f t="shared" si="24"/>
        <v>2015</v>
      </c>
      <c r="E533" s="25">
        <f t="shared" si="25"/>
        <v>1</v>
      </c>
      <c r="F533" s="25" t="str">
        <f t="shared" si="26"/>
        <v>Jan</v>
      </c>
      <c r="G533" s="25">
        <f>Raw_Orders!G533</f>
        <v>355</v>
      </c>
      <c r="H533" s="29">
        <f>Raw_Orders!K533</f>
        <v>1967.79</v>
      </c>
      <c r="I533" s="25">
        <f>INDEX(tblAccounts[sales_rep_id],MATCH(B533,tblAccounts[id],0))</f>
        <v>321500</v>
      </c>
      <c r="J533" s="25">
        <f>INDEX(tblReps[region_id],MATCH(I533,tblReps[id],0))</f>
        <v>1</v>
      </c>
      <c r="K533" s="25" t="str">
        <f>INDEX(tblRegions[name],MATCH(J533,tblRegions[id],0))</f>
        <v>Northeast</v>
      </c>
    </row>
    <row r="534" spans="1:11" ht="15" customHeight="1" x14ac:dyDescent="0.3">
      <c r="A534" s="25">
        <f>Raw_Orders!A534</f>
        <v>533</v>
      </c>
      <c r="B534" s="25">
        <f>Raw_Orders!B534</f>
        <v>1421</v>
      </c>
      <c r="C534" s="30">
        <f>INT(Raw_Orders!C534)</f>
        <v>42054</v>
      </c>
      <c r="D534" s="25">
        <f t="shared" si="24"/>
        <v>2015</v>
      </c>
      <c r="E534" s="25">
        <f t="shared" si="25"/>
        <v>2</v>
      </c>
      <c r="F534" s="25" t="str">
        <f t="shared" si="26"/>
        <v>Feb</v>
      </c>
      <c r="G534" s="25">
        <f>Raw_Orders!G534</f>
        <v>345</v>
      </c>
      <c r="H534" s="29">
        <f>Raw_Orders!K534</f>
        <v>1857.89</v>
      </c>
      <c r="I534" s="25">
        <f>INDEX(tblAccounts[sales_rep_id],MATCH(B534,tblAccounts[id],0))</f>
        <v>321500</v>
      </c>
      <c r="J534" s="25">
        <f>INDEX(tblReps[region_id],MATCH(I534,tblReps[id],0))</f>
        <v>1</v>
      </c>
      <c r="K534" s="25" t="str">
        <f>INDEX(tblRegions[name],MATCH(J534,tblRegions[id],0))</f>
        <v>Northeast</v>
      </c>
    </row>
    <row r="535" spans="1:11" ht="15" customHeight="1" x14ac:dyDescent="0.3">
      <c r="A535" s="25">
        <f>Raw_Orders!A535</f>
        <v>534</v>
      </c>
      <c r="B535" s="25">
        <f>Raw_Orders!B535</f>
        <v>1421</v>
      </c>
      <c r="C535" s="30">
        <f>INT(Raw_Orders!C535)</f>
        <v>42083</v>
      </c>
      <c r="D535" s="25">
        <f t="shared" si="24"/>
        <v>2015</v>
      </c>
      <c r="E535" s="25">
        <f t="shared" si="25"/>
        <v>3</v>
      </c>
      <c r="F535" s="25" t="str">
        <f t="shared" si="26"/>
        <v>Mar</v>
      </c>
      <c r="G535" s="25">
        <f>Raw_Orders!G535</f>
        <v>347</v>
      </c>
      <c r="H535" s="29">
        <f>Raw_Orders!K535</f>
        <v>1857.85</v>
      </c>
      <c r="I535" s="25">
        <f>INDEX(tblAccounts[sales_rep_id],MATCH(B535,tblAccounts[id],0))</f>
        <v>321500</v>
      </c>
      <c r="J535" s="25">
        <f>INDEX(tblReps[region_id],MATCH(I535,tblReps[id],0))</f>
        <v>1</v>
      </c>
      <c r="K535" s="25" t="str">
        <f>INDEX(tblRegions[name],MATCH(J535,tblRegions[id],0))</f>
        <v>Northeast</v>
      </c>
    </row>
    <row r="536" spans="1:11" ht="15" customHeight="1" x14ac:dyDescent="0.3">
      <c r="A536" s="25">
        <f>Raw_Orders!A536</f>
        <v>535</v>
      </c>
      <c r="B536" s="25">
        <f>Raw_Orders!B536</f>
        <v>1421</v>
      </c>
      <c r="C536" s="30">
        <f>INT(Raw_Orders!C536)</f>
        <v>42113</v>
      </c>
      <c r="D536" s="25">
        <f t="shared" si="24"/>
        <v>2015</v>
      </c>
      <c r="E536" s="25">
        <f t="shared" si="25"/>
        <v>4</v>
      </c>
      <c r="F536" s="25" t="str">
        <f t="shared" si="26"/>
        <v>Apr</v>
      </c>
      <c r="G536" s="25">
        <f>Raw_Orders!G536</f>
        <v>340</v>
      </c>
      <c r="H536" s="29">
        <f>Raw_Orders!K536</f>
        <v>1801.7</v>
      </c>
      <c r="I536" s="25">
        <f>INDEX(tblAccounts[sales_rep_id],MATCH(B536,tblAccounts[id],0))</f>
        <v>321500</v>
      </c>
      <c r="J536" s="25">
        <f>INDEX(tblReps[region_id],MATCH(I536,tblReps[id],0))</f>
        <v>1</v>
      </c>
      <c r="K536" s="25" t="str">
        <f>INDEX(tblRegions[name],MATCH(J536,tblRegions[id],0))</f>
        <v>Northeast</v>
      </c>
    </row>
    <row r="537" spans="1:11" ht="15" customHeight="1" x14ac:dyDescent="0.3">
      <c r="A537" s="25">
        <f>Raw_Orders!A537</f>
        <v>536</v>
      </c>
      <c r="B537" s="25">
        <f>Raw_Orders!B537</f>
        <v>1421</v>
      </c>
      <c r="C537" s="30">
        <f>INT(Raw_Orders!C537)</f>
        <v>42143</v>
      </c>
      <c r="D537" s="25">
        <f t="shared" si="24"/>
        <v>2015</v>
      </c>
      <c r="E537" s="25">
        <f t="shared" si="25"/>
        <v>5</v>
      </c>
      <c r="F537" s="25" t="str">
        <f t="shared" si="26"/>
        <v>May</v>
      </c>
      <c r="G537" s="25">
        <f>Raw_Orders!G537</f>
        <v>394</v>
      </c>
      <c r="H537" s="29">
        <f>Raw_Orders!K537</f>
        <v>2189.39</v>
      </c>
      <c r="I537" s="25">
        <f>INDEX(tblAccounts[sales_rep_id],MATCH(B537,tblAccounts[id],0))</f>
        <v>321500</v>
      </c>
      <c r="J537" s="25">
        <f>INDEX(tblReps[region_id],MATCH(I537,tblReps[id],0))</f>
        <v>1</v>
      </c>
      <c r="K537" s="25" t="str">
        <f>INDEX(tblRegions[name],MATCH(J537,tblRegions[id],0))</f>
        <v>Northeast</v>
      </c>
    </row>
    <row r="538" spans="1:11" ht="15" customHeight="1" x14ac:dyDescent="0.3">
      <c r="A538" s="25">
        <f>Raw_Orders!A538</f>
        <v>537</v>
      </c>
      <c r="B538" s="25">
        <f>Raw_Orders!B538</f>
        <v>1421</v>
      </c>
      <c r="C538" s="30">
        <f>INT(Raw_Orders!C538)</f>
        <v>42172</v>
      </c>
      <c r="D538" s="25">
        <f t="shared" si="24"/>
        <v>2015</v>
      </c>
      <c r="E538" s="25">
        <f t="shared" si="25"/>
        <v>6</v>
      </c>
      <c r="F538" s="25" t="str">
        <f t="shared" si="26"/>
        <v>Jun</v>
      </c>
      <c r="G538" s="25">
        <f>Raw_Orders!G538</f>
        <v>330</v>
      </c>
      <c r="H538" s="29">
        <f>Raw_Orders!K538</f>
        <v>1764.28</v>
      </c>
      <c r="I538" s="25">
        <f>INDEX(tblAccounts[sales_rep_id],MATCH(B538,tblAccounts[id],0))</f>
        <v>321500</v>
      </c>
      <c r="J538" s="25">
        <f>INDEX(tblReps[region_id],MATCH(I538,tblReps[id],0))</f>
        <v>1</v>
      </c>
      <c r="K538" s="25" t="str">
        <f>INDEX(tblRegions[name],MATCH(J538,tblRegions[id],0))</f>
        <v>Northeast</v>
      </c>
    </row>
    <row r="539" spans="1:11" ht="15" customHeight="1" x14ac:dyDescent="0.3">
      <c r="A539" s="25">
        <f>Raw_Orders!A539</f>
        <v>538</v>
      </c>
      <c r="B539" s="25">
        <f>Raw_Orders!B539</f>
        <v>1421</v>
      </c>
      <c r="C539" s="30">
        <f>INT(Raw_Orders!C539)</f>
        <v>42202</v>
      </c>
      <c r="D539" s="25">
        <f t="shared" si="24"/>
        <v>2015</v>
      </c>
      <c r="E539" s="25">
        <f t="shared" si="25"/>
        <v>7</v>
      </c>
      <c r="F539" s="25" t="str">
        <f t="shared" si="26"/>
        <v>Jul</v>
      </c>
      <c r="G539" s="25">
        <f>Raw_Orders!G539</f>
        <v>351</v>
      </c>
      <c r="H539" s="29">
        <f>Raw_Orders!K539</f>
        <v>1884.17</v>
      </c>
      <c r="I539" s="25">
        <f>INDEX(tblAccounts[sales_rep_id],MATCH(B539,tblAccounts[id],0))</f>
        <v>321500</v>
      </c>
      <c r="J539" s="25">
        <f>INDEX(tblReps[region_id],MATCH(I539,tblReps[id],0))</f>
        <v>1</v>
      </c>
      <c r="K539" s="25" t="str">
        <f>INDEX(tblRegions[name],MATCH(J539,tblRegions[id],0))</f>
        <v>Northeast</v>
      </c>
    </row>
    <row r="540" spans="1:11" ht="15" customHeight="1" x14ac:dyDescent="0.3">
      <c r="A540" s="25">
        <f>Raw_Orders!A540</f>
        <v>539</v>
      </c>
      <c r="B540" s="25">
        <f>Raw_Orders!B540</f>
        <v>1421</v>
      </c>
      <c r="C540" s="30">
        <f>INT(Raw_Orders!C540)</f>
        <v>42232</v>
      </c>
      <c r="D540" s="25">
        <f t="shared" si="24"/>
        <v>2015</v>
      </c>
      <c r="E540" s="25">
        <f t="shared" si="25"/>
        <v>8</v>
      </c>
      <c r="F540" s="25" t="str">
        <f t="shared" si="26"/>
        <v>Aug</v>
      </c>
      <c r="G540" s="25">
        <f>Raw_Orders!G540</f>
        <v>363</v>
      </c>
      <c r="H540" s="29">
        <f>Raw_Orders!K540</f>
        <v>1967.71</v>
      </c>
      <c r="I540" s="25">
        <f>INDEX(tblAccounts[sales_rep_id],MATCH(B540,tblAccounts[id],0))</f>
        <v>321500</v>
      </c>
      <c r="J540" s="25">
        <f>INDEX(tblReps[region_id],MATCH(I540,tblReps[id],0))</f>
        <v>1</v>
      </c>
      <c r="K540" s="25" t="str">
        <f>INDEX(tblRegions[name],MATCH(J540,tblRegions[id],0))</f>
        <v>Northeast</v>
      </c>
    </row>
    <row r="541" spans="1:11" ht="15" customHeight="1" x14ac:dyDescent="0.3">
      <c r="A541" s="25">
        <f>Raw_Orders!A541</f>
        <v>540</v>
      </c>
      <c r="B541" s="25">
        <f>Raw_Orders!B541</f>
        <v>1421</v>
      </c>
      <c r="C541" s="30">
        <f>INT(Raw_Orders!C541)</f>
        <v>42262</v>
      </c>
      <c r="D541" s="25">
        <f t="shared" si="24"/>
        <v>2015</v>
      </c>
      <c r="E541" s="25">
        <f t="shared" si="25"/>
        <v>9</v>
      </c>
      <c r="F541" s="25" t="str">
        <f t="shared" si="26"/>
        <v>Sep</v>
      </c>
      <c r="G541" s="25">
        <f>Raw_Orders!G541</f>
        <v>247</v>
      </c>
      <c r="H541" s="29">
        <f>Raw_Orders!K541</f>
        <v>1404.66</v>
      </c>
      <c r="I541" s="25">
        <f>INDEX(tblAccounts[sales_rep_id],MATCH(B541,tblAccounts[id],0))</f>
        <v>321500</v>
      </c>
      <c r="J541" s="25">
        <f>INDEX(tblReps[region_id],MATCH(I541,tblReps[id],0))</f>
        <v>1</v>
      </c>
      <c r="K541" s="25" t="str">
        <f>INDEX(tblRegions[name],MATCH(J541,tblRegions[id],0))</f>
        <v>Northeast</v>
      </c>
    </row>
    <row r="542" spans="1:11" ht="15" customHeight="1" x14ac:dyDescent="0.3">
      <c r="A542" s="25">
        <f>Raw_Orders!A542</f>
        <v>541</v>
      </c>
      <c r="B542" s="25">
        <f>Raw_Orders!B542</f>
        <v>1421</v>
      </c>
      <c r="C542" s="30">
        <f>INT(Raw_Orders!C542)</f>
        <v>42291</v>
      </c>
      <c r="D542" s="25">
        <f t="shared" si="24"/>
        <v>2015</v>
      </c>
      <c r="E542" s="25">
        <f t="shared" si="25"/>
        <v>10</v>
      </c>
      <c r="F542" s="25" t="str">
        <f t="shared" si="26"/>
        <v>Oct</v>
      </c>
      <c r="G542" s="25">
        <f>Raw_Orders!G542</f>
        <v>294</v>
      </c>
      <c r="H542" s="29">
        <f>Raw_Orders!K542</f>
        <v>1467.06</v>
      </c>
      <c r="I542" s="25">
        <f>INDEX(tblAccounts[sales_rep_id],MATCH(B542,tblAccounts[id],0))</f>
        <v>321500</v>
      </c>
      <c r="J542" s="25">
        <f>INDEX(tblReps[region_id],MATCH(I542,tblReps[id],0))</f>
        <v>1</v>
      </c>
      <c r="K542" s="25" t="str">
        <f>INDEX(tblRegions[name],MATCH(J542,tblRegions[id],0))</f>
        <v>Northeast</v>
      </c>
    </row>
    <row r="543" spans="1:11" ht="15" customHeight="1" x14ac:dyDescent="0.3">
      <c r="A543" s="25">
        <f>Raw_Orders!A543</f>
        <v>542</v>
      </c>
      <c r="B543" s="25">
        <f>Raw_Orders!B543</f>
        <v>1421</v>
      </c>
      <c r="C543" s="30">
        <f>INT(Raw_Orders!C543)</f>
        <v>42321</v>
      </c>
      <c r="D543" s="25">
        <f t="shared" si="24"/>
        <v>2015</v>
      </c>
      <c r="E543" s="25">
        <f t="shared" si="25"/>
        <v>11</v>
      </c>
      <c r="F543" s="25" t="str">
        <f t="shared" si="26"/>
        <v>Nov</v>
      </c>
      <c r="G543" s="25">
        <f>Raw_Orders!G543</f>
        <v>64</v>
      </c>
      <c r="H543" s="29">
        <f>Raw_Orders!K543</f>
        <v>479.36</v>
      </c>
      <c r="I543" s="25">
        <f>INDEX(tblAccounts[sales_rep_id],MATCH(B543,tblAccounts[id],0))</f>
        <v>321500</v>
      </c>
      <c r="J543" s="25">
        <f>INDEX(tblReps[region_id],MATCH(I543,tblReps[id],0))</f>
        <v>1</v>
      </c>
      <c r="K543" s="25" t="str">
        <f>INDEX(tblRegions[name],MATCH(J543,tblRegions[id],0))</f>
        <v>Northeast</v>
      </c>
    </row>
    <row r="544" spans="1:11" ht="15" customHeight="1" x14ac:dyDescent="0.3">
      <c r="A544" s="25">
        <f>Raw_Orders!A544</f>
        <v>543</v>
      </c>
      <c r="B544" s="25">
        <f>Raw_Orders!B544</f>
        <v>1421</v>
      </c>
      <c r="C544" s="30">
        <f>INT(Raw_Orders!C544)</f>
        <v>42350</v>
      </c>
      <c r="D544" s="25">
        <f t="shared" si="24"/>
        <v>2015</v>
      </c>
      <c r="E544" s="25">
        <f t="shared" si="25"/>
        <v>12</v>
      </c>
      <c r="F544" s="25" t="str">
        <f t="shared" si="26"/>
        <v>Dec</v>
      </c>
      <c r="G544" s="25">
        <f>Raw_Orders!G544</f>
        <v>327</v>
      </c>
      <c r="H544" s="29">
        <f>Raw_Orders!K544</f>
        <v>1705.53</v>
      </c>
      <c r="I544" s="25">
        <f>INDEX(tblAccounts[sales_rep_id],MATCH(B544,tblAccounts[id],0))</f>
        <v>321500</v>
      </c>
      <c r="J544" s="25">
        <f>INDEX(tblReps[region_id],MATCH(I544,tblReps[id],0))</f>
        <v>1</v>
      </c>
      <c r="K544" s="25" t="str">
        <f>INDEX(tblRegions[name],MATCH(J544,tblRegions[id],0))</f>
        <v>Northeast</v>
      </c>
    </row>
    <row r="545" spans="1:11" ht="15" customHeight="1" x14ac:dyDescent="0.3">
      <c r="A545" s="25">
        <f>Raw_Orders!A545</f>
        <v>544</v>
      </c>
      <c r="B545" s="25">
        <f>Raw_Orders!B545</f>
        <v>1421</v>
      </c>
      <c r="C545" s="30">
        <f>INT(Raw_Orders!C545)</f>
        <v>42379</v>
      </c>
      <c r="D545" s="25">
        <f t="shared" si="24"/>
        <v>2016</v>
      </c>
      <c r="E545" s="25">
        <f t="shared" si="25"/>
        <v>1</v>
      </c>
      <c r="F545" s="25" t="str">
        <f t="shared" si="26"/>
        <v>Jan</v>
      </c>
      <c r="G545" s="25">
        <f>Raw_Orders!G545</f>
        <v>374</v>
      </c>
      <c r="H545" s="29">
        <f>Raw_Orders!K545</f>
        <v>2062.6999999999998</v>
      </c>
      <c r="I545" s="25">
        <f>INDEX(tblAccounts[sales_rep_id],MATCH(B545,tblAccounts[id],0))</f>
        <v>321500</v>
      </c>
      <c r="J545" s="25">
        <f>INDEX(tblReps[region_id],MATCH(I545,tblReps[id],0))</f>
        <v>1</v>
      </c>
      <c r="K545" s="25" t="str">
        <f>INDEX(tblRegions[name],MATCH(J545,tblRegions[id],0))</f>
        <v>Northeast</v>
      </c>
    </row>
    <row r="546" spans="1:11" ht="15" customHeight="1" x14ac:dyDescent="0.3">
      <c r="A546" s="25">
        <f>Raw_Orders!A546</f>
        <v>545</v>
      </c>
      <c r="B546" s="25">
        <f>Raw_Orders!B546</f>
        <v>1421</v>
      </c>
      <c r="C546" s="30">
        <f>INT(Raw_Orders!C546)</f>
        <v>42409</v>
      </c>
      <c r="D546" s="25">
        <f t="shared" si="24"/>
        <v>2016</v>
      </c>
      <c r="E546" s="25">
        <f t="shared" si="25"/>
        <v>2</v>
      </c>
      <c r="F546" s="25" t="str">
        <f t="shared" si="26"/>
        <v>Feb</v>
      </c>
      <c r="G546" s="25">
        <f>Raw_Orders!G546</f>
        <v>230</v>
      </c>
      <c r="H546" s="29">
        <f>Raw_Orders!K546</f>
        <v>1310.3399999999999</v>
      </c>
      <c r="I546" s="25">
        <f>INDEX(tblAccounts[sales_rep_id],MATCH(B546,tblAccounts[id],0))</f>
        <v>321500</v>
      </c>
      <c r="J546" s="25">
        <f>INDEX(tblReps[region_id],MATCH(I546,tblReps[id],0))</f>
        <v>1</v>
      </c>
      <c r="K546" s="25" t="str">
        <f>INDEX(tblRegions[name],MATCH(J546,tblRegions[id],0))</f>
        <v>Northeast</v>
      </c>
    </row>
    <row r="547" spans="1:11" ht="15" customHeight="1" x14ac:dyDescent="0.3">
      <c r="A547" s="25">
        <f>Raw_Orders!A547</f>
        <v>546</v>
      </c>
      <c r="B547" s="25">
        <f>Raw_Orders!B547</f>
        <v>1421</v>
      </c>
      <c r="C547" s="30">
        <f>INT(Raw_Orders!C547)</f>
        <v>42439</v>
      </c>
      <c r="D547" s="25">
        <f t="shared" si="24"/>
        <v>2016</v>
      </c>
      <c r="E547" s="25">
        <f t="shared" si="25"/>
        <v>3</v>
      </c>
      <c r="F547" s="25" t="str">
        <f t="shared" si="26"/>
        <v>Mar</v>
      </c>
      <c r="G547" s="25">
        <f>Raw_Orders!G547</f>
        <v>330</v>
      </c>
      <c r="H547" s="29">
        <f>Raw_Orders!K547</f>
        <v>1735.5</v>
      </c>
      <c r="I547" s="25">
        <f>INDEX(tblAccounts[sales_rep_id],MATCH(B547,tblAccounts[id],0))</f>
        <v>321500</v>
      </c>
      <c r="J547" s="25">
        <f>INDEX(tblReps[region_id],MATCH(I547,tblReps[id],0))</f>
        <v>1</v>
      </c>
      <c r="K547" s="25" t="str">
        <f>INDEX(tblRegions[name],MATCH(J547,tblRegions[id],0))</f>
        <v>Northeast</v>
      </c>
    </row>
    <row r="548" spans="1:11" ht="15" customHeight="1" x14ac:dyDescent="0.3">
      <c r="A548" s="25">
        <f>Raw_Orders!A548</f>
        <v>547</v>
      </c>
      <c r="B548" s="25">
        <f>Raw_Orders!B548</f>
        <v>1421</v>
      </c>
      <c r="C548" s="30">
        <f>INT(Raw_Orders!C548)</f>
        <v>42468</v>
      </c>
      <c r="D548" s="25">
        <f t="shared" si="24"/>
        <v>2016</v>
      </c>
      <c r="E548" s="25">
        <f t="shared" si="25"/>
        <v>4</v>
      </c>
      <c r="F548" s="25" t="str">
        <f t="shared" si="26"/>
        <v>Apr</v>
      </c>
      <c r="G548" s="25">
        <f>Raw_Orders!G548</f>
        <v>411</v>
      </c>
      <c r="H548" s="29">
        <f>Raw_Orders!K548</f>
        <v>2234.73</v>
      </c>
      <c r="I548" s="25">
        <f>INDEX(tblAccounts[sales_rep_id],MATCH(B548,tblAccounts[id],0))</f>
        <v>321500</v>
      </c>
      <c r="J548" s="25">
        <f>INDEX(tblReps[region_id],MATCH(I548,tblReps[id],0))</f>
        <v>1</v>
      </c>
      <c r="K548" s="25" t="str">
        <f>INDEX(tblRegions[name],MATCH(J548,tblRegions[id],0))</f>
        <v>Northeast</v>
      </c>
    </row>
    <row r="549" spans="1:11" ht="15" customHeight="1" x14ac:dyDescent="0.3">
      <c r="A549" s="25">
        <f>Raw_Orders!A549</f>
        <v>548</v>
      </c>
      <c r="B549" s="25">
        <f>Raw_Orders!B549</f>
        <v>1421</v>
      </c>
      <c r="C549" s="30">
        <f>INT(Raw_Orders!C549)</f>
        <v>42497</v>
      </c>
      <c r="D549" s="25">
        <f t="shared" si="24"/>
        <v>2016</v>
      </c>
      <c r="E549" s="25">
        <f t="shared" si="25"/>
        <v>5</v>
      </c>
      <c r="F549" s="25" t="str">
        <f t="shared" si="26"/>
        <v>May</v>
      </c>
      <c r="G549" s="25">
        <f>Raw_Orders!G549</f>
        <v>342</v>
      </c>
      <c r="H549" s="29">
        <f>Raw_Orders!K549</f>
        <v>1852.31</v>
      </c>
      <c r="I549" s="25">
        <f>INDEX(tblAccounts[sales_rep_id],MATCH(B549,tblAccounts[id],0))</f>
        <v>321500</v>
      </c>
      <c r="J549" s="25">
        <f>INDEX(tblReps[region_id],MATCH(I549,tblReps[id],0))</f>
        <v>1</v>
      </c>
      <c r="K549" s="25" t="str">
        <f>INDEX(tblRegions[name],MATCH(J549,tblRegions[id],0))</f>
        <v>Northeast</v>
      </c>
    </row>
    <row r="550" spans="1:11" ht="15" customHeight="1" x14ac:dyDescent="0.3">
      <c r="A550" s="25">
        <f>Raw_Orders!A550</f>
        <v>549</v>
      </c>
      <c r="B550" s="25">
        <f>Raw_Orders!B550</f>
        <v>1421</v>
      </c>
      <c r="C550" s="30">
        <f>INT(Raw_Orders!C550)</f>
        <v>42527</v>
      </c>
      <c r="D550" s="25">
        <f t="shared" si="24"/>
        <v>2016</v>
      </c>
      <c r="E550" s="25">
        <f t="shared" si="25"/>
        <v>6</v>
      </c>
      <c r="F550" s="25" t="str">
        <f t="shared" si="26"/>
        <v>Jun</v>
      </c>
      <c r="G550" s="25">
        <f>Raw_Orders!G550</f>
        <v>272</v>
      </c>
      <c r="H550" s="29">
        <f>Raw_Orders!K550</f>
        <v>1437.28</v>
      </c>
      <c r="I550" s="25">
        <f>INDEX(tblAccounts[sales_rep_id],MATCH(B550,tblAccounts[id],0))</f>
        <v>321500</v>
      </c>
      <c r="J550" s="25">
        <f>INDEX(tblReps[region_id],MATCH(I550,tblReps[id],0))</f>
        <v>1</v>
      </c>
      <c r="K550" s="25" t="str">
        <f>INDEX(tblRegions[name],MATCH(J550,tblRegions[id],0))</f>
        <v>Northeast</v>
      </c>
    </row>
    <row r="551" spans="1:11" ht="15" customHeight="1" x14ac:dyDescent="0.3">
      <c r="A551" s="25">
        <f>Raw_Orders!A551</f>
        <v>550</v>
      </c>
      <c r="B551" s="25">
        <f>Raw_Orders!B551</f>
        <v>1421</v>
      </c>
      <c r="C551" s="30">
        <f>INT(Raw_Orders!C551)</f>
        <v>42556</v>
      </c>
      <c r="D551" s="25">
        <f t="shared" si="24"/>
        <v>2016</v>
      </c>
      <c r="E551" s="25">
        <f t="shared" si="25"/>
        <v>7</v>
      </c>
      <c r="F551" s="25" t="str">
        <f t="shared" si="26"/>
        <v>Jul</v>
      </c>
      <c r="G551" s="25">
        <f>Raw_Orders!G551</f>
        <v>390</v>
      </c>
      <c r="H551" s="29">
        <f>Raw_Orders!K551</f>
        <v>2175.71</v>
      </c>
      <c r="I551" s="25">
        <f>INDEX(tblAccounts[sales_rep_id],MATCH(B551,tblAccounts[id],0))</f>
        <v>321500</v>
      </c>
      <c r="J551" s="25">
        <f>INDEX(tblReps[region_id],MATCH(I551,tblReps[id],0))</f>
        <v>1</v>
      </c>
      <c r="K551" s="25" t="str">
        <f>INDEX(tblRegions[name],MATCH(J551,tblRegions[id],0))</f>
        <v>Northeast</v>
      </c>
    </row>
    <row r="552" spans="1:11" ht="15" customHeight="1" x14ac:dyDescent="0.3">
      <c r="A552" s="25">
        <f>Raw_Orders!A552</f>
        <v>551</v>
      </c>
      <c r="B552" s="25">
        <f>Raw_Orders!B552</f>
        <v>1421</v>
      </c>
      <c r="C552" s="30">
        <f>INT(Raw_Orders!C552)</f>
        <v>42585</v>
      </c>
      <c r="D552" s="25">
        <f t="shared" si="24"/>
        <v>2016</v>
      </c>
      <c r="E552" s="25">
        <f t="shared" si="25"/>
        <v>8</v>
      </c>
      <c r="F552" s="25" t="str">
        <f t="shared" si="26"/>
        <v>Aug</v>
      </c>
      <c r="G552" s="25">
        <f>Raw_Orders!G552</f>
        <v>381</v>
      </c>
      <c r="H552" s="29">
        <f>Raw_Orders!K552</f>
        <v>2131.33</v>
      </c>
      <c r="I552" s="25">
        <f>INDEX(tblAccounts[sales_rep_id],MATCH(B552,tblAccounts[id],0))</f>
        <v>321500</v>
      </c>
      <c r="J552" s="25">
        <f>INDEX(tblReps[region_id],MATCH(I552,tblReps[id],0))</f>
        <v>1</v>
      </c>
      <c r="K552" s="25" t="str">
        <f>INDEX(tblRegions[name],MATCH(J552,tblRegions[id],0))</f>
        <v>Northeast</v>
      </c>
    </row>
    <row r="553" spans="1:11" ht="15" customHeight="1" x14ac:dyDescent="0.3">
      <c r="A553" s="25">
        <f>Raw_Orders!A553</f>
        <v>552</v>
      </c>
      <c r="B553" s="25">
        <f>Raw_Orders!B553</f>
        <v>1421</v>
      </c>
      <c r="C553" s="30">
        <f>INT(Raw_Orders!C553)</f>
        <v>42615</v>
      </c>
      <c r="D553" s="25">
        <f t="shared" si="24"/>
        <v>2016</v>
      </c>
      <c r="E553" s="25">
        <f t="shared" si="25"/>
        <v>9</v>
      </c>
      <c r="F553" s="25" t="str">
        <f t="shared" si="26"/>
        <v>Sep</v>
      </c>
      <c r="G553" s="25">
        <f>Raw_Orders!G553</f>
        <v>361</v>
      </c>
      <c r="H553" s="29">
        <f>Raw_Orders!K553</f>
        <v>1926.53</v>
      </c>
      <c r="I553" s="25">
        <f>INDEX(tblAccounts[sales_rep_id],MATCH(B553,tblAccounts[id],0))</f>
        <v>321500</v>
      </c>
      <c r="J553" s="25">
        <f>INDEX(tblReps[region_id],MATCH(I553,tblReps[id],0))</f>
        <v>1</v>
      </c>
      <c r="K553" s="25" t="str">
        <f>INDEX(tblRegions[name],MATCH(J553,tblRegions[id],0))</f>
        <v>Northeast</v>
      </c>
    </row>
    <row r="554" spans="1:11" ht="15" customHeight="1" x14ac:dyDescent="0.3">
      <c r="A554" s="25">
        <f>Raw_Orders!A554</f>
        <v>553</v>
      </c>
      <c r="B554" s="25">
        <f>Raw_Orders!B554</f>
        <v>1421</v>
      </c>
      <c r="C554" s="30">
        <f>INT(Raw_Orders!C554)</f>
        <v>42645</v>
      </c>
      <c r="D554" s="25">
        <f t="shared" si="24"/>
        <v>2016</v>
      </c>
      <c r="E554" s="25">
        <f t="shared" si="25"/>
        <v>10</v>
      </c>
      <c r="F554" s="25" t="str">
        <f t="shared" si="26"/>
        <v>Oct</v>
      </c>
      <c r="G554" s="25">
        <f>Raw_Orders!G554</f>
        <v>301</v>
      </c>
      <c r="H554" s="29">
        <f>Raw_Orders!K554</f>
        <v>1506.99</v>
      </c>
      <c r="I554" s="25">
        <f>INDEX(tblAccounts[sales_rep_id],MATCH(B554,tblAccounts[id],0))</f>
        <v>321500</v>
      </c>
      <c r="J554" s="25">
        <f>INDEX(tblReps[region_id],MATCH(I554,tblReps[id],0))</f>
        <v>1</v>
      </c>
      <c r="K554" s="25" t="str">
        <f>INDEX(tblRegions[name],MATCH(J554,tblRegions[id],0))</f>
        <v>Northeast</v>
      </c>
    </row>
    <row r="555" spans="1:11" ht="15" customHeight="1" x14ac:dyDescent="0.3">
      <c r="A555" s="25">
        <f>Raw_Orders!A555</f>
        <v>554</v>
      </c>
      <c r="B555" s="25">
        <f>Raw_Orders!B555</f>
        <v>1421</v>
      </c>
      <c r="C555" s="30">
        <f>INT(Raw_Orders!C555)</f>
        <v>42675</v>
      </c>
      <c r="D555" s="25">
        <f t="shared" si="24"/>
        <v>2016</v>
      </c>
      <c r="E555" s="25">
        <f t="shared" si="25"/>
        <v>11</v>
      </c>
      <c r="F555" s="25" t="str">
        <f t="shared" si="26"/>
        <v>Nov</v>
      </c>
      <c r="G555" s="25">
        <f>Raw_Orders!G555</f>
        <v>348</v>
      </c>
      <c r="H555" s="29">
        <f>Raw_Orders!K555</f>
        <v>1889.79</v>
      </c>
      <c r="I555" s="25">
        <f>INDEX(tblAccounts[sales_rep_id],MATCH(B555,tblAccounts[id],0))</f>
        <v>321500</v>
      </c>
      <c r="J555" s="25">
        <f>INDEX(tblReps[region_id],MATCH(I555,tblReps[id],0))</f>
        <v>1</v>
      </c>
      <c r="K555" s="25" t="str">
        <f>INDEX(tblRegions[name],MATCH(J555,tblRegions[id],0))</f>
        <v>Northeast</v>
      </c>
    </row>
    <row r="556" spans="1:11" ht="15" customHeight="1" x14ac:dyDescent="0.3">
      <c r="A556" s="25">
        <f>Raw_Orders!A556</f>
        <v>555</v>
      </c>
      <c r="B556" s="25">
        <f>Raw_Orders!B556</f>
        <v>1421</v>
      </c>
      <c r="C556" s="30">
        <f>INT(Raw_Orders!C556)</f>
        <v>42705</v>
      </c>
      <c r="D556" s="25">
        <f t="shared" si="24"/>
        <v>2016</v>
      </c>
      <c r="E556" s="25">
        <f t="shared" si="25"/>
        <v>12</v>
      </c>
      <c r="F556" s="25" t="str">
        <f t="shared" si="26"/>
        <v>Dec</v>
      </c>
      <c r="G556" s="25">
        <f>Raw_Orders!G556</f>
        <v>388</v>
      </c>
      <c r="H556" s="29">
        <f>Raw_Orders!K556</f>
        <v>2073.09</v>
      </c>
      <c r="I556" s="25">
        <f>INDEX(tblAccounts[sales_rep_id],MATCH(B556,tblAccounts[id],0))</f>
        <v>321500</v>
      </c>
      <c r="J556" s="25">
        <f>INDEX(tblReps[region_id],MATCH(I556,tblReps[id],0))</f>
        <v>1</v>
      </c>
      <c r="K556" s="25" t="str">
        <f>INDEX(tblRegions[name],MATCH(J556,tblRegions[id],0))</f>
        <v>Northeast</v>
      </c>
    </row>
    <row r="557" spans="1:11" ht="15" customHeight="1" x14ac:dyDescent="0.3">
      <c r="A557" s="25">
        <f>Raw_Orders!A557</f>
        <v>556</v>
      </c>
      <c r="B557" s="25">
        <f>Raw_Orders!B557</f>
        <v>1421</v>
      </c>
      <c r="C557" s="30">
        <f>INT(Raw_Orders!C557)</f>
        <v>42735</v>
      </c>
      <c r="D557" s="25">
        <f t="shared" si="24"/>
        <v>2016</v>
      </c>
      <c r="E557" s="25">
        <f t="shared" si="25"/>
        <v>12</v>
      </c>
      <c r="F557" s="25" t="str">
        <f t="shared" si="26"/>
        <v>Dec</v>
      </c>
      <c r="G557" s="25">
        <f>Raw_Orders!G557</f>
        <v>392</v>
      </c>
      <c r="H557" s="29">
        <f>Raw_Orders!K557</f>
        <v>2023.58</v>
      </c>
      <c r="I557" s="25">
        <f>INDEX(tblAccounts[sales_rep_id],MATCH(B557,tblAccounts[id],0))</f>
        <v>321500</v>
      </c>
      <c r="J557" s="25">
        <f>INDEX(tblReps[region_id],MATCH(I557,tblReps[id],0))</f>
        <v>1</v>
      </c>
      <c r="K557" s="25" t="str">
        <f>INDEX(tblRegions[name],MATCH(J557,tblRegions[id],0))</f>
        <v>Northeast</v>
      </c>
    </row>
    <row r="558" spans="1:11" ht="15" customHeight="1" x14ac:dyDescent="0.3">
      <c r="A558" s="25">
        <f>Raw_Orders!A558</f>
        <v>557</v>
      </c>
      <c r="B558" s="25">
        <f>Raw_Orders!B558</f>
        <v>1431</v>
      </c>
      <c r="C558" s="30">
        <f>INT(Raw_Orders!C558)</f>
        <v>42457</v>
      </c>
      <c r="D558" s="25">
        <f t="shared" si="24"/>
        <v>2016</v>
      </c>
      <c r="E558" s="25">
        <f t="shared" si="25"/>
        <v>3</v>
      </c>
      <c r="F558" s="25" t="str">
        <f t="shared" si="26"/>
        <v>Mar</v>
      </c>
      <c r="G558" s="25">
        <f>Raw_Orders!G558</f>
        <v>153</v>
      </c>
      <c r="H558" s="29">
        <f>Raw_Orders!K558</f>
        <v>892.94</v>
      </c>
      <c r="I558" s="25">
        <f>INDEX(tblAccounts[sales_rep_id],MATCH(B558,tblAccounts[id],0))</f>
        <v>321510</v>
      </c>
      <c r="J558" s="25">
        <f>INDEX(tblReps[region_id],MATCH(I558,tblReps[id],0))</f>
        <v>1</v>
      </c>
      <c r="K558" s="25" t="str">
        <f>INDEX(tblRegions[name],MATCH(J558,tblRegions[id],0))</f>
        <v>Northeast</v>
      </c>
    </row>
    <row r="559" spans="1:11" ht="15" customHeight="1" x14ac:dyDescent="0.3">
      <c r="A559" s="25">
        <f>Raw_Orders!A559</f>
        <v>558</v>
      </c>
      <c r="B559" s="25">
        <f>Raw_Orders!B559</f>
        <v>1431</v>
      </c>
      <c r="C559" s="30">
        <f>INT(Raw_Orders!C559)</f>
        <v>42487</v>
      </c>
      <c r="D559" s="25">
        <f t="shared" si="24"/>
        <v>2016</v>
      </c>
      <c r="E559" s="25">
        <f t="shared" si="25"/>
        <v>4</v>
      </c>
      <c r="F559" s="25" t="str">
        <f t="shared" si="26"/>
        <v>Apr</v>
      </c>
      <c r="G559" s="25">
        <f>Raw_Orders!G559</f>
        <v>160</v>
      </c>
      <c r="H559" s="29">
        <f>Raw_Orders!K559</f>
        <v>951.65</v>
      </c>
      <c r="I559" s="25">
        <f>INDEX(tblAccounts[sales_rep_id],MATCH(B559,tblAccounts[id],0))</f>
        <v>321510</v>
      </c>
      <c r="J559" s="25">
        <f>INDEX(tblReps[region_id],MATCH(I559,tblReps[id],0))</f>
        <v>1</v>
      </c>
      <c r="K559" s="25" t="str">
        <f>INDEX(tblRegions[name],MATCH(J559,tblRegions[id],0))</f>
        <v>Northeast</v>
      </c>
    </row>
    <row r="560" spans="1:11" ht="15" customHeight="1" x14ac:dyDescent="0.3">
      <c r="A560" s="25">
        <f>Raw_Orders!A560</f>
        <v>559</v>
      </c>
      <c r="B560" s="25">
        <f>Raw_Orders!B560</f>
        <v>1431</v>
      </c>
      <c r="C560" s="30">
        <f>INT(Raw_Orders!C560)</f>
        <v>42516</v>
      </c>
      <c r="D560" s="25">
        <f t="shared" si="24"/>
        <v>2016</v>
      </c>
      <c r="E560" s="25">
        <f t="shared" si="25"/>
        <v>5</v>
      </c>
      <c r="F560" s="25" t="str">
        <f t="shared" si="26"/>
        <v>May</v>
      </c>
      <c r="G560" s="25">
        <f>Raw_Orders!G560</f>
        <v>136</v>
      </c>
      <c r="H560" s="29">
        <f>Raw_Orders!K560</f>
        <v>771.14</v>
      </c>
      <c r="I560" s="25">
        <f>INDEX(tblAccounts[sales_rep_id],MATCH(B560,tblAccounts[id],0))</f>
        <v>321510</v>
      </c>
      <c r="J560" s="25">
        <f>INDEX(tblReps[region_id],MATCH(I560,tblReps[id],0))</f>
        <v>1</v>
      </c>
      <c r="K560" s="25" t="str">
        <f>INDEX(tblRegions[name],MATCH(J560,tblRegions[id],0))</f>
        <v>Northeast</v>
      </c>
    </row>
    <row r="561" spans="1:11" ht="15" customHeight="1" x14ac:dyDescent="0.3">
      <c r="A561" s="25">
        <f>Raw_Orders!A561</f>
        <v>560</v>
      </c>
      <c r="B561" s="25">
        <f>Raw_Orders!B561</f>
        <v>1431</v>
      </c>
      <c r="C561" s="30">
        <f>INT(Raw_Orders!C561)</f>
        <v>42546</v>
      </c>
      <c r="D561" s="25">
        <f t="shared" si="24"/>
        <v>2016</v>
      </c>
      <c r="E561" s="25">
        <f t="shared" si="25"/>
        <v>6</v>
      </c>
      <c r="F561" s="25" t="str">
        <f t="shared" si="26"/>
        <v>Jun</v>
      </c>
      <c r="G561" s="25">
        <f>Raw_Orders!G561</f>
        <v>306</v>
      </c>
      <c r="H561" s="29">
        <f>Raw_Orders!K561</f>
        <v>1631.94</v>
      </c>
      <c r="I561" s="25">
        <f>INDEX(tblAccounts[sales_rep_id],MATCH(B561,tblAccounts[id],0))</f>
        <v>321510</v>
      </c>
      <c r="J561" s="25">
        <f>INDEX(tblReps[region_id],MATCH(I561,tblReps[id],0))</f>
        <v>1</v>
      </c>
      <c r="K561" s="25" t="str">
        <f>INDEX(tblRegions[name],MATCH(J561,tblRegions[id],0))</f>
        <v>Northeast</v>
      </c>
    </row>
    <row r="562" spans="1:11" ht="15" customHeight="1" x14ac:dyDescent="0.3">
      <c r="A562" s="25">
        <f>Raw_Orders!A562</f>
        <v>561</v>
      </c>
      <c r="B562" s="25">
        <f>Raw_Orders!B562</f>
        <v>1441</v>
      </c>
      <c r="C562" s="30">
        <f>INT(Raw_Orders!C562)</f>
        <v>41636</v>
      </c>
      <c r="D562" s="25">
        <f t="shared" si="24"/>
        <v>2013</v>
      </c>
      <c r="E562" s="25">
        <f t="shared" si="25"/>
        <v>12</v>
      </c>
      <c r="F562" s="25" t="str">
        <f t="shared" si="26"/>
        <v>Dec</v>
      </c>
      <c r="G562" s="25">
        <f>Raw_Orders!G562</f>
        <v>352</v>
      </c>
      <c r="H562" s="29">
        <f>Raw_Orders!K562</f>
        <v>1847.13</v>
      </c>
      <c r="I562" s="25">
        <f>INDEX(tblAccounts[sales_rep_id],MATCH(B562,tblAccounts[id],0))</f>
        <v>321520</v>
      </c>
      <c r="J562" s="25">
        <f>INDEX(tblReps[region_id],MATCH(I562,tblReps[id],0))</f>
        <v>1</v>
      </c>
      <c r="K562" s="25" t="str">
        <f>INDEX(tblRegions[name],MATCH(J562,tblRegions[id],0))</f>
        <v>Northeast</v>
      </c>
    </row>
    <row r="563" spans="1:11" ht="15" customHeight="1" x14ac:dyDescent="0.3">
      <c r="A563" s="25">
        <f>Raw_Orders!A563</f>
        <v>562</v>
      </c>
      <c r="B563" s="25">
        <f>Raw_Orders!B563</f>
        <v>1441</v>
      </c>
      <c r="C563" s="30">
        <f>INT(Raw_Orders!C563)</f>
        <v>41666</v>
      </c>
      <c r="D563" s="25">
        <f t="shared" si="24"/>
        <v>2014</v>
      </c>
      <c r="E563" s="25">
        <f t="shared" si="25"/>
        <v>1</v>
      </c>
      <c r="F563" s="25" t="str">
        <f t="shared" si="26"/>
        <v>Jan</v>
      </c>
      <c r="G563" s="25">
        <f>Raw_Orders!G563</f>
        <v>362</v>
      </c>
      <c r="H563" s="29">
        <f>Raw_Orders!K563</f>
        <v>1996.6</v>
      </c>
      <c r="I563" s="25">
        <f>INDEX(tblAccounts[sales_rep_id],MATCH(B563,tblAccounts[id],0))</f>
        <v>321520</v>
      </c>
      <c r="J563" s="25">
        <f>INDEX(tblReps[region_id],MATCH(I563,tblReps[id],0))</f>
        <v>1</v>
      </c>
      <c r="K563" s="25" t="str">
        <f>INDEX(tblRegions[name],MATCH(J563,tblRegions[id],0))</f>
        <v>Northeast</v>
      </c>
    </row>
    <row r="564" spans="1:11" ht="15" customHeight="1" x14ac:dyDescent="0.3">
      <c r="A564" s="25">
        <f>Raw_Orders!A564</f>
        <v>563</v>
      </c>
      <c r="B564" s="25">
        <f>Raw_Orders!B564</f>
        <v>1441</v>
      </c>
      <c r="C564" s="30">
        <f>INT(Raw_Orders!C564)</f>
        <v>41695</v>
      </c>
      <c r="D564" s="25">
        <f t="shared" si="24"/>
        <v>2014</v>
      </c>
      <c r="E564" s="25">
        <f t="shared" si="25"/>
        <v>2</v>
      </c>
      <c r="F564" s="25" t="str">
        <f t="shared" si="26"/>
        <v>Feb</v>
      </c>
      <c r="G564" s="25">
        <f>Raw_Orders!G564</f>
        <v>405</v>
      </c>
      <c r="H564" s="29">
        <f>Raw_Orders!K564</f>
        <v>2187.33</v>
      </c>
      <c r="I564" s="25">
        <f>INDEX(tblAccounts[sales_rep_id],MATCH(B564,tblAccounts[id],0))</f>
        <v>321520</v>
      </c>
      <c r="J564" s="25">
        <f>INDEX(tblReps[region_id],MATCH(I564,tblReps[id],0))</f>
        <v>1</v>
      </c>
      <c r="K564" s="25" t="str">
        <f>INDEX(tblRegions[name],MATCH(J564,tblRegions[id],0))</f>
        <v>Northeast</v>
      </c>
    </row>
    <row r="565" spans="1:11" ht="15" customHeight="1" x14ac:dyDescent="0.3">
      <c r="A565" s="25">
        <f>Raw_Orders!A565</f>
        <v>564</v>
      </c>
      <c r="B565" s="25">
        <f>Raw_Orders!B565</f>
        <v>1441</v>
      </c>
      <c r="C565" s="30">
        <f>INT(Raw_Orders!C565)</f>
        <v>41725</v>
      </c>
      <c r="D565" s="25">
        <f t="shared" si="24"/>
        <v>2014</v>
      </c>
      <c r="E565" s="25">
        <f t="shared" si="25"/>
        <v>3</v>
      </c>
      <c r="F565" s="25" t="str">
        <f t="shared" si="26"/>
        <v>Mar</v>
      </c>
      <c r="G565" s="25">
        <f>Raw_Orders!G565</f>
        <v>301</v>
      </c>
      <c r="H565" s="29">
        <f>Raw_Orders!K565</f>
        <v>1555.2</v>
      </c>
      <c r="I565" s="25">
        <f>INDEX(tblAccounts[sales_rep_id],MATCH(B565,tblAccounts[id],0))</f>
        <v>321520</v>
      </c>
      <c r="J565" s="25">
        <f>INDEX(tblReps[region_id],MATCH(I565,tblReps[id],0))</f>
        <v>1</v>
      </c>
      <c r="K565" s="25" t="str">
        <f>INDEX(tblRegions[name],MATCH(J565,tblRegions[id],0))</f>
        <v>Northeast</v>
      </c>
    </row>
    <row r="566" spans="1:11" ht="15" customHeight="1" x14ac:dyDescent="0.3">
      <c r="A566" s="25">
        <f>Raw_Orders!A566</f>
        <v>565</v>
      </c>
      <c r="B566" s="25">
        <f>Raw_Orders!B566</f>
        <v>1441</v>
      </c>
      <c r="C566" s="30">
        <f>INT(Raw_Orders!C566)</f>
        <v>41755</v>
      </c>
      <c r="D566" s="25">
        <f t="shared" si="24"/>
        <v>2014</v>
      </c>
      <c r="E566" s="25">
        <f t="shared" si="25"/>
        <v>4</v>
      </c>
      <c r="F566" s="25" t="str">
        <f t="shared" si="26"/>
        <v>Apr</v>
      </c>
      <c r="G566" s="25">
        <f>Raw_Orders!G566</f>
        <v>378</v>
      </c>
      <c r="H566" s="29">
        <f>Raw_Orders!K566</f>
        <v>2136.52</v>
      </c>
      <c r="I566" s="25">
        <f>INDEX(tblAccounts[sales_rep_id],MATCH(B566,tblAccounts[id],0))</f>
        <v>321520</v>
      </c>
      <c r="J566" s="25">
        <f>INDEX(tblReps[region_id],MATCH(I566,tblReps[id],0))</f>
        <v>1</v>
      </c>
      <c r="K566" s="25" t="str">
        <f>INDEX(tblRegions[name],MATCH(J566,tblRegions[id],0))</f>
        <v>Northeast</v>
      </c>
    </row>
    <row r="567" spans="1:11" ht="15" customHeight="1" x14ac:dyDescent="0.3">
      <c r="A567" s="25">
        <f>Raw_Orders!A567</f>
        <v>566</v>
      </c>
      <c r="B567" s="25">
        <f>Raw_Orders!B567</f>
        <v>1441</v>
      </c>
      <c r="C567" s="30">
        <f>INT(Raw_Orders!C567)</f>
        <v>41784</v>
      </c>
      <c r="D567" s="25">
        <f t="shared" si="24"/>
        <v>2014</v>
      </c>
      <c r="E567" s="25">
        <f t="shared" si="25"/>
        <v>5</v>
      </c>
      <c r="F567" s="25" t="str">
        <f t="shared" si="26"/>
        <v>May</v>
      </c>
      <c r="G567" s="25">
        <f>Raw_Orders!G567</f>
        <v>436</v>
      </c>
      <c r="H567" s="29">
        <f>Raw_Orders!K567</f>
        <v>2260.15</v>
      </c>
      <c r="I567" s="25">
        <f>INDEX(tblAccounts[sales_rep_id],MATCH(B567,tblAccounts[id],0))</f>
        <v>321520</v>
      </c>
      <c r="J567" s="25">
        <f>INDEX(tblReps[region_id],MATCH(I567,tblReps[id],0))</f>
        <v>1</v>
      </c>
      <c r="K567" s="25" t="str">
        <f>INDEX(tblRegions[name],MATCH(J567,tblRegions[id],0))</f>
        <v>Northeast</v>
      </c>
    </row>
    <row r="568" spans="1:11" ht="15" customHeight="1" x14ac:dyDescent="0.3">
      <c r="A568" s="25">
        <f>Raw_Orders!A568</f>
        <v>567</v>
      </c>
      <c r="B568" s="25">
        <f>Raw_Orders!B568</f>
        <v>1441</v>
      </c>
      <c r="C568" s="30">
        <f>INT(Raw_Orders!C568)</f>
        <v>41813</v>
      </c>
      <c r="D568" s="25">
        <f t="shared" si="24"/>
        <v>2014</v>
      </c>
      <c r="E568" s="25">
        <f t="shared" si="25"/>
        <v>6</v>
      </c>
      <c r="F568" s="25" t="str">
        <f t="shared" si="26"/>
        <v>Jun</v>
      </c>
      <c r="G568" s="25">
        <f>Raw_Orders!G568</f>
        <v>354</v>
      </c>
      <c r="H568" s="29">
        <f>Raw_Orders!K568</f>
        <v>1927.82</v>
      </c>
      <c r="I568" s="25">
        <f>INDEX(tblAccounts[sales_rep_id],MATCH(B568,tblAccounts[id],0))</f>
        <v>321520</v>
      </c>
      <c r="J568" s="25">
        <f>INDEX(tblReps[region_id],MATCH(I568,tblReps[id],0))</f>
        <v>1</v>
      </c>
      <c r="K568" s="25" t="str">
        <f>INDEX(tblRegions[name],MATCH(J568,tblRegions[id],0))</f>
        <v>Northeast</v>
      </c>
    </row>
    <row r="569" spans="1:11" ht="15" customHeight="1" x14ac:dyDescent="0.3">
      <c r="A569" s="25">
        <f>Raw_Orders!A569</f>
        <v>568</v>
      </c>
      <c r="B569" s="25">
        <f>Raw_Orders!B569</f>
        <v>1441</v>
      </c>
      <c r="C569" s="30">
        <f>INT(Raw_Orders!C569)</f>
        <v>41842</v>
      </c>
      <c r="D569" s="25">
        <f t="shared" si="24"/>
        <v>2014</v>
      </c>
      <c r="E569" s="25">
        <f t="shared" si="25"/>
        <v>7</v>
      </c>
      <c r="F569" s="25" t="str">
        <f t="shared" si="26"/>
        <v>Jul</v>
      </c>
      <c r="G569" s="25">
        <f>Raw_Orders!G569</f>
        <v>357</v>
      </c>
      <c r="H569" s="29">
        <f>Raw_Orders!K569</f>
        <v>1921.55</v>
      </c>
      <c r="I569" s="25">
        <f>INDEX(tblAccounts[sales_rep_id],MATCH(B569,tblAccounts[id],0))</f>
        <v>321520</v>
      </c>
      <c r="J569" s="25">
        <f>INDEX(tblReps[region_id],MATCH(I569,tblReps[id],0))</f>
        <v>1</v>
      </c>
      <c r="K569" s="25" t="str">
        <f>INDEX(tblRegions[name],MATCH(J569,tblRegions[id],0))</f>
        <v>Northeast</v>
      </c>
    </row>
    <row r="570" spans="1:11" ht="15" customHeight="1" x14ac:dyDescent="0.3">
      <c r="A570" s="25">
        <f>Raw_Orders!A570</f>
        <v>569</v>
      </c>
      <c r="B570" s="25">
        <f>Raw_Orders!B570</f>
        <v>1441</v>
      </c>
      <c r="C570" s="30">
        <f>INT(Raw_Orders!C570)</f>
        <v>41872</v>
      </c>
      <c r="D570" s="25">
        <f t="shared" si="24"/>
        <v>2014</v>
      </c>
      <c r="E570" s="25">
        <f t="shared" si="25"/>
        <v>8</v>
      </c>
      <c r="F570" s="25" t="str">
        <f t="shared" si="26"/>
        <v>Aug</v>
      </c>
      <c r="G570" s="25">
        <f>Raw_Orders!G570</f>
        <v>324</v>
      </c>
      <c r="H570" s="29">
        <f>Raw_Orders!K570</f>
        <v>1689.3</v>
      </c>
      <c r="I570" s="25">
        <f>INDEX(tblAccounts[sales_rep_id],MATCH(B570,tblAccounts[id],0))</f>
        <v>321520</v>
      </c>
      <c r="J570" s="25">
        <f>INDEX(tblReps[region_id],MATCH(I570,tblReps[id],0))</f>
        <v>1</v>
      </c>
      <c r="K570" s="25" t="str">
        <f>INDEX(tblRegions[name],MATCH(J570,tblRegions[id],0))</f>
        <v>Northeast</v>
      </c>
    </row>
    <row r="571" spans="1:11" ht="15" customHeight="1" x14ac:dyDescent="0.3">
      <c r="A571" s="25">
        <f>Raw_Orders!A571</f>
        <v>570</v>
      </c>
      <c r="B571" s="25">
        <f>Raw_Orders!B571</f>
        <v>1441</v>
      </c>
      <c r="C571" s="30">
        <f>INT(Raw_Orders!C571)</f>
        <v>41901</v>
      </c>
      <c r="D571" s="25">
        <f t="shared" si="24"/>
        <v>2014</v>
      </c>
      <c r="E571" s="25">
        <f t="shared" si="25"/>
        <v>9</v>
      </c>
      <c r="F571" s="25" t="str">
        <f t="shared" si="26"/>
        <v>Sep</v>
      </c>
      <c r="G571" s="25">
        <f>Raw_Orders!G571</f>
        <v>350</v>
      </c>
      <c r="H571" s="29">
        <f>Raw_Orders!K571</f>
        <v>1895.38</v>
      </c>
      <c r="I571" s="25">
        <f>INDEX(tblAccounts[sales_rep_id],MATCH(B571,tblAccounts[id],0))</f>
        <v>321520</v>
      </c>
      <c r="J571" s="25">
        <f>INDEX(tblReps[region_id],MATCH(I571,tblReps[id],0))</f>
        <v>1</v>
      </c>
      <c r="K571" s="25" t="str">
        <f>INDEX(tblRegions[name],MATCH(J571,tblRegions[id],0))</f>
        <v>Northeast</v>
      </c>
    </row>
    <row r="572" spans="1:11" ht="15" customHeight="1" x14ac:dyDescent="0.3">
      <c r="A572" s="25">
        <f>Raw_Orders!A572</f>
        <v>571</v>
      </c>
      <c r="B572" s="25">
        <f>Raw_Orders!B572</f>
        <v>1441</v>
      </c>
      <c r="C572" s="30">
        <f>INT(Raw_Orders!C572)</f>
        <v>41930</v>
      </c>
      <c r="D572" s="25">
        <f t="shared" si="24"/>
        <v>2014</v>
      </c>
      <c r="E572" s="25">
        <f t="shared" si="25"/>
        <v>10</v>
      </c>
      <c r="F572" s="25" t="str">
        <f t="shared" si="26"/>
        <v>Oct</v>
      </c>
      <c r="G572" s="25">
        <f>Raw_Orders!G572</f>
        <v>348</v>
      </c>
      <c r="H572" s="29">
        <f>Raw_Orders!K572</f>
        <v>1865.36</v>
      </c>
      <c r="I572" s="25">
        <f>INDEX(tblAccounts[sales_rep_id],MATCH(B572,tblAccounts[id],0))</f>
        <v>321520</v>
      </c>
      <c r="J572" s="25">
        <f>INDEX(tblReps[region_id],MATCH(I572,tblReps[id],0))</f>
        <v>1</v>
      </c>
      <c r="K572" s="25" t="str">
        <f>INDEX(tblRegions[name],MATCH(J572,tblRegions[id],0))</f>
        <v>Northeast</v>
      </c>
    </row>
    <row r="573" spans="1:11" ht="15" customHeight="1" x14ac:dyDescent="0.3">
      <c r="A573" s="25">
        <f>Raw_Orders!A573</f>
        <v>572</v>
      </c>
      <c r="B573" s="25">
        <f>Raw_Orders!B573</f>
        <v>1441</v>
      </c>
      <c r="C573" s="30">
        <f>INT(Raw_Orders!C573)</f>
        <v>41959</v>
      </c>
      <c r="D573" s="25">
        <f t="shared" si="24"/>
        <v>2014</v>
      </c>
      <c r="E573" s="25">
        <f t="shared" si="25"/>
        <v>11</v>
      </c>
      <c r="F573" s="25" t="str">
        <f t="shared" si="26"/>
        <v>Nov</v>
      </c>
      <c r="G573" s="25">
        <f>Raw_Orders!G573</f>
        <v>307</v>
      </c>
      <c r="H573" s="29">
        <f>Raw_Orders!K573</f>
        <v>1544.45</v>
      </c>
      <c r="I573" s="25">
        <f>INDEX(tblAccounts[sales_rep_id],MATCH(B573,tblAccounts[id],0))</f>
        <v>321520</v>
      </c>
      <c r="J573" s="25">
        <f>INDEX(tblReps[region_id],MATCH(I573,tblReps[id],0))</f>
        <v>1</v>
      </c>
      <c r="K573" s="25" t="str">
        <f>INDEX(tblRegions[name],MATCH(J573,tblRegions[id],0))</f>
        <v>Northeast</v>
      </c>
    </row>
    <row r="574" spans="1:11" ht="15" customHeight="1" x14ac:dyDescent="0.3">
      <c r="A574" s="25">
        <f>Raw_Orders!A574</f>
        <v>573</v>
      </c>
      <c r="B574" s="25">
        <f>Raw_Orders!B574</f>
        <v>1441</v>
      </c>
      <c r="C574" s="30">
        <f>INT(Raw_Orders!C574)</f>
        <v>41989</v>
      </c>
      <c r="D574" s="25">
        <f t="shared" si="24"/>
        <v>2014</v>
      </c>
      <c r="E574" s="25">
        <f t="shared" si="25"/>
        <v>12</v>
      </c>
      <c r="F574" s="25" t="str">
        <f t="shared" si="26"/>
        <v>Dec</v>
      </c>
      <c r="G574" s="25">
        <f>Raw_Orders!G574</f>
        <v>434</v>
      </c>
      <c r="H574" s="29">
        <f>Raw_Orders!K574</f>
        <v>2325.13</v>
      </c>
      <c r="I574" s="25">
        <f>INDEX(tblAccounts[sales_rep_id],MATCH(B574,tblAccounts[id],0))</f>
        <v>321520</v>
      </c>
      <c r="J574" s="25">
        <f>INDEX(tblReps[region_id],MATCH(I574,tblReps[id],0))</f>
        <v>1</v>
      </c>
      <c r="K574" s="25" t="str">
        <f>INDEX(tblRegions[name],MATCH(J574,tblRegions[id],0))</f>
        <v>Northeast</v>
      </c>
    </row>
    <row r="575" spans="1:11" ht="15" customHeight="1" x14ac:dyDescent="0.3">
      <c r="A575" s="25">
        <f>Raw_Orders!A575</f>
        <v>574</v>
      </c>
      <c r="B575" s="25">
        <f>Raw_Orders!B575</f>
        <v>1441</v>
      </c>
      <c r="C575" s="30">
        <f>INT(Raw_Orders!C575)</f>
        <v>42019</v>
      </c>
      <c r="D575" s="25">
        <f t="shared" si="24"/>
        <v>2015</v>
      </c>
      <c r="E575" s="25">
        <f t="shared" si="25"/>
        <v>1</v>
      </c>
      <c r="F575" s="25" t="str">
        <f t="shared" si="26"/>
        <v>Jan</v>
      </c>
      <c r="G575" s="25">
        <f>Raw_Orders!G575</f>
        <v>350</v>
      </c>
      <c r="H575" s="29">
        <f>Raw_Orders!K575</f>
        <v>1950.46</v>
      </c>
      <c r="I575" s="25">
        <f>INDEX(tblAccounts[sales_rep_id],MATCH(B575,tblAccounts[id],0))</f>
        <v>321520</v>
      </c>
      <c r="J575" s="25">
        <f>INDEX(tblReps[region_id],MATCH(I575,tblReps[id],0))</f>
        <v>1</v>
      </c>
      <c r="K575" s="25" t="str">
        <f>INDEX(tblRegions[name],MATCH(J575,tblRegions[id],0))</f>
        <v>Northeast</v>
      </c>
    </row>
    <row r="576" spans="1:11" ht="15" customHeight="1" x14ac:dyDescent="0.3">
      <c r="A576" s="25">
        <f>Raw_Orders!A576</f>
        <v>575</v>
      </c>
      <c r="B576" s="25">
        <f>Raw_Orders!B576</f>
        <v>1441</v>
      </c>
      <c r="C576" s="30">
        <f>INT(Raw_Orders!C576)</f>
        <v>42048</v>
      </c>
      <c r="D576" s="25">
        <f t="shared" si="24"/>
        <v>2015</v>
      </c>
      <c r="E576" s="25">
        <f t="shared" si="25"/>
        <v>2</v>
      </c>
      <c r="F576" s="25" t="str">
        <f t="shared" si="26"/>
        <v>Feb</v>
      </c>
      <c r="G576" s="25">
        <f>Raw_Orders!G576</f>
        <v>351</v>
      </c>
      <c r="H576" s="29">
        <f>Raw_Orders!K576</f>
        <v>1848.99</v>
      </c>
      <c r="I576" s="25">
        <f>INDEX(tblAccounts[sales_rep_id],MATCH(B576,tblAccounts[id],0))</f>
        <v>321520</v>
      </c>
      <c r="J576" s="25">
        <f>INDEX(tblReps[region_id],MATCH(I576,tblReps[id],0))</f>
        <v>1</v>
      </c>
      <c r="K576" s="25" t="str">
        <f>INDEX(tblRegions[name],MATCH(J576,tblRegions[id],0))</f>
        <v>Northeast</v>
      </c>
    </row>
    <row r="577" spans="1:11" ht="15" customHeight="1" x14ac:dyDescent="0.3">
      <c r="A577" s="25">
        <f>Raw_Orders!A577</f>
        <v>576</v>
      </c>
      <c r="B577" s="25">
        <f>Raw_Orders!B577</f>
        <v>1441</v>
      </c>
      <c r="C577" s="30">
        <f>INT(Raw_Orders!C577)</f>
        <v>42077</v>
      </c>
      <c r="D577" s="25">
        <f t="shared" si="24"/>
        <v>2015</v>
      </c>
      <c r="E577" s="25">
        <f t="shared" si="25"/>
        <v>3</v>
      </c>
      <c r="F577" s="25" t="str">
        <f t="shared" si="26"/>
        <v>Mar</v>
      </c>
      <c r="G577" s="25">
        <f>Raw_Orders!G577</f>
        <v>318</v>
      </c>
      <c r="H577" s="29">
        <f>Raw_Orders!K577</f>
        <v>1652.55</v>
      </c>
      <c r="I577" s="25">
        <f>INDEX(tblAccounts[sales_rep_id],MATCH(B577,tblAccounts[id],0))</f>
        <v>321520</v>
      </c>
      <c r="J577" s="25">
        <f>INDEX(tblReps[region_id],MATCH(I577,tblReps[id],0))</f>
        <v>1</v>
      </c>
      <c r="K577" s="25" t="str">
        <f>INDEX(tblRegions[name],MATCH(J577,tblRegions[id],0))</f>
        <v>Northeast</v>
      </c>
    </row>
    <row r="578" spans="1:11" ht="15" customHeight="1" x14ac:dyDescent="0.3">
      <c r="A578" s="25">
        <f>Raw_Orders!A578</f>
        <v>577</v>
      </c>
      <c r="B578" s="25">
        <f>Raw_Orders!B578</f>
        <v>1441</v>
      </c>
      <c r="C578" s="30">
        <f>INT(Raw_Orders!C578)</f>
        <v>42107</v>
      </c>
      <c r="D578" s="25">
        <f t="shared" ref="D578:D641" si="27">YEAR(C578)</f>
        <v>2015</v>
      </c>
      <c r="E578" s="25">
        <f t="shared" ref="E578:E641" si="28">MONTH(C578)</f>
        <v>4</v>
      </c>
      <c r="F578" s="25" t="str">
        <f t="shared" ref="F578:F641" si="29">TEXT(C578,"mmm")</f>
        <v>Apr</v>
      </c>
      <c r="G578" s="25">
        <f>Raw_Orders!G578</f>
        <v>316</v>
      </c>
      <c r="H578" s="29">
        <f>Raw_Orders!K578</f>
        <v>1683.85</v>
      </c>
      <c r="I578" s="25">
        <f>INDEX(tblAccounts[sales_rep_id],MATCH(B578,tblAccounts[id],0))</f>
        <v>321520</v>
      </c>
      <c r="J578" s="25">
        <f>INDEX(tblReps[region_id],MATCH(I578,tblReps[id],0))</f>
        <v>1</v>
      </c>
      <c r="K578" s="25" t="str">
        <f>INDEX(tblRegions[name],MATCH(J578,tblRegions[id],0))</f>
        <v>Northeast</v>
      </c>
    </row>
    <row r="579" spans="1:11" ht="15" customHeight="1" x14ac:dyDescent="0.3">
      <c r="A579" s="25">
        <f>Raw_Orders!A579</f>
        <v>578</v>
      </c>
      <c r="B579" s="25">
        <f>Raw_Orders!B579</f>
        <v>1441</v>
      </c>
      <c r="C579" s="30">
        <f>INT(Raw_Orders!C579)</f>
        <v>42136</v>
      </c>
      <c r="D579" s="25">
        <f t="shared" si="27"/>
        <v>2015</v>
      </c>
      <c r="E579" s="25">
        <f t="shared" si="28"/>
        <v>5</v>
      </c>
      <c r="F579" s="25" t="str">
        <f t="shared" si="29"/>
        <v>May</v>
      </c>
      <c r="G579" s="25">
        <f>Raw_Orders!G579</f>
        <v>255</v>
      </c>
      <c r="H579" s="29">
        <f>Raw_Orders!K579</f>
        <v>1426.33</v>
      </c>
      <c r="I579" s="25">
        <f>INDEX(tblAccounts[sales_rep_id],MATCH(B579,tblAccounts[id],0))</f>
        <v>321520</v>
      </c>
      <c r="J579" s="25">
        <f>INDEX(tblReps[region_id],MATCH(I579,tblReps[id],0))</f>
        <v>1</v>
      </c>
      <c r="K579" s="25" t="str">
        <f>INDEX(tblRegions[name],MATCH(J579,tblRegions[id],0))</f>
        <v>Northeast</v>
      </c>
    </row>
    <row r="580" spans="1:11" ht="15" customHeight="1" x14ac:dyDescent="0.3">
      <c r="A580" s="25">
        <f>Raw_Orders!A580</f>
        <v>579</v>
      </c>
      <c r="B580" s="25">
        <f>Raw_Orders!B580</f>
        <v>1441</v>
      </c>
      <c r="C580" s="30">
        <f>INT(Raw_Orders!C580)</f>
        <v>42165</v>
      </c>
      <c r="D580" s="25">
        <f t="shared" si="27"/>
        <v>2015</v>
      </c>
      <c r="E580" s="25">
        <f t="shared" si="28"/>
        <v>6</v>
      </c>
      <c r="F580" s="25" t="str">
        <f t="shared" si="29"/>
        <v>Jun</v>
      </c>
      <c r="G580" s="25">
        <f>Raw_Orders!G580</f>
        <v>422</v>
      </c>
      <c r="H580" s="29">
        <f>Raw_Orders!K580</f>
        <v>2695.21</v>
      </c>
      <c r="I580" s="25">
        <f>INDEX(tblAccounts[sales_rep_id],MATCH(B580,tblAccounts[id],0))</f>
        <v>321520</v>
      </c>
      <c r="J580" s="25">
        <f>INDEX(tblReps[region_id],MATCH(I580,tblReps[id],0))</f>
        <v>1</v>
      </c>
      <c r="K580" s="25" t="str">
        <f>INDEX(tblRegions[name],MATCH(J580,tblRegions[id],0))</f>
        <v>Northeast</v>
      </c>
    </row>
    <row r="581" spans="1:11" ht="15" customHeight="1" x14ac:dyDescent="0.3">
      <c r="A581" s="25">
        <f>Raw_Orders!A581</f>
        <v>580</v>
      </c>
      <c r="B581" s="25">
        <f>Raw_Orders!B581</f>
        <v>1441</v>
      </c>
      <c r="C581" s="30">
        <f>INT(Raw_Orders!C581)</f>
        <v>42194</v>
      </c>
      <c r="D581" s="25">
        <f t="shared" si="27"/>
        <v>2015</v>
      </c>
      <c r="E581" s="25">
        <f t="shared" si="28"/>
        <v>7</v>
      </c>
      <c r="F581" s="25" t="str">
        <f t="shared" si="29"/>
        <v>Jul</v>
      </c>
      <c r="G581" s="25">
        <f>Raw_Orders!G581</f>
        <v>333</v>
      </c>
      <c r="H581" s="29">
        <f>Raw_Orders!K581</f>
        <v>1745.51</v>
      </c>
      <c r="I581" s="25">
        <f>INDEX(tblAccounts[sales_rep_id],MATCH(B581,tblAccounts[id],0))</f>
        <v>321520</v>
      </c>
      <c r="J581" s="25">
        <f>INDEX(tblReps[region_id],MATCH(I581,tblReps[id],0))</f>
        <v>1</v>
      </c>
      <c r="K581" s="25" t="str">
        <f>INDEX(tblRegions[name],MATCH(J581,tblRegions[id],0))</f>
        <v>Northeast</v>
      </c>
    </row>
    <row r="582" spans="1:11" ht="15" customHeight="1" x14ac:dyDescent="0.3">
      <c r="A582" s="25">
        <f>Raw_Orders!A582</f>
        <v>581</v>
      </c>
      <c r="B582" s="25">
        <f>Raw_Orders!B582</f>
        <v>1441</v>
      </c>
      <c r="C582" s="30">
        <f>INT(Raw_Orders!C582)</f>
        <v>42224</v>
      </c>
      <c r="D582" s="25">
        <f t="shared" si="27"/>
        <v>2015</v>
      </c>
      <c r="E582" s="25">
        <f t="shared" si="28"/>
        <v>8</v>
      </c>
      <c r="F582" s="25" t="str">
        <f t="shared" si="29"/>
        <v>Aug</v>
      </c>
      <c r="G582" s="25">
        <f>Raw_Orders!G582</f>
        <v>321</v>
      </c>
      <c r="H582" s="29">
        <f>Raw_Orders!K582</f>
        <v>1676.91</v>
      </c>
      <c r="I582" s="25">
        <f>INDEX(tblAccounts[sales_rep_id],MATCH(B582,tblAccounts[id],0))</f>
        <v>321520</v>
      </c>
      <c r="J582" s="25">
        <f>INDEX(tblReps[region_id],MATCH(I582,tblReps[id],0))</f>
        <v>1</v>
      </c>
      <c r="K582" s="25" t="str">
        <f>INDEX(tblRegions[name],MATCH(J582,tblRegions[id],0))</f>
        <v>Northeast</v>
      </c>
    </row>
    <row r="583" spans="1:11" ht="15" customHeight="1" x14ac:dyDescent="0.3">
      <c r="A583" s="25">
        <f>Raw_Orders!A583</f>
        <v>582</v>
      </c>
      <c r="B583" s="25">
        <f>Raw_Orders!B583</f>
        <v>1441</v>
      </c>
      <c r="C583" s="30">
        <f>INT(Raw_Orders!C583)</f>
        <v>42253</v>
      </c>
      <c r="D583" s="25">
        <f t="shared" si="27"/>
        <v>2015</v>
      </c>
      <c r="E583" s="25">
        <f t="shared" si="28"/>
        <v>9</v>
      </c>
      <c r="F583" s="25" t="str">
        <f t="shared" si="29"/>
        <v>Sep</v>
      </c>
      <c r="G583" s="25">
        <f>Raw_Orders!G583</f>
        <v>415</v>
      </c>
      <c r="H583" s="29">
        <f>Raw_Orders!K583</f>
        <v>2123.35</v>
      </c>
      <c r="I583" s="25">
        <f>INDEX(tblAccounts[sales_rep_id],MATCH(B583,tblAccounts[id],0))</f>
        <v>321520</v>
      </c>
      <c r="J583" s="25">
        <f>INDEX(tblReps[region_id],MATCH(I583,tblReps[id],0))</f>
        <v>1</v>
      </c>
      <c r="K583" s="25" t="str">
        <f>INDEX(tblRegions[name],MATCH(J583,tblRegions[id],0))</f>
        <v>Northeast</v>
      </c>
    </row>
    <row r="584" spans="1:11" ht="15" customHeight="1" x14ac:dyDescent="0.3">
      <c r="A584" s="25">
        <f>Raw_Orders!A584</f>
        <v>583</v>
      </c>
      <c r="B584" s="25">
        <f>Raw_Orders!B584</f>
        <v>1441</v>
      </c>
      <c r="C584" s="30">
        <f>INT(Raw_Orders!C584)</f>
        <v>42283</v>
      </c>
      <c r="D584" s="25">
        <f t="shared" si="27"/>
        <v>2015</v>
      </c>
      <c r="E584" s="25">
        <f t="shared" si="28"/>
        <v>10</v>
      </c>
      <c r="F584" s="25" t="str">
        <f t="shared" si="29"/>
        <v>Oct</v>
      </c>
      <c r="G584" s="25">
        <f>Raw_Orders!G584</f>
        <v>453</v>
      </c>
      <c r="H584" s="29">
        <f>Raw_Orders!K584</f>
        <v>2383.0300000000002</v>
      </c>
      <c r="I584" s="25">
        <f>INDEX(tblAccounts[sales_rep_id],MATCH(B584,tblAccounts[id],0))</f>
        <v>321520</v>
      </c>
      <c r="J584" s="25">
        <f>INDEX(tblReps[region_id],MATCH(I584,tblReps[id],0))</f>
        <v>1</v>
      </c>
      <c r="K584" s="25" t="str">
        <f>INDEX(tblRegions[name],MATCH(J584,tblRegions[id],0))</f>
        <v>Northeast</v>
      </c>
    </row>
    <row r="585" spans="1:11" ht="15" customHeight="1" x14ac:dyDescent="0.3">
      <c r="A585" s="25">
        <f>Raw_Orders!A585</f>
        <v>584</v>
      </c>
      <c r="B585" s="25">
        <f>Raw_Orders!B585</f>
        <v>1441</v>
      </c>
      <c r="C585" s="30">
        <f>INT(Raw_Orders!C585)</f>
        <v>42312</v>
      </c>
      <c r="D585" s="25">
        <f t="shared" si="27"/>
        <v>2015</v>
      </c>
      <c r="E585" s="25">
        <f t="shared" si="28"/>
        <v>11</v>
      </c>
      <c r="F585" s="25" t="str">
        <f t="shared" si="29"/>
        <v>Nov</v>
      </c>
      <c r="G585" s="25">
        <f>Raw_Orders!G585</f>
        <v>360</v>
      </c>
      <c r="H585" s="29">
        <f>Raw_Orders!K585</f>
        <v>1985.97</v>
      </c>
      <c r="I585" s="25">
        <f>INDEX(tblAccounts[sales_rep_id],MATCH(B585,tblAccounts[id],0))</f>
        <v>321520</v>
      </c>
      <c r="J585" s="25">
        <f>INDEX(tblReps[region_id],MATCH(I585,tblReps[id],0))</f>
        <v>1</v>
      </c>
      <c r="K585" s="25" t="str">
        <f>INDEX(tblRegions[name],MATCH(J585,tblRegions[id],0))</f>
        <v>Northeast</v>
      </c>
    </row>
    <row r="586" spans="1:11" ht="15" customHeight="1" x14ac:dyDescent="0.3">
      <c r="A586" s="25">
        <f>Raw_Orders!A586</f>
        <v>585</v>
      </c>
      <c r="B586" s="25">
        <f>Raw_Orders!B586</f>
        <v>1441</v>
      </c>
      <c r="C586" s="30">
        <f>INT(Raw_Orders!C586)</f>
        <v>42342</v>
      </c>
      <c r="D586" s="25">
        <f t="shared" si="27"/>
        <v>2015</v>
      </c>
      <c r="E586" s="25">
        <f t="shared" si="28"/>
        <v>12</v>
      </c>
      <c r="F586" s="25" t="str">
        <f t="shared" si="29"/>
        <v>Dec</v>
      </c>
      <c r="G586" s="25">
        <f>Raw_Orders!G586</f>
        <v>379</v>
      </c>
      <c r="H586" s="29">
        <f>Raw_Orders!K586</f>
        <v>2115.0700000000002</v>
      </c>
      <c r="I586" s="25">
        <f>INDEX(tblAccounts[sales_rep_id],MATCH(B586,tblAccounts[id],0))</f>
        <v>321520</v>
      </c>
      <c r="J586" s="25">
        <f>INDEX(tblReps[region_id],MATCH(I586,tblReps[id],0))</f>
        <v>1</v>
      </c>
      <c r="K586" s="25" t="str">
        <f>INDEX(tblRegions[name],MATCH(J586,tblRegions[id],0))</f>
        <v>Northeast</v>
      </c>
    </row>
    <row r="587" spans="1:11" ht="15" customHeight="1" x14ac:dyDescent="0.3">
      <c r="A587" s="25">
        <f>Raw_Orders!A587</f>
        <v>586</v>
      </c>
      <c r="B587" s="25">
        <f>Raw_Orders!B587</f>
        <v>1441</v>
      </c>
      <c r="C587" s="30">
        <f>INT(Raw_Orders!C587)</f>
        <v>42372</v>
      </c>
      <c r="D587" s="25">
        <f t="shared" si="27"/>
        <v>2016</v>
      </c>
      <c r="E587" s="25">
        <f t="shared" si="28"/>
        <v>1</v>
      </c>
      <c r="F587" s="25" t="str">
        <f t="shared" si="29"/>
        <v>Jan</v>
      </c>
      <c r="G587" s="25">
        <f>Raw_Orders!G587</f>
        <v>399</v>
      </c>
      <c r="H587" s="29">
        <f>Raw_Orders!K587</f>
        <v>2256.9</v>
      </c>
      <c r="I587" s="25">
        <f>INDEX(tblAccounts[sales_rep_id],MATCH(B587,tblAccounts[id],0))</f>
        <v>321520</v>
      </c>
      <c r="J587" s="25">
        <f>INDEX(tblReps[region_id],MATCH(I587,tblReps[id],0))</f>
        <v>1</v>
      </c>
      <c r="K587" s="25" t="str">
        <f>INDEX(tblRegions[name],MATCH(J587,tblRegions[id],0))</f>
        <v>Northeast</v>
      </c>
    </row>
    <row r="588" spans="1:11" ht="15" customHeight="1" x14ac:dyDescent="0.3">
      <c r="A588" s="25">
        <f>Raw_Orders!A588</f>
        <v>587</v>
      </c>
      <c r="B588" s="25">
        <f>Raw_Orders!B588</f>
        <v>1441</v>
      </c>
      <c r="C588" s="30">
        <f>INT(Raw_Orders!C588)</f>
        <v>42401</v>
      </c>
      <c r="D588" s="25">
        <f t="shared" si="27"/>
        <v>2016</v>
      </c>
      <c r="E588" s="25">
        <f t="shared" si="28"/>
        <v>2</v>
      </c>
      <c r="F588" s="25" t="str">
        <f t="shared" si="29"/>
        <v>Feb</v>
      </c>
      <c r="G588" s="25">
        <f>Raw_Orders!G588</f>
        <v>363</v>
      </c>
      <c r="H588" s="29">
        <f>Raw_Orders!K588</f>
        <v>2014.74</v>
      </c>
      <c r="I588" s="25">
        <f>INDEX(tblAccounts[sales_rep_id],MATCH(B588,tblAccounts[id],0))</f>
        <v>321520</v>
      </c>
      <c r="J588" s="25">
        <f>INDEX(tblReps[region_id],MATCH(I588,tblReps[id],0))</f>
        <v>1</v>
      </c>
      <c r="K588" s="25" t="str">
        <f>INDEX(tblRegions[name],MATCH(J588,tblRegions[id],0))</f>
        <v>Northeast</v>
      </c>
    </row>
    <row r="589" spans="1:11" ht="15" customHeight="1" x14ac:dyDescent="0.3">
      <c r="A589" s="25">
        <f>Raw_Orders!A589</f>
        <v>588</v>
      </c>
      <c r="B589" s="25">
        <f>Raw_Orders!B589</f>
        <v>1441</v>
      </c>
      <c r="C589" s="30">
        <f>INT(Raw_Orders!C589)</f>
        <v>42431</v>
      </c>
      <c r="D589" s="25">
        <f t="shared" si="27"/>
        <v>2016</v>
      </c>
      <c r="E589" s="25">
        <f t="shared" si="28"/>
        <v>3</v>
      </c>
      <c r="F589" s="25" t="str">
        <f t="shared" si="29"/>
        <v>Mar</v>
      </c>
      <c r="G589" s="25">
        <f>Raw_Orders!G589</f>
        <v>339</v>
      </c>
      <c r="H589" s="29">
        <f>Raw_Orders!K589</f>
        <v>1771.02</v>
      </c>
      <c r="I589" s="25">
        <f>INDEX(tblAccounts[sales_rep_id],MATCH(B589,tblAccounts[id],0))</f>
        <v>321520</v>
      </c>
      <c r="J589" s="25">
        <f>INDEX(tblReps[region_id],MATCH(I589,tblReps[id],0))</f>
        <v>1</v>
      </c>
      <c r="K589" s="25" t="str">
        <f>INDEX(tblRegions[name],MATCH(J589,tblRegions[id],0))</f>
        <v>Northeast</v>
      </c>
    </row>
    <row r="590" spans="1:11" ht="15" customHeight="1" x14ac:dyDescent="0.3">
      <c r="A590" s="25">
        <f>Raw_Orders!A590</f>
        <v>589</v>
      </c>
      <c r="B590" s="25">
        <f>Raw_Orders!B590</f>
        <v>1441</v>
      </c>
      <c r="C590" s="30">
        <f>INT(Raw_Orders!C590)</f>
        <v>42461</v>
      </c>
      <c r="D590" s="25">
        <f t="shared" si="27"/>
        <v>2016</v>
      </c>
      <c r="E590" s="25">
        <f t="shared" si="28"/>
        <v>4</v>
      </c>
      <c r="F590" s="25" t="str">
        <f t="shared" si="29"/>
        <v>Apr</v>
      </c>
      <c r="G590" s="25">
        <f>Raw_Orders!G590</f>
        <v>356</v>
      </c>
      <c r="H590" s="29">
        <f>Raw_Orders!K590</f>
        <v>1874.57</v>
      </c>
      <c r="I590" s="25">
        <f>INDEX(tblAccounts[sales_rep_id],MATCH(B590,tblAccounts[id],0))</f>
        <v>321520</v>
      </c>
      <c r="J590" s="25">
        <f>INDEX(tblReps[region_id],MATCH(I590,tblReps[id],0))</f>
        <v>1</v>
      </c>
      <c r="K590" s="25" t="str">
        <f>INDEX(tblRegions[name],MATCH(J590,tblRegions[id],0))</f>
        <v>Northeast</v>
      </c>
    </row>
    <row r="591" spans="1:11" ht="15" customHeight="1" x14ac:dyDescent="0.3">
      <c r="A591" s="25">
        <f>Raw_Orders!A591</f>
        <v>590</v>
      </c>
      <c r="B591" s="25">
        <f>Raw_Orders!B591</f>
        <v>1441</v>
      </c>
      <c r="C591" s="30">
        <f>INT(Raw_Orders!C591)</f>
        <v>42491</v>
      </c>
      <c r="D591" s="25">
        <f t="shared" si="27"/>
        <v>2016</v>
      </c>
      <c r="E591" s="25">
        <f t="shared" si="28"/>
        <v>5</v>
      </c>
      <c r="F591" s="25" t="str">
        <f t="shared" si="29"/>
        <v>May</v>
      </c>
      <c r="G591" s="25">
        <f>Raw_Orders!G591</f>
        <v>338</v>
      </c>
      <c r="H591" s="29">
        <f>Raw_Orders!K591</f>
        <v>1814.2</v>
      </c>
      <c r="I591" s="25">
        <f>INDEX(tblAccounts[sales_rep_id],MATCH(B591,tblAccounts[id],0))</f>
        <v>321520</v>
      </c>
      <c r="J591" s="25">
        <f>INDEX(tblReps[region_id],MATCH(I591,tblReps[id],0))</f>
        <v>1</v>
      </c>
      <c r="K591" s="25" t="str">
        <f>INDEX(tblRegions[name],MATCH(J591,tblRegions[id],0))</f>
        <v>Northeast</v>
      </c>
    </row>
    <row r="592" spans="1:11" ht="15" customHeight="1" x14ac:dyDescent="0.3">
      <c r="A592" s="25">
        <f>Raw_Orders!A592</f>
        <v>591</v>
      </c>
      <c r="B592" s="25">
        <f>Raw_Orders!B592</f>
        <v>1441</v>
      </c>
      <c r="C592" s="30">
        <f>INT(Raw_Orders!C592)</f>
        <v>42521</v>
      </c>
      <c r="D592" s="25">
        <f t="shared" si="27"/>
        <v>2016</v>
      </c>
      <c r="E592" s="25">
        <f t="shared" si="28"/>
        <v>5</v>
      </c>
      <c r="F592" s="25" t="str">
        <f t="shared" si="29"/>
        <v>May</v>
      </c>
      <c r="G592" s="25">
        <f>Raw_Orders!G592</f>
        <v>416</v>
      </c>
      <c r="H592" s="29">
        <f>Raw_Orders!K592</f>
        <v>2403.17</v>
      </c>
      <c r="I592" s="25">
        <f>INDEX(tblAccounts[sales_rep_id],MATCH(B592,tblAccounts[id],0))</f>
        <v>321520</v>
      </c>
      <c r="J592" s="25">
        <f>INDEX(tblReps[region_id],MATCH(I592,tblReps[id],0))</f>
        <v>1</v>
      </c>
      <c r="K592" s="25" t="str">
        <f>INDEX(tblRegions[name],MATCH(J592,tblRegions[id],0))</f>
        <v>Northeast</v>
      </c>
    </row>
    <row r="593" spans="1:11" ht="15" customHeight="1" x14ac:dyDescent="0.3">
      <c r="A593" s="25">
        <f>Raw_Orders!A593</f>
        <v>592</v>
      </c>
      <c r="B593" s="25">
        <f>Raw_Orders!B593</f>
        <v>1441</v>
      </c>
      <c r="C593" s="30">
        <f>INT(Raw_Orders!C593)</f>
        <v>42550</v>
      </c>
      <c r="D593" s="25">
        <f t="shared" si="27"/>
        <v>2016</v>
      </c>
      <c r="E593" s="25">
        <f t="shared" si="28"/>
        <v>6</v>
      </c>
      <c r="F593" s="25" t="str">
        <f t="shared" si="29"/>
        <v>Jun</v>
      </c>
      <c r="G593" s="25">
        <f>Raw_Orders!G593</f>
        <v>392</v>
      </c>
      <c r="H593" s="29">
        <f>Raw_Orders!K593</f>
        <v>2200.14</v>
      </c>
      <c r="I593" s="25">
        <f>INDEX(tblAccounts[sales_rep_id],MATCH(B593,tblAccounts[id],0))</f>
        <v>321520</v>
      </c>
      <c r="J593" s="25">
        <f>INDEX(tblReps[region_id],MATCH(I593,tblReps[id],0))</f>
        <v>1</v>
      </c>
      <c r="K593" s="25" t="str">
        <f>INDEX(tblRegions[name],MATCH(J593,tblRegions[id],0))</f>
        <v>Northeast</v>
      </c>
    </row>
    <row r="594" spans="1:11" ht="15" customHeight="1" x14ac:dyDescent="0.3">
      <c r="A594" s="25">
        <f>Raw_Orders!A594</f>
        <v>593</v>
      </c>
      <c r="B594" s="25">
        <f>Raw_Orders!B594</f>
        <v>1441</v>
      </c>
      <c r="C594" s="30">
        <f>INT(Raw_Orders!C594)</f>
        <v>42580</v>
      </c>
      <c r="D594" s="25">
        <f t="shared" si="27"/>
        <v>2016</v>
      </c>
      <c r="E594" s="25">
        <f t="shared" si="28"/>
        <v>7</v>
      </c>
      <c r="F594" s="25" t="str">
        <f t="shared" si="29"/>
        <v>Jul</v>
      </c>
      <c r="G594" s="25">
        <f>Raw_Orders!G594</f>
        <v>329</v>
      </c>
      <c r="H594" s="29">
        <f>Raw_Orders!K594</f>
        <v>1761.81</v>
      </c>
      <c r="I594" s="25">
        <f>INDEX(tblAccounts[sales_rep_id],MATCH(B594,tblAccounts[id],0))</f>
        <v>321520</v>
      </c>
      <c r="J594" s="25">
        <f>INDEX(tblReps[region_id],MATCH(I594,tblReps[id],0))</f>
        <v>1</v>
      </c>
      <c r="K594" s="25" t="str">
        <f>INDEX(tblRegions[name],MATCH(J594,tblRegions[id],0))</f>
        <v>Northeast</v>
      </c>
    </row>
    <row r="595" spans="1:11" ht="15" customHeight="1" x14ac:dyDescent="0.3">
      <c r="A595" s="25">
        <f>Raw_Orders!A595</f>
        <v>594</v>
      </c>
      <c r="B595" s="25">
        <f>Raw_Orders!B595</f>
        <v>1441</v>
      </c>
      <c r="C595" s="30">
        <f>INT(Raw_Orders!C595)</f>
        <v>42610</v>
      </c>
      <c r="D595" s="25">
        <f t="shared" si="27"/>
        <v>2016</v>
      </c>
      <c r="E595" s="25">
        <f t="shared" si="28"/>
        <v>8</v>
      </c>
      <c r="F595" s="25" t="str">
        <f t="shared" si="29"/>
        <v>Aug</v>
      </c>
      <c r="G595" s="25">
        <f>Raw_Orders!G595</f>
        <v>373</v>
      </c>
      <c r="H595" s="29">
        <f>Raw_Orders!K595</f>
        <v>2069.0100000000002</v>
      </c>
      <c r="I595" s="25">
        <f>INDEX(tblAccounts[sales_rep_id],MATCH(B595,tblAccounts[id],0))</f>
        <v>321520</v>
      </c>
      <c r="J595" s="25">
        <f>INDEX(tblReps[region_id],MATCH(I595,tblReps[id],0))</f>
        <v>1</v>
      </c>
      <c r="K595" s="25" t="str">
        <f>INDEX(tblRegions[name],MATCH(J595,tblRegions[id],0))</f>
        <v>Northeast</v>
      </c>
    </row>
    <row r="596" spans="1:11" ht="15" customHeight="1" x14ac:dyDescent="0.3">
      <c r="A596" s="25">
        <f>Raw_Orders!A596</f>
        <v>595</v>
      </c>
      <c r="B596" s="25">
        <f>Raw_Orders!B596</f>
        <v>1441</v>
      </c>
      <c r="C596" s="30">
        <f>INT(Raw_Orders!C596)</f>
        <v>42641</v>
      </c>
      <c r="D596" s="25">
        <f t="shared" si="27"/>
        <v>2016</v>
      </c>
      <c r="E596" s="25">
        <f t="shared" si="28"/>
        <v>9</v>
      </c>
      <c r="F596" s="25" t="str">
        <f t="shared" si="29"/>
        <v>Sep</v>
      </c>
      <c r="G596" s="25">
        <f>Raw_Orders!G596</f>
        <v>371</v>
      </c>
      <c r="H596" s="29">
        <f>Raw_Orders!K596</f>
        <v>2052.61</v>
      </c>
      <c r="I596" s="25">
        <f>INDEX(tblAccounts[sales_rep_id],MATCH(B596,tblAccounts[id],0))</f>
        <v>321520</v>
      </c>
      <c r="J596" s="25">
        <f>INDEX(tblReps[region_id],MATCH(I596,tblReps[id],0))</f>
        <v>1</v>
      </c>
      <c r="K596" s="25" t="str">
        <f>INDEX(tblRegions[name],MATCH(J596,tblRegions[id],0))</f>
        <v>Northeast</v>
      </c>
    </row>
    <row r="597" spans="1:11" ht="15" customHeight="1" x14ac:dyDescent="0.3">
      <c r="A597" s="25">
        <f>Raw_Orders!A597</f>
        <v>596</v>
      </c>
      <c r="B597" s="25">
        <f>Raw_Orders!B597</f>
        <v>1451</v>
      </c>
      <c r="C597" s="30">
        <f>INT(Raw_Orders!C597)</f>
        <v>41763</v>
      </c>
      <c r="D597" s="25">
        <f t="shared" si="27"/>
        <v>2014</v>
      </c>
      <c r="E597" s="25">
        <f t="shared" si="28"/>
        <v>5</v>
      </c>
      <c r="F597" s="25" t="str">
        <f t="shared" si="29"/>
        <v>May</v>
      </c>
      <c r="G597" s="25">
        <f>Raw_Orders!G597</f>
        <v>448</v>
      </c>
      <c r="H597" s="29">
        <f>Raw_Orders!K597</f>
        <v>2308.02</v>
      </c>
      <c r="I597" s="25">
        <f>INDEX(tblAccounts[sales_rep_id],MATCH(B597,tblAccounts[id],0))</f>
        <v>321530</v>
      </c>
      <c r="J597" s="25">
        <f>INDEX(tblReps[region_id],MATCH(I597,tblReps[id],0))</f>
        <v>1</v>
      </c>
      <c r="K597" s="25" t="str">
        <f>INDEX(tblRegions[name],MATCH(J597,tblRegions[id],0))</f>
        <v>Northeast</v>
      </c>
    </row>
    <row r="598" spans="1:11" ht="15" customHeight="1" x14ac:dyDescent="0.3">
      <c r="A598" s="25">
        <f>Raw_Orders!A598</f>
        <v>597</v>
      </c>
      <c r="B598" s="25">
        <f>Raw_Orders!B598</f>
        <v>1451</v>
      </c>
      <c r="C598" s="30">
        <f>INT(Raw_Orders!C598)</f>
        <v>41793</v>
      </c>
      <c r="D598" s="25">
        <f t="shared" si="27"/>
        <v>2014</v>
      </c>
      <c r="E598" s="25">
        <f t="shared" si="28"/>
        <v>6</v>
      </c>
      <c r="F598" s="25" t="str">
        <f t="shared" si="29"/>
        <v>Jun</v>
      </c>
      <c r="G598" s="25">
        <f>Raw_Orders!G598</f>
        <v>337</v>
      </c>
      <c r="H598" s="29">
        <f>Raw_Orders!K598</f>
        <v>1791.63</v>
      </c>
      <c r="I598" s="25">
        <f>INDEX(tblAccounts[sales_rep_id],MATCH(B598,tblAccounts[id],0))</f>
        <v>321530</v>
      </c>
      <c r="J598" s="25">
        <f>INDEX(tblReps[region_id],MATCH(I598,tblReps[id],0))</f>
        <v>1</v>
      </c>
      <c r="K598" s="25" t="str">
        <f>INDEX(tblRegions[name],MATCH(J598,tblRegions[id],0))</f>
        <v>Northeast</v>
      </c>
    </row>
    <row r="599" spans="1:11" ht="15" customHeight="1" x14ac:dyDescent="0.3">
      <c r="A599" s="25">
        <f>Raw_Orders!A599</f>
        <v>598</v>
      </c>
      <c r="B599" s="25">
        <f>Raw_Orders!B599</f>
        <v>1451</v>
      </c>
      <c r="C599" s="30">
        <f>INT(Raw_Orders!C599)</f>
        <v>41822</v>
      </c>
      <c r="D599" s="25">
        <f t="shared" si="27"/>
        <v>2014</v>
      </c>
      <c r="E599" s="25">
        <f t="shared" si="28"/>
        <v>7</v>
      </c>
      <c r="F599" s="25" t="str">
        <f t="shared" si="29"/>
        <v>Jul</v>
      </c>
      <c r="G599" s="25">
        <f>Raw_Orders!G599</f>
        <v>542</v>
      </c>
      <c r="H599" s="29">
        <f>Raw_Orders!K599</f>
        <v>3427.27</v>
      </c>
      <c r="I599" s="25">
        <f>INDEX(tblAccounts[sales_rep_id],MATCH(B599,tblAccounts[id],0))</f>
        <v>321530</v>
      </c>
      <c r="J599" s="25">
        <f>INDEX(tblReps[region_id],MATCH(I599,tblReps[id],0))</f>
        <v>1</v>
      </c>
      <c r="K599" s="25" t="str">
        <f>INDEX(tblRegions[name],MATCH(J599,tblRegions[id],0))</f>
        <v>Northeast</v>
      </c>
    </row>
    <row r="600" spans="1:11" ht="15" customHeight="1" x14ac:dyDescent="0.3">
      <c r="A600" s="25">
        <f>Raw_Orders!A600</f>
        <v>599</v>
      </c>
      <c r="B600" s="25">
        <f>Raw_Orders!B600</f>
        <v>1451</v>
      </c>
      <c r="C600" s="30">
        <f>INT(Raw_Orders!C600)</f>
        <v>41852</v>
      </c>
      <c r="D600" s="25">
        <f t="shared" si="27"/>
        <v>2014</v>
      </c>
      <c r="E600" s="25">
        <f t="shared" si="28"/>
        <v>8</v>
      </c>
      <c r="F600" s="25" t="str">
        <f t="shared" si="29"/>
        <v>Aug</v>
      </c>
      <c r="G600" s="25">
        <f>Raw_Orders!G600</f>
        <v>325</v>
      </c>
      <c r="H600" s="29">
        <f>Raw_Orders!K600</f>
        <v>1783.78</v>
      </c>
      <c r="I600" s="25">
        <f>INDEX(tblAccounts[sales_rep_id],MATCH(B600,tblAccounts[id],0))</f>
        <v>321530</v>
      </c>
      <c r="J600" s="25">
        <f>INDEX(tblReps[region_id],MATCH(I600,tblReps[id],0))</f>
        <v>1</v>
      </c>
      <c r="K600" s="25" t="str">
        <f>INDEX(tblRegions[name],MATCH(J600,tblRegions[id],0))</f>
        <v>Northeast</v>
      </c>
    </row>
    <row r="601" spans="1:11" ht="15" customHeight="1" x14ac:dyDescent="0.3">
      <c r="A601" s="25">
        <f>Raw_Orders!A601</f>
        <v>600</v>
      </c>
      <c r="B601" s="25">
        <f>Raw_Orders!B601</f>
        <v>1451</v>
      </c>
      <c r="C601" s="30">
        <f>INT(Raw_Orders!C601)</f>
        <v>41882</v>
      </c>
      <c r="D601" s="25">
        <f t="shared" si="27"/>
        <v>2014</v>
      </c>
      <c r="E601" s="25">
        <f t="shared" si="28"/>
        <v>8</v>
      </c>
      <c r="F601" s="25" t="str">
        <f t="shared" si="29"/>
        <v>Aug</v>
      </c>
      <c r="G601" s="25">
        <f>Raw_Orders!G601</f>
        <v>372</v>
      </c>
      <c r="H601" s="29">
        <f>Raw_Orders!K601</f>
        <v>1998.88</v>
      </c>
      <c r="I601" s="25">
        <f>INDEX(tblAccounts[sales_rep_id],MATCH(B601,tblAccounts[id],0))</f>
        <v>321530</v>
      </c>
      <c r="J601" s="25">
        <f>INDEX(tblReps[region_id],MATCH(I601,tblReps[id],0))</f>
        <v>1</v>
      </c>
      <c r="K601" s="25" t="str">
        <f>INDEX(tblRegions[name],MATCH(J601,tblRegions[id],0))</f>
        <v>Northeast</v>
      </c>
    </row>
    <row r="602" spans="1:11" ht="15" customHeight="1" x14ac:dyDescent="0.3">
      <c r="A602" s="25">
        <f>Raw_Orders!A602</f>
        <v>601</v>
      </c>
      <c r="B602" s="25">
        <f>Raw_Orders!B602</f>
        <v>1451</v>
      </c>
      <c r="C602" s="30">
        <f>INT(Raw_Orders!C602)</f>
        <v>41912</v>
      </c>
      <c r="D602" s="25">
        <f t="shared" si="27"/>
        <v>2014</v>
      </c>
      <c r="E602" s="25">
        <f t="shared" si="28"/>
        <v>9</v>
      </c>
      <c r="F602" s="25" t="str">
        <f t="shared" si="29"/>
        <v>Sep</v>
      </c>
      <c r="G602" s="25">
        <f>Raw_Orders!G602</f>
        <v>359</v>
      </c>
      <c r="H602" s="29">
        <f>Raw_Orders!K602</f>
        <v>1928.91</v>
      </c>
      <c r="I602" s="25">
        <f>INDEX(tblAccounts[sales_rep_id],MATCH(B602,tblAccounts[id],0))</f>
        <v>321530</v>
      </c>
      <c r="J602" s="25">
        <f>INDEX(tblReps[region_id],MATCH(I602,tblReps[id],0))</f>
        <v>1</v>
      </c>
      <c r="K602" s="25" t="str">
        <f>INDEX(tblRegions[name],MATCH(J602,tblRegions[id],0))</f>
        <v>Northeast</v>
      </c>
    </row>
    <row r="603" spans="1:11" ht="15" customHeight="1" x14ac:dyDescent="0.3">
      <c r="A603" s="25">
        <f>Raw_Orders!A603</f>
        <v>602</v>
      </c>
      <c r="B603" s="25">
        <f>Raw_Orders!B603</f>
        <v>1451</v>
      </c>
      <c r="C603" s="30">
        <f>INT(Raw_Orders!C603)</f>
        <v>41942</v>
      </c>
      <c r="D603" s="25">
        <f t="shared" si="27"/>
        <v>2014</v>
      </c>
      <c r="E603" s="25">
        <f t="shared" si="28"/>
        <v>10</v>
      </c>
      <c r="F603" s="25" t="str">
        <f t="shared" si="29"/>
        <v>Oct</v>
      </c>
      <c r="G603" s="25">
        <f>Raw_Orders!G603</f>
        <v>340</v>
      </c>
      <c r="H603" s="29">
        <f>Raw_Orders!K603</f>
        <v>1806.13</v>
      </c>
      <c r="I603" s="25">
        <f>INDEX(tblAccounts[sales_rep_id],MATCH(B603,tblAccounts[id],0))</f>
        <v>321530</v>
      </c>
      <c r="J603" s="25">
        <f>INDEX(tblReps[region_id],MATCH(I603,tblReps[id],0))</f>
        <v>1</v>
      </c>
      <c r="K603" s="25" t="str">
        <f>INDEX(tblRegions[name],MATCH(J603,tblRegions[id],0))</f>
        <v>Northeast</v>
      </c>
    </row>
    <row r="604" spans="1:11" ht="15" customHeight="1" x14ac:dyDescent="0.3">
      <c r="A604" s="25">
        <f>Raw_Orders!A604</f>
        <v>603</v>
      </c>
      <c r="B604" s="25">
        <f>Raw_Orders!B604</f>
        <v>1451</v>
      </c>
      <c r="C604" s="30">
        <f>INT(Raw_Orders!C604)</f>
        <v>41973</v>
      </c>
      <c r="D604" s="25">
        <f t="shared" si="27"/>
        <v>2014</v>
      </c>
      <c r="E604" s="25">
        <f t="shared" si="28"/>
        <v>11</v>
      </c>
      <c r="F604" s="25" t="str">
        <f t="shared" si="29"/>
        <v>Nov</v>
      </c>
      <c r="G604" s="25">
        <f>Raw_Orders!G604</f>
        <v>335</v>
      </c>
      <c r="H604" s="29">
        <f>Raw_Orders!K604</f>
        <v>1775.53</v>
      </c>
      <c r="I604" s="25">
        <f>INDEX(tblAccounts[sales_rep_id],MATCH(B604,tblAccounts[id],0))</f>
        <v>321530</v>
      </c>
      <c r="J604" s="25">
        <f>INDEX(tblReps[region_id],MATCH(I604,tblReps[id],0))</f>
        <v>1</v>
      </c>
      <c r="K604" s="25" t="str">
        <f>INDEX(tblRegions[name],MATCH(J604,tblRegions[id],0))</f>
        <v>Northeast</v>
      </c>
    </row>
    <row r="605" spans="1:11" ht="15" customHeight="1" x14ac:dyDescent="0.3">
      <c r="A605" s="25">
        <f>Raw_Orders!A605</f>
        <v>604</v>
      </c>
      <c r="B605" s="25">
        <f>Raw_Orders!B605</f>
        <v>1451</v>
      </c>
      <c r="C605" s="30">
        <f>INT(Raw_Orders!C605)</f>
        <v>42002</v>
      </c>
      <c r="D605" s="25">
        <f t="shared" si="27"/>
        <v>2014</v>
      </c>
      <c r="E605" s="25">
        <f t="shared" si="28"/>
        <v>12</v>
      </c>
      <c r="F605" s="25" t="str">
        <f t="shared" si="29"/>
        <v>Dec</v>
      </c>
      <c r="G605" s="25">
        <f>Raw_Orders!G605</f>
        <v>412</v>
      </c>
      <c r="H605" s="29">
        <f>Raw_Orders!K605</f>
        <v>2055.88</v>
      </c>
      <c r="I605" s="25">
        <f>INDEX(tblAccounts[sales_rep_id],MATCH(B605,tblAccounts[id],0))</f>
        <v>321530</v>
      </c>
      <c r="J605" s="25">
        <f>INDEX(tblReps[region_id],MATCH(I605,tblReps[id],0))</f>
        <v>1</v>
      </c>
      <c r="K605" s="25" t="str">
        <f>INDEX(tblRegions[name],MATCH(J605,tblRegions[id],0))</f>
        <v>Northeast</v>
      </c>
    </row>
    <row r="606" spans="1:11" ht="15" customHeight="1" x14ac:dyDescent="0.3">
      <c r="A606" s="25">
        <f>Raw_Orders!A606</f>
        <v>605</v>
      </c>
      <c r="B606" s="25">
        <f>Raw_Orders!B606</f>
        <v>1451</v>
      </c>
      <c r="C606" s="30">
        <f>INT(Raw_Orders!C606)</f>
        <v>42032</v>
      </c>
      <c r="D606" s="25">
        <f t="shared" si="27"/>
        <v>2015</v>
      </c>
      <c r="E606" s="25">
        <f t="shared" si="28"/>
        <v>1</v>
      </c>
      <c r="F606" s="25" t="str">
        <f t="shared" si="29"/>
        <v>Jan</v>
      </c>
      <c r="G606" s="25">
        <f>Raw_Orders!G606</f>
        <v>306</v>
      </c>
      <c r="H606" s="29">
        <f>Raw_Orders!K606</f>
        <v>1622.67</v>
      </c>
      <c r="I606" s="25">
        <f>INDEX(tblAccounts[sales_rep_id],MATCH(B606,tblAccounts[id],0))</f>
        <v>321530</v>
      </c>
      <c r="J606" s="25">
        <f>INDEX(tblReps[region_id],MATCH(I606,tblReps[id],0))</f>
        <v>1</v>
      </c>
      <c r="K606" s="25" t="str">
        <f>INDEX(tblRegions[name],MATCH(J606,tblRegions[id],0))</f>
        <v>Northeast</v>
      </c>
    </row>
    <row r="607" spans="1:11" ht="15" customHeight="1" x14ac:dyDescent="0.3">
      <c r="A607" s="25">
        <f>Raw_Orders!A607</f>
        <v>606</v>
      </c>
      <c r="B607" s="25">
        <f>Raw_Orders!B607</f>
        <v>1451</v>
      </c>
      <c r="C607" s="30">
        <f>INT(Raw_Orders!C607)</f>
        <v>42061</v>
      </c>
      <c r="D607" s="25">
        <f t="shared" si="27"/>
        <v>2015</v>
      </c>
      <c r="E607" s="25">
        <f t="shared" si="28"/>
        <v>2</v>
      </c>
      <c r="F607" s="25" t="str">
        <f t="shared" si="29"/>
        <v>Feb</v>
      </c>
      <c r="G607" s="25">
        <f>Raw_Orders!G607</f>
        <v>341</v>
      </c>
      <c r="H607" s="29">
        <f>Raw_Orders!K607</f>
        <v>1807.91</v>
      </c>
      <c r="I607" s="25">
        <f>INDEX(tblAccounts[sales_rep_id],MATCH(B607,tblAccounts[id],0))</f>
        <v>321530</v>
      </c>
      <c r="J607" s="25">
        <f>INDEX(tblReps[region_id],MATCH(I607,tblReps[id],0))</f>
        <v>1</v>
      </c>
      <c r="K607" s="25" t="str">
        <f>INDEX(tblRegions[name],MATCH(J607,tblRegions[id],0))</f>
        <v>Northeast</v>
      </c>
    </row>
    <row r="608" spans="1:11" ht="15" customHeight="1" x14ac:dyDescent="0.3">
      <c r="A608" s="25">
        <f>Raw_Orders!A608</f>
        <v>607</v>
      </c>
      <c r="B608" s="25">
        <f>Raw_Orders!B608</f>
        <v>1451</v>
      </c>
      <c r="C608" s="30">
        <f>INT(Raw_Orders!C608)</f>
        <v>42090</v>
      </c>
      <c r="D608" s="25">
        <f t="shared" si="27"/>
        <v>2015</v>
      </c>
      <c r="E608" s="25">
        <f t="shared" si="28"/>
        <v>3</v>
      </c>
      <c r="F608" s="25" t="str">
        <f t="shared" si="29"/>
        <v>Mar</v>
      </c>
      <c r="G608" s="25">
        <f>Raw_Orders!G608</f>
        <v>381</v>
      </c>
      <c r="H608" s="29">
        <f>Raw_Orders!K608</f>
        <v>1988.69</v>
      </c>
      <c r="I608" s="25">
        <f>INDEX(tblAccounts[sales_rep_id],MATCH(B608,tblAccounts[id],0))</f>
        <v>321530</v>
      </c>
      <c r="J608" s="25">
        <f>INDEX(tblReps[region_id],MATCH(I608,tblReps[id],0))</f>
        <v>1</v>
      </c>
      <c r="K608" s="25" t="str">
        <f>INDEX(tblRegions[name],MATCH(J608,tblRegions[id],0))</f>
        <v>Northeast</v>
      </c>
    </row>
    <row r="609" spans="1:11" ht="15" customHeight="1" x14ac:dyDescent="0.3">
      <c r="A609" s="25">
        <f>Raw_Orders!A609</f>
        <v>608</v>
      </c>
      <c r="B609" s="25">
        <f>Raw_Orders!B609</f>
        <v>1451</v>
      </c>
      <c r="C609" s="30">
        <f>INT(Raw_Orders!C609)</f>
        <v>42120</v>
      </c>
      <c r="D609" s="25">
        <f t="shared" si="27"/>
        <v>2015</v>
      </c>
      <c r="E609" s="25">
        <f t="shared" si="28"/>
        <v>4</v>
      </c>
      <c r="F609" s="25" t="str">
        <f t="shared" si="29"/>
        <v>Apr</v>
      </c>
      <c r="G609" s="25">
        <f>Raw_Orders!G609</f>
        <v>363</v>
      </c>
      <c r="H609" s="29">
        <f>Raw_Orders!K609</f>
        <v>1977.77</v>
      </c>
      <c r="I609" s="25">
        <f>INDEX(tblAccounts[sales_rep_id],MATCH(B609,tblAccounts[id],0))</f>
        <v>321530</v>
      </c>
      <c r="J609" s="25">
        <f>INDEX(tblReps[region_id],MATCH(I609,tblReps[id],0))</f>
        <v>1</v>
      </c>
      <c r="K609" s="25" t="str">
        <f>INDEX(tblRegions[name],MATCH(J609,tblRegions[id],0))</f>
        <v>Northeast</v>
      </c>
    </row>
    <row r="610" spans="1:11" ht="15" customHeight="1" x14ac:dyDescent="0.3">
      <c r="A610" s="25">
        <f>Raw_Orders!A610</f>
        <v>609</v>
      </c>
      <c r="B610" s="25">
        <f>Raw_Orders!B610</f>
        <v>1451</v>
      </c>
      <c r="C610" s="30">
        <f>INT(Raw_Orders!C610)</f>
        <v>42149</v>
      </c>
      <c r="D610" s="25">
        <f t="shared" si="27"/>
        <v>2015</v>
      </c>
      <c r="E610" s="25">
        <f t="shared" si="28"/>
        <v>5</v>
      </c>
      <c r="F610" s="25" t="str">
        <f t="shared" si="29"/>
        <v>May</v>
      </c>
      <c r="G610" s="25">
        <f>Raw_Orders!G610</f>
        <v>355</v>
      </c>
      <c r="H610" s="29">
        <f>Raw_Orders!K610</f>
        <v>1958.48</v>
      </c>
      <c r="I610" s="25">
        <f>INDEX(tblAccounts[sales_rep_id],MATCH(B610,tblAccounts[id],0))</f>
        <v>321530</v>
      </c>
      <c r="J610" s="25">
        <f>INDEX(tblReps[region_id],MATCH(I610,tblReps[id],0))</f>
        <v>1</v>
      </c>
      <c r="K610" s="25" t="str">
        <f>INDEX(tblRegions[name],MATCH(J610,tblRegions[id],0))</f>
        <v>Northeast</v>
      </c>
    </row>
    <row r="611" spans="1:11" ht="15" customHeight="1" x14ac:dyDescent="0.3">
      <c r="A611" s="25">
        <f>Raw_Orders!A611</f>
        <v>610</v>
      </c>
      <c r="B611" s="25">
        <f>Raw_Orders!B611</f>
        <v>1451</v>
      </c>
      <c r="C611" s="30">
        <f>INT(Raw_Orders!C611)</f>
        <v>42179</v>
      </c>
      <c r="D611" s="25">
        <f t="shared" si="27"/>
        <v>2015</v>
      </c>
      <c r="E611" s="25">
        <f t="shared" si="28"/>
        <v>6</v>
      </c>
      <c r="F611" s="25" t="str">
        <f t="shared" si="29"/>
        <v>Jun</v>
      </c>
      <c r="G611" s="25">
        <f>Raw_Orders!G611</f>
        <v>425</v>
      </c>
      <c r="H611" s="29">
        <f>Raw_Orders!K611</f>
        <v>2441.0300000000002</v>
      </c>
      <c r="I611" s="25">
        <f>INDEX(tblAccounts[sales_rep_id],MATCH(B611,tblAccounts[id],0))</f>
        <v>321530</v>
      </c>
      <c r="J611" s="25">
        <f>INDEX(tblReps[region_id],MATCH(I611,tblReps[id],0))</f>
        <v>1</v>
      </c>
      <c r="K611" s="25" t="str">
        <f>INDEX(tblRegions[name],MATCH(J611,tblRegions[id],0))</f>
        <v>Northeast</v>
      </c>
    </row>
    <row r="612" spans="1:11" ht="15" customHeight="1" x14ac:dyDescent="0.3">
      <c r="A612" s="25">
        <f>Raw_Orders!A612</f>
        <v>611</v>
      </c>
      <c r="B612" s="25">
        <f>Raw_Orders!B612</f>
        <v>1451</v>
      </c>
      <c r="C612" s="30">
        <f>INT(Raw_Orders!C612)</f>
        <v>42210</v>
      </c>
      <c r="D612" s="25">
        <f t="shared" si="27"/>
        <v>2015</v>
      </c>
      <c r="E612" s="25">
        <f t="shared" si="28"/>
        <v>7</v>
      </c>
      <c r="F612" s="25" t="str">
        <f t="shared" si="29"/>
        <v>Jul</v>
      </c>
      <c r="G612" s="25">
        <f>Raw_Orders!G612</f>
        <v>1112</v>
      </c>
      <c r="H612" s="29">
        <f>Raw_Orders!K612</f>
        <v>7417.96</v>
      </c>
      <c r="I612" s="25">
        <f>INDEX(tblAccounts[sales_rep_id],MATCH(B612,tblAccounts[id],0))</f>
        <v>321530</v>
      </c>
      <c r="J612" s="25">
        <f>INDEX(tblReps[region_id],MATCH(I612,tblReps[id],0))</f>
        <v>1</v>
      </c>
      <c r="K612" s="25" t="str">
        <f>INDEX(tblRegions[name],MATCH(J612,tblRegions[id],0))</f>
        <v>Northeast</v>
      </c>
    </row>
    <row r="613" spans="1:11" ht="15" customHeight="1" x14ac:dyDescent="0.3">
      <c r="A613" s="25">
        <f>Raw_Orders!A613</f>
        <v>612</v>
      </c>
      <c r="B613" s="25">
        <f>Raw_Orders!B613</f>
        <v>1451</v>
      </c>
      <c r="C613" s="30">
        <f>INT(Raw_Orders!C613)</f>
        <v>42239</v>
      </c>
      <c r="D613" s="25">
        <f t="shared" si="27"/>
        <v>2015</v>
      </c>
      <c r="E613" s="25">
        <f t="shared" si="28"/>
        <v>8</v>
      </c>
      <c r="F613" s="25" t="str">
        <f t="shared" si="29"/>
        <v>Aug</v>
      </c>
      <c r="G613" s="25">
        <f>Raw_Orders!G613</f>
        <v>303</v>
      </c>
      <c r="H613" s="29">
        <f>Raw_Orders!K613</f>
        <v>1511.97</v>
      </c>
      <c r="I613" s="25">
        <f>INDEX(tblAccounts[sales_rep_id],MATCH(B613,tblAccounts[id],0))</f>
        <v>321530</v>
      </c>
      <c r="J613" s="25">
        <f>INDEX(tblReps[region_id],MATCH(I613,tblReps[id],0))</f>
        <v>1</v>
      </c>
      <c r="K613" s="25" t="str">
        <f>INDEX(tblRegions[name],MATCH(J613,tblRegions[id],0))</f>
        <v>Northeast</v>
      </c>
    </row>
    <row r="614" spans="1:11" ht="15" customHeight="1" x14ac:dyDescent="0.3">
      <c r="A614" s="25">
        <f>Raw_Orders!A614</f>
        <v>613</v>
      </c>
      <c r="B614" s="25">
        <f>Raw_Orders!B614</f>
        <v>1451</v>
      </c>
      <c r="C614" s="30">
        <f>INT(Raw_Orders!C614)</f>
        <v>42268</v>
      </c>
      <c r="D614" s="25">
        <f t="shared" si="27"/>
        <v>2015</v>
      </c>
      <c r="E614" s="25">
        <f t="shared" si="28"/>
        <v>9</v>
      </c>
      <c r="F614" s="25" t="str">
        <f t="shared" si="29"/>
        <v>Sep</v>
      </c>
      <c r="G614" s="25">
        <f>Raw_Orders!G614</f>
        <v>336</v>
      </c>
      <c r="H614" s="29">
        <f>Raw_Orders!K614</f>
        <v>1764.14</v>
      </c>
      <c r="I614" s="25">
        <f>INDEX(tblAccounts[sales_rep_id],MATCH(B614,tblAccounts[id],0))</f>
        <v>321530</v>
      </c>
      <c r="J614" s="25">
        <f>INDEX(tblReps[region_id],MATCH(I614,tblReps[id],0))</f>
        <v>1</v>
      </c>
      <c r="K614" s="25" t="str">
        <f>INDEX(tblRegions[name],MATCH(J614,tblRegions[id],0))</f>
        <v>Northeast</v>
      </c>
    </row>
    <row r="615" spans="1:11" ht="15" customHeight="1" x14ac:dyDescent="0.3">
      <c r="A615" s="25">
        <f>Raw_Orders!A615</f>
        <v>614</v>
      </c>
      <c r="B615" s="25">
        <f>Raw_Orders!B615</f>
        <v>1451</v>
      </c>
      <c r="C615" s="30">
        <f>INT(Raw_Orders!C615)</f>
        <v>42297</v>
      </c>
      <c r="D615" s="25">
        <f t="shared" si="27"/>
        <v>2015</v>
      </c>
      <c r="E615" s="25">
        <f t="shared" si="28"/>
        <v>10</v>
      </c>
      <c r="F615" s="25" t="str">
        <f t="shared" si="29"/>
        <v>Oct</v>
      </c>
      <c r="G615" s="25">
        <f>Raw_Orders!G615</f>
        <v>349</v>
      </c>
      <c r="H615" s="29">
        <f>Raw_Orders!K615</f>
        <v>1851.51</v>
      </c>
      <c r="I615" s="25">
        <f>INDEX(tblAccounts[sales_rep_id],MATCH(B615,tblAccounts[id],0))</f>
        <v>321530</v>
      </c>
      <c r="J615" s="25">
        <f>INDEX(tblReps[region_id],MATCH(I615,tblReps[id],0))</f>
        <v>1</v>
      </c>
      <c r="K615" s="25" t="str">
        <f>INDEX(tblRegions[name],MATCH(J615,tblRegions[id],0))</f>
        <v>Northeast</v>
      </c>
    </row>
    <row r="616" spans="1:11" ht="15" customHeight="1" x14ac:dyDescent="0.3">
      <c r="A616" s="25">
        <f>Raw_Orders!A616</f>
        <v>615</v>
      </c>
      <c r="B616" s="25">
        <f>Raw_Orders!B616</f>
        <v>1451</v>
      </c>
      <c r="C616" s="30">
        <f>INT(Raw_Orders!C616)</f>
        <v>42326</v>
      </c>
      <c r="D616" s="25">
        <f t="shared" si="27"/>
        <v>2015</v>
      </c>
      <c r="E616" s="25">
        <f t="shared" si="28"/>
        <v>11</v>
      </c>
      <c r="F616" s="25" t="str">
        <f t="shared" si="29"/>
        <v>Nov</v>
      </c>
      <c r="G616" s="25">
        <f>Raw_Orders!G616</f>
        <v>388</v>
      </c>
      <c r="H616" s="29">
        <f>Raw_Orders!K616</f>
        <v>2131.2800000000002</v>
      </c>
      <c r="I616" s="25">
        <f>INDEX(tblAccounts[sales_rep_id],MATCH(B616,tblAccounts[id],0))</f>
        <v>321530</v>
      </c>
      <c r="J616" s="25">
        <f>INDEX(tblReps[region_id],MATCH(I616,tblReps[id],0))</f>
        <v>1</v>
      </c>
      <c r="K616" s="25" t="str">
        <f>INDEX(tblRegions[name],MATCH(J616,tblRegions[id],0))</f>
        <v>Northeast</v>
      </c>
    </row>
    <row r="617" spans="1:11" ht="15" customHeight="1" x14ac:dyDescent="0.3">
      <c r="A617" s="25">
        <f>Raw_Orders!A617</f>
        <v>616</v>
      </c>
      <c r="B617" s="25">
        <f>Raw_Orders!B617</f>
        <v>1451</v>
      </c>
      <c r="C617" s="30">
        <f>INT(Raw_Orders!C617)</f>
        <v>42355</v>
      </c>
      <c r="D617" s="25">
        <f t="shared" si="27"/>
        <v>2015</v>
      </c>
      <c r="E617" s="25">
        <f t="shared" si="28"/>
        <v>12</v>
      </c>
      <c r="F617" s="25" t="str">
        <f t="shared" si="29"/>
        <v>Dec</v>
      </c>
      <c r="G617" s="25">
        <f>Raw_Orders!G617</f>
        <v>338</v>
      </c>
      <c r="H617" s="29">
        <f>Raw_Orders!K617</f>
        <v>1771.03</v>
      </c>
      <c r="I617" s="25">
        <f>INDEX(tblAccounts[sales_rep_id],MATCH(B617,tblAccounts[id],0))</f>
        <v>321530</v>
      </c>
      <c r="J617" s="25">
        <f>INDEX(tblReps[region_id],MATCH(I617,tblReps[id],0))</f>
        <v>1</v>
      </c>
      <c r="K617" s="25" t="str">
        <f>INDEX(tblRegions[name],MATCH(J617,tblRegions[id],0))</f>
        <v>Northeast</v>
      </c>
    </row>
    <row r="618" spans="1:11" ht="15" customHeight="1" x14ac:dyDescent="0.3">
      <c r="A618" s="25">
        <f>Raw_Orders!A618</f>
        <v>617</v>
      </c>
      <c r="B618" s="25">
        <f>Raw_Orders!B618</f>
        <v>1451</v>
      </c>
      <c r="C618" s="30">
        <f>INT(Raw_Orders!C618)</f>
        <v>42384</v>
      </c>
      <c r="D618" s="25">
        <f t="shared" si="27"/>
        <v>2016</v>
      </c>
      <c r="E618" s="25">
        <f t="shared" si="28"/>
        <v>1</v>
      </c>
      <c r="F618" s="25" t="str">
        <f t="shared" si="29"/>
        <v>Jan</v>
      </c>
      <c r="G618" s="25">
        <f>Raw_Orders!G618</f>
        <v>374</v>
      </c>
      <c r="H618" s="29">
        <f>Raw_Orders!K618</f>
        <v>2052.0700000000002</v>
      </c>
      <c r="I618" s="25">
        <f>INDEX(tblAccounts[sales_rep_id],MATCH(B618,tblAccounts[id],0))</f>
        <v>321530</v>
      </c>
      <c r="J618" s="25">
        <f>INDEX(tblReps[region_id],MATCH(I618,tblReps[id],0))</f>
        <v>1</v>
      </c>
      <c r="K618" s="25" t="str">
        <f>INDEX(tblRegions[name],MATCH(J618,tblRegions[id],0))</f>
        <v>Northeast</v>
      </c>
    </row>
    <row r="619" spans="1:11" ht="15" customHeight="1" x14ac:dyDescent="0.3">
      <c r="A619" s="25">
        <f>Raw_Orders!A619</f>
        <v>618</v>
      </c>
      <c r="B619" s="25">
        <f>Raw_Orders!B619</f>
        <v>1451</v>
      </c>
      <c r="C619" s="30">
        <f>INT(Raw_Orders!C619)</f>
        <v>42413</v>
      </c>
      <c r="D619" s="25">
        <f t="shared" si="27"/>
        <v>2016</v>
      </c>
      <c r="E619" s="25">
        <f t="shared" si="28"/>
        <v>2</v>
      </c>
      <c r="F619" s="25" t="str">
        <f t="shared" si="29"/>
        <v>Feb</v>
      </c>
      <c r="G619" s="25">
        <f>Raw_Orders!G619</f>
        <v>345</v>
      </c>
      <c r="H619" s="29">
        <f>Raw_Orders!K619</f>
        <v>1854.74</v>
      </c>
      <c r="I619" s="25">
        <f>INDEX(tblAccounts[sales_rep_id],MATCH(B619,tblAccounts[id],0))</f>
        <v>321530</v>
      </c>
      <c r="J619" s="25">
        <f>INDEX(tblReps[region_id],MATCH(I619,tblReps[id],0))</f>
        <v>1</v>
      </c>
      <c r="K619" s="25" t="str">
        <f>INDEX(tblRegions[name],MATCH(J619,tblRegions[id],0))</f>
        <v>Northeast</v>
      </c>
    </row>
    <row r="620" spans="1:11" ht="15" customHeight="1" x14ac:dyDescent="0.3">
      <c r="A620" s="25">
        <f>Raw_Orders!A620</f>
        <v>619</v>
      </c>
      <c r="B620" s="25">
        <f>Raw_Orders!B620</f>
        <v>1451</v>
      </c>
      <c r="C620" s="30">
        <f>INT(Raw_Orders!C620)</f>
        <v>42443</v>
      </c>
      <c r="D620" s="25">
        <f t="shared" si="27"/>
        <v>2016</v>
      </c>
      <c r="E620" s="25">
        <f t="shared" si="28"/>
        <v>3</v>
      </c>
      <c r="F620" s="25" t="str">
        <f t="shared" si="29"/>
        <v>Mar</v>
      </c>
      <c r="G620" s="25">
        <f>Raw_Orders!G620</f>
        <v>334</v>
      </c>
      <c r="H620" s="29">
        <f>Raw_Orders!K620</f>
        <v>1776.76</v>
      </c>
      <c r="I620" s="25">
        <f>INDEX(tblAccounts[sales_rep_id],MATCH(B620,tblAccounts[id],0))</f>
        <v>321530</v>
      </c>
      <c r="J620" s="25">
        <f>INDEX(tblReps[region_id],MATCH(I620,tblReps[id],0))</f>
        <v>1</v>
      </c>
      <c r="K620" s="25" t="str">
        <f>INDEX(tblRegions[name],MATCH(J620,tblRegions[id],0))</f>
        <v>Northeast</v>
      </c>
    </row>
    <row r="621" spans="1:11" ht="15" customHeight="1" x14ac:dyDescent="0.3">
      <c r="A621" s="25">
        <f>Raw_Orders!A621</f>
        <v>620</v>
      </c>
      <c r="B621" s="25">
        <f>Raw_Orders!B621</f>
        <v>1451</v>
      </c>
      <c r="C621" s="30">
        <f>INT(Raw_Orders!C621)</f>
        <v>42472</v>
      </c>
      <c r="D621" s="25">
        <f t="shared" si="27"/>
        <v>2016</v>
      </c>
      <c r="E621" s="25">
        <f t="shared" si="28"/>
        <v>4</v>
      </c>
      <c r="F621" s="25" t="str">
        <f t="shared" si="29"/>
        <v>Apr</v>
      </c>
      <c r="G621" s="25">
        <f>Raw_Orders!G621</f>
        <v>327</v>
      </c>
      <c r="H621" s="29">
        <f>Raw_Orders!K621</f>
        <v>1726.24</v>
      </c>
      <c r="I621" s="25">
        <f>INDEX(tblAccounts[sales_rep_id],MATCH(B621,tblAccounts[id],0))</f>
        <v>321530</v>
      </c>
      <c r="J621" s="25">
        <f>INDEX(tblReps[region_id],MATCH(I621,tblReps[id],0))</f>
        <v>1</v>
      </c>
      <c r="K621" s="25" t="str">
        <f>INDEX(tblRegions[name],MATCH(J621,tblRegions[id],0))</f>
        <v>Northeast</v>
      </c>
    </row>
    <row r="622" spans="1:11" ht="15" customHeight="1" x14ac:dyDescent="0.3">
      <c r="A622" s="25">
        <f>Raw_Orders!A622</f>
        <v>621</v>
      </c>
      <c r="B622" s="25">
        <f>Raw_Orders!B622</f>
        <v>1451</v>
      </c>
      <c r="C622" s="30">
        <f>INT(Raw_Orders!C622)</f>
        <v>42501</v>
      </c>
      <c r="D622" s="25">
        <f t="shared" si="27"/>
        <v>2016</v>
      </c>
      <c r="E622" s="25">
        <f t="shared" si="28"/>
        <v>5</v>
      </c>
      <c r="F622" s="25" t="str">
        <f t="shared" si="29"/>
        <v>May</v>
      </c>
      <c r="G622" s="25">
        <f>Raw_Orders!G622</f>
        <v>344</v>
      </c>
      <c r="H622" s="29">
        <f>Raw_Orders!K622</f>
        <v>1858.49</v>
      </c>
      <c r="I622" s="25">
        <f>INDEX(tblAccounts[sales_rep_id],MATCH(B622,tblAccounts[id],0))</f>
        <v>321530</v>
      </c>
      <c r="J622" s="25">
        <f>INDEX(tblReps[region_id],MATCH(I622,tblReps[id],0))</f>
        <v>1</v>
      </c>
      <c r="K622" s="25" t="str">
        <f>INDEX(tblRegions[name],MATCH(J622,tblRegions[id],0))</f>
        <v>Northeast</v>
      </c>
    </row>
    <row r="623" spans="1:11" ht="15" customHeight="1" x14ac:dyDescent="0.3">
      <c r="A623" s="25">
        <f>Raw_Orders!A623</f>
        <v>622</v>
      </c>
      <c r="B623" s="25">
        <f>Raw_Orders!B623</f>
        <v>1451</v>
      </c>
      <c r="C623" s="30">
        <f>INT(Raw_Orders!C623)</f>
        <v>42531</v>
      </c>
      <c r="D623" s="25">
        <f t="shared" si="27"/>
        <v>2016</v>
      </c>
      <c r="E623" s="25">
        <f t="shared" si="28"/>
        <v>6</v>
      </c>
      <c r="F623" s="25" t="str">
        <f t="shared" si="29"/>
        <v>Jun</v>
      </c>
      <c r="G623" s="25">
        <f>Raw_Orders!G623</f>
        <v>364</v>
      </c>
      <c r="H623" s="29">
        <f>Raw_Orders!K623</f>
        <v>2034.65</v>
      </c>
      <c r="I623" s="25">
        <f>INDEX(tblAccounts[sales_rep_id],MATCH(B623,tblAccounts[id],0))</f>
        <v>321530</v>
      </c>
      <c r="J623" s="25">
        <f>INDEX(tblReps[region_id],MATCH(I623,tblReps[id],0))</f>
        <v>1</v>
      </c>
      <c r="K623" s="25" t="str">
        <f>INDEX(tblRegions[name],MATCH(J623,tblRegions[id],0))</f>
        <v>Northeast</v>
      </c>
    </row>
    <row r="624" spans="1:11" ht="15" customHeight="1" x14ac:dyDescent="0.3">
      <c r="A624" s="25">
        <f>Raw_Orders!A624</f>
        <v>623</v>
      </c>
      <c r="B624" s="25">
        <f>Raw_Orders!B624</f>
        <v>1451</v>
      </c>
      <c r="C624" s="30">
        <f>INT(Raw_Orders!C624)</f>
        <v>42561</v>
      </c>
      <c r="D624" s="25">
        <f t="shared" si="27"/>
        <v>2016</v>
      </c>
      <c r="E624" s="25">
        <f t="shared" si="28"/>
        <v>7</v>
      </c>
      <c r="F624" s="25" t="str">
        <f t="shared" si="29"/>
        <v>Jul</v>
      </c>
      <c r="G624" s="25">
        <f>Raw_Orders!G624</f>
        <v>517</v>
      </c>
      <c r="H624" s="29">
        <f>Raw_Orders!K624</f>
        <v>3163.1</v>
      </c>
      <c r="I624" s="25">
        <f>INDEX(tblAccounts[sales_rep_id],MATCH(B624,tblAccounts[id],0))</f>
        <v>321530</v>
      </c>
      <c r="J624" s="25">
        <f>INDEX(tblReps[region_id],MATCH(I624,tblReps[id],0))</f>
        <v>1</v>
      </c>
      <c r="K624" s="25" t="str">
        <f>INDEX(tblRegions[name],MATCH(J624,tblRegions[id],0))</f>
        <v>Northeast</v>
      </c>
    </row>
    <row r="625" spans="1:11" ht="15" customHeight="1" x14ac:dyDescent="0.3">
      <c r="A625" s="25">
        <f>Raw_Orders!A625</f>
        <v>624</v>
      </c>
      <c r="B625" s="25">
        <f>Raw_Orders!B625</f>
        <v>1451</v>
      </c>
      <c r="C625" s="30">
        <f>INT(Raw_Orders!C625)</f>
        <v>42591</v>
      </c>
      <c r="D625" s="25">
        <f t="shared" si="27"/>
        <v>2016</v>
      </c>
      <c r="E625" s="25">
        <f t="shared" si="28"/>
        <v>8</v>
      </c>
      <c r="F625" s="25" t="str">
        <f t="shared" si="29"/>
        <v>Aug</v>
      </c>
      <c r="G625" s="25">
        <f>Raw_Orders!G625</f>
        <v>338</v>
      </c>
      <c r="H625" s="29">
        <f>Raw_Orders!K625</f>
        <v>1779.12</v>
      </c>
      <c r="I625" s="25">
        <f>INDEX(tblAccounts[sales_rep_id],MATCH(B625,tblAccounts[id],0))</f>
        <v>321530</v>
      </c>
      <c r="J625" s="25">
        <f>INDEX(tblReps[region_id],MATCH(I625,tblReps[id],0))</f>
        <v>1</v>
      </c>
      <c r="K625" s="25" t="str">
        <f>INDEX(tblRegions[name],MATCH(J625,tblRegions[id],0))</f>
        <v>Northeast</v>
      </c>
    </row>
    <row r="626" spans="1:11" ht="15" customHeight="1" x14ac:dyDescent="0.3">
      <c r="A626" s="25">
        <f>Raw_Orders!A626</f>
        <v>625</v>
      </c>
      <c r="B626" s="25">
        <f>Raw_Orders!B626</f>
        <v>1451</v>
      </c>
      <c r="C626" s="30">
        <f>INT(Raw_Orders!C626)</f>
        <v>42621</v>
      </c>
      <c r="D626" s="25">
        <f t="shared" si="27"/>
        <v>2016</v>
      </c>
      <c r="E626" s="25">
        <f t="shared" si="28"/>
        <v>9</v>
      </c>
      <c r="F626" s="25" t="str">
        <f t="shared" si="29"/>
        <v>Sep</v>
      </c>
      <c r="G626" s="25">
        <f>Raw_Orders!G626</f>
        <v>367</v>
      </c>
      <c r="H626" s="29">
        <f>Raw_Orders!K626</f>
        <v>1868.83</v>
      </c>
      <c r="I626" s="25">
        <f>INDEX(tblAccounts[sales_rep_id],MATCH(B626,tblAccounts[id],0))</f>
        <v>321530</v>
      </c>
      <c r="J626" s="25">
        <f>INDEX(tblReps[region_id],MATCH(I626,tblReps[id],0))</f>
        <v>1</v>
      </c>
      <c r="K626" s="25" t="str">
        <f>INDEX(tblRegions[name],MATCH(J626,tblRegions[id],0))</f>
        <v>Northeast</v>
      </c>
    </row>
    <row r="627" spans="1:11" ht="15" customHeight="1" x14ac:dyDescent="0.3">
      <c r="A627" s="25">
        <f>Raw_Orders!A627</f>
        <v>626</v>
      </c>
      <c r="B627" s="25">
        <f>Raw_Orders!B627</f>
        <v>1451</v>
      </c>
      <c r="C627" s="30">
        <f>INT(Raw_Orders!C627)</f>
        <v>42651</v>
      </c>
      <c r="D627" s="25">
        <f t="shared" si="27"/>
        <v>2016</v>
      </c>
      <c r="E627" s="25">
        <f t="shared" si="28"/>
        <v>10</v>
      </c>
      <c r="F627" s="25" t="str">
        <f t="shared" si="29"/>
        <v>Oct</v>
      </c>
      <c r="G627" s="25">
        <f>Raw_Orders!G627</f>
        <v>306</v>
      </c>
      <c r="H627" s="29">
        <f>Raw_Orders!K627</f>
        <v>1586.41</v>
      </c>
      <c r="I627" s="25">
        <f>INDEX(tblAccounts[sales_rep_id],MATCH(B627,tblAccounts[id],0))</f>
        <v>321530</v>
      </c>
      <c r="J627" s="25">
        <f>INDEX(tblReps[region_id],MATCH(I627,tblReps[id],0))</f>
        <v>1</v>
      </c>
      <c r="K627" s="25" t="str">
        <f>INDEX(tblRegions[name],MATCH(J627,tblRegions[id],0))</f>
        <v>Northeast</v>
      </c>
    </row>
    <row r="628" spans="1:11" ht="15" customHeight="1" x14ac:dyDescent="0.3">
      <c r="A628" s="25">
        <f>Raw_Orders!A628</f>
        <v>627</v>
      </c>
      <c r="B628" s="25">
        <f>Raw_Orders!B628</f>
        <v>1451</v>
      </c>
      <c r="C628" s="30">
        <f>INT(Raw_Orders!C628)</f>
        <v>42681</v>
      </c>
      <c r="D628" s="25">
        <f t="shared" si="27"/>
        <v>2016</v>
      </c>
      <c r="E628" s="25">
        <f t="shared" si="28"/>
        <v>11</v>
      </c>
      <c r="F628" s="25" t="str">
        <f t="shared" si="29"/>
        <v>Nov</v>
      </c>
      <c r="G628" s="25">
        <f>Raw_Orders!G628</f>
        <v>327</v>
      </c>
      <c r="H628" s="29">
        <f>Raw_Orders!K628</f>
        <v>1732.38</v>
      </c>
      <c r="I628" s="25">
        <f>INDEX(tblAccounts[sales_rep_id],MATCH(B628,tblAccounts[id],0))</f>
        <v>321530</v>
      </c>
      <c r="J628" s="25">
        <f>INDEX(tblReps[region_id],MATCH(I628,tblReps[id],0))</f>
        <v>1</v>
      </c>
      <c r="K628" s="25" t="str">
        <f>INDEX(tblRegions[name],MATCH(J628,tblRegions[id],0))</f>
        <v>Northeast</v>
      </c>
    </row>
    <row r="629" spans="1:11" ht="15" customHeight="1" x14ac:dyDescent="0.3">
      <c r="A629" s="25">
        <f>Raw_Orders!A629</f>
        <v>628</v>
      </c>
      <c r="B629" s="25">
        <f>Raw_Orders!B629</f>
        <v>1451</v>
      </c>
      <c r="C629" s="30">
        <f>INT(Raw_Orders!C629)</f>
        <v>42710</v>
      </c>
      <c r="D629" s="25">
        <f t="shared" si="27"/>
        <v>2016</v>
      </c>
      <c r="E629" s="25">
        <f t="shared" si="28"/>
        <v>12</v>
      </c>
      <c r="F629" s="25" t="str">
        <f t="shared" si="29"/>
        <v>Dec</v>
      </c>
      <c r="G629" s="25">
        <f>Raw_Orders!G629</f>
        <v>337</v>
      </c>
      <c r="H629" s="29">
        <f>Raw_Orders!K629</f>
        <v>1793.58</v>
      </c>
      <c r="I629" s="25">
        <f>INDEX(tblAccounts[sales_rep_id],MATCH(B629,tblAccounts[id],0))</f>
        <v>321530</v>
      </c>
      <c r="J629" s="25">
        <f>INDEX(tblReps[region_id],MATCH(I629,tblReps[id],0))</f>
        <v>1</v>
      </c>
      <c r="K629" s="25" t="str">
        <f>INDEX(tblRegions[name],MATCH(J629,tblRegions[id],0))</f>
        <v>Northeast</v>
      </c>
    </row>
    <row r="630" spans="1:11" ht="15" customHeight="1" x14ac:dyDescent="0.3">
      <c r="A630" s="25">
        <f>Raw_Orders!A630</f>
        <v>629</v>
      </c>
      <c r="B630" s="25">
        <f>Raw_Orders!B630</f>
        <v>1461</v>
      </c>
      <c r="C630" s="30">
        <f>INT(Raw_Orders!C630)</f>
        <v>42350</v>
      </c>
      <c r="D630" s="25">
        <f t="shared" si="27"/>
        <v>2015</v>
      </c>
      <c r="E630" s="25">
        <f t="shared" si="28"/>
        <v>12</v>
      </c>
      <c r="F630" s="25" t="str">
        <f t="shared" si="29"/>
        <v>Dec</v>
      </c>
      <c r="G630" s="25">
        <f>Raw_Orders!G630</f>
        <v>511</v>
      </c>
      <c r="H630" s="29">
        <f>Raw_Orders!K630</f>
        <v>2581.19</v>
      </c>
      <c r="I630" s="25">
        <f>INDEX(tblAccounts[sales_rep_id],MATCH(B630,tblAccounts[id],0))</f>
        <v>321540</v>
      </c>
      <c r="J630" s="25">
        <f>INDEX(tblReps[region_id],MATCH(I630,tblReps[id],0))</f>
        <v>1</v>
      </c>
      <c r="K630" s="25" t="str">
        <f>INDEX(tblRegions[name],MATCH(J630,tblRegions[id],0))</f>
        <v>Northeast</v>
      </c>
    </row>
    <row r="631" spans="1:11" ht="15" customHeight="1" x14ac:dyDescent="0.3">
      <c r="A631" s="25">
        <f>Raw_Orders!A631</f>
        <v>630</v>
      </c>
      <c r="B631" s="25">
        <f>Raw_Orders!B631</f>
        <v>1461</v>
      </c>
      <c r="C631" s="30">
        <f>INT(Raw_Orders!C631)</f>
        <v>42379</v>
      </c>
      <c r="D631" s="25">
        <f t="shared" si="27"/>
        <v>2016</v>
      </c>
      <c r="E631" s="25">
        <f t="shared" si="28"/>
        <v>1</v>
      </c>
      <c r="F631" s="25" t="str">
        <f t="shared" si="29"/>
        <v>Jan</v>
      </c>
      <c r="G631" s="25">
        <f>Raw_Orders!G631</f>
        <v>515</v>
      </c>
      <c r="H631" s="29">
        <f>Raw_Orders!K631</f>
        <v>2577.35</v>
      </c>
      <c r="I631" s="25">
        <f>INDEX(tblAccounts[sales_rep_id],MATCH(B631,tblAccounts[id],0))</f>
        <v>321540</v>
      </c>
      <c r="J631" s="25">
        <f>INDEX(tblReps[region_id],MATCH(I631,tblReps[id],0))</f>
        <v>1</v>
      </c>
      <c r="K631" s="25" t="str">
        <f>INDEX(tblRegions[name],MATCH(J631,tblRegions[id],0))</f>
        <v>Northeast</v>
      </c>
    </row>
    <row r="632" spans="1:11" ht="15" customHeight="1" x14ac:dyDescent="0.3">
      <c r="A632" s="25">
        <f>Raw_Orders!A632</f>
        <v>631</v>
      </c>
      <c r="B632" s="25">
        <f>Raw_Orders!B632</f>
        <v>1461</v>
      </c>
      <c r="C632" s="30">
        <f>INT(Raw_Orders!C632)</f>
        <v>42409</v>
      </c>
      <c r="D632" s="25">
        <f t="shared" si="27"/>
        <v>2016</v>
      </c>
      <c r="E632" s="25">
        <f t="shared" si="28"/>
        <v>2</v>
      </c>
      <c r="F632" s="25" t="str">
        <f t="shared" si="29"/>
        <v>Feb</v>
      </c>
      <c r="G632" s="25">
        <f>Raw_Orders!G632</f>
        <v>515</v>
      </c>
      <c r="H632" s="29">
        <f>Raw_Orders!K632</f>
        <v>2604.85</v>
      </c>
      <c r="I632" s="25">
        <f>INDEX(tblAccounts[sales_rep_id],MATCH(B632,tblAccounts[id],0))</f>
        <v>321540</v>
      </c>
      <c r="J632" s="25">
        <f>INDEX(tblReps[region_id],MATCH(I632,tblReps[id],0))</f>
        <v>1</v>
      </c>
      <c r="K632" s="25" t="str">
        <f>INDEX(tblRegions[name],MATCH(J632,tblRegions[id],0))</f>
        <v>Northeast</v>
      </c>
    </row>
    <row r="633" spans="1:11" ht="15" customHeight="1" x14ac:dyDescent="0.3">
      <c r="A633" s="25">
        <f>Raw_Orders!A633</f>
        <v>632</v>
      </c>
      <c r="B633" s="25">
        <f>Raw_Orders!B633</f>
        <v>1461</v>
      </c>
      <c r="C633" s="30">
        <f>INT(Raw_Orders!C633)</f>
        <v>42439</v>
      </c>
      <c r="D633" s="25">
        <f t="shared" si="27"/>
        <v>2016</v>
      </c>
      <c r="E633" s="25">
        <f t="shared" si="28"/>
        <v>3</v>
      </c>
      <c r="F633" s="25" t="str">
        <f t="shared" si="29"/>
        <v>Mar</v>
      </c>
      <c r="G633" s="25">
        <f>Raw_Orders!G633</f>
        <v>835</v>
      </c>
      <c r="H633" s="29">
        <f>Raw_Orders!K633</f>
        <v>5136.95</v>
      </c>
      <c r="I633" s="25">
        <f>INDEX(tblAccounts[sales_rep_id],MATCH(B633,tblAccounts[id],0))</f>
        <v>321540</v>
      </c>
      <c r="J633" s="25">
        <f>INDEX(tblReps[region_id],MATCH(I633,tblReps[id],0))</f>
        <v>1</v>
      </c>
      <c r="K633" s="25" t="str">
        <f>INDEX(tblRegions[name],MATCH(J633,tblRegions[id],0))</f>
        <v>Northeast</v>
      </c>
    </row>
    <row r="634" spans="1:11" ht="15" customHeight="1" x14ac:dyDescent="0.3">
      <c r="A634" s="25">
        <f>Raw_Orders!A634</f>
        <v>633</v>
      </c>
      <c r="B634" s="25">
        <f>Raw_Orders!B634</f>
        <v>1461</v>
      </c>
      <c r="C634" s="30">
        <f>INT(Raw_Orders!C634)</f>
        <v>42468</v>
      </c>
      <c r="D634" s="25">
        <f t="shared" si="27"/>
        <v>2016</v>
      </c>
      <c r="E634" s="25">
        <f t="shared" si="28"/>
        <v>4</v>
      </c>
      <c r="F634" s="25" t="str">
        <f t="shared" si="29"/>
        <v>Apr</v>
      </c>
      <c r="G634" s="25">
        <f>Raw_Orders!G634</f>
        <v>487</v>
      </c>
      <c r="H634" s="29">
        <f>Raw_Orders!K634</f>
        <v>2488.3000000000002</v>
      </c>
      <c r="I634" s="25">
        <f>INDEX(tblAccounts[sales_rep_id],MATCH(B634,tblAccounts[id],0))</f>
        <v>321540</v>
      </c>
      <c r="J634" s="25">
        <f>INDEX(tblReps[region_id],MATCH(I634,tblReps[id],0))</f>
        <v>1</v>
      </c>
      <c r="K634" s="25" t="str">
        <f>INDEX(tblRegions[name],MATCH(J634,tblRegions[id],0))</f>
        <v>Northeast</v>
      </c>
    </row>
    <row r="635" spans="1:11" ht="15" customHeight="1" x14ac:dyDescent="0.3">
      <c r="A635" s="25">
        <f>Raw_Orders!A635</f>
        <v>634</v>
      </c>
      <c r="B635" s="25">
        <f>Raw_Orders!B635</f>
        <v>1461</v>
      </c>
      <c r="C635" s="30">
        <f>INT(Raw_Orders!C635)</f>
        <v>42497</v>
      </c>
      <c r="D635" s="25">
        <f t="shared" si="27"/>
        <v>2016</v>
      </c>
      <c r="E635" s="25">
        <f t="shared" si="28"/>
        <v>5</v>
      </c>
      <c r="F635" s="25" t="str">
        <f t="shared" si="29"/>
        <v>May</v>
      </c>
      <c r="G635" s="25">
        <f>Raw_Orders!G635</f>
        <v>540</v>
      </c>
      <c r="H635" s="29">
        <f>Raw_Orders!K635</f>
        <v>2771.55</v>
      </c>
      <c r="I635" s="25">
        <f>INDEX(tblAccounts[sales_rep_id],MATCH(B635,tblAccounts[id],0))</f>
        <v>321540</v>
      </c>
      <c r="J635" s="25">
        <f>INDEX(tblReps[region_id],MATCH(I635,tblReps[id],0))</f>
        <v>1</v>
      </c>
      <c r="K635" s="25" t="str">
        <f>INDEX(tblRegions[name],MATCH(J635,tblRegions[id],0))</f>
        <v>Northeast</v>
      </c>
    </row>
    <row r="636" spans="1:11" ht="15" customHeight="1" x14ac:dyDescent="0.3">
      <c r="A636" s="25">
        <f>Raw_Orders!A636</f>
        <v>635</v>
      </c>
      <c r="B636" s="25">
        <f>Raw_Orders!B636</f>
        <v>1461</v>
      </c>
      <c r="C636" s="30">
        <f>INT(Raw_Orders!C636)</f>
        <v>42526</v>
      </c>
      <c r="D636" s="25">
        <f t="shared" si="27"/>
        <v>2016</v>
      </c>
      <c r="E636" s="25">
        <f t="shared" si="28"/>
        <v>6</v>
      </c>
      <c r="F636" s="25" t="str">
        <f t="shared" si="29"/>
        <v>Jun</v>
      </c>
      <c r="G636" s="25">
        <f>Raw_Orders!G636</f>
        <v>490</v>
      </c>
      <c r="H636" s="29">
        <f>Raw_Orders!K636</f>
        <v>2465.1</v>
      </c>
      <c r="I636" s="25">
        <f>INDEX(tblAccounts[sales_rep_id],MATCH(B636,tblAccounts[id],0))</f>
        <v>321540</v>
      </c>
      <c r="J636" s="25">
        <f>INDEX(tblReps[region_id],MATCH(I636,tblReps[id],0))</f>
        <v>1</v>
      </c>
      <c r="K636" s="25" t="str">
        <f>INDEX(tblRegions[name],MATCH(J636,tblRegions[id],0))</f>
        <v>Northeast</v>
      </c>
    </row>
    <row r="637" spans="1:11" ht="15" customHeight="1" x14ac:dyDescent="0.3">
      <c r="A637" s="25">
        <f>Raw_Orders!A637</f>
        <v>636</v>
      </c>
      <c r="B637" s="25">
        <f>Raw_Orders!B637</f>
        <v>1461</v>
      </c>
      <c r="C637" s="30">
        <f>INT(Raw_Orders!C637)</f>
        <v>42555</v>
      </c>
      <c r="D637" s="25">
        <f t="shared" si="27"/>
        <v>2016</v>
      </c>
      <c r="E637" s="25">
        <f t="shared" si="28"/>
        <v>7</v>
      </c>
      <c r="F637" s="25" t="str">
        <f t="shared" si="29"/>
        <v>Jul</v>
      </c>
      <c r="G637" s="25">
        <f>Raw_Orders!G637</f>
        <v>430</v>
      </c>
      <c r="H637" s="29">
        <f>Raw_Orders!K637</f>
        <v>2193.2199999999998</v>
      </c>
      <c r="I637" s="25">
        <f>INDEX(tblAccounts[sales_rep_id],MATCH(B637,tblAccounts[id],0))</f>
        <v>321540</v>
      </c>
      <c r="J637" s="25">
        <f>INDEX(tblReps[region_id],MATCH(I637,tblReps[id],0))</f>
        <v>1</v>
      </c>
      <c r="K637" s="25" t="str">
        <f>INDEX(tblRegions[name],MATCH(J637,tblRegions[id],0))</f>
        <v>Northeast</v>
      </c>
    </row>
    <row r="638" spans="1:11" ht="15" customHeight="1" x14ac:dyDescent="0.3">
      <c r="A638" s="25">
        <f>Raw_Orders!A638</f>
        <v>637</v>
      </c>
      <c r="B638" s="25">
        <f>Raw_Orders!B638</f>
        <v>1461</v>
      </c>
      <c r="C638" s="30">
        <f>INT(Raw_Orders!C638)</f>
        <v>42584</v>
      </c>
      <c r="D638" s="25">
        <f t="shared" si="27"/>
        <v>2016</v>
      </c>
      <c r="E638" s="25">
        <f t="shared" si="28"/>
        <v>8</v>
      </c>
      <c r="F638" s="25" t="str">
        <f t="shared" si="29"/>
        <v>Aug</v>
      </c>
      <c r="G638" s="25">
        <f>Raw_Orders!G638</f>
        <v>500</v>
      </c>
      <c r="H638" s="29">
        <f>Raw_Orders!K638</f>
        <v>2495</v>
      </c>
      <c r="I638" s="25">
        <f>INDEX(tblAccounts[sales_rep_id],MATCH(B638,tblAccounts[id],0))</f>
        <v>321540</v>
      </c>
      <c r="J638" s="25">
        <f>INDEX(tblReps[region_id],MATCH(I638,tblReps[id],0))</f>
        <v>1</v>
      </c>
      <c r="K638" s="25" t="str">
        <f>INDEX(tblRegions[name],MATCH(J638,tblRegions[id],0))</f>
        <v>Northeast</v>
      </c>
    </row>
    <row r="639" spans="1:11" ht="15" customHeight="1" x14ac:dyDescent="0.3">
      <c r="A639" s="25">
        <f>Raw_Orders!A639</f>
        <v>638</v>
      </c>
      <c r="B639" s="25">
        <f>Raw_Orders!B639</f>
        <v>1461</v>
      </c>
      <c r="C639" s="30">
        <f>INT(Raw_Orders!C639)</f>
        <v>42613</v>
      </c>
      <c r="D639" s="25">
        <f t="shared" si="27"/>
        <v>2016</v>
      </c>
      <c r="E639" s="25">
        <f t="shared" si="28"/>
        <v>8</v>
      </c>
      <c r="F639" s="25" t="str">
        <f t="shared" si="29"/>
        <v>Aug</v>
      </c>
      <c r="G639" s="25">
        <f>Raw_Orders!G639</f>
        <v>499</v>
      </c>
      <c r="H639" s="29">
        <f>Raw_Orders!K639</f>
        <v>2515.0100000000002</v>
      </c>
      <c r="I639" s="25">
        <f>INDEX(tblAccounts[sales_rep_id],MATCH(B639,tblAccounts[id],0))</f>
        <v>321540</v>
      </c>
      <c r="J639" s="25">
        <f>INDEX(tblReps[region_id],MATCH(I639,tblReps[id],0))</f>
        <v>1</v>
      </c>
      <c r="K639" s="25" t="str">
        <f>INDEX(tblRegions[name],MATCH(J639,tblRegions[id],0))</f>
        <v>Northeast</v>
      </c>
    </row>
    <row r="640" spans="1:11" ht="15" customHeight="1" x14ac:dyDescent="0.3">
      <c r="A640" s="25">
        <f>Raw_Orders!A640</f>
        <v>639</v>
      </c>
      <c r="B640" s="25">
        <f>Raw_Orders!B640</f>
        <v>1461</v>
      </c>
      <c r="C640" s="30">
        <f>INT(Raw_Orders!C640)</f>
        <v>42643</v>
      </c>
      <c r="D640" s="25">
        <f t="shared" si="27"/>
        <v>2016</v>
      </c>
      <c r="E640" s="25">
        <f t="shared" si="28"/>
        <v>9</v>
      </c>
      <c r="F640" s="25" t="str">
        <f t="shared" si="29"/>
        <v>Sep</v>
      </c>
      <c r="G640" s="25">
        <f>Raw_Orders!G640</f>
        <v>496</v>
      </c>
      <c r="H640" s="29">
        <f>Raw_Orders!K640</f>
        <v>2518.86</v>
      </c>
      <c r="I640" s="25">
        <f>INDEX(tblAccounts[sales_rep_id],MATCH(B640,tblAccounts[id],0))</f>
        <v>321540</v>
      </c>
      <c r="J640" s="25">
        <f>INDEX(tblReps[region_id],MATCH(I640,tblReps[id],0))</f>
        <v>1</v>
      </c>
      <c r="K640" s="25" t="str">
        <f>INDEX(tblRegions[name],MATCH(J640,tblRegions[id],0))</f>
        <v>Northeast</v>
      </c>
    </row>
    <row r="641" spans="1:11" ht="15" customHeight="1" x14ac:dyDescent="0.3">
      <c r="A641" s="25">
        <f>Raw_Orders!A641</f>
        <v>640</v>
      </c>
      <c r="B641" s="25">
        <f>Raw_Orders!B641</f>
        <v>1461</v>
      </c>
      <c r="C641" s="30">
        <f>INT(Raw_Orders!C641)</f>
        <v>42672</v>
      </c>
      <c r="D641" s="25">
        <f t="shared" si="27"/>
        <v>2016</v>
      </c>
      <c r="E641" s="25">
        <f t="shared" si="28"/>
        <v>10</v>
      </c>
      <c r="F641" s="25" t="str">
        <f t="shared" si="29"/>
        <v>Oct</v>
      </c>
      <c r="G641" s="25">
        <f>Raw_Orders!G641</f>
        <v>742</v>
      </c>
      <c r="H641" s="29">
        <f>Raw_Orders!K641</f>
        <v>4434.2700000000004</v>
      </c>
      <c r="I641" s="25">
        <f>INDEX(tblAccounts[sales_rep_id],MATCH(B641,tblAccounts[id],0))</f>
        <v>321540</v>
      </c>
      <c r="J641" s="25">
        <f>INDEX(tblReps[region_id],MATCH(I641,tblReps[id],0))</f>
        <v>1</v>
      </c>
      <c r="K641" s="25" t="str">
        <f>INDEX(tblRegions[name],MATCH(J641,tblRegions[id],0))</f>
        <v>Northeast</v>
      </c>
    </row>
    <row r="642" spans="1:11" ht="15" customHeight="1" x14ac:dyDescent="0.3">
      <c r="A642" s="25">
        <f>Raw_Orders!A642</f>
        <v>641</v>
      </c>
      <c r="B642" s="25">
        <f>Raw_Orders!B642</f>
        <v>1461</v>
      </c>
      <c r="C642" s="30">
        <f>INT(Raw_Orders!C642)</f>
        <v>42701</v>
      </c>
      <c r="D642" s="25">
        <f t="shared" ref="D642:D705" si="30">YEAR(C642)</f>
        <v>2016</v>
      </c>
      <c r="E642" s="25">
        <f t="shared" ref="E642:E705" si="31">MONTH(C642)</f>
        <v>11</v>
      </c>
      <c r="F642" s="25" t="str">
        <f t="shared" ref="F642:F705" si="32">TEXT(C642,"mmm")</f>
        <v>Nov</v>
      </c>
      <c r="G642" s="25">
        <f>Raw_Orders!G642</f>
        <v>542</v>
      </c>
      <c r="H642" s="29">
        <f>Raw_Orders!K642</f>
        <v>2932.44</v>
      </c>
      <c r="I642" s="25">
        <f>INDEX(tblAccounts[sales_rep_id],MATCH(B642,tblAccounts[id],0))</f>
        <v>321540</v>
      </c>
      <c r="J642" s="25">
        <f>INDEX(tblReps[region_id],MATCH(I642,tblReps[id],0))</f>
        <v>1</v>
      </c>
      <c r="K642" s="25" t="str">
        <f>INDEX(tblRegions[name],MATCH(J642,tblRegions[id],0))</f>
        <v>Northeast</v>
      </c>
    </row>
    <row r="643" spans="1:11" ht="15" customHeight="1" x14ac:dyDescent="0.3">
      <c r="A643" s="25">
        <f>Raw_Orders!A643</f>
        <v>642</v>
      </c>
      <c r="B643" s="25">
        <f>Raw_Orders!B643</f>
        <v>1461</v>
      </c>
      <c r="C643" s="30">
        <f>INT(Raw_Orders!C643)</f>
        <v>42730</v>
      </c>
      <c r="D643" s="25">
        <f t="shared" si="30"/>
        <v>2016</v>
      </c>
      <c r="E643" s="25">
        <f t="shared" si="31"/>
        <v>12</v>
      </c>
      <c r="F643" s="25" t="str">
        <f t="shared" si="32"/>
        <v>Dec</v>
      </c>
      <c r="G643" s="25">
        <f>Raw_Orders!G643</f>
        <v>530</v>
      </c>
      <c r="H643" s="29">
        <f>Raw_Orders!K643</f>
        <v>2766.71</v>
      </c>
      <c r="I643" s="25">
        <f>INDEX(tblAccounts[sales_rep_id],MATCH(B643,tblAccounts[id],0))</f>
        <v>321540</v>
      </c>
      <c r="J643" s="25">
        <f>INDEX(tblReps[region_id],MATCH(I643,tblReps[id],0))</f>
        <v>1</v>
      </c>
      <c r="K643" s="25" t="str">
        <f>INDEX(tblRegions[name],MATCH(J643,tblRegions[id],0))</f>
        <v>Northeast</v>
      </c>
    </row>
    <row r="644" spans="1:11" ht="15" customHeight="1" x14ac:dyDescent="0.3">
      <c r="A644" s="25">
        <f>Raw_Orders!A644</f>
        <v>643</v>
      </c>
      <c r="B644" s="25">
        <f>Raw_Orders!B644</f>
        <v>1471</v>
      </c>
      <c r="C644" s="30">
        <f>INT(Raw_Orders!C644)</f>
        <v>42736</v>
      </c>
      <c r="D644" s="25">
        <f t="shared" si="30"/>
        <v>2017</v>
      </c>
      <c r="E644" s="25">
        <f t="shared" si="31"/>
        <v>1</v>
      </c>
      <c r="F644" s="25" t="str">
        <f t="shared" si="32"/>
        <v>Jan</v>
      </c>
      <c r="G644" s="25">
        <f>Raw_Orders!G644</f>
        <v>159</v>
      </c>
      <c r="H644" s="29">
        <f>Raw_Orders!K644</f>
        <v>967.31</v>
      </c>
      <c r="I644" s="25">
        <f>INDEX(tblAccounts[sales_rep_id],MATCH(B644,tblAccounts[id],0))</f>
        <v>321550</v>
      </c>
      <c r="J644" s="25">
        <f>INDEX(tblReps[region_id],MATCH(I644,tblReps[id],0))</f>
        <v>1</v>
      </c>
      <c r="K644" s="25" t="str">
        <f>INDEX(tblRegions[name],MATCH(J644,tblRegions[id],0))</f>
        <v>Northeast</v>
      </c>
    </row>
    <row r="645" spans="1:11" ht="15" customHeight="1" x14ac:dyDescent="0.3">
      <c r="A645" s="25">
        <f>Raw_Orders!A645</f>
        <v>644</v>
      </c>
      <c r="B645" s="25">
        <f>Raw_Orders!B645</f>
        <v>1481</v>
      </c>
      <c r="C645" s="30">
        <f>INT(Raw_Orders!C645)</f>
        <v>42723</v>
      </c>
      <c r="D645" s="25">
        <f t="shared" si="30"/>
        <v>2016</v>
      </c>
      <c r="E645" s="25">
        <f t="shared" si="31"/>
        <v>12</v>
      </c>
      <c r="F645" s="25" t="str">
        <f t="shared" si="32"/>
        <v>Dec</v>
      </c>
      <c r="G645" s="25">
        <f>Raw_Orders!G645</f>
        <v>154</v>
      </c>
      <c r="H645" s="29">
        <f>Raw_Orders!K645</f>
        <v>902.3</v>
      </c>
      <c r="I645" s="25">
        <f>INDEX(tblAccounts[sales_rep_id],MATCH(B645,tblAccounts[id],0))</f>
        <v>321560</v>
      </c>
      <c r="J645" s="25">
        <f>INDEX(tblReps[region_id],MATCH(I645,tblReps[id],0))</f>
        <v>1</v>
      </c>
      <c r="K645" s="25" t="str">
        <f>INDEX(tblRegions[name],MATCH(J645,tblRegions[id],0))</f>
        <v>Northeast</v>
      </c>
    </row>
    <row r="646" spans="1:11" ht="15" customHeight="1" x14ac:dyDescent="0.3">
      <c r="A646" s="25">
        <f>Raw_Orders!A646</f>
        <v>645</v>
      </c>
      <c r="B646" s="25">
        <f>Raw_Orders!B646</f>
        <v>1491</v>
      </c>
      <c r="C646" s="30">
        <f>INT(Raw_Orders!C646)</f>
        <v>42050</v>
      </c>
      <c r="D646" s="25">
        <f t="shared" si="30"/>
        <v>2015</v>
      </c>
      <c r="E646" s="25">
        <f t="shared" si="31"/>
        <v>2</v>
      </c>
      <c r="F646" s="25" t="str">
        <f t="shared" si="32"/>
        <v>Feb</v>
      </c>
      <c r="G646" s="25">
        <f>Raw_Orders!G646</f>
        <v>315</v>
      </c>
      <c r="H646" s="29">
        <f>Raw_Orders!K646</f>
        <v>1659.35</v>
      </c>
      <c r="I646" s="25">
        <f>INDEX(tblAccounts[sales_rep_id],MATCH(B646,tblAccounts[id],0))</f>
        <v>321570</v>
      </c>
      <c r="J646" s="25">
        <f>INDEX(tblReps[region_id],MATCH(I646,tblReps[id],0))</f>
        <v>1</v>
      </c>
      <c r="K646" s="25" t="str">
        <f>INDEX(tblRegions[name],MATCH(J646,tblRegions[id],0))</f>
        <v>Northeast</v>
      </c>
    </row>
    <row r="647" spans="1:11" ht="15" customHeight="1" x14ac:dyDescent="0.3">
      <c r="A647" s="25">
        <f>Raw_Orders!A647</f>
        <v>646</v>
      </c>
      <c r="B647" s="25">
        <f>Raw_Orders!B647</f>
        <v>1491</v>
      </c>
      <c r="C647" s="30">
        <f>INT(Raw_Orders!C647)</f>
        <v>42080</v>
      </c>
      <c r="D647" s="25">
        <f t="shared" si="30"/>
        <v>2015</v>
      </c>
      <c r="E647" s="25">
        <f t="shared" si="31"/>
        <v>3</v>
      </c>
      <c r="F647" s="25" t="str">
        <f t="shared" si="32"/>
        <v>Mar</v>
      </c>
      <c r="G647" s="25">
        <f>Raw_Orders!G647</f>
        <v>700</v>
      </c>
      <c r="H647" s="29">
        <f>Raw_Orders!K647</f>
        <v>4751.82</v>
      </c>
      <c r="I647" s="25">
        <f>INDEX(tblAccounts[sales_rep_id],MATCH(B647,tblAccounts[id],0))</f>
        <v>321570</v>
      </c>
      <c r="J647" s="25">
        <f>INDEX(tblReps[region_id],MATCH(I647,tblReps[id],0))</f>
        <v>1</v>
      </c>
      <c r="K647" s="25" t="str">
        <f>INDEX(tblRegions[name],MATCH(J647,tblRegions[id],0))</f>
        <v>Northeast</v>
      </c>
    </row>
    <row r="648" spans="1:11" ht="15" customHeight="1" x14ac:dyDescent="0.3">
      <c r="A648" s="25">
        <f>Raw_Orders!A648</f>
        <v>647</v>
      </c>
      <c r="B648" s="25">
        <f>Raw_Orders!B648</f>
        <v>1491</v>
      </c>
      <c r="C648" s="30">
        <f>INT(Raw_Orders!C648)</f>
        <v>42109</v>
      </c>
      <c r="D648" s="25">
        <f t="shared" si="30"/>
        <v>2015</v>
      </c>
      <c r="E648" s="25">
        <f t="shared" si="31"/>
        <v>4</v>
      </c>
      <c r="F648" s="25" t="str">
        <f t="shared" si="32"/>
        <v>Apr</v>
      </c>
      <c r="G648" s="25">
        <f>Raw_Orders!G648</f>
        <v>569</v>
      </c>
      <c r="H648" s="29">
        <f>Raw_Orders!K648</f>
        <v>3770.08</v>
      </c>
      <c r="I648" s="25">
        <f>INDEX(tblAccounts[sales_rep_id],MATCH(B648,tblAccounts[id],0))</f>
        <v>321570</v>
      </c>
      <c r="J648" s="25">
        <f>INDEX(tblReps[region_id],MATCH(I648,tblReps[id],0))</f>
        <v>1</v>
      </c>
      <c r="K648" s="25" t="str">
        <f>INDEX(tblRegions[name],MATCH(J648,tblRegions[id],0))</f>
        <v>Northeast</v>
      </c>
    </row>
    <row r="649" spans="1:11" ht="15" customHeight="1" x14ac:dyDescent="0.3">
      <c r="A649" s="25">
        <f>Raw_Orders!A649</f>
        <v>648</v>
      </c>
      <c r="B649" s="25">
        <f>Raw_Orders!B649</f>
        <v>1491</v>
      </c>
      <c r="C649" s="30">
        <f>INT(Raw_Orders!C649)</f>
        <v>42139</v>
      </c>
      <c r="D649" s="25">
        <f t="shared" si="30"/>
        <v>2015</v>
      </c>
      <c r="E649" s="25">
        <f t="shared" si="31"/>
        <v>5</v>
      </c>
      <c r="F649" s="25" t="str">
        <f t="shared" si="32"/>
        <v>May</v>
      </c>
      <c r="G649" s="25">
        <f>Raw_Orders!G649</f>
        <v>353</v>
      </c>
      <c r="H649" s="29">
        <f>Raw_Orders!K649</f>
        <v>1856.47</v>
      </c>
      <c r="I649" s="25">
        <f>INDEX(tblAccounts[sales_rep_id],MATCH(B649,tblAccounts[id],0))</f>
        <v>321570</v>
      </c>
      <c r="J649" s="25">
        <f>INDEX(tblReps[region_id],MATCH(I649,tblReps[id],0))</f>
        <v>1</v>
      </c>
      <c r="K649" s="25" t="str">
        <f>INDEX(tblRegions[name],MATCH(J649,tblRegions[id],0))</f>
        <v>Northeast</v>
      </c>
    </row>
    <row r="650" spans="1:11" ht="15" customHeight="1" x14ac:dyDescent="0.3">
      <c r="A650" s="25">
        <f>Raw_Orders!A650</f>
        <v>649</v>
      </c>
      <c r="B650" s="25">
        <f>Raw_Orders!B650</f>
        <v>1491</v>
      </c>
      <c r="C650" s="30">
        <f>INT(Raw_Orders!C650)</f>
        <v>42168</v>
      </c>
      <c r="D650" s="25">
        <f t="shared" si="30"/>
        <v>2015</v>
      </c>
      <c r="E650" s="25">
        <f t="shared" si="31"/>
        <v>6</v>
      </c>
      <c r="F650" s="25" t="str">
        <f t="shared" si="32"/>
        <v>Jun</v>
      </c>
      <c r="G650" s="25">
        <f>Raw_Orders!G650</f>
        <v>373</v>
      </c>
      <c r="H650" s="29">
        <f>Raw_Orders!K650</f>
        <v>2085.25</v>
      </c>
      <c r="I650" s="25">
        <f>INDEX(tblAccounts[sales_rep_id],MATCH(B650,tblAccounts[id],0))</f>
        <v>321570</v>
      </c>
      <c r="J650" s="25">
        <f>INDEX(tblReps[region_id],MATCH(I650,tblReps[id],0))</f>
        <v>1</v>
      </c>
      <c r="K650" s="25" t="str">
        <f>INDEX(tblRegions[name],MATCH(J650,tblRegions[id],0))</f>
        <v>Northeast</v>
      </c>
    </row>
    <row r="651" spans="1:11" ht="15" customHeight="1" x14ac:dyDescent="0.3">
      <c r="A651" s="25">
        <f>Raw_Orders!A651</f>
        <v>650</v>
      </c>
      <c r="B651" s="25">
        <f>Raw_Orders!B651</f>
        <v>1491</v>
      </c>
      <c r="C651" s="30">
        <f>INT(Raw_Orders!C651)</f>
        <v>42197</v>
      </c>
      <c r="D651" s="25">
        <f t="shared" si="30"/>
        <v>2015</v>
      </c>
      <c r="E651" s="25">
        <f t="shared" si="31"/>
        <v>7</v>
      </c>
      <c r="F651" s="25" t="str">
        <f t="shared" si="32"/>
        <v>Jul</v>
      </c>
      <c r="G651" s="25">
        <f>Raw_Orders!G651</f>
        <v>382</v>
      </c>
      <c r="H651" s="29">
        <f>Raw_Orders!K651</f>
        <v>2127.66</v>
      </c>
      <c r="I651" s="25">
        <f>INDEX(tblAccounts[sales_rep_id],MATCH(B651,tblAccounts[id],0))</f>
        <v>321570</v>
      </c>
      <c r="J651" s="25">
        <f>INDEX(tblReps[region_id],MATCH(I651,tblReps[id],0))</f>
        <v>1</v>
      </c>
      <c r="K651" s="25" t="str">
        <f>INDEX(tblRegions[name],MATCH(J651,tblRegions[id],0))</f>
        <v>Northeast</v>
      </c>
    </row>
    <row r="652" spans="1:11" ht="15" customHeight="1" x14ac:dyDescent="0.3">
      <c r="A652" s="25">
        <f>Raw_Orders!A652</f>
        <v>651</v>
      </c>
      <c r="B652" s="25">
        <f>Raw_Orders!B652</f>
        <v>1491</v>
      </c>
      <c r="C652" s="30">
        <f>INT(Raw_Orders!C652)</f>
        <v>42226</v>
      </c>
      <c r="D652" s="25">
        <f t="shared" si="30"/>
        <v>2015</v>
      </c>
      <c r="E652" s="25">
        <f t="shared" si="31"/>
        <v>8</v>
      </c>
      <c r="F652" s="25" t="str">
        <f t="shared" si="32"/>
        <v>Aug</v>
      </c>
      <c r="G652" s="25">
        <f>Raw_Orders!G652</f>
        <v>395</v>
      </c>
      <c r="H652" s="29">
        <f>Raw_Orders!K652</f>
        <v>2090.52</v>
      </c>
      <c r="I652" s="25">
        <f>INDEX(tblAccounts[sales_rep_id],MATCH(B652,tblAccounts[id],0))</f>
        <v>321570</v>
      </c>
      <c r="J652" s="25">
        <f>INDEX(tblReps[region_id],MATCH(I652,tblReps[id],0))</f>
        <v>1</v>
      </c>
      <c r="K652" s="25" t="str">
        <f>INDEX(tblRegions[name],MATCH(J652,tblRegions[id],0))</f>
        <v>Northeast</v>
      </c>
    </row>
    <row r="653" spans="1:11" ht="15" customHeight="1" x14ac:dyDescent="0.3">
      <c r="A653" s="25">
        <f>Raw_Orders!A653</f>
        <v>652</v>
      </c>
      <c r="B653" s="25">
        <f>Raw_Orders!B653</f>
        <v>1491</v>
      </c>
      <c r="C653" s="30">
        <f>INT(Raw_Orders!C653)</f>
        <v>42255</v>
      </c>
      <c r="D653" s="25">
        <f t="shared" si="30"/>
        <v>2015</v>
      </c>
      <c r="E653" s="25">
        <f t="shared" si="31"/>
        <v>9</v>
      </c>
      <c r="F653" s="25" t="str">
        <f t="shared" si="32"/>
        <v>Sep</v>
      </c>
      <c r="G653" s="25">
        <f>Raw_Orders!G653</f>
        <v>352</v>
      </c>
      <c r="H653" s="29">
        <f>Raw_Orders!K653</f>
        <v>1881.62</v>
      </c>
      <c r="I653" s="25">
        <f>INDEX(tblAccounts[sales_rep_id],MATCH(B653,tblAccounts[id],0))</f>
        <v>321570</v>
      </c>
      <c r="J653" s="25">
        <f>INDEX(tblReps[region_id],MATCH(I653,tblReps[id],0))</f>
        <v>1</v>
      </c>
      <c r="K653" s="25" t="str">
        <f>INDEX(tblRegions[name],MATCH(J653,tblRegions[id],0))</f>
        <v>Northeast</v>
      </c>
    </row>
    <row r="654" spans="1:11" ht="15" customHeight="1" x14ac:dyDescent="0.3">
      <c r="A654" s="25">
        <f>Raw_Orders!A654</f>
        <v>653</v>
      </c>
      <c r="B654" s="25">
        <f>Raw_Orders!B654</f>
        <v>1491</v>
      </c>
      <c r="C654" s="30">
        <f>INT(Raw_Orders!C654)</f>
        <v>42285</v>
      </c>
      <c r="D654" s="25">
        <f t="shared" si="30"/>
        <v>2015</v>
      </c>
      <c r="E654" s="25">
        <f t="shared" si="31"/>
        <v>10</v>
      </c>
      <c r="F654" s="25" t="str">
        <f t="shared" si="32"/>
        <v>Oct</v>
      </c>
      <c r="G654" s="25">
        <f>Raw_Orders!G654</f>
        <v>377</v>
      </c>
      <c r="H654" s="29">
        <f>Raw_Orders!K654</f>
        <v>2140.25</v>
      </c>
      <c r="I654" s="25">
        <f>INDEX(tblAccounts[sales_rep_id],MATCH(B654,tblAccounts[id],0))</f>
        <v>321570</v>
      </c>
      <c r="J654" s="25">
        <f>INDEX(tblReps[region_id],MATCH(I654,tblReps[id],0))</f>
        <v>1</v>
      </c>
      <c r="K654" s="25" t="str">
        <f>INDEX(tblRegions[name],MATCH(J654,tblRegions[id],0))</f>
        <v>Northeast</v>
      </c>
    </row>
    <row r="655" spans="1:11" ht="15" customHeight="1" x14ac:dyDescent="0.3">
      <c r="A655" s="25">
        <f>Raw_Orders!A655</f>
        <v>654</v>
      </c>
      <c r="B655" s="25">
        <f>Raw_Orders!B655</f>
        <v>1491</v>
      </c>
      <c r="C655" s="30">
        <f>INT(Raw_Orders!C655)</f>
        <v>42315</v>
      </c>
      <c r="D655" s="25">
        <f t="shared" si="30"/>
        <v>2015</v>
      </c>
      <c r="E655" s="25">
        <f t="shared" si="31"/>
        <v>11</v>
      </c>
      <c r="F655" s="25" t="str">
        <f t="shared" si="32"/>
        <v>Nov</v>
      </c>
      <c r="G655" s="25">
        <f>Raw_Orders!G655</f>
        <v>314</v>
      </c>
      <c r="H655" s="29">
        <f>Raw_Orders!K655</f>
        <v>1645.11</v>
      </c>
      <c r="I655" s="25">
        <f>INDEX(tblAccounts[sales_rep_id],MATCH(B655,tblAccounts[id],0))</f>
        <v>321570</v>
      </c>
      <c r="J655" s="25">
        <f>INDEX(tblReps[region_id],MATCH(I655,tblReps[id],0))</f>
        <v>1</v>
      </c>
      <c r="K655" s="25" t="str">
        <f>INDEX(tblRegions[name],MATCH(J655,tblRegions[id],0))</f>
        <v>Northeast</v>
      </c>
    </row>
    <row r="656" spans="1:11" ht="15" customHeight="1" x14ac:dyDescent="0.3">
      <c r="A656" s="25">
        <f>Raw_Orders!A656</f>
        <v>655</v>
      </c>
      <c r="B656" s="25">
        <f>Raw_Orders!B656</f>
        <v>1491</v>
      </c>
      <c r="C656" s="30">
        <f>INT(Raw_Orders!C656)</f>
        <v>42345</v>
      </c>
      <c r="D656" s="25">
        <f t="shared" si="30"/>
        <v>2015</v>
      </c>
      <c r="E656" s="25">
        <f t="shared" si="31"/>
        <v>12</v>
      </c>
      <c r="F656" s="25" t="str">
        <f t="shared" si="32"/>
        <v>Dec</v>
      </c>
      <c r="G656" s="25">
        <f>Raw_Orders!G656</f>
        <v>494</v>
      </c>
      <c r="H656" s="29">
        <f>Raw_Orders!K656</f>
        <v>2965.91</v>
      </c>
      <c r="I656" s="25">
        <f>INDEX(tblAccounts[sales_rep_id],MATCH(B656,tblAccounts[id],0))</f>
        <v>321570</v>
      </c>
      <c r="J656" s="25">
        <f>INDEX(tblReps[region_id],MATCH(I656,tblReps[id],0))</f>
        <v>1</v>
      </c>
      <c r="K656" s="25" t="str">
        <f>INDEX(tblRegions[name],MATCH(J656,tblRegions[id],0))</f>
        <v>Northeast</v>
      </c>
    </row>
    <row r="657" spans="1:11" ht="15" customHeight="1" x14ac:dyDescent="0.3">
      <c r="A657" s="25">
        <f>Raw_Orders!A657</f>
        <v>656</v>
      </c>
      <c r="B657" s="25">
        <f>Raw_Orders!B657</f>
        <v>1491</v>
      </c>
      <c r="C657" s="30">
        <f>INT(Raw_Orders!C657)</f>
        <v>42375</v>
      </c>
      <c r="D657" s="25">
        <f t="shared" si="30"/>
        <v>2016</v>
      </c>
      <c r="E657" s="25">
        <f t="shared" si="31"/>
        <v>1</v>
      </c>
      <c r="F657" s="25" t="str">
        <f t="shared" si="32"/>
        <v>Jan</v>
      </c>
      <c r="G657" s="25">
        <f>Raw_Orders!G657</f>
        <v>362</v>
      </c>
      <c r="H657" s="29">
        <f>Raw_Orders!K657</f>
        <v>1946.48</v>
      </c>
      <c r="I657" s="25">
        <f>INDEX(tblAccounts[sales_rep_id],MATCH(B657,tblAccounts[id],0))</f>
        <v>321570</v>
      </c>
      <c r="J657" s="25">
        <f>INDEX(tblReps[region_id],MATCH(I657,tblReps[id],0))</f>
        <v>1</v>
      </c>
      <c r="K657" s="25" t="str">
        <f>INDEX(tblRegions[name],MATCH(J657,tblRegions[id],0))</f>
        <v>Northeast</v>
      </c>
    </row>
    <row r="658" spans="1:11" ht="15" customHeight="1" x14ac:dyDescent="0.3">
      <c r="A658" s="25">
        <f>Raw_Orders!A658</f>
        <v>657</v>
      </c>
      <c r="B658" s="25">
        <f>Raw_Orders!B658</f>
        <v>1491</v>
      </c>
      <c r="C658" s="30">
        <f>INT(Raw_Orders!C658)</f>
        <v>42405</v>
      </c>
      <c r="D658" s="25">
        <f t="shared" si="30"/>
        <v>2016</v>
      </c>
      <c r="E658" s="25">
        <f t="shared" si="31"/>
        <v>2</v>
      </c>
      <c r="F658" s="25" t="str">
        <f t="shared" si="32"/>
        <v>Feb</v>
      </c>
      <c r="G658" s="25">
        <f>Raw_Orders!G658</f>
        <v>320</v>
      </c>
      <c r="H658" s="29">
        <f>Raw_Orders!K658</f>
        <v>1688.79</v>
      </c>
      <c r="I658" s="25">
        <f>INDEX(tblAccounts[sales_rep_id],MATCH(B658,tblAccounts[id],0))</f>
        <v>321570</v>
      </c>
      <c r="J658" s="25">
        <f>INDEX(tblReps[region_id],MATCH(I658,tblReps[id],0))</f>
        <v>1</v>
      </c>
      <c r="K658" s="25" t="str">
        <f>INDEX(tblRegions[name],MATCH(J658,tblRegions[id],0))</f>
        <v>Northeast</v>
      </c>
    </row>
    <row r="659" spans="1:11" ht="15" customHeight="1" x14ac:dyDescent="0.3">
      <c r="A659" s="25">
        <f>Raw_Orders!A659</f>
        <v>658</v>
      </c>
      <c r="B659" s="25">
        <f>Raw_Orders!B659</f>
        <v>1491</v>
      </c>
      <c r="C659" s="30">
        <f>INT(Raw_Orders!C659)</f>
        <v>42434</v>
      </c>
      <c r="D659" s="25">
        <f t="shared" si="30"/>
        <v>2016</v>
      </c>
      <c r="E659" s="25">
        <f t="shared" si="31"/>
        <v>3</v>
      </c>
      <c r="F659" s="25" t="str">
        <f t="shared" si="32"/>
        <v>Mar</v>
      </c>
      <c r="G659" s="25">
        <f>Raw_Orders!G659</f>
        <v>371</v>
      </c>
      <c r="H659" s="29">
        <f>Raw_Orders!K659</f>
        <v>2037.14</v>
      </c>
      <c r="I659" s="25">
        <f>INDEX(tblAccounts[sales_rep_id],MATCH(B659,tblAccounts[id],0))</f>
        <v>321570</v>
      </c>
      <c r="J659" s="25">
        <f>INDEX(tblReps[region_id],MATCH(I659,tblReps[id],0))</f>
        <v>1</v>
      </c>
      <c r="K659" s="25" t="str">
        <f>INDEX(tblRegions[name],MATCH(J659,tblRegions[id],0))</f>
        <v>Northeast</v>
      </c>
    </row>
    <row r="660" spans="1:11" ht="15" customHeight="1" x14ac:dyDescent="0.3">
      <c r="A660" s="25">
        <f>Raw_Orders!A660</f>
        <v>659</v>
      </c>
      <c r="B660" s="25">
        <f>Raw_Orders!B660</f>
        <v>1491</v>
      </c>
      <c r="C660" s="30">
        <f>INT(Raw_Orders!C660)</f>
        <v>42464</v>
      </c>
      <c r="D660" s="25">
        <f t="shared" si="30"/>
        <v>2016</v>
      </c>
      <c r="E660" s="25">
        <f t="shared" si="31"/>
        <v>4</v>
      </c>
      <c r="F660" s="25" t="str">
        <f t="shared" si="32"/>
        <v>Apr</v>
      </c>
      <c r="G660" s="25">
        <f>Raw_Orders!G660</f>
        <v>340</v>
      </c>
      <c r="H660" s="29">
        <f>Raw_Orders!K660</f>
        <v>1815.44</v>
      </c>
      <c r="I660" s="25">
        <f>INDEX(tblAccounts[sales_rep_id],MATCH(B660,tblAccounts[id],0))</f>
        <v>321570</v>
      </c>
      <c r="J660" s="25">
        <f>INDEX(tblReps[region_id],MATCH(I660,tblReps[id],0))</f>
        <v>1</v>
      </c>
      <c r="K660" s="25" t="str">
        <f>INDEX(tblRegions[name],MATCH(J660,tblRegions[id],0))</f>
        <v>Northeast</v>
      </c>
    </row>
    <row r="661" spans="1:11" ht="15" customHeight="1" x14ac:dyDescent="0.3">
      <c r="A661" s="25">
        <f>Raw_Orders!A661</f>
        <v>660</v>
      </c>
      <c r="B661" s="25">
        <f>Raw_Orders!B661</f>
        <v>1491</v>
      </c>
      <c r="C661" s="30">
        <f>INT(Raw_Orders!C661)</f>
        <v>42493</v>
      </c>
      <c r="D661" s="25">
        <f t="shared" si="30"/>
        <v>2016</v>
      </c>
      <c r="E661" s="25">
        <f t="shared" si="31"/>
        <v>5</v>
      </c>
      <c r="F661" s="25" t="str">
        <f t="shared" si="32"/>
        <v>May</v>
      </c>
      <c r="G661" s="25">
        <f>Raw_Orders!G661</f>
        <v>357</v>
      </c>
      <c r="H661" s="29">
        <f>Raw_Orders!K661</f>
        <v>1883.95</v>
      </c>
      <c r="I661" s="25">
        <f>INDEX(tblAccounts[sales_rep_id],MATCH(B661,tblAccounts[id],0))</f>
        <v>321570</v>
      </c>
      <c r="J661" s="25">
        <f>INDEX(tblReps[region_id],MATCH(I661,tblReps[id],0))</f>
        <v>1</v>
      </c>
      <c r="K661" s="25" t="str">
        <f>INDEX(tblRegions[name],MATCH(J661,tblRegions[id],0))</f>
        <v>Northeast</v>
      </c>
    </row>
    <row r="662" spans="1:11" ht="15" customHeight="1" x14ac:dyDescent="0.3">
      <c r="A662" s="25">
        <f>Raw_Orders!A662</f>
        <v>661</v>
      </c>
      <c r="B662" s="25">
        <f>Raw_Orders!B662</f>
        <v>1491</v>
      </c>
      <c r="C662" s="30">
        <f>INT(Raw_Orders!C662)</f>
        <v>42522</v>
      </c>
      <c r="D662" s="25">
        <f t="shared" si="30"/>
        <v>2016</v>
      </c>
      <c r="E662" s="25">
        <f t="shared" si="31"/>
        <v>6</v>
      </c>
      <c r="F662" s="25" t="str">
        <f t="shared" si="32"/>
        <v>Jun</v>
      </c>
      <c r="G662" s="25">
        <f>Raw_Orders!G662</f>
        <v>410</v>
      </c>
      <c r="H662" s="29">
        <f>Raw_Orders!K662</f>
        <v>2179.7199999999998</v>
      </c>
      <c r="I662" s="25">
        <f>INDEX(tblAccounts[sales_rep_id],MATCH(B662,tblAccounts[id],0))</f>
        <v>321570</v>
      </c>
      <c r="J662" s="25">
        <f>INDEX(tblReps[region_id],MATCH(I662,tblReps[id],0))</f>
        <v>1</v>
      </c>
      <c r="K662" s="25" t="str">
        <f>INDEX(tblRegions[name],MATCH(J662,tblRegions[id],0))</f>
        <v>Northeast</v>
      </c>
    </row>
    <row r="663" spans="1:11" ht="15" customHeight="1" x14ac:dyDescent="0.3">
      <c r="A663" s="25">
        <f>Raw_Orders!A663</f>
        <v>662</v>
      </c>
      <c r="B663" s="25">
        <f>Raw_Orders!B663</f>
        <v>1491</v>
      </c>
      <c r="C663" s="30">
        <f>INT(Raw_Orders!C663)</f>
        <v>42552</v>
      </c>
      <c r="D663" s="25">
        <f t="shared" si="30"/>
        <v>2016</v>
      </c>
      <c r="E663" s="25">
        <f t="shared" si="31"/>
        <v>7</v>
      </c>
      <c r="F663" s="25" t="str">
        <f t="shared" si="32"/>
        <v>Jul</v>
      </c>
      <c r="G663" s="25">
        <f>Raw_Orders!G663</f>
        <v>331</v>
      </c>
      <c r="H663" s="29">
        <f>Raw_Orders!K663</f>
        <v>1742.36</v>
      </c>
      <c r="I663" s="25">
        <f>INDEX(tblAccounts[sales_rep_id],MATCH(B663,tblAccounts[id],0))</f>
        <v>321570</v>
      </c>
      <c r="J663" s="25">
        <f>INDEX(tblReps[region_id],MATCH(I663,tblReps[id],0))</f>
        <v>1</v>
      </c>
      <c r="K663" s="25" t="str">
        <f>INDEX(tblRegions[name],MATCH(J663,tblRegions[id],0))</f>
        <v>Northeast</v>
      </c>
    </row>
    <row r="664" spans="1:11" ht="15" customHeight="1" x14ac:dyDescent="0.3">
      <c r="A664" s="25">
        <f>Raw_Orders!A664</f>
        <v>663</v>
      </c>
      <c r="B664" s="25">
        <f>Raw_Orders!B664</f>
        <v>1491</v>
      </c>
      <c r="C664" s="30">
        <f>INT(Raw_Orders!C664)</f>
        <v>42582</v>
      </c>
      <c r="D664" s="25">
        <f t="shared" si="30"/>
        <v>2016</v>
      </c>
      <c r="E664" s="25">
        <f t="shared" si="31"/>
        <v>7</v>
      </c>
      <c r="F664" s="25" t="str">
        <f t="shared" si="32"/>
        <v>Jul</v>
      </c>
      <c r="G664" s="25">
        <f>Raw_Orders!G664</f>
        <v>333</v>
      </c>
      <c r="H664" s="29">
        <f>Raw_Orders!K664</f>
        <v>1779.31</v>
      </c>
      <c r="I664" s="25">
        <f>INDEX(tblAccounts[sales_rep_id],MATCH(B664,tblAccounts[id],0))</f>
        <v>321570</v>
      </c>
      <c r="J664" s="25">
        <f>INDEX(tblReps[region_id],MATCH(I664,tblReps[id],0))</f>
        <v>1</v>
      </c>
      <c r="K664" s="25" t="str">
        <f>INDEX(tblRegions[name],MATCH(J664,tblRegions[id],0))</f>
        <v>Northeast</v>
      </c>
    </row>
    <row r="665" spans="1:11" ht="15" customHeight="1" x14ac:dyDescent="0.3">
      <c r="A665" s="25">
        <f>Raw_Orders!A665</f>
        <v>664</v>
      </c>
      <c r="B665" s="25">
        <f>Raw_Orders!B665</f>
        <v>1491</v>
      </c>
      <c r="C665" s="30">
        <f>INT(Raw_Orders!C665)</f>
        <v>42612</v>
      </c>
      <c r="D665" s="25">
        <f t="shared" si="30"/>
        <v>2016</v>
      </c>
      <c r="E665" s="25">
        <f t="shared" si="31"/>
        <v>8</v>
      </c>
      <c r="F665" s="25" t="str">
        <f t="shared" si="32"/>
        <v>Aug</v>
      </c>
      <c r="G665" s="25">
        <f>Raw_Orders!G665</f>
        <v>342</v>
      </c>
      <c r="H665" s="29">
        <f>Raw_Orders!K665</f>
        <v>1844.16</v>
      </c>
      <c r="I665" s="25">
        <f>INDEX(tblAccounts[sales_rep_id],MATCH(B665,tblAccounts[id],0))</f>
        <v>321570</v>
      </c>
      <c r="J665" s="25">
        <f>INDEX(tblReps[region_id],MATCH(I665,tblReps[id],0))</f>
        <v>1</v>
      </c>
      <c r="K665" s="25" t="str">
        <f>INDEX(tblRegions[name],MATCH(J665,tblRegions[id],0))</f>
        <v>Northeast</v>
      </c>
    </row>
    <row r="666" spans="1:11" ht="15" customHeight="1" x14ac:dyDescent="0.3">
      <c r="A666" s="25">
        <f>Raw_Orders!A666</f>
        <v>665</v>
      </c>
      <c r="B666" s="25">
        <f>Raw_Orders!B666</f>
        <v>1491</v>
      </c>
      <c r="C666" s="30">
        <f>INT(Raw_Orders!C666)</f>
        <v>42641</v>
      </c>
      <c r="D666" s="25">
        <f t="shared" si="30"/>
        <v>2016</v>
      </c>
      <c r="E666" s="25">
        <f t="shared" si="31"/>
        <v>9</v>
      </c>
      <c r="F666" s="25" t="str">
        <f t="shared" si="32"/>
        <v>Sep</v>
      </c>
      <c r="G666" s="25">
        <f>Raw_Orders!G666</f>
        <v>297</v>
      </c>
      <c r="H666" s="29">
        <f>Raw_Orders!K666</f>
        <v>1482.03</v>
      </c>
      <c r="I666" s="25">
        <f>INDEX(tblAccounts[sales_rep_id],MATCH(B666,tblAccounts[id],0))</f>
        <v>321570</v>
      </c>
      <c r="J666" s="25">
        <f>INDEX(tblReps[region_id],MATCH(I666,tblReps[id],0))</f>
        <v>1</v>
      </c>
      <c r="K666" s="25" t="str">
        <f>INDEX(tblRegions[name],MATCH(J666,tblRegions[id],0))</f>
        <v>Northeast</v>
      </c>
    </row>
    <row r="667" spans="1:11" ht="15" customHeight="1" x14ac:dyDescent="0.3">
      <c r="A667" s="25">
        <f>Raw_Orders!A667</f>
        <v>666</v>
      </c>
      <c r="B667" s="25">
        <f>Raw_Orders!B667</f>
        <v>1491</v>
      </c>
      <c r="C667" s="30">
        <f>INT(Raw_Orders!C667)</f>
        <v>42670</v>
      </c>
      <c r="D667" s="25">
        <f t="shared" si="30"/>
        <v>2016</v>
      </c>
      <c r="E667" s="25">
        <f t="shared" si="31"/>
        <v>10</v>
      </c>
      <c r="F667" s="25" t="str">
        <f t="shared" si="32"/>
        <v>Oct</v>
      </c>
      <c r="G667" s="25">
        <f>Raw_Orders!G667</f>
        <v>188</v>
      </c>
      <c r="H667" s="29">
        <f>Raw_Orders!K667</f>
        <v>1073.83</v>
      </c>
      <c r="I667" s="25">
        <f>INDEX(tblAccounts[sales_rep_id],MATCH(B667,tblAccounts[id],0))</f>
        <v>321570</v>
      </c>
      <c r="J667" s="25">
        <f>INDEX(tblReps[region_id],MATCH(I667,tblReps[id],0))</f>
        <v>1</v>
      </c>
      <c r="K667" s="25" t="str">
        <f>INDEX(tblRegions[name],MATCH(J667,tblRegions[id],0))</f>
        <v>Northeast</v>
      </c>
    </row>
    <row r="668" spans="1:11" ht="15" customHeight="1" x14ac:dyDescent="0.3">
      <c r="A668" s="25">
        <f>Raw_Orders!A668</f>
        <v>667</v>
      </c>
      <c r="B668" s="25">
        <f>Raw_Orders!B668</f>
        <v>1491</v>
      </c>
      <c r="C668" s="30">
        <f>INT(Raw_Orders!C668)</f>
        <v>42699</v>
      </c>
      <c r="D668" s="25">
        <f t="shared" si="30"/>
        <v>2016</v>
      </c>
      <c r="E668" s="25">
        <f t="shared" si="31"/>
        <v>11</v>
      </c>
      <c r="F668" s="25" t="str">
        <f t="shared" si="32"/>
        <v>Nov</v>
      </c>
      <c r="G668" s="25">
        <f>Raw_Orders!G668</f>
        <v>336</v>
      </c>
      <c r="H668" s="29">
        <f>Raw_Orders!K668</f>
        <v>1886.11</v>
      </c>
      <c r="I668" s="25">
        <f>INDEX(tblAccounts[sales_rep_id],MATCH(B668,tblAccounts[id],0))</f>
        <v>321570</v>
      </c>
      <c r="J668" s="25">
        <f>INDEX(tblReps[region_id],MATCH(I668,tblReps[id],0))</f>
        <v>1</v>
      </c>
      <c r="K668" s="25" t="str">
        <f>INDEX(tblRegions[name],MATCH(J668,tblRegions[id],0))</f>
        <v>Northeast</v>
      </c>
    </row>
    <row r="669" spans="1:11" ht="15" customHeight="1" x14ac:dyDescent="0.3">
      <c r="A669" s="25">
        <f>Raw_Orders!A669</f>
        <v>668</v>
      </c>
      <c r="B669" s="25">
        <f>Raw_Orders!B669</f>
        <v>1491</v>
      </c>
      <c r="C669" s="30">
        <f>INT(Raw_Orders!C669)</f>
        <v>42728</v>
      </c>
      <c r="D669" s="25">
        <f t="shared" si="30"/>
        <v>2016</v>
      </c>
      <c r="E669" s="25">
        <f t="shared" si="31"/>
        <v>12</v>
      </c>
      <c r="F669" s="25" t="str">
        <f t="shared" si="32"/>
        <v>Dec</v>
      </c>
      <c r="G669" s="25">
        <f>Raw_Orders!G669</f>
        <v>334</v>
      </c>
      <c r="H669" s="29">
        <f>Raw_Orders!K669</f>
        <v>1746.66</v>
      </c>
      <c r="I669" s="25">
        <f>INDEX(tblAccounts[sales_rep_id],MATCH(B669,tblAccounts[id],0))</f>
        <v>321570</v>
      </c>
      <c r="J669" s="25">
        <f>INDEX(tblReps[region_id],MATCH(I669,tblReps[id],0))</f>
        <v>1</v>
      </c>
      <c r="K669" s="25" t="str">
        <f>INDEX(tblRegions[name],MATCH(J669,tblRegions[id],0))</f>
        <v>Northeast</v>
      </c>
    </row>
    <row r="670" spans="1:11" ht="15" customHeight="1" x14ac:dyDescent="0.3">
      <c r="A670" s="25">
        <f>Raw_Orders!A670</f>
        <v>669</v>
      </c>
      <c r="B670" s="25">
        <f>Raw_Orders!B670</f>
        <v>1501</v>
      </c>
      <c r="C670" s="30">
        <f>INT(Raw_Orders!C670)</f>
        <v>42034</v>
      </c>
      <c r="D670" s="25">
        <f t="shared" si="30"/>
        <v>2015</v>
      </c>
      <c r="E670" s="25">
        <f t="shared" si="31"/>
        <v>1</v>
      </c>
      <c r="F670" s="25" t="str">
        <f t="shared" si="32"/>
        <v>Jan</v>
      </c>
      <c r="G670" s="25">
        <f>Raw_Orders!G670</f>
        <v>373</v>
      </c>
      <c r="H670" s="29">
        <f>Raw_Orders!K670</f>
        <v>2049.52</v>
      </c>
      <c r="I670" s="25">
        <f>INDEX(tblAccounts[sales_rep_id],MATCH(B670,tblAccounts[id],0))</f>
        <v>321580</v>
      </c>
      <c r="J670" s="25">
        <f>INDEX(tblReps[region_id],MATCH(I670,tblReps[id],0))</f>
        <v>1</v>
      </c>
      <c r="K670" s="25" t="str">
        <f>INDEX(tblRegions[name],MATCH(J670,tblRegions[id],0))</f>
        <v>Northeast</v>
      </c>
    </row>
    <row r="671" spans="1:11" ht="15" customHeight="1" x14ac:dyDescent="0.3">
      <c r="A671" s="25">
        <f>Raw_Orders!A671</f>
        <v>670</v>
      </c>
      <c r="B671" s="25">
        <f>Raw_Orders!B671</f>
        <v>1501</v>
      </c>
      <c r="C671" s="30">
        <f>INT(Raw_Orders!C671)</f>
        <v>42064</v>
      </c>
      <c r="D671" s="25">
        <f t="shared" si="30"/>
        <v>2015</v>
      </c>
      <c r="E671" s="25">
        <f t="shared" si="31"/>
        <v>3</v>
      </c>
      <c r="F671" s="25" t="str">
        <f t="shared" si="32"/>
        <v>Mar</v>
      </c>
      <c r="G671" s="25">
        <f>Raw_Orders!G671</f>
        <v>358</v>
      </c>
      <c r="H671" s="29">
        <f>Raw_Orders!K671</f>
        <v>1917.74</v>
      </c>
      <c r="I671" s="25">
        <f>INDEX(tblAccounts[sales_rep_id],MATCH(B671,tblAccounts[id],0))</f>
        <v>321580</v>
      </c>
      <c r="J671" s="25">
        <f>INDEX(tblReps[region_id],MATCH(I671,tblReps[id],0))</f>
        <v>1</v>
      </c>
      <c r="K671" s="25" t="str">
        <f>INDEX(tblRegions[name],MATCH(J671,tblRegions[id],0))</f>
        <v>Northeast</v>
      </c>
    </row>
    <row r="672" spans="1:11" ht="15" customHeight="1" x14ac:dyDescent="0.3">
      <c r="A672" s="25">
        <f>Raw_Orders!A672</f>
        <v>671</v>
      </c>
      <c r="B672" s="25">
        <f>Raw_Orders!B672</f>
        <v>1501</v>
      </c>
      <c r="C672" s="30">
        <f>INT(Raw_Orders!C672)</f>
        <v>42094</v>
      </c>
      <c r="D672" s="25">
        <f t="shared" si="30"/>
        <v>2015</v>
      </c>
      <c r="E672" s="25">
        <f t="shared" si="31"/>
        <v>3</v>
      </c>
      <c r="F672" s="25" t="str">
        <f t="shared" si="32"/>
        <v>Mar</v>
      </c>
      <c r="G672" s="25">
        <f>Raw_Orders!G672</f>
        <v>376</v>
      </c>
      <c r="H672" s="29">
        <f>Raw_Orders!K672</f>
        <v>2059.4699999999998</v>
      </c>
      <c r="I672" s="25">
        <f>INDEX(tblAccounts[sales_rep_id],MATCH(B672,tblAccounts[id],0))</f>
        <v>321580</v>
      </c>
      <c r="J672" s="25">
        <f>INDEX(tblReps[region_id],MATCH(I672,tblReps[id],0))</f>
        <v>1</v>
      </c>
      <c r="K672" s="25" t="str">
        <f>INDEX(tblRegions[name],MATCH(J672,tblRegions[id],0))</f>
        <v>Northeast</v>
      </c>
    </row>
    <row r="673" spans="1:11" ht="15" customHeight="1" x14ac:dyDescent="0.3">
      <c r="A673" s="25">
        <f>Raw_Orders!A673</f>
        <v>672</v>
      </c>
      <c r="B673" s="25">
        <f>Raw_Orders!B673</f>
        <v>1501</v>
      </c>
      <c r="C673" s="30">
        <f>INT(Raw_Orders!C673)</f>
        <v>42123</v>
      </c>
      <c r="D673" s="25">
        <f t="shared" si="30"/>
        <v>2015</v>
      </c>
      <c r="E673" s="25">
        <f t="shared" si="31"/>
        <v>4</v>
      </c>
      <c r="F673" s="25" t="str">
        <f t="shared" si="32"/>
        <v>Apr</v>
      </c>
      <c r="G673" s="25">
        <f>Raw_Orders!G673</f>
        <v>344</v>
      </c>
      <c r="H673" s="29">
        <f>Raw_Orders!K673</f>
        <v>1822.88</v>
      </c>
      <c r="I673" s="25">
        <f>INDEX(tblAccounts[sales_rep_id],MATCH(B673,tblAccounts[id],0))</f>
        <v>321580</v>
      </c>
      <c r="J673" s="25">
        <f>INDEX(tblReps[region_id],MATCH(I673,tblReps[id],0))</f>
        <v>1</v>
      </c>
      <c r="K673" s="25" t="str">
        <f>INDEX(tblRegions[name],MATCH(J673,tblRegions[id],0))</f>
        <v>Northeast</v>
      </c>
    </row>
    <row r="674" spans="1:11" ht="15" customHeight="1" x14ac:dyDescent="0.3">
      <c r="A674" s="25">
        <f>Raw_Orders!A674</f>
        <v>673</v>
      </c>
      <c r="B674" s="25">
        <f>Raw_Orders!B674</f>
        <v>1501</v>
      </c>
      <c r="C674" s="30">
        <f>INT(Raw_Orders!C674)</f>
        <v>42152</v>
      </c>
      <c r="D674" s="25">
        <f t="shared" si="30"/>
        <v>2015</v>
      </c>
      <c r="E674" s="25">
        <f t="shared" si="31"/>
        <v>5</v>
      </c>
      <c r="F674" s="25" t="str">
        <f t="shared" si="32"/>
        <v>May</v>
      </c>
      <c r="G674" s="25">
        <f>Raw_Orders!G674</f>
        <v>322</v>
      </c>
      <c r="H674" s="29">
        <f>Raw_Orders!K674</f>
        <v>1719.36</v>
      </c>
      <c r="I674" s="25">
        <f>INDEX(tblAccounts[sales_rep_id],MATCH(B674,tblAccounts[id],0))</f>
        <v>321580</v>
      </c>
      <c r="J674" s="25">
        <f>INDEX(tblReps[region_id],MATCH(I674,tblReps[id],0))</f>
        <v>1</v>
      </c>
      <c r="K674" s="25" t="str">
        <f>INDEX(tblRegions[name],MATCH(J674,tblRegions[id],0))</f>
        <v>Northeast</v>
      </c>
    </row>
    <row r="675" spans="1:11" ht="15" customHeight="1" x14ac:dyDescent="0.3">
      <c r="A675" s="25">
        <f>Raw_Orders!A675</f>
        <v>674</v>
      </c>
      <c r="B675" s="25">
        <f>Raw_Orders!B675</f>
        <v>1501</v>
      </c>
      <c r="C675" s="30">
        <f>INT(Raw_Orders!C675)</f>
        <v>42181</v>
      </c>
      <c r="D675" s="25">
        <f t="shared" si="30"/>
        <v>2015</v>
      </c>
      <c r="E675" s="25">
        <f t="shared" si="31"/>
        <v>6</v>
      </c>
      <c r="F675" s="25" t="str">
        <f t="shared" si="32"/>
        <v>Jun</v>
      </c>
      <c r="G675" s="25">
        <f>Raw_Orders!G675</f>
        <v>372</v>
      </c>
      <c r="H675" s="29">
        <f>Raw_Orders!K675</f>
        <v>2095.91</v>
      </c>
      <c r="I675" s="25">
        <f>INDEX(tblAccounts[sales_rep_id],MATCH(B675,tblAccounts[id],0))</f>
        <v>321580</v>
      </c>
      <c r="J675" s="25">
        <f>INDEX(tblReps[region_id],MATCH(I675,tblReps[id],0))</f>
        <v>1</v>
      </c>
      <c r="K675" s="25" t="str">
        <f>INDEX(tblRegions[name],MATCH(J675,tblRegions[id],0))</f>
        <v>Northeast</v>
      </c>
    </row>
    <row r="676" spans="1:11" ht="15" customHeight="1" x14ac:dyDescent="0.3">
      <c r="A676" s="25">
        <f>Raw_Orders!A676</f>
        <v>675</v>
      </c>
      <c r="B676" s="25">
        <f>Raw_Orders!B676</f>
        <v>1501</v>
      </c>
      <c r="C676" s="30">
        <f>INT(Raw_Orders!C676)</f>
        <v>42210</v>
      </c>
      <c r="D676" s="25">
        <f t="shared" si="30"/>
        <v>2015</v>
      </c>
      <c r="E676" s="25">
        <f t="shared" si="31"/>
        <v>7</v>
      </c>
      <c r="F676" s="25" t="str">
        <f t="shared" si="32"/>
        <v>Jul</v>
      </c>
      <c r="G676" s="25">
        <f>Raw_Orders!G676</f>
        <v>333</v>
      </c>
      <c r="H676" s="29">
        <f>Raw_Orders!K676</f>
        <v>1761.77</v>
      </c>
      <c r="I676" s="25">
        <f>INDEX(tblAccounts[sales_rep_id],MATCH(B676,tblAccounts[id],0))</f>
        <v>321580</v>
      </c>
      <c r="J676" s="25">
        <f>INDEX(tblReps[region_id],MATCH(I676,tblReps[id],0))</f>
        <v>1</v>
      </c>
      <c r="K676" s="25" t="str">
        <f>INDEX(tblRegions[name],MATCH(J676,tblRegions[id],0))</f>
        <v>Northeast</v>
      </c>
    </row>
    <row r="677" spans="1:11" ht="15" customHeight="1" x14ac:dyDescent="0.3">
      <c r="A677" s="25">
        <f>Raw_Orders!A677</f>
        <v>676</v>
      </c>
      <c r="B677" s="25">
        <f>Raw_Orders!B677</f>
        <v>1501</v>
      </c>
      <c r="C677" s="30">
        <f>INT(Raw_Orders!C677)</f>
        <v>42239</v>
      </c>
      <c r="D677" s="25">
        <f t="shared" si="30"/>
        <v>2015</v>
      </c>
      <c r="E677" s="25">
        <f t="shared" si="31"/>
        <v>8</v>
      </c>
      <c r="F677" s="25" t="str">
        <f t="shared" si="32"/>
        <v>Aug</v>
      </c>
      <c r="G677" s="25">
        <f>Raw_Orders!G677</f>
        <v>417</v>
      </c>
      <c r="H677" s="29">
        <f>Raw_Orders!K677</f>
        <v>2413.73</v>
      </c>
      <c r="I677" s="25">
        <f>INDEX(tblAccounts[sales_rep_id],MATCH(B677,tblAccounts[id],0))</f>
        <v>321580</v>
      </c>
      <c r="J677" s="25">
        <f>INDEX(tblReps[region_id],MATCH(I677,tblReps[id],0))</f>
        <v>1</v>
      </c>
      <c r="K677" s="25" t="str">
        <f>INDEX(tblRegions[name],MATCH(J677,tblRegions[id],0))</f>
        <v>Northeast</v>
      </c>
    </row>
    <row r="678" spans="1:11" ht="15" customHeight="1" x14ac:dyDescent="0.3">
      <c r="A678" s="25">
        <f>Raw_Orders!A678</f>
        <v>677</v>
      </c>
      <c r="B678" s="25">
        <f>Raw_Orders!B678</f>
        <v>1501</v>
      </c>
      <c r="C678" s="30">
        <f>INT(Raw_Orders!C678)</f>
        <v>42298</v>
      </c>
      <c r="D678" s="25">
        <f t="shared" si="30"/>
        <v>2015</v>
      </c>
      <c r="E678" s="25">
        <f t="shared" si="31"/>
        <v>10</v>
      </c>
      <c r="F678" s="25" t="str">
        <f t="shared" si="32"/>
        <v>Oct</v>
      </c>
      <c r="G678" s="25">
        <f>Raw_Orders!G678</f>
        <v>338</v>
      </c>
      <c r="H678" s="29">
        <f>Raw_Orders!K678</f>
        <v>1856.13</v>
      </c>
      <c r="I678" s="25">
        <f>INDEX(tblAccounts[sales_rep_id],MATCH(B678,tblAccounts[id],0))</f>
        <v>321580</v>
      </c>
      <c r="J678" s="25">
        <f>INDEX(tblReps[region_id],MATCH(I678,tblReps[id],0))</f>
        <v>1</v>
      </c>
      <c r="K678" s="25" t="str">
        <f>INDEX(tblRegions[name],MATCH(J678,tblRegions[id],0))</f>
        <v>Northeast</v>
      </c>
    </row>
    <row r="679" spans="1:11" ht="15" customHeight="1" x14ac:dyDescent="0.3">
      <c r="A679" s="25">
        <f>Raw_Orders!A679</f>
        <v>678</v>
      </c>
      <c r="B679" s="25">
        <f>Raw_Orders!B679</f>
        <v>1501</v>
      </c>
      <c r="C679" s="30">
        <f>INT(Raw_Orders!C679)</f>
        <v>42327</v>
      </c>
      <c r="D679" s="25">
        <f t="shared" si="30"/>
        <v>2015</v>
      </c>
      <c r="E679" s="25">
        <f t="shared" si="31"/>
        <v>11</v>
      </c>
      <c r="F679" s="25" t="str">
        <f t="shared" si="32"/>
        <v>Nov</v>
      </c>
      <c r="G679" s="25">
        <f>Raw_Orders!G679</f>
        <v>390</v>
      </c>
      <c r="H679" s="29">
        <f>Raw_Orders!K679</f>
        <v>2113.7399999999998</v>
      </c>
      <c r="I679" s="25">
        <f>INDEX(tblAccounts[sales_rep_id],MATCH(B679,tblAccounts[id],0))</f>
        <v>321580</v>
      </c>
      <c r="J679" s="25">
        <f>INDEX(tblReps[region_id],MATCH(I679,tblReps[id],0))</f>
        <v>1</v>
      </c>
      <c r="K679" s="25" t="str">
        <f>INDEX(tblRegions[name],MATCH(J679,tblRegions[id],0))</f>
        <v>Northeast</v>
      </c>
    </row>
    <row r="680" spans="1:11" ht="15" customHeight="1" x14ac:dyDescent="0.3">
      <c r="A680" s="25">
        <f>Raw_Orders!A680</f>
        <v>679</v>
      </c>
      <c r="B680" s="25">
        <f>Raw_Orders!B680</f>
        <v>1501</v>
      </c>
      <c r="C680" s="30">
        <f>INT(Raw_Orders!C680)</f>
        <v>42357</v>
      </c>
      <c r="D680" s="25">
        <f t="shared" si="30"/>
        <v>2015</v>
      </c>
      <c r="E680" s="25">
        <f t="shared" si="31"/>
        <v>12</v>
      </c>
      <c r="F680" s="25" t="str">
        <f t="shared" si="32"/>
        <v>Dec</v>
      </c>
      <c r="G680" s="25">
        <f>Raw_Orders!G680</f>
        <v>326</v>
      </c>
      <c r="H680" s="29">
        <f>Raw_Orders!K680</f>
        <v>1716.88</v>
      </c>
      <c r="I680" s="25">
        <f>INDEX(tblAccounts[sales_rep_id],MATCH(B680,tblAccounts[id],0))</f>
        <v>321580</v>
      </c>
      <c r="J680" s="25">
        <f>INDEX(tblReps[region_id],MATCH(I680,tblReps[id],0))</f>
        <v>1</v>
      </c>
      <c r="K680" s="25" t="str">
        <f>INDEX(tblRegions[name],MATCH(J680,tblRegions[id],0))</f>
        <v>Northeast</v>
      </c>
    </row>
    <row r="681" spans="1:11" ht="15" customHeight="1" x14ac:dyDescent="0.3">
      <c r="A681" s="25">
        <f>Raw_Orders!A681</f>
        <v>680</v>
      </c>
      <c r="B681" s="25">
        <f>Raw_Orders!B681</f>
        <v>1501</v>
      </c>
      <c r="C681" s="30">
        <f>INT(Raw_Orders!C681)</f>
        <v>42386</v>
      </c>
      <c r="D681" s="25">
        <f t="shared" si="30"/>
        <v>2016</v>
      </c>
      <c r="E681" s="25">
        <f t="shared" si="31"/>
        <v>1</v>
      </c>
      <c r="F681" s="25" t="str">
        <f t="shared" si="32"/>
        <v>Jan</v>
      </c>
      <c r="G681" s="25">
        <f>Raw_Orders!G681</f>
        <v>496</v>
      </c>
      <c r="H681" s="29">
        <f>Raw_Orders!K681</f>
        <v>2523.17</v>
      </c>
      <c r="I681" s="25">
        <f>INDEX(tblAccounts[sales_rep_id],MATCH(B681,tblAccounts[id],0))</f>
        <v>321580</v>
      </c>
      <c r="J681" s="25">
        <f>INDEX(tblReps[region_id],MATCH(I681,tblReps[id],0))</f>
        <v>1</v>
      </c>
      <c r="K681" s="25" t="str">
        <f>INDEX(tblRegions[name],MATCH(J681,tblRegions[id],0))</f>
        <v>Northeast</v>
      </c>
    </row>
    <row r="682" spans="1:11" ht="15" customHeight="1" x14ac:dyDescent="0.3">
      <c r="A682" s="25">
        <f>Raw_Orders!A682</f>
        <v>681</v>
      </c>
      <c r="B682" s="25">
        <f>Raw_Orders!B682</f>
        <v>1501</v>
      </c>
      <c r="C682" s="30">
        <f>INT(Raw_Orders!C682)</f>
        <v>42415</v>
      </c>
      <c r="D682" s="25">
        <f t="shared" si="30"/>
        <v>2016</v>
      </c>
      <c r="E682" s="25">
        <f t="shared" si="31"/>
        <v>2</v>
      </c>
      <c r="F682" s="25" t="str">
        <f t="shared" si="32"/>
        <v>Feb</v>
      </c>
      <c r="G682" s="25">
        <f>Raw_Orders!G682</f>
        <v>297</v>
      </c>
      <c r="H682" s="29">
        <f>Raw_Orders!K682</f>
        <v>1482.03</v>
      </c>
      <c r="I682" s="25">
        <f>INDEX(tblAccounts[sales_rep_id],MATCH(B682,tblAccounts[id],0))</f>
        <v>321580</v>
      </c>
      <c r="J682" s="25">
        <f>INDEX(tblReps[region_id],MATCH(I682,tblReps[id],0))</f>
        <v>1</v>
      </c>
      <c r="K682" s="25" t="str">
        <f>INDEX(tblRegions[name],MATCH(J682,tblRegions[id],0))</f>
        <v>Northeast</v>
      </c>
    </row>
    <row r="683" spans="1:11" ht="15" customHeight="1" x14ac:dyDescent="0.3">
      <c r="A683" s="25">
        <f>Raw_Orders!A683</f>
        <v>682</v>
      </c>
      <c r="B683" s="25">
        <f>Raw_Orders!B683</f>
        <v>1501</v>
      </c>
      <c r="C683" s="30">
        <f>INT(Raw_Orders!C683)</f>
        <v>42444</v>
      </c>
      <c r="D683" s="25">
        <f t="shared" si="30"/>
        <v>2016</v>
      </c>
      <c r="E683" s="25">
        <f t="shared" si="31"/>
        <v>3</v>
      </c>
      <c r="F683" s="25" t="str">
        <f t="shared" si="32"/>
        <v>Mar</v>
      </c>
      <c r="G683" s="25">
        <f>Raw_Orders!G683</f>
        <v>335</v>
      </c>
      <c r="H683" s="29">
        <f>Raw_Orders!K683</f>
        <v>1784.84</v>
      </c>
      <c r="I683" s="25">
        <f>INDEX(tblAccounts[sales_rep_id],MATCH(B683,tblAccounts[id],0))</f>
        <v>321580</v>
      </c>
      <c r="J683" s="25">
        <f>INDEX(tblReps[region_id],MATCH(I683,tblReps[id],0))</f>
        <v>1</v>
      </c>
      <c r="K683" s="25" t="str">
        <f>INDEX(tblRegions[name],MATCH(J683,tblRegions[id],0))</f>
        <v>Northeast</v>
      </c>
    </row>
    <row r="684" spans="1:11" ht="15" customHeight="1" x14ac:dyDescent="0.3">
      <c r="A684" s="25">
        <f>Raw_Orders!A684</f>
        <v>683</v>
      </c>
      <c r="B684" s="25">
        <f>Raw_Orders!B684</f>
        <v>1501</v>
      </c>
      <c r="C684" s="30">
        <f>INT(Raw_Orders!C684)</f>
        <v>42474</v>
      </c>
      <c r="D684" s="25">
        <f t="shared" si="30"/>
        <v>2016</v>
      </c>
      <c r="E684" s="25">
        <f t="shared" si="31"/>
        <v>4</v>
      </c>
      <c r="F684" s="25" t="str">
        <f t="shared" si="32"/>
        <v>Apr</v>
      </c>
      <c r="G684" s="25">
        <f>Raw_Orders!G684</f>
        <v>31</v>
      </c>
      <c r="H684" s="29">
        <f>Raw_Orders!K684</f>
        <v>242.27</v>
      </c>
      <c r="I684" s="25">
        <f>INDEX(tblAccounts[sales_rep_id],MATCH(B684,tblAccounts[id],0))</f>
        <v>321580</v>
      </c>
      <c r="J684" s="25">
        <f>INDEX(tblReps[region_id],MATCH(I684,tblReps[id],0))</f>
        <v>1</v>
      </c>
      <c r="K684" s="25" t="str">
        <f>INDEX(tblRegions[name],MATCH(J684,tblRegions[id],0))</f>
        <v>Northeast</v>
      </c>
    </row>
    <row r="685" spans="1:11" ht="15" customHeight="1" x14ac:dyDescent="0.3">
      <c r="A685" s="25">
        <f>Raw_Orders!A685</f>
        <v>684</v>
      </c>
      <c r="B685" s="25">
        <f>Raw_Orders!B685</f>
        <v>1501</v>
      </c>
      <c r="C685" s="30">
        <f>INT(Raw_Orders!C685)</f>
        <v>42504</v>
      </c>
      <c r="D685" s="25">
        <f t="shared" si="30"/>
        <v>2016</v>
      </c>
      <c r="E685" s="25">
        <f t="shared" si="31"/>
        <v>5</v>
      </c>
      <c r="F685" s="25" t="str">
        <f t="shared" si="32"/>
        <v>May</v>
      </c>
      <c r="G685" s="25">
        <f>Raw_Orders!G685</f>
        <v>371</v>
      </c>
      <c r="H685" s="29">
        <f>Raw_Orders!K685</f>
        <v>2090.92</v>
      </c>
      <c r="I685" s="25">
        <f>INDEX(tblAccounts[sales_rep_id],MATCH(B685,tblAccounts[id],0))</f>
        <v>321580</v>
      </c>
      <c r="J685" s="25">
        <f>INDEX(tblReps[region_id],MATCH(I685,tblReps[id],0))</f>
        <v>1</v>
      </c>
      <c r="K685" s="25" t="str">
        <f>INDEX(tblRegions[name],MATCH(J685,tblRegions[id],0))</f>
        <v>Northeast</v>
      </c>
    </row>
    <row r="686" spans="1:11" ht="15" customHeight="1" x14ac:dyDescent="0.3">
      <c r="A686" s="25">
        <f>Raw_Orders!A686</f>
        <v>685</v>
      </c>
      <c r="B686" s="25">
        <f>Raw_Orders!B686</f>
        <v>1501</v>
      </c>
      <c r="C686" s="30">
        <f>INT(Raw_Orders!C686)</f>
        <v>42533</v>
      </c>
      <c r="D686" s="25">
        <f t="shared" si="30"/>
        <v>2016</v>
      </c>
      <c r="E686" s="25">
        <f t="shared" si="31"/>
        <v>6</v>
      </c>
      <c r="F686" s="25" t="str">
        <f t="shared" si="32"/>
        <v>Jun</v>
      </c>
      <c r="G686" s="25">
        <f>Raw_Orders!G686</f>
        <v>357</v>
      </c>
      <c r="H686" s="29">
        <f>Raw_Orders!K686</f>
        <v>1925.88</v>
      </c>
      <c r="I686" s="25">
        <f>INDEX(tblAccounts[sales_rep_id],MATCH(B686,tblAccounts[id],0))</f>
        <v>321580</v>
      </c>
      <c r="J686" s="25">
        <f>INDEX(tblReps[region_id],MATCH(I686,tblReps[id],0))</f>
        <v>1</v>
      </c>
      <c r="K686" s="25" t="str">
        <f>INDEX(tblRegions[name],MATCH(J686,tblRegions[id],0))</f>
        <v>Northeast</v>
      </c>
    </row>
    <row r="687" spans="1:11" ht="15" customHeight="1" x14ac:dyDescent="0.3">
      <c r="A687" s="25">
        <f>Raw_Orders!A687</f>
        <v>686</v>
      </c>
      <c r="B687" s="25">
        <f>Raw_Orders!B687</f>
        <v>1501</v>
      </c>
      <c r="C687" s="30">
        <f>INT(Raw_Orders!C687)</f>
        <v>42562</v>
      </c>
      <c r="D687" s="25">
        <f t="shared" si="30"/>
        <v>2016</v>
      </c>
      <c r="E687" s="25">
        <f t="shared" si="31"/>
        <v>7</v>
      </c>
      <c r="F687" s="25" t="str">
        <f t="shared" si="32"/>
        <v>Jul</v>
      </c>
      <c r="G687" s="25">
        <f>Raw_Orders!G687</f>
        <v>321</v>
      </c>
      <c r="H687" s="29">
        <f>Raw_Orders!K687</f>
        <v>1658.07</v>
      </c>
      <c r="I687" s="25">
        <f>INDEX(tblAccounts[sales_rep_id],MATCH(B687,tblAccounts[id],0))</f>
        <v>321580</v>
      </c>
      <c r="J687" s="25">
        <f>INDEX(tblReps[region_id],MATCH(I687,tblReps[id],0))</f>
        <v>1</v>
      </c>
      <c r="K687" s="25" t="str">
        <f>INDEX(tblRegions[name],MATCH(J687,tblRegions[id],0))</f>
        <v>Northeast</v>
      </c>
    </row>
    <row r="688" spans="1:11" ht="15" customHeight="1" x14ac:dyDescent="0.3">
      <c r="A688" s="25">
        <f>Raw_Orders!A688</f>
        <v>687</v>
      </c>
      <c r="B688" s="25">
        <f>Raw_Orders!B688</f>
        <v>1501</v>
      </c>
      <c r="C688" s="30">
        <f>INT(Raw_Orders!C688)</f>
        <v>42591</v>
      </c>
      <c r="D688" s="25">
        <f t="shared" si="30"/>
        <v>2016</v>
      </c>
      <c r="E688" s="25">
        <f t="shared" si="31"/>
        <v>8</v>
      </c>
      <c r="F688" s="25" t="str">
        <f t="shared" si="32"/>
        <v>Aug</v>
      </c>
      <c r="G688" s="25">
        <f>Raw_Orders!G688</f>
        <v>328</v>
      </c>
      <c r="H688" s="29">
        <f>Raw_Orders!K688</f>
        <v>1731.72</v>
      </c>
      <c r="I688" s="25">
        <f>INDEX(tblAccounts[sales_rep_id],MATCH(B688,tblAccounts[id],0))</f>
        <v>321580</v>
      </c>
      <c r="J688" s="25">
        <f>INDEX(tblReps[region_id],MATCH(I688,tblReps[id],0))</f>
        <v>1</v>
      </c>
      <c r="K688" s="25" t="str">
        <f>INDEX(tblRegions[name],MATCH(J688,tblRegions[id],0))</f>
        <v>Northeast</v>
      </c>
    </row>
    <row r="689" spans="1:11" ht="15" customHeight="1" x14ac:dyDescent="0.3">
      <c r="A689" s="25">
        <f>Raw_Orders!A689</f>
        <v>688</v>
      </c>
      <c r="B689" s="25">
        <f>Raw_Orders!B689</f>
        <v>1501</v>
      </c>
      <c r="C689" s="30">
        <f>INT(Raw_Orders!C689)</f>
        <v>42621</v>
      </c>
      <c r="D689" s="25">
        <f t="shared" si="30"/>
        <v>2016</v>
      </c>
      <c r="E689" s="25">
        <f t="shared" si="31"/>
        <v>9</v>
      </c>
      <c r="F689" s="25" t="str">
        <f t="shared" si="32"/>
        <v>Sep</v>
      </c>
      <c r="G689" s="25">
        <f>Raw_Orders!G689</f>
        <v>454</v>
      </c>
      <c r="H689" s="29">
        <f>Raw_Orders!K689</f>
        <v>2422.41</v>
      </c>
      <c r="I689" s="25">
        <f>INDEX(tblAccounts[sales_rep_id],MATCH(B689,tblAccounts[id],0))</f>
        <v>321580</v>
      </c>
      <c r="J689" s="25">
        <f>INDEX(tblReps[region_id],MATCH(I689,tblReps[id],0))</f>
        <v>1</v>
      </c>
      <c r="K689" s="25" t="str">
        <f>INDEX(tblRegions[name],MATCH(J689,tblRegions[id],0))</f>
        <v>Northeast</v>
      </c>
    </row>
    <row r="690" spans="1:11" ht="15" customHeight="1" x14ac:dyDescent="0.3">
      <c r="A690" s="25">
        <f>Raw_Orders!A690</f>
        <v>689</v>
      </c>
      <c r="B690" s="25">
        <f>Raw_Orders!B690</f>
        <v>1501</v>
      </c>
      <c r="C690" s="30">
        <f>INT(Raw_Orders!C690)</f>
        <v>42650</v>
      </c>
      <c r="D690" s="25">
        <f t="shared" si="30"/>
        <v>2016</v>
      </c>
      <c r="E690" s="25">
        <f t="shared" si="31"/>
        <v>10</v>
      </c>
      <c r="F690" s="25" t="str">
        <f t="shared" si="32"/>
        <v>Oct</v>
      </c>
      <c r="G690" s="25">
        <f>Raw_Orders!G690</f>
        <v>349</v>
      </c>
      <c r="H690" s="29">
        <f>Raw_Orders!K690</f>
        <v>1907.3</v>
      </c>
      <c r="I690" s="25">
        <f>INDEX(tblAccounts[sales_rep_id],MATCH(B690,tblAccounts[id],0))</f>
        <v>321580</v>
      </c>
      <c r="J690" s="25">
        <f>INDEX(tblReps[region_id],MATCH(I690,tblReps[id],0))</f>
        <v>1</v>
      </c>
      <c r="K690" s="25" t="str">
        <f>INDEX(tblRegions[name],MATCH(J690,tblRegions[id],0))</f>
        <v>Northeast</v>
      </c>
    </row>
    <row r="691" spans="1:11" ht="15" customHeight="1" x14ac:dyDescent="0.3">
      <c r="A691" s="25">
        <f>Raw_Orders!A691</f>
        <v>690</v>
      </c>
      <c r="B691" s="25">
        <f>Raw_Orders!B691</f>
        <v>1501</v>
      </c>
      <c r="C691" s="30">
        <f>INT(Raw_Orders!C691)</f>
        <v>42679</v>
      </c>
      <c r="D691" s="25">
        <f t="shared" si="30"/>
        <v>2016</v>
      </c>
      <c r="E691" s="25">
        <f t="shared" si="31"/>
        <v>11</v>
      </c>
      <c r="F691" s="25" t="str">
        <f t="shared" si="32"/>
        <v>Nov</v>
      </c>
      <c r="G691" s="25">
        <f>Raw_Orders!G691</f>
        <v>361</v>
      </c>
      <c r="H691" s="29">
        <f>Raw_Orders!K691</f>
        <v>1953.99</v>
      </c>
      <c r="I691" s="25">
        <f>INDEX(tblAccounts[sales_rep_id],MATCH(B691,tblAccounts[id],0))</f>
        <v>321580</v>
      </c>
      <c r="J691" s="25">
        <f>INDEX(tblReps[region_id],MATCH(I691,tblReps[id],0))</f>
        <v>1</v>
      </c>
      <c r="K691" s="25" t="str">
        <f>INDEX(tblRegions[name],MATCH(J691,tblRegions[id],0))</f>
        <v>Northeast</v>
      </c>
    </row>
    <row r="692" spans="1:11" ht="15" customHeight="1" x14ac:dyDescent="0.3">
      <c r="A692" s="25">
        <f>Raw_Orders!A692</f>
        <v>691</v>
      </c>
      <c r="B692" s="25">
        <f>Raw_Orders!B692</f>
        <v>1501</v>
      </c>
      <c r="C692" s="30">
        <f>INT(Raw_Orders!C692)</f>
        <v>42709</v>
      </c>
      <c r="D692" s="25">
        <f t="shared" si="30"/>
        <v>2016</v>
      </c>
      <c r="E692" s="25">
        <f t="shared" si="31"/>
        <v>12</v>
      </c>
      <c r="F692" s="25" t="str">
        <f t="shared" si="32"/>
        <v>Dec</v>
      </c>
      <c r="G692" s="25">
        <f>Raw_Orders!G692</f>
        <v>379</v>
      </c>
      <c r="H692" s="29">
        <f>Raw_Orders!K692</f>
        <v>2092.63</v>
      </c>
      <c r="I692" s="25">
        <f>INDEX(tblAccounts[sales_rep_id],MATCH(B692,tblAccounts[id],0))</f>
        <v>321580</v>
      </c>
      <c r="J692" s="25">
        <f>INDEX(tblReps[region_id],MATCH(I692,tblReps[id],0))</f>
        <v>1</v>
      </c>
      <c r="K692" s="25" t="str">
        <f>INDEX(tblRegions[name],MATCH(J692,tblRegions[id],0))</f>
        <v>Northeast</v>
      </c>
    </row>
    <row r="693" spans="1:11" ht="15" customHeight="1" x14ac:dyDescent="0.3">
      <c r="A693" s="25">
        <f>Raw_Orders!A693</f>
        <v>692</v>
      </c>
      <c r="B693" s="25">
        <f>Raw_Orders!B693</f>
        <v>1511</v>
      </c>
      <c r="C693" s="30">
        <f>INT(Raw_Orders!C693)</f>
        <v>42449</v>
      </c>
      <c r="D693" s="25">
        <f t="shared" si="30"/>
        <v>2016</v>
      </c>
      <c r="E693" s="25">
        <f t="shared" si="31"/>
        <v>3</v>
      </c>
      <c r="F693" s="25" t="str">
        <f t="shared" si="32"/>
        <v>Mar</v>
      </c>
      <c r="G693" s="25">
        <f>Raw_Orders!G693</f>
        <v>542</v>
      </c>
      <c r="H693" s="29">
        <f>Raw_Orders!K693</f>
        <v>2802.73</v>
      </c>
      <c r="I693" s="25">
        <f>INDEX(tblAccounts[sales_rep_id],MATCH(B693,tblAccounts[id],0))</f>
        <v>321590</v>
      </c>
      <c r="J693" s="25">
        <f>INDEX(tblReps[region_id],MATCH(I693,tblReps[id],0))</f>
        <v>1</v>
      </c>
      <c r="K693" s="25" t="str">
        <f>INDEX(tblRegions[name],MATCH(J693,tblRegions[id],0))</f>
        <v>Northeast</v>
      </c>
    </row>
    <row r="694" spans="1:11" ht="15" customHeight="1" x14ac:dyDescent="0.3">
      <c r="A694" s="25">
        <f>Raw_Orders!A694</f>
        <v>693</v>
      </c>
      <c r="B694" s="25">
        <f>Raw_Orders!B694</f>
        <v>1511</v>
      </c>
      <c r="C694" s="30">
        <f>INT(Raw_Orders!C694)</f>
        <v>42479</v>
      </c>
      <c r="D694" s="25">
        <f t="shared" si="30"/>
        <v>2016</v>
      </c>
      <c r="E694" s="25">
        <f t="shared" si="31"/>
        <v>4</v>
      </c>
      <c r="F694" s="25" t="str">
        <f t="shared" si="32"/>
        <v>Apr</v>
      </c>
      <c r="G694" s="25">
        <f>Raw_Orders!G694</f>
        <v>524</v>
      </c>
      <c r="H694" s="29">
        <f>Raw_Orders!K694</f>
        <v>2642.93</v>
      </c>
      <c r="I694" s="25">
        <f>INDEX(tblAccounts[sales_rep_id],MATCH(B694,tblAccounts[id],0))</f>
        <v>321590</v>
      </c>
      <c r="J694" s="25">
        <f>INDEX(tblReps[region_id],MATCH(I694,tblReps[id],0))</f>
        <v>1</v>
      </c>
      <c r="K694" s="25" t="str">
        <f>INDEX(tblRegions[name],MATCH(J694,tblRegions[id],0))</f>
        <v>Northeast</v>
      </c>
    </row>
    <row r="695" spans="1:11" ht="15" customHeight="1" x14ac:dyDescent="0.3">
      <c r="A695" s="25">
        <f>Raw_Orders!A695</f>
        <v>694</v>
      </c>
      <c r="B695" s="25">
        <f>Raw_Orders!B695</f>
        <v>1511</v>
      </c>
      <c r="C695" s="30">
        <f>INT(Raw_Orders!C695)</f>
        <v>42509</v>
      </c>
      <c r="D695" s="25">
        <f t="shared" si="30"/>
        <v>2016</v>
      </c>
      <c r="E695" s="25">
        <f t="shared" si="31"/>
        <v>5</v>
      </c>
      <c r="F695" s="25" t="str">
        <f t="shared" si="32"/>
        <v>May</v>
      </c>
      <c r="G695" s="25">
        <f>Raw_Orders!G695</f>
        <v>511</v>
      </c>
      <c r="H695" s="29">
        <f>Raw_Orders!K695</f>
        <v>2606.23</v>
      </c>
      <c r="I695" s="25">
        <f>INDEX(tblAccounts[sales_rep_id],MATCH(B695,tblAccounts[id],0))</f>
        <v>321590</v>
      </c>
      <c r="J695" s="25">
        <f>INDEX(tblReps[region_id],MATCH(I695,tblReps[id],0))</f>
        <v>1</v>
      </c>
      <c r="K695" s="25" t="str">
        <f>INDEX(tblRegions[name],MATCH(J695,tblRegions[id],0))</f>
        <v>Northeast</v>
      </c>
    </row>
    <row r="696" spans="1:11" ht="15" customHeight="1" x14ac:dyDescent="0.3">
      <c r="A696" s="25">
        <f>Raw_Orders!A696</f>
        <v>695</v>
      </c>
      <c r="B696" s="25">
        <f>Raw_Orders!B696</f>
        <v>1511</v>
      </c>
      <c r="C696" s="30">
        <f>INT(Raw_Orders!C696)</f>
        <v>42539</v>
      </c>
      <c r="D696" s="25">
        <f t="shared" si="30"/>
        <v>2016</v>
      </c>
      <c r="E696" s="25">
        <f t="shared" si="31"/>
        <v>6</v>
      </c>
      <c r="F696" s="25" t="str">
        <f t="shared" si="32"/>
        <v>Jun</v>
      </c>
      <c r="G696" s="25">
        <f>Raw_Orders!G696</f>
        <v>438</v>
      </c>
      <c r="H696" s="29">
        <f>Raw_Orders!K696</f>
        <v>2185.62</v>
      </c>
      <c r="I696" s="25">
        <f>INDEX(tblAccounts[sales_rep_id],MATCH(B696,tblAccounts[id],0))</f>
        <v>321590</v>
      </c>
      <c r="J696" s="25">
        <f>INDEX(tblReps[region_id],MATCH(I696,tblReps[id],0))</f>
        <v>1</v>
      </c>
      <c r="K696" s="25" t="str">
        <f>INDEX(tblRegions[name],MATCH(J696,tblRegions[id],0))</f>
        <v>Northeast</v>
      </c>
    </row>
    <row r="697" spans="1:11" ht="15" customHeight="1" x14ac:dyDescent="0.3">
      <c r="A697" s="25">
        <f>Raw_Orders!A697</f>
        <v>696</v>
      </c>
      <c r="B697" s="25">
        <f>Raw_Orders!B697</f>
        <v>1511</v>
      </c>
      <c r="C697" s="30">
        <f>INT(Raw_Orders!C697)</f>
        <v>42568</v>
      </c>
      <c r="D697" s="25">
        <f t="shared" si="30"/>
        <v>2016</v>
      </c>
      <c r="E697" s="25">
        <f t="shared" si="31"/>
        <v>7</v>
      </c>
      <c r="F697" s="25" t="str">
        <f t="shared" si="32"/>
        <v>Jul</v>
      </c>
      <c r="G697" s="25">
        <f>Raw_Orders!G697</f>
        <v>501</v>
      </c>
      <c r="H697" s="29">
        <f>Raw_Orders!K697</f>
        <v>2600.15</v>
      </c>
      <c r="I697" s="25">
        <f>INDEX(tblAccounts[sales_rep_id],MATCH(B697,tblAccounts[id],0))</f>
        <v>321590</v>
      </c>
      <c r="J697" s="25">
        <f>INDEX(tblReps[region_id],MATCH(I697,tblReps[id],0))</f>
        <v>1</v>
      </c>
      <c r="K697" s="25" t="str">
        <f>INDEX(tblRegions[name],MATCH(J697,tblRegions[id],0))</f>
        <v>Northeast</v>
      </c>
    </row>
    <row r="698" spans="1:11" ht="15" customHeight="1" x14ac:dyDescent="0.3">
      <c r="A698" s="25">
        <f>Raw_Orders!A698</f>
        <v>697</v>
      </c>
      <c r="B698" s="25">
        <f>Raw_Orders!B698</f>
        <v>1511</v>
      </c>
      <c r="C698" s="30">
        <f>INT(Raw_Orders!C698)</f>
        <v>42597</v>
      </c>
      <c r="D698" s="25">
        <f t="shared" si="30"/>
        <v>2016</v>
      </c>
      <c r="E698" s="25">
        <f t="shared" si="31"/>
        <v>8</v>
      </c>
      <c r="F698" s="25" t="str">
        <f t="shared" si="32"/>
        <v>Aug</v>
      </c>
      <c r="G698" s="25">
        <f>Raw_Orders!G698</f>
        <v>489</v>
      </c>
      <c r="H698" s="29">
        <f>Raw_Orders!K698</f>
        <v>2440.11</v>
      </c>
      <c r="I698" s="25">
        <f>INDEX(tblAccounts[sales_rep_id],MATCH(B698,tblAccounts[id],0))</f>
        <v>321590</v>
      </c>
      <c r="J698" s="25">
        <f>INDEX(tblReps[region_id],MATCH(I698,tblReps[id],0))</f>
        <v>1</v>
      </c>
      <c r="K698" s="25" t="str">
        <f>INDEX(tblRegions[name],MATCH(J698,tblRegions[id],0))</f>
        <v>Northeast</v>
      </c>
    </row>
    <row r="699" spans="1:11" ht="15" customHeight="1" x14ac:dyDescent="0.3">
      <c r="A699" s="25">
        <f>Raw_Orders!A699</f>
        <v>698</v>
      </c>
      <c r="B699" s="25">
        <f>Raw_Orders!B699</f>
        <v>1511</v>
      </c>
      <c r="C699" s="30">
        <f>INT(Raw_Orders!C699)</f>
        <v>42627</v>
      </c>
      <c r="D699" s="25">
        <f t="shared" si="30"/>
        <v>2016</v>
      </c>
      <c r="E699" s="25">
        <f t="shared" si="31"/>
        <v>9</v>
      </c>
      <c r="F699" s="25" t="str">
        <f t="shared" si="32"/>
        <v>Sep</v>
      </c>
      <c r="G699" s="25">
        <f>Raw_Orders!G699</f>
        <v>538</v>
      </c>
      <c r="H699" s="29">
        <f>Raw_Orders!K699</f>
        <v>2728.4</v>
      </c>
      <c r="I699" s="25">
        <f>INDEX(tblAccounts[sales_rep_id],MATCH(B699,tblAccounts[id],0))</f>
        <v>321590</v>
      </c>
      <c r="J699" s="25">
        <f>INDEX(tblReps[region_id],MATCH(I699,tblReps[id],0))</f>
        <v>1</v>
      </c>
      <c r="K699" s="25" t="str">
        <f>INDEX(tblRegions[name],MATCH(J699,tblRegions[id],0))</f>
        <v>Northeast</v>
      </c>
    </row>
    <row r="700" spans="1:11" ht="15" customHeight="1" x14ac:dyDescent="0.3">
      <c r="A700" s="25">
        <f>Raw_Orders!A700</f>
        <v>699</v>
      </c>
      <c r="B700" s="25">
        <f>Raw_Orders!B700</f>
        <v>1511</v>
      </c>
      <c r="C700" s="30">
        <f>INT(Raw_Orders!C700)</f>
        <v>42657</v>
      </c>
      <c r="D700" s="25">
        <f t="shared" si="30"/>
        <v>2016</v>
      </c>
      <c r="E700" s="25">
        <f t="shared" si="31"/>
        <v>10</v>
      </c>
      <c r="F700" s="25" t="str">
        <f t="shared" si="32"/>
        <v>Oct</v>
      </c>
      <c r="G700" s="25">
        <f>Raw_Orders!G700</f>
        <v>465</v>
      </c>
      <c r="H700" s="29">
        <f>Raw_Orders!K700</f>
        <v>2397.85</v>
      </c>
      <c r="I700" s="25">
        <f>INDEX(tblAccounts[sales_rep_id],MATCH(B700,tblAccounts[id],0))</f>
        <v>321590</v>
      </c>
      <c r="J700" s="25">
        <f>INDEX(tblReps[region_id],MATCH(I700,tblReps[id],0))</f>
        <v>1</v>
      </c>
      <c r="K700" s="25" t="str">
        <f>INDEX(tblRegions[name],MATCH(J700,tblRegions[id],0))</f>
        <v>Northeast</v>
      </c>
    </row>
    <row r="701" spans="1:11" ht="15" customHeight="1" x14ac:dyDescent="0.3">
      <c r="A701" s="25">
        <f>Raw_Orders!A701</f>
        <v>700</v>
      </c>
      <c r="B701" s="25">
        <f>Raw_Orders!B701</f>
        <v>1511</v>
      </c>
      <c r="C701" s="30">
        <f>INT(Raw_Orders!C701)</f>
        <v>42687</v>
      </c>
      <c r="D701" s="25">
        <f t="shared" si="30"/>
        <v>2016</v>
      </c>
      <c r="E701" s="25">
        <f t="shared" si="31"/>
        <v>11</v>
      </c>
      <c r="F701" s="25" t="str">
        <f t="shared" si="32"/>
        <v>Nov</v>
      </c>
      <c r="G701" s="25">
        <f>Raw_Orders!G701</f>
        <v>516</v>
      </c>
      <c r="H701" s="29">
        <f>Raw_Orders!K701</f>
        <v>2658.07</v>
      </c>
      <c r="I701" s="25">
        <f>INDEX(tblAccounts[sales_rep_id],MATCH(B701,tblAccounts[id],0))</f>
        <v>321590</v>
      </c>
      <c r="J701" s="25">
        <f>INDEX(tblReps[region_id],MATCH(I701,tblReps[id],0))</f>
        <v>1</v>
      </c>
      <c r="K701" s="25" t="str">
        <f>INDEX(tblRegions[name],MATCH(J701,tblRegions[id],0))</f>
        <v>Northeast</v>
      </c>
    </row>
    <row r="702" spans="1:11" ht="15" customHeight="1" x14ac:dyDescent="0.3">
      <c r="A702" s="25">
        <f>Raw_Orders!A702</f>
        <v>701</v>
      </c>
      <c r="B702" s="25">
        <f>Raw_Orders!B702</f>
        <v>1511</v>
      </c>
      <c r="C702" s="30">
        <f>INT(Raw_Orders!C702)</f>
        <v>42716</v>
      </c>
      <c r="D702" s="25">
        <f t="shared" si="30"/>
        <v>2016</v>
      </c>
      <c r="E702" s="25">
        <f t="shared" si="31"/>
        <v>12</v>
      </c>
      <c r="F702" s="25" t="str">
        <f t="shared" si="32"/>
        <v>Dec</v>
      </c>
      <c r="G702" s="25">
        <f>Raw_Orders!G702</f>
        <v>566</v>
      </c>
      <c r="H702" s="29">
        <f>Raw_Orders!K702</f>
        <v>2924.34</v>
      </c>
      <c r="I702" s="25">
        <f>INDEX(tblAccounts[sales_rep_id],MATCH(B702,tblAccounts[id],0))</f>
        <v>321590</v>
      </c>
      <c r="J702" s="25">
        <f>INDEX(tblReps[region_id],MATCH(I702,tblReps[id],0))</f>
        <v>1</v>
      </c>
      <c r="K702" s="25" t="str">
        <f>INDEX(tblRegions[name],MATCH(J702,tblRegions[id],0))</f>
        <v>Northeast</v>
      </c>
    </row>
    <row r="703" spans="1:11" ht="15" customHeight="1" x14ac:dyDescent="0.3">
      <c r="A703" s="25">
        <f>Raw_Orders!A703</f>
        <v>702</v>
      </c>
      <c r="B703" s="25">
        <f>Raw_Orders!B703</f>
        <v>1521</v>
      </c>
      <c r="C703" s="30">
        <f>INT(Raw_Orders!C703)</f>
        <v>41639</v>
      </c>
      <c r="D703" s="25">
        <f t="shared" si="30"/>
        <v>2013</v>
      </c>
      <c r="E703" s="25">
        <f t="shared" si="31"/>
        <v>12</v>
      </c>
      <c r="F703" s="25" t="str">
        <f t="shared" si="32"/>
        <v>Dec</v>
      </c>
      <c r="G703" s="25">
        <f>Raw_Orders!G703</f>
        <v>292</v>
      </c>
      <c r="H703" s="29">
        <f>Raw_Orders!K703</f>
        <v>1538.46</v>
      </c>
      <c r="I703" s="25">
        <f>INDEX(tblAccounts[sales_rep_id],MATCH(B703,tblAccounts[id],0))</f>
        <v>321600</v>
      </c>
      <c r="J703" s="25">
        <f>INDEX(tblReps[region_id],MATCH(I703,tblReps[id],0))</f>
        <v>1</v>
      </c>
      <c r="K703" s="25" t="str">
        <f>INDEX(tblRegions[name],MATCH(J703,tblRegions[id],0))</f>
        <v>Northeast</v>
      </c>
    </row>
    <row r="704" spans="1:11" ht="15" customHeight="1" x14ac:dyDescent="0.3">
      <c r="A704" s="25">
        <f>Raw_Orders!A704</f>
        <v>703</v>
      </c>
      <c r="B704" s="25">
        <f>Raw_Orders!B704</f>
        <v>1521</v>
      </c>
      <c r="C704" s="30">
        <f>INT(Raw_Orders!C704)</f>
        <v>41668</v>
      </c>
      <c r="D704" s="25">
        <f t="shared" si="30"/>
        <v>2014</v>
      </c>
      <c r="E704" s="25">
        <f t="shared" si="31"/>
        <v>1</v>
      </c>
      <c r="F704" s="25" t="str">
        <f t="shared" si="32"/>
        <v>Jan</v>
      </c>
      <c r="G704" s="25">
        <f>Raw_Orders!G704</f>
        <v>483</v>
      </c>
      <c r="H704" s="29">
        <f>Raw_Orders!K704</f>
        <v>2413.3000000000002</v>
      </c>
      <c r="I704" s="25">
        <f>INDEX(tblAccounts[sales_rep_id],MATCH(B704,tblAccounts[id],0))</f>
        <v>321600</v>
      </c>
      <c r="J704" s="25">
        <f>INDEX(tblReps[region_id],MATCH(I704,tblReps[id],0))</f>
        <v>1</v>
      </c>
      <c r="K704" s="25" t="str">
        <f>INDEX(tblRegions[name],MATCH(J704,tblRegions[id],0))</f>
        <v>Northeast</v>
      </c>
    </row>
    <row r="705" spans="1:11" ht="15" customHeight="1" x14ac:dyDescent="0.3">
      <c r="A705" s="25">
        <f>Raw_Orders!A705</f>
        <v>704</v>
      </c>
      <c r="B705" s="25">
        <f>Raw_Orders!B705</f>
        <v>1521</v>
      </c>
      <c r="C705" s="30">
        <f>INT(Raw_Orders!C705)</f>
        <v>41697</v>
      </c>
      <c r="D705" s="25">
        <f t="shared" si="30"/>
        <v>2014</v>
      </c>
      <c r="E705" s="25">
        <f t="shared" si="31"/>
        <v>2</v>
      </c>
      <c r="F705" s="25" t="str">
        <f t="shared" si="32"/>
        <v>Feb</v>
      </c>
      <c r="G705" s="25">
        <f>Raw_Orders!G705</f>
        <v>509</v>
      </c>
      <c r="H705" s="29">
        <f>Raw_Orders!K705</f>
        <v>2564.9499999999998</v>
      </c>
      <c r="I705" s="25">
        <f>INDEX(tblAccounts[sales_rep_id],MATCH(B705,tblAccounts[id],0))</f>
        <v>321600</v>
      </c>
      <c r="J705" s="25">
        <f>INDEX(tblReps[region_id],MATCH(I705,tblReps[id],0))</f>
        <v>1</v>
      </c>
      <c r="K705" s="25" t="str">
        <f>INDEX(tblRegions[name],MATCH(J705,tblRegions[id],0))</f>
        <v>Northeast</v>
      </c>
    </row>
    <row r="706" spans="1:11" ht="15" customHeight="1" x14ac:dyDescent="0.3">
      <c r="A706" s="25">
        <f>Raw_Orders!A706</f>
        <v>705</v>
      </c>
      <c r="B706" s="25">
        <f>Raw_Orders!B706</f>
        <v>1521</v>
      </c>
      <c r="C706" s="30">
        <f>INT(Raw_Orders!C706)</f>
        <v>41727</v>
      </c>
      <c r="D706" s="25">
        <f t="shared" ref="D706:D769" si="33">YEAR(C706)</f>
        <v>2014</v>
      </c>
      <c r="E706" s="25">
        <f t="shared" ref="E706:E769" si="34">MONTH(C706)</f>
        <v>3</v>
      </c>
      <c r="F706" s="25" t="str">
        <f t="shared" ref="F706:F769" si="35">TEXT(C706,"mmm")</f>
        <v>Mar</v>
      </c>
      <c r="G706" s="25">
        <f>Raw_Orders!G706</f>
        <v>513</v>
      </c>
      <c r="H706" s="29">
        <f>Raw_Orders!K706</f>
        <v>2597.4299999999998</v>
      </c>
      <c r="I706" s="25">
        <f>INDEX(tblAccounts[sales_rep_id],MATCH(B706,tblAccounts[id],0))</f>
        <v>321600</v>
      </c>
      <c r="J706" s="25">
        <f>INDEX(tblReps[region_id],MATCH(I706,tblReps[id],0))</f>
        <v>1</v>
      </c>
      <c r="K706" s="25" t="str">
        <f>INDEX(tblRegions[name],MATCH(J706,tblRegions[id],0))</f>
        <v>Northeast</v>
      </c>
    </row>
    <row r="707" spans="1:11" ht="15" customHeight="1" x14ac:dyDescent="0.3">
      <c r="A707" s="25">
        <f>Raw_Orders!A707</f>
        <v>706</v>
      </c>
      <c r="B707" s="25">
        <f>Raw_Orders!B707</f>
        <v>1521</v>
      </c>
      <c r="C707" s="30">
        <f>INT(Raw_Orders!C707)</f>
        <v>41757</v>
      </c>
      <c r="D707" s="25">
        <f t="shared" si="33"/>
        <v>2014</v>
      </c>
      <c r="E707" s="25">
        <f t="shared" si="34"/>
        <v>4</v>
      </c>
      <c r="F707" s="25" t="str">
        <f t="shared" si="35"/>
        <v>Apr</v>
      </c>
      <c r="G707" s="25">
        <f>Raw_Orders!G707</f>
        <v>601</v>
      </c>
      <c r="H707" s="29">
        <f>Raw_Orders!K707</f>
        <v>3256.49</v>
      </c>
      <c r="I707" s="25">
        <f>INDEX(tblAccounts[sales_rep_id],MATCH(B707,tblAccounts[id],0))</f>
        <v>321600</v>
      </c>
      <c r="J707" s="25">
        <f>INDEX(tblReps[region_id],MATCH(I707,tblReps[id],0))</f>
        <v>1</v>
      </c>
      <c r="K707" s="25" t="str">
        <f>INDEX(tblRegions[name],MATCH(J707,tblRegions[id],0))</f>
        <v>Northeast</v>
      </c>
    </row>
    <row r="708" spans="1:11" ht="15" customHeight="1" x14ac:dyDescent="0.3">
      <c r="A708" s="25">
        <f>Raw_Orders!A708</f>
        <v>707</v>
      </c>
      <c r="B708" s="25">
        <f>Raw_Orders!B708</f>
        <v>1521</v>
      </c>
      <c r="C708" s="30">
        <f>INT(Raw_Orders!C708)</f>
        <v>41787</v>
      </c>
      <c r="D708" s="25">
        <f t="shared" si="33"/>
        <v>2014</v>
      </c>
      <c r="E708" s="25">
        <f t="shared" si="34"/>
        <v>5</v>
      </c>
      <c r="F708" s="25" t="str">
        <f t="shared" si="35"/>
        <v>May</v>
      </c>
      <c r="G708" s="25">
        <f>Raw_Orders!G708</f>
        <v>621</v>
      </c>
      <c r="H708" s="29">
        <f>Raw_Orders!K708</f>
        <v>3218.91</v>
      </c>
      <c r="I708" s="25">
        <f>INDEX(tblAccounts[sales_rep_id],MATCH(B708,tblAccounts[id],0))</f>
        <v>321600</v>
      </c>
      <c r="J708" s="25">
        <f>INDEX(tblReps[region_id],MATCH(I708,tblReps[id],0))</f>
        <v>1</v>
      </c>
      <c r="K708" s="25" t="str">
        <f>INDEX(tblRegions[name],MATCH(J708,tblRegions[id],0))</f>
        <v>Northeast</v>
      </c>
    </row>
    <row r="709" spans="1:11" ht="15" customHeight="1" x14ac:dyDescent="0.3">
      <c r="A709" s="25">
        <f>Raw_Orders!A709</f>
        <v>708</v>
      </c>
      <c r="B709" s="25">
        <f>Raw_Orders!B709</f>
        <v>1521</v>
      </c>
      <c r="C709" s="30">
        <f>INT(Raw_Orders!C709)</f>
        <v>41817</v>
      </c>
      <c r="D709" s="25">
        <f t="shared" si="33"/>
        <v>2014</v>
      </c>
      <c r="E709" s="25">
        <f t="shared" si="34"/>
        <v>6</v>
      </c>
      <c r="F709" s="25" t="str">
        <f t="shared" si="35"/>
        <v>Jun</v>
      </c>
      <c r="G709" s="25">
        <f>Raw_Orders!G709</f>
        <v>438</v>
      </c>
      <c r="H709" s="29">
        <f>Raw_Orders!K709</f>
        <v>2290.62</v>
      </c>
      <c r="I709" s="25">
        <f>INDEX(tblAccounts[sales_rep_id],MATCH(B709,tblAccounts[id],0))</f>
        <v>321600</v>
      </c>
      <c r="J709" s="25">
        <f>INDEX(tblReps[region_id],MATCH(I709,tblReps[id],0))</f>
        <v>1</v>
      </c>
      <c r="K709" s="25" t="str">
        <f>INDEX(tblRegions[name],MATCH(J709,tblRegions[id],0))</f>
        <v>Northeast</v>
      </c>
    </row>
    <row r="710" spans="1:11" ht="15" customHeight="1" x14ac:dyDescent="0.3">
      <c r="A710" s="25">
        <f>Raw_Orders!A710</f>
        <v>709</v>
      </c>
      <c r="B710" s="25">
        <f>Raw_Orders!B710</f>
        <v>1521</v>
      </c>
      <c r="C710" s="30">
        <f>INT(Raw_Orders!C710)</f>
        <v>41848</v>
      </c>
      <c r="D710" s="25">
        <f t="shared" si="33"/>
        <v>2014</v>
      </c>
      <c r="E710" s="25">
        <f t="shared" si="34"/>
        <v>7</v>
      </c>
      <c r="F710" s="25" t="str">
        <f t="shared" si="35"/>
        <v>Jul</v>
      </c>
      <c r="G710" s="25">
        <f>Raw_Orders!G710</f>
        <v>567</v>
      </c>
      <c r="H710" s="29">
        <f>Raw_Orders!K710</f>
        <v>2831.83</v>
      </c>
      <c r="I710" s="25">
        <f>INDEX(tblAccounts[sales_rep_id],MATCH(B710,tblAccounts[id],0))</f>
        <v>321600</v>
      </c>
      <c r="J710" s="25">
        <f>INDEX(tblReps[region_id],MATCH(I710,tblReps[id],0))</f>
        <v>1</v>
      </c>
      <c r="K710" s="25" t="str">
        <f>INDEX(tblRegions[name],MATCH(J710,tblRegions[id],0))</f>
        <v>Northeast</v>
      </c>
    </row>
    <row r="711" spans="1:11" ht="15" customHeight="1" x14ac:dyDescent="0.3">
      <c r="A711" s="25">
        <f>Raw_Orders!A711</f>
        <v>710</v>
      </c>
      <c r="B711" s="25">
        <f>Raw_Orders!B711</f>
        <v>1521</v>
      </c>
      <c r="C711" s="30">
        <f>INT(Raw_Orders!C711)</f>
        <v>41877</v>
      </c>
      <c r="D711" s="25">
        <f t="shared" si="33"/>
        <v>2014</v>
      </c>
      <c r="E711" s="25">
        <f t="shared" si="34"/>
        <v>8</v>
      </c>
      <c r="F711" s="25" t="str">
        <f t="shared" si="35"/>
        <v>Aug</v>
      </c>
      <c r="G711" s="25">
        <f>Raw_Orders!G711</f>
        <v>501</v>
      </c>
      <c r="H711" s="29">
        <f>Raw_Orders!K711</f>
        <v>2499.9899999999998</v>
      </c>
      <c r="I711" s="25">
        <f>INDEX(tblAccounts[sales_rep_id],MATCH(B711,tblAccounts[id],0))</f>
        <v>321600</v>
      </c>
      <c r="J711" s="25">
        <f>INDEX(tblReps[region_id],MATCH(I711,tblReps[id],0))</f>
        <v>1</v>
      </c>
      <c r="K711" s="25" t="str">
        <f>INDEX(tblRegions[name],MATCH(J711,tblRegions[id],0))</f>
        <v>Northeast</v>
      </c>
    </row>
    <row r="712" spans="1:11" ht="15" customHeight="1" x14ac:dyDescent="0.3">
      <c r="A712" s="25">
        <f>Raw_Orders!A712</f>
        <v>711</v>
      </c>
      <c r="B712" s="25">
        <f>Raw_Orders!B712</f>
        <v>1521</v>
      </c>
      <c r="C712" s="30">
        <f>INT(Raw_Orders!C712)</f>
        <v>41906</v>
      </c>
      <c r="D712" s="25">
        <f t="shared" si="33"/>
        <v>2014</v>
      </c>
      <c r="E712" s="25">
        <f t="shared" si="34"/>
        <v>9</v>
      </c>
      <c r="F712" s="25" t="str">
        <f t="shared" si="35"/>
        <v>Sep</v>
      </c>
      <c r="G712" s="25">
        <f>Raw_Orders!G712</f>
        <v>506</v>
      </c>
      <c r="H712" s="29">
        <f>Raw_Orders!K712</f>
        <v>2565</v>
      </c>
      <c r="I712" s="25">
        <f>INDEX(tblAccounts[sales_rep_id],MATCH(B712,tblAccounts[id],0))</f>
        <v>321600</v>
      </c>
      <c r="J712" s="25">
        <f>INDEX(tblReps[region_id],MATCH(I712,tblReps[id],0))</f>
        <v>1</v>
      </c>
      <c r="K712" s="25" t="str">
        <f>INDEX(tblRegions[name],MATCH(J712,tblRegions[id],0))</f>
        <v>Northeast</v>
      </c>
    </row>
    <row r="713" spans="1:11" ht="15" customHeight="1" x14ac:dyDescent="0.3">
      <c r="A713" s="25">
        <f>Raw_Orders!A713</f>
        <v>712</v>
      </c>
      <c r="B713" s="25">
        <f>Raw_Orders!B713</f>
        <v>1521</v>
      </c>
      <c r="C713" s="30">
        <f>INT(Raw_Orders!C713)</f>
        <v>41936</v>
      </c>
      <c r="D713" s="25">
        <f t="shared" si="33"/>
        <v>2014</v>
      </c>
      <c r="E713" s="25">
        <f t="shared" si="34"/>
        <v>10</v>
      </c>
      <c r="F713" s="25" t="str">
        <f t="shared" si="35"/>
        <v>Oct</v>
      </c>
      <c r="G713" s="25">
        <f>Raw_Orders!G713</f>
        <v>566</v>
      </c>
      <c r="H713" s="29">
        <f>Raw_Orders!K713</f>
        <v>2847.47</v>
      </c>
      <c r="I713" s="25">
        <f>INDEX(tblAccounts[sales_rep_id],MATCH(B713,tblAccounts[id],0))</f>
        <v>321600</v>
      </c>
      <c r="J713" s="25">
        <f>INDEX(tblReps[region_id],MATCH(I713,tblReps[id],0))</f>
        <v>1</v>
      </c>
      <c r="K713" s="25" t="str">
        <f>INDEX(tblRegions[name],MATCH(J713,tblRegions[id],0))</f>
        <v>Northeast</v>
      </c>
    </row>
    <row r="714" spans="1:11" ht="15" customHeight="1" x14ac:dyDescent="0.3">
      <c r="A714" s="25">
        <f>Raw_Orders!A714</f>
        <v>713</v>
      </c>
      <c r="B714" s="25">
        <f>Raw_Orders!B714</f>
        <v>1521</v>
      </c>
      <c r="C714" s="30">
        <f>INT(Raw_Orders!C714)</f>
        <v>41966</v>
      </c>
      <c r="D714" s="25">
        <f t="shared" si="33"/>
        <v>2014</v>
      </c>
      <c r="E714" s="25">
        <f t="shared" si="34"/>
        <v>11</v>
      </c>
      <c r="F714" s="25" t="str">
        <f t="shared" si="35"/>
        <v>Nov</v>
      </c>
      <c r="G714" s="25">
        <f>Raw_Orders!G714</f>
        <v>18</v>
      </c>
      <c r="H714" s="29">
        <f>Raw_Orders!K714</f>
        <v>141.12</v>
      </c>
      <c r="I714" s="25">
        <f>INDEX(tblAccounts[sales_rep_id],MATCH(B714,tblAccounts[id],0))</f>
        <v>321600</v>
      </c>
      <c r="J714" s="25">
        <f>INDEX(tblReps[region_id],MATCH(I714,tblReps[id],0))</f>
        <v>1</v>
      </c>
      <c r="K714" s="25" t="str">
        <f>INDEX(tblRegions[name],MATCH(J714,tblRegions[id],0))</f>
        <v>Northeast</v>
      </c>
    </row>
    <row r="715" spans="1:11" ht="15" customHeight="1" x14ac:dyDescent="0.3">
      <c r="A715" s="25">
        <f>Raw_Orders!A715</f>
        <v>714</v>
      </c>
      <c r="B715" s="25">
        <f>Raw_Orders!B715</f>
        <v>1521</v>
      </c>
      <c r="C715" s="30">
        <f>INT(Raw_Orders!C715)</f>
        <v>41995</v>
      </c>
      <c r="D715" s="25">
        <f t="shared" si="33"/>
        <v>2014</v>
      </c>
      <c r="E715" s="25">
        <f t="shared" si="34"/>
        <v>12</v>
      </c>
      <c r="F715" s="25" t="str">
        <f t="shared" si="35"/>
        <v>Dec</v>
      </c>
      <c r="G715" s="25">
        <f>Raw_Orders!G715</f>
        <v>586</v>
      </c>
      <c r="H715" s="29">
        <f>Raw_Orders!K715</f>
        <v>3166.78</v>
      </c>
      <c r="I715" s="25">
        <f>INDEX(tblAccounts[sales_rep_id],MATCH(B715,tblAccounts[id],0))</f>
        <v>321600</v>
      </c>
      <c r="J715" s="25">
        <f>INDEX(tblReps[region_id],MATCH(I715,tblReps[id],0))</f>
        <v>1</v>
      </c>
      <c r="K715" s="25" t="str">
        <f>INDEX(tblRegions[name],MATCH(J715,tblRegions[id],0))</f>
        <v>Northeast</v>
      </c>
    </row>
    <row r="716" spans="1:11" ht="15" customHeight="1" x14ac:dyDescent="0.3">
      <c r="A716" s="25">
        <f>Raw_Orders!A716</f>
        <v>715</v>
      </c>
      <c r="B716" s="25">
        <f>Raw_Orders!B716</f>
        <v>1521</v>
      </c>
      <c r="C716" s="30">
        <f>INT(Raw_Orders!C716)</f>
        <v>42025</v>
      </c>
      <c r="D716" s="25">
        <f t="shared" si="33"/>
        <v>2015</v>
      </c>
      <c r="E716" s="25">
        <f t="shared" si="34"/>
        <v>1</v>
      </c>
      <c r="F716" s="25" t="str">
        <f t="shared" si="35"/>
        <v>Jan</v>
      </c>
      <c r="G716" s="25">
        <f>Raw_Orders!G716</f>
        <v>524</v>
      </c>
      <c r="H716" s="29">
        <f>Raw_Orders!K716</f>
        <v>2646.06</v>
      </c>
      <c r="I716" s="25">
        <f>INDEX(tblAccounts[sales_rep_id],MATCH(B716,tblAccounts[id],0))</f>
        <v>321600</v>
      </c>
      <c r="J716" s="25">
        <f>INDEX(tblReps[region_id],MATCH(I716,tblReps[id],0))</f>
        <v>1</v>
      </c>
      <c r="K716" s="25" t="str">
        <f>INDEX(tblRegions[name],MATCH(J716,tblRegions[id],0))</f>
        <v>Northeast</v>
      </c>
    </row>
    <row r="717" spans="1:11" ht="15" customHeight="1" x14ac:dyDescent="0.3">
      <c r="A717" s="25">
        <f>Raw_Orders!A717</f>
        <v>716</v>
      </c>
      <c r="B717" s="25">
        <f>Raw_Orders!B717</f>
        <v>1521</v>
      </c>
      <c r="C717" s="30">
        <f>INT(Raw_Orders!C717)</f>
        <v>42055</v>
      </c>
      <c r="D717" s="25">
        <f t="shared" si="33"/>
        <v>2015</v>
      </c>
      <c r="E717" s="25">
        <f t="shared" si="34"/>
        <v>2</v>
      </c>
      <c r="F717" s="25" t="str">
        <f t="shared" si="35"/>
        <v>Feb</v>
      </c>
      <c r="G717" s="25">
        <f>Raw_Orders!G717</f>
        <v>497</v>
      </c>
      <c r="H717" s="29">
        <f>Raw_Orders!K717</f>
        <v>2499.42</v>
      </c>
      <c r="I717" s="25">
        <f>INDEX(tblAccounts[sales_rep_id],MATCH(B717,tblAccounts[id],0))</f>
        <v>321600</v>
      </c>
      <c r="J717" s="25">
        <f>INDEX(tblReps[region_id],MATCH(I717,tblReps[id],0))</f>
        <v>1</v>
      </c>
      <c r="K717" s="25" t="str">
        <f>INDEX(tblRegions[name],MATCH(J717,tblRegions[id],0))</f>
        <v>Northeast</v>
      </c>
    </row>
    <row r="718" spans="1:11" ht="15" customHeight="1" x14ac:dyDescent="0.3">
      <c r="A718" s="25">
        <f>Raw_Orders!A718</f>
        <v>717</v>
      </c>
      <c r="B718" s="25">
        <f>Raw_Orders!B718</f>
        <v>1521</v>
      </c>
      <c r="C718" s="30">
        <f>INT(Raw_Orders!C718)</f>
        <v>42113</v>
      </c>
      <c r="D718" s="25">
        <f t="shared" si="33"/>
        <v>2015</v>
      </c>
      <c r="E718" s="25">
        <f t="shared" si="34"/>
        <v>4</v>
      </c>
      <c r="F718" s="25" t="str">
        <f t="shared" si="35"/>
        <v>Apr</v>
      </c>
      <c r="G718" s="25">
        <f>Raw_Orders!G718</f>
        <v>509</v>
      </c>
      <c r="H718" s="29">
        <f>Raw_Orders!K718</f>
        <v>2629.99</v>
      </c>
      <c r="I718" s="25">
        <f>INDEX(tblAccounts[sales_rep_id],MATCH(B718,tblAccounts[id],0))</f>
        <v>321600</v>
      </c>
      <c r="J718" s="25">
        <f>INDEX(tblReps[region_id],MATCH(I718,tblReps[id],0))</f>
        <v>1</v>
      </c>
      <c r="K718" s="25" t="str">
        <f>INDEX(tblRegions[name],MATCH(J718,tblRegions[id],0))</f>
        <v>Northeast</v>
      </c>
    </row>
    <row r="719" spans="1:11" ht="15" customHeight="1" x14ac:dyDescent="0.3">
      <c r="A719" s="25">
        <f>Raw_Orders!A719</f>
        <v>718</v>
      </c>
      <c r="B719" s="25">
        <f>Raw_Orders!B719</f>
        <v>1521</v>
      </c>
      <c r="C719" s="30">
        <f>INT(Raw_Orders!C719)</f>
        <v>42142</v>
      </c>
      <c r="D719" s="25">
        <f t="shared" si="33"/>
        <v>2015</v>
      </c>
      <c r="E719" s="25">
        <f t="shared" si="34"/>
        <v>5</v>
      </c>
      <c r="F719" s="25" t="str">
        <f t="shared" si="35"/>
        <v>May</v>
      </c>
      <c r="G719" s="25">
        <f>Raw_Orders!G719</f>
        <v>576</v>
      </c>
      <c r="H719" s="29">
        <f>Raw_Orders!K719</f>
        <v>3075.56</v>
      </c>
      <c r="I719" s="25">
        <f>INDEX(tblAccounts[sales_rep_id],MATCH(B719,tblAccounts[id],0))</f>
        <v>321600</v>
      </c>
      <c r="J719" s="25">
        <f>INDEX(tblReps[region_id],MATCH(I719,tblReps[id],0))</f>
        <v>1</v>
      </c>
      <c r="K719" s="25" t="str">
        <f>INDEX(tblRegions[name],MATCH(J719,tblRegions[id],0))</f>
        <v>Northeast</v>
      </c>
    </row>
    <row r="720" spans="1:11" ht="15" customHeight="1" x14ac:dyDescent="0.3">
      <c r="A720" s="25">
        <f>Raw_Orders!A720</f>
        <v>719</v>
      </c>
      <c r="B720" s="25">
        <f>Raw_Orders!B720</f>
        <v>1521</v>
      </c>
      <c r="C720" s="30">
        <f>INT(Raw_Orders!C720)</f>
        <v>42171</v>
      </c>
      <c r="D720" s="25">
        <f t="shared" si="33"/>
        <v>2015</v>
      </c>
      <c r="E720" s="25">
        <f t="shared" si="34"/>
        <v>6</v>
      </c>
      <c r="F720" s="25" t="str">
        <f t="shared" si="35"/>
        <v>Jun</v>
      </c>
      <c r="G720" s="25">
        <f>Raw_Orders!G720</f>
        <v>547</v>
      </c>
      <c r="H720" s="29">
        <f>Raw_Orders!K720</f>
        <v>2869.73</v>
      </c>
      <c r="I720" s="25">
        <f>INDEX(tblAccounts[sales_rep_id],MATCH(B720,tblAccounts[id],0))</f>
        <v>321600</v>
      </c>
      <c r="J720" s="25">
        <f>INDEX(tblReps[region_id],MATCH(I720,tblReps[id],0))</f>
        <v>1</v>
      </c>
      <c r="K720" s="25" t="str">
        <f>INDEX(tblRegions[name],MATCH(J720,tblRegions[id],0))</f>
        <v>Northeast</v>
      </c>
    </row>
    <row r="721" spans="1:11" ht="15" customHeight="1" x14ac:dyDescent="0.3">
      <c r="A721" s="25">
        <f>Raw_Orders!A721</f>
        <v>720</v>
      </c>
      <c r="B721" s="25">
        <f>Raw_Orders!B721</f>
        <v>1521</v>
      </c>
      <c r="C721" s="30">
        <f>INT(Raw_Orders!C721)</f>
        <v>42201</v>
      </c>
      <c r="D721" s="25">
        <f t="shared" si="33"/>
        <v>2015</v>
      </c>
      <c r="E721" s="25">
        <f t="shared" si="34"/>
        <v>7</v>
      </c>
      <c r="F721" s="25" t="str">
        <f t="shared" si="35"/>
        <v>Jul</v>
      </c>
      <c r="G721" s="25">
        <f>Raw_Orders!G721</f>
        <v>521</v>
      </c>
      <c r="H721" s="29">
        <f>Raw_Orders!K721</f>
        <v>2662.33</v>
      </c>
      <c r="I721" s="25">
        <f>INDEX(tblAccounts[sales_rep_id],MATCH(B721,tblAccounts[id],0))</f>
        <v>321600</v>
      </c>
      <c r="J721" s="25">
        <f>INDEX(tblReps[region_id],MATCH(I721,tblReps[id],0))</f>
        <v>1</v>
      </c>
      <c r="K721" s="25" t="str">
        <f>INDEX(tblRegions[name],MATCH(J721,tblRegions[id],0))</f>
        <v>Northeast</v>
      </c>
    </row>
    <row r="722" spans="1:11" ht="15" customHeight="1" x14ac:dyDescent="0.3">
      <c r="A722" s="25">
        <f>Raw_Orders!A722</f>
        <v>721</v>
      </c>
      <c r="B722" s="25">
        <f>Raw_Orders!B722</f>
        <v>1521</v>
      </c>
      <c r="C722" s="30">
        <f>INT(Raw_Orders!C722)</f>
        <v>42231</v>
      </c>
      <c r="D722" s="25">
        <f t="shared" si="33"/>
        <v>2015</v>
      </c>
      <c r="E722" s="25">
        <f t="shared" si="34"/>
        <v>8</v>
      </c>
      <c r="F722" s="25" t="str">
        <f t="shared" si="35"/>
        <v>Aug</v>
      </c>
      <c r="G722" s="25">
        <f>Raw_Orders!G722</f>
        <v>891</v>
      </c>
      <c r="H722" s="29">
        <f>Raw_Orders!K722</f>
        <v>5452.98</v>
      </c>
      <c r="I722" s="25">
        <f>INDEX(tblAccounts[sales_rep_id],MATCH(B722,tblAccounts[id],0))</f>
        <v>321600</v>
      </c>
      <c r="J722" s="25">
        <f>INDEX(tblReps[region_id],MATCH(I722,tblReps[id],0))</f>
        <v>1</v>
      </c>
      <c r="K722" s="25" t="str">
        <f>INDEX(tblRegions[name],MATCH(J722,tblRegions[id],0))</f>
        <v>Northeast</v>
      </c>
    </row>
    <row r="723" spans="1:11" ht="15" customHeight="1" x14ac:dyDescent="0.3">
      <c r="A723" s="25">
        <f>Raw_Orders!A723</f>
        <v>722</v>
      </c>
      <c r="B723" s="25">
        <f>Raw_Orders!B723</f>
        <v>1521</v>
      </c>
      <c r="C723" s="30">
        <f>INT(Raw_Orders!C723)</f>
        <v>42261</v>
      </c>
      <c r="D723" s="25">
        <f t="shared" si="33"/>
        <v>2015</v>
      </c>
      <c r="E723" s="25">
        <f t="shared" si="34"/>
        <v>9</v>
      </c>
      <c r="F723" s="25" t="str">
        <f t="shared" si="35"/>
        <v>Sep</v>
      </c>
      <c r="G723" s="25">
        <f>Raw_Orders!G723</f>
        <v>488</v>
      </c>
      <c r="H723" s="29">
        <f>Raw_Orders!K723</f>
        <v>2440.12</v>
      </c>
      <c r="I723" s="25">
        <f>INDEX(tblAccounts[sales_rep_id],MATCH(B723,tblAccounts[id],0))</f>
        <v>321600</v>
      </c>
      <c r="J723" s="25">
        <f>INDEX(tblReps[region_id],MATCH(I723,tblReps[id],0))</f>
        <v>1</v>
      </c>
      <c r="K723" s="25" t="str">
        <f>INDEX(tblRegions[name],MATCH(J723,tblRegions[id],0))</f>
        <v>Northeast</v>
      </c>
    </row>
    <row r="724" spans="1:11" ht="15" customHeight="1" x14ac:dyDescent="0.3">
      <c r="A724" s="25">
        <f>Raw_Orders!A724</f>
        <v>723</v>
      </c>
      <c r="B724" s="25">
        <f>Raw_Orders!B724</f>
        <v>1521</v>
      </c>
      <c r="C724" s="30">
        <f>INT(Raw_Orders!C724)</f>
        <v>42290</v>
      </c>
      <c r="D724" s="25">
        <f t="shared" si="33"/>
        <v>2015</v>
      </c>
      <c r="E724" s="25">
        <f t="shared" si="34"/>
        <v>10</v>
      </c>
      <c r="F724" s="25" t="str">
        <f t="shared" si="35"/>
        <v>Oct</v>
      </c>
      <c r="G724" s="25">
        <f>Raw_Orders!G724</f>
        <v>486</v>
      </c>
      <c r="H724" s="29">
        <f>Raw_Orders!K724</f>
        <v>2472.6999999999998</v>
      </c>
      <c r="I724" s="25">
        <f>INDEX(tblAccounts[sales_rep_id],MATCH(B724,tblAccounts[id],0))</f>
        <v>321600</v>
      </c>
      <c r="J724" s="25">
        <f>INDEX(tblReps[region_id],MATCH(I724,tblReps[id],0))</f>
        <v>1</v>
      </c>
      <c r="K724" s="25" t="str">
        <f>INDEX(tblRegions[name],MATCH(J724,tblRegions[id],0))</f>
        <v>Northeast</v>
      </c>
    </row>
    <row r="725" spans="1:11" ht="15" customHeight="1" x14ac:dyDescent="0.3">
      <c r="A725" s="25">
        <f>Raw_Orders!A725</f>
        <v>724</v>
      </c>
      <c r="B725" s="25">
        <f>Raw_Orders!B725</f>
        <v>1521</v>
      </c>
      <c r="C725" s="30">
        <f>INT(Raw_Orders!C725)</f>
        <v>42320</v>
      </c>
      <c r="D725" s="25">
        <f t="shared" si="33"/>
        <v>2015</v>
      </c>
      <c r="E725" s="25">
        <f t="shared" si="34"/>
        <v>11</v>
      </c>
      <c r="F725" s="25" t="str">
        <f t="shared" si="35"/>
        <v>Nov</v>
      </c>
      <c r="G725" s="25">
        <f>Raw_Orders!G725</f>
        <v>520</v>
      </c>
      <c r="H725" s="29">
        <f>Raw_Orders!K725</f>
        <v>2669.92</v>
      </c>
      <c r="I725" s="25">
        <f>INDEX(tblAccounts[sales_rep_id],MATCH(B725,tblAccounts[id],0))</f>
        <v>321600</v>
      </c>
      <c r="J725" s="25">
        <f>INDEX(tblReps[region_id],MATCH(I725,tblReps[id],0))</f>
        <v>1</v>
      </c>
      <c r="K725" s="25" t="str">
        <f>INDEX(tblRegions[name],MATCH(J725,tblRegions[id],0))</f>
        <v>Northeast</v>
      </c>
    </row>
    <row r="726" spans="1:11" ht="15" customHeight="1" x14ac:dyDescent="0.3">
      <c r="A726" s="25">
        <f>Raw_Orders!A726</f>
        <v>725</v>
      </c>
      <c r="B726" s="25">
        <f>Raw_Orders!B726</f>
        <v>1521</v>
      </c>
      <c r="C726" s="30">
        <f>INT(Raw_Orders!C726)</f>
        <v>42349</v>
      </c>
      <c r="D726" s="25">
        <f t="shared" si="33"/>
        <v>2015</v>
      </c>
      <c r="E726" s="25">
        <f t="shared" si="34"/>
        <v>12</v>
      </c>
      <c r="F726" s="25" t="str">
        <f t="shared" si="35"/>
        <v>Dec</v>
      </c>
      <c r="G726" s="25">
        <f>Raw_Orders!G726</f>
        <v>554</v>
      </c>
      <c r="H726" s="29">
        <f>Raw_Orders!K726</f>
        <v>2937.69</v>
      </c>
      <c r="I726" s="25">
        <f>INDEX(tblAccounts[sales_rep_id],MATCH(B726,tblAccounts[id],0))</f>
        <v>321600</v>
      </c>
      <c r="J726" s="25">
        <f>INDEX(tblReps[region_id],MATCH(I726,tblReps[id],0))</f>
        <v>1</v>
      </c>
      <c r="K726" s="25" t="str">
        <f>INDEX(tblRegions[name],MATCH(J726,tblRegions[id],0))</f>
        <v>Northeast</v>
      </c>
    </row>
    <row r="727" spans="1:11" ht="15" customHeight="1" x14ac:dyDescent="0.3">
      <c r="A727" s="25">
        <f>Raw_Orders!A727</f>
        <v>726</v>
      </c>
      <c r="B727" s="25">
        <f>Raw_Orders!B727</f>
        <v>1521</v>
      </c>
      <c r="C727" s="30">
        <f>INT(Raw_Orders!C727)</f>
        <v>42378</v>
      </c>
      <c r="D727" s="25">
        <f t="shared" si="33"/>
        <v>2016</v>
      </c>
      <c r="E727" s="25">
        <f t="shared" si="34"/>
        <v>1</v>
      </c>
      <c r="F727" s="25" t="str">
        <f t="shared" si="35"/>
        <v>Jan</v>
      </c>
      <c r="G727" s="25">
        <f>Raw_Orders!G727</f>
        <v>756</v>
      </c>
      <c r="H727" s="29">
        <f>Raw_Orders!K727</f>
        <v>4525.2299999999996</v>
      </c>
      <c r="I727" s="25">
        <f>INDEX(tblAccounts[sales_rep_id],MATCH(B727,tblAccounts[id],0))</f>
        <v>321600</v>
      </c>
      <c r="J727" s="25">
        <f>INDEX(tblReps[region_id],MATCH(I727,tblReps[id],0))</f>
        <v>1</v>
      </c>
      <c r="K727" s="25" t="str">
        <f>INDEX(tblRegions[name],MATCH(J727,tblRegions[id],0))</f>
        <v>Northeast</v>
      </c>
    </row>
    <row r="728" spans="1:11" ht="15" customHeight="1" x14ac:dyDescent="0.3">
      <c r="A728" s="25">
        <f>Raw_Orders!A728</f>
        <v>727</v>
      </c>
      <c r="B728" s="25">
        <f>Raw_Orders!B728</f>
        <v>1521</v>
      </c>
      <c r="C728" s="30">
        <f>INT(Raw_Orders!C728)</f>
        <v>42408</v>
      </c>
      <c r="D728" s="25">
        <f t="shared" si="33"/>
        <v>2016</v>
      </c>
      <c r="E728" s="25">
        <f t="shared" si="34"/>
        <v>2</v>
      </c>
      <c r="F728" s="25" t="str">
        <f t="shared" si="35"/>
        <v>Feb</v>
      </c>
      <c r="G728" s="25">
        <f>Raw_Orders!G728</f>
        <v>494</v>
      </c>
      <c r="H728" s="29">
        <f>Raw_Orders!K728</f>
        <v>2465.06</v>
      </c>
      <c r="I728" s="25">
        <f>INDEX(tblAccounts[sales_rep_id],MATCH(B728,tblAccounts[id],0))</f>
        <v>321600</v>
      </c>
      <c r="J728" s="25">
        <f>INDEX(tblReps[region_id],MATCH(I728,tblReps[id],0))</f>
        <v>1</v>
      </c>
      <c r="K728" s="25" t="str">
        <f>INDEX(tblRegions[name],MATCH(J728,tblRegions[id],0))</f>
        <v>Northeast</v>
      </c>
    </row>
    <row r="729" spans="1:11" ht="15" customHeight="1" x14ac:dyDescent="0.3">
      <c r="A729" s="25">
        <f>Raw_Orders!A729</f>
        <v>728</v>
      </c>
      <c r="B729" s="25">
        <f>Raw_Orders!B729</f>
        <v>1521</v>
      </c>
      <c r="C729" s="30">
        <f>INT(Raw_Orders!C729)</f>
        <v>42437</v>
      </c>
      <c r="D729" s="25">
        <f t="shared" si="33"/>
        <v>2016</v>
      </c>
      <c r="E729" s="25">
        <f t="shared" si="34"/>
        <v>3</v>
      </c>
      <c r="F729" s="25" t="str">
        <f t="shared" si="35"/>
        <v>Mar</v>
      </c>
      <c r="G729" s="25">
        <f>Raw_Orders!G729</f>
        <v>565</v>
      </c>
      <c r="H729" s="29">
        <f>Raw_Orders!K729</f>
        <v>3041.85</v>
      </c>
      <c r="I729" s="25">
        <f>INDEX(tblAccounts[sales_rep_id],MATCH(B729,tblAccounts[id],0))</f>
        <v>321600</v>
      </c>
      <c r="J729" s="25">
        <f>INDEX(tblReps[region_id],MATCH(I729,tblReps[id],0))</f>
        <v>1</v>
      </c>
      <c r="K729" s="25" t="str">
        <f>INDEX(tblRegions[name],MATCH(J729,tblRegions[id],0))</f>
        <v>Northeast</v>
      </c>
    </row>
    <row r="730" spans="1:11" ht="15" customHeight="1" x14ac:dyDescent="0.3">
      <c r="A730" s="25">
        <f>Raw_Orders!A730</f>
        <v>729</v>
      </c>
      <c r="B730" s="25">
        <f>Raw_Orders!B730</f>
        <v>1521</v>
      </c>
      <c r="C730" s="30">
        <f>INT(Raw_Orders!C730)</f>
        <v>42466</v>
      </c>
      <c r="D730" s="25">
        <f t="shared" si="33"/>
        <v>2016</v>
      </c>
      <c r="E730" s="25">
        <f t="shared" si="34"/>
        <v>4</v>
      </c>
      <c r="F730" s="25" t="str">
        <f t="shared" si="35"/>
        <v>Apr</v>
      </c>
      <c r="G730" s="25">
        <f>Raw_Orders!G730</f>
        <v>504</v>
      </c>
      <c r="H730" s="29">
        <f>Raw_Orders!K730</f>
        <v>2514.96</v>
      </c>
      <c r="I730" s="25">
        <f>INDEX(tblAccounts[sales_rep_id],MATCH(B730,tblAccounts[id],0))</f>
        <v>321600</v>
      </c>
      <c r="J730" s="25">
        <f>INDEX(tblReps[region_id],MATCH(I730,tblReps[id],0))</f>
        <v>1</v>
      </c>
      <c r="K730" s="25" t="str">
        <f>INDEX(tblRegions[name],MATCH(J730,tblRegions[id],0))</f>
        <v>Northeast</v>
      </c>
    </row>
    <row r="731" spans="1:11" ht="15" customHeight="1" x14ac:dyDescent="0.3">
      <c r="A731" s="25">
        <f>Raw_Orders!A731</f>
        <v>730</v>
      </c>
      <c r="B731" s="25">
        <f>Raw_Orders!B731</f>
        <v>1521</v>
      </c>
      <c r="C731" s="30">
        <f>INT(Raw_Orders!C731)</f>
        <v>42496</v>
      </c>
      <c r="D731" s="25">
        <f t="shared" si="33"/>
        <v>2016</v>
      </c>
      <c r="E731" s="25">
        <f t="shared" si="34"/>
        <v>5</v>
      </c>
      <c r="F731" s="25" t="str">
        <f t="shared" si="35"/>
        <v>May</v>
      </c>
      <c r="G731" s="25">
        <f>Raw_Orders!G731</f>
        <v>2</v>
      </c>
      <c r="H731" s="29">
        <f>Raw_Orders!K731</f>
        <v>16.239999999999998</v>
      </c>
      <c r="I731" s="25">
        <f>INDEX(tblAccounts[sales_rep_id],MATCH(B731,tblAccounts[id],0))</f>
        <v>321600</v>
      </c>
      <c r="J731" s="25">
        <f>INDEX(tblReps[region_id],MATCH(I731,tblReps[id],0))</f>
        <v>1</v>
      </c>
      <c r="K731" s="25" t="str">
        <f>INDEX(tblRegions[name],MATCH(J731,tblRegions[id],0))</f>
        <v>Northeast</v>
      </c>
    </row>
    <row r="732" spans="1:11" ht="15" customHeight="1" x14ac:dyDescent="0.3">
      <c r="A732" s="25">
        <f>Raw_Orders!A732</f>
        <v>731</v>
      </c>
      <c r="B732" s="25">
        <f>Raw_Orders!B732</f>
        <v>1521</v>
      </c>
      <c r="C732" s="30">
        <f>INT(Raw_Orders!C732)</f>
        <v>42526</v>
      </c>
      <c r="D732" s="25">
        <f t="shared" si="33"/>
        <v>2016</v>
      </c>
      <c r="E732" s="25">
        <f t="shared" si="34"/>
        <v>6</v>
      </c>
      <c r="F732" s="25" t="str">
        <f t="shared" si="35"/>
        <v>Jun</v>
      </c>
      <c r="G732" s="25">
        <f>Raw_Orders!G732</f>
        <v>12598</v>
      </c>
      <c r="H732" s="29">
        <f>Raw_Orders!K732</f>
        <v>92991.05</v>
      </c>
      <c r="I732" s="25">
        <f>INDEX(tblAccounts[sales_rep_id],MATCH(B732,tblAccounts[id],0))</f>
        <v>321600</v>
      </c>
      <c r="J732" s="25">
        <f>INDEX(tblReps[region_id],MATCH(I732,tblReps[id],0))</f>
        <v>1</v>
      </c>
      <c r="K732" s="25" t="str">
        <f>INDEX(tblRegions[name],MATCH(J732,tblRegions[id],0))</f>
        <v>Northeast</v>
      </c>
    </row>
    <row r="733" spans="1:11" ht="15" customHeight="1" x14ac:dyDescent="0.3">
      <c r="A733" s="25">
        <f>Raw_Orders!A733</f>
        <v>732</v>
      </c>
      <c r="B733" s="25">
        <f>Raw_Orders!B733</f>
        <v>1521</v>
      </c>
      <c r="C733" s="30">
        <f>INT(Raw_Orders!C733)</f>
        <v>42556</v>
      </c>
      <c r="D733" s="25">
        <f t="shared" si="33"/>
        <v>2016</v>
      </c>
      <c r="E733" s="25">
        <f t="shared" si="34"/>
        <v>7</v>
      </c>
      <c r="F733" s="25" t="str">
        <f t="shared" si="35"/>
        <v>Jul</v>
      </c>
      <c r="G733" s="25">
        <f>Raw_Orders!G733</f>
        <v>520</v>
      </c>
      <c r="H733" s="29">
        <f>Raw_Orders!K733</f>
        <v>2669.92</v>
      </c>
      <c r="I733" s="25">
        <f>INDEX(tblAccounts[sales_rep_id],MATCH(B733,tblAccounts[id],0))</f>
        <v>321600</v>
      </c>
      <c r="J733" s="25">
        <f>INDEX(tblReps[region_id],MATCH(I733,tblReps[id],0))</f>
        <v>1</v>
      </c>
      <c r="K733" s="25" t="str">
        <f>INDEX(tblRegions[name],MATCH(J733,tblRegions[id],0))</f>
        <v>Northeast</v>
      </c>
    </row>
    <row r="734" spans="1:11" ht="15" customHeight="1" x14ac:dyDescent="0.3">
      <c r="A734" s="25">
        <f>Raw_Orders!A734</f>
        <v>733</v>
      </c>
      <c r="B734" s="25">
        <f>Raw_Orders!B734</f>
        <v>1521</v>
      </c>
      <c r="C734" s="30">
        <f>INT(Raw_Orders!C734)</f>
        <v>42585</v>
      </c>
      <c r="D734" s="25">
        <f t="shared" si="33"/>
        <v>2016</v>
      </c>
      <c r="E734" s="25">
        <f t="shared" si="34"/>
        <v>8</v>
      </c>
      <c r="F734" s="25" t="str">
        <f t="shared" si="35"/>
        <v>Aug</v>
      </c>
      <c r="G734" s="25">
        <f>Raw_Orders!G734</f>
        <v>560</v>
      </c>
      <c r="H734" s="29">
        <f>Raw_Orders!K734</f>
        <v>2914.52</v>
      </c>
      <c r="I734" s="25">
        <f>INDEX(tblAccounts[sales_rep_id],MATCH(B734,tblAccounts[id],0))</f>
        <v>321600</v>
      </c>
      <c r="J734" s="25">
        <f>INDEX(tblReps[region_id],MATCH(I734,tblReps[id],0))</f>
        <v>1</v>
      </c>
      <c r="K734" s="25" t="str">
        <f>INDEX(tblRegions[name],MATCH(J734,tblRegions[id],0))</f>
        <v>Northeast</v>
      </c>
    </row>
    <row r="735" spans="1:11" ht="15" customHeight="1" x14ac:dyDescent="0.3">
      <c r="A735" s="25">
        <f>Raw_Orders!A735</f>
        <v>734</v>
      </c>
      <c r="B735" s="25">
        <f>Raw_Orders!B735</f>
        <v>1521</v>
      </c>
      <c r="C735" s="30">
        <f>INT(Raw_Orders!C735)</f>
        <v>42615</v>
      </c>
      <c r="D735" s="25">
        <f t="shared" si="33"/>
        <v>2016</v>
      </c>
      <c r="E735" s="25">
        <f t="shared" si="34"/>
        <v>9</v>
      </c>
      <c r="F735" s="25" t="str">
        <f t="shared" si="35"/>
        <v>Sep</v>
      </c>
      <c r="G735" s="25">
        <f>Raw_Orders!G735</f>
        <v>486</v>
      </c>
      <c r="H735" s="29">
        <f>Raw_Orders!K735</f>
        <v>2574.5500000000002</v>
      </c>
      <c r="I735" s="25">
        <f>INDEX(tblAccounts[sales_rep_id],MATCH(B735,tblAccounts[id],0))</f>
        <v>321600</v>
      </c>
      <c r="J735" s="25">
        <f>INDEX(tblReps[region_id],MATCH(I735,tblReps[id],0))</f>
        <v>1</v>
      </c>
      <c r="K735" s="25" t="str">
        <f>INDEX(tblRegions[name],MATCH(J735,tblRegions[id],0))</f>
        <v>Northeast</v>
      </c>
    </row>
    <row r="736" spans="1:11" ht="15" customHeight="1" x14ac:dyDescent="0.3">
      <c r="A736" s="25">
        <f>Raw_Orders!A736</f>
        <v>735</v>
      </c>
      <c r="B736" s="25">
        <f>Raw_Orders!B736</f>
        <v>1521</v>
      </c>
      <c r="C736" s="30">
        <f>INT(Raw_Orders!C736)</f>
        <v>42645</v>
      </c>
      <c r="D736" s="25">
        <f t="shared" si="33"/>
        <v>2016</v>
      </c>
      <c r="E736" s="25">
        <f t="shared" si="34"/>
        <v>10</v>
      </c>
      <c r="F736" s="25" t="str">
        <f t="shared" si="35"/>
        <v>Oct</v>
      </c>
      <c r="G736" s="25">
        <f>Raw_Orders!G736</f>
        <v>471</v>
      </c>
      <c r="H736" s="29">
        <f>Raw_Orders!K736</f>
        <v>2387.81</v>
      </c>
      <c r="I736" s="25">
        <f>INDEX(tblAccounts[sales_rep_id],MATCH(B736,tblAccounts[id],0))</f>
        <v>321600</v>
      </c>
      <c r="J736" s="25">
        <f>INDEX(tblReps[region_id],MATCH(I736,tblReps[id],0))</f>
        <v>1</v>
      </c>
      <c r="K736" s="25" t="str">
        <f>INDEX(tblRegions[name],MATCH(J736,tblRegions[id],0))</f>
        <v>Northeast</v>
      </c>
    </row>
    <row r="737" spans="1:11" ht="15" customHeight="1" x14ac:dyDescent="0.3">
      <c r="A737" s="25">
        <f>Raw_Orders!A737</f>
        <v>736</v>
      </c>
      <c r="B737" s="25">
        <f>Raw_Orders!B737</f>
        <v>1521</v>
      </c>
      <c r="C737" s="30">
        <f>INT(Raw_Orders!C737)</f>
        <v>42675</v>
      </c>
      <c r="D737" s="25">
        <f t="shared" si="33"/>
        <v>2016</v>
      </c>
      <c r="E737" s="25">
        <f t="shared" si="34"/>
        <v>11</v>
      </c>
      <c r="F737" s="25" t="str">
        <f t="shared" si="35"/>
        <v>Nov</v>
      </c>
      <c r="G737" s="25">
        <f>Raw_Orders!G737</f>
        <v>532</v>
      </c>
      <c r="H737" s="29">
        <f>Raw_Orders!K737</f>
        <v>2764.84</v>
      </c>
      <c r="I737" s="25">
        <f>INDEX(tblAccounts[sales_rep_id],MATCH(B737,tblAccounts[id],0))</f>
        <v>321600</v>
      </c>
      <c r="J737" s="25">
        <f>INDEX(tblReps[region_id],MATCH(I737,tblReps[id],0))</f>
        <v>1</v>
      </c>
      <c r="K737" s="25" t="str">
        <f>INDEX(tblRegions[name],MATCH(J737,tblRegions[id],0))</f>
        <v>Northeast</v>
      </c>
    </row>
    <row r="738" spans="1:11" ht="15" customHeight="1" x14ac:dyDescent="0.3">
      <c r="A738" s="25">
        <f>Raw_Orders!A738</f>
        <v>737</v>
      </c>
      <c r="B738" s="25">
        <f>Raw_Orders!B738</f>
        <v>1521</v>
      </c>
      <c r="C738" s="30">
        <f>INT(Raw_Orders!C738)</f>
        <v>42703</v>
      </c>
      <c r="D738" s="25">
        <f t="shared" si="33"/>
        <v>2016</v>
      </c>
      <c r="E738" s="25">
        <f t="shared" si="34"/>
        <v>11</v>
      </c>
      <c r="F738" s="25" t="str">
        <f t="shared" si="35"/>
        <v>Nov</v>
      </c>
      <c r="G738" s="25">
        <f>Raw_Orders!G738</f>
        <v>519</v>
      </c>
      <c r="H738" s="29">
        <f>Raw_Orders!K738</f>
        <v>2617.31</v>
      </c>
      <c r="I738" s="25">
        <f>INDEX(tblAccounts[sales_rep_id],MATCH(B738,tblAccounts[id],0))</f>
        <v>321600</v>
      </c>
      <c r="J738" s="25">
        <f>INDEX(tblReps[region_id],MATCH(I738,tblReps[id],0))</f>
        <v>1</v>
      </c>
      <c r="K738" s="25" t="str">
        <f>INDEX(tblRegions[name],MATCH(J738,tblRegions[id],0))</f>
        <v>Northeast</v>
      </c>
    </row>
    <row r="739" spans="1:11" ht="15" customHeight="1" x14ac:dyDescent="0.3">
      <c r="A739" s="25">
        <f>Raw_Orders!A739</f>
        <v>738</v>
      </c>
      <c r="B739" s="25">
        <f>Raw_Orders!B739</f>
        <v>1521</v>
      </c>
      <c r="C739" s="30">
        <f>INT(Raw_Orders!C739)</f>
        <v>42732</v>
      </c>
      <c r="D739" s="25">
        <f t="shared" si="33"/>
        <v>2016</v>
      </c>
      <c r="E739" s="25">
        <f t="shared" si="34"/>
        <v>12</v>
      </c>
      <c r="F739" s="25" t="str">
        <f t="shared" si="35"/>
        <v>Dec</v>
      </c>
      <c r="G739" s="25">
        <f>Raw_Orders!G739</f>
        <v>664</v>
      </c>
      <c r="H739" s="29">
        <f>Raw_Orders!K739</f>
        <v>3831.68</v>
      </c>
      <c r="I739" s="25">
        <f>INDEX(tblAccounts[sales_rep_id],MATCH(B739,tblAccounts[id],0))</f>
        <v>321600</v>
      </c>
      <c r="J739" s="25">
        <f>INDEX(tblReps[region_id],MATCH(I739,tblReps[id],0))</f>
        <v>1</v>
      </c>
      <c r="K739" s="25" t="str">
        <f>INDEX(tblRegions[name],MATCH(J739,tblRegions[id],0))</f>
        <v>Northeast</v>
      </c>
    </row>
    <row r="740" spans="1:11" ht="15" customHeight="1" x14ac:dyDescent="0.3">
      <c r="A740" s="25">
        <f>Raw_Orders!A740</f>
        <v>739</v>
      </c>
      <c r="B740" s="25">
        <f>Raw_Orders!B740</f>
        <v>1531</v>
      </c>
      <c r="C740" s="30">
        <f>INT(Raw_Orders!C740)</f>
        <v>41618</v>
      </c>
      <c r="D740" s="25">
        <f t="shared" si="33"/>
        <v>2013</v>
      </c>
      <c r="E740" s="25">
        <f t="shared" si="34"/>
        <v>12</v>
      </c>
      <c r="F740" s="25" t="str">
        <f t="shared" si="35"/>
        <v>Dec</v>
      </c>
      <c r="G740" s="25">
        <f>Raw_Orders!G740</f>
        <v>501</v>
      </c>
      <c r="H740" s="29">
        <f>Raw_Orders!K740</f>
        <v>2499.9899999999998</v>
      </c>
      <c r="I740" s="25">
        <f>INDEX(tblAccounts[sales_rep_id],MATCH(B740,tblAccounts[id],0))</f>
        <v>321610</v>
      </c>
      <c r="J740" s="25">
        <f>INDEX(tblReps[region_id],MATCH(I740,tblReps[id],0))</f>
        <v>1</v>
      </c>
      <c r="K740" s="25" t="str">
        <f>INDEX(tblRegions[name],MATCH(J740,tblRegions[id],0))</f>
        <v>Northeast</v>
      </c>
    </row>
    <row r="741" spans="1:11" ht="15" customHeight="1" x14ac:dyDescent="0.3">
      <c r="A741" s="25">
        <f>Raw_Orders!A741</f>
        <v>740</v>
      </c>
      <c r="B741" s="25">
        <f>Raw_Orders!B741</f>
        <v>1531</v>
      </c>
      <c r="C741" s="30">
        <f>INT(Raw_Orders!C741)</f>
        <v>41647</v>
      </c>
      <c r="D741" s="25">
        <f t="shared" si="33"/>
        <v>2014</v>
      </c>
      <c r="E741" s="25">
        <f t="shared" si="34"/>
        <v>1</v>
      </c>
      <c r="F741" s="25" t="str">
        <f t="shared" si="35"/>
        <v>Jan</v>
      </c>
      <c r="G741" s="25">
        <f>Raw_Orders!G741</f>
        <v>307</v>
      </c>
      <c r="H741" s="29">
        <f>Raw_Orders!K741</f>
        <v>1588.25</v>
      </c>
      <c r="I741" s="25">
        <f>INDEX(tblAccounts[sales_rep_id],MATCH(B741,tblAccounts[id],0))</f>
        <v>321610</v>
      </c>
      <c r="J741" s="25">
        <f>INDEX(tblReps[region_id],MATCH(I741,tblReps[id],0))</f>
        <v>1</v>
      </c>
      <c r="K741" s="25" t="str">
        <f>INDEX(tblRegions[name],MATCH(J741,tblRegions[id],0))</f>
        <v>Northeast</v>
      </c>
    </row>
    <row r="742" spans="1:11" ht="15" customHeight="1" x14ac:dyDescent="0.3">
      <c r="A742" s="25">
        <f>Raw_Orders!A742</f>
        <v>741</v>
      </c>
      <c r="B742" s="25">
        <f>Raw_Orders!B742</f>
        <v>1531</v>
      </c>
      <c r="C742" s="30">
        <f>INT(Raw_Orders!C742)</f>
        <v>41677</v>
      </c>
      <c r="D742" s="25">
        <f t="shared" si="33"/>
        <v>2014</v>
      </c>
      <c r="E742" s="25">
        <f t="shared" si="34"/>
        <v>2</v>
      </c>
      <c r="F742" s="25" t="str">
        <f t="shared" si="35"/>
        <v>Feb</v>
      </c>
      <c r="G742" s="25">
        <f>Raw_Orders!G742</f>
        <v>500</v>
      </c>
      <c r="H742" s="29">
        <f>Raw_Orders!K742</f>
        <v>2557.5</v>
      </c>
      <c r="I742" s="25">
        <f>INDEX(tblAccounts[sales_rep_id],MATCH(B742,tblAccounts[id],0))</f>
        <v>321610</v>
      </c>
      <c r="J742" s="25">
        <f>INDEX(tblReps[region_id],MATCH(I742,tblReps[id],0))</f>
        <v>1</v>
      </c>
      <c r="K742" s="25" t="str">
        <f>INDEX(tblRegions[name],MATCH(J742,tblRegions[id],0))</f>
        <v>Northeast</v>
      </c>
    </row>
    <row r="743" spans="1:11" ht="15" customHeight="1" x14ac:dyDescent="0.3">
      <c r="A743" s="25">
        <f>Raw_Orders!A743</f>
        <v>742</v>
      </c>
      <c r="B743" s="25">
        <f>Raw_Orders!B743</f>
        <v>1531</v>
      </c>
      <c r="C743" s="30">
        <f>INT(Raw_Orders!C743)</f>
        <v>41707</v>
      </c>
      <c r="D743" s="25">
        <f t="shared" si="33"/>
        <v>2014</v>
      </c>
      <c r="E743" s="25">
        <f t="shared" si="34"/>
        <v>3</v>
      </c>
      <c r="F743" s="25" t="str">
        <f t="shared" si="35"/>
        <v>Mar</v>
      </c>
      <c r="G743" s="25">
        <f>Raw_Orders!G743</f>
        <v>508</v>
      </c>
      <c r="H743" s="29">
        <f>Raw_Orders!K743</f>
        <v>2546.81</v>
      </c>
      <c r="I743" s="25">
        <f>INDEX(tblAccounts[sales_rep_id],MATCH(B743,tblAccounts[id],0))</f>
        <v>321610</v>
      </c>
      <c r="J743" s="25">
        <f>INDEX(tblReps[region_id],MATCH(I743,tblReps[id],0))</f>
        <v>1</v>
      </c>
      <c r="K743" s="25" t="str">
        <f>INDEX(tblRegions[name],MATCH(J743,tblRegions[id],0))</f>
        <v>Northeast</v>
      </c>
    </row>
    <row r="744" spans="1:11" ht="15" customHeight="1" x14ac:dyDescent="0.3">
      <c r="A744" s="25">
        <f>Raw_Orders!A744</f>
        <v>743</v>
      </c>
      <c r="B744" s="25">
        <f>Raw_Orders!B744</f>
        <v>1531</v>
      </c>
      <c r="C744" s="30">
        <f>INT(Raw_Orders!C744)</f>
        <v>41736</v>
      </c>
      <c r="D744" s="25">
        <f t="shared" si="33"/>
        <v>2014</v>
      </c>
      <c r="E744" s="25">
        <f t="shared" si="34"/>
        <v>4</v>
      </c>
      <c r="F744" s="25" t="str">
        <f t="shared" si="35"/>
        <v>Apr</v>
      </c>
      <c r="G744" s="25">
        <f>Raw_Orders!G744</f>
        <v>515</v>
      </c>
      <c r="H744" s="29">
        <f>Raw_Orders!K744</f>
        <v>2592.35</v>
      </c>
      <c r="I744" s="25">
        <f>INDEX(tblAccounts[sales_rep_id],MATCH(B744,tblAccounts[id],0))</f>
        <v>321610</v>
      </c>
      <c r="J744" s="25">
        <f>INDEX(tblReps[region_id],MATCH(I744,tblReps[id],0))</f>
        <v>1</v>
      </c>
      <c r="K744" s="25" t="str">
        <f>INDEX(tblRegions[name],MATCH(J744,tblRegions[id],0))</f>
        <v>Northeast</v>
      </c>
    </row>
    <row r="745" spans="1:11" ht="15" customHeight="1" x14ac:dyDescent="0.3">
      <c r="A745" s="25">
        <f>Raw_Orders!A745</f>
        <v>744</v>
      </c>
      <c r="B745" s="25">
        <f>Raw_Orders!B745</f>
        <v>1531</v>
      </c>
      <c r="C745" s="30">
        <f>INT(Raw_Orders!C745)</f>
        <v>41765</v>
      </c>
      <c r="D745" s="25">
        <f t="shared" si="33"/>
        <v>2014</v>
      </c>
      <c r="E745" s="25">
        <f t="shared" si="34"/>
        <v>5</v>
      </c>
      <c r="F745" s="25" t="str">
        <f t="shared" si="35"/>
        <v>May</v>
      </c>
      <c r="G745" s="25">
        <f>Raw_Orders!G745</f>
        <v>526</v>
      </c>
      <c r="H745" s="29">
        <f>Raw_Orders!K745</f>
        <v>2699.86</v>
      </c>
      <c r="I745" s="25">
        <f>INDEX(tblAccounts[sales_rep_id],MATCH(B745,tblAccounts[id],0))</f>
        <v>321610</v>
      </c>
      <c r="J745" s="25">
        <f>INDEX(tblReps[region_id],MATCH(I745,tblReps[id],0))</f>
        <v>1</v>
      </c>
      <c r="K745" s="25" t="str">
        <f>INDEX(tblRegions[name],MATCH(J745,tblRegions[id],0))</f>
        <v>Northeast</v>
      </c>
    </row>
    <row r="746" spans="1:11" ht="15" customHeight="1" x14ac:dyDescent="0.3">
      <c r="A746" s="25">
        <f>Raw_Orders!A746</f>
        <v>745</v>
      </c>
      <c r="B746" s="25">
        <f>Raw_Orders!B746</f>
        <v>1531</v>
      </c>
      <c r="C746" s="30">
        <f>INT(Raw_Orders!C746)</f>
        <v>41795</v>
      </c>
      <c r="D746" s="25">
        <f t="shared" si="33"/>
        <v>2014</v>
      </c>
      <c r="E746" s="25">
        <f t="shared" si="34"/>
        <v>6</v>
      </c>
      <c r="F746" s="25" t="str">
        <f t="shared" si="35"/>
        <v>Jun</v>
      </c>
      <c r="G746" s="25">
        <f>Raw_Orders!G746</f>
        <v>496</v>
      </c>
      <c r="H746" s="29">
        <f>Raw_Orders!K746</f>
        <v>2492.54</v>
      </c>
      <c r="I746" s="25">
        <f>INDEX(tblAccounts[sales_rep_id],MATCH(B746,tblAccounts[id],0))</f>
        <v>321610</v>
      </c>
      <c r="J746" s="25">
        <f>INDEX(tblReps[region_id],MATCH(I746,tblReps[id],0))</f>
        <v>1</v>
      </c>
      <c r="K746" s="25" t="str">
        <f>INDEX(tblRegions[name],MATCH(J746,tblRegions[id],0))</f>
        <v>Northeast</v>
      </c>
    </row>
    <row r="747" spans="1:11" ht="15" customHeight="1" x14ac:dyDescent="0.3">
      <c r="A747" s="25">
        <f>Raw_Orders!A747</f>
        <v>746</v>
      </c>
      <c r="B747" s="25">
        <f>Raw_Orders!B747</f>
        <v>1531</v>
      </c>
      <c r="C747" s="30">
        <f>INT(Raw_Orders!C747)</f>
        <v>41824</v>
      </c>
      <c r="D747" s="25">
        <f t="shared" si="33"/>
        <v>2014</v>
      </c>
      <c r="E747" s="25">
        <f t="shared" si="34"/>
        <v>7</v>
      </c>
      <c r="F747" s="25" t="str">
        <f t="shared" si="35"/>
        <v>Jul</v>
      </c>
      <c r="G747" s="25">
        <f>Raw_Orders!G747</f>
        <v>498</v>
      </c>
      <c r="H747" s="29">
        <f>Raw_Orders!K747</f>
        <v>2513.19</v>
      </c>
      <c r="I747" s="25">
        <f>INDEX(tblAccounts[sales_rep_id],MATCH(B747,tblAccounts[id],0))</f>
        <v>321610</v>
      </c>
      <c r="J747" s="25">
        <f>INDEX(tblReps[region_id],MATCH(I747,tblReps[id],0))</f>
        <v>1</v>
      </c>
      <c r="K747" s="25" t="str">
        <f>INDEX(tblRegions[name],MATCH(J747,tblRegions[id],0))</f>
        <v>Northeast</v>
      </c>
    </row>
    <row r="748" spans="1:11" ht="15" customHeight="1" x14ac:dyDescent="0.3">
      <c r="A748" s="25">
        <f>Raw_Orders!A748</f>
        <v>747</v>
      </c>
      <c r="B748" s="25">
        <f>Raw_Orders!B748</f>
        <v>1531</v>
      </c>
      <c r="C748" s="30">
        <f>INT(Raw_Orders!C748)</f>
        <v>41854</v>
      </c>
      <c r="D748" s="25">
        <f t="shared" si="33"/>
        <v>2014</v>
      </c>
      <c r="E748" s="25">
        <f t="shared" si="34"/>
        <v>8</v>
      </c>
      <c r="F748" s="25" t="str">
        <f t="shared" si="35"/>
        <v>Aug</v>
      </c>
      <c r="G748" s="25">
        <f>Raw_Orders!G748</f>
        <v>531</v>
      </c>
      <c r="H748" s="29">
        <f>Raw_Orders!K748</f>
        <v>2687.19</v>
      </c>
      <c r="I748" s="25">
        <f>INDEX(tblAccounts[sales_rep_id],MATCH(B748,tblAccounts[id],0))</f>
        <v>321610</v>
      </c>
      <c r="J748" s="25">
        <f>INDEX(tblReps[region_id],MATCH(I748,tblReps[id],0))</f>
        <v>1</v>
      </c>
      <c r="K748" s="25" t="str">
        <f>INDEX(tblRegions[name],MATCH(J748,tblRegions[id],0))</f>
        <v>Northeast</v>
      </c>
    </row>
    <row r="749" spans="1:11" ht="15" customHeight="1" x14ac:dyDescent="0.3">
      <c r="A749" s="25">
        <f>Raw_Orders!A749</f>
        <v>748</v>
      </c>
      <c r="B749" s="25">
        <f>Raw_Orders!B749</f>
        <v>1531</v>
      </c>
      <c r="C749" s="30">
        <f>INT(Raw_Orders!C749)</f>
        <v>41884</v>
      </c>
      <c r="D749" s="25">
        <f t="shared" si="33"/>
        <v>2014</v>
      </c>
      <c r="E749" s="25">
        <f t="shared" si="34"/>
        <v>9</v>
      </c>
      <c r="F749" s="25" t="str">
        <f t="shared" si="35"/>
        <v>Sep</v>
      </c>
      <c r="G749" s="25">
        <f>Raw_Orders!G749</f>
        <v>585</v>
      </c>
      <c r="H749" s="29">
        <f>Raw_Orders!K749</f>
        <v>3114.84</v>
      </c>
      <c r="I749" s="25">
        <f>INDEX(tblAccounts[sales_rep_id],MATCH(B749,tblAccounts[id],0))</f>
        <v>321610</v>
      </c>
      <c r="J749" s="25">
        <f>INDEX(tblReps[region_id],MATCH(I749,tblReps[id],0))</f>
        <v>1</v>
      </c>
      <c r="K749" s="25" t="str">
        <f>INDEX(tblRegions[name],MATCH(J749,tblRegions[id],0))</f>
        <v>Northeast</v>
      </c>
    </row>
    <row r="750" spans="1:11" ht="15" customHeight="1" x14ac:dyDescent="0.3">
      <c r="A750" s="25">
        <f>Raw_Orders!A750</f>
        <v>749</v>
      </c>
      <c r="B750" s="25">
        <f>Raw_Orders!B750</f>
        <v>1531</v>
      </c>
      <c r="C750" s="30">
        <f>INT(Raw_Orders!C750)</f>
        <v>41913</v>
      </c>
      <c r="D750" s="25">
        <f t="shared" si="33"/>
        <v>2014</v>
      </c>
      <c r="E750" s="25">
        <f t="shared" si="34"/>
        <v>10</v>
      </c>
      <c r="F750" s="25" t="str">
        <f t="shared" si="35"/>
        <v>Oct</v>
      </c>
      <c r="G750" s="25">
        <f>Raw_Orders!G750</f>
        <v>522</v>
      </c>
      <c r="H750" s="29">
        <f>Raw_Orders!K750</f>
        <v>2690.51</v>
      </c>
      <c r="I750" s="25">
        <f>INDEX(tblAccounts[sales_rep_id],MATCH(B750,tblAccounts[id],0))</f>
        <v>321610</v>
      </c>
      <c r="J750" s="25">
        <f>INDEX(tblReps[region_id],MATCH(I750,tblReps[id],0))</f>
        <v>1</v>
      </c>
      <c r="K750" s="25" t="str">
        <f>INDEX(tblRegions[name],MATCH(J750,tblRegions[id],0))</f>
        <v>Northeast</v>
      </c>
    </row>
    <row r="751" spans="1:11" ht="15" customHeight="1" x14ac:dyDescent="0.3">
      <c r="A751" s="25">
        <f>Raw_Orders!A751</f>
        <v>750</v>
      </c>
      <c r="B751" s="25">
        <f>Raw_Orders!B751</f>
        <v>1531</v>
      </c>
      <c r="C751" s="30">
        <f>INT(Raw_Orders!C751)</f>
        <v>41943</v>
      </c>
      <c r="D751" s="25">
        <f t="shared" si="33"/>
        <v>2014</v>
      </c>
      <c r="E751" s="25">
        <f t="shared" si="34"/>
        <v>10</v>
      </c>
      <c r="F751" s="25" t="str">
        <f t="shared" si="35"/>
        <v>Oct</v>
      </c>
      <c r="G751" s="25">
        <f>Raw_Orders!G751</f>
        <v>518</v>
      </c>
      <c r="H751" s="29">
        <f>Raw_Orders!K751</f>
        <v>2663.07</v>
      </c>
      <c r="I751" s="25">
        <f>INDEX(tblAccounts[sales_rep_id],MATCH(B751,tblAccounts[id],0))</f>
        <v>321610</v>
      </c>
      <c r="J751" s="25">
        <f>INDEX(tblReps[region_id],MATCH(I751,tblReps[id],0))</f>
        <v>1</v>
      </c>
      <c r="K751" s="25" t="str">
        <f>INDEX(tblRegions[name],MATCH(J751,tblRegions[id],0))</f>
        <v>Northeast</v>
      </c>
    </row>
    <row r="752" spans="1:11" ht="15" customHeight="1" x14ac:dyDescent="0.3">
      <c r="A752" s="25">
        <f>Raw_Orders!A752</f>
        <v>751</v>
      </c>
      <c r="B752" s="25">
        <f>Raw_Orders!B752</f>
        <v>1531</v>
      </c>
      <c r="C752" s="30">
        <f>INT(Raw_Orders!C752)</f>
        <v>41972</v>
      </c>
      <c r="D752" s="25">
        <f t="shared" si="33"/>
        <v>2014</v>
      </c>
      <c r="E752" s="25">
        <f t="shared" si="34"/>
        <v>11</v>
      </c>
      <c r="F752" s="25" t="str">
        <f t="shared" si="35"/>
        <v>Nov</v>
      </c>
      <c r="G752" s="25">
        <f>Raw_Orders!G752</f>
        <v>506</v>
      </c>
      <c r="H752" s="29">
        <f>Raw_Orders!K752</f>
        <v>2569.33</v>
      </c>
      <c r="I752" s="25">
        <f>INDEX(tblAccounts[sales_rep_id],MATCH(B752,tblAccounts[id],0))</f>
        <v>321610</v>
      </c>
      <c r="J752" s="25">
        <f>INDEX(tblReps[region_id],MATCH(I752,tblReps[id],0))</f>
        <v>1</v>
      </c>
      <c r="K752" s="25" t="str">
        <f>INDEX(tblRegions[name],MATCH(J752,tblRegions[id],0))</f>
        <v>Northeast</v>
      </c>
    </row>
    <row r="753" spans="1:11" ht="15" customHeight="1" x14ac:dyDescent="0.3">
      <c r="A753" s="25">
        <f>Raw_Orders!A753</f>
        <v>752</v>
      </c>
      <c r="B753" s="25">
        <f>Raw_Orders!B753</f>
        <v>1531</v>
      </c>
      <c r="C753" s="30">
        <f>INT(Raw_Orders!C753)</f>
        <v>42001</v>
      </c>
      <c r="D753" s="25">
        <f t="shared" si="33"/>
        <v>2014</v>
      </c>
      <c r="E753" s="25">
        <f t="shared" si="34"/>
        <v>12</v>
      </c>
      <c r="F753" s="25" t="str">
        <f t="shared" si="35"/>
        <v>Dec</v>
      </c>
      <c r="G753" s="25">
        <f>Raw_Orders!G753</f>
        <v>520</v>
      </c>
      <c r="H753" s="29">
        <f>Raw_Orders!K753</f>
        <v>2648.01</v>
      </c>
      <c r="I753" s="25">
        <f>INDEX(tblAccounts[sales_rep_id],MATCH(B753,tblAccounts[id],0))</f>
        <v>321610</v>
      </c>
      <c r="J753" s="25">
        <f>INDEX(tblReps[region_id],MATCH(I753,tblReps[id],0))</f>
        <v>1</v>
      </c>
      <c r="K753" s="25" t="str">
        <f>INDEX(tblRegions[name],MATCH(J753,tblRegions[id],0))</f>
        <v>Northeast</v>
      </c>
    </row>
    <row r="754" spans="1:11" ht="15" customHeight="1" x14ac:dyDescent="0.3">
      <c r="A754" s="25">
        <f>Raw_Orders!A754</f>
        <v>753</v>
      </c>
      <c r="B754" s="25">
        <f>Raw_Orders!B754</f>
        <v>1531</v>
      </c>
      <c r="C754" s="30">
        <f>INT(Raw_Orders!C754)</f>
        <v>42030</v>
      </c>
      <c r="D754" s="25">
        <f t="shared" si="33"/>
        <v>2015</v>
      </c>
      <c r="E754" s="25">
        <f t="shared" si="34"/>
        <v>1</v>
      </c>
      <c r="F754" s="25" t="str">
        <f t="shared" si="35"/>
        <v>Jan</v>
      </c>
      <c r="G754" s="25">
        <f>Raw_Orders!G754</f>
        <v>606</v>
      </c>
      <c r="H754" s="29">
        <f>Raw_Orders!K754</f>
        <v>3337.72</v>
      </c>
      <c r="I754" s="25">
        <f>INDEX(tblAccounts[sales_rep_id],MATCH(B754,tblAccounts[id],0))</f>
        <v>321610</v>
      </c>
      <c r="J754" s="25">
        <f>INDEX(tblReps[region_id],MATCH(I754,tblReps[id],0))</f>
        <v>1</v>
      </c>
      <c r="K754" s="25" t="str">
        <f>INDEX(tblRegions[name],MATCH(J754,tblRegions[id],0))</f>
        <v>Northeast</v>
      </c>
    </row>
    <row r="755" spans="1:11" ht="15" customHeight="1" x14ac:dyDescent="0.3">
      <c r="A755" s="25">
        <f>Raw_Orders!A755</f>
        <v>754</v>
      </c>
      <c r="B755" s="25">
        <f>Raw_Orders!B755</f>
        <v>1531</v>
      </c>
      <c r="C755" s="30">
        <f>INT(Raw_Orders!C755)</f>
        <v>42059</v>
      </c>
      <c r="D755" s="25">
        <f t="shared" si="33"/>
        <v>2015</v>
      </c>
      <c r="E755" s="25">
        <f t="shared" si="34"/>
        <v>2</v>
      </c>
      <c r="F755" s="25" t="str">
        <f t="shared" si="35"/>
        <v>Feb</v>
      </c>
      <c r="G755" s="25">
        <f>Raw_Orders!G755</f>
        <v>457</v>
      </c>
      <c r="H755" s="29">
        <f>Raw_Orders!K755</f>
        <v>2297.9299999999998</v>
      </c>
      <c r="I755" s="25">
        <f>INDEX(tblAccounts[sales_rep_id],MATCH(B755,tblAccounts[id],0))</f>
        <v>321610</v>
      </c>
      <c r="J755" s="25">
        <f>INDEX(tblReps[region_id],MATCH(I755,tblReps[id],0))</f>
        <v>1</v>
      </c>
      <c r="K755" s="25" t="str">
        <f>INDEX(tblRegions[name],MATCH(J755,tblRegions[id],0))</f>
        <v>Northeast</v>
      </c>
    </row>
    <row r="756" spans="1:11" ht="15" customHeight="1" x14ac:dyDescent="0.3">
      <c r="A756" s="25">
        <f>Raw_Orders!A756</f>
        <v>755</v>
      </c>
      <c r="B756" s="25">
        <f>Raw_Orders!B756</f>
        <v>1531</v>
      </c>
      <c r="C756" s="30">
        <f>INT(Raw_Orders!C756)</f>
        <v>42088</v>
      </c>
      <c r="D756" s="25">
        <f t="shared" si="33"/>
        <v>2015</v>
      </c>
      <c r="E756" s="25">
        <f t="shared" si="34"/>
        <v>3</v>
      </c>
      <c r="F756" s="25" t="str">
        <f t="shared" si="35"/>
        <v>Mar</v>
      </c>
      <c r="G756" s="25">
        <f>Raw_Orders!G756</f>
        <v>499</v>
      </c>
      <c r="H756" s="29">
        <f>Raw_Orders!K756</f>
        <v>2537.5500000000002</v>
      </c>
      <c r="I756" s="25">
        <f>INDEX(tblAccounts[sales_rep_id],MATCH(B756,tblAccounts[id],0))</f>
        <v>321610</v>
      </c>
      <c r="J756" s="25">
        <f>INDEX(tblReps[region_id],MATCH(I756,tblReps[id],0))</f>
        <v>1</v>
      </c>
      <c r="K756" s="25" t="str">
        <f>INDEX(tblRegions[name],MATCH(J756,tblRegions[id],0))</f>
        <v>Northeast</v>
      </c>
    </row>
    <row r="757" spans="1:11" ht="15" customHeight="1" x14ac:dyDescent="0.3">
      <c r="A757" s="25">
        <f>Raw_Orders!A757</f>
        <v>756</v>
      </c>
      <c r="B757" s="25">
        <f>Raw_Orders!B757</f>
        <v>1531</v>
      </c>
      <c r="C757" s="30">
        <f>INT(Raw_Orders!C757)</f>
        <v>42117</v>
      </c>
      <c r="D757" s="25">
        <f t="shared" si="33"/>
        <v>2015</v>
      </c>
      <c r="E757" s="25">
        <f t="shared" si="34"/>
        <v>4</v>
      </c>
      <c r="F757" s="25" t="str">
        <f t="shared" si="35"/>
        <v>Apr</v>
      </c>
      <c r="G757" s="25">
        <f>Raw_Orders!G757</f>
        <v>404</v>
      </c>
      <c r="H757" s="29">
        <f>Raw_Orders!K757</f>
        <v>2078.56</v>
      </c>
      <c r="I757" s="25">
        <f>INDEX(tblAccounts[sales_rep_id],MATCH(B757,tblAccounts[id],0))</f>
        <v>321610</v>
      </c>
      <c r="J757" s="25">
        <f>INDEX(tblReps[region_id],MATCH(I757,tblReps[id],0))</f>
        <v>1</v>
      </c>
      <c r="K757" s="25" t="str">
        <f>INDEX(tblRegions[name],MATCH(J757,tblRegions[id],0))</f>
        <v>Northeast</v>
      </c>
    </row>
    <row r="758" spans="1:11" ht="15" customHeight="1" x14ac:dyDescent="0.3">
      <c r="A758" s="25">
        <f>Raw_Orders!A758</f>
        <v>757</v>
      </c>
      <c r="B758" s="25">
        <f>Raw_Orders!B758</f>
        <v>1531</v>
      </c>
      <c r="C758" s="30">
        <f>INT(Raw_Orders!C758)</f>
        <v>42146</v>
      </c>
      <c r="D758" s="25">
        <f t="shared" si="33"/>
        <v>2015</v>
      </c>
      <c r="E758" s="25">
        <f t="shared" si="34"/>
        <v>5</v>
      </c>
      <c r="F758" s="25" t="str">
        <f t="shared" si="35"/>
        <v>May</v>
      </c>
      <c r="G758" s="25">
        <f>Raw_Orders!G758</f>
        <v>514</v>
      </c>
      <c r="H758" s="29">
        <f>Raw_Orders!K758</f>
        <v>2630.55</v>
      </c>
      <c r="I758" s="25">
        <f>INDEX(tblAccounts[sales_rep_id],MATCH(B758,tblAccounts[id],0))</f>
        <v>321610</v>
      </c>
      <c r="J758" s="25">
        <f>INDEX(tblReps[region_id],MATCH(I758,tblReps[id],0))</f>
        <v>1</v>
      </c>
      <c r="K758" s="25" t="str">
        <f>INDEX(tblRegions[name],MATCH(J758,tblRegions[id],0))</f>
        <v>Northeast</v>
      </c>
    </row>
    <row r="759" spans="1:11" ht="15" customHeight="1" x14ac:dyDescent="0.3">
      <c r="A759" s="25">
        <f>Raw_Orders!A759</f>
        <v>758</v>
      </c>
      <c r="B759" s="25">
        <f>Raw_Orders!B759</f>
        <v>1531</v>
      </c>
      <c r="C759" s="30">
        <f>INT(Raw_Orders!C759)</f>
        <v>42176</v>
      </c>
      <c r="D759" s="25">
        <f t="shared" si="33"/>
        <v>2015</v>
      </c>
      <c r="E759" s="25">
        <f t="shared" si="34"/>
        <v>6</v>
      </c>
      <c r="F759" s="25" t="str">
        <f t="shared" si="35"/>
        <v>Jun</v>
      </c>
      <c r="G759" s="25">
        <f>Raw_Orders!G759</f>
        <v>496</v>
      </c>
      <c r="H759" s="29">
        <f>Raw_Orders!K759</f>
        <v>2495.04</v>
      </c>
      <c r="I759" s="25">
        <f>INDEX(tblAccounts[sales_rep_id],MATCH(B759,tblAccounts[id],0))</f>
        <v>321610</v>
      </c>
      <c r="J759" s="25">
        <f>INDEX(tblReps[region_id],MATCH(I759,tblReps[id],0))</f>
        <v>1</v>
      </c>
      <c r="K759" s="25" t="str">
        <f>INDEX(tblRegions[name],MATCH(J759,tblRegions[id],0))</f>
        <v>Northeast</v>
      </c>
    </row>
    <row r="760" spans="1:11" ht="15" customHeight="1" x14ac:dyDescent="0.3">
      <c r="A760" s="25">
        <f>Raw_Orders!A760</f>
        <v>759</v>
      </c>
      <c r="B760" s="25">
        <f>Raw_Orders!B760</f>
        <v>1531</v>
      </c>
      <c r="C760" s="30">
        <f>INT(Raw_Orders!C760)</f>
        <v>42205</v>
      </c>
      <c r="D760" s="25">
        <f t="shared" si="33"/>
        <v>2015</v>
      </c>
      <c r="E760" s="25">
        <f t="shared" si="34"/>
        <v>7</v>
      </c>
      <c r="F760" s="25" t="str">
        <f t="shared" si="35"/>
        <v>Jul</v>
      </c>
      <c r="G760" s="25">
        <f>Raw_Orders!G760</f>
        <v>522</v>
      </c>
      <c r="H760" s="29">
        <f>Raw_Orders!K760</f>
        <v>2694.78</v>
      </c>
      <c r="I760" s="25">
        <f>INDEX(tblAccounts[sales_rep_id],MATCH(B760,tblAccounts[id],0))</f>
        <v>321610</v>
      </c>
      <c r="J760" s="25">
        <f>INDEX(tblReps[region_id],MATCH(I760,tblReps[id],0))</f>
        <v>1</v>
      </c>
      <c r="K760" s="25" t="str">
        <f>INDEX(tblRegions[name],MATCH(J760,tblRegions[id],0))</f>
        <v>Northeast</v>
      </c>
    </row>
    <row r="761" spans="1:11" ht="15" customHeight="1" x14ac:dyDescent="0.3">
      <c r="A761" s="25">
        <f>Raw_Orders!A761</f>
        <v>760</v>
      </c>
      <c r="B761" s="25">
        <f>Raw_Orders!B761</f>
        <v>1531</v>
      </c>
      <c r="C761" s="30">
        <f>INT(Raw_Orders!C761)</f>
        <v>42234</v>
      </c>
      <c r="D761" s="25">
        <f t="shared" si="33"/>
        <v>2015</v>
      </c>
      <c r="E761" s="25">
        <f t="shared" si="34"/>
        <v>8</v>
      </c>
      <c r="F761" s="25" t="str">
        <f t="shared" si="35"/>
        <v>Aug</v>
      </c>
      <c r="G761" s="25">
        <f>Raw_Orders!G761</f>
        <v>498</v>
      </c>
      <c r="H761" s="29">
        <f>Raw_Orders!K761</f>
        <v>2562.0100000000002</v>
      </c>
      <c r="I761" s="25">
        <f>INDEX(tblAccounts[sales_rep_id],MATCH(B761,tblAccounts[id],0))</f>
        <v>321610</v>
      </c>
      <c r="J761" s="25">
        <f>INDEX(tblReps[region_id],MATCH(I761,tblReps[id],0))</f>
        <v>1</v>
      </c>
      <c r="K761" s="25" t="str">
        <f>INDEX(tblRegions[name],MATCH(J761,tblRegions[id],0))</f>
        <v>Northeast</v>
      </c>
    </row>
    <row r="762" spans="1:11" ht="15" customHeight="1" x14ac:dyDescent="0.3">
      <c r="A762" s="25">
        <f>Raw_Orders!A762</f>
        <v>761</v>
      </c>
      <c r="B762" s="25">
        <f>Raw_Orders!B762</f>
        <v>1531</v>
      </c>
      <c r="C762" s="30">
        <f>INT(Raw_Orders!C762)</f>
        <v>42263</v>
      </c>
      <c r="D762" s="25">
        <f t="shared" si="33"/>
        <v>2015</v>
      </c>
      <c r="E762" s="25">
        <f t="shared" si="34"/>
        <v>9</v>
      </c>
      <c r="F762" s="25" t="str">
        <f t="shared" si="35"/>
        <v>Sep</v>
      </c>
      <c r="G762" s="25">
        <f>Raw_Orders!G762</f>
        <v>603</v>
      </c>
      <c r="H762" s="29">
        <f>Raw_Orders!K762</f>
        <v>3207.38</v>
      </c>
      <c r="I762" s="25">
        <f>INDEX(tblAccounts[sales_rep_id],MATCH(B762,tblAccounts[id],0))</f>
        <v>321610</v>
      </c>
      <c r="J762" s="25">
        <f>INDEX(tblReps[region_id],MATCH(I762,tblReps[id],0))</f>
        <v>1</v>
      </c>
      <c r="K762" s="25" t="str">
        <f>INDEX(tblRegions[name],MATCH(J762,tblRegions[id],0))</f>
        <v>Northeast</v>
      </c>
    </row>
    <row r="763" spans="1:11" ht="15" customHeight="1" x14ac:dyDescent="0.3">
      <c r="A763" s="25">
        <f>Raw_Orders!A763</f>
        <v>762</v>
      </c>
      <c r="B763" s="25">
        <f>Raw_Orders!B763</f>
        <v>1531</v>
      </c>
      <c r="C763" s="30">
        <f>INT(Raw_Orders!C763)</f>
        <v>42293</v>
      </c>
      <c r="D763" s="25">
        <f t="shared" si="33"/>
        <v>2015</v>
      </c>
      <c r="E763" s="25">
        <f t="shared" si="34"/>
        <v>10</v>
      </c>
      <c r="F763" s="25" t="str">
        <f t="shared" si="35"/>
        <v>Oct</v>
      </c>
      <c r="G763" s="25">
        <f>Raw_Orders!G763</f>
        <v>495</v>
      </c>
      <c r="H763" s="29">
        <f>Raw_Orders!K763</f>
        <v>2556.39</v>
      </c>
      <c r="I763" s="25">
        <f>INDEX(tblAccounts[sales_rep_id],MATCH(B763,tblAccounts[id],0))</f>
        <v>321610</v>
      </c>
      <c r="J763" s="25">
        <f>INDEX(tblReps[region_id],MATCH(I763,tblReps[id],0))</f>
        <v>1</v>
      </c>
      <c r="K763" s="25" t="str">
        <f>INDEX(tblRegions[name],MATCH(J763,tblRegions[id],0))</f>
        <v>Northeast</v>
      </c>
    </row>
    <row r="764" spans="1:11" ht="15" customHeight="1" x14ac:dyDescent="0.3">
      <c r="A764" s="25">
        <f>Raw_Orders!A764</f>
        <v>763</v>
      </c>
      <c r="B764" s="25">
        <f>Raw_Orders!B764</f>
        <v>1531</v>
      </c>
      <c r="C764" s="30">
        <f>INT(Raw_Orders!C764)</f>
        <v>42322</v>
      </c>
      <c r="D764" s="25">
        <f t="shared" si="33"/>
        <v>2015</v>
      </c>
      <c r="E764" s="25">
        <f t="shared" si="34"/>
        <v>11</v>
      </c>
      <c r="F764" s="25" t="str">
        <f t="shared" si="35"/>
        <v>Nov</v>
      </c>
      <c r="G764" s="25">
        <f>Raw_Orders!G764</f>
        <v>538</v>
      </c>
      <c r="H764" s="29">
        <f>Raw_Orders!K764</f>
        <v>2781.65</v>
      </c>
      <c r="I764" s="25">
        <f>INDEX(tblAccounts[sales_rep_id],MATCH(B764,tblAccounts[id],0))</f>
        <v>321610</v>
      </c>
      <c r="J764" s="25">
        <f>INDEX(tblReps[region_id],MATCH(I764,tblReps[id],0))</f>
        <v>1</v>
      </c>
      <c r="K764" s="25" t="str">
        <f>INDEX(tblRegions[name],MATCH(J764,tblRegions[id],0))</f>
        <v>Northeast</v>
      </c>
    </row>
    <row r="765" spans="1:11" ht="15" customHeight="1" x14ac:dyDescent="0.3">
      <c r="A765" s="25">
        <f>Raw_Orders!A765</f>
        <v>764</v>
      </c>
      <c r="B765" s="25">
        <f>Raw_Orders!B765</f>
        <v>1531</v>
      </c>
      <c r="C765" s="30">
        <f>INT(Raw_Orders!C765)</f>
        <v>42352</v>
      </c>
      <c r="D765" s="25">
        <f t="shared" si="33"/>
        <v>2015</v>
      </c>
      <c r="E765" s="25">
        <f t="shared" si="34"/>
        <v>12</v>
      </c>
      <c r="F765" s="25" t="str">
        <f t="shared" si="35"/>
        <v>Dec</v>
      </c>
      <c r="G765" s="25">
        <f>Raw_Orders!G765</f>
        <v>596</v>
      </c>
      <c r="H765" s="29">
        <f>Raw_Orders!K765</f>
        <v>3198.69</v>
      </c>
      <c r="I765" s="25">
        <f>INDEX(tblAccounts[sales_rep_id],MATCH(B765,tblAccounts[id],0))</f>
        <v>321610</v>
      </c>
      <c r="J765" s="25">
        <f>INDEX(tblReps[region_id],MATCH(I765,tblReps[id],0))</f>
        <v>1</v>
      </c>
      <c r="K765" s="25" t="str">
        <f>INDEX(tblRegions[name],MATCH(J765,tblRegions[id],0))</f>
        <v>Northeast</v>
      </c>
    </row>
    <row r="766" spans="1:11" ht="15" customHeight="1" x14ac:dyDescent="0.3">
      <c r="A766" s="25">
        <f>Raw_Orders!A766</f>
        <v>765</v>
      </c>
      <c r="B766" s="25">
        <f>Raw_Orders!B766</f>
        <v>1531</v>
      </c>
      <c r="C766" s="30">
        <f>INT(Raw_Orders!C766)</f>
        <v>42382</v>
      </c>
      <c r="D766" s="25">
        <f t="shared" si="33"/>
        <v>2016</v>
      </c>
      <c r="E766" s="25">
        <f t="shared" si="34"/>
        <v>1</v>
      </c>
      <c r="F766" s="25" t="str">
        <f t="shared" si="35"/>
        <v>Jan</v>
      </c>
      <c r="G766" s="25">
        <f>Raw_Orders!G766</f>
        <v>510</v>
      </c>
      <c r="H766" s="29">
        <f>Raw_Orders!K766</f>
        <v>2544.9</v>
      </c>
      <c r="I766" s="25">
        <f>INDEX(tblAccounts[sales_rep_id],MATCH(B766,tblAccounts[id],0))</f>
        <v>321610</v>
      </c>
      <c r="J766" s="25">
        <f>INDEX(tblReps[region_id],MATCH(I766,tblReps[id],0))</f>
        <v>1</v>
      </c>
      <c r="K766" s="25" t="str">
        <f>INDEX(tblRegions[name],MATCH(J766,tblRegions[id],0))</f>
        <v>Northeast</v>
      </c>
    </row>
    <row r="767" spans="1:11" ht="15" customHeight="1" x14ac:dyDescent="0.3">
      <c r="A767" s="25">
        <f>Raw_Orders!A767</f>
        <v>766</v>
      </c>
      <c r="B767" s="25">
        <f>Raw_Orders!B767</f>
        <v>1531</v>
      </c>
      <c r="C767" s="30">
        <f>INT(Raw_Orders!C767)</f>
        <v>42411</v>
      </c>
      <c r="D767" s="25">
        <f t="shared" si="33"/>
        <v>2016</v>
      </c>
      <c r="E767" s="25">
        <f t="shared" si="34"/>
        <v>2</v>
      </c>
      <c r="F767" s="25" t="str">
        <f t="shared" si="35"/>
        <v>Feb</v>
      </c>
      <c r="G767" s="25">
        <f>Raw_Orders!G767</f>
        <v>506</v>
      </c>
      <c r="H767" s="29">
        <f>Raw_Orders!K767</f>
        <v>2556.2399999999998</v>
      </c>
      <c r="I767" s="25">
        <f>INDEX(tblAccounts[sales_rep_id],MATCH(B767,tblAccounts[id],0))</f>
        <v>321610</v>
      </c>
      <c r="J767" s="25">
        <f>INDEX(tblReps[region_id],MATCH(I767,tblReps[id],0))</f>
        <v>1</v>
      </c>
      <c r="K767" s="25" t="str">
        <f>INDEX(tblRegions[name],MATCH(J767,tblRegions[id],0))</f>
        <v>Northeast</v>
      </c>
    </row>
    <row r="768" spans="1:11" ht="15" customHeight="1" x14ac:dyDescent="0.3">
      <c r="A768" s="25">
        <f>Raw_Orders!A768</f>
        <v>767</v>
      </c>
      <c r="B768" s="25">
        <f>Raw_Orders!B768</f>
        <v>1531</v>
      </c>
      <c r="C768" s="30">
        <f>INT(Raw_Orders!C768)</f>
        <v>42441</v>
      </c>
      <c r="D768" s="25">
        <f t="shared" si="33"/>
        <v>2016</v>
      </c>
      <c r="E768" s="25">
        <f t="shared" si="34"/>
        <v>3</v>
      </c>
      <c r="F768" s="25" t="str">
        <f t="shared" si="35"/>
        <v>Mar</v>
      </c>
      <c r="G768" s="25">
        <f>Raw_Orders!G768</f>
        <v>542</v>
      </c>
      <c r="H768" s="29">
        <f>Raw_Orders!K768</f>
        <v>2820.27</v>
      </c>
      <c r="I768" s="25">
        <f>INDEX(tblAccounts[sales_rep_id],MATCH(B768,tblAccounts[id],0))</f>
        <v>321610</v>
      </c>
      <c r="J768" s="25">
        <f>INDEX(tblReps[region_id],MATCH(I768,tblReps[id],0))</f>
        <v>1</v>
      </c>
      <c r="K768" s="25" t="str">
        <f>INDEX(tblRegions[name],MATCH(J768,tblRegions[id],0))</f>
        <v>Northeast</v>
      </c>
    </row>
    <row r="769" spans="1:11" ht="15" customHeight="1" x14ac:dyDescent="0.3">
      <c r="A769" s="25">
        <f>Raw_Orders!A769</f>
        <v>768</v>
      </c>
      <c r="B769" s="25">
        <f>Raw_Orders!B769</f>
        <v>1531</v>
      </c>
      <c r="C769" s="30">
        <f>INT(Raw_Orders!C769)</f>
        <v>42470</v>
      </c>
      <c r="D769" s="25">
        <f t="shared" si="33"/>
        <v>2016</v>
      </c>
      <c r="E769" s="25">
        <f t="shared" si="34"/>
        <v>4</v>
      </c>
      <c r="F769" s="25" t="str">
        <f t="shared" si="35"/>
        <v>Apr</v>
      </c>
      <c r="G769" s="25">
        <f>Raw_Orders!G769</f>
        <v>528</v>
      </c>
      <c r="H769" s="29">
        <f>Raw_Orders!K769</f>
        <v>2639.72</v>
      </c>
      <c r="I769" s="25">
        <f>INDEX(tblAccounts[sales_rep_id],MATCH(B769,tblAccounts[id],0))</f>
        <v>321610</v>
      </c>
      <c r="J769" s="25">
        <f>INDEX(tblReps[region_id],MATCH(I769,tblReps[id],0))</f>
        <v>1</v>
      </c>
      <c r="K769" s="25" t="str">
        <f>INDEX(tblRegions[name],MATCH(J769,tblRegions[id],0))</f>
        <v>Northeast</v>
      </c>
    </row>
    <row r="770" spans="1:11" ht="15" customHeight="1" x14ac:dyDescent="0.3">
      <c r="A770" s="25">
        <f>Raw_Orders!A770</f>
        <v>769</v>
      </c>
      <c r="B770" s="25">
        <f>Raw_Orders!B770</f>
        <v>1531</v>
      </c>
      <c r="C770" s="30">
        <f>INT(Raw_Orders!C770)</f>
        <v>42500</v>
      </c>
      <c r="D770" s="25">
        <f t="shared" ref="D770:D833" si="36">YEAR(C770)</f>
        <v>2016</v>
      </c>
      <c r="E770" s="25">
        <f t="shared" ref="E770:E833" si="37">MONTH(C770)</f>
        <v>5</v>
      </c>
      <c r="F770" s="25" t="str">
        <f t="shared" ref="F770:F833" si="38">TEXT(C770,"mmm")</f>
        <v>May</v>
      </c>
      <c r="G770" s="25">
        <f>Raw_Orders!G770</f>
        <v>570</v>
      </c>
      <c r="H770" s="29">
        <f>Raw_Orders!K770</f>
        <v>2891.25</v>
      </c>
      <c r="I770" s="25">
        <f>INDEX(tblAccounts[sales_rep_id],MATCH(B770,tblAccounts[id],0))</f>
        <v>321610</v>
      </c>
      <c r="J770" s="25">
        <f>INDEX(tblReps[region_id],MATCH(I770,tblReps[id],0))</f>
        <v>1</v>
      </c>
      <c r="K770" s="25" t="str">
        <f>INDEX(tblRegions[name],MATCH(J770,tblRegions[id],0))</f>
        <v>Northeast</v>
      </c>
    </row>
    <row r="771" spans="1:11" ht="15" customHeight="1" x14ac:dyDescent="0.3">
      <c r="A771" s="25">
        <f>Raw_Orders!A771</f>
        <v>770</v>
      </c>
      <c r="B771" s="25">
        <f>Raw_Orders!B771</f>
        <v>1531</v>
      </c>
      <c r="C771" s="30">
        <f>INT(Raw_Orders!C771)</f>
        <v>42530</v>
      </c>
      <c r="D771" s="25">
        <f t="shared" si="36"/>
        <v>2016</v>
      </c>
      <c r="E771" s="25">
        <f t="shared" si="37"/>
        <v>6</v>
      </c>
      <c r="F771" s="25" t="str">
        <f t="shared" si="38"/>
        <v>Jun</v>
      </c>
      <c r="G771" s="25">
        <f>Raw_Orders!G771</f>
        <v>778</v>
      </c>
      <c r="H771" s="29">
        <f>Raw_Orders!K771</f>
        <v>3977.99</v>
      </c>
      <c r="I771" s="25">
        <f>INDEX(tblAccounts[sales_rep_id],MATCH(B771,tblAccounts[id],0))</f>
        <v>321610</v>
      </c>
      <c r="J771" s="25">
        <f>INDEX(tblReps[region_id],MATCH(I771,tblReps[id],0))</f>
        <v>1</v>
      </c>
      <c r="K771" s="25" t="str">
        <f>INDEX(tblRegions[name],MATCH(J771,tblRegions[id],0))</f>
        <v>Northeast</v>
      </c>
    </row>
    <row r="772" spans="1:11" ht="15" customHeight="1" x14ac:dyDescent="0.3">
      <c r="A772" s="25">
        <f>Raw_Orders!A772</f>
        <v>771</v>
      </c>
      <c r="B772" s="25">
        <f>Raw_Orders!B772</f>
        <v>1531</v>
      </c>
      <c r="C772" s="30">
        <f>INT(Raw_Orders!C772)</f>
        <v>42559</v>
      </c>
      <c r="D772" s="25">
        <f t="shared" si="36"/>
        <v>2016</v>
      </c>
      <c r="E772" s="25">
        <f t="shared" si="37"/>
        <v>7</v>
      </c>
      <c r="F772" s="25" t="str">
        <f t="shared" si="38"/>
        <v>Jul</v>
      </c>
      <c r="G772" s="25">
        <f>Raw_Orders!G772</f>
        <v>689</v>
      </c>
      <c r="H772" s="29">
        <f>Raw_Orders!K772</f>
        <v>3498.82</v>
      </c>
      <c r="I772" s="25">
        <f>INDEX(tblAccounts[sales_rep_id],MATCH(B772,tblAccounts[id],0))</f>
        <v>321610</v>
      </c>
      <c r="J772" s="25">
        <f>INDEX(tblReps[region_id],MATCH(I772,tblReps[id],0))</f>
        <v>1</v>
      </c>
      <c r="K772" s="25" t="str">
        <f>INDEX(tblRegions[name],MATCH(J772,tblRegions[id],0))</f>
        <v>Northeast</v>
      </c>
    </row>
    <row r="773" spans="1:11" ht="15" customHeight="1" x14ac:dyDescent="0.3">
      <c r="A773" s="25">
        <f>Raw_Orders!A773</f>
        <v>772</v>
      </c>
      <c r="B773" s="25">
        <f>Raw_Orders!B773</f>
        <v>1531</v>
      </c>
      <c r="C773" s="30">
        <f>INT(Raw_Orders!C773)</f>
        <v>42588</v>
      </c>
      <c r="D773" s="25">
        <f t="shared" si="36"/>
        <v>2016</v>
      </c>
      <c r="E773" s="25">
        <f t="shared" si="37"/>
        <v>8</v>
      </c>
      <c r="F773" s="25" t="str">
        <f t="shared" si="38"/>
        <v>Aug</v>
      </c>
      <c r="G773" s="25">
        <f>Raw_Orders!G773</f>
        <v>538</v>
      </c>
      <c r="H773" s="29">
        <f>Raw_Orders!K773</f>
        <v>2773.46</v>
      </c>
      <c r="I773" s="25">
        <f>INDEX(tblAccounts[sales_rep_id],MATCH(B773,tblAccounts[id],0))</f>
        <v>321610</v>
      </c>
      <c r="J773" s="25">
        <f>INDEX(tblReps[region_id],MATCH(I773,tblReps[id],0))</f>
        <v>1</v>
      </c>
      <c r="K773" s="25" t="str">
        <f>INDEX(tblRegions[name],MATCH(J773,tblRegions[id],0))</f>
        <v>Northeast</v>
      </c>
    </row>
    <row r="774" spans="1:11" ht="15" customHeight="1" x14ac:dyDescent="0.3">
      <c r="A774" s="25">
        <f>Raw_Orders!A774</f>
        <v>773</v>
      </c>
      <c r="B774" s="25">
        <f>Raw_Orders!B774</f>
        <v>1531</v>
      </c>
      <c r="C774" s="30">
        <f>INT(Raw_Orders!C774)</f>
        <v>42618</v>
      </c>
      <c r="D774" s="25">
        <f t="shared" si="36"/>
        <v>2016</v>
      </c>
      <c r="E774" s="25">
        <f t="shared" si="37"/>
        <v>9</v>
      </c>
      <c r="F774" s="25" t="str">
        <f t="shared" si="38"/>
        <v>Sep</v>
      </c>
      <c r="G774" s="25">
        <f>Raw_Orders!G774</f>
        <v>514</v>
      </c>
      <c r="H774" s="29">
        <f>Raw_Orders!K774</f>
        <v>2596.14</v>
      </c>
      <c r="I774" s="25">
        <f>INDEX(tblAccounts[sales_rep_id],MATCH(B774,tblAccounts[id],0))</f>
        <v>321610</v>
      </c>
      <c r="J774" s="25">
        <f>INDEX(tblReps[region_id],MATCH(I774,tblReps[id],0))</f>
        <v>1</v>
      </c>
      <c r="K774" s="25" t="str">
        <f>INDEX(tblRegions[name],MATCH(J774,tblRegions[id],0))</f>
        <v>Northeast</v>
      </c>
    </row>
    <row r="775" spans="1:11" ht="15" customHeight="1" x14ac:dyDescent="0.3">
      <c r="A775" s="25">
        <f>Raw_Orders!A775</f>
        <v>774</v>
      </c>
      <c r="B775" s="25">
        <f>Raw_Orders!B775</f>
        <v>1531</v>
      </c>
      <c r="C775" s="30">
        <f>INT(Raw_Orders!C775)</f>
        <v>42647</v>
      </c>
      <c r="D775" s="25">
        <f t="shared" si="36"/>
        <v>2016</v>
      </c>
      <c r="E775" s="25">
        <f t="shared" si="37"/>
        <v>10</v>
      </c>
      <c r="F775" s="25" t="str">
        <f t="shared" si="38"/>
        <v>Oct</v>
      </c>
      <c r="G775" s="25">
        <f>Raw_Orders!G775</f>
        <v>518</v>
      </c>
      <c r="H775" s="29">
        <f>Raw_Orders!K775</f>
        <v>2621.71</v>
      </c>
      <c r="I775" s="25">
        <f>INDEX(tblAccounts[sales_rep_id],MATCH(B775,tblAccounts[id],0))</f>
        <v>321610</v>
      </c>
      <c r="J775" s="25">
        <f>INDEX(tblReps[region_id],MATCH(I775,tblReps[id],0))</f>
        <v>1</v>
      </c>
      <c r="K775" s="25" t="str">
        <f>INDEX(tblRegions[name],MATCH(J775,tblRegions[id],0))</f>
        <v>Northeast</v>
      </c>
    </row>
    <row r="776" spans="1:11" ht="15" customHeight="1" x14ac:dyDescent="0.3">
      <c r="A776" s="25">
        <f>Raw_Orders!A776</f>
        <v>775</v>
      </c>
      <c r="B776" s="25">
        <f>Raw_Orders!B776</f>
        <v>1531</v>
      </c>
      <c r="C776" s="30">
        <f>INT(Raw_Orders!C776)</f>
        <v>42677</v>
      </c>
      <c r="D776" s="25">
        <f t="shared" si="36"/>
        <v>2016</v>
      </c>
      <c r="E776" s="25">
        <f t="shared" si="37"/>
        <v>11</v>
      </c>
      <c r="F776" s="25" t="str">
        <f t="shared" si="38"/>
        <v>Nov</v>
      </c>
      <c r="G776" s="25">
        <f>Raw_Orders!G776</f>
        <v>542</v>
      </c>
      <c r="H776" s="29">
        <f>Raw_Orders!K776</f>
        <v>2779.03</v>
      </c>
      <c r="I776" s="25">
        <f>INDEX(tblAccounts[sales_rep_id],MATCH(B776,tblAccounts[id],0))</f>
        <v>321610</v>
      </c>
      <c r="J776" s="25">
        <f>INDEX(tblReps[region_id],MATCH(I776,tblReps[id],0))</f>
        <v>1</v>
      </c>
      <c r="K776" s="25" t="str">
        <f>INDEX(tblRegions[name],MATCH(J776,tblRegions[id],0))</f>
        <v>Northeast</v>
      </c>
    </row>
    <row r="777" spans="1:11" ht="15" customHeight="1" x14ac:dyDescent="0.3">
      <c r="A777" s="25">
        <f>Raw_Orders!A777</f>
        <v>776</v>
      </c>
      <c r="B777" s="25">
        <f>Raw_Orders!B777</f>
        <v>1531</v>
      </c>
      <c r="C777" s="30">
        <f>INT(Raw_Orders!C777)</f>
        <v>42707</v>
      </c>
      <c r="D777" s="25">
        <f t="shared" si="36"/>
        <v>2016</v>
      </c>
      <c r="E777" s="25">
        <f t="shared" si="37"/>
        <v>12</v>
      </c>
      <c r="F777" s="25" t="str">
        <f t="shared" si="38"/>
        <v>Dec</v>
      </c>
      <c r="G777" s="25">
        <f>Raw_Orders!G777</f>
        <v>541</v>
      </c>
      <c r="H777" s="29">
        <f>Raw_Orders!K777</f>
        <v>2793.47</v>
      </c>
      <c r="I777" s="25">
        <f>INDEX(tblAccounts[sales_rep_id],MATCH(B777,tblAccounts[id],0))</f>
        <v>321610</v>
      </c>
      <c r="J777" s="25">
        <f>INDEX(tblReps[region_id],MATCH(I777,tblReps[id],0))</f>
        <v>1</v>
      </c>
      <c r="K777" s="25" t="str">
        <f>INDEX(tblRegions[name],MATCH(J777,tblRegions[id],0))</f>
        <v>Northeast</v>
      </c>
    </row>
    <row r="778" spans="1:11" ht="15" customHeight="1" x14ac:dyDescent="0.3">
      <c r="A778" s="25">
        <f>Raw_Orders!A778</f>
        <v>777</v>
      </c>
      <c r="B778" s="25">
        <f>Raw_Orders!B778</f>
        <v>1541</v>
      </c>
      <c r="C778" s="30">
        <f>INT(Raw_Orders!C778)</f>
        <v>42162</v>
      </c>
      <c r="D778" s="25">
        <f t="shared" si="36"/>
        <v>2015</v>
      </c>
      <c r="E778" s="25">
        <f t="shared" si="37"/>
        <v>6</v>
      </c>
      <c r="F778" s="25" t="str">
        <f t="shared" si="38"/>
        <v>Jun</v>
      </c>
      <c r="G778" s="25">
        <f>Raw_Orders!G778</f>
        <v>156</v>
      </c>
      <c r="H778" s="29">
        <f>Raw_Orders!K778</f>
        <v>949.23</v>
      </c>
      <c r="I778" s="25">
        <f>INDEX(tblAccounts[sales_rep_id],MATCH(B778,tblAccounts[id],0))</f>
        <v>321620</v>
      </c>
      <c r="J778" s="25">
        <f>INDEX(tblReps[region_id],MATCH(I778,tblReps[id],0))</f>
        <v>1</v>
      </c>
      <c r="K778" s="25" t="str">
        <f>INDEX(tblRegions[name],MATCH(J778,tblRegions[id],0))</f>
        <v>Northeast</v>
      </c>
    </row>
    <row r="779" spans="1:11" ht="15" customHeight="1" x14ac:dyDescent="0.3">
      <c r="A779" s="25">
        <f>Raw_Orders!A779</f>
        <v>778</v>
      </c>
      <c r="B779" s="25">
        <f>Raw_Orders!B779</f>
        <v>1541</v>
      </c>
      <c r="C779" s="30">
        <f>INT(Raw_Orders!C779)</f>
        <v>42220</v>
      </c>
      <c r="D779" s="25">
        <f t="shared" si="36"/>
        <v>2015</v>
      </c>
      <c r="E779" s="25">
        <f t="shared" si="37"/>
        <v>8</v>
      </c>
      <c r="F779" s="25" t="str">
        <f t="shared" si="38"/>
        <v>Aug</v>
      </c>
      <c r="G779" s="25">
        <f>Raw_Orders!G779</f>
        <v>265</v>
      </c>
      <c r="H779" s="29">
        <f>Raw_Orders!K779</f>
        <v>1485.58</v>
      </c>
      <c r="I779" s="25">
        <f>INDEX(tblAccounts[sales_rep_id],MATCH(B779,tblAccounts[id],0))</f>
        <v>321620</v>
      </c>
      <c r="J779" s="25">
        <f>INDEX(tblReps[region_id],MATCH(I779,tblReps[id],0))</f>
        <v>1</v>
      </c>
      <c r="K779" s="25" t="str">
        <f>INDEX(tblRegions[name],MATCH(J779,tblRegions[id],0))</f>
        <v>Northeast</v>
      </c>
    </row>
    <row r="780" spans="1:11" ht="15" customHeight="1" x14ac:dyDescent="0.3">
      <c r="A780" s="25">
        <f>Raw_Orders!A780</f>
        <v>779</v>
      </c>
      <c r="B780" s="25">
        <f>Raw_Orders!B780</f>
        <v>1541</v>
      </c>
      <c r="C780" s="30">
        <f>INT(Raw_Orders!C780)</f>
        <v>42250</v>
      </c>
      <c r="D780" s="25">
        <f t="shared" si="36"/>
        <v>2015</v>
      </c>
      <c r="E780" s="25">
        <f t="shared" si="37"/>
        <v>9</v>
      </c>
      <c r="F780" s="25" t="str">
        <f t="shared" si="38"/>
        <v>Sep</v>
      </c>
      <c r="G780" s="25">
        <f>Raw_Orders!G780</f>
        <v>179</v>
      </c>
      <c r="H780" s="29">
        <f>Raw_Orders!K780</f>
        <v>1137.8399999999999</v>
      </c>
      <c r="I780" s="25">
        <f>INDEX(tblAccounts[sales_rep_id],MATCH(B780,tblAccounts[id],0))</f>
        <v>321620</v>
      </c>
      <c r="J780" s="25">
        <f>INDEX(tblReps[region_id],MATCH(I780,tblReps[id],0))</f>
        <v>1</v>
      </c>
      <c r="K780" s="25" t="str">
        <f>INDEX(tblRegions[name],MATCH(J780,tblRegions[id],0))</f>
        <v>Northeast</v>
      </c>
    </row>
    <row r="781" spans="1:11" ht="15" customHeight="1" x14ac:dyDescent="0.3">
      <c r="A781" s="25">
        <f>Raw_Orders!A781</f>
        <v>780</v>
      </c>
      <c r="B781" s="25">
        <f>Raw_Orders!B781</f>
        <v>1541</v>
      </c>
      <c r="C781" s="30">
        <f>INT(Raw_Orders!C781)</f>
        <v>42279</v>
      </c>
      <c r="D781" s="25">
        <f t="shared" si="36"/>
        <v>2015</v>
      </c>
      <c r="E781" s="25">
        <f t="shared" si="37"/>
        <v>10</v>
      </c>
      <c r="F781" s="25" t="str">
        <f t="shared" si="38"/>
        <v>Oct</v>
      </c>
      <c r="G781" s="25">
        <f>Raw_Orders!G781</f>
        <v>151</v>
      </c>
      <c r="H781" s="29">
        <f>Raw_Orders!K781</f>
        <v>924.28</v>
      </c>
      <c r="I781" s="25">
        <f>INDEX(tblAccounts[sales_rep_id],MATCH(B781,tblAccounts[id],0))</f>
        <v>321620</v>
      </c>
      <c r="J781" s="25">
        <f>INDEX(tblReps[region_id],MATCH(I781,tblReps[id],0))</f>
        <v>1</v>
      </c>
      <c r="K781" s="25" t="str">
        <f>INDEX(tblRegions[name],MATCH(J781,tblRegions[id],0))</f>
        <v>Northeast</v>
      </c>
    </row>
    <row r="782" spans="1:11" ht="15" customHeight="1" x14ac:dyDescent="0.3">
      <c r="A782" s="25">
        <f>Raw_Orders!A782</f>
        <v>781</v>
      </c>
      <c r="B782" s="25">
        <f>Raw_Orders!B782</f>
        <v>1541</v>
      </c>
      <c r="C782" s="30">
        <f>INT(Raw_Orders!C782)</f>
        <v>42338</v>
      </c>
      <c r="D782" s="25">
        <f t="shared" si="36"/>
        <v>2015</v>
      </c>
      <c r="E782" s="25">
        <f t="shared" si="37"/>
        <v>11</v>
      </c>
      <c r="F782" s="25" t="str">
        <f t="shared" si="38"/>
        <v>Nov</v>
      </c>
      <c r="G782" s="25">
        <f>Raw_Orders!G782</f>
        <v>166</v>
      </c>
      <c r="H782" s="29">
        <f>Raw_Orders!K782</f>
        <v>1057.28</v>
      </c>
      <c r="I782" s="25">
        <f>INDEX(tblAccounts[sales_rep_id],MATCH(B782,tblAccounts[id],0))</f>
        <v>321620</v>
      </c>
      <c r="J782" s="25">
        <f>INDEX(tblReps[region_id],MATCH(I782,tblReps[id],0))</f>
        <v>1</v>
      </c>
      <c r="K782" s="25" t="str">
        <f>INDEX(tblRegions[name],MATCH(J782,tblRegions[id],0))</f>
        <v>Northeast</v>
      </c>
    </row>
    <row r="783" spans="1:11" ht="15" customHeight="1" x14ac:dyDescent="0.3">
      <c r="A783" s="25">
        <f>Raw_Orders!A783</f>
        <v>782</v>
      </c>
      <c r="B783" s="25">
        <f>Raw_Orders!B783</f>
        <v>1541</v>
      </c>
      <c r="C783" s="30">
        <f>INT(Raw_Orders!C783)</f>
        <v>42368</v>
      </c>
      <c r="D783" s="25">
        <f t="shared" si="36"/>
        <v>2015</v>
      </c>
      <c r="E783" s="25">
        <f t="shared" si="37"/>
        <v>12</v>
      </c>
      <c r="F783" s="25" t="str">
        <f t="shared" si="38"/>
        <v>Dec</v>
      </c>
      <c r="G783" s="25">
        <f>Raw_Orders!G783</f>
        <v>226</v>
      </c>
      <c r="H783" s="29">
        <f>Raw_Orders!K783</f>
        <v>1541.76</v>
      </c>
      <c r="I783" s="25">
        <f>INDEX(tblAccounts[sales_rep_id],MATCH(B783,tblAccounts[id],0))</f>
        <v>321620</v>
      </c>
      <c r="J783" s="25">
        <f>INDEX(tblReps[region_id],MATCH(I783,tblReps[id],0))</f>
        <v>1</v>
      </c>
      <c r="K783" s="25" t="str">
        <f>INDEX(tblRegions[name],MATCH(J783,tblRegions[id],0))</f>
        <v>Northeast</v>
      </c>
    </row>
    <row r="784" spans="1:11" ht="15" customHeight="1" x14ac:dyDescent="0.3">
      <c r="A784" s="25">
        <f>Raw_Orders!A784</f>
        <v>783</v>
      </c>
      <c r="B784" s="25">
        <f>Raw_Orders!B784</f>
        <v>1541</v>
      </c>
      <c r="C784" s="30">
        <f>INT(Raw_Orders!C784)</f>
        <v>42397</v>
      </c>
      <c r="D784" s="25">
        <f t="shared" si="36"/>
        <v>2016</v>
      </c>
      <c r="E784" s="25">
        <f t="shared" si="37"/>
        <v>1</v>
      </c>
      <c r="F784" s="25" t="str">
        <f t="shared" si="38"/>
        <v>Jan</v>
      </c>
      <c r="G784" s="25">
        <f>Raw_Orders!G784</f>
        <v>121</v>
      </c>
      <c r="H784" s="29">
        <f>Raw_Orders!K784</f>
        <v>767.08</v>
      </c>
      <c r="I784" s="25">
        <f>INDEX(tblAccounts[sales_rep_id],MATCH(B784,tblAccounts[id],0))</f>
        <v>321620</v>
      </c>
      <c r="J784" s="25">
        <f>INDEX(tblReps[region_id],MATCH(I784,tblReps[id],0))</f>
        <v>1</v>
      </c>
      <c r="K784" s="25" t="str">
        <f>INDEX(tblRegions[name],MATCH(J784,tblRegions[id],0))</f>
        <v>Northeast</v>
      </c>
    </row>
    <row r="785" spans="1:11" ht="15" customHeight="1" x14ac:dyDescent="0.3">
      <c r="A785" s="25">
        <f>Raw_Orders!A785</f>
        <v>784</v>
      </c>
      <c r="B785" s="25">
        <f>Raw_Orders!B785</f>
        <v>1541</v>
      </c>
      <c r="C785" s="30">
        <f>INT(Raw_Orders!C785)</f>
        <v>42427</v>
      </c>
      <c r="D785" s="25">
        <f t="shared" si="36"/>
        <v>2016</v>
      </c>
      <c r="E785" s="25">
        <f t="shared" si="37"/>
        <v>2</v>
      </c>
      <c r="F785" s="25" t="str">
        <f t="shared" si="38"/>
        <v>Feb</v>
      </c>
      <c r="G785" s="25">
        <f>Raw_Orders!G785</f>
        <v>148</v>
      </c>
      <c r="H785" s="29">
        <f>Raw_Orders!K785</f>
        <v>901.77</v>
      </c>
      <c r="I785" s="25">
        <f>INDEX(tblAccounts[sales_rep_id],MATCH(B785,tblAccounts[id],0))</f>
        <v>321620</v>
      </c>
      <c r="J785" s="25">
        <f>INDEX(tblReps[region_id],MATCH(I785,tblReps[id],0))</f>
        <v>1</v>
      </c>
      <c r="K785" s="25" t="str">
        <f>INDEX(tblRegions[name],MATCH(J785,tblRegions[id],0))</f>
        <v>Northeast</v>
      </c>
    </row>
    <row r="786" spans="1:11" ht="15" customHeight="1" x14ac:dyDescent="0.3">
      <c r="A786" s="25">
        <f>Raw_Orders!A786</f>
        <v>785</v>
      </c>
      <c r="B786" s="25">
        <f>Raw_Orders!B786</f>
        <v>1541</v>
      </c>
      <c r="C786" s="30">
        <f>INT(Raw_Orders!C786)</f>
        <v>42486</v>
      </c>
      <c r="D786" s="25">
        <f t="shared" si="36"/>
        <v>2016</v>
      </c>
      <c r="E786" s="25">
        <f t="shared" si="37"/>
        <v>4</v>
      </c>
      <c r="F786" s="25" t="str">
        <f t="shared" si="38"/>
        <v>Apr</v>
      </c>
      <c r="G786" s="25">
        <f>Raw_Orders!G786</f>
        <v>182</v>
      </c>
      <c r="H786" s="29">
        <f>Raw_Orders!K786</f>
        <v>1098.97</v>
      </c>
      <c r="I786" s="25">
        <f>INDEX(tblAccounts[sales_rep_id],MATCH(B786,tblAccounts[id],0))</f>
        <v>321620</v>
      </c>
      <c r="J786" s="25">
        <f>INDEX(tblReps[region_id],MATCH(I786,tblReps[id],0))</f>
        <v>1</v>
      </c>
      <c r="K786" s="25" t="str">
        <f>INDEX(tblRegions[name],MATCH(J786,tblRegions[id],0))</f>
        <v>Northeast</v>
      </c>
    </row>
    <row r="787" spans="1:11" ht="15" customHeight="1" x14ac:dyDescent="0.3">
      <c r="A787" s="25">
        <f>Raw_Orders!A787</f>
        <v>786</v>
      </c>
      <c r="B787" s="25">
        <f>Raw_Orders!B787</f>
        <v>1541</v>
      </c>
      <c r="C787" s="30">
        <f>INT(Raw_Orders!C787)</f>
        <v>42515</v>
      </c>
      <c r="D787" s="25">
        <f t="shared" si="36"/>
        <v>2016</v>
      </c>
      <c r="E787" s="25">
        <f t="shared" si="37"/>
        <v>5</v>
      </c>
      <c r="F787" s="25" t="str">
        <f t="shared" si="38"/>
        <v>May</v>
      </c>
      <c r="G787" s="25">
        <f>Raw_Orders!G787</f>
        <v>313</v>
      </c>
      <c r="H787" s="29">
        <f>Raw_Orders!K787</f>
        <v>1852.17</v>
      </c>
      <c r="I787" s="25">
        <f>INDEX(tblAccounts[sales_rep_id],MATCH(B787,tblAccounts[id],0))</f>
        <v>321620</v>
      </c>
      <c r="J787" s="25">
        <f>INDEX(tblReps[region_id],MATCH(I787,tblReps[id],0))</f>
        <v>1</v>
      </c>
      <c r="K787" s="25" t="str">
        <f>INDEX(tblRegions[name],MATCH(J787,tblRegions[id],0))</f>
        <v>Northeast</v>
      </c>
    </row>
    <row r="788" spans="1:11" ht="15" customHeight="1" x14ac:dyDescent="0.3">
      <c r="A788" s="25">
        <f>Raw_Orders!A788</f>
        <v>787</v>
      </c>
      <c r="B788" s="25">
        <f>Raw_Orders!B788</f>
        <v>1541</v>
      </c>
      <c r="C788" s="30">
        <f>INT(Raw_Orders!C788)</f>
        <v>42545</v>
      </c>
      <c r="D788" s="25">
        <f t="shared" si="36"/>
        <v>2016</v>
      </c>
      <c r="E788" s="25">
        <f t="shared" si="37"/>
        <v>6</v>
      </c>
      <c r="F788" s="25" t="str">
        <f t="shared" si="38"/>
        <v>Jun</v>
      </c>
      <c r="G788" s="25">
        <f>Raw_Orders!G788</f>
        <v>131</v>
      </c>
      <c r="H788" s="29">
        <f>Raw_Orders!K788</f>
        <v>834.48</v>
      </c>
      <c r="I788" s="25">
        <f>INDEX(tblAccounts[sales_rep_id],MATCH(B788,tblAccounts[id],0))</f>
        <v>321620</v>
      </c>
      <c r="J788" s="25">
        <f>INDEX(tblReps[region_id],MATCH(I788,tblReps[id],0))</f>
        <v>1</v>
      </c>
      <c r="K788" s="25" t="str">
        <f>INDEX(tblRegions[name],MATCH(J788,tblRegions[id],0))</f>
        <v>Northeast</v>
      </c>
    </row>
    <row r="789" spans="1:11" ht="15" customHeight="1" x14ac:dyDescent="0.3">
      <c r="A789" s="25">
        <f>Raw_Orders!A789</f>
        <v>788</v>
      </c>
      <c r="B789" s="25">
        <f>Raw_Orders!B789</f>
        <v>1541</v>
      </c>
      <c r="C789" s="30">
        <f>INT(Raw_Orders!C789)</f>
        <v>42575</v>
      </c>
      <c r="D789" s="25">
        <f t="shared" si="36"/>
        <v>2016</v>
      </c>
      <c r="E789" s="25">
        <f t="shared" si="37"/>
        <v>7</v>
      </c>
      <c r="F789" s="25" t="str">
        <f t="shared" si="38"/>
        <v>Jul</v>
      </c>
      <c r="G789" s="25">
        <f>Raw_Orders!G789</f>
        <v>235</v>
      </c>
      <c r="H789" s="29">
        <f>Raw_Orders!K789</f>
        <v>1329.03</v>
      </c>
      <c r="I789" s="25">
        <f>INDEX(tblAccounts[sales_rep_id],MATCH(B789,tblAccounts[id],0))</f>
        <v>321620</v>
      </c>
      <c r="J789" s="25">
        <f>INDEX(tblReps[region_id],MATCH(I789,tblReps[id],0))</f>
        <v>1</v>
      </c>
      <c r="K789" s="25" t="str">
        <f>INDEX(tblRegions[name],MATCH(J789,tblRegions[id],0))</f>
        <v>Northeast</v>
      </c>
    </row>
    <row r="790" spans="1:11" ht="15" customHeight="1" x14ac:dyDescent="0.3">
      <c r="A790" s="25">
        <f>Raw_Orders!A790</f>
        <v>789</v>
      </c>
      <c r="B790" s="25">
        <f>Raw_Orders!B790</f>
        <v>1541</v>
      </c>
      <c r="C790" s="30">
        <f>INT(Raw_Orders!C790)</f>
        <v>42605</v>
      </c>
      <c r="D790" s="25">
        <f t="shared" si="36"/>
        <v>2016</v>
      </c>
      <c r="E790" s="25">
        <f t="shared" si="37"/>
        <v>8</v>
      </c>
      <c r="F790" s="25" t="str">
        <f t="shared" si="38"/>
        <v>Aug</v>
      </c>
      <c r="G790" s="25">
        <f>Raw_Orders!G790</f>
        <v>150</v>
      </c>
      <c r="H790" s="29">
        <f>Raw_Orders!K790</f>
        <v>902.42</v>
      </c>
      <c r="I790" s="25">
        <f>INDEX(tblAccounts[sales_rep_id],MATCH(B790,tblAccounts[id],0))</f>
        <v>321620</v>
      </c>
      <c r="J790" s="25">
        <f>INDEX(tblReps[region_id],MATCH(I790,tblReps[id],0))</f>
        <v>1</v>
      </c>
      <c r="K790" s="25" t="str">
        <f>INDEX(tblRegions[name],MATCH(J790,tblRegions[id],0))</f>
        <v>Northeast</v>
      </c>
    </row>
    <row r="791" spans="1:11" ht="15" customHeight="1" x14ac:dyDescent="0.3">
      <c r="A791" s="25">
        <f>Raw_Orders!A791</f>
        <v>790</v>
      </c>
      <c r="B791" s="25">
        <f>Raw_Orders!B791</f>
        <v>1541</v>
      </c>
      <c r="C791" s="30">
        <f>INT(Raw_Orders!C791)</f>
        <v>42634</v>
      </c>
      <c r="D791" s="25">
        <f t="shared" si="36"/>
        <v>2016</v>
      </c>
      <c r="E791" s="25">
        <f t="shared" si="37"/>
        <v>9</v>
      </c>
      <c r="F791" s="25" t="str">
        <f t="shared" si="38"/>
        <v>Sep</v>
      </c>
      <c r="G791" s="25">
        <f>Raw_Orders!G791</f>
        <v>132</v>
      </c>
      <c r="H791" s="29">
        <f>Raw_Orders!K791</f>
        <v>756.22</v>
      </c>
      <c r="I791" s="25">
        <f>INDEX(tblAccounts[sales_rep_id],MATCH(B791,tblAccounts[id],0))</f>
        <v>321620</v>
      </c>
      <c r="J791" s="25">
        <f>INDEX(tblReps[region_id],MATCH(I791,tblReps[id],0))</f>
        <v>1</v>
      </c>
      <c r="K791" s="25" t="str">
        <f>INDEX(tblRegions[name],MATCH(J791,tblRegions[id],0))</f>
        <v>Northeast</v>
      </c>
    </row>
    <row r="792" spans="1:11" ht="15" customHeight="1" x14ac:dyDescent="0.3">
      <c r="A792" s="25">
        <f>Raw_Orders!A792</f>
        <v>791</v>
      </c>
      <c r="B792" s="25">
        <f>Raw_Orders!B792</f>
        <v>1541</v>
      </c>
      <c r="C792" s="30">
        <f>INT(Raw_Orders!C792)</f>
        <v>42664</v>
      </c>
      <c r="D792" s="25">
        <f t="shared" si="36"/>
        <v>2016</v>
      </c>
      <c r="E792" s="25">
        <f t="shared" si="37"/>
        <v>10</v>
      </c>
      <c r="F792" s="25" t="str">
        <f t="shared" si="38"/>
        <v>Oct</v>
      </c>
      <c r="G792" s="25">
        <f>Raw_Orders!G792</f>
        <v>182</v>
      </c>
      <c r="H792" s="29">
        <f>Raw_Orders!K792</f>
        <v>1156.55</v>
      </c>
      <c r="I792" s="25">
        <f>INDEX(tblAccounts[sales_rep_id],MATCH(B792,tblAccounts[id],0))</f>
        <v>321620</v>
      </c>
      <c r="J792" s="25">
        <f>INDEX(tblReps[region_id],MATCH(I792,tblReps[id],0))</f>
        <v>1</v>
      </c>
      <c r="K792" s="25" t="str">
        <f>INDEX(tblRegions[name],MATCH(J792,tblRegions[id],0))</f>
        <v>Northeast</v>
      </c>
    </row>
    <row r="793" spans="1:11" ht="15" customHeight="1" x14ac:dyDescent="0.3">
      <c r="A793" s="25">
        <f>Raw_Orders!A793</f>
        <v>792</v>
      </c>
      <c r="B793" s="25">
        <f>Raw_Orders!B793</f>
        <v>1541</v>
      </c>
      <c r="C793" s="30">
        <f>INT(Raw_Orders!C793)</f>
        <v>42694</v>
      </c>
      <c r="D793" s="25">
        <f t="shared" si="36"/>
        <v>2016</v>
      </c>
      <c r="E793" s="25">
        <f t="shared" si="37"/>
        <v>11</v>
      </c>
      <c r="F793" s="25" t="str">
        <f t="shared" si="38"/>
        <v>Nov</v>
      </c>
      <c r="G793" s="25">
        <f>Raw_Orders!G793</f>
        <v>185</v>
      </c>
      <c r="H793" s="29">
        <f>Raw_Orders!K793</f>
        <v>1172.76</v>
      </c>
      <c r="I793" s="25">
        <f>INDEX(tblAccounts[sales_rep_id],MATCH(B793,tblAccounts[id],0))</f>
        <v>321620</v>
      </c>
      <c r="J793" s="25">
        <f>INDEX(tblReps[region_id],MATCH(I793,tblReps[id],0))</f>
        <v>1</v>
      </c>
      <c r="K793" s="25" t="str">
        <f>INDEX(tblRegions[name],MATCH(J793,tblRegions[id],0))</f>
        <v>Northeast</v>
      </c>
    </row>
    <row r="794" spans="1:11" ht="15" customHeight="1" x14ac:dyDescent="0.3">
      <c r="A794" s="25">
        <f>Raw_Orders!A794</f>
        <v>793</v>
      </c>
      <c r="B794" s="25">
        <f>Raw_Orders!B794</f>
        <v>1541</v>
      </c>
      <c r="C794" s="30">
        <f>INT(Raw_Orders!C794)</f>
        <v>42724</v>
      </c>
      <c r="D794" s="25">
        <f t="shared" si="36"/>
        <v>2016</v>
      </c>
      <c r="E794" s="25">
        <f t="shared" si="37"/>
        <v>12</v>
      </c>
      <c r="F794" s="25" t="str">
        <f t="shared" si="38"/>
        <v>Dec</v>
      </c>
      <c r="G794" s="25">
        <f>Raw_Orders!G794</f>
        <v>167</v>
      </c>
      <c r="H794" s="29">
        <f>Raw_Orders!K794</f>
        <v>1032.8800000000001</v>
      </c>
      <c r="I794" s="25">
        <f>INDEX(tblAccounts[sales_rep_id],MATCH(B794,tblAccounts[id],0))</f>
        <v>321620</v>
      </c>
      <c r="J794" s="25">
        <f>INDEX(tblReps[region_id],MATCH(I794,tblReps[id],0))</f>
        <v>1</v>
      </c>
      <c r="K794" s="25" t="str">
        <f>INDEX(tblRegions[name],MATCH(J794,tblRegions[id],0))</f>
        <v>Northeast</v>
      </c>
    </row>
    <row r="795" spans="1:11" ht="15" customHeight="1" x14ac:dyDescent="0.3">
      <c r="A795" s="25">
        <f>Raw_Orders!A795</f>
        <v>794</v>
      </c>
      <c r="B795" s="25">
        <f>Raw_Orders!B795</f>
        <v>1551</v>
      </c>
      <c r="C795" s="30">
        <f>INT(Raw_Orders!C795)</f>
        <v>42717</v>
      </c>
      <c r="D795" s="25">
        <f t="shared" si="36"/>
        <v>2016</v>
      </c>
      <c r="E795" s="25">
        <f t="shared" si="37"/>
        <v>12</v>
      </c>
      <c r="F795" s="25" t="str">
        <f t="shared" si="38"/>
        <v>Dec</v>
      </c>
      <c r="G795" s="25">
        <f>Raw_Orders!G795</f>
        <v>322</v>
      </c>
      <c r="H795" s="29">
        <f>Raw_Orders!K795</f>
        <v>1682.49</v>
      </c>
      <c r="I795" s="25">
        <f>INDEX(tblAccounts[sales_rep_id],MATCH(B795,tblAccounts[id],0))</f>
        <v>321630</v>
      </c>
      <c r="J795" s="25">
        <f>INDEX(tblReps[region_id],MATCH(I795,tblReps[id],0))</f>
        <v>1</v>
      </c>
      <c r="K795" s="25" t="str">
        <f>INDEX(tblRegions[name],MATCH(J795,tblRegions[id],0))</f>
        <v>Northeast</v>
      </c>
    </row>
    <row r="796" spans="1:11" ht="15" customHeight="1" x14ac:dyDescent="0.3">
      <c r="A796" s="25">
        <f>Raw_Orders!A796</f>
        <v>795</v>
      </c>
      <c r="B796" s="25">
        <f>Raw_Orders!B796</f>
        <v>1561</v>
      </c>
      <c r="C796" s="30">
        <f>INT(Raw_Orders!C796)</f>
        <v>41625</v>
      </c>
      <c r="D796" s="25">
        <f t="shared" si="36"/>
        <v>2013</v>
      </c>
      <c r="E796" s="25">
        <f t="shared" si="37"/>
        <v>12</v>
      </c>
      <c r="F796" s="25" t="str">
        <f t="shared" si="38"/>
        <v>Dec</v>
      </c>
      <c r="G796" s="25">
        <f>Raw_Orders!G796</f>
        <v>489</v>
      </c>
      <c r="H796" s="29">
        <f>Raw_Orders!K796</f>
        <v>2712.61</v>
      </c>
      <c r="I796" s="25">
        <f>INDEX(tblAccounts[sales_rep_id],MATCH(B796,tblAccounts[id],0))</f>
        <v>321640</v>
      </c>
      <c r="J796" s="25">
        <f>INDEX(tblReps[region_id],MATCH(I796,tblReps[id],0))</f>
        <v>1</v>
      </c>
      <c r="K796" s="25" t="str">
        <f>INDEX(tblRegions[name],MATCH(J796,tblRegions[id],0))</f>
        <v>Northeast</v>
      </c>
    </row>
    <row r="797" spans="1:11" ht="15" customHeight="1" x14ac:dyDescent="0.3">
      <c r="A797" s="25">
        <f>Raw_Orders!A797</f>
        <v>796</v>
      </c>
      <c r="B797" s="25">
        <f>Raw_Orders!B797</f>
        <v>1561</v>
      </c>
      <c r="C797" s="30">
        <f>INT(Raw_Orders!C797)</f>
        <v>41655</v>
      </c>
      <c r="D797" s="25">
        <f t="shared" si="36"/>
        <v>2014</v>
      </c>
      <c r="E797" s="25">
        <f t="shared" si="37"/>
        <v>1</v>
      </c>
      <c r="F797" s="25" t="str">
        <f t="shared" si="38"/>
        <v>Jan</v>
      </c>
      <c r="G797" s="25">
        <f>Raw_Orders!G797</f>
        <v>298</v>
      </c>
      <c r="H797" s="29">
        <f>Raw_Orders!K797</f>
        <v>1518.32</v>
      </c>
      <c r="I797" s="25">
        <f>INDEX(tblAccounts[sales_rep_id],MATCH(B797,tblAccounts[id],0))</f>
        <v>321640</v>
      </c>
      <c r="J797" s="25">
        <f>INDEX(tblReps[region_id],MATCH(I797,tblReps[id],0))</f>
        <v>1</v>
      </c>
      <c r="K797" s="25" t="str">
        <f>INDEX(tblRegions[name],MATCH(J797,tblRegions[id],0))</f>
        <v>Northeast</v>
      </c>
    </row>
    <row r="798" spans="1:11" ht="15" customHeight="1" x14ac:dyDescent="0.3">
      <c r="A798" s="25">
        <f>Raw_Orders!A798</f>
        <v>797</v>
      </c>
      <c r="B798" s="25">
        <f>Raw_Orders!B798</f>
        <v>1561</v>
      </c>
      <c r="C798" s="30">
        <f>INT(Raw_Orders!C798)</f>
        <v>41684</v>
      </c>
      <c r="D798" s="25">
        <f t="shared" si="36"/>
        <v>2014</v>
      </c>
      <c r="E798" s="25">
        <f t="shared" si="37"/>
        <v>2</v>
      </c>
      <c r="F798" s="25" t="str">
        <f t="shared" si="38"/>
        <v>Feb</v>
      </c>
      <c r="G798" s="25">
        <f>Raw_Orders!G798</f>
        <v>362</v>
      </c>
      <c r="H798" s="29">
        <f>Raw_Orders!K798</f>
        <v>1981.52</v>
      </c>
      <c r="I798" s="25">
        <f>INDEX(tblAccounts[sales_rep_id],MATCH(B798,tblAccounts[id],0))</f>
        <v>321640</v>
      </c>
      <c r="J798" s="25">
        <f>INDEX(tblReps[region_id],MATCH(I798,tblReps[id],0))</f>
        <v>1</v>
      </c>
      <c r="K798" s="25" t="str">
        <f>INDEX(tblRegions[name],MATCH(J798,tblRegions[id],0))</f>
        <v>Northeast</v>
      </c>
    </row>
    <row r="799" spans="1:11" ht="15" customHeight="1" x14ac:dyDescent="0.3">
      <c r="A799" s="25">
        <f>Raw_Orders!A799</f>
        <v>798</v>
      </c>
      <c r="B799" s="25">
        <f>Raw_Orders!B799</f>
        <v>1561</v>
      </c>
      <c r="C799" s="30">
        <f>INT(Raw_Orders!C799)</f>
        <v>41713</v>
      </c>
      <c r="D799" s="25">
        <f t="shared" si="36"/>
        <v>2014</v>
      </c>
      <c r="E799" s="25">
        <f t="shared" si="37"/>
        <v>3</v>
      </c>
      <c r="F799" s="25" t="str">
        <f t="shared" si="38"/>
        <v>Mar</v>
      </c>
      <c r="G799" s="25">
        <f>Raw_Orders!G799</f>
        <v>332</v>
      </c>
      <c r="H799" s="29">
        <f>Raw_Orders!K799</f>
        <v>1768</v>
      </c>
      <c r="I799" s="25">
        <f>INDEX(tblAccounts[sales_rep_id],MATCH(B799,tblAccounts[id],0))</f>
        <v>321640</v>
      </c>
      <c r="J799" s="25">
        <f>INDEX(tblReps[region_id],MATCH(I799,tblReps[id],0))</f>
        <v>1</v>
      </c>
      <c r="K799" s="25" t="str">
        <f>INDEX(tblRegions[name],MATCH(J799,tblRegions[id],0))</f>
        <v>Northeast</v>
      </c>
    </row>
    <row r="800" spans="1:11" ht="15" customHeight="1" x14ac:dyDescent="0.3">
      <c r="A800" s="25">
        <f>Raw_Orders!A800</f>
        <v>799</v>
      </c>
      <c r="B800" s="25">
        <f>Raw_Orders!B800</f>
        <v>1561</v>
      </c>
      <c r="C800" s="30">
        <f>INT(Raw_Orders!C800)</f>
        <v>41742</v>
      </c>
      <c r="D800" s="25">
        <f t="shared" si="36"/>
        <v>2014</v>
      </c>
      <c r="E800" s="25">
        <f t="shared" si="37"/>
        <v>4</v>
      </c>
      <c r="F800" s="25" t="str">
        <f t="shared" si="38"/>
        <v>Apr</v>
      </c>
      <c r="G800" s="25">
        <f>Raw_Orders!G800</f>
        <v>357</v>
      </c>
      <c r="H800" s="29">
        <f>Raw_Orders!K800</f>
        <v>1936.55</v>
      </c>
      <c r="I800" s="25">
        <f>INDEX(tblAccounts[sales_rep_id],MATCH(B800,tblAccounts[id],0))</f>
        <v>321640</v>
      </c>
      <c r="J800" s="25">
        <f>INDEX(tblReps[region_id],MATCH(I800,tblReps[id],0))</f>
        <v>1</v>
      </c>
      <c r="K800" s="25" t="str">
        <f>INDEX(tblRegions[name],MATCH(J800,tblRegions[id],0))</f>
        <v>Northeast</v>
      </c>
    </row>
    <row r="801" spans="1:11" ht="15" customHeight="1" x14ac:dyDescent="0.3">
      <c r="A801" s="25">
        <f>Raw_Orders!A801</f>
        <v>800</v>
      </c>
      <c r="B801" s="25">
        <f>Raw_Orders!B801</f>
        <v>1561</v>
      </c>
      <c r="C801" s="30">
        <f>INT(Raw_Orders!C801)</f>
        <v>41772</v>
      </c>
      <c r="D801" s="25">
        <f t="shared" si="36"/>
        <v>2014</v>
      </c>
      <c r="E801" s="25">
        <f t="shared" si="37"/>
        <v>5</v>
      </c>
      <c r="F801" s="25" t="str">
        <f t="shared" si="38"/>
        <v>May</v>
      </c>
      <c r="G801" s="25">
        <f>Raw_Orders!G801</f>
        <v>306</v>
      </c>
      <c r="H801" s="29">
        <f>Raw_Orders!K801</f>
        <v>1605.15</v>
      </c>
      <c r="I801" s="25">
        <f>INDEX(tblAccounts[sales_rep_id],MATCH(B801,tblAccounts[id],0))</f>
        <v>321640</v>
      </c>
      <c r="J801" s="25">
        <f>INDEX(tblReps[region_id],MATCH(I801,tblReps[id],0))</f>
        <v>1</v>
      </c>
      <c r="K801" s="25" t="str">
        <f>INDEX(tblRegions[name],MATCH(J801,tblRegions[id],0))</f>
        <v>Northeast</v>
      </c>
    </row>
    <row r="802" spans="1:11" ht="15" customHeight="1" x14ac:dyDescent="0.3">
      <c r="A802" s="25">
        <f>Raw_Orders!A802</f>
        <v>801</v>
      </c>
      <c r="B802" s="25">
        <f>Raw_Orders!B802</f>
        <v>1561</v>
      </c>
      <c r="C802" s="30">
        <f>INT(Raw_Orders!C802)</f>
        <v>41801</v>
      </c>
      <c r="D802" s="25">
        <f t="shared" si="36"/>
        <v>2014</v>
      </c>
      <c r="E802" s="25">
        <f t="shared" si="37"/>
        <v>6</v>
      </c>
      <c r="F802" s="25" t="str">
        <f t="shared" si="38"/>
        <v>Jun</v>
      </c>
      <c r="G802" s="25">
        <f>Raw_Orders!G802</f>
        <v>368</v>
      </c>
      <c r="H802" s="29">
        <f>Raw_Orders!K802</f>
        <v>1962.64</v>
      </c>
      <c r="I802" s="25">
        <f>INDEX(tblAccounts[sales_rep_id],MATCH(B802,tblAccounts[id],0))</f>
        <v>321640</v>
      </c>
      <c r="J802" s="25">
        <f>INDEX(tblReps[region_id],MATCH(I802,tblReps[id],0))</f>
        <v>1</v>
      </c>
      <c r="K802" s="25" t="str">
        <f>INDEX(tblRegions[name],MATCH(J802,tblRegions[id],0))</f>
        <v>Northeast</v>
      </c>
    </row>
    <row r="803" spans="1:11" ht="15" customHeight="1" x14ac:dyDescent="0.3">
      <c r="A803" s="25">
        <f>Raw_Orders!A803</f>
        <v>802</v>
      </c>
      <c r="B803" s="25">
        <f>Raw_Orders!B803</f>
        <v>1561</v>
      </c>
      <c r="C803" s="30">
        <f>INT(Raw_Orders!C803)</f>
        <v>41830</v>
      </c>
      <c r="D803" s="25">
        <f t="shared" si="36"/>
        <v>2014</v>
      </c>
      <c r="E803" s="25">
        <f t="shared" si="37"/>
        <v>7</v>
      </c>
      <c r="F803" s="25" t="str">
        <f t="shared" si="38"/>
        <v>Jul</v>
      </c>
      <c r="G803" s="25">
        <f>Raw_Orders!G803</f>
        <v>472</v>
      </c>
      <c r="H803" s="29">
        <f>Raw_Orders!K803</f>
        <v>2787.78</v>
      </c>
      <c r="I803" s="25">
        <f>INDEX(tblAccounts[sales_rep_id],MATCH(B803,tblAccounts[id],0))</f>
        <v>321640</v>
      </c>
      <c r="J803" s="25">
        <f>INDEX(tblReps[region_id],MATCH(I803,tblReps[id],0))</f>
        <v>1</v>
      </c>
      <c r="K803" s="25" t="str">
        <f>INDEX(tblRegions[name],MATCH(J803,tblRegions[id],0))</f>
        <v>Northeast</v>
      </c>
    </row>
    <row r="804" spans="1:11" ht="15" customHeight="1" x14ac:dyDescent="0.3">
      <c r="A804" s="25">
        <f>Raw_Orders!A804</f>
        <v>803</v>
      </c>
      <c r="B804" s="25">
        <f>Raw_Orders!B804</f>
        <v>1561</v>
      </c>
      <c r="C804" s="30">
        <f>INT(Raw_Orders!C804)</f>
        <v>41860</v>
      </c>
      <c r="D804" s="25">
        <f t="shared" si="36"/>
        <v>2014</v>
      </c>
      <c r="E804" s="25">
        <f t="shared" si="37"/>
        <v>8</v>
      </c>
      <c r="F804" s="25" t="str">
        <f t="shared" si="38"/>
        <v>Aug</v>
      </c>
      <c r="G804" s="25">
        <f>Raw_Orders!G804</f>
        <v>38</v>
      </c>
      <c r="H804" s="29">
        <f>Raw_Orders!K804</f>
        <v>308.56</v>
      </c>
      <c r="I804" s="25">
        <f>INDEX(tblAccounts[sales_rep_id],MATCH(B804,tblAccounts[id],0))</f>
        <v>321640</v>
      </c>
      <c r="J804" s="25">
        <f>INDEX(tblReps[region_id],MATCH(I804,tblReps[id],0))</f>
        <v>1</v>
      </c>
      <c r="K804" s="25" t="str">
        <f>INDEX(tblRegions[name],MATCH(J804,tblRegions[id],0))</f>
        <v>Northeast</v>
      </c>
    </row>
    <row r="805" spans="1:11" ht="15" customHeight="1" x14ac:dyDescent="0.3">
      <c r="A805" s="25">
        <f>Raw_Orders!A805</f>
        <v>804</v>
      </c>
      <c r="B805" s="25">
        <f>Raw_Orders!B805</f>
        <v>1561</v>
      </c>
      <c r="C805" s="30">
        <f>INT(Raw_Orders!C805)</f>
        <v>41890</v>
      </c>
      <c r="D805" s="25">
        <f t="shared" si="36"/>
        <v>2014</v>
      </c>
      <c r="E805" s="25">
        <f t="shared" si="37"/>
        <v>9</v>
      </c>
      <c r="F805" s="25" t="str">
        <f t="shared" si="38"/>
        <v>Sep</v>
      </c>
      <c r="G805" s="25">
        <f>Raw_Orders!G805</f>
        <v>303</v>
      </c>
      <c r="H805" s="29">
        <f>Raw_Orders!K805</f>
        <v>1562.05</v>
      </c>
      <c r="I805" s="25">
        <f>INDEX(tblAccounts[sales_rep_id],MATCH(B805,tblAccounts[id],0))</f>
        <v>321640</v>
      </c>
      <c r="J805" s="25">
        <f>INDEX(tblReps[region_id],MATCH(I805,tblReps[id],0))</f>
        <v>1</v>
      </c>
      <c r="K805" s="25" t="str">
        <f>INDEX(tblRegions[name],MATCH(J805,tblRegions[id],0))</f>
        <v>Northeast</v>
      </c>
    </row>
    <row r="806" spans="1:11" ht="15" customHeight="1" x14ac:dyDescent="0.3">
      <c r="A806" s="25">
        <f>Raw_Orders!A806</f>
        <v>805</v>
      </c>
      <c r="B806" s="25">
        <f>Raw_Orders!B806</f>
        <v>1561</v>
      </c>
      <c r="C806" s="30">
        <f>INT(Raw_Orders!C806)</f>
        <v>41920</v>
      </c>
      <c r="D806" s="25">
        <f t="shared" si="36"/>
        <v>2014</v>
      </c>
      <c r="E806" s="25">
        <f t="shared" si="37"/>
        <v>10</v>
      </c>
      <c r="F806" s="25" t="str">
        <f t="shared" si="38"/>
        <v>Oct</v>
      </c>
      <c r="G806" s="25">
        <f>Raw_Orders!G806</f>
        <v>353</v>
      </c>
      <c r="H806" s="29">
        <f>Raw_Orders!K806</f>
        <v>1892.18</v>
      </c>
      <c r="I806" s="25">
        <f>INDEX(tblAccounts[sales_rep_id],MATCH(B806,tblAccounts[id],0))</f>
        <v>321640</v>
      </c>
      <c r="J806" s="25">
        <f>INDEX(tblReps[region_id],MATCH(I806,tblReps[id],0))</f>
        <v>1</v>
      </c>
      <c r="K806" s="25" t="str">
        <f>INDEX(tblRegions[name],MATCH(J806,tblRegions[id],0))</f>
        <v>Northeast</v>
      </c>
    </row>
    <row r="807" spans="1:11" ht="15" customHeight="1" x14ac:dyDescent="0.3">
      <c r="A807" s="25">
        <f>Raw_Orders!A807</f>
        <v>806</v>
      </c>
      <c r="B807" s="25">
        <f>Raw_Orders!B807</f>
        <v>1561</v>
      </c>
      <c r="C807" s="30">
        <f>INT(Raw_Orders!C807)</f>
        <v>41949</v>
      </c>
      <c r="D807" s="25">
        <f t="shared" si="36"/>
        <v>2014</v>
      </c>
      <c r="E807" s="25">
        <f t="shared" si="37"/>
        <v>11</v>
      </c>
      <c r="F807" s="25" t="str">
        <f t="shared" si="38"/>
        <v>Nov</v>
      </c>
      <c r="G807" s="25">
        <f>Raw_Orders!G807</f>
        <v>377</v>
      </c>
      <c r="H807" s="29">
        <f>Raw_Orders!K807</f>
        <v>2011.31</v>
      </c>
      <c r="I807" s="25">
        <f>INDEX(tblAccounts[sales_rep_id],MATCH(B807,tblAccounts[id],0))</f>
        <v>321640</v>
      </c>
      <c r="J807" s="25">
        <f>INDEX(tblReps[region_id],MATCH(I807,tblReps[id],0))</f>
        <v>1</v>
      </c>
      <c r="K807" s="25" t="str">
        <f>INDEX(tblRegions[name],MATCH(J807,tblRegions[id],0))</f>
        <v>Northeast</v>
      </c>
    </row>
    <row r="808" spans="1:11" ht="15" customHeight="1" x14ac:dyDescent="0.3">
      <c r="A808" s="25">
        <f>Raw_Orders!A808</f>
        <v>807</v>
      </c>
      <c r="B808" s="25">
        <f>Raw_Orders!B808</f>
        <v>1561</v>
      </c>
      <c r="C808" s="30">
        <f>INT(Raw_Orders!C808)</f>
        <v>41978</v>
      </c>
      <c r="D808" s="25">
        <f t="shared" si="36"/>
        <v>2014</v>
      </c>
      <c r="E808" s="25">
        <f t="shared" si="37"/>
        <v>12</v>
      </c>
      <c r="F808" s="25" t="str">
        <f t="shared" si="38"/>
        <v>Dec</v>
      </c>
      <c r="G808" s="25">
        <f>Raw_Orders!G808</f>
        <v>345</v>
      </c>
      <c r="H808" s="29">
        <f>Raw_Orders!K808</f>
        <v>1871.04</v>
      </c>
      <c r="I808" s="25">
        <f>INDEX(tblAccounts[sales_rep_id],MATCH(B808,tblAccounts[id],0))</f>
        <v>321640</v>
      </c>
      <c r="J808" s="25">
        <f>INDEX(tblReps[region_id],MATCH(I808,tblReps[id],0))</f>
        <v>1</v>
      </c>
      <c r="K808" s="25" t="str">
        <f>INDEX(tblRegions[name],MATCH(J808,tblRegions[id],0))</f>
        <v>Northeast</v>
      </c>
    </row>
    <row r="809" spans="1:11" ht="15" customHeight="1" x14ac:dyDescent="0.3">
      <c r="A809" s="25">
        <f>Raw_Orders!A809</f>
        <v>808</v>
      </c>
      <c r="B809" s="25">
        <f>Raw_Orders!B809</f>
        <v>1561</v>
      </c>
      <c r="C809" s="30">
        <f>INT(Raw_Orders!C809)</f>
        <v>42008</v>
      </c>
      <c r="D809" s="25">
        <f t="shared" si="36"/>
        <v>2015</v>
      </c>
      <c r="E809" s="25">
        <f t="shared" si="37"/>
        <v>1</v>
      </c>
      <c r="F809" s="25" t="str">
        <f t="shared" si="38"/>
        <v>Jan</v>
      </c>
      <c r="G809" s="25">
        <f>Raw_Orders!G809</f>
        <v>368</v>
      </c>
      <c r="H809" s="29">
        <f>Raw_Orders!K809</f>
        <v>1998.94</v>
      </c>
      <c r="I809" s="25">
        <f>INDEX(tblAccounts[sales_rep_id],MATCH(B809,tblAccounts[id],0))</f>
        <v>321640</v>
      </c>
      <c r="J809" s="25">
        <f>INDEX(tblReps[region_id],MATCH(I809,tblReps[id],0))</f>
        <v>1</v>
      </c>
      <c r="K809" s="25" t="str">
        <f>INDEX(tblRegions[name],MATCH(J809,tblRegions[id],0))</f>
        <v>Northeast</v>
      </c>
    </row>
    <row r="810" spans="1:11" ht="15" customHeight="1" x14ac:dyDescent="0.3">
      <c r="A810" s="25">
        <f>Raw_Orders!A810</f>
        <v>809</v>
      </c>
      <c r="B810" s="25">
        <f>Raw_Orders!B810</f>
        <v>1561</v>
      </c>
      <c r="C810" s="30">
        <f>INT(Raw_Orders!C810)</f>
        <v>42037</v>
      </c>
      <c r="D810" s="25">
        <f t="shared" si="36"/>
        <v>2015</v>
      </c>
      <c r="E810" s="25">
        <f t="shared" si="37"/>
        <v>2</v>
      </c>
      <c r="F810" s="25" t="str">
        <f t="shared" si="38"/>
        <v>Feb</v>
      </c>
      <c r="G810" s="25">
        <f>Raw_Orders!G810</f>
        <v>308</v>
      </c>
      <c r="H810" s="29">
        <f>Raw_Orders!K810</f>
        <v>1579.42</v>
      </c>
      <c r="I810" s="25">
        <f>INDEX(tblAccounts[sales_rep_id],MATCH(B810,tblAccounts[id],0))</f>
        <v>321640</v>
      </c>
      <c r="J810" s="25">
        <f>INDEX(tblReps[region_id],MATCH(I810,tblReps[id],0))</f>
        <v>1</v>
      </c>
      <c r="K810" s="25" t="str">
        <f>INDEX(tblRegions[name],MATCH(J810,tblRegions[id],0))</f>
        <v>Northeast</v>
      </c>
    </row>
    <row r="811" spans="1:11" ht="15" customHeight="1" x14ac:dyDescent="0.3">
      <c r="A811" s="25">
        <f>Raw_Orders!A811</f>
        <v>810</v>
      </c>
      <c r="B811" s="25">
        <f>Raw_Orders!B811</f>
        <v>1561</v>
      </c>
      <c r="C811" s="30">
        <f>INT(Raw_Orders!C811)</f>
        <v>42066</v>
      </c>
      <c r="D811" s="25">
        <f t="shared" si="36"/>
        <v>2015</v>
      </c>
      <c r="E811" s="25">
        <f t="shared" si="37"/>
        <v>3</v>
      </c>
      <c r="F811" s="25" t="str">
        <f t="shared" si="38"/>
        <v>Mar</v>
      </c>
      <c r="G811" s="25">
        <f>Raw_Orders!G811</f>
        <v>384</v>
      </c>
      <c r="H811" s="29">
        <f>Raw_Orders!K811</f>
        <v>2143.96</v>
      </c>
      <c r="I811" s="25">
        <f>INDEX(tblAccounts[sales_rep_id],MATCH(B811,tblAccounts[id],0))</f>
        <v>321640</v>
      </c>
      <c r="J811" s="25">
        <f>INDEX(tblReps[region_id],MATCH(I811,tblReps[id],0))</f>
        <v>1</v>
      </c>
      <c r="K811" s="25" t="str">
        <f>INDEX(tblRegions[name],MATCH(J811,tblRegions[id],0))</f>
        <v>Northeast</v>
      </c>
    </row>
    <row r="812" spans="1:11" ht="15" customHeight="1" x14ac:dyDescent="0.3">
      <c r="A812" s="25">
        <f>Raw_Orders!A812</f>
        <v>811</v>
      </c>
      <c r="B812" s="25">
        <f>Raw_Orders!B812</f>
        <v>1561</v>
      </c>
      <c r="C812" s="30">
        <f>INT(Raw_Orders!C812)</f>
        <v>42095</v>
      </c>
      <c r="D812" s="25">
        <f t="shared" si="36"/>
        <v>2015</v>
      </c>
      <c r="E812" s="25">
        <f t="shared" si="37"/>
        <v>4</v>
      </c>
      <c r="F812" s="25" t="str">
        <f t="shared" si="38"/>
        <v>Apr</v>
      </c>
      <c r="G812" s="25">
        <f>Raw_Orders!G812</f>
        <v>379</v>
      </c>
      <c r="H812" s="29">
        <f>Raw_Orders!K812</f>
        <v>2130.7800000000002</v>
      </c>
      <c r="I812" s="25">
        <f>INDEX(tblAccounts[sales_rep_id],MATCH(B812,tblAccounts[id],0))</f>
        <v>321640</v>
      </c>
      <c r="J812" s="25">
        <f>INDEX(tblReps[region_id],MATCH(I812,tblReps[id],0))</f>
        <v>1</v>
      </c>
      <c r="K812" s="25" t="str">
        <f>INDEX(tblRegions[name],MATCH(J812,tblRegions[id],0))</f>
        <v>Northeast</v>
      </c>
    </row>
    <row r="813" spans="1:11" ht="15" customHeight="1" x14ac:dyDescent="0.3">
      <c r="A813" s="25">
        <f>Raw_Orders!A813</f>
        <v>812</v>
      </c>
      <c r="B813" s="25">
        <f>Raw_Orders!B813</f>
        <v>1561</v>
      </c>
      <c r="C813" s="30">
        <f>INT(Raw_Orders!C813)</f>
        <v>42124</v>
      </c>
      <c r="D813" s="25">
        <f t="shared" si="36"/>
        <v>2015</v>
      </c>
      <c r="E813" s="25">
        <f t="shared" si="37"/>
        <v>4</v>
      </c>
      <c r="F813" s="25" t="str">
        <f t="shared" si="38"/>
        <v>Apr</v>
      </c>
      <c r="G813" s="25">
        <f>Raw_Orders!G813</f>
        <v>331</v>
      </c>
      <c r="H813" s="29">
        <f>Raw_Orders!K813</f>
        <v>1787.42</v>
      </c>
      <c r="I813" s="25">
        <f>INDEX(tblAccounts[sales_rep_id],MATCH(B813,tblAccounts[id],0))</f>
        <v>321640</v>
      </c>
      <c r="J813" s="25">
        <f>INDEX(tblReps[region_id],MATCH(I813,tblReps[id],0))</f>
        <v>1</v>
      </c>
      <c r="K813" s="25" t="str">
        <f>INDEX(tblRegions[name],MATCH(J813,tblRegions[id],0))</f>
        <v>Northeast</v>
      </c>
    </row>
    <row r="814" spans="1:11" ht="15" customHeight="1" x14ac:dyDescent="0.3">
      <c r="A814" s="25">
        <f>Raw_Orders!A814</f>
        <v>813</v>
      </c>
      <c r="B814" s="25">
        <f>Raw_Orders!B814</f>
        <v>1561</v>
      </c>
      <c r="C814" s="30">
        <f>INT(Raw_Orders!C814)</f>
        <v>42154</v>
      </c>
      <c r="D814" s="25">
        <f t="shared" si="36"/>
        <v>2015</v>
      </c>
      <c r="E814" s="25">
        <f t="shared" si="37"/>
        <v>5</v>
      </c>
      <c r="F814" s="25" t="str">
        <f t="shared" si="38"/>
        <v>May</v>
      </c>
      <c r="G814" s="25">
        <f>Raw_Orders!G814</f>
        <v>327</v>
      </c>
      <c r="H814" s="29">
        <f>Raw_Orders!K814</f>
        <v>1713.64</v>
      </c>
      <c r="I814" s="25">
        <f>INDEX(tblAccounts[sales_rep_id],MATCH(B814,tblAccounts[id],0))</f>
        <v>321640</v>
      </c>
      <c r="J814" s="25">
        <f>INDEX(tblReps[region_id],MATCH(I814,tblReps[id],0))</f>
        <v>1</v>
      </c>
      <c r="K814" s="25" t="str">
        <f>INDEX(tblRegions[name],MATCH(J814,tblRegions[id],0))</f>
        <v>Northeast</v>
      </c>
    </row>
    <row r="815" spans="1:11" ht="15" customHeight="1" x14ac:dyDescent="0.3">
      <c r="A815" s="25">
        <f>Raw_Orders!A815</f>
        <v>814</v>
      </c>
      <c r="B815" s="25">
        <f>Raw_Orders!B815</f>
        <v>1561</v>
      </c>
      <c r="C815" s="30">
        <f>INT(Raw_Orders!C815)</f>
        <v>42183</v>
      </c>
      <c r="D815" s="25">
        <f t="shared" si="36"/>
        <v>2015</v>
      </c>
      <c r="E815" s="25">
        <f t="shared" si="37"/>
        <v>6</v>
      </c>
      <c r="F815" s="25" t="str">
        <f t="shared" si="38"/>
        <v>Jun</v>
      </c>
      <c r="G815" s="25">
        <f>Raw_Orders!G815</f>
        <v>431</v>
      </c>
      <c r="H815" s="29">
        <f>Raw_Orders!K815</f>
        <v>2444.1799999999998</v>
      </c>
      <c r="I815" s="25">
        <f>INDEX(tblAccounts[sales_rep_id],MATCH(B815,tblAccounts[id],0))</f>
        <v>321640</v>
      </c>
      <c r="J815" s="25">
        <f>INDEX(tblReps[region_id],MATCH(I815,tblReps[id],0))</f>
        <v>1</v>
      </c>
      <c r="K815" s="25" t="str">
        <f>INDEX(tblRegions[name],MATCH(J815,tblRegions[id],0))</f>
        <v>Northeast</v>
      </c>
    </row>
    <row r="816" spans="1:11" ht="15" customHeight="1" x14ac:dyDescent="0.3">
      <c r="A816" s="25">
        <f>Raw_Orders!A816</f>
        <v>815</v>
      </c>
      <c r="B816" s="25">
        <f>Raw_Orders!B816</f>
        <v>1561</v>
      </c>
      <c r="C816" s="30">
        <f>INT(Raw_Orders!C816)</f>
        <v>42212</v>
      </c>
      <c r="D816" s="25">
        <f t="shared" si="36"/>
        <v>2015</v>
      </c>
      <c r="E816" s="25">
        <f t="shared" si="37"/>
        <v>7</v>
      </c>
      <c r="F816" s="25" t="str">
        <f t="shared" si="38"/>
        <v>Jul</v>
      </c>
      <c r="G816" s="25">
        <f>Raw_Orders!G816</f>
        <v>365</v>
      </c>
      <c r="H816" s="29">
        <f>Raw_Orders!K816</f>
        <v>2168.7800000000002</v>
      </c>
      <c r="I816" s="25">
        <f>INDEX(tblAccounts[sales_rep_id],MATCH(B816,tblAccounts[id],0))</f>
        <v>321640</v>
      </c>
      <c r="J816" s="25">
        <f>INDEX(tblReps[region_id],MATCH(I816,tblReps[id],0))</f>
        <v>1</v>
      </c>
      <c r="K816" s="25" t="str">
        <f>INDEX(tblRegions[name],MATCH(J816,tblRegions[id],0))</f>
        <v>Northeast</v>
      </c>
    </row>
    <row r="817" spans="1:11" ht="15" customHeight="1" x14ac:dyDescent="0.3">
      <c r="A817" s="25">
        <f>Raw_Orders!A817</f>
        <v>816</v>
      </c>
      <c r="B817" s="25">
        <f>Raw_Orders!B817</f>
        <v>1561</v>
      </c>
      <c r="C817" s="30">
        <f>INT(Raw_Orders!C817)</f>
        <v>42241</v>
      </c>
      <c r="D817" s="25">
        <f t="shared" si="36"/>
        <v>2015</v>
      </c>
      <c r="E817" s="25">
        <f t="shared" si="37"/>
        <v>8</v>
      </c>
      <c r="F817" s="25" t="str">
        <f t="shared" si="38"/>
        <v>Aug</v>
      </c>
      <c r="G817" s="25">
        <f>Raw_Orders!G817</f>
        <v>308</v>
      </c>
      <c r="H817" s="29">
        <f>Raw_Orders!K817</f>
        <v>1596.92</v>
      </c>
      <c r="I817" s="25">
        <f>INDEX(tblAccounts[sales_rep_id],MATCH(B817,tblAccounts[id],0))</f>
        <v>321640</v>
      </c>
      <c r="J817" s="25">
        <f>INDEX(tblReps[region_id],MATCH(I817,tblReps[id],0))</f>
        <v>1</v>
      </c>
      <c r="K817" s="25" t="str">
        <f>INDEX(tblRegions[name],MATCH(J817,tblRegions[id],0))</f>
        <v>Northeast</v>
      </c>
    </row>
    <row r="818" spans="1:11" ht="15" customHeight="1" x14ac:dyDescent="0.3">
      <c r="A818" s="25">
        <f>Raw_Orders!A818</f>
        <v>817</v>
      </c>
      <c r="B818" s="25">
        <f>Raw_Orders!B818</f>
        <v>1561</v>
      </c>
      <c r="C818" s="30">
        <f>INT(Raw_Orders!C818)</f>
        <v>42271</v>
      </c>
      <c r="D818" s="25">
        <f t="shared" si="36"/>
        <v>2015</v>
      </c>
      <c r="E818" s="25">
        <f t="shared" si="37"/>
        <v>9</v>
      </c>
      <c r="F818" s="25" t="str">
        <f t="shared" si="38"/>
        <v>Sep</v>
      </c>
      <c r="G818" s="25">
        <f>Raw_Orders!G818</f>
        <v>334</v>
      </c>
      <c r="H818" s="29">
        <f>Raw_Orders!K818</f>
        <v>1814.89</v>
      </c>
      <c r="I818" s="25">
        <f>INDEX(tblAccounts[sales_rep_id],MATCH(B818,tblAccounts[id],0))</f>
        <v>321640</v>
      </c>
      <c r="J818" s="25">
        <f>INDEX(tblReps[region_id],MATCH(I818,tblReps[id],0))</f>
        <v>1</v>
      </c>
      <c r="K818" s="25" t="str">
        <f>INDEX(tblRegions[name],MATCH(J818,tblRegions[id],0))</f>
        <v>Northeast</v>
      </c>
    </row>
    <row r="819" spans="1:11" ht="15" customHeight="1" x14ac:dyDescent="0.3">
      <c r="A819" s="25">
        <f>Raw_Orders!A819</f>
        <v>818</v>
      </c>
      <c r="B819" s="25">
        <f>Raw_Orders!B819</f>
        <v>1561</v>
      </c>
      <c r="C819" s="30">
        <f>INT(Raw_Orders!C819)</f>
        <v>42300</v>
      </c>
      <c r="D819" s="25">
        <f t="shared" si="36"/>
        <v>2015</v>
      </c>
      <c r="E819" s="25">
        <f t="shared" si="37"/>
        <v>10</v>
      </c>
      <c r="F819" s="25" t="str">
        <f t="shared" si="38"/>
        <v>Oct</v>
      </c>
      <c r="G819" s="25">
        <f>Raw_Orders!G819</f>
        <v>367</v>
      </c>
      <c r="H819" s="29">
        <f>Raw_Orders!K819</f>
        <v>2003.95</v>
      </c>
      <c r="I819" s="25">
        <f>INDEX(tblAccounts[sales_rep_id],MATCH(B819,tblAccounts[id],0))</f>
        <v>321640</v>
      </c>
      <c r="J819" s="25">
        <f>INDEX(tblReps[region_id],MATCH(I819,tblReps[id],0))</f>
        <v>1</v>
      </c>
      <c r="K819" s="25" t="str">
        <f>INDEX(tblRegions[name],MATCH(J819,tblRegions[id],0))</f>
        <v>Northeast</v>
      </c>
    </row>
    <row r="820" spans="1:11" ht="15" customHeight="1" x14ac:dyDescent="0.3">
      <c r="A820" s="25">
        <f>Raw_Orders!A820</f>
        <v>819</v>
      </c>
      <c r="B820" s="25">
        <f>Raw_Orders!B820</f>
        <v>1561</v>
      </c>
      <c r="C820" s="30">
        <f>INT(Raw_Orders!C820)</f>
        <v>42329</v>
      </c>
      <c r="D820" s="25">
        <f t="shared" si="36"/>
        <v>2015</v>
      </c>
      <c r="E820" s="25">
        <f t="shared" si="37"/>
        <v>11</v>
      </c>
      <c r="F820" s="25" t="str">
        <f t="shared" si="38"/>
        <v>Nov</v>
      </c>
      <c r="G820" s="25">
        <f>Raw_Orders!G820</f>
        <v>341</v>
      </c>
      <c r="H820" s="29">
        <f>Raw_Orders!K820</f>
        <v>1842.4</v>
      </c>
      <c r="I820" s="25">
        <f>INDEX(tblAccounts[sales_rep_id],MATCH(B820,tblAccounts[id],0))</f>
        <v>321640</v>
      </c>
      <c r="J820" s="25">
        <f>INDEX(tblReps[region_id],MATCH(I820,tblReps[id],0))</f>
        <v>1</v>
      </c>
      <c r="K820" s="25" t="str">
        <f>INDEX(tblRegions[name],MATCH(J820,tblRegions[id],0))</f>
        <v>Northeast</v>
      </c>
    </row>
    <row r="821" spans="1:11" ht="15" customHeight="1" x14ac:dyDescent="0.3">
      <c r="A821" s="25">
        <f>Raw_Orders!A821</f>
        <v>820</v>
      </c>
      <c r="B821" s="25">
        <f>Raw_Orders!B821</f>
        <v>1561</v>
      </c>
      <c r="C821" s="30">
        <f>INT(Raw_Orders!C821)</f>
        <v>42359</v>
      </c>
      <c r="D821" s="25">
        <f t="shared" si="36"/>
        <v>2015</v>
      </c>
      <c r="E821" s="25">
        <f t="shared" si="37"/>
        <v>12</v>
      </c>
      <c r="F821" s="25" t="str">
        <f t="shared" si="38"/>
        <v>Dec</v>
      </c>
      <c r="G821" s="25">
        <f>Raw_Orders!G821</f>
        <v>346</v>
      </c>
      <c r="H821" s="29">
        <f>Raw_Orders!K821</f>
        <v>1883.59</v>
      </c>
      <c r="I821" s="25">
        <f>INDEX(tblAccounts[sales_rep_id],MATCH(B821,tblAccounts[id],0))</f>
        <v>321640</v>
      </c>
      <c r="J821" s="25">
        <f>INDEX(tblReps[region_id],MATCH(I821,tblReps[id],0))</f>
        <v>1</v>
      </c>
      <c r="K821" s="25" t="str">
        <f>INDEX(tblRegions[name],MATCH(J821,tblRegions[id],0))</f>
        <v>Northeast</v>
      </c>
    </row>
    <row r="822" spans="1:11" ht="15" customHeight="1" x14ac:dyDescent="0.3">
      <c r="A822" s="25">
        <f>Raw_Orders!A822</f>
        <v>821</v>
      </c>
      <c r="B822" s="25">
        <f>Raw_Orders!B822</f>
        <v>1561</v>
      </c>
      <c r="C822" s="30">
        <f>INT(Raw_Orders!C822)</f>
        <v>42388</v>
      </c>
      <c r="D822" s="25">
        <f t="shared" si="36"/>
        <v>2016</v>
      </c>
      <c r="E822" s="25">
        <f t="shared" si="37"/>
        <v>1</v>
      </c>
      <c r="F822" s="25" t="str">
        <f t="shared" si="38"/>
        <v>Jan</v>
      </c>
      <c r="G822" s="25">
        <f>Raw_Orders!G822</f>
        <v>301</v>
      </c>
      <c r="H822" s="29">
        <f>Raw_Orders!K822</f>
        <v>1549.49</v>
      </c>
      <c r="I822" s="25">
        <f>INDEX(tblAccounts[sales_rep_id],MATCH(B822,tblAccounts[id],0))</f>
        <v>321640</v>
      </c>
      <c r="J822" s="25">
        <f>INDEX(tblReps[region_id],MATCH(I822,tblReps[id],0))</f>
        <v>1</v>
      </c>
      <c r="K822" s="25" t="str">
        <f>INDEX(tblRegions[name],MATCH(J822,tblRegions[id],0))</f>
        <v>Northeast</v>
      </c>
    </row>
    <row r="823" spans="1:11" ht="15" customHeight="1" x14ac:dyDescent="0.3">
      <c r="A823" s="25">
        <f>Raw_Orders!A823</f>
        <v>822</v>
      </c>
      <c r="B823" s="25">
        <f>Raw_Orders!B823</f>
        <v>1561</v>
      </c>
      <c r="C823" s="30">
        <f>INT(Raw_Orders!C823)</f>
        <v>42417</v>
      </c>
      <c r="D823" s="25">
        <f t="shared" si="36"/>
        <v>2016</v>
      </c>
      <c r="E823" s="25">
        <f t="shared" si="37"/>
        <v>2</v>
      </c>
      <c r="F823" s="25" t="str">
        <f t="shared" si="38"/>
        <v>Feb</v>
      </c>
      <c r="G823" s="25">
        <f>Raw_Orders!G823</f>
        <v>317</v>
      </c>
      <c r="H823" s="29">
        <f>Raw_Orders!K823</f>
        <v>1604.33</v>
      </c>
      <c r="I823" s="25">
        <f>INDEX(tblAccounts[sales_rep_id],MATCH(B823,tblAccounts[id],0))</f>
        <v>321640</v>
      </c>
      <c r="J823" s="25">
        <f>INDEX(tblReps[region_id],MATCH(I823,tblReps[id],0))</f>
        <v>1</v>
      </c>
      <c r="K823" s="25" t="str">
        <f>INDEX(tblRegions[name],MATCH(J823,tblRegions[id],0))</f>
        <v>Northeast</v>
      </c>
    </row>
    <row r="824" spans="1:11" ht="15" customHeight="1" x14ac:dyDescent="0.3">
      <c r="A824" s="25">
        <f>Raw_Orders!A824</f>
        <v>823</v>
      </c>
      <c r="B824" s="25">
        <f>Raw_Orders!B824</f>
        <v>1561</v>
      </c>
      <c r="C824" s="30">
        <f>INT(Raw_Orders!C824)</f>
        <v>42447</v>
      </c>
      <c r="D824" s="25">
        <f t="shared" si="36"/>
        <v>2016</v>
      </c>
      <c r="E824" s="25">
        <f t="shared" si="37"/>
        <v>3</v>
      </c>
      <c r="F824" s="25" t="str">
        <f t="shared" si="38"/>
        <v>Mar</v>
      </c>
      <c r="G824" s="25">
        <f>Raw_Orders!G824</f>
        <v>386</v>
      </c>
      <c r="H824" s="29">
        <f>Raw_Orders!K824</f>
        <v>2177.66</v>
      </c>
      <c r="I824" s="25">
        <f>INDEX(tblAccounts[sales_rep_id],MATCH(B824,tblAccounts[id],0))</f>
        <v>321640</v>
      </c>
      <c r="J824" s="25">
        <f>INDEX(tblReps[region_id],MATCH(I824,tblReps[id],0))</f>
        <v>1</v>
      </c>
      <c r="K824" s="25" t="str">
        <f>INDEX(tblRegions[name],MATCH(J824,tblRegions[id],0))</f>
        <v>Northeast</v>
      </c>
    </row>
    <row r="825" spans="1:11" ht="15" customHeight="1" x14ac:dyDescent="0.3">
      <c r="A825" s="25">
        <f>Raw_Orders!A825</f>
        <v>824</v>
      </c>
      <c r="B825" s="25">
        <f>Raw_Orders!B825</f>
        <v>1561</v>
      </c>
      <c r="C825" s="30">
        <f>INT(Raw_Orders!C825)</f>
        <v>42477</v>
      </c>
      <c r="D825" s="25">
        <f t="shared" si="36"/>
        <v>2016</v>
      </c>
      <c r="E825" s="25">
        <f t="shared" si="37"/>
        <v>4</v>
      </c>
      <c r="F825" s="25" t="str">
        <f t="shared" si="38"/>
        <v>Apr</v>
      </c>
      <c r="G825" s="25">
        <f>Raw_Orders!G825</f>
        <v>372</v>
      </c>
      <c r="H825" s="29">
        <f>Raw_Orders!K825</f>
        <v>2062.6799999999998</v>
      </c>
      <c r="I825" s="25">
        <f>INDEX(tblAccounts[sales_rep_id],MATCH(B825,tblAccounts[id],0))</f>
        <v>321640</v>
      </c>
      <c r="J825" s="25">
        <f>INDEX(tblReps[region_id],MATCH(I825,tblReps[id],0))</f>
        <v>1</v>
      </c>
      <c r="K825" s="25" t="str">
        <f>INDEX(tblRegions[name],MATCH(J825,tblRegions[id],0))</f>
        <v>Northeast</v>
      </c>
    </row>
    <row r="826" spans="1:11" ht="15" customHeight="1" x14ac:dyDescent="0.3">
      <c r="A826" s="25">
        <f>Raw_Orders!A826</f>
        <v>825</v>
      </c>
      <c r="B826" s="25">
        <f>Raw_Orders!B826</f>
        <v>1561</v>
      </c>
      <c r="C826" s="30">
        <f>INT(Raw_Orders!C826)</f>
        <v>42507</v>
      </c>
      <c r="D826" s="25">
        <f t="shared" si="36"/>
        <v>2016</v>
      </c>
      <c r="E826" s="25">
        <f t="shared" si="37"/>
        <v>5</v>
      </c>
      <c r="F826" s="25" t="str">
        <f t="shared" si="38"/>
        <v>May</v>
      </c>
      <c r="G826" s="25">
        <f>Raw_Orders!G826</f>
        <v>353</v>
      </c>
      <c r="H826" s="29">
        <f>Raw_Orders!K826</f>
        <v>1908.44</v>
      </c>
      <c r="I826" s="25">
        <f>INDEX(tblAccounts[sales_rep_id],MATCH(B826,tblAccounts[id],0))</f>
        <v>321640</v>
      </c>
      <c r="J826" s="25">
        <f>INDEX(tblReps[region_id],MATCH(I826,tblReps[id],0))</f>
        <v>1</v>
      </c>
      <c r="K826" s="25" t="str">
        <f>INDEX(tblRegions[name],MATCH(J826,tblRegions[id],0))</f>
        <v>Northeast</v>
      </c>
    </row>
    <row r="827" spans="1:11" ht="15" customHeight="1" x14ac:dyDescent="0.3">
      <c r="A827" s="25">
        <f>Raw_Orders!A827</f>
        <v>826</v>
      </c>
      <c r="B827" s="25">
        <f>Raw_Orders!B827</f>
        <v>1561</v>
      </c>
      <c r="C827" s="30">
        <f>INT(Raw_Orders!C827)</f>
        <v>42537</v>
      </c>
      <c r="D827" s="25">
        <f t="shared" si="36"/>
        <v>2016</v>
      </c>
      <c r="E827" s="25">
        <f t="shared" si="37"/>
        <v>6</v>
      </c>
      <c r="F827" s="25" t="str">
        <f t="shared" si="38"/>
        <v>Jun</v>
      </c>
      <c r="G827" s="25">
        <f>Raw_Orders!G827</f>
        <v>300</v>
      </c>
      <c r="H827" s="29">
        <f>Raw_Orders!K827</f>
        <v>1660.9</v>
      </c>
      <c r="I827" s="25">
        <f>INDEX(tblAccounts[sales_rep_id],MATCH(B827,tblAccounts[id],0))</f>
        <v>321640</v>
      </c>
      <c r="J827" s="25">
        <f>INDEX(tblReps[region_id],MATCH(I827,tblReps[id],0))</f>
        <v>1</v>
      </c>
      <c r="K827" s="25" t="str">
        <f>INDEX(tblRegions[name],MATCH(J827,tblRegions[id],0))</f>
        <v>Northeast</v>
      </c>
    </row>
    <row r="828" spans="1:11" ht="15" customHeight="1" x14ac:dyDescent="0.3">
      <c r="A828" s="25">
        <f>Raw_Orders!A828</f>
        <v>827</v>
      </c>
      <c r="B828" s="25">
        <f>Raw_Orders!B828</f>
        <v>1561</v>
      </c>
      <c r="C828" s="30">
        <f>INT(Raw_Orders!C828)</f>
        <v>42566</v>
      </c>
      <c r="D828" s="25">
        <f t="shared" si="36"/>
        <v>2016</v>
      </c>
      <c r="E828" s="25">
        <f t="shared" si="37"/>
        <v>7</v>
      </c>
      <c r="F828" s="25" t="str">
        <f t="shared" si="38"/>
        <v>Jul</v>
      </c>
      <c r="G828" s="25">
        <f>Raw_Orders!G828</f>
        <v>394</v>
      </c>
      <c r="H828" s="29">
        <f>Raw_Orders!K828</f>
        <v>2150.73</v>
      </c>
      <c r="I828" s="25">
        <f>INDEX(tblAccounts[sales_rep_id],MATCH(B828,tblAccounts[id],0))</f>
        <v>321640</v>
      </c>
      <c r="J828" s="25">
        <f>INDEX(tblReps[region_id],MATCH(I828,tblReps[id],0))</f>
        <v>1</v>
      </c>
      <c r="K828" s="25" t="str">
        <f>INDEX(tblRegions[name],MATCH(J828,tblRegions[id],0))</f>
        <v>Northeast</v>
      </c>
    </row>
    <row r="829" spans="1:11" ht="15" customHeight="1" x14ac:dyDescent="0.3">
      <c r="A829" s="25">
        <f>Raw_Orders!A829</f>
        <v>828</v>
      </c>
      <c r="B829" s="25">
        <f>Raw_Orders!B829</f>
        <v>1561</v>
      </c>
      <c r="C829" s="30">
        <f>INT(Raw_Orders!C829)</f>
        <v>42596</v>
      </c>
      <c r="D829" s="25">
        <f t="shared" si="36"/>
        <v>2016</v>
      </c>
      <c r="E829" s="25">
        <f t="shared" si="37"/>
        <v>8</v>
      </c>
      <c r="F829" s="25" t="str">
        <f t="shared" si="38"/>
        <v>Aug</v>
      </c>
      <c r="G829" s="25">
        <f>Raw_Orders!G829</f>
        <v>325</v>
      </c>
      <c r="H829" s="29">
        <f>Raw_Orders!K829</f>
        <v>1757.4</v>
      </c>
      <c r="I829" s="25">
        <f>INDEX(tblAccounts[sales_rep_id],MATCH(B829,tblAccounts[id],0))</f>
        <v>321640</v>
      </c>
      <c r="J829" s="25">
        <f>INDEX(tblReps[region_id],MATCH(I829,tblReps[id],0))</f>
        <v>1</v>
      </c>
      <c r="K829" s="25" t="str">
        <f>INDEX(tblRegions[name],MATCH(J829,tblRegions[id],0))</f>
        <v>Northeast</v>
      </c>
    </row>
    <row r="830" spans="1:11" ht="15" customHeight="1" x14ac:dyDescent="0.3">
      <c r="A830" s="25">
        <f>Raw_Orders!A830</f>
        <v>829</v>
      </c>
      <c r="B830" s="25">
        <f>Raw_Orders!B830</f>
        <v>1561</v>
      </c>
      <c r="C830" s="30">
        <f>INT(Raw_Orders!C830)</f>
        <v>42625</v>
      </c>
      <c r="D830" s="25">
        <f t="shared" si="36"/>
        <v>2016</v>
      </c>
      <c r="E830" s="25">
        <f t="shared" si="37"/>
        <v>9</v>
      </c>
      <c r="F830" s="25" t="str">
        <f t="shared" si="38"/>
        <v>Sep</v>
      </c>
      <c r="G830" s="25">
        <f>Raw_Orders!G830</f>
        <v>288</v>
      </c>
      <c r="H830" s="29">
        <f>Raw_Orders!K830</f>
        <v>1593.62</v>
      </c>
      <c r="I830" s="25">
        <f>INDEX(tblAccounts[sales_rep_id],MATCH(B830,tblAccounts[id],0))</f>
        <v>321640</v>
      </c>
      <c r="J830" s="25">
        <f>INDEX(tblReps[region_id],MATCH(I830,tblReps[id],0))</f>
        <v>1</v>
      </c>
      <c r="K830" s="25" t="str">
        <f>INDEX(tblRegions[name],MATCH(J830,tblRegions[id],0))</f>
        <v>Northeast</v>
      </c>
    </row>
    <row r="831" spans="1:11" ht="15" customHeight="1" x14ac:dyDescent="0.3">
      <c r="A831" s="25">
        <f>Raw_Orders!A831</f>
        <v>830</v>
      </c>
      <c r="B831" s="25">
        <f>Raw_Orders!B831</f>
        <v>1561</v>
      </c>
      <c r="C831" s="30">
        <f>INT(Raw_Orders!C831)</f>
        <v>42655</v>
      </c>
      <c r="D831" s="25">
        <f t="shared" si="36"/>
        <v>2016</v>
      </c>
      <c r="E831" s="25">
        <f t="shared" si="37"/>
        <v>10</v>
      </c>
      <c r="F831" s="25" t="str">
        <f t="shared" si="38"/>
        <v>Oct</v>
      </c>
      <c r="G831" s="25">
        <f>Raw_Orders!G831</f>
        <v>334</v>
      </c>
      <c r="H831" s="29">
        <f>Raw_Orders!K831</f>
        <v>1754.16</v>
      </c>
      <c r="I831" s="25">
        <f>INDEX(tblAccounts[sales_rep_id],MATCH(B831,tblAccounts[id],0))</f>
        <v>321640</v>
      </c>
      <c r="J831" s="25">
        <f>INDEX(tblReps[region_id],MATCH(I831,tblReps[id],0))</f>
        <v>1</v>
      </c>
      <c r="K831" s="25" t="str">
        <f>INDEX(tblRegions[name],MATCH(J831,tblRegions[id],0))</f>
        <v>Northeast</v>
      </c>
    </row>
    <row r="832" spans="1:11" ht="15" customHeight="1" x14ac:dyDescent="0.3">
      <c r="A832" s="25">
        <f>Raw_Orders!A832</f>
        <v>831</v>
      </c>
      <c r="B832" s="25">
        <f>Raw_Orders!B832</f>
        <v>1561</v>
      </c>
      <c r="C832" s="30">
        <f>INT(Raw_Orders!C832)</f>
        <v>42685</v>
      </c>
      <c r="D832" s="25">
        <f t="shared" si="36"/>
        <v>2016</v>
      </c>
      <c r="E832" s="25">
        <f t="shared" si="37"/>
        <v>11</v>
      </c>
      <c r="F832" s="25" t="str">
        <f t="shared" si="38"/>
        <v>Nov</v>
      </c>
      <c r="G832" s="25">
        <f>Raw_Orders!G832</f>
        <v>346</v>
      </c>
      <c r="H832" s="29">
        <f>Raw_Orders!K832</f>
        <v>1869.04</v>
      </c>
      <c r="I832" s="25">
        <f>INDEX(tblAccounts[sales_rep_id],MATCH(B832,tblAccounts[id],0))</f>
        <v>321640</v>
      </c>
      <c r="J832" s="25">
        <f>INDEX(tblReps[region_id],MATCH(I832,tblReps[id],0))</f>
        <v>1</v>
      </c>
      <c r="K832" s="25" t="str">
        <f>INDEX(tblRegions[name],MATCH(J832,tblRegions[id],0))</f>
        <v>Northeast</v>
      </c>
    </row>
    <row r="833" spans="1:11" ht="15" customHeight="1" x14ac:dyDescent="0.3">
      <c r="A833" s="25">
        <f>Raw_Orders!A833</f>
        <v>832</v>
      </c>
      <c r="B833" s="25">
        <f>Raw_Orders!B833</f>
        <v>1561</v>
      </c>
      <c r="C833" s="30">
        <f>INT(Raw_Orders!C833)</f>
        <v>42715</v>
      </c>
      <c r="D833" s="25">
        <f t="shared" si="36"/>
        <v>2016</v>
      </c>
      <c r="E833" s="25">
        <f t="shared" si="37"/>
        <v>12</v>
      </c>
      <c r="F833" s="25" t="str">
        <f t="shared" si="38"/>
        <v>Dec</v>
      </c>
      <c r="G833" s="25">
        <f>Raw_Orders!G833</f>
        <v>363</v>
      </c>
      <c r="H833" s="29">
        <f>Raw_Orders!K833</f>
        <v>2114.23</v>
      </c>
      <c r="I833" s="25">
        <f>INDEX(tblAccounts[sales_rep_id],MATCH(B833,tblAccounts[id],0))</f>
        <v>321640</v>
      </c>
      <c r="J833" s="25">
        <f>INDEX(tblReps[region_id],MATCH(I833,tblReps[id],0))</f>
        <v>1</v>
      </c>
      <c r="K833" s="25" t="str">
        <f>INDEX(tblRegions[name],MATCH(J833,tblRegions[id],0))</f>
        <v>Northeast</v>
      </c>
    </row>
    <row r="834" spans="1:11" ht="15" customHeight="1" x14ac:dyDescent="0.3">
      <c r="A834" s="25">
        <f>Raw_Orders!A834</f>
        <v>833</v>
      </c>
      <c r="B834" s="25">
        <f>Raw_Orders!B834</f>
        <v>1571</v>
      </c>
      <c r="C834" s="30">
        <f>INT(Raw_Orders!C834)</f>
        <v>41640</v>
      </c>
      <c r="D834" s="25">
        <f t="shared" ref="D834:D897" si="39">YEAR(C834)</f>
        <v>2014</v>
      </c>
      <c r="E834" s="25">
        <f t="shared" ref="E834:E897" si="40">MONTH(C834)</f>
        <v>1</v>
      </c>
      <c r="F834" s="25" t="str">
        <f t="shared" ref="F834:F897" si="41">TEXT(C834,"mmm")</f>
        <v>Jan</v>
      </c>
      <c r="G834" s="25">
        <f>Raw_Orders!G834</f>
        <v>567</v>
      </c>
      <c r="H834" s="29">
        <f>Raw_Orders!K834</f>
        <v>2981.38</v>
      </c>
      <c r="I834" s="25">
        <f>INDEX(tblAccounts[sales_rep_id],MATCH(B834,tblAccounts[id],0))</f>
        <v>321650</v>
      </c>
      <c r="J834" s="25">
        <f>INDEX(tblReps[region_id],MATCH(I834,tblReps[id],0))</f>
        <v>1</v>
      </c>
      <c r="K834" s="25" t="str">
        <f>INDEX(tblRegions[name],MATCH(J834,tblRegions[id],0))</f>
        <v>Northeast</v>
      </c>
    </row>
    <row r="835" spans="1:11" ht="15" customHeight="1" x14ac:dyDescent="0.3">
      <c r="A835" s="25">
        <f>Raw_Orders!A835</f>
        <v>834</v>
      </c>
      <c r="B835" s="25">
        <f>Raw_Orders!B835</f>
        <v>1571</v>
      </c>
      <c r="C835" s="30">
        <f>INT(Raw_Orders!C835)</f>
        <v>41670</v>
      </c>
      <c r="D835" s="25">
        <f t="shared" si="39"/>
        <v>2014</v>
      </c>
      <c r="E835" s="25">
        <f t="shared" si="40"/>
        <v>1</v>
      </c>
      <c r="F835" s="25" t="str">
        <f t="shared" si="41"/>
        <v>Jan</v>
      </c>
      <c r="G835" s="25">
        <f>Raw_Orders!G835</f>
        <v>508</v>
      </c>
      <c r="H835" s="29">
        <f>Raw_Orders!K835</f>
        <v>2584.92</v>
      </c>
      <c r="I835" s="25">
        <f>INDEX(tblAccounts[sales_rep_id],MATCH(B835,tblAccounts[id],0))</f>
        <v>321650</v>
      </c>
      <c r="J835" s="25">
        <f>INDEX(tblReps[region_id],MATCH(I835,tblReps[id],0))</f>
        <v>1</v>
      </c>
      <c r="K835" s="25" t="str">
        <f>INDEX(tblRegions[name],MATCH(J835,tblRegions[id],0))</f>
        <v>Northeast</v>
      </c>
    </row>
    <row r="836" spans="1:11" ht="15" customHeight="1" x14ac:dyDescent="0.3">
      <c r="A836" s="25">
        <f>Raw_Orders!A836</f>
        <v>835</v>
      </c>
      <c r="B836" s="25">
        <f>Raw_Orders!B836</f>
        <v>1571</v>
      </c>
      <c r="C836" s="30">
        <f>INT(Raw_Orders!C836)</f>
        <v>41700</v>
      </c>
      <c r="D836" s="25">
        <f t="shared" si="39"/>
        <v>2014</v>
      </c>
      <c r="E836" s="25">
        <f t="shared" si="40"/>
        <v>3</v>
      </c>
      <c r="F836" s="25" t="str">
        <f t="shared" si="41"/>
        <v>Mar</v>
      </c>
      <c r="G836" s="25">
        <f>Raw_Orders!G836</f>
        <v>513</v>
      </c>
      <c r="H836" s="29">
        <f>Raw_Orders!K836</f>
        <v>2589.87</v>
      </c>
      <c r="I836" s="25">
        <f>INDEX(tblAccounts[sales_rep_id],MATCH(B836,tblAccounts[id],0))</f>
        <v>321650</v>
      </c>
      <c r="J836" s="25">
        <f>INDEX(tblReps[region_id],MATCH(I836,tblReps[id],0))</f>
        <v>1</v>
      </c>
      <c r="K836" s="25" t="str">
        <f>INDEX(tblRegions[name],MATCH(J836,tblRegions[id],0))</f>
        <v>Northeast</v>
      </c>
    </row>
    <row r="837" spans="1:11" ht="15" customHeight="1" x14ac:dyDescent="0.3">
      <c r="A837" s="25">
        <f>Raw_Orders!A837</f>
        <v>836</v>
      </c>
      <c r="B837" s="25">
        <f>Raw_Orders!B837</f>
        <v>1571</v>
      </c>
      <c r="C837" s="30">
        <f>INT(Raw_Orders!C837)</f>
        <v>41729</v>
      </c>
      <c r="D837" s="25">
        <f t="shared" si="39"/>
        <v>2014</v>
      </c>
      <c r="E837" s="25">
        <f t="shared" si="40"/>
        <v>3</v>
      </c>
      <c r="F837" s="25" t="str">
        <f t="shared" si="41"/>
        <v>Mar</v>
      </c>
      <c r="G837" s="25">
        <f>Raw_Orders!G837</f>
        <v>608</v>
      </c>
      <c r="H837" s="29">
        <f>Raw_Orders!K837</f>
        <v>3258.92</v>
      </c>
      <c r="I837" s="25">
        <f>INDEX(tblAccounts[sales_rep_id],MATCH(B837,tblAccounts[id],0))</f>
        <v>321650</v>
      </c>
      <c r="J837" s="25">
        <f>INDEX(tblReps[region_id],MATCH(I837,tblReps[id],0))</f>
        <v>1</v>
      </c>
      <c r="K837" s="25" t="str">
        <f>INDEX(tblRegions[name],MATCH(J837,tblRegions[id],0))</f>
        <v>Northeast</v>
      </c>
    </row>
    <row r="838" spans="1:11" ht="15" customHeight="1" x14ac:dyDescent="0.3">
      <c r="A838" s="25">
        <f>Raw_Orders!A838</f>
        <v>837</v>
      </c>
      <c r="B838" s="25">
        <f>Raw_Orders!B838</f>
        <v>1571</v>
      </c>
      <c r="C838" s="30">
        <f>INT(Raw_Orders!C838)</f>
        <v>41758</v>
      </c>
      <c r="D838" s="25">
        <f t="shared" si="39"/>
        <v>2014</v>
      </c>
      <c r="E838" s="25">
        <f t="shared" si="40"/>
        <v>4</v>
      </c>
      <c r="F838" s="25" t="str">
        <f t="shared" si="41"/>
        <v>Apr</v>
      </c>
      <c r="G838" s="25">
        <f>Raw_Orders!G838</f>
        <v>535</v>
      </c>
      <c r="H838" s="29">
        <f>Raw_Orders!K838</f>
        <v>2740.32</v>
      </c>
      <c r="I838" s="25">
        <f>INDEX(tblAccounts[sales_rep_id],MATCH(B838,tblAccounts[id],0))</f>
        <v>321650</v>
      </c>
      <c r="J838" s="25">
        <f>INDEX(tblReps[region_id],MATCH(I838,tblReps[id],0))</f>
        <v>1</v>
      </c>
      <c r="K838" s="25" t="str">
        <f>INDEX(tblRegions[name],MATCH(J838,tblRegions[id],0))</f>
        <v>Northeast</v>
      </c>
    </row>
    <row r="839" spans="1:11" ht="15" customHeight="1" x14ac:dyDescent="0.3">
      <c r="A839" s="25">
        <f>Raw_Orders!A839</f>
        <v>838</v>
      </c>
      <c r="B839" s="25">
        <f>Raw_Orders!B839</f>
        <v>1571</v>
      </c>
      <c r="C839" s="30">
        <f>INT(Raw_Orders!C839)</f>
        <v>41788</v>
      </c>
      <c r="D839" s="25">
        <f t="shared" si="39"/>
        <v>2014</v>
      </c>
      <c r="E839" s="25">
        <f t="shared" si="40"/>
        <v>5</v>
      </c>
      <c r="F839" s="25" t="str">
        <f t="shared" si="41"/>
        <v>May</v>
      </c>
      <c r="G839" s="25">
        <f>Raw_Orders!G839</f>
        <v>564</v>
      </c>
      <c r="H839" s="29">
        <f>Raw_Orders!K839</f>
        <v>3012.08</v>
      </c>
      <c r="I839" s="25">
        <f>INDEX(tblAccounts[sales_rep_id],MATCH(B839,tblAccounts[id],0))</f>
        <v>321650</v>
      </c>
      <c r="J839" s="25">
        <f>INDEX(tblReps[region_id],MATCH(I839,tblReps[id],0))</f>
        <v>1</v>
      </c>
      <c r="K839" s="25" t="str">
        <f>INDEX(tblRegions[name],MATCH(J839,tblRegions[id],0))</f>
        <v>Northeast</v>
      </c>
    </row>
    <row r="840" spans="1:11" ht="15" customHeight="1" x14ac:dyDescent="0.3">
      <c r="A840" s="25">
        <f>Raw_Orders!A840</f>
        <v>839</v>
      </c>
      <c r="B840" s="25">
        <f>Raw_Orders!B840</f>
        <v>1571</v>
      </c>
      <c r="C840" s="30">
        <f>INT(Raw_Orders!C840)</f>
        <v>41818</v>
      </c>
      <c r="D840" s="25">
        <f t="shared" si="39"/>
        <v>2014</v>
      </c>
      <c r="E840" s="25">
        <f t="shared" si="40"/>
        <v>6</v>
      </c>
      <c r="F840" s="25" t="str">
        <f t="shared" si="41"/>
        <v>Jun</v>
      </c>
      <c r="G840" s="25">
        <f>Raw_Orders!G840</f>
        <v>560</v>
      </c>
      <c r="H840" s="29">
        <f>Raw_Orders!K840</f>
        <v>2900.78</v>
      </c>
      <c r="I840" s="25">
        <f>INDEX(tblAccounts[sales_rep_id],MATCH(B840,tblAccounts[id],0))</f>
        <v>321650</v>
      </c>
      <c r="J840" s="25">
        <f>INDEX(tblReps[region_id],MATCH(I840,tblReps[id],0))</f>
        <v>1</v>
      </c>
      <c r="K840" s="25" t="str">
        <f>INDEX(tblRegions[name],MATCH(J840,tblRegions[id],0))</f>
        <v>Northeast</v>
      </c>
    </row>
    <row r="841" spans="1:11" ht="15" customHeight="1" x14ac:dyDescent="0.3">
      <c r="A841" s="25">
        <f>Raw_Orders!A841</f>
        <v>840</v>
      </c>
      <c r="B841" s="25">
        <f>Raw_Orders!B841</f>
        <v>1571</v>
      </c>
      <c r="C841" s="30">
        <f>INT(Raw_Orders!C841)</f>
        <v>41847</v>
      </c>
      <c r="D841" s="25">
        <f t="shared" si="39"/>
        <v>2014</v>
      </c>
      <c r="E841" s="25">
        <f t="shared" si="40"/>
        <v>7</v>
      </c>
      <c r="F841" s="25" t="str">
        <f t="shared" si="41"/>
        <v>Jul</v>
      </c>
      <c r="G841" s="25">
        <f>Raw_Orders!G841</f>
        <v>531</v>
      </c>
      <c r="H841" s="29">
        <f>Raw_Orders!K841</f>
        <v>2704.69</v>
      </c>
      <c r="I841" s="25">
        <f>INDEX(tblAccounts[sales_rep_id],MATCH(B841,tblAccounts[id],0))</f>
        <v>321650</v>
      </c>
      <c r="J841" s="25">
        <f>INDEX(tblReps[region_id],MATCH(I841,tblReps[id],0))</f>
        <v>1</v>
      </c>
      <c r="K841" s="25" t="str">
        <f>INDEX(tblRegions[name],MATCH(J841,tblRegions[id],0))</f>
        <v>Northeast</v>
      </c>
    </row>
    <row r="842" spans="1:11" ht="15" customHeight="1" x14ac:dyDescent="0.3">
      <c r="A842" s="25">
        <f>Raw_Orders!A842</f>
        <v>841</v>
      </c>
      <c r="B842" s="25">
        <f>Raw_Orders!B842</f>
        <v>1571</v>
      </c>
      <c r="C842" s="30">
        <f>INT(Raw_Orders!C842)</f>
        <v>41877</v>
      </c>
      <c r="D842" s="25">
        <f t="shared" si="39"/>
        <v>2014</v>
      </c>
      <c r="E842" s="25">
        <f t="shared" si="40"/>
        <v>8</v>
      </c>
      <c r="F842" s="25" t="str">
        <f t="shared" si="41"/>
        <v>Aug</v>
      </c>
      <c r="G842" s="25">
        <f>Raw_Orders!G842</f>
        <v>525</v>
      </c>
      <c r="H842" s="29">
        <f>Raw_Orders!K842</f>
        <v>2705.38</v>
      </c>
      <c r="I842" s="25">
        <f>INDEX(tblAccounts[sales_rep_id],MATCH(B842,tblAccounts[id],0))</f>
        <v>321650</v>
      </c>
      <c r="J842" s="25">
        <f>INDEX(tblReps[region_id],MATCH(I842,tblReps[id],0))</f>
        <v>1</v>
      </c>
      <c r="K842" s="25" t="str">
        <f>INDEX(tblRegions[name],MATCH(J842,tblRegions[id],0))</f>
        <v>Northeast</v>
      </c>
    </row>
    <row r="843" spans="1:11" ht="15" customHeight="1" x14ac:dyDescent="0.3">
      <c r="A843" s="25">
        <f>Raw_Orders!A843</f>
        <v>842</v>
      </c>
      <c r="B843" s="25">
        <f>Raw_Orders!B843</f>
        <v>1571</v>
      </c>
      <c r="C843" s="30">
        <f>INT(Raw_Orders!C843)</f>
        <v>41906</v>
      </c>
      <c r="D843" s="25">
        <f t="shared" si="39"/>
        <v>2014</v>
      </c>
      <c r="E843" s="25">
        <f t="shared" si="40"/>
        <v>9</v>
      </c>
      <c r="F843" s="25" t="str">
        <f t="shared" si="41"/>
        <v>Sep</v>
      </c>
      <c r="G843" s="25">
        <f>Raw_Orders!G843</f>
        <v>532</v>
      </c>
      <c r="H843" s="29">
        <f>Raw_Orders!K843</f>
        <v>2660.94</v>
      </c>
      <c r="I843" s="25">
        <f>INDEX(tblAccounts[sales_rep_id],MATCH(B843,tblAccounts[id],0))</f>
        <v>321650</v>
      </c>
      <c r="J843" s="25">
        <f>INDEX(tblReps[region_id],MATCH(I843,tblReps[id],0))</f>
        <v>1</v>
      </c>
      <c r="K843" s="25" t="str">
        <f>INDEX(tblRegions[name],MATCH(J843,tblRegions[id],0))</f>
        <v>Northeast</v>
      </c>
    </row>
    <row r="844" spans="1:11" ht="15" customHeight="1" x14ac:dyDescent="0.3">
      <c r="A844" s="25">
        <f>Raw_Orders!A844</f>
        <v>843</v>
      </c>
      <c r="B844" s="25">
        <f>Raw_Orders!B844</f>
        <v>1571</v>
      </c>
      <c r="C844" s="30">
        <f>INT(Raw_Orders!C844)</f>
        <v>41936</v>
      </c>
      <c r="D844" s="25">
        <f t="shared" si="39"/>
        <v>2014</v>
      </c>
      <c r="E844" s="25">
        <f t="shared" si="40"/>
        <v>10</v>
      </c>
      <c r="F844" s="25" t="str">
        <f t="shared" si="41"/>
        <v>Oct</v>
      </c>
      <c r="G844" s="25">
        <f>Raw_Orders!G844</f>
        <v>535</v>
      </c>
      <c r="H844" s="29">
        <f>Raw_Orders!K844</f>
        <v>2722.15</v>
      </c>
      <c r="I844" s="25">
        <f>INDEX(tblAccounts[sales_rep_id],MATCH(B844,tblAccounts[id],0))</f>
        <v>321650</v>
      </c>
      <c r="J844" s="25">
        <f>INDEX(tblReps[region_id],MATCH(I844,tblReps[id],0))</f>
        <v>1</v>
      </c>
      <c r="K844" s="25" t="str">
        <f>INDEX(tblRegions[name],MATCH(J844,tblRegions[id],0))</f>
        <v>Northeast</v>
      </c>
    </row>
    <row r="845" spans="1:11" ht="15" customHeight="1" x14ac:dyDescent="0.3">
      <c r="A845" s="25">
        <f>Raw_Orders!A845</f>
        <v>844</v>
      </c>
      <c r="B845" s="25">
        <f>Raw_Orders!B845</f>
        <v>1571</v>
      </c>
      <c r="C845" s="30">
        <f>INT(Raw_Orders!C845)</f>
        <v>41965</v>
      </c>
      <c r="D845" s="25">
        <f t="shared" si="39"/>
        <v>2014</v>
      </c>
      <c r="E845" s="25">
        <f t="shared" si="40"/>
        <v>11</v>
      </c>
      <c r="F845" s="25" t="str">
        <f t="shared" si="41"/>
        <v>Nov</v>
      </c>
      <c r="G845" s="25">
        <f>Raw_Orders!G845</f>
        <v>538</v>
      </c>
      <c r="H845" s="29">
        <f>Raw_Orders!K845</f>
        <v>2763.38</v>
      </c>
      <c r="I845" s="25">
        <f>INDEX(tblAccounts[sales_rep_id],MATCH(B845,tblAccounts[id],0))</f>
        <v>321650</v>
      </c>
      <c r="J845" s="25">
        <f>INDEX(tblReps[region_id],MATCH(I845,tblReps[id],0))</f>
        <v>1</v>
      </c>
      <c r="K845" s="25" t="str">
        <f>INDEX(tblRegions[name],MATCH(J845,tblRegions[id],0))</f>
        <v>Northeast</v>
      </c>
    </row>
    <row r="846" spans="1:11" ht="15" customHeight="1" x14ac:dyDescent="0.3">
      <c r="A846" s="25">
        <f>Raw_Orders!A846</f>
        <v>845</v>
      </c>
      <c r="B846" s="25">
        <f>Raw_Orders!B846</f>
        <v>1571</v>
      </c>
      <c r="C846" s="30">
        <f>INT(Raw_Orders!C846)</f>
        <v>41995</v>
      </c>
      <c r="D846" s="25">
        <f t="shared" si="39"/>
        <v>2014</v>
      </c>
      <c r="E846" s="25">
        <f t="shared" si="40"/>
        <v>12</v>
      </c>
      <c r="F846" s="25" t="str">
        <f t="shared" si="41"/>
        <v>Dec</v>
      </c>
      <c r="G846" s="25">
        <f>Raw_Orders!G846</f>
        <v>493</v>
      </c>
      <c r="H846" s="29">
        <f>Raw_Orders!K846</f>
        <v>2518.85</v>
      </c>
      <c r="I846" s="25">
        <f>INDEX(tblAccounts[sales_rep_id],MATCH(B846,tblAccounts[id],0))</f>
        <v>321650</v>
      </c>
      <c r="J846" s="25">
        <f>INDEX(tblReps[region_id],MATCH(I846,tblReps[id],0))</f>
        <v>1</v>
      </c>
      <c r="K846" s="25" t="str">
        <f>INDEX(tblRegions[name],MATCH(J846,tblRegions[id],0))</f>
        <v>Northeast</v>
      </c>
    </row>
    <row r="847" spans="1:11" ht="15" customHeight="1" x14ac:dyDescent="0.3">
      <c r="A847" s="25">
        <f>Raw_Orders!A847</f>
        <v>846</v>
      </c>
      <c r="B847" s="25">
        <f>Raw_Orders!B847</f>
        <v>1571</v>
      </c>
      <c r="C847" s="30">
        <f>INT(Raw_Orders!C847)</f>
        <v>42024</v>
      </c>
      <c r="D847" s="25">
        <f t="shared" si="39"/>
        <v>2015</v>
      </c>
      <c r="E847" s="25">
        <f t="shared" si="40"/>
        <v>1</v>
      </c>
      <c r="F847" s="25" t="str">
        <f t="shared" si="41"/>
        <v>Jan</v>
      </c>
      <c r="G847" s="25">
        <f>Raw_Orders!G847</f>
        <v>512</v>
      </c>
      <c r="H847" s="29">
        <f>Raw_Orders!K847</f>
        <v>2588.0500000000002</v>
      </c>
      <c r="I847" s="25">
        <f>INDEX(tblAccounts[sales_rep_id],MATCH(B847,tblAccounts[id],0))</f>
        <v>321650</v>
      </c>
      <c r="J847" s="25">
        <f>INDEX(tblReps[region_id],MATCH(I847,tblReps[id],0))</f>
        <v>1</v>
      </c>
      <c r="K847" s="25" t="str">
        <f>INDEX(tblRegions[name],MATCH(J847,tblRegions[id],0))</f>
        <v>Northeast</v>
      </c>
    </row>
    <row r="848" spans="1:11" ht="15" customHeight="1" x14ac:dyDescent="0.3">
      <c r="A848" s="25">
        <f>Raw_Orders!A848</f>
        <v>847</v>
      </c>
      <c r="B848" s="25">
        <f>Raw_Orders!B848</f>
        <v>1571</v>
      </c>
      <c r="C848" s="30">
        <f>INT(Raw_Orders!C848)</f>
        <v>42053</v>
      </c>
      <c r="D848" s="25">
        <f t="shared" si="39"/>
        <v>2015</v>
      </c>
      <c r="E848" s="25">
        <f t="shared" si="40"/>
        <v>2</v>
      </c>
      <c r="F848" s="25" t="str">
        <f t="shared" si="41"/>
        <v>Feb</v>
      </c>
      <c r="G848" s="25">
        <f>Raw_Orders!G848</f>
        <v>576</v>
      </c>
      <c r="H848" s="29">
        <f>Raw_Orders!K848</f>
        <v>2874.24</v>
      </c>
      <c r="I848" s="25">
        <f>INDEX(tblAccounts[sales_rep_id],MATCH(B848,tblAccounts[id],0))</f>
        <v>321650</v>
      </c>
      <c r="J848" s="25">
        <f>INDEX(tblReps[region_id],MATCH(I848,tblReps[id],0))</f>
        <v>1</v>
      </c>
      <c r="K848" s="25" t="str">
        <f>INDEX(tblRegions[name],MATCH(J848,tblRegions[id],0))</f>
        <v>Northeast</v>
      </c>
    </row>
    <row r="849" spans="1:11" ht="15" customHeight="1" x14ac:dyDescent="0.3">
      <c r="A849" s="25">
        <f>Raw_Orders!A849</f>
        <v>848</v>
      </c>
      <c r="B849" s="25">
        <f>Raw_Orders!B849</f>
        <v>1571</v>
      </c>
      <c r="C849" s="30">
        <f>INT(Raw_Orders!C849)</f>
        <v>42083</v>
      </c>
      <c r="D849" s="25">
        <f t="shared" si="39"/>
        <v>2015</v>
      </c>
      <c r="E849" s="25">
        <f t="shared" si="40"/>
        <v>3</v>
      </c>
      <c r="F849" s="25" t="str">
        <f t="shared" si="41"/>
        <v>Mar</v>
      </c>
      <c r="G849" s="25">
        <f>Raw_Orders!G849</f>
        <v>523</v>
      </c>
      <c r="H849" s="29">
        <f>Raw_Orders!K849</f>
        <v>2716.19</v>
      </c>
      <c r="I849" s="25">
        <f>INDEX(tblAccounts[sales_rep_id],MATCH(B849,tblAccounts[id],0))</f>
        <v>321650</v>
      </c>
      <c r="J849" s="25">
        <f>INDEX(tblReps[region_id],MATCH(I849,tblReps[id],0))</f>
        <v>1</v>
      </c>
      <c r="K849" s="25" t="str">
        <f>INDEX(tblRegions[name],MATCH(J849,tblRegions[id],0))</f>
        <v>Northeast</v>
      </c>
    </row>
    <row r="850" spans="1:11" ht="15" customHeight="1" x14ac:dyDescent="0.3">
      <c r="A850" s="25">
        <f>Raw_Orders!A850</f>
        <v>849</v>
      </c>
      <c r="B850" s="25">
        <f>Raw_Orders!B850</f>
        <v>1571</v>
      </c>
      <c r="C850" s="30">
        <f>INT(Raw_Orders!C850)</f>
        <v>42113</v>
      </c>
      <c r="D850" s="25">
        <f t="shared" si="39"/>
        <v>2015</v>
      </c>
      <c r="E850" s="25">
        <f t="shared" si="40"/>
        <v>4</v>
      </c>
      <c r="F850" s="25" t="str">
        <f t="shared" si="41"/>
        <v>Apr</v>
      </c>
      <c r="G850" s="25">
        <f>Raw_Orders!G850</f>
        <v>646</v>
      </c>
      <c r="H850" s="29">
        <f>Raw_Orders!K850</f>
        <v>3597.93</v>
      </c>
      <c r="I850" s="25">
        <f>INDEX(tblAccounts[sales_rep_id],MATCH(B850,tblAccounts[id],0))</f>
        <v>321650</v>
      </c>
      <c r="J850" s="25">
        <f>INDEX(tblReps[region_id],MATCH(I850,tblReps[id],0))</f>
        <v>1</v>
      </c>
      <c r="K850" s="25" t="str">
        <f>INDEX(tblRegions[name],MATCH(J850,tblRegions[id],0))</f>
        <v>Northeast</v>
      </c>
    </row>
    <row r="851" spans="1:11" ht="15" customHeight="1" x14ac:dyDescent="0.3">
      <c r="A851" s="25">
        <f>Raw_Orders!A851</f>
        <v>850</v>
      </c>
      <c r="B851" s="25">
        <f>Raw_Orders!B851</f>
        <v>1571</v>
      </c>
      <c r="C851" s="30">
        <f>INT(Raw_Orders!C851)</f>
        <v>42143</v>
      </c>
      <c r="D851" s="25">
        <f t="shared" si="39"/>
        <v>2015</v>
      </c>
      <c r="E851" s="25">
        <f t="shared" si="40"/>
        <v>5</v>
      </c>
      <c r="F851" s="25" t="str">
        <f t="shared" si="41"/>
        <v>May</v>
      </c>
      <c r="G851" s="25">
        <f>Raw_Orders!G851</f>
        <v>501</v>
      </c>
      <c r="H851" s="29">
        <f>Raw_Orders!K851</f>
        <v>2499.9899999999998</v>
      </c>
      <c r="I851" s="25">
        <f>INDEX(tblAccounts[sales_rep_id],MATCH(B851,tblAccounts[id],0))</f>
        <v>321650</v>
      </c>
      <c r="J851" s="25">
        <f>INDEX(tblReps[region_id],MATCH(I851,tblReps[id],0))</f>
        <v>1</v>
      </c>
      <c r="K851" s="25" t="str">
        <f>INDEX(tblRegions[name],MATCH(J851,tblRegions[id],0))</f>
        <v>Northeast</v>
      </c>
    </row>
    <row r="852" spans="1:11" ht="15" customHeight="1" x14ac:dyDescent="0.3">
      <c r="A852" s="25">
        <f>Raw_Orders!A852</f>
        <v>851</v>
      </c>
      <c r="B852" s="25">
        <f>Raw_Orders!B852</f>
        <v>1571</v>
      </c>
      <c r="C852" s="30">
        <f>INT(Raw_Orders!C852)</f>
        <v>42173</v>
      </c>
      <c r="D852" s="25">
        <f t="shared" si="39"/>
        <v>2015</v>
      </c>
      <c r="E852" s="25">
        <f t="shared" si="40"/>
        <v>6</v>
      </c>
      <c r="F852" s="25" t="str">
        <f t="shared" si="41"/>
        <v>Jun</v>
      </c>
      <c r="G852" s="25">
        <f>Raw_Orders!G852</f>
        <v>653</v>
      </c>
      <c r="H852" s="29">
        <f>Raw_Orders!K852</f>
        <v>3499.44</v>
      </c>
      <c r="I852" s="25">
        <f>INDEX(tblAccounts[sales_rep_id],MATCH(B852,tblAccounts[id],0))</f>
        <v>321650</v>
      </c>
      <c r="J852" s="25">
        <f>INDEX(tblReps[region_id],MATCH(I852,tblReps[id],0))</f>
        <v>1</v>
      </c>
      <c r="K852" s="25" t="str">
        <f>INDEX(tblRegions[name],MATCH(J852,tblRegions[id],0))</f>
        <v>Northeast</v>
      </c>
    </row>
    <row r="853" spans="1:11" ht="15" customHeight="1" x14ac:dyDescent="0.3">
      <c r="A853" s="25">
        <f>Raw_Orders!A853</f>
        <v>852</v>
      </c>
      <c r="B853" s="25">
        <f>Raw_Orders!B853</f>
        <v>1571</v>
      </c>
      <c r="C853" s="30">
        <f>INT(Raw_Orders!C853)</f>
        <v>42203</v>
      </c>
      <c r="D853" s="25">
        <f t="shared" si="39"/>
        <v>2015</v>
      </c>
      <c r="E853" s="25">
        <f t="shared" si="40"/>
        <v>7</v>
      </c>
      <c r="F853" s="25" t="str">
        <f t="shared" si="41"/>
        <v>Jul</v>
      </c>
      <c r="G853" s="25">
        <f>Raw_Orders!G853</f>
        <v>483</v>
      </c>
      <c r="H853" s="29">
        <f>Raw_Orders!K853</f>
        <v>2482.12</v>
      </c>
      <c r="I853" s="25">
        <f>INDEX(tblAccounts[sales_rep_id],MATCH(B853,tblAccounts[id],0))</f>
        <v>321650</v>
      </c>
      <c r="J853" s="25">
        <f>INDEX(tblReps[region_id],MATCH(I853,tblReps[id],0))</f>
        <v>1</v>
      </c>
      <c r="K853" s="25" t="str">
        <f>INDEX(tblRegions[name],MATCH(J853,tblRegions[id],0))</f>
        <v>Northeast</v>
      </c>
    </row>
    <row r="854" spans="1:11" ht="15" customHeight="1" x14ac:dyDescent="0.3">
      <c r="A854" s="25">
        <f>Raw_Orders!A854</f>
        <v>853</v>
      </c>
      <c r="B854" s="25">
        <f>Raw_Orders!B854</f>
        <v>1571</v>
      </c>
      <c r="C854" s="30">
        <f>INT(Raw_Orders!C854)</f>
        <v>42233</v>
      </c>
      <c r="D854" s="25">
        <f t="shared" si="39"/>
        <v>2015</v>
      </c>
      <c r="E854" s="25">
        <f t="shared" si="40"/>
        <v>8</v>
      </c>
      <c r="F854" s="25" t="str">
        <f t="shared" si="41"/>
        <v>Aug</v>
      </c>
      <c r="G854" s="25">
        <f>Raw_Orders!G854</f>
        <v>518</v>
      </c>
      <c r="H854" s="29">
        <f>Raw_Orders!K854</f>
        <v>2613.6</v>
      </c>
      <c r="I854" s="25">
        <f>INDEX(tblAccounts[sales_rep_id],MATCH(B854,tblAccounts[id],0))</f>
        <v>321650</v>
      </c>
      <c r="J854" s="25">
        <f>INDEX(tblReps[region_id],MATCH(I854,tblReps[id],0))</f>
        <v>1</v>
      </c>
      <c r="K854" s="25" t="str">
        <f>INDEX(tblRegions[name],MATCH(J854,tblRegions[id],0))</f>
        <v>Northeast</v>
      </c>
    </row>
    <row r="855" spans="1:11" ht="15" customHeight="1" x14ac:dyDescent="0.3">
      <c r="A855" s="25">
        <f>Raw_Orders!A855</f>
        <v>854</v>
      </c>
      <c r="B855" s="25">
        <f>Raw_Orders!B855</f>
        <v>1571</v>
      </c>
      <c r="C855" s="30">
        <f>INT(Raw_Orders!C855)</f>
        <v>42262</v>
      </c>
      <c r="D855" s="25">
        <f t="shared" si="39"/>
        <v>2015</v>
      </c>
      <c r="E855" s="25">
        <f t="shared" si="40"/>
        <v>9</v>
      </c>
      <c r="F855" s="25" t="str">
        <f t="shared" si="41"/>
        <v>Sep</v>
      </c>
      <c r="G855" s="25">
        <f>Raw_Orders!G855</f>
        <v>785</v>
      </c>
      <c r="H855" s="29">
        <f>Raw_Orders!K855</f>
        <v>4642.17</v>
      </c>
      <c r="I855" s="25">
        <f>INDEX(tblAccounts[sales_rep_id],MATCH(B855,tblAccounts[id],0))</f>
        <v>321650</v>
      </c>
      <c r="J855" s="25">
        <f>INDEX(tblReps[region_id],MATCH(I855,tblReps[id],0))</f>
        <v>1</v>
      </c>
      <c r="K855" s="25" t="str">
        <f>INDEX(tblRegions[name],MATCH(J855,tblRegions[id],0))</f>
        <v>Northeast</v>
      </c>
    </row>
    <row r="856" spans="1:11" ht="15" customHeight="1" x14ac:dyDescent="0.3">
      <c r="A856" s="25">
        <f>Raw_Orders!A856</f>
        <v>855</v>
      </c>
      <c r="B856" s="25">
        <f>Raw_Orders!B856</f>
        <v>1571</v>
      </c>
      <c r="C856" s="30">
        <f>INT(Raw_Orders!C856)</f>
        <v>42291</v>
      </c>
      <c r="D856" s="25">
        <f t="shared" si="39"/>
        <v>2015</v>
      </c>
      <c r="E856" s="25">
        <f t="shared" si="40"/>
        <v>10</v>
      </c>
      <c r="F856" s="25" t="str">
        <f t="shared" si="41"/>
        <v>Oct</v>
      </c>
      <c r="G856" s="25">
        <f>Raw_Orders!G856</f>
        <v>497</v>
      </c>
      <c r="H856" s="29">
        <f>Raw_Orders!K856</f>
        <v>2647.16</v>
      </c>
      <c r="I856" s="25">
        <f>INDEX(tblAccounts[sales_rep_id],MATCH(B856,tblAccounts[id],0))</f>
        <v>321650</v>
      </c>
      <c r="J856" s="25">
        <f>INDEX(tblReps[region_id],MATCH(I856,tblReps[id],0))</f>
        <v>1</v>
      </c>
      <c r="K856" s="25" t="str">
        <f>INDEX(tblRegions[name],MATCH(J856,tblRegions[id],0))</f>
        <v>Northeast</v>
      </c>
    </row>
    <row r="857" spans="1:11" ht="15" customHeight="1" x14ac:dyDescent="0.3">
      <c r="A857" s="25">
        <f>Raw_Orders!A857</f>
        <v>856</v>
      </c>
      <c r="B857" s="25">
        <f>Raw_Orders!B857</f>
        <v>1571</v>
      </c>
      <c r="C857" s="30">
        <f>INT(Raw_Orders!C857)</f>
        <v>42321</v>
      </c>
      <c r="D857" s="25">
        <f t="shared" si="39"/>
        <v>2015</v>
      </c>
      <c r="E857" s="25">
        <f t="shared" si="40"/>
        <v>11</v>
      </c>
      <c r="F857" s="25" t="str">
        <f t="shared" si="41"/>
        <v>Nov</v>
      </c>
      <c r="G857" s="25">
        <f>Raw_Orders!G857</f>
        <v>519</v>
      </c>
      <c r="H857" s="29">
        <f>Raw_Orders!K857</f>
        <v>2636.76</v>
      </c>
      <c r="I857" s="25">
        <f>INDEX(tblAccounts[sales_rep_id],MATCH(B857,tblAccounts[id],0))</f>
        <v>321650</v>
      </c>
      <c r="J857" s="25">
        <f>INDEX(tblReps[region_id],MATCH(I857,tblReps[id],0))</f>
        <v>1</v>
      </c>
      <c r="K857" s="25" t="str">
        <f>INDEX(tblRegions[name],MATCH(J857,tblRegions[id],0))</f>
        <v>Northeast</v>
      </c>
    </row>
    <row r="858" spans="1:11" ht="15" customHeight="1" x14ac:dyDescent="0.3">
      <c r="A858" s="25">
        <f>Raw_Orders!A858</f>
        <v>857</v>
      </c>
      <c r="B858" s="25">
        <f>Raw_Orders!B858</f>
        <v>1571</v>
      </c>
      <c r="C858" s="30">
        <f>INT(Raw_Orders!C858)</f>
        <v>42351</v>
      </c>
      <c r="D858" s="25">
        <f t="shared" si="39"/>
        <v>2015</v>
      </c>
      <c r="E858" s="25">
        <f t="shared" si="40"/>
        <v>12</v>
      </c>
      <c r="F858" s="25" t="str">
        <f t="shared" si="41"/>
        <v>Dec</v>
      </c>
      <c r="G858" s="25">
        <f>Raw_Orders!G858</f>
        <v>503</v>
      </c>
      <c r="H858" s="29">
        <f>Raw_Orders!K858</f>
        <v>2540.6</v>
      </c>
      <c r="I858" s="25">
        <f>INDEX(tblAccounts[sales_rep_id],MATCH(B858,tblAccounts[id],0))</f>
        <v>321650</v>
      </c>
      <c r="J858" s="25">
        <f>INDEX(tblReps[region_id],MATCH(I858,tblReps[id],0))</f>
        <v>1</v>
      </c>
      <c r="K858" s="25" t="str">
        <f>INDEX(tblRegions[name],MATCH(J858,tblRegions[id],0))</f>
        <v>Northeast</v>
      </c>
    </row>
    <row r="859" spans="1:11" ht="15" customHeight="1" x14ac:dyDescent="0.3">
      <c r="A859" s="25">
        <f>Raw_Orders!A859</f>
        <v>858</v>
      </c>
      <c r="B859" s="25">
        <f>Raw_Orders!B859</f>
        <v>1571</v>
      </c>
      <c r="C859" s="30">
        <f>INT(Raw_Orders!C859)</f>
        <v>42381</v>
      </c>
      <c r="D859" s="25">
        <f t="shared" si="39"/>
        <v>2016</v>
      </c>
      <c r="E859" s="25">
        <f t="shared" si="40"/>
        <v>1</v>
      </c>
      <c r="F859" s="25" t="str">
        <f t="shared" si="41"/>
        <v>Jan</v>
      </c>
      <c r="G859" s="25">
        <f>Raw_Orders!G859</f>
        <v>518</v>
      </c>
      <c r="H859" s="29">
        <f>Raw_Orders!K859</f>
        <v>2653.68</v>
      </c>
      <c r="I859" s="25">
        <f>INDEX(tblAccounts[sales_rep_id],MATCH(B859,tblAccounts[id],0))</f>
        <v>321650</v>
      </c>
      <c r="J859" s="25">
        <f>INDEX(tblReps[region_id],MATCH(I859,tblReps[id],0))</f>
        <v>1</v>
      </c>
      <c r="K859" s="25" t="str">
        <f>INDEX(tblRegions[name],MATCH(J859,tblRegions[id],0))</f>
        <v>Northeast</v>
      </c>
    </row>
    <row r="860" spans="1:11" ht="15" customHeight="1" x14ac:dyDescent="0.3">
      <c r="A860" s="25">
        <f>Raw_Orders!A860</f>
        <v>859</v>
      </c>
      <c r="B860" s="25">
        <f>Raw_Orders!B860</f>
        <v>1571</v>
      </c>
      <c r="C860" s="30">
        <f>INT(Raw_Orders!C860)</f>
        <v>42411</v>
      </c>
      <c r="D860" s="25">
        <f t="shared" si="39"/>
        <v>2016</v>
      </c>
      <c r="E860" s="25">
        <f t="shared" si="40"/>
        <v>2</v>
      </c>
      <c r="F860" s="25" t="str">
        <f t="shared" si="41"/>
        <v>Feb</v>
      </c>
      <c r="G860" s="25">
        <f>Raw_Orders!G860</f>
        <v>504</v>
      </c>
      <c r="H860" s="29">
        <f>Raw_Orders!K860</f>
        <v>2554.39</v>
      </c>
      <c r="I860" s="25">
        <f>INDEX(tblAccounts[sales_rep_id],MATCH(B860,tblAccounts[id],0))</f>
        <v>321650</v>
      </c>
      <c r="J860" s="25">
        <f>INDEX(tblReps[region_id],MATCH(I860,tblReps[id],0))</f>
        <v>1</v>
      </c>
      <c r="K860" s="25" t="str">
        <f>INDEX(tblRegions[name],MATCH(J860,tblRegions[id],0))</f>
        <v>Northeast</v>
      </c>
    </row>
    <row r="861" spans="1:11" ht="15" customHeight="1" x14ac:dyDescent="0.3">
      <c r="A861" s="25">
        <f>Raw_Orders!A861</f>
        <v>860</v>
      </c>
      <c r="B861" s="25">
        <f>Raw_Orders!B861</f>
        <v>1571</v>
      </c>
      <c r="C861" s="30">
        <f>INT(Raw_Orders!C861)</f>
        <v>42441</v>
      </c>
      <c r="D861" s="25">
        <f t="shared" si="39"/>
        <v>2016</v>
      </c>
      <c r="E861" s="25">
        <f t="shared" si="40"/>
        <v>3</v>
      </c>
      <c r="F861" s="25" t="str">
        <f t="shared" si="41"/>
        <v>Mar</v>
      </c>
      <c r="G861" s="25">
        <f>Raw_Orders!G861</f>
        <v>2</v>
      </c>
      <c r="H861" s="29">
        <f>Raw_Orders!K861</f>
        <v>14.98</v>
      </c>
      <c r="I861" s="25">
        <f>INDEX(tblAccounts[sales_rep_id],MATCH(B861,tblAccounts[id],0))</f>
        <v>321650</v>
      </c>
      <c r="J861" s="25">
        <f>INDEX(tblReps[region_id],MATCH(I861,tblReps[id],0))</f>
        <v>1</v>
      </c>
      <c r="K861" s="25" t="str">
        <f>INDEX(tblRegions[name],MATCH(J861,tblRegions[id],0))</f>
        <v>Northeast</v>
      </c>
    </row>
    <row r="862" spans="1:11" ht="15" customHeight="1" x14ac:dyDescent="0.3">
      <c r="A862" s="25">
        <f>Raw_Orders!A862</f>
        <v>861</v>
      </c>
      <c r="B862" s="25">
        <f>Raw_Orders!B862</f>
        <v>1571</v>
      </c>
      <c r="C862" s="30">
        <f>INT(Raw_Orders!C862)</f>
        <v>42470</v>
      </c>
      <c r="D862" s="25">
        <f t="shared" si="39"/>
        <v>2016</v>
      </c>
      <c r="E862" s="25">
        <f t="shared" si="40"/>
        <v>4</v>
      </c>
      <c r="F862" s="25" t="str">
        <f t="shared" si="41"/>
        <v>Apr</v>
      </c>
      <c r="G862" s="25">
        <f>Raw_Orders!G862</f>
        <v>701</v>
      </c>
      <c r="H862" s="29">
        <f>Raw_Orders!K862</f>
        <v>4042.01</v>
      </c>
      <c r="I862" s="25">
        <f>INDEX(tblAccounts[sales_rep_id],MATCH(B862,tblAccounts[id],0))</f>
        <v>321650</v>
      </c>
      <c r="J862" s="25">
        <f>INDEX(tblReps[region_id],MATCH(I862,tblReps[id],0))</f>
        <v>1</v>
      </c>
      <c r="K862" s="25" t="str">
        <f>INDEX(tblRegions[name],MATCH(J862,tblRegions[id],0))</f>
        <v>Northeast</v>
      </c>
    </row>
    <row r="863" spans="1:11" ht="15" customHeight="1" x14ac:dyDescent="0.3">
      <c r="A863" s="25">
        <f>Raw_Orders!A863</f>
        <v>862</v>
      </c>
      <c r="B863" s="25">
        <f>Raw_Orders!B863</f>
        <v>1571</v>
      </c>
      <c r="C863" s="30">
        <f>INT(Raw_Orders!C863)</f>
        <v>42500</v>
      </c>
      <c r="D863" s="25">
        <f t="shared" si="39"/>
        <v>2016</v>
      </c>
      <c r="E863" s="25">
        <f t="shared" si="40"/>
        <v>5</v>
      </c>
      <c r="F863" s="25" t="str">
        <f t="shared" si="41"/>
        <v>May</v>
      </c>
      <c r="G863" s="25">
        <f>Raw_Orders!G863</f>
        <v>538</v>
      </c>
      <c r="H863" s="29">
        <f>Raw_Orders!K863</f>
        <v>2792.16</v>
      </c>
      <c r="I863" s="25">
        <f>INDEX(tblAccounts[sales_rep_id],MATCH(B863,tblAccounts[id],0))</f>
        <v>321650</v>
      </c>
      <c r="J863" s="25">
        <f>INDEX(tblReps[region_id],MATCH(I863,tblReps[id],0))</f>
        <v>1</v>
      </c>
      <c r="K863" s="25" t="str">
        <f>INDEX(tblRegions[name],MATCH(J863,tblRegions[id],0))</f>
        <v>Northeast</v>
      </c>
    </row>
    <row r="864" spans="1:11" ht="15" customHeight="1" x14ac:dyDescent="0.3">
      <c r="A864" s="25">
        <f>Raw_Orders!A864</f>
        <v>863</v>
      </c>
      <c r="B864" s="25">
        <f>Raw_Orders!B864</f>
        <v>1571</v>
      </c>
      <c r="C864" s="30">
        <f>INT(Raw_Orders!C864)</f>
        <v>42530</v>
      </c>
      <c r="D864" s="25">
        <f t="shared" si="39"/>
        <v>2016</v>
      </c>
      <c r="E864" s="25">
        <f t="shared" si="40"/>
        <v>6</v>
      </c>
      <c r="F864" s="25" t="str">
        <f t="shared" si="41"/>
        <v>Jun</v>
      </c>
      <c r="G864" s="25">
        <f>Raw_Orders!G864</f>
        <v>493</v>
      </c>
      <c r="H864" s="29">
        <f>Raw_Orders!K864</f>
        <v>2460.0700000000002</v>
      </c>
      <c r="I864" s="25">
        <f>INDEX(tblAccounts[sales_rep_id],MATCH(B864,tblAccounts[id],0))</f>
        <v>321650</v>
      </c>
      <c r="J864" s="25">
        <f>INDEX(tblReps[region_id],MATCH(I864,tblReps[id],0))</f>
        <v>1</v>
      </c>
      <c r="K864" s="25" t="str">
        <f>INDEX(tblRegions[name],MATCH(J864,tblRegions[id],0))</f>
        <v>Northeast</v>
      </c>
    </row>
    <row r="865" spans="1:11" ht="15" customHeight="1" x14ac:dyDescent="0.3">
      <c r="A865" s="25">
        <f>Raw_Orders!A865</f>
        <v>864</v>
      </c>
      <c r="B865" s="25">
        <f>Raw_Orders!B865</f>
        <v>1571</v>
      </c>
      <c r="C865" s="30">
        <f>INT(Raw_Orders!C865)</f>
        <v>42559</v>
      </c>
      <c r="D865" s="25">
        <f t="shared" si="39"/>
        <v>2016</v>
      </c>
      <c r="E865" s="25">
        <f t="shared" si="40"/>
        <v>7</v>
      </c>
      <c r="F865" s="25" t="str">
        <f t="shared" si="41"/>
        <v>Jul</v>
      </c>
      <c r="G865" s="25">
        <f>Raw_Orders!G865</f>
        <v>510</v>
      </c>
      <c r="H865" s="29">
        <f>Raw_Orders!K865</f>
        <v>2597.48</v>
      </c>
      <c r="I865" s="25">
        <f>INDEX(tblAccounts[sales_rep_id],MATCH(B865,tblAccounts[id],0))</f>
        <v>321650</v>
      </c>
      <c r="J865" s="25">
        <f>INDEX(tblReps[region_id],MATCH(I865,tblReps[id],0))</f>
        <v>1</v>
      </c>
      <c r="K865" s="25" t="str">
        <f>INDEX(tblRegions[name],MATCH(J865,tblRegions[id],0))</f>
        <v>Northeast</v>
      </c>
    </row>
    <row r="866" spans="1:11" ht="15" customHeight="1" x14ac:dyDescent="0.3">
      <c r="A866" s="25">
        <f>Raw_Orders!A866</f>
        <v>865</v>
      </c>
      <c r="B866" s="25">
        <f>Raw_Orders!B866</f>
        <v>1571</v>
      </c>
      <c r="C866" s="30">
        <f>INT(Raw_Orders!C866)</f>
        <v>42588</v>
      </c>
      <c r="D866" s="25">
        <f t="shared" si="39"/>
        <v>2016</v>
      </c>
      <c r="E866" s="25">
        <f t="shared" si="40"/>
        <v>8</v>
      </c>
      <c r="F866" s="25" t="str">
        <f t="shared" si="41"/>
        <v>Aug</v>
      </c>
      <c r="G866" s="25">
        <f>Raw_Orders!G866</f>
        <v>504</v>
      </c>
      <c r="H866" s="29">
        <f>Raw_Orders!K866</f>
        <v>2558.7800000000002</v>
      </c>
      <c r="I866" s="25">
        <f>INDEX(tblAccounts[sales_rep_id],MATCH(B866,tblAccounts[id],0))</f>
        <v>321650</v>
      </c>
      <c r="J866" s="25">
        <f>INDEX(tblReps[region_id],MATCH(I866,tblReps[id],0))</f>
        <v>1</v>
      </c>
      <c r="K866" s="25" t="str">
        <f>INDEX(tblRegions[name],MATCH(J866,tblRegions[id],0))</f>
        <v>Northeast</v>
      </c>
    </row>
    <row r="867" spans="1:11" ht="15" customHeight="1" x14ac:dyDescent="0.3">
      <c r="A867" s="25">
        <f>Raw_Orders!A867</f>
        <v>866</v>
      </c>
      <c r="B867" s="25">
        <f>Raw_Orders!B867</f>
        <v>1571</v>
      </c>
      <c r="C867" s="30">
        <f>INT(Raw_Orders!C867)</f>
        <v>42617</v>
      </c>
      <c r="D867" s="25">
        <f t="shared" si="39"/>
        <v>2016</v>
      </c>
      <c r="E867" s="25">
        <f t="shared" si="40"/>
        <v>9</v>
      </c>
      <c r="F867" s="25" t="str">
        <f t="shared" si="41"/>
        <v>Sep</v>
      </c>
      <c r="G867" s="25">
        <f>Raw_Orders!G867</f>
        <v>532</v>
      </c>
      <c r="H867" s="29">
        <f>Raw_Orders!K867</f>
        <v>2763.58</v>
      </c>
      <c r="I867" s="25">
        <f>INDEX(tblAccounts[sales_rep_id],MATCH(B867,tblAccounts[id],0))</f>
        <v>321650</v>
      </c>
      <c r="J867" s="25">
        <f>INDEX(tblReps[region_id],MATCH(I867,tblReps[id],0))</f>
        <v>1</v>
      </c>
      <c r="K867" s="25" t="str">
        <f>INDEX(tblRegions[name],MATCH(J867,tblRegions[id],0))</f>
        <v>Northeast</v>
      </c>
    </row>
    <row r="868" spans="1:11" ht="15" customHeight="1" x14ac:dyDescent="0.3">
      <c r="A868" s="25">
        <f>Raw_Orders!A868</f>
        <v>867</v>
      </c>
      <c r="B868" s="25">
        <f>Raw_Orders!B868</f>
        <v>1571</v>
      </c>
      <c r="C868" s="30">
        <f>INT(Raw_Orders!C868)</f>
        <v>42646</v>
      </c>
      <c r="D868" s="25">
        <f t="shared" si="39"/>
        <v>2016</v>
      </c>
      <c r="E868" s="25">
        <f t="shared" si="40"/>
        <v>10</v>
      </c>
      <c r="F868" s="25" t="str">
        <f t="shared" si="41"/>
        <v>Oct</v>
      </c>
      <c r="G868" s="25">
        <f>Raw_Orders!G868</f>
        <v>599</v>
      </c>
      <c r="H868" s="29">
        <f>Raw_Orders!K868</f>
        <v>3121.08</v>
      </c>
      <c r="I868" s="25">
        <f>INDEX(tblAccounts[sales_rep_id],MATCH(B868,tblAccounts[id],0))</f>
        <v>321650</v>
      </c>
      <c r="J868" s="25">
        <f>INDEX(tblReps[region_id],MATCH(I868,tblReps[id],0))</f>
        <v>1</v>
      </c>
      <c r="K868" s="25" t="str">
        <f>INDEX(tblRegions[name],MATCH(J868,tblRegions[id],0))</f>
        <v>Northeast</v>
      </c>
    </row>
    <row r="869" spans="1:11" ht="15" customHeight="1" x14ac:dyDescent="0.3">
      <c r="A869" s="25">
        <f>Raw_Orders!A869</f>
        <v>868</v>
      </c>
      <c r="B869" s="25">
        <f>Raw_Orders!B869</f>
        <v>1571</v>
      </c>
      <c r="C869" s="30">
        <f>INT(Raw_Orders!C869)</f>
        <v>42675</v>
      </c>
      <c r="D869" s="25">
        <f t="shared" si="39"/>
        <v>2016</v>
      </c>
      <c r="E869" s="25">
        <f t="shared" si="40"/>
        <v>11</v>
      </c>
      <c r="F869" s="25" t="str">
        <f t="shared" si="41"/>
        <v>Nov</v>
      </c>
      <c r="G869" s="25">
        <f>Raw_Orders!G869</f>
        <v>523</v>
      </c>
      <c r="H869" s="29">
        <f>Raw_Orders!K869</f>
        <v>2699.2</v>
      </c>
      <c r="I869" s="25">
        <f>INDEX(tblAccounts[sales_rep_id],MATCH(B869,tblAccounts[id],0))</f>
        <v>321650</v>
      </c>
      <c r="J869" s="25">
        <f>INDEX(tblReps[region_id],MATCH(I869,tblReps[id],0))</f>
        <v>1</v>
      </c>
      <c r="K869" s="25" t="str">
        <f>INDEX(tblRegions[name],MATCH(J869,tblRegions[id],0))</f>
        <v>Northeast</v>
      </c>
    </row>
    <row r="870" spans="1:11" ht="15" customHeight="1" x14ac:dyDescent="0.3">
      <c r="A870" s="25">
        <f>Raw_Orders!A870</f>
        <v>869</v>
      </c>
      <c r="B870" s="25">
        <f>Raw_Orders!B870</f>
        <v>1571</v>
      </c>
      <c r="C870" s="30">
        <f>INT(Raw_Orders!C870)</f>
        <v>42705</v>
      </c>
      <c r="D870" s="25">
        <f t="shared" si="39"/>
        <v>2016</v>
      </c>
      <c r="E870" s="25">
        <f t="shared" si="40"/>
        <v>12</v>
      </c>
      <c r="F870" s="25" t="str">
        <f t="shared" si="41"/>
        <v>Dec</v>
      </c>
      <c r="G870" s="25">
        <f>Raw_Orders!G870</f>
        <v>592</v>
      </c>
      <c r="H870" s="29">
        <f>Raw_Orders!K870</f>
        <v>3233.08</v>
      </c>
      <c r="I870" s="25">
        <f>INDEX(tblAccounts[sales_rep_id],MATCH(B870,tblAccounts[id],0))</f>
        <v>321650</v>
      </c>
      <c r="J870" s="25">
        <f>INDEX(tblReps[region_id],MATCH(I870,tblReps[id],0))</f>
        <v>1</v>
      </c>
      <c r="K870" s="25" t="str">
        <f>INDEX(tblRegions[name],MATCH(J870,tblRegions[id],0))</f>
        <v>Northeast</v>
      </c>
    </row>
    <row r="871" spans="1:11" ht="15" customHeight="1" x14ac:dyDescent="0.3">
      <c r="A871" s="25">
        <f>Raw_Orders!A871</f>
        <v>870</v>
      </c>
      <c r="B871" s="25">
        <f>Raw_Orders!B871</f>
        <v>1571</v>
      </c>
      <c r="C871" s="30">
        <f>INT(Raw_Orders!C871)</f>
        <v>42735</v>
      </c>
      <c r="D871" s="25">
        <f t="shared" si="39"/>
        <v>2016</v>
      </c>
      <c r="E871" s="25">
        <f t="shared" si="40"/>
        <v>12</v>
      </c>
      <c r="F871" s="25" t="str">
        <f t="shared" si="41"/>
        <v>Dec</v>
      </c>
      <c r="G871" s="25">
        <f>Raw_Orders!G871</f>
        <v>534</v>
      </c>
      <c r="H871" s="29">
        <f>Raw_Orders!K871</f>
        <v>2755.31</v>
      </c>
      <c r="I871" s="25">
        <f>INDEX(tblAccounts[sales_rep_id],MATCH(B871,tblAccounts[id],0))</f>
        <v>321650</v>
      </c>
      <c r="J871" s="25">
        <f>INDEX(tblReps[region_id],MATCH(I871,tblReps[id],0))</f>
        <v>1</v>
      </c>
      <c r="K871" s="25" t="str">
        <f>INDEX(tblRegions[name],MATCH(J871,tblRegions[id],0))</f>
        <v>Northeast</v>
      </c>
    </row>
    <row r="872" spans="1:11" ht="15" customHeight="1" x14ac:dyDescent="0.3">
      <c r="A872" s="25">
        <f>Raw_Orders!A872</f>
        <v>871</v>
      </c>
      <c r="B872" s="25">
        <f>Raw_Orders!B872</f>
        <v>1581</v>
      </c>
      <c r="C872" s="30">
        <f>INT(Raw_Orders!C872)</f>
        <v>42467</v>
      </c>
      <c r="D872" s="25">
        <f t="shared" si="39"/>
        <v>2016</v>
      </c>
      <c r="E872" s="25">
        <f t="shared" si="40"/>
        <v>4</v>
      </c>
      <c r="F872" s="25" t="str">
        <f t="shared" si="41"/>
        <v>Apr</v>
      </c>
      <c r="G872" s="25">
        <f>Raw_Orders!G872</f>
        <v>188</v>
      </c>
      <c r="H872" s="29">
        <f>Raw_Orders!K872</f>
        <v>1180.8599999999999</v>
      </c>
      <c r="I872" s="25">
        <f>INDEX(tblAccounts[sales_rep_id],MATCH(B872,tblAccounts[id],0))</f>
        <v>321660</v>
      </c>
      <c r="J872" s="25">
        <f>INDEX(tblReps[region_id],MATCH(I872,tblReps[id],0))</f>
        <v>1</v>
      </c>
      <c r="K872" s="25" t="str">
        <f>INDEX(tblRegions[name],MATCH(J872,tblRegions[id],0))</f>
        <v>Northeast</v>
      </c>
    </row>
    <row r="873" spans="1:11" ht="15" customHeight="1" x14ac:dyDescent="0.3">
      <c r="A873" s="25">
        <f>Raw_Orders!A873</f>
        <v>872</v>
      </c>
      <c r="B873" s="25">
        <f>Raw_Orders!B873</f>
        <v>1581</v>
      </c>
      <c r="C873" s="30">
        <f>INT(Raw_Orders!C873)</f>
        <v>42497</v>
      </c>
      <c r="D873" s="25">
        <f t="shared" si="39"/>
        <v>2016</v>
      </c>
      <c r="E873" s="25">
        <f t="shared" si="40"/>
        <v>5</v>
      </c>
      <c r="F873" s="25" t="str">
        <f t="shared" si="41"/>
        <v>May</v>
      </c>
      <c r="G873" s="25">
        <f>Raw_Orders!G873</f>
        <v>389</v>
      </c>
      <c r="H873" s="29">
        <f>Raw_Orders!K873</f>
        <v>2053.08</v>
      </c>
      <c r="I873" s="25">
        <f>INDEX(tblAccounts[sales_rep_id],MATCH(B873,tblAccounts[id],0))</f>
        <v>321660</v>
      </c>
      <c r="J873" s="25">
        <f>INDEX(tblReps[region_id],MATCH(I873,tblReps[id],0))</f>
        <v>1</v>
      </c>
      <c r="K873" s="25" t="str">
        <f>INDEX(tblRegions[name],MATCH(J873,tblRegions[id],0))</f>
        <v>Northeast</v>
      </c>
    </row>
    <row r="874" spans="1:11" ht="15" customHeight="1" x14ac:dyDescent="0.3">
      <c r="A874" s="25">
        <f>Raw_Orders!A874</f>
        <v>873</v>
      </c>
      <c r="B874" s="25">
        <f>Raw_Orders!B874</f>
        <v>1581</v>
      </c>
      <c r="C874" s="30">
        <f>INT(Raw_Orders!C874)</f>
        <v>42527</v>
      </c>
      <c r="D874" s="25">
        <f t="shared" si="39"/>
        <v>2016</v>
      </c>
      <c r="E874" s="25">
        <f t="shared" si="40"/>
        <v>6</v>
      </c>
      <c r="F874" s="25" t="str">
        <f t="shared" si="41"/>
        <v>Jun</v>
      </c>
      <c r="G874" s="25">
        <f>Raw_Orders!G874</f>
        <v>1620</v>
      </c>
      <c r="H874" s="29">
        <f>Raw_Orders!K874</f>
        <v>11860.85</v>
      </c>
      <c r="I874" s="25">
        <f>INDEX(tblAccounts[sales_rep_id],MATCH(B874,tblAccounts[id],0))</f>
        <v>321660</v>
      </c>
      <c r="J874" s="25">
        <f>INDEX(tblReps[region_id],MATCH(I874,tblReps[id],0))</f>
        <v>1</v>
      </c>
      <c r="K874" s="25" t="str">
        <f>INDEX(tblRegions[name],MATCH(J874,tblRegions[id],0))</f>
        <v>Northeast</v>
      </c>
    </row>
    <row r="875" spans="1:11" ht="15" customHeight="1" x14ac:dyDescent="0.3">
      <c r="A875" s="25">
        <f>Raw_Orders!A875</f>
        <v>874</v>
      </c>
      <c r="B875" s="25">
        <f>Raw_Orders!B875</f>
        <v>1581</v>
      </c>
      <c r="C875" s="30">
        <f>INT(Raw_Orders!C875)</f>
        <v>42556</v>
      </c>
      <c r="D875" s="25">
        <f t="shared" si="39"/>
        <v>2016</v>
      </c>
      <c r="E875" s="25">
        <f t="shared" si="40"/>
        <v>7</v>
      </c>
      <c r="F875" s="25" t="str">
        <f t="shared" si="41"/>
        <v>Jul</v>
      </c>
      <c r="G875" s="25">
        <f>Raw_Orders!G875</f>
        <v>163</v>
      </c>
      <c r="H875" s="29">
        <f>Raw_Orders!K875</f>
        <v>1049.22</v>
      </c>
      <c r="I875" s="25">
        <f>INDEX(tblAccounts[sales_rep_id],MATCH(B875,tblAccounts[id],0))</f>
        <v>321660</v>
      </c>
      <c r="J875" s="25">
        <f>INDEX(tblReps[region_id],MATCH(I875,tblReps[id],0))</f>
        <v>1</v>
      </c>
      <c r="K875" s="25" t="str">
        <f>INDEX(tblRegions[name],MATCH(J875,tblRegions[id],0))</f>
        <v>Northeast</v>
      </c>
    </row>
    <row r="876" spans="1:11" ht="15" customHeight="1" x14ac:dyDescent="0.3">
      <c r="A876" s="25">
        <f>Raw_Orders!A876</f>
        <v>875</v>
      </c>
      <c r="B876" s="25">
        <f>Raw_Orders!B876</f>
        <v>1581</v>
      </c>
      <c r="C876" s="30">
        <f>INT(Raw_Orders!C876)</f>
        <v>42585</v>
      </c>
      <c r="D876" s="25">
        <f t="shared" si="39"/>
        <v>2016</v>
      </c>
      <c r="E876" s="25">
        <f t="shared" si="40"/>
        <v>8</v>
      </c>
      <c r="F876" s="25" t="str">
        <f t="shared" si="41"/>
        <v>Aug</v>
      </c>
      <c r="G876" s="25">
        <f>Raw_Orders!G876</f>
        <v>189</v>
      </c>
      <c r="H876" s="29">
        <f>Raw_Orders!K876</f>
        <v>1087.01</v>
      </c>
      <c r="I876" s="25">
        <f>INDEX(tblAccounts[sales_rep_id],MATCH(B876,tblAccounts[id],0))</f>
        <v>321660</v>
      </c>
      <c r="J876" s="25">
        <f>INDEX(tblReps[region_id],MATCH(I876,tblReps[id],0))</f>
        <v>1</v>
      </c>
      <c r="K876" s="25" t="str">
        <f>INDEX(tblRegions[name],MATCH(J876,tblRegions[id],0))</f>
        <v>Northeast</v>
      </c>
    </row>
    <row r="877" spans="1:11" ht="15" customHeight="1" x14ac:dyDescent="0.3">
      <c r="A877" s="25">
        <f>Raw_Orders!A877</f>
        <v>876</v>
      </c>
      <c r="B877" s="25">
        <f>Raw_Orders!B877</f>
        <v>1581</v>
      </c>
      <c r="C877" s="30">
        <f>INT(Raw_Orders!C877)</f>
        <v>42615</v>
      </c>
      <c r="D877" s="25">
        <f t="shared" si="39"/>
        <v>2016</v>
      </c>
      <c r="E877" s="25">
        <f t="shared" si="40"/>
        <v>9</v>
      </c>
      <c r="F877" s="25" t="str">
        <f t="shared" si="41"/>
        <v>Sep</v>
      </c>
      <c r="G877" s="25">
        <f>Raw_Orders!G877</f>
        <v>256</v>
      </c>
      <c r="H877" s="29">
        <f>Raw_Orders!K877</f>
        <v>1725.54</v>
      </c>
      <c r="I877" s="25">
        <f>INDEX(tblAccounts[sales_rep_id],MATCH(B877,tblAccounts[id],0))</f>
        <v>321660</v>
      </c>
      <c r="J877" s="25">
        <f>INDEX(tblReps[region_id],MATCH(I877,tblReps[id],0))</f>
        <v>1</v>
      </c>
      <c r="K877" s="25" t="str">
        <f>INDEX(tblRegions[name],MATCH(J877,tblRegions[id],0))</f>
        <v>Northeast</v>
      </c>
    </row>
    <row r="878" spans="1:11" ht="15" customHeight="1" x14ac:dyDescent="0.3">
      <c r="A878" s="25">
        <f>Raw_Orders!A878</f>
        <v>877</v>
      </c>
      <c r="B878" s="25">
        <f>Raw_Orders!B878</f>
        <v>1581</v>
      </c>
      <c r="C878" s="30">
        <f>INT(Raw_Orders!C878)</f>
        <v>42645</v>
      </c>
      <c r="D878" s="25">
        <f t="shared" si="39"/>
        <v>2016</v>
      </c>
      <c r="E878" s="25">
        <f t="shared" si="40"/>
        <v>10</v>
      </c>
      <c r="F878" s="25" t="str">
        <f t="shared" si="41"/>
        <v>Oct</v>
      </c>
      <c r="G878" s="25">
        <f>Raw_Orders!G878</f>
        <v>169</v>
      </c>
      <c r="H878" s="29">
        <f>Raw_Orders!K878</f>
        <v>890.81</v>
      </c>
      <c r="I878" s="25">
        <f>INDEX(tblAccounts[sales_rep_id],MATCH(B878,tblAccounts[id],0))</f>
        <v>321660</v>
      </c>
      <c r="J878" s="25">
        <f>INDEX(tblReps[region_id],MATCH(I878,tblReps[id],0))</f>
        <v>1</v>
      </c>
      <c r="K878" s="25" t="str">
        <f>INDEX(tblRegions[name],MATCH(J878,tblRegions[id],0))</f>
        <v>Northeast</v>
      </c>
    </row>
    <row r="879" spans="1:11" ht="15" customHeight="1" x14ac:dyDescent="0.3">
      <c r="A879" s="25">
        <f>Raw_Orders!A879</f>
        <v>878</v>
      </c>
      <c r="B879" s="25">
        <f>Raw_Orders!B879</f>
        <v>1581</v>
      </c>
      <c r="C879" s="30">
        <f>INT(Raw_Orders!C879)</f>
        <v>42675</v>
      </c>
      <c r="D879" s="25">
        <f t="shared" si="39"/>
        <v>2016</v>
      </c>
      <c r="E879" s="25">
        <f t="shared" si="40"/>
        <v>11</v>
      </c>
      <c r="F879" s="25" t="str">
        <f t="shared" si="41"/>
        <v>Nov</v>
      </c>
      <c r="G879" s="25">
        <f>Raw_Orders!G879</f>
        <v>150</v>
      </c>
      <c r="H879" s="29">
        <f>Raw_Orders!K879</f>
        <v>881.06</v>
      </c>
      <c r="I879" s="25">
        <f>INDEX(tblAccounts[sales_rep_id],MATCH(B879,tblAccounts[id],0))</f>
        <v>321660</v>
      </c>
      <c r="J879" s="25">
        <f>INDEX(tblReps[region_id],MATCH(I879,tblReps[id],0))</f>
        <v>1</v>
      </c>
      <c r="K879" s="25" t="str">
        <f>INDEX(tblRegions[name],MATCH(J879,tblRegions[id],0))</f>
        <v>Northeast</v>
      </c>
    </row>
    <row r="880" spans="1:11" ht="15" customHeight="1" x14ac:dyDescent="0.3">
      <c r="A880" s="25">
        <f>Raw_Orders!A880</f>
        <v>879</v>
      </c>
      <c r="B880" s="25">
        <f>Raw_Orders!B880</f>
        <v>1581</v>
      </c>
      <c r="C880" s="30">
        <f>INT(Raw_Orders!C880)</f>
        <v>42735</v>
      </c>
      <c r="D880" s="25">
        <f t="shared" si="39"/>
        <v>2016</v>
      </c>
      <c r="E880" s="25">
        <f t="shared" si="40"/>
        <v>12</v>
      </c>
      <c r="F880" s="25" t="str">
        <f t="shared" si="41"/>
        <v>Dec</v>
      </c>
      <c r="G880" s="25">
        <f>Raw_Orders!G880</f>
        <v>104</v>
      </c>
      <c r="H880" s="29">
        <f>Raw_Orders!K880</f>
        <v>586.46</v>
      </c>
      <c r="I880" s="25">
        <f>INDEX(tblAccounts[sales_rep_id],MATCH(B880,tblAccounts[id],0))</f>
        <v>321660</v>
      </c>
      <c r="J880" s="25">
        <f>INDEX(tblReps[region_id],MATCH(I880,tblReps[id],0))</f>
        <v>1</v>
      </c>
      <c r="K880" s="25" t="str">
        <f>INDEX(tblRegions[name],MATCH(J880,tblRegions[id],0))</f>
        <v>Northeast</v>
      </c>
    </row>
    <row r="881" spans="1:11" ht="15" customHeight="1" x14ac:dyDescent="0.3">
      <c r="A881" s="25">
        <f>Raw_Orders!A881</f>
        <v>880</v>
      </c>
      <c r="B881" s="25">
        <f>Raw_Orders!B881</f>
        <v>1591</v>
      </c>
      <c r="C881" s="30">
        <f>INT(Raw_Orders!C881)</f>
        <v>42726</v>
      </c>
      <c r="D881" s="25">
        <f t="shared" si="39"/>
        <v>2016</v>
      </c>
      <c r="E881" s="25">
        <f t="shared" si="40"/>
        <v>12</v>
      </c>
      <c r="F881" s="25" t="str">
        <f t="shared" si="41"/>
        <v>Dec</v>
      </c>
      <c r="G881" s="25">
        <f>Raw_Orders!G881</f>
        <v>477</v>
      </c>
      <c r="H881" s="29">
        <f>Raw_Orders!K881</f>
        <v>2440.31</v>
      </c>
      <c r="I881" s="25">
        <f>INDEX(tblAccounts[sales_rep_id],MATCH(B881,tblAccounts[id],0))</f>
        <v>321670</v>
      </c>
      <c r="J881" s="25">
        <f>INDEX(tblReps[region_id],MATCH(I881,tblReps[id],0))</f>
        <v>1</v>
      </c>
      <c r="K881" s="25" t="str">
        <f>INDEX(tblRegions[name],MATCH(J881,tblRegions[id],0))</f>
        <v>Northeast</v>
      </c>
    </row>
    <row r="882" spans="1:11" ht="15" customHeight="1" x14ac:dyDescent="0.3">
      <c r="A882" s="25">
        <f>Raw_Orders!A882</f>
        <v>881</v>
      </c>
      <c r="B882" s="25">
        <f>Raw_Orders!B882</f>
        <v>1601</v>
      </c>
      <c r="C882" s="30">
        <f>INT(Raw_Orders!C882)</f>
        <v>41622</v>
      </c>
      <c r="D882" s="25">
        <f t="shared" si="39"/>
        <v>2013</v>
      </c>
      <c r="E882" s="25">
        <f t="shared" si="40"/>
        <v>12</v>
      </c>
      <c r="F882" s="25" t="str">
        <f t="shared" si="41"/>
        <v>Dec</v>
      </c>
      <c r="G882" s="25">
        <f>Raw_Orders!G882</f>
        <v>638</v>
      </c>
      <c r="H882" s="29">
        <f>Raw_Orders!K882</f>
        <v>3565.48</v>
      </c>
      <c r="I882" s="25">
        <f>INDEX(tblAccounts[sales_rep_id],MATCH(B882,tblAccounts[id],0))</f>
        <v>321680</v>
      </c>
      <c r="J882" s="25">
        <f>INDEX(tblReps[region_id],MATCH(I882,tblReps[id],0))</f>
        <v>1</v>
      </c>
      <c r="K882" s="25" t="str">
        <f>INDEX(tblRegions[name],MATCH(J882,tblRegions[id],0))</f>
        <v>Northeast</v>
      </c>
    </row>
    <row r="883" spans="1:11" ht="15" customHeight="1" x14ac:dyDescent="0.3">
      <c r="A883" s="25">
        <f>Raw_Orders!A883</f>
        <v>882</v>
      </c>
      <c r="B883" s="25">
        <f>Raw_Orders!B883</f>
        <v>1601</v>
      </c>
      <c r="C883" s="30">
        <f>INT(Raw_Orders!C883)</f>
        <v>41651</v>
      </c>
      <c r="D883" s="25">
        <f t="shared" si="39"/>
        <v>2014</v>
      </c>
      <c r="E883" s="25">
        <f t="shared" si="40"/>
        <v>1</v>
      </c>
      <c r="F883" s="25" t="str">
        <f t="shared" si="41"/>
        <v>Jan</v>
      </c>
      <c r="G883" s="25">
        <f>Raw_Orders!G883</f>
        <v>520</v>
      </c>
      <c r="H883" s="29">
        <f>Raw_Orders!K883</f>
        <v>2678.03</v>
      </c>
      <c r="I883" s="25">
        <f>INDEX(tblAccounts[sales_rep_id],MATCH(B883,tblAccounts[id],0))</f>
        <v>321680</v>
      </c>
      <c r="J883" s="25">
        <f>INDEX(tblReps[region_id],MATCH(I883,tblReps[id],0))</f>
        <v>1</v>
      </c>
      <c r="K883" s="25" t="str">
        <f>INDEX(tblRegions[name],MATCH(J883,tblRegions[id],0))</f>
        <v>Northeast</v>
      </c>
    </row>
    <row r="884" spans="1:11" ht="15" customHeight="1" x14ac:dyDescent="0.3">
      <c r="A884" s="25">
        <f>Raw_Orders!A884</f>
        <v>883</v>
      </c>
      <c r="B884" s="25">
        <f>Raw_Orders!B884</f>
        <v>1601</v>
      </c>
      <c r="C884" s="30">
        <f>INT(Raw_Orders!C884)</f>
        <v>41681</v>
      </c>
      <c r="D884" s="25">
        <f t="shared" si="39"/>
        <v>2014</v>
      </c>
      <c r="E884" s="25">
        <f t="shared" si="40"/>
        <v>2</v>
      </c>
      <c r="F884" s="25" t="str">
        <f t="shared" si="41"/>
        <v>Feb</v>
      </c>
      <c r="G884" s="25">
        <f>Raw_Orders!G884</f>
        <v>551</v>
      </c>
      <c r="H884" s="29">
        <f>Raw_Orders!K884</f>
        <v>2843.39</v>
      </c>
      <c r="I884" s="25">
        <f>INDEX(tblAccounts[sales_rep_id],MATCH(B884,tblAccounts[id],0))</f>
        <v>321680</v>
      </c>
      <c r="J884" s="25">
        <f>INDEX(tblReps[region_id],MATCH(I884,tblReps[id],0))</f>
        <v>1</v>
      </c>
      <c r="K884" s="25" t="str">
        <f>INDEX(tblRegions[name],MATCH(J884,tblRegions[id],0))</f>
        <v>Northeast</v>
      </c>
    </row>
    <row r="885" spans="1:11" ht="15" customHeight="1" x14ac:dyDescent="0.3">
      <c r="A885" s="25">
        <f>Raw_Orders!A885</f>
        <v>884</v>
      </c>
      <c r="B885" s="25">
        <f>Raw_Orders!B885</f>
        <v>1601</v>
      </c>
      <c r="C885" s="30">
        <f>INT(Raw_Orders!C885)</f>
        <v>41711</v>
      </c>
      <c r="D885" s="25">
        <f t="shared" si="39"/>
        <v>2014</v>
      </c>
      <c r="E885" s="25">
        <f t="shared" si="40"/>
        <v>3</v>
      </c>
      <c r="F885" s="25" t="str">
        <f t="shared" si="41"/>
        <v>Mar</v>
      </c>
      <c r="G885" s="25">
        <f>Raw_Orders!G885</f>
        <v>524</v>
      </c>
      <c r="H885" s="29">
        <f>Raw_Orders!K885</f>
        <v>2683.62</v>
      </c>
      <c r="I885" s="25">
        <f>INDEX(tblAccounts[sales_rep_id],MATCH(B885,tblAccounts[id],0))</f>
        <v>321680</v>
      </c>
      <c r="J885" s="25">
        <f>INDEX(tblReps[region_id],MATCH(I885,tblReps[id],0))</f>
        <v>1</v>
      </c>
      <c r="K885" s="25" t="str">
        <f>INDEX(tblRegions[name],MATCH(J885,tblRegions[id],0))</f>
        <v>Northeast</v>
      </c>
    </row>
    <row r="886" spans="1:11" ht="15" customHeight="1" x14ac:dyDescent="0.3">
      <c r="A886" s="25">
        <f>Raw_Orders!A886</f>
        <v>885</v>
      </c>
      <c r="B886" s="25">
        <f>Raw_Orders!B886</f>
        <v>1601</v>
      </c>
      <c r="C886" s="30">
        <f>INT(Raw_Orders!C886)</f>
        <v>41740</v>
      </c>
      <c r="D886" s="25">
        <f t="shared" si="39"/>
        <v>2014</v>
      </c>
      <c r="E886" s="25">
        <f t="shared" si="40"/>
        <v>4</v>
      </c>
      <c r="F886" s="25" t="str">
        <f t="shared" si="41"/>
        <v>Apr</v>
      </c>
      <c r="G886" s="25">
        <f>Raw_Orders!G886</f>
        <v>503</v>
      </c>
      <c r="H886" s="29">
        <f>Raw_Orders!K886</f>
        <v>2595.66</v>
      </c>
      <c r="I886" s="25">
        <f>INDEX(tblAccounts[sales_rep_id],MATCH(B886,tblAccounts[id],0))</f>
        <v>321680</v>
      </c>
      <c r="J886" s="25">
        <f>INDEX(tblReps[region_id],MATCH(I886,tblReps[id],0))</f>
        <v>1</v>
      </c>
      <c r="K886" s="25" t="str">
        <f>INDEX(tblRegions[name],MATCH(J886,tblRegions[id],0))</f>
        <v>Northeast</v>
      </c>
    </row>
    <row r="887" spans="1:11" ht="15" customHeight="1" x14ac:dyDescent="0.3">
      <c r="A887" s="25">
        <f>Raw_Orders!A887</f>
        <v>886</v>
      </c>
      <c r="B887" s="25">
        <f>Raw_Orders!B887</f>
        <v>1601</v>
      </c>
      <c r="C887" s="30">
        <f>INT(Raw_Orders!C887)</f>
        <v>41769</v>
      </c>
      <c r="D887" s="25">
        <f t="shared" si="39"/>
        <v>2014</v>
      </c>
      <c r="E887" s="25">
        <f t="shared" si="40"/>
        <v>5</v>
      </c>
      <c r="F887" s="25" t="str">
        <f t="shared" si="41"/>
        <v>May</v>
      </c>
      <c r="G887" s="25">
        <f>Raw_Orders!G887</f>
        <v>585</v>
      </c>
      <c r="H887" s="29">
        <f>Raw_Orders!K887</f>
        <v>3223.29</v>
      </c>
      <c r="I887" s="25">
        <f>INDEX(tblAccounts[sales_rep_id],MATCH(B887,tblAccounts[id],0))</f>
        <v>321680</v>
      </c>
      <c r="J887" s="25">
        <f>INDEX(tblReps[region_id],MATCH(I887,tblReps[id],0))</f>
        <v>1</v>
      </c>
      <c r="K887" s="25" t="str">
        <f>INDEX(tblRegions[name],MATCH(J887,tblRegions[id],0))</f>
        <v>Northeast</v>
      </c>
    </row>
    <row r="888" spans="1:11" ht="15" customHeight="1" x14ac:dyDescent="0.3">
      <c r="A888" s="25">
        <f>Raw_Orders!A888</f>
        <v>887</v>
      </c>
      <c r="B888" s="25">
        <f>Raw_Orders!B888</f>
        <v>1601</v>
      </c>
      <c r="C888" s="30">
        <f>INT(Raw_Orders!C888)</f>
        <v>41799</v>
      </c>
      <c r="D888" s="25">
        <f t="shared" si="39"/>
        <v>2014</v>
      </c>
      <c r="E888" s="25">
        <f t="shared" si="40"/>
        <v>6</v>
      </c>
      <c r="F888" s="25" t="str">
        <f t="shared" si="41"/>
        <v>Jun</v>
      </c>
      <c r="G888" s="25">
        <f>Raw_Orders!G888</f>
        <v>501</v>
      </c>
      <c r="H888" s="29">
        <f>Raw_Orders!K888</f>
        <v>2535.0300000000002</v>
      </c>
      <c r="I888" s="25">
        <f>INDEX(tblAccounts[sales_rep_id],MATCH(B888,tblAccounts[id],0))</f>
        <v>321680</v>
      </c>
      <c r="J888" s="25">
        <f>INDEX(tblReps[region_id],MATCH(I888,tblReps[id],0))</f>
        <v>1</v>
      </c>
      <c r="K888" s="25" t="str">
        <f>INDEX(tblRegions[name],MATCH(J888,tblRegions[id],0))</f>
        <v>Northeast</v>
      </c>
    </row>
    <row r="889" spans="1:11" ht="15" customHeight="1" x14ac:dyDescent="0.3">
      <c r="A889" s="25">
        <f>Raw_Orders!A889</f>
        <v>888</v>
      </c>
      <c r="B889" s="25">
        <f>Raw_Orders!B889</f>
        <v>1601</v>
      </c>
      <c r="C889" s="30">
        <f>INT(Raw_Orders!C889)</f>
        <v>41828</v>
      </c>
      <c r="D889" s="25">
        <f t="shared" si="39"/>
        <v>2014</v>
      </c>
      <c r="E889" s="25">
        <f t="shared" si="40"/>
        <v>7</v>
      </c>
      <c r="F889" s="25" t="str">
        <f t="shared" si="41"/>
        <v>Jul</v>
      </c>
      <c r="G889" s="25">
        <f>Raw_Orders!G889</f>
        <v>522</v>
      </c>
      <c r="H889" s="29">
        <f>Raw_Orders!K889</f>
        <v>2642.28</v>
      </c>
      <c r="I889" s="25">
        <f>INDEX(tblAccounts[sales_rep_id],MATCH(B889,tblAccounts[id],0))</f>
        <v>321680</v>
      </c>
      <c r="J889" s="25">
        <f>INDEX(tblReps[region_id],MATCH(I889,tblReps[id],0))</f>
        <v>1</v>
      </c>
      <c r="K889" s="25" t="str">
        <f>INDEX(tblRegions[name],MATCH(J889,tblRegions[id],0))</f>
        <v>Northeast</v>
      </c>
    </row>
    <row r="890" spans="1:11" ht="15" customHeight="1" x14ac:dyDescent="0.3">
      <c r="A890" s="25">
        <f>Raw_Orders!A890</f>
        <v>889</v>
      </c>
      <c r="B890" s="25">
        <f>Raw_Orders!B890</f>
        <v>1601</v>
      </c>
      <c r="C890" s="30">
        <f>INT(Raw_Orders!C890)</f>
        <v>41858</v>
      </c>
      <c r="D890" s="25">
        <f t="shared" si="39"/>
        <v>2014</v>
      </c>
      <c r="E890" s="25">
        <f t="shared" si="40"/>
        <v>8</v>
      </c>
      <c r="F890" s="25" t="str">
        <f t="shared" si="41"/>
        <v>Aug</v>
      </c>
      <c r="G890" s="25">
        <f>Raw_Orders!G890</f>
        <v>479</v>
      </c>
      <c r="H890" s="29">
        <f>Raw_Orders!K890</f>
        <v>2410.21</v>
      </c>
      <c r="I890" s="25">
        <f>INDEX(tblAccounts[sales_rep_id],MATCH(B890,tblAccounts[id],0))</f>
        <v>321680</v>
      </c>
      <c r="J890" s="25">
        <f>INDEX(tblReps[region_id],MATCH(I890,tblReps[id],0))</f>
        <v>1</v>
      </c>
      <c r="K890" s="25" t="str">
        <f>INDEX(tblRegions[name],MATCH(J890,tblRegions[id],0))</f>
        <v>Northeast</v>
      </c>
    </row>
    <row r="891" spans="1:11" ht="15" customHeight="1" x14ac:dyDescent="0.3">
      <c r="A891" s="25">
        <f>Raw_Orders!A891</f>
        <v>890</v>
      </c>
      <c r="B891" s="25">
        <f>Raw_Orders!B891</f>
        <v>1601</v>
      </c>
      <c r="C891" s="30">
        <f>INT(Raw_Orders!C891)</f>
        <v>41887</v>
      </c>
      <c r="D891" s="25">
        <f t="shared" si="39"/>
        <v>2014</v>
      </c>
      <c r="E891" s="25">
        <f t="shared" si="40"/>
        <v>9</v>
      </c>
      <c r="F891" s="25" t="str">
        <f t="shared" si="41"/>
        <v>Sep</v>
      </c>
      <c r="G891" s="25">
        <f>Raw_Orders!G891</f>
        <v>743</v>
      </c>
      <c r="H891" s="29">
        <f>Raw_Orders!K891</f>
        <v>4359.4799999999996</v>
      </c>
      <c r="I891" s="25">
        <f>INDEX(tblAccounts[sales_rep_id],MATCH(B891,tblAccounts[id],0))</f>
        <v>321680</v>
      </c>
      <c r="J891" s="25">
        <f>INDEX(tblReps[region_id],MATCH(I891,tblReps[id],0))</f>
        <v>1</v>
      </c>
      <c r="K891" s="25" t="str">
        <f>INDEX(tblRegions[name],MATCH(J891,tblRegions[id],0))</f>
        <v>Northeast</v>
      </c>
    </row>
    <row r="892" spans="1:11" ht="15" customHeight="1" x14ac:dyDescent="0.3">
      <c r="A892" s="25">
        <f>Raw_Orders!A892</f>
        <v>891</v>
      </c>
      <c r="B892" s="25">
        <f>Raw_Orders!B892</f>
        <v>1601</v>
      </c>
      <c r="C892" s="30">
        <f>INT(Raw_Orders!C892)</f>
        <v>41916</v>
      </c>
      <c r="D892" s="25">
        <f t="shared" si="39"/>
        <v>2014</v>
      </c>
      <c r="E892" s="25">
        <f t="shared" si="40"/>
        <v>10</v>
      </c>
      <c r="F892" s="25" t="str">
        <f t="shared" si="41"/>
        <v>Oct</v>
      </c>
      <c r="G892" s="25">
        <f>Raw_Orders!G892</f>
        <v>512</v>
      </c>
      <c r="H892" s="29">
        <f>Raw_Orders!K892</f>
        <v>2617.44</v>
      </c>
      <c r="I892" s="25">
        <f>INDEX(tblAccounts[sales_rep_id],MATCH(B892,tblAccounts[id],0))</f>
        <v>321680</v>
      </c>
      <c r="J892" s="25">
        <f>INDEX(tblReps[region_id],MATCH(I892,tblReps[id],0))</f>
        <v>1</v>
      </c>
      <c r="K892" s="25" t="str">
        <f>INDEX(tblRegions[name],MATCH(J892,tblRegions[id],0))</f>
        <v>Northeast</v>
      </c>
    </row>
    <row r="893" spans="1:11" ht="15" customHeight="1" x14ac:dyDescent="0.3">
      <c r="A893" s="25">
        <f>Raw_Orders!A893</f>
        <v>892</v>
      </c>
      <c r="B893" s="25">
        <f>Raw_Orders!B893</f>
        <v>1601</v>
      </c>
      <c r="C893" s="30">
        <f>INT(Raw_Orders!C893)</f>
        <v>41945</v>
      </c>
      <c r="D893" s="25">
        <f t="shared" si="39"/>
        <v>2014</v>
      </c>
      <c r="E893" s="25">
        <f t="shared" si="40"/>
        <v>11</v>
      </c>
      <c r="F893" s="25" t="str">
        <f t="shared" si="41"/>
        <v>Nov</v>
      </c>
      <c r="G893" s="25">
        <f>Raw_Orders!G893</f>
        <v>484</v>
      </c>
      <c r="H893" s="29">
        <f>Raw_Orders!K893</f>
        <v>2449.59</v>
      </c>
      <c r="I893" s="25">
        <f>INDEX(tblAccounts[sales_rep_id],MATCH(B893,tblAccounts[id],0))</f>
        <v>321680</v>
      </c>
      <c r="J893" s="25">
        <f>INDEX(tblReps[region_id],MATCH(I893,tblReps[id],0))</f>
        <v>1</v>
      </c>
      <c r="K893" s="25" t="str">
        <f>INDEX(tblRegions[name],MATCH(J893,tblRegions[id],0))</f>
        <v>Northeast</v>
      </c>
    </row>
    <row r="894" spans="1:11" ht="15" customHeight="1" x14ac:dyDescent="0.3">
      <c r="A894" s="25">
        <f>Raw_Orders!A894</f>
        <v>893</v>
      </c>
      <c r="B894" s="25">
        <f>Raw_Orders!B894</f>
        <v>1601</v>
      </c>
      <c r="C894" s="30">
        <f>INT(Raw_Orders!C894)</f>
        <v>41975</v>
      </c>
      <c r="D894" s="25">
        <f t="shared" si="39"/>
        <v>2014</v>
      </c>
      <c r="E894" s="25">
        <f t="shared" si="40"/>
        <v>12</v>
      </c>
      <c r="F894" s="25" t="str">
        <f t="shared" si="41"/>
        <v>Dec</v>
      </c>
      <c r="G894" s="25">
        <f>Raw_Orders!G894</f>
        <v>504</v>
      </c>
      <c r="H894" s="29">
        <f>Raw_Orders!K894</f>
        <v>2576.91</v>
      </c>
      <c r="I894" s="25">
        <f>INDEX(tblAccounts[sales_rep_id],MATCH(B894,tblAccounts[id],0))</f>
        <v>321680</v>
      </c>
      <c r="J894" s="25">
        <f>INDEX(tblReps[region_id],MATCH(I894,tblReps[id],0))</f>
        <v>1</v>
      </c>
      <c r="K894" s="25" t="str">
        <f>INDEX(tblRegions[name],MATCH(J894,tblRegions[id],0))</f>
        <v>Northeast</v>
      </c>
    </row>
    <row r="895" spans="1:11" ht="15" customHeight="1" x14ac:dyDescent="0.3">
      <c r="A895" s="25">
        <f>Raw_Orders!A895</f>
        <v>894</v>
      </c>
      <c r="B895" s="25">
        <f>Raw_Orders!B895</f>
        <v>1601</v>
      </c>
      <c r="C895" s="30">
        <f>INT(Raw_Orders!C895)</f>
        <v>42005</v>
      </c>
      <c r="D895" s="25">
        <f t="shared" si="39"/>
        <v>2015</v>
      </c>
      <c r="E895" s="25">
        <f t="shared" si="40"/>
        <v>1</v>
      </c>
      <c r="F895" s="25" t="str">
        <f t="shared" si="41"/>
        <v>Jan</v>
      </c>
      <c r="G895" s="25">
        <f>Raw_Orders!G895</f>
        <v>517</v>
      </c>
      <c r="H895" s="29">
        <f>Raw_Orders!K895</f>
        <v>2644.89</v>
      </c>
      <c r="I895" s="25">
        <f>INDEX(tblAccounts[sales_rep_id],MATCH(B895,tblAccounts[id],0))</f>
        <v>321680</v>
      </c>
      <c r="J895" s="25">
        <f>INDEX(tblReps[region_id],MATCH(I895,tblReps[id],0))</f>
        <v>1</v>
      </c>
      <c r="K895" s="25" t="str">
        <f>INDEX(tblRegions[name],MATCH(J895,tblRegions[id],0))</f>
        <v>Northeast</v>
      </c>
    </row>
    <row r="896" spans="1:11" ht="15" customHeight="1" x14ac:dyDescent="0.3">
      <c r="A896" s="25">
        <f>Raw_Orders!A896</f>
        <v>895</v>
      </c>
      <c r="B896" s="25">
        <f>Raw_Orders!B896</f>
        <v>1601</v>
      </c>
      <c r="C896" s="30">
        <f>INT(Raw_Orders!C896)</f>
        <v>42035</v>
      </c>
      <c r="D896" s="25">
        <f t="shared" si="39"/>
        <v>2015</v>
      </c>
      <c r="E896" s="25">
        <f t="shared" si="40"/>
        <v>1</v>
      </c>
      <c r="F896" s="25" t="str">
        <f t="shared" si="41"/>
        <v>Jan</v>
      </c>
      <c r="G896" s="25">
        <f>Raw_Orders!G896</f>
        <v>503</v>
      </c>
      <c r="H896" s="29">
        <f>Raw_Orders!K896</f>
        <v>2585.66</v>
      </c>
      <c r="I896" s="25">
        <f>INDEX(tblAccounts[sales_rep_id],MATCH(B896,tblAccounts[id],0))</f>
        <v>321680</v>
      </c>
      <c r="J896" s="25">
        <f>INDEX(tblReps[region_id],MATCH(I896,tblReps[id],0))</f>
        <v>1</v>
      </c>
      <c r="K896" s="25" t="str">
        <f>INDEX(tblRegions[name],MATCH(J896,tblRegions[id],0))</f>
        <v>Northeast</v>
      </c>
    </row>
    <row r="897" spans="1:11" ht="15" customHeight="1" x14ac:dyDescent="0.3">
      <c r="A897" s="25">
        <f>Raw_Orders!A897</f>
        <v>896</v>
      </c>
      <c r="B897" s="25">
        <f>Raw_Orders!B897</f>
        <v>1601</v>
      </c>
      <c r="C897" s="30">
        <f>INT(Raw_Orders!C897)</f>
        <v>42064</v>
      </c>
      <c r="D897" s="25">
        <f t="shared" si="39"/>
        <v>2015</v>
      </c>
      <c r="E897" s="25">
        <f t="shared" si="40"/>
        <v>3</v>
      </c>
      <c r="F897" s="25" t="str">
        <f t="shared" si="41"/>
        <v>Mar</v>
      </c>
      <c r="G897" s="25">
        <f>Raw_Orders!G897</f>
        <v>544</v>
      </c>
      <c r="H897" s="29">
        <f>Raw_Orders!K897</f>
        <v>2815.94</v>
      </c>
      <c r="I897" s="25">
        <f>INDEX(tblAccounts[sales_rep_id],MATCH(B897,tblAccounts[id],0))</f>
        <v>321680</v>
      </c>
      <c r="J897" s="25">
        <f>INDEX(tblReps[region_id],MATCH(I897,tblReps[id],0))</f>
        <v>1</v>
      </c>
      <c r="K897" s="25" t="str">
        <f>INDEX(tblRegions[name],MATCH(J897,tblRegions[id],0))</f>
        <v>Northeast</v>
      </c>
    </row>
    <row r="898" spans="1:11" ht="15" customHeight="1" x14ac:dyDescent="0.3">
      <c r="A898" s="25">
        <f>Raw_Orders!A898</f>
        <v>897</v>
      </c>
      <c r="B898" s="25">
        <f>Raw_Orders!B898</f>
        <v>1601</v>
      </c>
      <c r="C898" s="30">
        <f>INT(Raw_Orders!C898)</f>
        <v>42094</v>
      </c>
      <c r="D898" s="25">
        <f t="shared" ref="D898:D961" si="42">YEAR(C898)</f>
        <v>2015</v>
      </c>
      <c r="E898" s="25">
        <f t="shared" ref="E898:E961" si="43">MONTH(C898)</f>
        <v>3</v>
      </c>
      <c r="F898" s="25" t="str">
        <f t="shared" ref="F898:F961" si="44">TEXT(C898,"mmm")</f>
        <v>Mar</v>
      </c>
      <c r="G898" s="25">
        <f>Raw_Orders!G898</f>
        <v>1102</v>
      </c>
      <c r="H898" s="29">
        <f>Raw_Orders!K898</f>
        <v>7045.91</v>
      </c>
      <c r="I898" s="25">
        <f>INDEX(tblAccounts[sales_rep_id],MATCH(B898,tblAccounts[id],0))</f>
        <v>321680</v>
      </c>
      <c r="J898" s="25">
        <f>INDEX(tblReps[region_id],MATCH(I898,tblReps[id],0))</f>
        <v>1</v>
      </c>
      <c r="K898" s="25" t="str">
        <f>INDEX(tblRegions[name],MATCH(J898,tblRegions[id],0))</f>
        <v>Northeast</v>
      </c>
    </row>
    <row r="899" spans="1:11" ht="15" customHeight="1" x14ac:dyDescent="0.3">
      <c r="A899" s="25">
        <f>Raw_Orders!A899</f>
        <v>898</v>
      </c>
      <c r="B899" s="25">
        <f>Raw_Orders!B899</f>
        <v>1601</v>
      </c>
      <c r="C899" s="30">
        <f>INT(Raw_Orders!C899)</f>
        <v>42124</v>
      </c>
      <c r="D899" s="25">
        <f t="shared" si="42"/>
        <v>2015</v>
      </c>
      <c r="E899" s="25">
        <f t="shared" si="43"/>
        <v>4</v>
      </c>
      <c r="F899" s="25" t="str">
        <f t="shared" si="44"/>
        <v>Apr</v>
      </c>
      <c r="G899" s="25">
        <f>Raw_Orders!G899</f>
        <v>515</v>
      </c>
      <c r="H899" s="29">
        <f>Raw_Orders!K899</f>
        <v>2604.85</v>
      </c>
      <c r="I899" s="25">
        <f>INDEX(tblAccounts[sales_rep_id],MATCH(B899,tblAccounts[id],0))</f>
        <v>321680</v>
      </c>
      <c r="J899" s="25">
        <f>INDEX(tblReps[region_id],MATCH(I899,tblReps[id],0))</f>
        <v>1</v>
      </c>
      <c r="K899" s="25" t="str">
        <f>INDEX(tblRegions[name],MATCH(J899,tblRegions[id],0))</f>
        <v>Northeast</v>
      </c>
    </row>
    <row r="900" spans="1:11" ht="15" customHeight="1" x14ac:dyDescent="0.3">
      <c r="A900" s="25">
        <f>Raw_Orders!A900</f>
        <v>899</v>
      </c>
      <c r="B900" s="25">
        <f>Raw_Orders!B900</f>
        <v>1601</v>
      </c>
      <c r="C900" s="30">
        <f>INT(Raw_Orders!C900)</f>
        <v>42153</v>
      </c>
      <c r="D900" s="25">
        <f t="shared" si="42"/>
        <v>2015</v>
      </c>
      <c r="E900" s="25">
        <f t="shared" si="43"/>
        <v>5</v>
      </c>
      <c r="F900" s="25" t="str">
        <f t="shared" si="44"/>
        <v>May</v>
      </c>
      <c r="G900" s="25">
        <f>Raw_Orders!G900</f>
        <v>74</v>
      </c>
      <c r="H900" s="29">
        <f>Raw_Orders!K900</f>
        <v>453.73</v>
      </c>
      <c r="I900" s="25">
        <f>INDEX(tblAccounts[sales_rep_id],MATCH(B900,tblAccounts[id],0))</f>
        <v>321680</v>
      </c>
      <c r="J900" s="25">
        <f>INDEX(tblReps[region_id],MATCH(I900,tblReps[id],0))</f>
        <v>1</v>
      </c>
      <c r="K900" s="25" t="str">
        <f>INDEX(tblRegions[name],MATCH(J900,tblRegions[id],0))</f>
        <v>Northeast</v>
      </c>
    </row>
    <row r="901" spans="1:11" ht="15" customHeight="1" x14ac:dyDescent="0.3">
      <c r="A901" s="25">
        <f>Raw_Orders!A901</f>
        <v>900</v>
      </c>
      <c r="B901" s="25">
        <f>Raw_Orders!B901</f>
        <v>1601</v>
      </c>
      <c r="C901" s="30">
        <f>INT(Raw_Orders!C901)</f>
        <v>42182</v>
      </c>
      <c r="D901" s="25">
        <f t="shared" si="42"/>
        <v>2015</v>
      </c>
      <c r="E901" s="25">
        <f t="shared" si="43"/>
        <v>6</v>
      </c>
      <c r="F901" s="25" t="str">
        <f t="shared" si="44"/>
        <v>Jun</v>
      </c>
      <c r="G901" s="25">
        <f>Raw_Orders!G901</f>
        <v>553</v>
      </c>
      <c r="H901" s="29">
        <f>Raw_Orders!K901</f>
        <v>2890.12</v>
      </c>
      <c r="I901" s="25">
        <f>INDEX(tblAccounts[sales_rep_id],MATCH(B901,tblAccounts[id],0))</f>
        <v>321680</v>
      </c>
      <c r="J901" s="25">
        <f>INDEX(tblReps[region_id],MATCH(I901,tblReps[id],0))</f>
        <v>1</v>
      </c>
      <c r="K901" s="25" t="str">
        <f>INDEX(tblRegions[name],MATCH(J901,tblRegions[id],0))</f>
        <v>Northeast</v>
      </c>
    </row>
    <row r="902" spans="1:11" ht="15" customHeight="1" x14ac:dyDescent="0.3">
      <c r="A902" s="25">
        <f>Raw_Orders!A902</f>
        <v>901</v>
      </c>
      <c r="B902" s="25">
        <f>Raw_Orders!B902</f>
        <v>1601</v>
      </c>
      <c r="C902" s="30">
        <f>INT(Raw_Orders!C902)</f>
        <v>42212</v>
      </c>
      <c r="D902" s="25">
        <f t="shared" si="42"/>
        <v>2015</v>
      </c>
      <c r="E902" s="25">
        <f t="shared" si="43"/>
        <v>7</v>
      </c>
      <c r="F902" s="25" t="str">
        <f t="shared" si="44"/>
        <v>Jul</v>
      </c>
      <c r="G902" s="25">
        <f>Raw_Orders!G902</f>
        <v>522</v>
      </c>
      <c r="H902" s="29">
        <f>Raw_Orders!K902</f>
        <v>2679.21</v>
      </c>
      <c r="I902" s="25">
        <f>INDEX(tblAccounts[sales_rep_id],MATCH(B902,tblAccounts[id],0))</f>
        <v>321680</v>
      </c>
      <c r="J902" s="25">
        <f>INDEX(tblReps[region_id],MATCH(I902,tblReps[id],0))</f>
        <v>1</v>
      </c>
      <c r="K902" s="25" t="str">
        <f>INDEX(tblRegions[name],MATCH(J902,tblRegions[id],0))</f>
        <v>Northeast</v>
      </c>
    </row>
    <row r="903" spans="1:11" ht="15" customHeight="1" x14ac:dyDescent="0.3">
      <c r="A903" s="25">
        <f>Raw_Orders!A903</f>
        <v>902</v>
      </c>
      <c r="B903" s="25">
        <f>Raw_Orders!B903</f>
        <v>1601</v>
      </c>
      <c r="C903" s="30">
        <f>INT(Raw_Orders!C903)</f>
        <v>42241</v>
      </c>
      <c r="D903" s="25">
        <f t="shared" si="42"/>
        <v>2015</v>
      </c>
      <c r="E903" s="25">
        <f t="shared" si="43"/>
        <v>8</v>
      </c>
      <c r="F903" s="25" t="str">
        <f t="shared" si="44"/>
        <v>Aug</v>
      </c>
      <c r="G903" s="25">
        <f>Raw_Orders!G903</f>
        <v>568</v>
      </c>
      <c r="H903" s="29">
        <f>Raw_Orders!K903</f>
        <v>2846.84</v>
      </c>
      <c r="I903" s="25">
        <f>INDEX(tblAccounts[sales_rep_id],MATCH(B903,tblAccounts[id],0))</f>
        <v>321680</v>
      </c>
      <c r="J903" s="25">
        <f>INDEX(tblReps[region_id],MATCH(I903,tblReps[id],0))</f>
        <v>1</v>
      </c>
      <c r="K903" s="25" t="str">
        <f>INDEX(tblRegions[name],MATCH(J903,tblRegions[id],0))</f>
        <v>Northeast</v>
      </c>
    </row>
    <row r="904" spans="1:11" ht="15" customHeight="1" x14ac:dyDescent="0.3">
      <c r="A904" s="25">
        <f>Raw_Orders!A904</f>
        <v>903</v>
      </c>
      <c r="B904" s="25">
        <f>Raw_Orders!B904</f>
        <v>1601</v>
      </c>
      <c r="C904" s="30">
        <f>INT(Raw_Orders!C904)</f>
        <v>42270</v>
      </c>
      <c r="D904" s="25">
        <f t="shared" si="42"/>
        <v>2015</v>
      </c>
      <c r="E904" s="25">
        <f t="shared" si="43"/>
        <v>9</v>
      </c>
      <c r="F904" s="25" t="str">
        <f t="shared" si="44"/>
        <v>Sep</v>
      </c>
      <c r="G904" s="25">
        <f>Raw_Orders!G904</f>
        <v>547</v>
      </c>
      <c r="H904" s="29">
        <f>Raw_Orders!K904</f>
        <v>2838.37</v>
      </c>
      <c r="I904" s="25">
        <f>INDEX(tblAccounts[sales_rep_id],MATCH(B904,tblAccounts[id],0))</f>
        <v>321680</v>
      </c>
      <c r="J904" s="25">
        <f>INDEX(tblReps[region_id],MATCH(I904,tblReps[id],0))</f>
        <v>1</v>
      </c>
      <c r="K904" s="25" t="str">
        <f>INDEX(tblRegions[name],MATCH(J904,tblRegions[id],0))</f>
        <v>Northeast</v>
      </c>
    </row>
    <row r="905" spans="1:11" ht="15" customHeight="1" x14ac:dyDescent="0.3">
      <c r="A905" s="25">
        <f>Raw_Orders!A905</f>
        <v>904</v>
      </c>
      <c r="B905" s="25">
        <f>Raw_Orders!B905</f>
        <v>1601</v>
      </c>
      <c r="C905" s="30">
        <f>INT(Raw_Orders!C905)</f>
        <v>42299</v>
      </c>
      <c r="D905" s="25">
        <f t="shared" si="42"/>
        <v>2015</v>
      </c>
      <c r="E905" s="25">
        <f t="shared" si="43"/>
        <v>10</v>
      </c>
      <c r="F905" s="25" t="str">
        <f t="shared" si="44"/>
        <v>Oct</v>
      </c>
      <c r="G905" s="25">
        <f>Raw_Orders!G905</f>
        <v>556</v>
      </c>
      <c r="H905" s="29">
        <f>Raw_Orders!K905</f>
        <v>2891.41</v>
      </c>
      <c r="I905" s="25">
        <f>INDEX(tblAccounts[sales_rep_id],MATCH(B905,tblAccounts[id],0))</f>
        <v>321680</v>
      </c>
      <c r="J905" s="25">
        <f>INDEX(tblReps[region_id],MATCH(I905,tblReps[id],0))</f>
        <v>1</v>
      </c>
      <c r="K905" s="25" t="str">
        <f>INDEX(tblRegions[name],MATCH(J905,tblRegions[id],0))</f>
        <v>Northeast</v>
      </c>
    </row>
    <row r="906" spans="1:11" ht="15" customHeight="1" x14ac:dyDescent="0.3">
      <c r="A906" s="25">
        <f>Raw_Orders!A906</f>
        <v>905</v>
      </c>
      <c r="B906" s="25">
        <f>Raw_Orders!B906</f>
        <v>1601</v>
      </c>
      <c r="C906" s="30">
        <f>INT(Raw_Orders!C906)</f>
        <v>42328</v>
      </c>
      <c r="D906" s="25">
        <f t="shared" si="42"/>
        <v>2015</v>
      </c>
      <c r="E906" s="25">
        <f t="shared" si="43"/>
        <v>11</v>
      </c>
      <c r="F906" s="25" t="str">
        <f t="shared" si="44"/>
        <v>Nov</v>
      </c>
      <c r="G906" s="25">
        <f>Raw_Orders!G906</f>
        <v>488</v>
      </c>
      <c r="H906" s="29">
        <f>Raw_Orders!K906</f>
        <v>2435.12</v>
      </c>
      <c r="I906" s="25">
        <f>INDEX(tblAccounts[sales_rep_id],MATCH(B906,tblAccounts[id],0))</f>
        <v>321680</v>
      </c>
      <c r="J906" s="25">
        <f>INDEX(tblReps[region_id],MATCH(I906,tblReps[id],0))</f>
        <v>1</v>
      </c>
      <c r="K906" s="25" t="str">
        <f>INDEX(tblRegions[name],MATCH(J906,tblRegions[id],0))</f>
        <v>Northeast</v>
      </c>
    </row>
    <row r="907" spans="1:11" ht="15" customHeight="1" x14ac:dyDescent="0.3">
      <c r="A907" s="25">
        <f>Raw_Orders!A907</f>
        <v>906</v>
      </c>
      <c r="B907" s="25">
        <f>Raw_Orders!B907</f>
        <v>1601</v>
      </c>
      <c r="C907" s="30">
        <f>INT(Raw_Orders!C907)</f>
        <v>42357</v>
      </c>
      <c r="D907" s="25">
        <f t="shared" si="42"/>
        <v>2015</v>
      </c>
      <c r="E907" s="25">
        <f t="shared" si="43"/>
        <v>12</v>
      </c>
      <c r="F907" s="25" t="str">
        <f t="shared" si="44"/>
        <v>Dec</v>
      </c>
      <c r="G907" s="25">
        <f>Raw_Orders!G907</f>
        <v>580</v>
      </c>
      <c r="H907" s="29">
        <f>Raw_Orders!K907</f>
        <v>3098.67</v>
      </c>
      <c r="I907" s="25">
        <f>INDEX(tblAccounts[sales_rep_id],MATCH(B907,tblAccounts[id],0))</f>
        <v>321680</v>
      </c>
      <c r="J907" s="25">
        <f>INDEX(tblReps[region_id],MATCH(I907,tblReps[id],0))</f>
        <v>1</v>
      </c>
      <c r="K907" s="25" t="str">
        <f>INDEX(tblRegions[name],MATCH(J907,tblRegions[id],0))</f>
        <v>Northeast</v>
      </c>
    </row>
    <row r="908" spans="1:11" ht="15" customHeight="1" x14ac:dyDescent="0.3">
      <c r="A908" s="25">
        <f>Raw_Orders!A908</f>
        <v>907</v>
      </c>
      <c r="B908" s="25">
        <f>Raw_Orders!B908</f>
        <v>1601</v>
      </c>
      <c r="C908" s="30">
        <f>INT(Raw_Orders!C908)</f>
        <v>42386</v>
      </c>
      <c r="D908" s="25">
        <f t="shared" si="42"/>
        <v>2016</v>
      </c>
      <c r="E908" s="25">
        <f t="shared" si="43"/>
        <v>1</v>
      </c>
      <c r="F908" s="25" t="str">
        <f t="shared" si="44"/>
        <v>Jan</v>
      </c>
      <c r="G908" s="25">
        <f>Raw_Orders!G908</f>
        <v>478</v>
      </c>
      <c r="H908" s="29">
        <f>Raw_Orders!K908</f>
        <v>2417.7600000000002</v>
      </c>
      <c r="I908" s="25">
        <f>INDEX(tblAccounts[sales_rep_id],MATCH(B908,tblAccounts[id],0))</f>
        <v>321680</v>
      </c>
      <c r="J908" s="25">
        <f>INDEX(tblReps[region_id],MATCH(I908,tblReps[id],0))</f>
        <v>1</v>
      </c>
      <c r="K908" s="25" t="str">
        <f>INDEX(tblRegions[name],MATCH(J908,tblRegions[id],0))</f>
        <v>Northeast</v>
      </c>
    </row>
    <row r="909" spans="1:11" ht="15" customHeight="1" x14ac:dyDescent="0.3">
      <c r="A909" s="25">
        <f>Raw_Orders!A909</f>
        <v>908</v>
      </c>
      <c r="B909" s="25">
        <f>Raw_Orders!B909</f>
        <v>1601</v>
      </c>
      <c r="C909" s="30">
        <f>INT(Raw_Orders!C909)</f>
        <v>42416</v>
      </c>
      <c r="D909" s="25">
        <f t="shared" si="42"/>
        <v>2016</v>
      </c>
      <c r="E909" s="25">
        <f t="shared" si="43"/>
        <v>2</v>
      </c>
      <c r="F909" s="25" t="str">
        <f t="shared" si="44"/>
        <v>Feb</v>
      </c>
      <c r="G909" s="25">
        <f>Raw_Orders!G909</f>
        <v>524</v>
      </c>
      <c r="H909" s="29">
        <f>Raw_Orders!K909</f>
        <v>2664.78</v>
      </c>
      <c r="I909" s="25">
        <f>INDEX(tblAccounts[sales_rep_id],MATCH(B909,tblAccounts[id],0))</f>
        <v>321680</v>
      </c>
      <c r="J909" s="25">
        <f>INDEX(tblReps[region_id],MATCH(I909,tblReps[id],0))</f>
        <v>1</v>
      </c>
      <c r="K909" s="25" t="str">
        <f>INDEX(tblRegions[name],MATCH(J909,tblRegions[id],0))</f>
        <v>Northeast</v>
      </c>
    </row>
    <row r="910" spans="1:11" ht="15" customHeight="1" x14ac:dyDescent="0.3">
      <c r="A910" s="25">
        <f>Raw_Orders!A910</f>
        <v>909</v>
      </c>
      <c r="B910" s="25">
        <f>Raw_Orders!B910</f>
        <v>1601</v>
      </c>
      <c r="C910" s="30">
        <f>INT(Raw_Orders!C910)</f>
        <v>42445</v>
      </c>
      <c r="D910" s="25">
        <f t="shared" si="42"/>
        <v>2016</v>
      </c>
      <c r="E910" s="25">
        <f t="shared" si="43"/>
        <v>3</v>
      </c>
      <c r="F910" s="25" t="str">
        <f t="shared" si="44"/>
        <v>Mar</v>
      </c>
      <c r="G910" s="25">
        <f>Raw_Orders!G910</f>
        <v>521</v>
      </c>
      <c r="H910" s="29">
        <f>Raw_Orders!K910</f>
        <v>2690.5</v>
      </c>
      <c r="I910" s="25">
        <f>INDEX(tblAccounts[sales_rep_id],MATCH(B910,tblAccounts[id],0))</f>
        <v>321680</v>
      </c>
      <c r="J910" s="25">
        <f>INDEX(tblReps[region_id],MATCH(I910,tblReps[id],0))</f>
        <v>1</v>
      </c>
      <c r="K910" s="25" t="str">
        <f>INDEX(tblRegions[name],MATCH(J910,tblRegions[id],0))</f>
        <v>Northeast</v>
      </c>
    </row>
    <row r="911" spans="1:11" ht="15" customHeight="1" x14ac:dyDescent="0.3">
      <c r="A911" s="25">
        <f>Raw_Orders!A911</f>
        <v>910</v>
      </c>
      <c r="B911" s="25">
        <f>Raw_Orders!B911</f>
        <v>1601</v>
      </c>
      <c r="C911" s="30">
        <f>INT(Raw_Orders!C911)</f>
        <v>42474</v>
      </c>
      <c r="D911" s="25">
        <f t="shared" si="42"/>
        <v>2016</v>
      </c>
      <c r="E911" s="25">
        <f t="shared" si="43"/>
        <v>4</v>
      </c>
      <c r="F911" s="25" t="str">
        <f t="shared" si="44"/>
        <v>Apr</v>
      </c>
      <c r="G911" s="25">
        <f>Raw_Orders!G911</f>
        <v>494</v>
      </c>
      <c r="H911" s="29">
        <f>Raw_Orders!K911</f>
        <v>2501.9899999999998</v>
      </c>
      <c r="I911" s="25">
        <f>INDEX(tblAccounts[sales_rep_id],MATCH(B911,tblAccounts[id],0))</f>
        <v>321680</v>
      </c>
      <c r="J911" s="25">
        <f>INDEX(tblReps[region_id],MATCH(I911,tblReps[id],0))</f>
        <v>1</v>
      </c>
      <c r="K911" s="25" t="str">
        <f>INDEX(tblRegions[name],MATCH(J911,tblRegions[id],0))</f>
        <v>Northeast</v>
      </c>
    </row>
    <row r="912" spans="1:11" ht="15" customHeight="1" x14ac:dyDescent="0.3">
      <c r="A912" s="25">
        <f>Raw_Orders!A912</f>
        <v>911</v>
      </c>
      <c r="B912" s="25">
        <f>Raw_Orders!B912</f>
        <v>1601</v>
      </c>
      <c r="C912" s="30">
        <f>INT(Raw_Orders!C912)</f>
        <v>42503</v>
      </c>
      <c r="D912" s="25">
        <f t="shared" si="42"/>
        <v>2016</v>
      </c>
      <c r="E912" s="25">
        <f t="shared" si="43"/>
        <v>5</v>
      </c>
      <c r="F912" s="25" t="str">
        <f t="shared" si="44"/>
        <v>May</v>
      </c>
      <c r="G912" s="25">
        <f>Raw_Orders!G912</f>
        <v>538</v>
      </c>
      <c r="H912" s="29">
        <f>Raw_Orders!K912</f>
        <v>2794.17</v>
      </c>
      <c r="I912" s="25">
        <f>INDEX(tblAccounts[sales_rep_id],MATCH(B912,tblAccounts[id],0))</f>
        <v>321680</v>
      </c>
      <c r="J912" s="25">
        <f>INDEX(tblReps[region_id],MATCH(I912,tblReps[id],0))</f>
        <v>1</v>
      </c>
      <c r="K912" s="25" t="str">
        <f>INDEX(tblRegions[name],MATCH(J912,tblRegions[id],0))</f>
        <v>Northeast</v>
      </c>
    </row>
    <row r="913" spans="1:11" ht="15" customHeight="1" x14ac:dyDescent="0.3">
      <c r="A913" s="25">
        <f>Raw_Orders!A913</f>
        <v>912</v>
      </c>
      <c r="B913" s="25">
        <f>Raw_Orders!B913</f>
        <v>1601</v>
      </c>
      <c r="C913" s="30">
        <f>INT(Raw_Orders!C913)</f>
        <v>42533</v>
      </c>
      <c r="D913" s="25">
        <f t="shared" si="42"/>
        <v>2016</v>
      </c>
      <c r="E913" s="25">
        <f t="shared" si="43"/>
        <v>6</v>
      </c>
      <c r="F913" s="25" t="str">
        <f t="shared" si="44"/>
        <v>Jun</v>
      </c>
      <c r="G913" s="25">
        <f>Raw_Orders!G913</f>
        <v>20</v>
      </c>
      <c r="H913" s="29">
        <f>Raw_Orders!K913</f>
        <v>150.43</v>
      </c>
      <c r="I913" s="25">
        <f>INDEX(tblAccounts[sales_rep_id],MATCH(B913,tblAccounts[id],0))</f>
        <v>321680</v>
      </c>
      <c r="J913" s="25">
        <f>INDEX(tblReps[region_id],MATCH(I913,tblReps[id],0))</f>
        <v>1</v>
      </c>
      <c r="K913" s="25" t="str">
        <f>INDEX(tblRegions[name],MATCH(J913,tblRegions[id],0))</f>
        <v>Northeast</v>
      </c>
    </row>
    <row r="914" spans="1:11" ht="15" customHeight="1" x14ac:dyDescent="0.3">
      <c r="A914" s="25">
        <f>Raw_Orders!A914</f>
        <v>913</v>
      </c>
      <c r="B914" s="25">
        <f>Raw_Orders!B914</f>
        <v>1601</v>
      </c>
      <c r="C914" s="30">
        <f>INT(Raw_Orders!C914)</f>
        <v>42563</v>
      </c>
      <c r="D914" s="25">
        <f t="shared" si="42"/>
        <v>2016</v>
      </c>
      <c r="E914" s="25">
        <f t="shared" si="43"/>
        <v>7</v>
      </c>
      <c r="F914" s="25" t="str">
        <f t="shared" si="44"/>
        <v>Jul</v>
      </c>
      <c r="G914" s="25">
        <f>Raw_Orders!G914</f>
        <v>616</v>
      </c>
      <c r="H914" s="29">
        <f>Raw_Orders!K914</f>
        <v>3427.45</v>
      </c>
      <c r="I914" s="25">
        <f>INDEX(tblAccounts[sales_rep_id],MATCH(B914,tblAccounts[id],0))</f>
        <v>321680</v>
      </c>
      <c r="J914" s="25">
        <f>INDEX(tblReps[region_id],MATCH(I914,tblReps[id],0))</f>
        <v>1</v>
      </c>
      <c r="K914" s="25" t="str">
        <f>INDEX(tblRegions[name],MATCH(J914,tblRegions[id],0))</f>
        <v>Northeast</v>
      </c>
    </row>
    <row r="915" spans="1:11" ht="15" customHeight="1" x14ac:dyDescent="0.3">
      <c r="A915" s="25">
        <f>Raw_Orders!A915</f>
        <v>914</v>
      </c>
      <c r="B915" s="25">
        <f>Raw_Orders!B915</f>
        <v>1601</v>
      </c>
      <c r="C915" s="30">
        <f>INT(Raw_Orders!C915)</f>
        <v>42593</v>
      </c>
      <c r="D915" s="25">
        <f t="shared" si="42"/>
        <v>2016</v>
      </c>
      <c r="E915" s="25">
        <f t="shared" si="43"/>
        <v>8</v>
      </c>
      <c r="F915" s="25" t="str">
        <f t="shared" si="44"/>
        <v>Aug</v>
      </c>
      <c r="G915" s="25">
        <f>Raw_Orders!G915</f>
        <v>511</v>
      </c>
      <c r="H915" s="29">
        <f>Raw_Orders!K915</f>
        <v>2607.4499999999998</v>
      </c>
      <c r="I915" s="25">
        <f>INDEX(tblAccounts[sales_rep_id],MATCH(B915,tblAccounts[id],0))</f>
        <v>321680</v>
      </c>
      <c r="J915" s="25">
        <f>INDEX(tblReps[region_id],MATCH(I915,tblReps[id],0))</f>
        <v>1</v>
      </c>
      <c r="K915" s="25" t="str">
        <f>INDEX(tblRegions[name],MATCH(J915,tblRegions[id],0))</f>
        <v>Northeast</v>
      </c>
    </row>
    <row r="916" spans="1:11" ht="15" customHeight="1" x14ac:dyDescent="0.3">
      <c r="A916" s="25">
        <f>Raw_Orders!A916</f>
        <v>915</v>
      </c>
      <c r="B916" s="25">
        <f>Raw_Orders!B916</f>
        <v>1601</v>
      </c>
      <c r="C916" s="30">
        <f>INT(Raw_Orders!C916)</f>
        <v>42622</v>
      </c>
      <c r="D916" s="25">
        <f t="shared" si="42"/>
        <v>2016</v>
      </c>
      <c r="E916" s="25">
        <f t="shared" si="43"/>
        <v>9</v>
      </c>
      <c r="F916" s="25" t="str">
        <f t="shared" si="44"/>
        <v>Sep</v>
      </c>
      <c r="G916" s="25">
        <f>Raw_Orders!G916</f>
        <v>535</v>
      </c>
      <c r="H916" s="29">
        <f>Raw_Orders!K916</f>
        <v>2807.37</v>
      </c>
      <c r="I916" s="25">
        <f>INDEX(tblAccounts[sales_rep_id],MATCH(B916,tblAccounts[id],0))</f>
        <v>321680</v>
      </c>
      <c r="J916" s="25">
        <f>INDEX(tblReps[region_id],MATCH(I916,tblReps[id],0))</f>
        <v>1</v>
      </c>
      <c r="K916" s="25" t="str">
        <f>INDEX(tblRegions[name],MATCH(J916,tblRegions[id],0))</f>
        <v>Northeast</v>
      </c>
    </row>
    <row r="917" spans="1:11" ht="15" customHeight="1" x14ac:dyDescent="0.3">
      <c r="A917" s="25">
        <f>Raw_Orders!A917</f>
        <v>916</v>
      </c>
      <c r="B917" s="25">
        <f>Raw_Orders!B917</f>
        <v>1601</v>
      </c>
      <c r="C917" s="30">
        <f>INT(Raw_Orders!C917)</f>
        <v>42652</v>
      </c>
      <c r="D917" s="25">
        <f t="shared" si="42"/>
        <v>2016</v>
      </c>
      <c r="E917" s="25">
        <f t="shared" si="43"/>
        <v>10</v>
      </c>
      <c r="F917" s="25" t="str">
        <f t="shared" si="44"/>
        <v>Oct</v>
      </c>
      <c r="G917" s="25">
        <f>Raw_Orders!G917</f>
        <v>586</v>
      </c>
      <c r="H917" s="29">
        <f>Raw_Orders!K917</f>
        <v>2981.03</v>
      </c>
      <c r="I917" s="25">
        <f>INDEX(tblAccounts[sales_rep_id],MATCH(B917,tblAccounts[id],0))</f>
        <v>321680</v>
      </c>
      <c r="J917" s="25">
        <f>INDEX(tblReps[region_id],MATCH(I917,tblReps[id],0))</f>
        <v>1</v>
      </c>
      <c r="K917" s="25" t="str">
        <f>INDEX(tblRegions[name],MATCH(J917,tblRegions[id],0))</f>
        <v>Northeast</v>
      </c>
    </row>
    <row r="918" spans="1:11" ht="15" customHeight="1" x14ac:dyDescent="0.3">
      <c r="A918" s="25">
        <f>Raw_Orders!A918</f>
        <v>917</v>
      </c>
      <c r="B918" s="25">
        <f>Raw_Orders!B918</f>
        <v>1601</v>
      </c>
      <c r="C918" s="30">
        <f>INT(Raw_Orders!C918)</f>
        <v>42681</v>
      </c>
      <c r="D918" s="25">
        <f t="shared" si="42"/>
        <v>2016</v>
      </c>
      <c r="E918" s="25">
        <f t="shared" si="43"/>
        <v>11</v>
      </c>
      <c r="F918" s="25" t="str">
        <f t="shared" si="44"/>
        <v>Nov</v>
      </c>
      <c r="G918" s="25">
        <f>Raw_Orders!G918</f>
        <v>612</v>
      </c>
      <c r="H918" s="29">
        <f>Raw_Orders!K918</f>
        <v>3061.38</v>
      </c>
      <c r="I918" s="25">
        <f>INDEX(tblAccounts[sales_rep_id],MATCH(B918,tblAccounts[id],0))</f>
        <v>321680</v>
      </c>
      <c r="J918" s="25">
        <f>INDEX(tblReps[region_id],MATCH(I918,tblReps[id],0))</f>
        <v>1</v>
      </c>
      <c r="K918" s="25" t="str">
        <f>INDEX(tblRegions[name],MATCH(J918,tblRegions[id],0))</f>
        <v>Northeast</v>
      </c>
    </row>
    <row r="919" spans="1:11" ht="15" customHeight="1" x14ac:dyDescent="0.3">
      <c r="A919" s="25">
        <f>Raw_Orders!A919</f>
        <v>918</v>
      </c>
      <c r="B919" s="25">
        <f>Raw_Orders!B919</f>
        <v>1601</v>
      </c>
      <c r="C919" s="30">
        <f>INT(Raw_Orders!C919)</f>
        <v>42710</v>
      </c>
      <c r="D919" s="25">
        <f t="shared" si="42"/>
        <v>2016</v>
      </c>
      <c r="E919" s="25">
        <f t="shared" si="43"/>
        <v>12</v>
      </c>
      <c r="F919" s="25" t="str">
        <f t="shared" si="44"/>
        <v>Dec</v>
      </c>
      <c r="G919" s="25">
        <f>Raw_Orders!G919</f>
        <v>512</v>
      </c>
      <c r="H919" s="29">
        <f>Raw_Orders!K919</f>
        <v>2604.96</v>
      </c>
      <c r="I919" s="25">
        <f>INDEX(tblAccounts[sales_rep_id],MATCH(B919,tblAccounts[id],0))</f>
        <v>321680</v>
      </c>
      <c r="J919" s="25">
        <f>INDEX(tblReps[region_id],MATCH(I919,tblReps[id],0))</f>
        <v>1</v>
      </c>
      <c r="K919" s="25" t="str">
        <f>INDEX(tblRegions[name],MATCH(J919,tblRegions[id],0))</f>
        <v>Northeast</v>
      </c>
    </row>
    <row r="920" spans="1:11" ht="15" customHeight="1" x14ac:dyDescent="0.3">
      <c r="A920" s="25">
        <f>Raw_Orders!A920</f>
        <v>919</v>
      </c>
      <c r="B920" s="25">
        <f>Raw_Orders!B920</f>
        <v>1611</v>
      </c>
      <c r="C920" s="30">
        <f>INT(Raw_Orders!C920)</f>
        <v>42281</v>
      </c>
      <c r="D920" s="25">
        <f t="shared" si="42"/>
        <v>2015</v>
      </c>
      <c r="E920" s="25">
        <f t="shared" si="43"/>
        <v>10</v>
      </c>
      <c r="F920" s="25" t="str">
        <f t="shared" si="44"/>
        <v>Oct</v>
      </c>
      <c r="G920" s="25">
        <f>Raw_Orders!G920</f>
        <v>509</v>
      </c>
      <c r="H920" s="29">
        <f>Raw_Orders!K920</f>
        <v>2614.91</v>
      </c>
      <c r="I920" s="25">
        <f>INDEX(tblAccounts[sales_rep_id],MATCH(B920,tblAccounts[id],0))</f>
        <v>321690</v>
      </c>
      <c r="J920" s="25">
        <f>INDEX(tblReps[region_id],MATCH(I920,tblReps[id],0))</f>
        <v>1</v>
      </c>
      <c r="K920" s="25" t="str">
        <f>INDEX(tblRegions[name],MATCH(J920,tblRegions[id],0))</f>
        <v>Northeast</v>
      </c>
    </row>
    <row r="921" spans="1:11" ht="15" customHeight="1" x14ac:dyDescent="0.3">
      <c r="A921" s="25">
        <f>Raw_Orders!A921</f>
        <v>920</v>
      </c>
      <c r="B921" s="25">
        <f>Raw_Orders!B921</f>
        <v>1611</v>
      </c>
      <c r="C921" s="30">
        <f>INT(Raw_Orders!C921)</f>
        <v>42311</v>
      </c>
      <c r="D921" s="25">
        <f t="shared" si="42"/>
        <v>2015</v>
      </c>
      <c r="E921" s="25">
        <f t="shared" si="43"/>
        <v>11</v>
      </c>
      <c r="F921" s="25" t="str">
        <f t="shared" si="44"/>
        <v>Nov</v>
      </c>
      <c r="G921" s="25">
        <f>Raw_Orders!G921</f>
        <v>501</v>
      </c>
      <c r="H921" s="29">
        <f>Raw_Orders!K921</f>
        <v>2504.9899999999998</v>
      </c>
      <c r="I921" s="25">
        <f>INDEX(tblAccounts[sales_rep_id],MATCH(B921,tblAccounts[id],0))</f>
        <v>321690</v>
      </c>
      <c r="J921" s="25">
        <f>INDEX(tblReps[region_id],MATCH(I921,tblReps[id],0))</f>
        <v>1</v>
      </c>
      <c r="K921" s="25" t="str">
        <f>INDEX(tblRegions[name],MATCH(J921,tblRegions[id],0))</f>
        <v>Northeast</v>
      </c>
    </row>
    <row r="922" spans="1:11" ht="15" customHeight="1" x14ac:dyDescent="0.3">
      <c r="A922" s="25">
        <f>Raw_Orders!A922</f>
        <v>921</v>
      </c>
      <c r="B922" s="25">
        <f>Raw_Orders!B922</f>
        <v>1611</v>
      </c>
      <c r="C922" s="30">
        <f>INT(Raw_Orders!C922)</f>
        <v>42340</v>
      </c>
      <c r="D922" s="25">
        <f t="shared" si="42"/>
        <v>2015</v>
      </c>
      <c r="E922" s="25">
        <f t="shared" si="43"/>
        <v>12</v>
      </c>
      <c r="F922" s="25" t="str">
        <f t="shared" si="44"/>
        <v>Dec</v>
      </c>
      <c r="G922" s="25">
        <f>Raw_Orders!G922</f>
        <v>497</v>
      </c>
      <c r="H922" s="29">
        <f>Raw_Orders!K922</f>
        <v>2523.85</v>
      </c>
      <c r="I922" s="25">
        <f>INDEX(tblAccounts[sales_rep_id],MATCH(B922,tblAccounts[id],0))</f>
        <v>321690</v>
      </c>
      <c r="J922" s="25">
        <f>INDEX(tblReps[region_id],MATCH(I922,tblReps[id],0))</f>
        <v>1</v>
      </c>
      <c r="K922" s="25" t="str">
        <f>INDEX(tblRegions[name],MATCH(J922,tblRegions[id],0))</f>
        <v>Northeast</v>
      </c>
    </row>
    <row r="923" spans="1:11" ht="15" customHeight="1" x14ac:dyDescent="0.3">
      <c r="A923" s="25">
        <f>Raw_Orders!A923</f>
        <v>922</v>
      </c>
      <c r="B923" s="25">
        <f>Raw_Orders!B923</f>
        <v>1611</v>
      </c>
      <c r="C923" s="30">
        <f>INT(Raw_Orders!C923)</f>
        <v>42369</v>
      </c>
      <c r="D923" s="25">
        <f t="shared" si="42"/>
        <v>2015</v>
      </c>
      <c r="E923" s="25">
        <f t="shared" si="43"/>
        <v>12</v>
      </c>
      <c r="F923" s="25" t="str">
        <f t="shared" si="44"/>
        <v>Dec</v>
      </c>
      <c r="G923" s="25">
        <f>Raw_Orders!G923</f>
        <v>528</v>
      </c>
      <c r="H923" s="29">
        <f>Raw_Orders!K923</f>
        <v>2693.54</v>
      </c>
      <c r="I923" s="25">
        <f>INDEX(tblAccounts[sales_rep_id],MATCH(B923,tblAccounts[id],0))</f>
        <v>321690</v>
      </c>
      <c r="J923" s="25">
        <f>INDEX(tblReps[region_id],MATCH(I923,tblReps[id],0))</f>
        <v>1</v>
      </c>
      <c r="K923" s="25" t="str">
        <f>INDEX(tblRegions[name],MATCH(J923,tblRegions[id],0))</f>
        <v>Northeast</v>
      </c>
    </row>
    <row r="924" spans="1:11" ht="15" customHeight="1" x14ac:dyDescent="0.3">
      <c r="A924" s="25">
        <f>Raw_Orders!A924</f>
        <v>923</v>
      </c>
      <c r="B924" s="25">
        <f>Raw_Orders!B924</f>
        <v>1611</v>
      </c>
      <c r="C924" s="30">
        <f>INT(Raw_Orders!C924)</f>
        <v>42398</v>
      </c>
      <c r="D924" s="25">
        <f t="shared" si="42"/>
        <v>2016</v>
      </c>
      <c r="E924" s="25">
        <f t="shared" si="43"/>
        <v>1</v>
      </c>
      <c r="F924" s="25" t="str">
        <f t="shared" si="44"/>
        <v>Jan</v>
      </c>
      <c r="G924" s="25">
        <f>Raw_Orders!G924</f>
        <v>540</v>
      </c>
      <c r="H924" s="29">
        <f>Raw_Orders!K924</f>
        <v>2732.1</v>
      </c>
      <c r="I924" s="25">
        <f>INDEX(tblAccounts[sales_rep_id],MATCH(B924,tblAccounts[id],0))</f>
        <v>321690</v>
      </c>
      <c r="J924" s="25">
        <f>INDEX(tblReps[region_id],MATCH(I924,tblReps[id],0))</f>
        <v>1</v>
      </c>
      <c r="K924" s="25" t="str">
        <f>INDEX(tblRegions[name],MATCH(J924,tblRegions[id],0))</f>
        <v>Northeast</v>
      </c>
    </row>
    <row r="925" spans="1:11" ht="15" customHeight="1" x14ac:dyDescent="0.3">
      <c r="A925" s="25">
        <f>Raw_Orders!A925</f>
        <v>924</v>
      </c>
      <c r="B925" s="25">
        <f>Raw_Orders!B925</f>
        <v>1611</v>
      </c>
      <c r="C925" s="30">
        <f>INT(Raw_Orders!C925)</f>
        <v>42428</v>
      </c>
      <c r="D925" s="25">
        <f t="shared" si="42"/>
        <v>2016</v>
      </c>
      <c r="E925" s="25">
        <f t="shared" si="43"/>
        <v>2</v>
      </c>
      <c r="F925" s="25" t="str">
        <f t="shared" si="44"/>
        <v>Feb</v>
      </c>
      <c r="G925" s="25">
        <f>Raw_Orders!G925</f>
        <v>533</v>
      </c>
      <c r="H925" s="29">
        <f>Raw_Orders!K925</f>
        <v>2754.77</v>
      </c>
      <c r="I925" s="25">
        <f>INDEX(tblAccounts[sales_rep_id],MATCH(B925,tblAccounts[id],0))</f>
        <v>321690</v>
      </c>
      <c r="J925" s="25">
        <f>INDEX(tblReps[region_id],MATCH(I925,tblReps[id],0))</f>
        <v>1</v>
      </c>
      <c r="K925" s="25" t="str">
        <f>INDEX(tblRegions[name],MATCH(J925,tblRegions[id],0))</f>
        <v>Northeast</v>
      </c>
    </row>
    <row r="926" spans="1:11" ht="15" customHeight="1" x14ac:dyDescent="0.3">
      <c r="A926" s="25">
        <f>Raw_Orders!A926</f>
        <v>925</v>
      </c>
      <c r="B926" s="25">
        <f>Raw_Orders!B926</f>
        <v>1611</v>
      </c>
      <c r="C926" s="30">
        <f>INT(Raw_Orders!C926)</f>
        <v>42457</v>
      </c>
      <c r="D926" s="25">
        <f t="shared" si="42"/>
        <v>2016</v>
      </c>
      <c r="E926" s="25">
        <f t="shared" si="43"/>
        <v>3</v>
      </c>
      <c r="F926" s="25" t="str">
        <f t="shared" si="44"/>
        <v>Mar</v>
      </c>
      <c r="G926" s="25">
        <f>Raw_Orders!G926</f>
        <v>430</v>
      </c>
      <c r="H926" s="29">
        <f>Raw_Orders!K926</f>
        <v>2145.6999999999998</v>
      </c>
      <c r="I926" s="25">
        <f>INDEX(tblAccounts[sales_rep_id],MATCH(B926,tblAccounts[id],0))</f>
        <v>321690</v>
      </c>
      <c r="J926" s="25">
        <f>INDEX(tblReps[region_id],MATCH(I926,tblReps[id],0))</f>
        <v>1</v>
      </c>
      <c r="K926" s="25" t="str">
        <f>INDEX(tblRegions[name],MATCH(J926,tblRegions[id],0))</f>
        <v>Northeast</v>
      </c>
    </row>
    <row r="927" spans="1:11" ht="15" customHeight="1" x14ac:dyDescent="0.3">
      <c r="A927" s="25">
        <f>Raw_Orders!A927</f>
        <v>926</v>
      </c>
      <c r="B927" s="25">
        <f>Raw_Orders!B927</f>
        <v>1611</v>
      </c>
      <c r="C927" s="30">
        <f>INT(Raw_Orders!C927)</f>
        <v>42487</v>
      </c>
      <c r="D927" s="25">
        <f t="shared" si="42"/>
        <v>2016</v>
      </c>
      <c r="E927" s="25">
        <f t="shared" si="43"/>
        <v>4</v>
      </c>
      <c r="F927" s="25" t="str">
        <f t="shared" si="44"/>
        <v>Apr</v>
      </c>
      <c r="G927" s="25">
        <f>Raw_Orders!G927</f>
        <v>464</v>
      </c>
      <c r="H927" s="29">
        <f>Raw_Orders!K927</f>
        <v>2405.36</v>
      </c>
      <c r="I927" s="25">
        <f>INDEX(tblAccounts[sales_rep_id],MATCH(B927,tblAccounts[id],0))</f>
        <v>321690</v>
      </c>
      <c r="J927" s="25">
        <f>INDEX(tblReps[region_id],MATCH(I927,tblReps[id],0))</f>
        <v>1</v>
      </c>
      <c r="K927" s="25" t="str">
        <f>INDEX(tblRegions[name],MATCH(J927,tblRegions[id],0))</f>
        <v>Northeast</v>
      </c>
    </row>
    <row r="928" spans="1:11" ht="15" customHeight="1" x14ac:dyDescent="0.3">
      <c r="A928" s="25">
        <f>Raw_Orders!A928</f>
        <v>927</v>
      </c>
      <c r="B928" s="25">
        <f>Raw_Orders!B928</f>
        <v>1611</v>
      </c>
      <c r="C928" s="30">
        <f>INT(Raw_Orders!C928)</f>
        <v>42516</v>
      </c>
      <c r="D928" s="25">
        <f t="shared" si="42"/>
        <v>2016</v>
      </c>
      <c r="E928" s="25">
        <f t="shared" si="43"/>
        <v>5</v>
      </c>
      <c r="F928" s="25" t="str">
        <f t="shared" si="44"/>
        <v>May</v>
      </c>
      <c r="G928" s="25">
        <f>Raw_Orders!G928</f>
        <v>13</v>
      </c>
      <c r="H928" s="29">
        <f>Raw_Orders!K928</f>
        <v>96.17</v>
      </c>
      <c r="I928" s="25">
        <f>INDEX(tblAccounts[sales_rep_id],MATCH(B928,tblAccounts[id],0))</f>
        <v>321690</v>
      </c>
      <c r="J928" s="25">
        <f>INDEX(tblReps[region_id],MATCH(I928,tblReps[id],0))</f>
        <v>1</v>
      </c>
      <c r="K928" s="25" t="str">
        <f>INDEX(tblRegions[name],MATCH(J928,tblRegions[id],0))</f>
        <v>Northeast</v>
      </c>
    </row>
    <row r="929" spans="1:11" ht="15" customHeight="1" x14ac:dyDescent="0.3">
      <c r="A929" s="25">
        <f>Raw_Orders!A929</f>
        <v>928</v>
      </c>
      <c r="B929" s="25">
        <f>Raw_Orders!B929</f>
        <v>1611</v>
      </c>
      <c r="C929" s="30">
        <f>INT(Raw_Orders!C929)</f>
        <v>42545</v>
      </c>
      <c r="D929" s="25">
        <f t="shared" si="42"/>
        <v>2016</v>
      </c>
      <c r="E929" s="25">
        <f t="shared" si="43"/>
        <v>6</v>
      </c>
      <c r="F929" s="25" t="str">
        <f t="shared" si="44"/>
        <v>Jun</v>
      </c>
      <c r="G929" s="25">
        <f>Raw_Orders!G929</f>
        <v>507</v>
      </c>
      <c r="H929" s="29">
        <f>Raw_Orders!K929</f>
        <v>2562.4299999999998</v>
      </c>
      <c r="I929" s="25">
        <f>INDEX(tblAccounts[sales_rep_id],MATCH(B929,tblAccounts[id],0))</f>
        <v>321690</v>
      </c>
      <c r="J929" s="25">
        <f>INDEX(tblReps[region_id],MATCH(I929,tblReps[id],0))</f>
        <v>1</v>
      </c>
      <c r="K929" s="25" t="str">
        <f>INDEX(tblRegions[name],MATCH(J929,tblRegions[id],0))</f>
        <v>Northeast</v>
      </c>
    </row>
    <row r="930" spans="1:11" ht="15" customHeight="1" x14ac:dyDescent="0.3">
      <c r="A930" s="25">
        <f>Raw_Orders!A930</f>
        <v>929</v>
      </c>
      <c r="B930" s="25">
        <f>Raw_Orders!B930</f>
        <v>1611</v>
      </c>
      <c r="C930" s="30">
        <f>INT(Raw_Orders!C930)</f>
        <v>42574</v>
      </c>
      <c r="D930" s="25">
        <f t="shared" si="42"/>
        <v>2016</v>
      </c>
      <c r="E930" s="25">
        <f t="shared" si="43"/>
        <v>7</v>
      </c>
      <c r="F930" s="25" t="str">
        <f t="shared" si="44"/>
        <v>Jul</v>
      </c>
      <c r="G930" s="25">
        <f>Raw_Orders!G930</f>
        <v>548</v>
      </c>
      <c r="H930" s="29">
        <f>Raw_Orders!K930</f>
        <v>2779.52</v>
      </c>
      <c r="I930" s="25">
        <f>INDEX(tblAccounts[sales_rep_id],MATCH(B930,tblAccounts[id],0))</f>
        <v>321690</v>
      </c>
      <c r="J930" s="25">
        <f>INDEX(tblReps[region_id],MATCH(I930,tblReps[id],0))</f>
        <v>1</v>
      </c>
      <c r="K930" s="25" t="str">
        <f>INDEX(tblRegions[name],MATCH(J930,tblRegions[id],0))</f>
        <v>Northeast</v>
      </c>
    </row>
    <row r="931" spans="1:11" ht="15" customHeight="1" x14ac:dyDescent="0.3">
      <c r="A931" s="25">
        <f>Raw_Orders!A931</f>
        <v>930</v>
      </c>
      <c r="B931" s="25">
        <f>Raw_Orders!B931</f>
        <v>1611</v>
      </c>
      <c r="C931" s="30">
        <f>INT(Raw_Orders!C931)</f>
        <v>42603</v>
      </c>
      <c r="D931" s="25">
        <f t="shared" si="42"/>
        <v>2016</v>
      </c>
      <c r="E931" s="25">
        <f t="shared" si="43"/>
        <v>8</v>
      </c>
      <c r="F931" s="25" t="str">
        <f t="shared" si="44"/>
        <v>Aug</v>
      </c>
      <c r="G931" s="25">
        <f>Raw_Orders!G931</f>
        <v>538</v>
      </c>
      <c r="H931" s="29">
        <f>Raw_Orders!K931</f>
        <v>2800.31</v>
      </c>
      <c r="I931" s="25">
        <f>INDEX(tblAccounts[sales_rep_id],MATCH(B931,tblAccounts[id],0))</f>
        <v>321690</v>
      </c>
      <c r="J931" s="25">
        <f>INDEX(tblReps[region_id],MATCH(I931,tblReps[id],0))</f>
        <v>1</v>
      </c>
      <c r="K931" s="25" t="str">
        <f>INDEX(tblRegions[name],MATCH(J931,tblRegions[id],0))</f>
        <v>Northeast</v>
      </c>
    </row>
    <row r="932" spans="1:11" ht="15" customHeight="1" x14ac:dyDescent="0.3">
      <c r="A932" s="25">
        <f>Raw_Orders!A932</f>
        <v>931</v>
      </c>
      <c r="B932" s="25">
        <f>Raw_Orders!B932</f>
        <v>1611</v>
      </c>
      <c r="C932" s="30">
        <f>INT(Raw_Orders!C932)</f>
        <v>42633</v>
      </c>
      <c r="D932" s="25">
        <f t="shared" si="42"/>
        <v>2016</v>
      </c>
      <c r="E932" s="25">
        <f t="shared" si="43"/>
        <v>9</v>
      </c>
      <c r="F932" s="25" t="str">
        <f t="shared" si="44"/>
        <v>Sep</v>
      </c>
      <c r="G932" s="25">
        <f>Raw_Orders!G932</f>
        <v>26</v>
      </c>
      <c r="H932" s="29">
        <f>Raw_Orders!K932</f>
        <v>205.45</v>
      </c>
      <c r="I932" s="25">
        <f>INDEX(tblAccounts[sales_rep_id],MATCH(B932,tblAccounts[id],0))</f>
        <v>321690</v>
      </c>
      <c r="J932" s="25">
        <f>INDEX(tblReps[region_id],MATCH(I932,tblReps[id],0))</f>
        <v>1</v>
      </c>
      <c r="K932" s="25" t="str">
        <f>INDEX(tblRegions[name],MATCH(J932,tblRegions[id],0))</f>
        <v>Northeast</v>
      </c>
    </row>
    <row r="933" spans="1:11" ht="15" customHeight="1" x14ac:dyDescent="0.3">
      <c r="A933" s="25">
        <f>Raw_Orders!A933</f>
        <v>932</v>
      </c>
      <c r="B933" s="25">
        <f>Raw_Orders!B933</f>
        <v>1611</v>
      </c>
      <c r="C933" s="30">
        <f>INT(Raw_Orders!C933)</f>
        <v>42663</v>
      </c>
      <c r="D933" s="25">
        <f t="shared" si="42"/>
        <v>2016</v>
      </c>
      <c r="E933" s="25">
        <f t="shared" si="43"/>
        <v>10</v>
      </c>
      <c r="F933" s="25" t="str">
        <f t="shared" si="44"/>
        <v>Oct</v>
      </c>
      <c r="G933" s="25">
        <f>Raw_Orders!G933</f>
        <v>575</v>
      </c>
      <c r="H933" s="29">
        <f>Raw_Orders!K933</f>
        <v>3118.37</v>
      </c>
      <c r="I933" s="25">
        <f>INDEX(tblAccounts[sales_rep_id],MATCH(B933,tblAccounts[id],0))</f>
        <v>321690</v>
      </c>
      <c r="J933" s="25">
        <f>INDEX(tblReps[region_id],MATCH(I933,tblReps[id],0))</f>
        <v>1</v>
      </c>
      <c r="K933" s="25" t="str">
        <f>INDEX(tblRegions[name],MATCH(J933,tblRegions[id],0))</f>
        <v>Northeast</v>
      </c>
    </row>
    <row r="934" spans="1:11" ht="15" customHeight="1" x14ac:dyDescent="0.3">
      <c r="A934" s="25">
        <f>Raw_Orders!A934</f>
        <v>933</v>
      </c>
      <c r="B934" s="25">
        <f>Raw_Orders!B934</f>
        <v>1611</v>
      </c>
      <c r="C934" s="30">
        <f>INT(Raw_Orders!C934)</f>
        <v>42693</v>
      </c>
      <c r="D934" s="25">
        <f t="shared" si="42"/>
        <v>2016</v>
      </c>
      <c r="E934" s="25">
        <f t="shared" si="43"/>
        <v>11</v>
      </c>
      <c r="F934" s="25" t="str">
        <f t="shared" si="44"/>
        <v>Nov</v>
      </c>
      <c r="G934" s="25">
        <f>Raw_Orders!G934</f>
        <v>520</v>
      </c>
      <c r="H934" s="29">
        <f>Raw_Orders!K934</f>
        <v>2664.27</v>
      </c>
      <c r="I934" s="25">
        <f>INDEX(tblAccounts[sales_rep_id],MATCH(B934,tblAccounts[id],0))</f>
        <v>321690</v>
      </c>
      <c r="J934" s="25">
        <f>INDEX(tblReps[region_id],MATCH(I934,tblReps[id],0))</f>
        <v>1</v>
      </c>
      <c r="K934" s="25" t="str">
        <f>INDEX(tblRegions[name],MATCH(J934,tblRegions[id],0))</f>
        <v>Northeast</v>
      </c>
    </row>
    <row r="935" spans="1:11" ht="15" customHeight="1" x14ac:dyDescent="0.3">
      <c r="A935" s="25">
        <f>Raw_Orders!A935</f>
        <v>934</v>
      </c>
      <c r="B935" s="25">
        <f>Raw_Orders!B935</f>
        <v>1611</v>
      </c>
      <c r="C935" s="30">
        <f>INT(Raw_Orders!C935)</f>
        <v>42722</v>
      </c>
      <c r="D935" s="25">
        <f t="shared" si="42"/>
        <v>2016</v>
      </c>
      <c r="E935" s="25">
        <f t="shared" si="43"/>
        <v>12</v>
      </c>
      <c r="F935" s="25" t="str">
        <f t="shared" si="44"/>
        <v>Dec</v>
      </c>
      <c r="G935" s="25">
        <f>Raw_Orders!G935</f>
        <v>529</v>
      </c>
      <c r="H935" s="29">
        <f>Raw_Orders!K935</f>
        <v>2710.44</v>
      </c>
      <c r="I935" s="25">
        <f>INDEX(tblAccounts[sales_rep_id],MATCH(B935,tblAccounts[id],0))</f>
        <v>321690</v>
      </c>
      <c r="J935" s="25">
        <f>INDEX(tblReps[region_id],MATCH(I935,tblReps[id],0))</f>
        <v>1</v>
      </c>
      <c r="K935" s="25" t="str">
        <f>INDEX(tblRegions[name],MATCH(J935,tblRegions[id],0))</f>
        <v>Northeast</v>
      </c>
    </row>
    <row r="936" spans="1:11" ht="15" customHeight="1" x14ac:dyDescent="0.3">
      <c r="A936" s="25">
        <f>Raw_Orders!A936</f>
        <v>935</v>
      </c>
      <c r="B936" s="25">
        <f>Raw_Orders!B936</f>
        <v>1621</v>
      </c>
      <c r="C936" s="30">
        <f>INT(Raw_Orders!C936)</f>
        <v>42711</v>
      </c>
      <c r="D936" s="25">
        <f t="shared" si="42"/>
        <v>2016</v>
      </c>
      <c r="E936" s="25">
        <f t="shared" si="43"/>
        <v>12</v>
      </c>
      <c r="F936" s="25" t="str">
        <f t="shared" si="44"/>
        <v>Dec</v>
      </c>
      <c r="G936" s="25">
        <f>Raw_Orders!G936</f>
        <v>208</v>
      </c>
      <c r="H936" s="29">
        <f>Raw_Orders!K936</f>
        <v>1374.38</v>
      </c>
      <c r="I936" s="25">
        <f>INDEX(tblAccounts[sales_rep_id],MATCH(B936,tblAccounts[id],0))</f>
        <v>321700</v>
      </c>
      <c r="J936" s="25">
        <f>INDEX(tblReps[region_id],MATCH(I936,tblReps[id],0))</f>
        <v>1</v>
      </c>
      <c r="K936" s="25" t="str">
        <f>INDEX(tblRegions[name],MATCH(J936,tblRegions[id],0))</f>
        <v>Northeast</v>
      </c>
    </row>
    <row r="937" spans="1:11" ht="15" customHeight="1" x14ac:dyDescent="0.3">
      <c r="A937" s="25">
        <f>Raw_Orders!A937</f>
        <v>936</v>
      </c>
      <c r="B937" s="25">
        <f>Raw_Orders!B937</f>
        <v>1631</v>
      </c>
      <c r="C937" s="30">
        <f>INT(Raw_Orders!C937)</f>
        <v>42500</v>
      </c>
      <c r="D937" s="25">
        <f t="shared" si="42"/>
        <v>2016</v>
      </c>
      <c r="E937" s="25">
        <f t="shared" si="43"/>
        <v>5</v>
      </c>
      <c r="F937" s="25" t="str">
        <f t="shared" si="44"/>
        <v>May</v>
      </c>
      <c r="G937" s="25">
        <f>Raw_Orders!G937</f>
        <v>275</v>
      </c>
      <c r="H937" s="29">
        <f>Raw_Orders!K937</f>
        <v>1881.92</v>
      </c>
      <c r="I937" s="25">
        <f>INDEX(tblAccounts[sales_rep_id],MATCH(B937,tblAccounts[id],0))</f>
        <v>321500</v>
      </c>
      <c r="J937" s="25">
        <f>INDEX(tblReps[region_id],MATCH(I937,tblReps[id],0))</f>
        <v>1</v>
      </c>
      <c r="K937" s="25" t="str">
        <f>INDEX(tblRegions[name],MATCH(J937,tblRegions[id],0))</f>
        <v>Northeast</v>
      </c>
    </row>
    <row r="938" spans="1:11" ht="15" customHeight="1" x14ac:dyDescent="0.3">
      <c r="A938" s="25">
        <f>Raw_Orders!A938</f>
        <v>937</v>
      </c>
      <c r="B938" s="25">
        <f>Raw_Orders!B938</f>
        <v>1631</v>
      </c>
      <c r="C938" s="30">
        <f>INT(Raw_Orders!C938)</f>
        <v>42530</v>
      </c>
      <c r="D938" s="25">
        <f t="shared" si="42"/>
        <v>2016</v>
      </c>
      <c r="E938" s="25">
        <f t="shared" si="43"/>
        <v>6</v>
      </c>
      <c r="F938" s="25" t="str">
        <f t="shared" si="44"/>
        <v>Jun</v>
      </c>
      <c r="G938" s="25">
        <f>Raw_Orders!G938</f>
        <v>143</v>
      </c>
      <c r="H938" s="29">
        <f>Raw_Orders!K938</f>
        <v>858.08</v>
      </c>
      <c r="I938" s="25">
        <f>INDEX(tblAccounts[sales_rep_id],MATCH(B938,tblAccounts[id],0))</f>
        <v>321500</v>
      </c>
      <c r="J938" s="25">
        <f>INDEX(tblReps[region_id],MATCH(I938,tblReps[id],0))</f>
        <v>1</v>
      </c>
      <c r="K938" s="25" t="str">
        <f>INDEX(tblRegions[name],MATCH(J938,tblRegions[id],0))</f>
        <v>Northeast</v>
      </c>
    </row>
    <row r="939" spans="1:11" ht="15" customHeight="1" x14ac:dyDescent="0.3">
      <c r="A939" s="25">
        <f>Raw_Orders!A939</f>
        <v>938</v>
      </c>
      <c r="B939" s="25">
        <f>Raw_Orders!B939</f>
        <v>1631</v>
      </c>
      <c r="C939" s="30">
        <f>INT(Raw_Orders!C939)</f>
        <v>42589</v>
      </c>
      <c r="D939" s="25">
        <f t="shared" si="42"/>
        <v>2016</v>
      </c>
      <c r="E939" s="25">
        <f t="shared" si="43"/>
        <v>8</v>
      </c>
      <c r="F939" s="25" t="str">
        <f t="shared" si="44"/>
        <v>Aug</v>
      </c>
      <c r="G939" s="25">
        <f>Raw_Orders!G939</f>
        <v>146</v>
      </c>
      <c r="H939" s="29">
        <f>Raw_Orders!K939</f>
        <v>855.57</v>
      </c>
      <c r="I939" s="25">
        <f>INDEX(tblAccounts[sales_rep_id],MATCH(B939,tblAccounts[id],0))</f>
        <v>321500</v>
      </c>
      <c r="J939" s="25">
        <f>INDEX(tblReps[region_id],MATCH(I939,tblReps[id],0))</f>
        <v>1</v>
      </c>
      <c r="K939" s="25" t="str">
        <f>INDEX(tblRegions[name],MATCH(J939,tblRegions[id],0))</f>
        <v>Northeast</v>
      </c>
    </row>
    <row r="940" spans="1:11" ht="15" customHeight="1" x14ac:dyDescent="0.3">
      <c r="A940" s="25">
        <f>Raw_Orders!A940</f>
        <v>939</v>
      </c>
      <c r="B940" s="25">
        <f>Raw_Orders!B940</f>
        <v>1631</v>
      </c>
      <c r="C940" s="30">
        <f>INT(Raw_Orders!C940)</f>
        <v>42648</v>
      </c>
      <c r="D940" s="25">
        <f t="shared" si="42"/>
        <v>2016</v>
      </c>
      <c r="E940" s="25">
        <f t="shared" si="43"/>
        <v>10</v>
      </c>
      <c r="F940" s="25" t="str">
        <f t="shared" si="44"/>
        <v>Oct</v>
      </c>
      <c r="G940" s="25">
        <f>Raw_Orders!G940</f>
        <v>184</v>
      </c>
      <c r="H940" s="29">
        <f>Raw_Orders!K940</f>
        <v>1124.54</v>
      </c>
      <c r="I940" s="25">
        <f>INDEX(tblAccounts[sales_rep_id],MATCH(B940,tblAccounts[id],0))</f>
        <v>321500</v>
      </c>
      <c r="J940" s="25">
        <f>INDEX(tblReps[region_id],MATCH(I940,tblReps[id],0))</f>
        <v>1</v>
      </c>
      <c r="K940" s="25" t="str">
        <f>INDEX(tblRegions[name],MATCH(J940,tblRegions[id],0))</f>
        <v>Northeast</v>
      </c>
    </row>
    <row r="941" spans="1:11" ht="15" customHeight="1" x14ac:dyDescent="0.3">
      <c r="A941" s="25">
        <f>Raw_Orders!A941</f>
        <v>940</v>
      </c>
      <c r="B941" s="25">
        <f>Raw_Orders!B941</f>
        <v>1631</v>
      </c>
      <c r="C941" s="30">
        <f>INT(Raw_Orders!C941)</f>
        <v>42677</v>
      </c>
      <c r="D941" s="25">
        <f t="shared" si="42"/>
        <v>2016</v>
      </c>
      <c r="E941" s="25">
        <f t="shared" si="43"/>
        <v>11</v>
      </c>
      <c r="F941" s="25" t="str">
        <f t="shared" si="44"/>
        <v>Nov</v>
      </c>
      <c r="G941" s="25">
        <f>Raw_Orders!G941</f>
        <v>150</v>
      </c>
      <c r="H941" s="29">
        <f>Raw_Orders!K941</f>
        <v>899.92</v>
      </c>
      <c r="I941" s="25">
        <f>INDEX(tblAccounts[sales_rep_id],MATCH(B941,tblAccounts[id],0))</f>
        <v>321500</v>
      </c>
      <c r="J941" s="25">
        <f>INDEX(tblReps[region_id],MATCH(I941,tblReps[id],0))</f>
        <v>1</v>
      </c>
      <c r="K941" s="25" t="str">
        <f>INDEX(tblRegions[name],MATCH(J941,tblRegions[id],0))</f>
        <v>Northeast</v>
      </c>
    </row>
    <row r="942" spans="1:11" ht="15" customHeight="1" x14ac:dyDescent="0.3">
      <c r="A942" s="25">
        <f>Raw_Orders!A942</f>
        <v>941</v>
      </c>
      <c r="B942" s="25">
        <f>Raw_Orders!B942</f>
        <v>1631</v>
      </c>
      <c r="C942" s="30">
        <f>INT(Raw_Orders!C942)</f>
        <v>42706</v>
      </c>
      <c r="D942" s="25">
        <f t="shared" si="42"/>
        <v>2016</v>
      </c>
      <c r="E942" s="25">
        <f t="shared" si="43"/>
        <v>12</v>
      </c>
      <c r="F942" s="25" t="str">
        <f t="shared" si="44"/>
        <v>Dec</v>
      </c>
      <c r="G942" s="25">
        <f>Raw_Orders!G942</f>
        <v>139</v>
      </c>
      <c r="H942" s="29">
        <f>Raw_Orders!K942</f>
        <v>813.61</v>
      </c>
      <c r="I942" s="25">
        <f>INDEX(tblAccounts[sales_rep_id],MATCH(B942,tblAccounts[id],0))</f>
        <v>321500</v>
      </c>
      <c r="J942" s="25">
        <f>INDEX(tblReps[region_id],MATCH(I942,tblReps[id],0))</f>
        <v>1</v>
      </c>
      <c r="K942" s="25" t="str">
        <f>INDEX(tblRegions[name],MATCH(J942,tblRegions[id],0))</f>
        <v>Northeast</v>
      </c>
    </row>
    <row r="943" spans="1:11" ht="15" customHeight="1" x14ac:dyDescent="0.3">
      <c r="A943" s="25">
        <f>Raw_Orders!A943</f>
        <v>942</v>
      </c>
      <c r="B943" s="25">
        <f>Raw_Orders!B943</f>
        <v>1631</v>
      </c>
      <c r="C943" s="30">
        <f>INT(Raw_Orders!C943)</f>
        <v>42735</v>
      </c>
      <c r="D943" s="25">
        <f t="shared" si="42"/>
        <v>2016</v>
      </c>
      <c r="E943" s="25">
        <f t="shared" si="43"/>
        <v>12</v>
      </c>
      <c r="F943" s="25" t="str">
        <f t="shared" si="44"/>
        <v>Dec</v>
      </c>
      <c r="G943" s="25">
        <f>Raw_Orders!G943</f>
        <v>110</v>
      </c>
      <c r="H943" s="29">
        <f>Raw_Orders!K943</f>
        <v>548.9</v>
      </c>
      <c r="I943" s="25">
        <f>INDEX(tblAccounts[sales_rep_id],MATCH(B943,tblAccounts[id],0))</f>
        <v>321500</v>
      </c>
      <c r="J943" s="25">
        <f>INDEX(tblReps[region_id],MATCH(I943,tblReps[id],0))</f>
        <v>1</v>
      </c>
      <c r="K943" s="25" t="str">
        <f>INDEX(tblRegions[name],MATCH(J943,tblRegions[id],0))</f>
        <v>Northeast</v>
      </c>
    </row>
    <row r="944" spans="1:11" ht="15" customHeight="1" x14ac:dyDescent="0.3">
      <c r="A944" s="25">
        <f>Raw_Orders!A944</f>
        <v>943</v>
      </c>
      <c r="B944" s="25">
        <f>Raw_Orders!B944</f>
        <v>1641</v>
      </c>
      <c r="C944" s="30">
        <f>INT(Raw_Orders!C944)</f>
        <v>42623</v>
      </c>
      <c r="D944" s="25">
        <f t="shared" si="42"/>
        <v>2016</v>
      </c>
      <c r="E944" s="25">
        <f t="shared" si="43"/>
        <v>9</v>
      </c>
      <c r="F944" s="25" t="str">
        <f t="shared" si="44"/>
        <v>Sep</v>
      </c>
      <c r="G944" s="25">
        <f>Raw_Orders!G944</f>
        <v>356</v>
      </c>
      <c r="H944" s="29">
        <f>Raw_Orders!K944</f>
        <v>1886.52</v>
      </c>
      <c r="I944" s="25">
        <f>INDEX(tblAccounts[sales_rep_id],MATCH(B944,tblAccounts[id],0))</f>
        <v>321510</v>
      </c>
      <c r="J944" s="25">
        <f>INDEX(tblReps[region_id],MATCH(I944,tblReps[id],0))</f>
        <v>1</v>
      </c>
      <c r="K944" s="25" t="str">
        <f>INDEX(tblRegions[name],MATCH(J944,tblRegions[id],0))</f>
        <v>Northeast</v>
      </c>
    </row>
    <row r="945" spans="1:11" ht="15" customHeight="1" x14ac:dyDescent="0.3">
      <c r="A945" s="25">
        <f>Raw_Orders!A945</f>
        <v>944</v>
      </c>
      <c r="B945" s="25">
        <f>Raw_Orders!B945</f>
        <v>1641</v>
      </c>
      <c r="C945" s="30">
        <f>INT(Raw_Orders!C945)</f>
        <v>42652</v>
      </c>
      <c r="D945" s="25">
        <f t="shared" si="42"/>
        <v>2016</v>
      </c>
      <c r="E945" s="25">
        <f t="shared" si="43"/>
        <v>10</v>
      </c>
      <c r="F945" s="25" t="str">
        <f t="shared" si="44"/>
        <v>Oct</v>
      </c>
      <c r="G945" s="25">
        <f>Raw_Orders!G945</f>
        <v>390</v>
      </c>
      <c r="H945" s="29">
        <f>Raw_Orders!K945</f>
        <v>2002.44</v>
      </c>
      <c r="I945" s="25">
        <f>INDEX(tblAccounts[sales_rep_id],MATCH(B945,tblAccounts[id],0))</f>
        <v>321510</v>
      </c>
      <c r="J945" s="25">
        <f>INDEX(tblReps[region_id],MATCH(I945,tblReps[id],0))</f>
        <v>1</v>
      </c>
      <c r="K945" s="25" t="str">
        <f>INDEX(tblRegions[name],MATCH(J945,tblRegions[id],0))</f>
        <v>Northeast</v>
      </c>
    </row>
    <row r="946" spans="1:11" ht="15" customHeight="1" x14ac:dyDescent="0.3">
      <c r="A946" s="25">
        <f>Raw_Orders!A946</f>
        <v>945</v>
      </c>
      <c r="B946" s="25">
        <f>Raw_Orders!B946</f>
        <v>1641</v>
      </c>
      <c r="C946" s="30">
        <f>INT(Raw_Orders!C946)</f>
        <v>42681</v>
      </c>
      <c r="D946" s="25">
        <f t="shared" si="42"/>
        <v>2016</v>
      </c>
      <c r="E946" s="25">
        <f t="shared" si="43"/>
        <v>11</v>
      </c>
      <c r="F946" s="25" t="str">
        <f t="shared" si="44"/>
        <v>Nov</v>
      </c>
      <c r="G946" s="25">
        <f>Raw_Orders!G946</f>
        <v>330</v>
      </c>
      <c r="H946" s="29">
        <f>Raw_Orders!K946</f>
        <v>1744.2</v>
      </c>
      <c r="I946" s="25">
        <f>INDEX(tblAccounts[sales_rep_id],MATCH(B946,tblAccounts[id],0))</f>
        <v>321510</v>
      </c>
      <c r="J946" s="25">
        <f>INDEX(tblReps[region_id],MATCH(I946,tblReps[id],0))</f>
        <v>1</v>
      </c>
      <c r="K946" s="25" t="str">
        <f>INDEX(tblRegions[name],MATCH(J946,tblRegions[id],0))</f>
        <v>Northeast</v>
      </c>
    </row>
    <row r="947" spans="1:11" ht="15" customHeight="1" x14ac:dyDescent="0.3">
      <c r="A947" s="25">
        <f>Raw_Orders!A947</f>
        <v>946</v>
      </c>
      <c r="B947" s="25">
        <f>Raw_Orders!B947</f>
        <v>1641</v>
      </c>
      <c r="C947" s="30">
        <f>INT(Raw_Orders!C947)</f>
        <v>42710</v>
      </c>
      <c r="D947" s="25">
        <f t="shared" si="42"/>
        <v>2016</v>
      </c>
      <c r="E947" s="25">
        <f t="shared" si="43"/>
        <v>12</v>
      </c>
      <c r="F947" s="25" t="str">
        <f t="shared" si="44"/>
        <v>Dec</v>
      </c>
      <c r="G947" s="25">
        <f>Raw_Orders!G947</f>
        <v>338</v>
      </c>
      <c r="H947" s="29">
        <f>Raw_Orders!K947</f>
        <v>1814.95</v>
      </c>
      <c r="I947" s="25">
        <f>INDEX(tblAccounts[sales_rep_id],MATCH(B947,tblAccounts[id],0))</f>
        <v>321510</v>
      </c>
      <c r="J947" s="25">
        <f>INDEX(tblReps[region_id],MATCH(I947,tblReps[id],0))</f>
        <v>1</v>
      </c>
      <c r="K947" s="25" t="str">
        <f>INDEX(tblRegions[name],MATCH(J947,tblRegions[id],0))</f>
        <v>Northeast</v>
      </c>
    </row>
    <row r="948" spans="1:11" ht="15" customHeight="1" x14ac:dyDescent="0.3">
      <c r="A948" s="25">
        <f>Raw_Orders!A948</f>
        <v>947</v>
      </c>
      <c r="B948" s="25">
        <f>Raw_Orders!B948</f>
        <v>1651</v>
      </c>
      <c r="C948" s="30">
        <f>INT(Raw_Orders!C948)</f>
        <v>41832</v>
      </c>
      <c r="D948" s="25">
        <f t="shared" si="42"/>
        <v>2014</v>
      </c>
      <c r="E948" s="25">
        <f t="shared" si="43"/>
        <v>7</v>
      </c>
      <c r="F948" s="25" t="str">
        <f t="shared" si="44"/>
        <v>Jul</v>
      </c>
      <c r="G948" s="25">
        <f>Raw_Orders!G948</f>
        <v>161</v>
      </c>
      <c r="H948" s="29">
        <f>Raw_Orders!K948</f>
        <v>833.39</v>
      </c>
      <c r="I948" s="25">
        <f>INDEX(tblAccounts[sales_rep_id],MATCH(B948,tblAccounts[id],0))</f>
        <v>321520</v>
      </c>
      <c r="J948" s="25">
        <f>INDEX(tblReps[region_id],MATCH(I948,tblReps[id],0))</f>
        <v>1</v>
      </c>
      <c r="K948" s="25" t="str">
        <f>INDEX(tblRegions[name],MATCH(J948,tblRegions[id],0))</f>
        <v>Northeast</v>
      </c>
    </row>
    <row r="949" spans="1:11" ht="15" customHeight="1" x14ac:dyDescent="0.3">
      <c r="A949" s="25">
        <f>Raw_Orders!A949</f>
        <v>948</v>
      </c>
      <c r="B949" s="25">
        <f>Raw_Orders!B949</f>
        <v>1651</v>
      </c>
      <c r="C949" s="30">
        <f>INT(Raw_Orders!C949)</f>
        <v>41862</v>
      </c>
      <c r="D949" s="25">
        <f t="shared" si="42"/>
        <v>2014</v>
      </c>
      <c r="E949" s="25">
        <f t="shared" si="43"/>
        <v>8</v>
      </c>
      <c r="F949" s="25" t="str">
        <f t="shared" si="44"/>
        <v>Aug</v>
      </c>
      <c r="G949" s="25">
        <f>Raw_Orders!G949</f>
        <v>186</v>
      </c>
      <c r="H949" s="29">
        <f>Raw_Orders!K949</f>
        <v>1031.43</v>
      </c>
      <c r="I949" s="25">
        <f>INDEX(tblAccounts[sales_rep_id],MATCH(B949,tblAccounts[id],0))</f>
        <v>321520</v>
      </c>
      <c r="J949" s="25">
        <f>INDEX(tblReps[region_id],MATCH(I949,tblReps[id],0))</f>
        <v>1</v>
      </c>
      <c r="K949" s="25" t="str">
        <f>INDEX(tblRegions[name],MATCH(J949,tblRegions[id],0))</f>
        <v>Northeast</v>
      </c>
    </row>
    <row r="950" spans="1:11" ht="15" customHeight="1" x14ac:dyDescent="0.3">
      <c r="A950" s="25">
        <f>Raw_Orders!A950</f>
        <v>949</v>
      </c>
      <c r="B950" s="25">
        <f>Raw_Orders!B950</f>
        <v>1651</v>
      </c>
      <c r="C950" s="30">
        <f>INT(Raw_Orders!C950)</f>
        <v>41891</v>
      </c>
      <c r="D950" s="25">
        <f t="shared" si="42"/>
        <v>2014</v>
      </c>
      <c r="E950" s="25">
        <f t="shared" si="43"/>
        <v>9</v>
      </c>
      <c r="F950" s="25" t="str">
        <f t="shared" si="44"/>
        <v>Sep</v>
      </c>
      <c r="G950" s="25">
        <f>Raw_Orders!G950</f>
        <v>40</v>
      </c>
      <c r="H950" s="29">
        <f>Raw_Orders!K950</f>
        <v>199.6</v>
      </c>
      <c r="I950" s="25">
        <f>INDEX(tblAccounts[sales_rep_id],MATCH(B950,tblAccounts[id],0))</f>
        <v>321520</v>
      </c>
      <c r="J950" s="25">
        <f>INDEX(tblReps[region_id],MATCH(I950,tblReps[id],0))</f>
        <v>1</v>
      </c>
      <c r="K950" s="25" t="str">
        <f>INDEX(tblRegions[name],MATCH(J950,tblRegions[id],0))</f>
        <v>Northeast</v>
      </c>
    </row>
    <row r="951" spans="1:11" ht="15" customHeight="1" x14ac:dyDescent="0.3">
      <c r="A951" s="25">
        <f>Raw_Orders!A951</f>
        <v>950</v>
      </c>
      <c r="B951" s="25">
        <f>Raw_Orders!B951</f>
        <v>1651</v>
      </c>
      <c r="C951" s="30">
        <f>INT(Raw_Orders!C951)</f>
        <v>41920</v>
      </c>
      <c r="D951" s="25">
        <f t="shared" si="42"/>
        <v>2014</v>
      </c>
      <c r="E951" s="25">
        <f t="shared" si="43"/>
        <v>10</v>
      </c>
      <c r="F951" s="25" t="str">
        <f t="shared" si="44"/>
        <v>Oct</v>
      </c>
      <c r="G951" s="25">
        <f>Raw_Orders!G951</f>
        <v>174</v>
      </c>
      <c r="H951" s="29">
        <f>Raw_Orders!K951</f>
        <v>915.21</v>
      </c>
      <c r="I951" s="25">
        <f>INDEX(tblAccounts[sales_rep_id],MATCH(B951,tblAccounts[id],0))</f>
        <v>321520</v>
      </c>
      <c r="J951" s="25">
        <f>INDEX(tblReps[region_id],MATCH(I951,tblReps[id],0))</f>
        <v>1</v>
      </c>
      <c r="K951" s="25" t="str">
        <f>INDEX(tblRegions[name],MATCH(J951,tblRegions[id],0))</f>
        <v>Northeast</v>
      </c>
    </row>
    <row r="952" spans="1:11" ht="15" customHeight="1" x14ac:dyDescent="0.3">
      <c r="A952" s="25">
        <f>Raw_Orders!A952</f>
        <v>951</v>
      </c>
      <c r="B952" s="25">
        <f>Raw_Orders!B952</f>
        <v>1651</v>
      </c>
      <c r="C952" s="30">
        <f>INT(Raw_Orders!C952)</f>
        <v>41979</v>
      </c>
      <c r="D952" s="25">
        <f t="shared" si="42"/>
        <v>2014</v>
      </c>
      <c r="E952" s="25">
        <f t="shared" si="43"/>
        <v>12</v>
      </c>
      <c r="F952" s="25" t="str">
        <f t="shared" si="44"/>
        <v>Dec</v>
      </c>
      <c r="G952" s="25">
        <f>Raw_Orders!G952</f>
        <v>187</v>
      </c>
      <c r="H952" s="29">
        <f>Raw_Orders!K952</f>
        <v>967.54</v>
      </c>
      <c r="I952" s="25">
        <f>INDEX(tblAccounts[sales_rep_id],MATCH(B952,tblAccounts[id],0))</f>
        <v>321520</v>
      </c>
      <c r="J952" s="25">
        <f>INDEX(tblReps[region_id],MATCH(I952,tblReps[id],0))</f>
        <v>1</v>
      </c>
      <c r="K952" s="25" t="str">
        <f>INDEX(tblRegions[name],MATCH(J952,tblRegions[id],0))</f>
        <v>Northeast</v>
      </c>
    </row>
    <row r="953" spans="1:11" ht="15" customHeight="1" x14ac:dyDescent="0.3">
      <c r="A953" s="25">
        <f>Raw_Orders!A953</f>
        <v>952</v>
      </c>
      <c r="B953" s="25">
        <f>Raw_Orders!B953</f>
        <v>1651</v>
      </c>
      <c r="C953" s="30">
        <f>INT(Raw_Orders!C953)</f>
        <v>42008</v>
      </c>
      <c r="D953" s="25">
        <f t="shared" si="42"/>
        <v>2015</v>
      </c>
      <c r="E953" s="25">
        <f t="shared" si="43"/>
        <v>1</v>
      </c>
      <c r="F953" s="25" t="str">
        <f t="shared" si="44"/>
        <v>Jan</v>
      </c>
      <c r="G953" s="25">
        <f>Raw_Orders!G953</f>
        <v>215</v>
      </c>
      <c r="H953" s="29">
        <f>Raw_Orders!K953</f>
        <v>1112.8499999999999</v>
      </c>
      <c r="I953" s="25">
        <f>INDEX(tblAccounts[sales_rep_id],MATCH(B953,tblAccounts[id],0))</f>
        <v>321520</v>
      </c>
      <c r="J953" s="25">
        <f>INDEX(tblReps[region_id],MATCH(I953,tblReps[id],0))</f>
        <v>1</v>
      </c>
      <c r="K953" s="25" t="str">
        <f>INDEX(tblRegions[name],MATCH(J953,tblRegions[id],0))</f>
        <v>Northeast</v>
      </c>
    </row>
    <row r="954" spans="1:11" ht="15" customHeight="1" x14ac:dyDescent="0.3">
      <c r="A954" s="25">
        <f>Raw_Orders!A954</f>
        <v>953</v>
      </c>
      <c r="B954" s="25">
        <f>Raw_Orders!B954</f>
        <v>1651</v>
      </c>
      <c r="C954" s="30">
        <f>INT(Raw_Orders!C954)</f>
        <v>42038</v>
      </c>
      <c r="D954" s="25">
        <f t="shared" si="42"/>
        <v>2015</v>
      </c>
      <c r="E954" s="25">
        <f t="shared" si="43"/>
        <v>2</v>
      </c>
      <c r="F954" s="25" t="str">
        <f t="shared" si="44"/>
        <v>Feb</v>
      </c>
      <c r="G954" s="25">
        <f>Raw_Orders!G954</f>
        <v>95</v>
      </c>
      <c r="H954" s="29">
        <f>Raw_Orders!K954</f>
        <v>486.55</v>
      </c>
      <c r="I954" s="25">
        <f>INDEX(tblAccounts[sales_rep_id],MATCH(B954,tblAccounts[id],0))</f>
        <v>321520</v>
      </c>
      <c r="J954" s="25">
        <f>INDEX(tblReps[region_id],MATCH(I954,tblReps[id],0))</f>
        <v>1</v>
      </c>
      <c r="K954" s="25" t="str">
        <f>INDEX(tblRegions[name],MATCH(J954,tblRegions[id],0))</f>
        <v>Northeast</v>
      </c>
    </row>
    <row r="955" spans="1:11" ht="15" customHeight="1" x14ac:dyDescent="0.3">
      <c r="A955" s="25">
        <f>Raw_Orders!A955</f>
        <v>954</v>
      </c>
      <c r="B955" s="25">
        <f>Raw_Orders!B955</f>
        <v>1651</v>
      </c>
      <c r="C955" s="30">
        <f>INT(Raw_Orders!C955)</f>
        <v>42067</v>
      </c>
      <c r="D955" s="25">
        <f t="shared" si="42"/>
        <v>2015</v>
      </c>
      <c r="E955" s="25">
        <f t="shared" si="43"/>
        <v>3</v>
      </c>
      <c r="F955" s="25" t="str">
        <f t="shared" si="44"/>
        <v>Mar</v>
      </c>
      <c r="G955" s="25">
        <f>Raw_Orders!G955</f>
        <v>151</v>
      </c>
      <c r="H955" s="29">
        <f>Raw_Orders!K955</f>
        <v>753.49</v>
      </c>
      <c r="I955" s="25">
        <f>INDEX(tblAccounts[sales_rep_id],MATCH(B955,tblAccounts[id],0))</f>
        <v>321520</v>
      </c>
      <c r="J955" s="25">
        <f>INDEX(tblReps[region_id],MATCH(I955,tblReps[id],0))</f>
        <v>1</v>
      </c>
      <c r="K955" s="25" t="str">
        <f>INDEX(tblRegions[name],MATCH(J955,tblRegions[id],0))</f>
        <v>Northeast</v>
      </c>
    </row>
    <row r="956" spans="1:11" ht="15" customHeight="1" x14ac:dyDescent="0.3">
      <c r="A956" s="25">
        <f>Raw_Orders!A956</f>
        <v>955</v>
      </c>
      <c r="B956" s="25">
        <f>Raw_Orders!B956</f>
        <v>1651</v>
      </c>
      <c r="C956" s="30">
        <f>INT(Raw_Orders!C956)</f>
        <v>42096</v>
      </c>
      <c r="D956" s="25">
        <f t="shared" si="42"/>
        <v>2015</v>
      </c>
      <c r="E956" s="25">
        <f t="shared" si="43"/>
        <v>4</v>
      </c>
      <c r="F956" s="25" t="str">
        <f t="shared" si="44"/>
        <v>Apr</v>
      </c>
      <c r="G956" s="25">
        <f>Raw_Orders!G956</f>
        <v>138</v>
      </c>
      <c r="H956" s="29">
        <f>Raw_Orders!K956</f>
        <v>798.74</v>
      </c>
      <c r="I956" s="25">
        <f>INDEX(tblAccounts[sales_rep_id],MATCH(B956,tblAccounts[id],0))</f>
        <v>321520</v>
      </c>
      <c r="J956" s="25">
        <f>INDEX(tblReps[region_id],MATCH(I956,tblReps[id],0))</f>
        <v>1</v>
      </c>
      <c r="K956" s="25" t="str">
        <f>INDEX(tblRegions[name],MATCH(J956,tblRegions[id],0))</f>
        <v>Northeast</v>
      </c>
    </row>
    <row r="957" spans="1:11" ht="15" customHeight="1" x14ac:dyDescent="0.3">
      <c r="A957" s="25">
        <f>Raw_Orders!A957</f>
        <v>956</v>
      </c>
      <c r="B957" s="25">
        <f>Raw_Orders!B957</f>
        <v>1651</v>
      </c>
      <c r="C957" s="30">
        <f>INT(Raw_Orders!C957)</f>
        <v>42126</v>
      </c>
      <c r="D957" s="25">
        <f t="shared" si="42"/>
        <v>2015</v>
      </c>
      <c r="E957" s="25">
        <f t="shared" si="43"/>
        <v>5</v>
      </c>
      <c r="F957" s="25" t="str">
        <f t="shared" si="44"/>
        <v>May</v>
      </c>
      <c r="G957" s="25">
        <f>Raw_Orders!G957</f>
        <v>162</v>
      </c>
      <c r="H957" s="29">
        <f>Raw_Orders!K957</f>
        <v>830.88</v>
      </c>
      <c r="I957" s="25">
        <f>INDEX(tblAccounts[sales_rep_id],MATCH(B957,tblAccounts[id],0))</f>
        <v>321520</v>
      </c>
      <c r="J957" s="25">
        <f>INDEX(tblReps[region_id],MATCH(I957,tblReps[id],0))</f>
        <v>1</v>
      </c>
      <c r="K957" s="25" t="str">
        <f>INDEX(tblRegions[name],MATCH(J957,tblRegions[id],0))</f>
        <v>Northeast</v>
      </c>
    </row>
    <row r="958" spans="1:11" ht="15" customHeight="1" x14ac:dyDescent="0.3">
      <c r="A958" s="25">
        <f>Raw_Orders!A958</f>
        <v>957</v>
      </c>
      <c r="B958" s="25">
        <f>Raw_Orders!B958</f>
        <v>1651</v>
      </c>
      <c r="C958" s="30">
        <f>INT(Raw_Orders!C958)</f>
        <v>42155</v>
      </c>
      <c r="D958" s="25">
        <f t="shared" si="42"/>
        <v>2015</v>
      </c>
      <c r="E958" s="25">
        <f t="shared" si="43"/>
        <v>5</v>
      </c>
      <c r="F958" s="25" t="str">
        <f t="shared" si="44"/>
        <v>May</v>
      </c>
      <c r="G958" s="25">
        <f>Raw_Orders!G958</f>
        <v>181</v>
      </c>
      <c r="H958" s="29">
        <f>Raw_Orders!K958</f>
        <v>1025.2</v>
      </c>
      <c r="I958" s="25">
        <f>INDEX(tblAccounts[sales_rep_id],MATCH(B958,tblAccounts[id],0))</f>
        <v>321520</v>
      </c>
      <c r="J958" s="25">
        <f>INDEX(tblReps[region_id],MATCH(I958,tblReps[id],0))</f>
        <v>1</v>
      </c>
      <c r="K958" s="25" t="str">
        <f>INDEX(tblRegions[name],MATCH(J958,tblRegions[id],0))</f>
        <v>Northeast</v>
      </c>
    </row>
    <row r="959" spans="1:11" ht="15" customHeight="1" x14ac:dyDescent="0.3">
      <c r="A959" s="25">
        <f>Raw_Orders!A959</f>
        <v>958</v>
      </c>
      <c r="B959" s="25">
        <f>Raw_Orders!B959</f>
        <v>1651</v>
      </c>
      <c r="C959" s="30">
        <f>INT(Raw_Orders!C959)</f>
        <v>42184</v>
      </c>
      <c r="D959" s="25">
        <f t="shared" si="42"/>
        <v>2015</v>
      </c>
      <c r="E959" s="25">
        <f t="shared" si="43"/>
        <v>6</v>
      </c>
      <c r="F959" s="25" t="str">
        <f t="shared" si="44"/>
        <v>Jun</v>
      </c>
      <c r="G959" s="25">
        <f>Raw_Orders!G959</f>
        <v>171</v>
      </c>
      <c r="H959" s="29">
        <f>Raw_Orders!K959</f>
        <v>938.37</v>
      </c>
      <c r="I959" s="25">
        <f>INDEX(tblAccounts[sales_rep_id],MATCH(B959,tblAccounts[id],0))</f>
        <v>321520</v>
      </c>
      <c r="J959" s="25">
        <f>INDEX(tblReps[region_id],MATCH(I959,tblReps[id],0))</f>
        <v>1</v>
      </c>
      <c r="K959" s="25" t="str">
        <f>INDEX(tblRegions[name],MATCH(J959,tblRegions[id],0))</f>
        <v>Northeast</v>
      </c>
    </row>
    <row r="960" spans="1:11" ht="15" customHeight="1" x14ac:dyDescent="0.3">
      <c r="A960" s="25">
        <f>Raw_Orders!A960</f>
        <v>959</v>
      </c>
      <c r="B960" s="25">
        <f>Raw_Orders!B960</f>
        <v>1651</v>
      </c>
      <c r="C960" s="30">
        <f>INT(Raw_Orders!C960)</f>
        <v>42213</v>
      </c>
      <c r="D960" s="25">
        <f t="shared" si="42"/>
        <v>2015</v>
      </c>
      <c r="E960" s="25">
        <f t="shared" si="43"/>
        <v>7</v>
      </c>
      <c r="F960" s="25" t="str">
        <f t="shared" si="44"/>
        <v>Jul</v>
      </c>
      <c r="G960" s="25">
        <f>Raw_Orders!G960</f>
        <v>177</v>
      </c>
      <c r="H960" s="29">
        <f>Raw_Orders!K960</f>
        <v>953.23</v>
      </c>
      <c r="I960" s="25">
        <f>INDEX(tblAccounts[sales_rep_id],MATCH(B960,tblAccounts[id],0))</f>
        <v>321520</v>
      </c>
      <c r="J960" s="25">
        <f>INDEX(tblReps[region_id],MATCH(I960,tblReps[id],0))</f>
        <v>1</v>
      </c>
      <c r="K960" s="25" t="str">
        <f>INDEX(tblRegions[name],MATCH(J960,tblRegions[id],0))</f>
        <v>Northeast</v>
      </c>
    </row>
    <row r="961" spans="1:11" ht="15" customHeight="1" x14ac:dyDescent="0.3">
      <c r="A961" s="25">
        <f>Raw_Orders!A961</f>
        <v>960</v>
      </c>
      <c r="B961" s="25">
        <f>Raw_Orders!B961</f>
        <v>1651</v>
      </c>
      <c r="C961" s="30">
        <f>INT(Raw_Orders!C961)</f>
        <v>42244</v>
      </c>
      <c r="D961" s="25">
        <f t="shared" si="42"/>
        <v>2015</v>
      </c>
      <c r="E961" s="25">
        <f t="shared" si="43"/>
        <v>8</v>
      </c>
      <c r="F961" s="25" t="str">
        <f t="shared" si="44"/>
        <v>Aug</v>
      </c>
      <c r="G961" s="25">
        <f>Raw_Orders!G961</f>
        <v>188</v>
      </c>
      <c r="H961" s="29">
        <f>Raw_Orders!K961</f>
        <v>1070.68</v>
      </c>
      <c r="I961" s="25">
        <f>INDEX(tblAccounts[sales_rep_id],MATCH(B961,tblAccounts[id],0))</f>
        <v>321520</v>
      </c>
      <c r="J961" s="25">
        <f>INDEX(tblReps[region_id],MATCH(I961,tblReps[id],0))</f>
        <v>1</v>
      </c>
      <c r="K961" s="25" t="str">
        <f>INDEX(tblRegions[name],MATCH(J961,tblRegions[id],0))</f>
        <v>Northeast</v>
      </c>
    </row>
    <row r="962" spans="1:11" ht="15" customHeight="1" x14ac:dyDescent="0.3">
      <c r="A962" s="25">
        <f>Raw_Orders!A962</f>
        <v>961</v>
      </c>
      <c r="B962" s="25">
        <f>Raw_Orders!B962</f>
        <v>1651</v>
      </c>
      <c r="C962" s="30">
        <f>INT(Raw_Orders!C962)</f>
        <v>42272</v>
      </c>
      <c r="D962" s="25">
        <f t="shared" ref="D962:D1025" si="45">YEAR(C962)</f>
        <v>2015</v>
      </c>
      <c r="E962" s="25">
        <f t="shared" ref="E962:E1025" si="46">MONTH(C962)</f>
        <v>9</v>
      </c>
      <c r="F962" s="25" t="str">
        <f t="shared" ref="F962:F1025" si="47">TEXT(C962,"mmm")</f>
        <v>Sep</v>
      </c>
      <c r="G962" s="25">
        <f>Raw_Orders!G962</f>
        <v>302</v>
      </c>
      <c r="H962" s="29">
        <f>Raw_Orders!K962</f>
        <v>1941.93</v>
      </c>
      <c r="I962" s="25">
        <f>INDEX(tblAccounts[sales_rep_id],MATCH(B962,tblAccounts[id],0))</f>
        <v>321520</v>
      </c>
      <c r="J962" s="25">
        <f>INDEX(tblReps[region_id],MATCH(I962,tblReps[id],0))</f>
        <v>1</v>
      </c>
      <c r="K962" s="25" t="str">
        <f>INDEX(tblRegions[name],MATCH(J962,tblRegions[id],0))</f>
        <v>Northeast</v>
      </c>
    </row>
    <row r="963" spans="1:11" ht="15" customHeight="1" x14ac:dyDescent="0.3">
      <c r="A963" s="25">
        <f>Raw_Orders!A963</f>
        <v>962</v>
      </c>
      <c r="B963" s="25">
        <f>Raw_Orders!B963</f>
        <v>1651</v>
      </c>
      <c r="C963" s="30">
        <f>INT(Raw_Orders!C963)</f>
        <v>42302</v>
      </c>
      <c r="D963" s="25">
        <f t="shared" si="45"/>
        <v>2015</v>
      </c>
      <c r="E963" s="25">
        <f t="shared" si="46"/>
        <v>10</v>
      </c>
      <c r="F963" s="25" t="str">
        <f t="shared" si="47"/>
        <v>Oct</v>
      </c>
      <c r="G963" s="25">
        <f>Raw_Orders!G963</f>
        <v>131</v>
      </c>
      <c r="H963" s="29">
        <f>Raw_Orders!K963</f>
        <v>653.69000000000005</v>
      </c>
      <c r="I963" s="25">
        <f>INDEX(tblAccounts[sales_rep_id],MATCH(B963,tblAccounts[id],0))</f>
        <v>321520</v>
      </c>
      <c r="J963" s="25">
        <f>INDEX(tblReps[region_id],MATCH(I963,tblReps[id],0))</f>
        <v>1</v>
      </c>
      <c r="K963" s="25" t="str">
        <f>INDEX(tblRegions[name],MATCH(J963,tblRegions[id],0))</f>
        <v>Northeast</v>
      </c>
    </row>
    <row r="964" spans="1:11" ht="15" customHeight="1" x14ac:dyDescent="0.3">
      <c r="A964" s="25">
        <f>Raw_Orders!A964</f>
        <v>963</v>
      </c>
      <c r="B964" s="25">
        <f>Raw_Orders!B964</f>
        <v>1651</v>
      </c>
      <c r="C964" s="30">
        <f>INT(Raw_Orders!C964)</f>
        <v>42331</v>
      </c>
      <c r="D964" s="25">
        <f t="shared" si="45"/>
        <v>2015</v>
      </c>
      <c r="E964" s="25">
        <f t="shared" si="46"/>
        <v>11</v>
      </c>
      <c r="F964" s="25" t="str">
        <f t="shared" si="47"/>
        <v>Nov</v>
      </c>
      <c r="G964" s="25">
        <f>Raw_Orders!G964</f>
        <v>176</v>
      </c>
      <c r="H964" s="29">
        <f>Raw_Orders!K964</f>
        <v>900.74</v>
      </c>
      <c r="I964" s="25">
        <f>INDEX(tblAccounts[sales_rep_id],MATCH(B964,tblAccounts[id],0))</f>
        <v>321520</v>
      </c>
      <c r="J964" s="25">
        <f>INDEX(tblReps[region_id],MATCH(I964,tblReps[id],0))</f>
        <v>1</v>
      </c>
      <c r="K964" s="25" t="str">
        <f>INDEX(tblRegions[name],MATCH(J964,tblRegions[id],0))</f>
        <v>Northeast</v>
      </c>
    </row>
    <row r="965" spans="1:11" ht="15" customHeight="1" x14ac:dyDescent="0.3">
      <c r="A965" s="25">
        <f>Raw_Orders!A965</f>
        <v>964</v>
      </c>
      <c r="B965" s="25">
        <f>Raw_Orders!B965</f>
        <v>1651</v>
      </c>
      <c r="C965" s="30">
        <f>INT(Raw_Orders!C965)</f>
        <v>42360</v>
      </c>
      <c r="D965" s="25">
        <f t="shared" si="45"/>
        <v>2015</v>
      </c>
      <c r="E965" s="25">
        <f t="shared" si="46"/>
        <v>12</v>
      </c>
      <c r="F965" s="25" t="str">
        <f t="shared" si="47"/>
        <v>Dec</v>
      </c>
      <c r="G965" s="25">
        <f>Raw_Orders!G965</f>
        <v>139</v>
      </c>
      <c r="H965" s="29">
        <f>Raw_Orders!K965</f>
        <v>721.11</v>
      </c>
      <c r="I965" s="25">
        <f>INDEX(tblAccounts[sales_rep_id],MATCH(B965,tblAccounts[id],0))</f>
        <v>321520</v>
      </c>
      <c r="J965" s="25">
        <f>INDEX(tblReps[region_id],MATCH(I965,tblReps[id],0))</f>
        <v>1</v>
      </c>
      <c r="K965" s="25" t="str">
        <f>INDEX(tblRegions[name],MATCH(J965,tblRegions[id],0))</f>
        <v>Northeast</v>
      </c>
    </row>
    <row r="966" spans="1:11" ht="15" customHeight="1" x14ac:dyDescent="0.3">
      <c r="A966" s="25">
        <f>Raw_Orders!A966</f>
        <v>965</v>
      </c>
      <c r="B966" s="25">
        <f>Raw_Orders!B966</f>
        <v>1651</v>
      </c>
      <c r="C966" s="30">
        <f>INT(Raw_Orders!C966)</f>
        <v>42389</v>
      </c>
      <c r="D966" s="25">
        <f t="shared" si="45"/>
        <v>2016</v>
      </c>
      <c r="E966" s="25">
        <f t="shared" si="46"/>
        <v>1</v>
      </c>
      <c r="F966" s="25" t="str">
        <f t="shared" si="47"/>
        <v>Jan</v>
      </c>
      <c r="G966" s="25">
        <f>Raw_Orders!G966</f>
        <v>191</v>
      </c>
      <c r="H966" s="29">
        <f>Raw_Orders!K966</f>
        <v>1043.1500000000001</v>
      </c>
      <c r="I966" s="25">
        <f>INDEX(tblAccounts[sales_rep_id],MATCH(B966,tblAccounts[id],0))</f>
        <v>321520</v>
      </c>
      <c r="J966" s="25">
        <f>INDEX(tblReps[region_id],MATCH(I966,tblReps[id],0))</f>
        <v>1</v>
      </c>
      <c r="K966" s="25" t="str">
        <f>INDEX(tblRegions[name],MATCH(J966,tblRegions[id],0))</f>
        <v>Northeast</v>
      </c>
    </row>
    <row r="967" spans="1:11" ht="15" customHeight="1" x14ac:dyDescent="0.3">
      <c r="A967" s="25">
        <f>Raw_Orders!A967</f>
        <v>966</v>
      </c>
      <c r="B967" s="25">
        <f>Raw_Orders!B967</f>
        <v>1651</v>
      </c>
      <c r="C967" s="30">
        <f>INT(Raw_Orders!C967)</f>
        <v>42418</v>
      </c>
      <c r="D967" s="25">
        <f t="shared" si="45"/>
        <v>2016</v>
      </c>
      <c r="E967" s="25">
        <f t="shared" si="46"/>
        <v>2</v>
      </c>
      <c r="F967" s="25" t="str">
        <f t="shared" si="47"/>
        <v>Feb</v>
      </c>
      <c r="G967" s="25">
        <f>Raw_Orders!G967</f>
        <v>155</v>
      </c>
      <c r="H967" s="29">
        <f>Raw_Orders!K967</f>
        <v>785.95</v>
      </c>
      <c r="I967" s="25">
        <f>INDEX(tblAccounts[sales_rep_id],MATCH(B967,tblAccounts[id],0))</f>
        <v>321520</v>
      </c>
      <c r="J967" s="25">
        <f>INDEX(tblReps[region_id],MATCH(I967,tblReps[id],0))</f>
        <v>1</v>
      </c>
      <c r="K967" s="25" t="str">
        <f>INDEX(tblRegions[name],MATCH(J967,tblRegions[id],0))</f>
        <v>Northeast</v>
      </c>
    </row>
    <row r="968" spans="1:11" ht="15" customHeight="1" x14ac:dyDescent="0.3">
      <c r="A968" s="25">
        <f>Raw_Orders!A968</f>
        <v>967</v>
      </c>
      <c r="B968" s="25">
        <f>Raw_Orders!B968</f>
        <v>1651</v>
      </c>
      <c r="C968" s="30">
        <f>INT(Raw_Orders!C968)</f>
        <v>42448</v>
      </c>
      <c r="D968" s="25">
        <f t="shared" si="45"/>
        <v>2016</v>
      </c>
      <c r="E968" s="25">
        <f t="shared" si="46"/>
        <v>3</v>
      </c>
      <c r="F968" s="25" t="str">
        <f t="shared" si="47"/>
        <v>Mar</v>
      </c>
      <c r="G968" s="25">
        <f>Raw_Orders!G968</f>
        <v>177</v>
      </c>
      <c r="H968" s="29">
        <f>Raw_Orders!K968</f>
        <v>920.73</v>
      </c>
      <c r="I968" s="25">
        <f>INDEX(tblAccounts[sales_rep_id],MATCH(B968,tblAccounts[id],0))</f>
        <v>321520</v>
      </c>
      <c r="J968" s="25">
        <f>INDEX(tblReps[region_id],MATCH(I968,tblReps[id],0))</f>
        <v>1</v>
      </c>
      <c r="K968" s="25" t="str">
        <f>INDEX(tblRegions[name],MATCH(J968,tblRegions[id],0))</f>
        <v>Northeast</v>
      </c>
    </row>
    <row r="969" spans="1:11" ht="15" customHeight="1" x14ac:dyDescent="0.3">
      <c r="A969" s="25">
        <f>Raw_Orders!A969</f>
        <v>968</v>
      </c>
      <c r="B969" s="25">
        <f>Raw_Orders!B969</f>
        <v>1651</v>
      </c>
      <c r="C969" s="30">
        <f>INT(Raw_Orders!C969)</f>
        <v>42478</v>
      </c>
      <c r="D969" s="25">
        <f t="shared" si="45"/>
        <v>2016</v>
      </c>
      <c r="E969" s="25">
        <f t="shared" si="46"/>
        <v>4</v>
      </c>
      <c r="F969" s="25" t="str">
        <f t="shared" si="47"/>
        <v>Apr</v>
      </c>
      <c r="G969" s="25">
        <f>Raw_Orders!G969</f>
        <v>157</v>
      </c>
      <c r="H969" s="29">
        <f>Raw_Orders!K969</f>
        <v>815.93</v>
      </c>
      <c r="I969" s="25">
        <f>INDEX(tblAccounts[sales_rep_id],MATCH(B969,tblAccounts[id],0))</f>
        <v>321520</v>
      </c>
      <c r="J969" s="25">
        <f>INDEX(tblReps[region_id],MATCH(I969,tblReps[id],0))</f>
        <v>1</v>
      </c>
      <c r="K969" s="25" t="str">
        <f>INDEX(tblRegions[name],MATCH(J969,tblRegions[id],0))</f>
        <v>Northeast</v>
      </c>
    </row>
    <row r="970" spans="1:11" ht="15" customHeight="1" x14ac:dyDescent="0.3">
      <c r="A970" s="25">
        <f>Raw_Orders!A970</f>
        <v>969</v>
      </c>
      <c r="B970" s="25">
        <f>Raw_Orders!B970</f>
        <v>1651</v>
      </c>
      <c r="C970" s="30">
        <f>INT(Raw_Orders!C970)</f>
        <v>42508</v>
      </c>
      <c r="D970" s="25">
        <f t="shared" si="45"/>
        <v>2016</v>
      </c>
      <c r="E970" s="25">
        <f t="shared" si="46"/>
        <v>5</v>
      </c>
      <c r="F970" s="25" t="str">
        <f t="shared" si="47"/>
        <v>May</v>
      </c>
      <c r="G970" s="25">
        <f>Raw_Orders!G970</f>
        <v>284</v>
      </c>
      <c r="H970" s="29">
        <f>Raw_Orders!K970</f>
        <v>1482.81</v>
      </c>
      <c r="I970" s="25">
        <f>INDEX(tblAccounts[sales_rep_id],MATCH(B970,tblAccounts[id],0))</f>
        <v>321520</v>
      </c>
      <c r="J970" s="25">
        <f>INDEX(tblReps[region_id],MATCH(I970,tblReps[id],0))</f>
        <v>1</v>
      </c>
      <c r="K970" s="25" t="str">
        <f>INDEX(tblRegions[name],MATCH(J970,tblRegions[id],0))</f>
        <v>Northeast</v>
      </c>
    </row>
    <row r="971" spans="1:11" ht="15" customHeight="1" x14ac:dyDescent="0.3">
      <c r="A971" s="25">
        <f>Raw_Orders!A971</f>
        <v>970</v>
      </c>
      <c r="B971" s="25">
        <f>Raw_Orders!B971</f>
        <v>1651</v>
      </c>
      <c r="C971" s="30">
        <f>INT(Raw_Orders!C971)</f>
        <v>42537</v>
      </c>
      <c r="D971" s="25">
        <f t="shared" si="45"/>
        <v>2016</v>
      </c>
      <c r="E971" s="25">
        <f t="shared" si="46"/>
        <v>6</v>
      </c>
      <c r="F971" s="25" t="str">
        <f t="shared" si="47"/>
        <v>Jun</v>
      </c>
      <c r="G971" s="25">
        <f>Raw_Orders!G971</f>
        <v>170</v>
      </c>
      <c r="H971" s="29">
        <f>Raw_Orders!K971</f>
        <v>908.3</v>
      </c>
      <c r="I971" s="25">
        <f>INDEX(tblAccounts[sales_rep_id],MATCH(B971,tblAccounts[id],0))</f>
        <v>321520</v>
      </c>
      <c r="J971" s="25">
        <f>INDEX(tblReps[region_id],MATCH(I971,tblReps[id],0))</f>
        <v>1</v>
      </c>
      <c r="K971" s="25" t="str">
        <f>INDEX(tblRegions[name],MATCH(J971,tblRegions[id],0))</f>
        <v>Northeast</v>
      </c>
    </row>
    <row r="972" spans="1:11" ht="15" customHeight="1" x14ac:dyDescent="0.3">
      <c r="A972" s="25">
        <f>Raw_Orders!A972</f>
        <v>971</v>
      </c>
      <c r="B972" s="25">
        <f>Raw_Orders!B972</f>
        <v>1651</v>
      </c>
      <c r="C972" s="30">
        <f>INT(Raw_Orders!C972)</f>
        <v>42567</v>
      </c>
      <c r="D972" s="25">
        <f t="shared" si="45"/>
        <v>2016</v>
      </c>
      <c r="E972" s="25">
        <f t="shared" si="46"/>
        <v>7</v>
      </c>
      <c r="F972" s="25" t="str">
        <f t="shared" si="47"/>
        <v>Jul</v>
      </c>
      <c r="G972" s="25">
        <f>Raw_Orders!G972</f>
        <v>146</v>
      </c>
      <c r="H972" s="29">
        <f>Raw_Orders!K972</f>
        <v>736.04</v>
      </c>
      <c r="I972" s="25">
        <f>INDEX(tblAccounts[sales_rep_id],MATCH(B972,tblAccounts[id],0))</f>
        <v>321520</v>
      </c>
      <c r="J972" s="25">
        <f>INDEX(tblReps[region_id],MATCH(I972,tblReps[id],0))</f>
        <v>1</v>
      </c>
      <c r="K972" s="25" t="str">
        <f>INDEX(tblRegions[name],MATCH(J972,tblRegions[id],0))</f>
        <v>Northeast</v>
      </c>
    </row>
    <row r="973" spans="1:11" ht="15" customHeight="1" x14ac:dyDescent="0.3">
      <c r="A973" s="25">
        <f>Raw_Orders!A973</f>
        <v>972</v>
      </c>
      <c r="B973" s="25">
        <f>Raw_Orders!B973</f>
        <v>1651</v>
      </c>
      <c r="C973" s="30">
        <f>INT(Raw_Orders!C973)</f>
        <v>42597</v>
      </c>
      <c r="D973" s="25">
        <f t="shared" si="45"/>
        <v>2016</v>
      </c>
      <c r="E973" s="25">
        <f t="shared" si="46"/>
        <v>8</v>
      </c>
      <c r="F973" s="25" t="str">
        <f t="shared" si="47"/>
        <v>Aug</v>
      </c>
      <c r="G973" s="25">
        <f>Raw_Orders!G973</f>
        <v>32</v>
      </c>
      <c r="H973" s="29">
        <f>Raw_Orders!K973</f>
        <v>187.85</v>
      </c>
      <c r="I973" s="25">
        <f>INDEX(tblAccounts[sales_rep_id],MATCH(B973,tblAccounts[id],0))</f>
        <v>321520</v>
      </c>
      <c r="J973" s="25">
        <f>INDEX(tblReps[region_id],MATCH(I973,tblReps[id],0))</f>
        <v>1</v>
      </c>
      <c r="K973" s="25" t="str">
        <f>INDEX(tblRegions[name],MATCH(J973,tblRegions[id],0))</f>
        <v>Northeast</v>
      </c>
    </row>
    <row r="974" spans="1:11" ht="15" customHeight="1" x14ac:dyDescent="0.3">
      <c r="A974" s="25">
        <f>Raw_Orders!A974</f>
        <v>973</v>
      </c>
      <c r="B974" s="25">
        <f>Raw_Orders!B974</f>
        <v>1651</v>
      </c>
      <c r="C974" s="30">
        <f>INT(Raw_Orders!C974)</f>
        <v>42627</v>
      </c>
      <c r="D974" s="25">
        <f t="shared" si="45"/>
        <v>2016</v>
      </c>
      <c r="E974" s="25">
        <f t="shared" si="46"/>
        <v>9</v>
      </c>
      <c r="F974" s="25" t="str">
        <f t="shared" si="47"/>
        <v>Sep</v>
      </c>
      <c r="G974" s="25">
        <f>Raw_Orders!G974</f>
        <v>374</v>
      </c>
      <c r="H974" s="29">
        <f>Raw_Orders!K974</f>
        <v>2403.17</v>
      </c>
      <c r="I974" s="25">
        <f>INDEX(tblAccounts[sales_rep_id],MATCH(B974,tblAccounts[id],0))</f>
        <v>321520</v>
      </c>
      <c r="J974" s="25">
        <f>INDEX(tblReps[region_id],MATCH(I974,tblReps[id],0))</f>
        <v>1</v>
      </c>
      <c r="K974" s="25" t="str">
        <f>INDEX(tblRegions[name],MATCH(J974,tblRegions[id],0))</f>
        <v>Northeast</v>
      </c>
    </row>
    <row r="975" spans="1:11" ht="15" customHeight="1" x14ac:dyDescent="0.3">
      <c r="A975" s="25">
        <f>Raw_Orders!A975</f>
        <v>974</v>
      </c>
      <c r="B975" s="25">
        <f>Raw_Orders!B975</f>
        <v>1651</v>
      </c>
      <c r="C975" s="30">
        <f>INT(Raw_Orders!C975)</f>
        <v>42656</v>
      </c>
      <c r="D975" s="25">
        <f t="shared" si="45"/>
        <v>2016</v>
      </c>
      <c r="E975" s="25">
        <f t="shared" si="46"/>
        <v>10</v>
      </c>
      <c r="F975" s="25" t="str">
        <f t="shared" si="47"/>
        <v>Oct</v>
      </c>
      <c r="G975" s="25">
        <f>Raw_Orders!G975</f>
        <v>205</v>
      </c>
      <c r="H975" s="29">
        <f>Raw_Orders!K975</f>
        <v>1074.27</v>
      </c>
      <c r="I975" s="25">
        <f>INDEX(tblAccounts[sales_rep_id],MATCH(B975,tblAccounts[id],0))</f>
        <v>321520</v>
      </c>
      <c r="J975" s="25">
        <f>INDEX(tblReps[region_id],MATCH(I975,tblReps[id],0))</f>
        <v>1</v>
      </c>
      <c r="K975" s="25" t="str">
        <f>INDEX(tblRegions[name],MATCH(J975,tblRegions[id],0))</f>
        <v>Northeast</v>
      </c>
    </row>
    <row r="976" spans="1:11" ht="15" customHeight="1" x14ac:dyDescent="0.3">
      <c r="A976" s="25">
        <f>Raw_Orders!A976</f>
        <v>975</v>
      </c>
      <c r="B976" s="25">
        <f>Raw_Orders!B976</f>
        <v>1651</v>
      </c>
      <c r="C976" s="30">
        <f>INT(Raw_Orders!C976)</f>
        <v>42686</v>
      </c>
      <c r="D976" s="25">
        <f t="shared" si="45"/>
        <v>2016</v>
      </c>
      <c r="E976" s="25">
        <f t="shared" si="46"/>
        <v>11</v>
      </c>
      <c r="F976" s="25" t="str">
        <f t="shared" si="47"/>
        <v>Nov</v>
      </c>
      <c r="G976" s="25">
        <f>Raw_Orders!G976</f>
        <v>153</v>
      </c>
      <c r="H976" s="29">
        <f>Raw_Orders!K976</f>
        <v>827.27</v>
      </c>
      <c r="I976" s="25">
        <f>INDEX(tblAccounts[sales_rep_id],MATCH(B976,tblAccounts[id],0))</f>
        <v>321520</v>
      </c>
      <c r="J976" s="25">
        <f>INDEX(tblReps[region_id],MATCH(I976,tblReps[id],0))</f>
        <v>1</v>
      </c>
      <c r="K976" s="25" t="str">
        <f>INDEX(tblRegions[name],MATCH(J976,tblRegions[id],0))</f>
        <v>Northeast</v>
      </c>
    </row>
    <row r="977" spans="1:11" ht="15" customHeight="1" x14ac:dyDescent="0.3">
      <c r="A977" s="25">
        <f>Raw_Orders!A977</f>
        <v>976</v>
      </c>
      <c r="B977" s="25">
        <f>Raw_Orders!B977</f>
        <v>1651</v>
      </c>
      <c r="C977" s="30">
        <f>INT(Raw_Orders!C977)</f>
        <v>42716</v>
      </c>
      <c r="D977" s="25">
        <f t="shared" si="45"/>
        <v>2016</v>
      </c>
      <c r="E977" s="25">
        <f t="shared" si="46"/>
        <v>12</v>
      </c>
      <c r="F977" s="25" t="str">
        <f t="shared" si="47"/>
        <v>Dec</v>
      </c>
      <c r="G977" s="25">
        <f>Raw_Orders!G977</f>
        <v>163</v>
      </c>
      <c r="H977" s="29">
        <f>Raw_Orders!K977</f>
        <v>819.63</v>
      </c>
      <c r="I977" s="25">
        <f>INDEX(tblAccounts[sales_rep_id],MATCH(B977,tblAccounts[id],0))</f>
        <v>321520</v>
      </c>
      <c r="J977" s="25">
        <f>INDEX(tblReps[region_id],MATCH(I977,tblReps[id],0))</f>
        <v>1</v>
      </c>
      <c r="K977" s="25" t="str">
        <f>INDEX(tblRegions[name],MATCH(J977,tblRegions[id],0))</f>
        <v>Northeast</v>
      </c>
    </row>
    <row r="978" spans="1:11" ht="15" customHeight="1" x14ac:dyDescent="0.3">
      <c r="A978" s="25">
        <f>Raw_Orders!A978</f>
        <v>977</v>
      </c>
      <c r="B978" s="25">
        <f>Raw_Orders!B978</f>
        <v>1661</v>
      </c>
      <c r="C978" s="30">
        <f>INT(Raw_Orders!C978)</f>
        <v>42516</v>
      </c>
      <c r="D978" s="25">
        <f t="shared" si="45"/>
        <v>2016</v>
      </c>
      <c r="E978" s="25">
        <f t="shared" si="46"/>
        <v>5</v>
      </c>
      <c r="F978" s="25" t="str">
        <f t="shared" si="47"/>
        <v>May</v>
      </c>
      <c r="G978" s="25">
        <f>Raw_Orders!G978</f>
        <v>615</v>
      </c>
      <c r="H978" s="29">
        <f>Raw_Orders!K978</f>
        <v>3374.33</v>
      </c>
      <c r="I978" s="25">
        <f>INDEX(tblAccounts[sales_rep_id],MATCH(B978,tblAccounts[id],0))</f>
        <v>321500</v>
      </c>
      <c r="J978" s="25">
        <f>INDEX(tblReps[region_id],MATCH(I978,tblReps[id],0))</f>
        <v>1</v>
      </c>
      <c r="K978" s="25" t="str">
        <f>INDEX(tblRegions[name],MATCH(J978,tblRegions[id],0))</f>
        <v>Northeast</v>
      </c>
    </row>
    <row r="979" spans="1:11" ht="15" customHeight="1" x14ac:dyDescent="0.3">
      <c r="A979" s="25">
        <f>Raw_Orders!A979</f>
        <v>978</v>
      </c>
      <c r="B979" s="25">
        <f>Raw_Orders!B979</f>
        <v>1661</v>
      </c>
      <c r="C979" s="30">
        <f>INT(Raw_Orders!C979)</f>
        <v>42545</v>
      </c>
      <c r="D979" s="25">
        <f t="shared" si="45"/>
        <v>2016</v>
      </c>
      <c r="E979" s="25">
        <f t="shared" si="46"/>
        <v>6</v>
      </c>
      <c r="F979" s="25" t="str">
        <f t="shared" si="47"/>
        <v>Jun</v>
      </c>
      <c r="G979" s="25">
        <f>Raw_Orders!G979</f>
        <v>1217</v>
      </c>
      <c r="H979" s="29">
        <f>Raw_Orders!K979</f>
        <v>8373.3799999999992</v>
      </c>
      <c r="I979" s="25">
        <f>INDEX(tblAccounts[sales_rep_id],MATCH(B979,tblAccounts[id],0))</f>
        <v>321500</v>
      </c>
      <c r="J979" s="25">
        <f>INDEX(tblReps[region_id],MATCH(I979,tblReps[id],0))</f>
        <v>1</v>
      </c>
      <c r="K979" s="25" t="str">
        <f>INDEX(tblRegions[name],MATCH(J979,tblRegions[id],0))</f>
        <v>Northeast</v>
      </c>
    </row>
    <row r="980" spans="1:11" ht="15" customHeight="1" x14ac:dyDescent="0.3">
      <c r="A980" s="25">
        <f>Raw_Orders!A980</f>
        <v>979</v>
      </c>
      <c r="B980" s="25">
        <f>Raw_Orders!B980</f>
        <v>1661</v>
      </c>
      <c r="C980" s="30">
        <f>INT(Raw_Orders!C980)</f>
        <v>42574</v>
      </c>
      <c r="D980" s="25">
        <f t="shared" si="45"/>
        <v>2016</v>
      </c>
      <c r="E980" s="25">
        <f t="shared" si="46"/>
        <v>7</v>
      </c>
      <c r="F980" s="25" t="str">
        <f t="shared" si="47"/>
        <v>Jul</v>
      </c>
      <c r="G980" s="25">
        <f>Raw_Orders!G980</f>
        <v>513</v>
      </c>
      <c r="H980" s="29">
        <f>Raw_Orders!K980</f>
        <v>2600.56</v>
      </c>
      <c r="I980" s="25">
        <f>INDEX(tblAccounts[sales_rep_id],MATCH(B980,tblAccounts[id],0))</f>
        <v>321500</v>
      </c>
      <c r="J980" s="25">
        <f>INDEX(tblReps[region_id],MATCH(I980,tblReps[id],0))</f>
        <v>1</v>
      </c>
      <c r="K980" s="25" t="str">
        <f>INDEX(tblRegions[name],MATCH(J980,tblRegions[id],0))</f>
        <v>Northeast</v>
      </c>
    </row>
    <row r="981" spans="1:11" ht="15" customHeight="1" x14ac:dyDescent="0.3">
      <c r="A981" s="25">
        <f>Raw_Orders!A981</f>
        <v>980</v>
      </c>
      <c r="B981" s="25">
        <f>Raw_Orders!B981</f>
        <v>1661</v>
      </c>
      <c r="C981" s="30">
        <f>INT(Raw_Orders!C981)</f>
        <v>42604</v>
      </c>
      <c r="D981" s="25">
        <f t="shared" si="45"/>
        <v>2016</v>
      </c>
      <c r="E981" s="25">
        <f t="shared" si="46"/>
        <v>8</v>
      </c>
      <c r="F981" s="25" t="str">
        <f t="shared" si="47"/>
        <v>Aug</v>
      </c>
      <c r="G981" s="25">
        <f>Raw_Orders!G981</f>
        <v>509</v>
      </c>
      <c r="H981" s="29">
        <f>Raw_Orders!K981</f>
        <v>2577.4699999999998</v>
      </c>
      <c r="I981" s="25">
        <f>INDEX(tblAccounts[sales_rep_id],MATCH(B981,tblAccounts[id],0))</f>
        <v>321500</v>
      </c>
      <c r="J981" s="25">
        <f>INDEX(tblReps[region_id],MATCH(I981,tblReps[id],0))</f>
        <v>1</v>
      </c>
      <c r="K981" s="25" t="str">
        <f>INDEX(tblRegions[name],MATCH(J981,tblRegions[id],0))</f>
        <v>Northeast</v>
      </c>
    </row>
    <row r="982" spans="1:11" ht="15" customHeight="1" x14ac:dyDescent="0.3">
      <c r="A982" s="25">
        <f>Raw_Orders!A982</f>
        <v>981</v>
      </c>
      <c r="B982" s="25">
        <f>Raw_Orders!B982</f>
        <v>1661</v>
      </c>
      <c r="C982" s="30">
        <f>INT(Raw_Orders!C982)</f>
        <v>42634</v>
      </c>
      <c r="D982" s="25">
        <f t="shared" si="45"/>
        <v>2016</v>
      </c>
      <c r="E982" s="25">
        <f t="shared" si="46"/>
        <v>9</v>
      </c>
      <c r="F982" s="25" t="str">
        <f t="shared" si="47"/>
        <v>Sep</v>
      </c>
      <c r="G982" s="25">
        <f>Raw_Orders!G982</f>
        <v>502</v>
      </c>
      <c r="H982" s="29">
        <f>Raw_Orders!K982</f>
        <v>2546.89</v>
      </c>
      <c r="I982" s="25">
        <f>INDEX(tblAccounts[sales_rep_id],MATCH(B982,tblAccounts[id],0))</f>
        <v>321500</v>
      </c>
      <c r="J982" s="25">
        <f>INDEX(tblReps[region_id],MATCH(I982,tblReps[id],0))</f>
        <v>1</v>
      </c>
      <c r="K982" s="25" t="str">
        <f>INDEX(tblRegions[name],MATCH(J982,tblRegions[id],0))</f>
        <v>Northeast</v>
      </c>
    </row>
    <row r="983" spans="1:11" ht="15" customHeight="1" x14ac:dyDescent="0.3">
      <c r="A983" s="25">
        <f>Raw_Orders!A983</f>
        <v>982</v>
      </c>
      <c r="B983" s="25">
        <f>Raw_Orders!B983</f>
        <v>1661</v>
      </c>
      <c r="C983" s="30">
        <f>INT(Raw_Orders!C983)</f>
        <v>42664</v>
      </c>
      <c r="D983" s="25">
        <f t="shared" si="45"/>
        <v>2016</v>
      </c>
      <c r="E983" s="25">
        <f t="shared" si="46"/>
        <v>10</v>
      </c>
      <c r="F983" s="25" t="str">
        <f t="shared" si="47"/>
        <v>Oct</v>
      </c>
      <c r="G983" s="25">
        <f>Raw_Orders!G983</f>
        <v>490</v>
      </c>
      <c r="H983" s="29">
        <f>Raw_Orders!K983</f>
        <v>2474.4899999999998</v>
      </c>
      <c r="I983" s="25">
        <f>INDEX(tblAccounts[sales_rep_id],MATCH(B983,tblAccounts[id],0))</f>
        <v>321500</v>
      </c>
      <c r="J983" s="25">
        <f>INDEX(tblReps[region_id],MATCH(I983,tblReps[id],0))</f>
        <v>1</v>
      </c>
      <c r="K983" s="25" t="str">
        <f>INDEX(tblRegions[name],MATCH(J983,tblRegions[id],0))</f>
        <v>Northeast</v>
      </c>
    </row>
    <row r="984" spans="1:11" ht="15" customHeight="1" x14ac:dyDescent="0.3">
      <c r="A984" s="25">
        <f>Raw_Orders!A984</f>
        <v>983</v>
      </c>
      <c r="B984" s="25">
        <f>Raw_Orders!B984</f>
        <v>1661</v>
      </c>
      <c r="C984" s="30">
        <f>INT(Raw_Orders!C984)</f>
        <v>42693</v>
      </c>
      <c r="D984" s="25">
        <f t="shared" si="45"/>
        <v>2016</v>
      </c>
      <c r="E984" s="25">
        <f t="shared" si="46"/>
        <v>11</v>
      </c>
      <c r="F984" s="25" t="str">
        <f t="shared" si="47"/>
        <v>Nov</v>
      </c>
      <c r="G984" s="25">
        <f>Raw_Orders!G984</f>
        <v>609</v>
      </c>
      <c r="H984" s="29">
        <f>Raw_Orders!K984</f>
        <v>3096.41</v>
      </c>
      <c r="I984" s="25">
        <f>INDEX(tblAccounts[sales_rep_id],MATCH(B984,tblAccounts[id],0))</f>
        <v>321500</v>
      </c>
      <c r="J984" s="25">
        <f>INDEX(tblReps[region_id],MATCH(I984,tblReps[id],0))</f>
        <v>1</v>
      </c>
      <c r="K984" s="25" t="str">
        <f>INDEX(tblRegions[name],MATCH(J984,tblRegions[id],0))</f>
        <v>Northeast</v>
      </c>
    </row>
    <row r="985" spans="1:11" ht="15" customHeight="1" x14ac:dyDescent="0.3">
      <c r="A985" s="25">
        <f>Raw_Orders!A985</f>
        <v>984</v>
      </c>
      <c r="B985" s="25">
        <f>Raw_Orders!B985</f>
        <v>1661</v>
      </c>
      <c r="C985" s="30">
        <f>INT(Raw_Orders!C985)</f>
        <v>42722</v>
      </c>
      <c r="D985" s="25">
        <f t="shared" si="45"/>
        <v>2016</v>
      </c>
      <c r="E985" s="25">
        <f t="shared" si="46"/>
        <v>12</v>
      </c>
      <c r="F985" s="25" t="str">
        <f t="shared" si="47"/>
        <v>Dec</v>
      </c>
      <c r="G985" s="25">
        <f>Raw_Orders!G985</f>
        <v>511</v>
      </c>
      <c r="H985" s="29">
        <f>Raw_Orders!K985</f>
        <v>2581.19</v>
      </c>
      <c r="I985" s="25">
        <f>INDEX(tblAccounts[sales_rep_id],MATCH(B985,tblAccounts[id],0))</f>
        <v>321500</v>
      </c>
      <c r="J985" s="25">
        <f>INDEX(tblReps[region_id],MATCH(I985,tblReps[id],0))</f>
        <v>1</v>
      </c>
      <c r="K985" s="25" t="str">
        <f>INDEX(tblRegions[name],MATCH(J985,tblRegions[id],0))</f>
        <v>Northeast</v>
      </c>
    </row>
    <row r="986" spans="1:11" ht="15" customHeight="1" x14ac:dyDescent="0.3">
      <c r="A986" s="25">
        <f>Raw_Orders!A986</f>
        <v>985</v>
      </c>
      <c r="B986" s="25">
        <f>Raw_Orders!B986</f>
        <v>1671</v>
      </c>
      <c r="C986" s="30">
        <f>INT(Raw_Orders!C986)</f>
        <v>42550</v>
      </c>
      <c r="D986" s="25">
        <f t="shared" si="45"/>
        <v>2016</v>
      </c>
      <c r="E986" s="25">
        <f t="shared" si="46"/>
        <v>6</v>
      </c>
      <c r="F986" s="25" t="str">
        <f t="shared" si="47"/>
        <v>Jun</v>
      </c>
      <c r="G986" s="25">
        <f>Raw_Orders!G986</f>
        <v>164</v>
      </c>
      <c r="H986" s="29">
        <f>Raw_Orders!K986</f>
        <v>859.64</v>
      </c>
      <c r="I986" s="25">
        <f>INDEX(tblAccounts[sales_rep_id],MATCH(B986,tblAccounts[id],0))</f>
        <v>321510</v>
      </c>
      <c r="J986" s="25">
        <f>INDEX(tblReps[region_id],MATCH(I986,tblReps[id],0))</f>
        <v>1</v>
      </c>
      <c r="K986" s="25" t="str">
        <f>INDEX(tblRegions[name],MATCH(J986,tblRegions[id],0))</f>
        <v>Northeast</v>
      </c>
    </row>
    <row r="987" spans="1:11" ht="15" customHeight="1" x14ac:dyDescent="0.3">
      <c r="A987" s="25">
        <f>Raw_Orders!A987</f>
        <v>986</v>
      </c>
      <c r="B987" s="25">
        <f>Raw_Orders!B987</f>
        <v>1681</v>
      </c>
      <c r="C987" s="30">
        <f>INT(Raw_Orders!C987)</f>
        <v>42477</v>
      </c>
      <c r="D987" s="25">
        <f t="shared" si="45"/>
        <v>2016</v>
      </c>
      <c r="E987" s="25">
        <f t="shared" si="46"/>
        <v>4</v>
      </c>
      <c r="F987" s="25" t="str">
        <f t="shared" si="47"/>
        <v>Apr</v>
      </c>
      <c r="G987" s="25">
        <f>Raw_Orders!G987</f>
        <v>360</v>
      </c>
      <c r="H987" s="29">
        <f>Raw_Orders!K987</f>
        <v>1921.46</v>
      </c>
      <c r="I987" s="25">
        <f>INDEX(tblAccounts[sales_rep_id],MATCH(B987,tblAccounts[id],0))</f>
        <v>321520</v>
      </c>
      <c r="J987" s="25">
        <f>INDEX(tblReps[region_id],MATCH(I987,tblReps[id],0))</f>
        <v>1</v>
      </c>
      <c r="K987" s="25" t="str">
        <f>INDEX(tblRegions[name],MATCH(J987,tblRegions[id],0))</f>
        <v>Northeast</v>
      </c>
    </row>
    <row r="988" spans="1:11" ht="15" customHeight="1" x14ac:dyDescent="0.3">
      <c r="A988" s="25">
        <f>Raw_Orders!A988</f>
        <v>987</v>
      </c>
      <c r="B988" s="25">
        <f>Raw_Orders!B988</f>
        <v>1681</v>
      </c>
      <c r="C988" s="30">
        <f>INT(Raw_Orders!C988)</f>
        <v>42506</v>
      </c>
      <c r="D988" s="25">
        <f t="shared" si="45"/>
        <v>2016</v>
      </c>
      <c r="E988" s="25">
        <f t="shared" si="46"/>
        <v>5</v>
      </c>
      <c r="F988" s="25" t="str">
        <f t="shared" si="47"/>
        <v>May</v>
      </c>
      <c r="G988" s="25">
        <f>Raw_Orders!G988</f>
        <v>340</v>
      </c>
      <c r="H988" s="29">
        <f>Raw_Orders!K988</f>
        <v>1824.83</v>
      </c>
      <c r="I988" s="25">
        <f>INDEX(tblAccounts[sales_rep_id],MATCH(B988,tblAccounts[id],0))</f>
        <v>321520</v>
      </c>
      <c r="J988" s="25">
        <f>INDEX(tblReps[region_id],MATCH(I988,tblReps[id],0))</f>
        <v>1</v>
      </c>
      <c r="K988" s="25" t="str">
        <f>INDEX(tblRegions[name],MATCH(J988,tblRegions[id],0))</f>
        <v>Northeast</v>
      </c>
    </row>
    <row r="989" spans="1:11" ht="15" customHeight="1" x14ac:dyDescent="0.3">
      <c r="A989" s="25">
        <f>Raw_Orders!A989</f>
        <v>988</v>
      </c>
      <c r="B989" s="25">
        <f>Raw_Orders!B989</f>
        <v>1681</v>
      </c>
      <c r="C989" s="30">
        <f>INT(Raw_Orders!C989)</f>
        <v>42536</v>
      </c>
      <c r="D989" s="25">
        <f t="shared" si="45"/>
        <v>2016</v>
      </c>
      <c r="E989" s="25">
        <f t="shared" si="46"/>
        <v>6</v>
      </c>
      <c r="F989" s="25" t="str">
        <f t="shared" si="47"/>
        <v>Jun</v>
      </c>
      <c r="G989" s="25">
        <f>Raw_Orders!G989</f>
        <v>764</v>
      </c>
      <c r="H989" s="29">
        <f>Raw_Orders!K989</f>
        <v>4909.59</v>
      </c>
      <c r="I989" s="25">
        <f>INDEX(tblAccounts[sales_rep_id],MATCH(B989,tblAccounts[id],0))</f>
        <v>321520</v>
      </c>
      <c r="J989" s="25">
        <f>INDEX(tblReps[region_id],MATCH(I989,tblReps[id],0))</f>
        <v>1</v>
      </c>
      <c r="K989" s="25" t="str">
        <f>INDEX(tblRegions[name],MATCH(J989,tblRegions[id],0))</f>
        <v>Northeast</v>
      </c>
    </row>
    <row r="990" spans="1:11" ht="15" customHeight="1" x14ac:dyDescent="0.3">
      <c r="A990" s="25">
        <f>Raw_Orders!A990</f>
        <v>989</v>
      </c>
      <c r="B990" s="25">
        <f>Raw_Orders!B990</f>
        <v>1681</v>
      </c>
      <c r="C990" s="30">
        <f>INT(Raw_Orders!C990)</f>
        <v>42566</v>
      </c>
      <c r="D990" s="25">
        <f t="shared" si="45"/>
        <v>2016</v>
      </c>
      <c r="E990" s="25">
        <f t="shared" si="46"/>
        <v>7</v>
      </c>
      <c r="F990" s="25" t="str">
        <f t="shared" si="47"/>
        <v>Jul</v>
      </c>
      <c r="G990" s="25">
        <f>Raw_Orders!G990</f>
        <v>392</v>
      </c>
      <c r="H990" s="29">
        <f>Raw_Orders!K990</f>
        <v>2169.92</v>
      </c>
      <c r="I990" s="25">
        <f>INDEX(tblAccounts[sales_rep_id],MATCH(B990,tblAccounts[id],0))</f>
        <v>321520</v>
      </c>
      <c r="J990" s="25">
        <f>INDEX(tblReps[region_id],MATCH(I990,tblReps[id],0))</f>
        <v>1</v>
      </c>
      <c r="K990" s="25" t="str">
        <f>INDEX(tblRegions[name],MATCH(J990,tblRegions[id],0))</f>
        <v>Northeast</v>
      </c>
    </row>
    <row r="991" spans="1:11" ht="15" customHeight="1" x14ac:dyDescent="0.3">
      <c r="A991" s="25">
        <f>Raw_Orders!A991</f>
        <v>990</v>
      </c>
      <c r="B991" s="25">
        <f>Raw_Orders!B991</f>
        <v>1681</v>
      </c>
      <c r="C991" s="30">
        <f>INT(Raw_Orders!C991)</f>
        <v>42595</v>
      </c>
      <c r="D991" s="25">
        <f t="shared" si="45"/>
        <v>2016</v>
      </c>
      <c r="E991" s="25">
        <f t="shared" si="46"/>
        <v>8</v>
      </c>
      <c r="F991" s="25" t="str">
        <f t="shared" si="47"/>
        <v>Aug</v>
      </c>
      <c r="G991" s="25">
        <f>Raw_Orders!G991</f>
        <v>316</v>
      </c>
      <c r="H991" s="29">
        <f>Raw_Orders!K991</f>
        <v>1657.47</v>
      </c>
      <c r="I991" s="25">
        <f>INDEX(tblAccounts[sales_rep_id],MATCH(B991,tblAccounts[id],0))</f>
        <v>321520</v>
      </c>
      <c r="J991" s="25">
        <f>INDEX(tblReps[region_id],MATCH(I991,tblReps[id],0))</f>
        <v>1</v>
      </c>
      <c r="K991" s="25" t="str">
        <f>INDEX(tblRegions[name],MATCH(J991,tblRegions[id],0))</f>
        <v>Northeast</v>
      </c>
    </row>
    <row r="992" spans="1:11" ht="15" customHeight="1" x14ac:dyDescent="0.3">
      <c r="A992" s="25">
        <f>Raw_Orders!A992</f>
        <v>991</v>
      </c>
      <c r="B992" s="25">
        <f>Raw_Orders!B992</f>
        <v>1681</v>
      </c>
      <c r="C992" s="30">
        <f>INT(Raw_Orders!C992)</f>
        <v>42624</v>
      </c>
      <c r="D992" s="25">
        <f t="shared" si="45"/>
        <v>2016</v>
      </c>
      <c r="E992" s="25">
        <f t="shared" si="46"/>
        <v>9</v>
      </c>
      <c r="F992" s="25" t="str">
        <f t="shared" si="47"/>
        <v>Sep</v>
      </c>
      <c r="G992" s="25">
        <f>Raw_Orders!G992</f>
        <v>1104</v>
      </c>
      <c r="H992" s="29">
        <f>Raw_Orders!K992</f>
        <v>6144.25</v>
      </c>
      <c r="I992" s="25">
        <f>INDEX(tblAccounts[sales_rep_id],MATCH(B992,tblAccounts[id],0))</f>
        <v>321520</v>
      </c>
      <c r="J992" s="25">
        <f>INDEX(tblReps[region_id],MATCH(I992,tblReps[id],0))</f>
        <v>1</v>
      </c>
      <c r="K992" s="25" t="str">
        <f>INDEX(tblRegions[name],MATCH(J992,tblRegions[id],0))</f>
        <v>Northeast</v>
      </c>
    </row>
    <row r="993" spans="1:11" ht="15" customHeight="1" x14ac:dyDescent="0.3">
      <c r="A993" s="25">
        <f>Raw_Orders!A993</f>
        <v>992</v>
      </c>
      <c r="B993" s="25">
        <f>Raw_Orders!B993</f>
        <v>1681</v>
      </c>
      <c r="C993" s="30">
        <f>INT(Raw_Orders!C993)</f>
        <v>42654</v>
      </c>
      <c r="D993" s="25">
        <f t="shared" si="45"/>
        <v>2016</v>
      </c>
      <c r="E993" s="25">
        <f t="shared" si="46"/>
        <v>10</v>
      </c>
      <c r="F993" s="25" t="str">
        <f t="shared" si="47"/>
        <v>Oct</v>
      </c>
      <c r="G993" s="25">
        <f>Raw_Orders!G993</f>
        <v>345</v>
      </c>
      <c r="H993" s="29">
        <f>Raw_Orders!K993</f>
        <v>1819.11</v>
      </c>
      <c r="I993" s="25">
        <f>INDEX(tblAccounts[sales_rep_id],MATCH(B993,tblAccounts[id],0))</f>
        <v>321520</v>
      </c>
      <c r="J993" s="25">
        <f>INDEX(tblReps[region_id],MATCH(I993,tblReps[id],0))</f>
        <v>1</v>
      </c>
      <c r="K993" s="25" t="str">
        <f>INDEX(tblRegions[name],MATCH(J993,tblRegions[id],0))</f>
        <v>Northeast</v>
      </c>
    </row>
    <row r="994" spans="1:11" ht="15" customHeight="1" x14ac:dyDescent="0.3">
      <c r="A994" s="25">
        <f>Raw_Orders!A994</f>
        <v>993</v>
      </c>
      <c r="B994" s="25">
        <f>Raw_Orders!B994</f>
        <v>1681</v>
      </c>
      <c r="C994" s="30">
        <f>INT(Raw_Orders!C994)</f>
        <v>42683</v>
      </c>
      <c r="D994" s="25">
        <f t="shared" si="45"/>
        <v>2016</v>
      </c>
      <c r="E994" s="25">
        <f t="shared" si="46"/>
        <v>11</v>
      </c>
      <c r="F994" s="25" t="str">
        <f t="shared" si="47"/>
        <v>Nov</v>
      </c>
      <c r="G994" s="25">
        <f>Raw_Orders!G994</f>
        <v>364</v>
      </c>
      <c r="H994" s="29">
        <f>Raw_Orders!K994</f>
        <v>1932.05</v>
      </c>
      <c r="I994" s="25">
        <f>INDEX(tblAccounts[sales_rep_id],MATCH(B994,tblAccounts[id],0))</f>
        <v>321520</v>
      </c>
      <c r="J994" s="25">
        <f>INDEX(tblReps[region_id],MATCH(I994,tblReps[id],0))</f>
        <v>1</v>
      </c>
      <c r="K994" s="25" t="str">
        <f>INDEX(tblRegions[name],MATCH(J994,tblRegions[id],0))</f>
        <v>Northeast</v>
      </c>
    </row>
    <row r="995" spans="1:11" ht="15" customHeight="1" x14ac:dyDescent="0.3">
      <c r="A995" s="25">
        <f>Raw_Orders!A995</f>
        <v>994</v>
      </c>
      <c r="B995" s="25">
        <f>Raw_Orders!B995</f>
        <v>1681</v>
      </c>
      <c r="C995" s="30">
        <f>INT(Raw_Orders!C995)</f>
        <v>42712</v>
      </c>
      <c r="D995" s="25">
        <f t="shared" si="45"/>
        <v>2016</v>
      </c>
      <c r="E995" s="25">
        <f t="shared" si="46"/>
        <v>12</v>
      </c>
      <c r="F995" s="25" t="str">
        <f t="shared" si="47"/>
        <v>Dec</v>
      </c>
      <c r="G995" s="25">
        <f>Raw_Orders!G995</f>
        <v>785</v>
      </c>
      <c r="H995" s="29">
        <f>Raw_Orders!K995</f>
        <v>4051.74</v>
      </c>
      <c r="I995" s="25">
        <f>INDEX(tblAccounts[sales_rep_id],MATCH(B995,tblAccounts[id],0))</f>
        <v>321520</v>
      </c>
      <c r="J995" s="25">
        <f>INDEX(tblReps[region_id],MATCH(I995,tblReps[id],0))</f>
        <v>1</v>
      </c>
      <c r="K995" s="25" t="str">
        <f>INDEX(tblRegions[name],MATCH(J995,tblRegions[id],0))</f>
        <v>Northeast</v>
      </c>
    </row>
    <row r="996" spans="1:11" ht="15" customHeight="1" x14ac:dyDescent="0.3">
      <c r="A996" s="25">
        <f>Raw_Orders!A996</f>
        <v>995</v>
      </c>
      <c r="B996" s="25">
        <f>Raw_Orders!B996</f>
        <v>1691</v>
      </c>
      <c r="C996" s="30">
        <f>INT(Raw_Orders!C996)</f>
        <v>42382</v>
      </c>
      <c r="D996" s="25">
        <f t="shared" si="45"/>
        <v>2016</v>
      </c>
      <c r="E996" s="25">
        <f t="shared" si="46"/>
        <v>1</v>
      </c>
      <c r="F996" s="25" t="str">
        <f t="shared" si="47"/>
        <v>Jan</v>
      </c>
      <c r="G996" s="25">
        <f>Raw_Orders!G996</f>
        <v>521</v>
      </c>
      <c r="H996" s="29">
        <f>Raw_Orders!K996</f>
        <v>2661.13</v>
      </c>
      <c r="I996" s="25">
        <f>INDEX(tblAccounts[sales_rep_id],MATCH(B996,tblAccounts[id],0))</f>
        <v>321500</v>
      </c>
      <c r="J996" s="25">
        <f>INDEX(tblReps[region_id],MATCH(I996,tblReps[id],0))</f>
        <v>1</v>
      </c>
      <c r="K996" s="25" t="str">
        <f>INDEX(tblRegions[name],MATCH(J996,tblRegions[id],0))</f>
        <v>Northeast</v>
      </c>
    </row>
    <row r="997" spans="1:11" ht="15" customHeight="1" x14ac:dyDescent="0.3">
      <c r="A997" s="25">
        <f>Raw_Orders!A997</f>
        <v>996</v>
      </c>
      <c r="B997" s="25">
        <f>Raw_Orders!B997</f>
        <v>1691</v>
      </c>
      <c r="C997" s="30">
        <f>INT(Raw_Orders!C997)</f>
        <v>42411</v>
      </c>
      <c r="D997" s="25">
        <f t="shared" si="45"/>
        <v>2016</v>
      </c>
      <c r="E997" s="25">
        <f t="shared" si="46"/>
        <v>2</v>
      </c>
      <c r="F997" s="25" t="str">
        <f t="shared" si="47"/>
        <v>Feb</v>
      </c>
      <c r="G997" s="25">
        <f>Raw_Orders!G997</f>
        <v>619</v>
      </c>
      <c r="H997" s="29">
        <f>Raw_Orders!K997</f>
        <v>3222.67</v>
      </c>
      <c r="I997" s="25">
        <f>INDEX(tblAccounts[sales_rep_id],MATCH(B997,tblAccounts[id],0))</f>
        <v>321500</v>
      </c>
      <c r="J997" s="25">
        <f>INDEX(tblReps[region_id],MATCH(I997,tblReps[id],0))</f>
        <v>1</v>
      </c>
      <c r="K997" s="25" t="str">
        <f>INDEX(tblRegions[name],MATCH(J997,tblRegions[id],0))</f>
        <v>Northeast</v>
      </c>
    </row>
    <row r="998" spans="1:11" ht="15" customHeight="1" x14ac:dyDescent="0.3">
      <c r="A998" s="25">
        <f>Raw_Orders!A998</f>
        <v>997</v>
      </c>
      <c r="B998" s="25">
        <f>Raw_Orders!B998</f>
        <v>1691</v>
      </c>
      <c r="C998" s="30">
        <f>INT(Raw_Orders!C998)</f>
        <v>42440</v>
      </c>
      <c r="D998" s="25">
        <f t="shared" si="45"/>
        <v>2016</v>
      </c>
      <c r="E998" s="25">
        <f t="shared" si="46"/>
        <v>3</v>
      </c>
      <c r="F998" s="25" t="str">
        <f t="shared" si="47"/>
        <v>Mar</v>
      </c>
      <c r="G998" s="25">
        <f>Raw_Orders!G998</f>
        <v>547</v>
      </c>
      <c r="H998" s="29">
        <f>Raw_Orders!K998</f>
        <v>2839.53</v>
      </c>
      <c r="I998" s="25">
        <f>INDEX(tblAccounts[sales_rep_id],MATCH(B998,tblAccounts[id],0))</f>
        <v>321500</v>
      </c>
      <c r="J998" s="25">
        <f>INDEX(tblReps[region_id],MATCH(I998,tblReps[id],0))</f>
        <v>1</v>
      </c>
      <c r="K998" s="25" t="str">
        <f>INDEX(tblRegions[name],MATCH(J998,tblRegions[id],0))</f>
        <v>Northeast</v>
      </c>
    </row>
    <row r="999" spans="1:11" ht="15" customHeight="1" x14ac:dyDescent="0.3">
      <c r="A999" s="25">
        <f>Raw_Orders!A999</f>
        <v>998</v>
      </c>
      <c r="B999" s="25">
        <f>Raw_Orders!B999</f>
        <v>1691</v>
      </c>
      <c r="C999" s="30">
        <f>INT(Raw_Orders!C999)</f>
        <v>42470</v>
      </c>
      <c r="D999" s="25">
        <f t="shared" si="45"/>
        <v>2016</v>
      </c>
      <c r="E999" s="25">
        <f t="shared" si="46"/>
        <v>4</v>
      </c>
      <c r="F999" s="25" t="str">
        <f t="shared" si="47"/>
        <v>Apr</v>
      </c>
      <c r="G999" s="25">
        <f>Raw_Orders!G999</f>
        <v>530</v>
      </c>
      <c r="H999" s="29">
        <f>Raw_Orders!K999</f>
        <v>2716</v>
      </c>
      <c r="I999" s="25">
        <f>INDEX(tblAccounts[sales_rep_id],MATCH(B999,tblAccounts[id],0))</f>
        <v>321500</v>
      </c>
      <c r="J999" s="25">
        <f>INDEX(tblReps[region_id],MATCH(I999,tblReps[id],0))</f>
        <v>1</v>
      </c>
      <c r="K999" s="25" t="str">
        <f>INDEX(tblRegions[name],MATCH(J999,tblRegions[id],0))</f>
        <v>Northeast</v>
      </c>
    </row>
    <row r="1000" spans="1:11" ht="15" customHeight="1" x14ac:dyDescent="0.3">
      <c r="A1000" s="25">
        <f>Raw_Orders!A1000</f>
        <v>999</v>
      </c>
      <c r="B1000" s="25">
        <f>Raw_Orders!B1000</f>
        <v>1691</v>
      </c>
      <c r="C1000" s="30">
        <f>INT(Raw_Orders!C1000)</f>
        <v>42500</v>
      </c>
      <c r="D1000" s="25">
        <f t="shared" si="45"/>
        <v>2016</v>
      </c>
      <c r="E1000" s="25">
        <f t="shared" si="46"/>
        <v>5</v>
      </c>
      <c r="F1000" s="25" t="str">
        <f t="shared" si="47"/>
        <v>May</v>
      </c>
      <c r="G1000" s="25">
        <f>Raw_Orders!G1000</f>
        <v>504</v>
      </c>
      <c r="H1000" s="29">
        <f>Raw_Orders!K1000</f>
        <v>2514.96</v>
      </c>
      <c r="I1000" s="25">
        <f>INDEX(tblAccounts[sales_rep_id],MATCH(B1000,tblAccounts[id],0))</f>
        <v>321500</v>
      </c>
      <c r="J1000" s="25">
        <f>INDEX(tblReps[region_id],MATCH(I1000,tblReps[id],0))</f>
        <v>1</v>
      </c>
      <c r="K1000" s="25" t="str">
        <f>INDEX(tblRegions[name],MATCH(J1000,tblRegions[id],0))</f>
        <v>Northeast</v>
      </c>
    </row>
    <row r="1001" spans="1:11" ht="15" customHeight="1" x14ac:dyDescent="0.3">
      <c r="A1001" s="25">
        <f>Raw_Orders!A1001</f>
        <v>1000</v>
      </c>
      <c r="B1001" s="25">
        <f>Raw_Orders!B1001</f>
        <v>1691</v>
      </c>
      <c r="C1001" s="30">
        <f>INT(Raw_Orders!C1001)</f>
        <v>42530</v>
      </c>
      <c r="D1001" s="25">
        <f t="shared" si="45"/>
        <v>2016</v>
      </c>
      <c r="E1001" s="25">
        <f t="shared" si="46"/>
        <v>6</v>
      </c>
      <c r="F1001" s="25" t="str">
        <f t="shared" si="47"/>
        <v>Jun</v>
      </c>
      <c r="G1001" s="25">
        <f>Raw_Orders!G1001</f>
        <v>439</v>
      </c>
      <c r="H1001" s="29">
        <f>Raw_Orders!K1001</f>
        <v>2211.89</v>
      </c>
      <c r="I1001" s="25">
        <f>INDEX(tblAccounts[sales_rep_id],MATCH(B1001,tblAccounts[id],0))</f>
        <v>321500</v>
      </c>
      <c r="J1001" s="25">
        <f>INDEX(tblReps[region_id],MATCH(I1001,tblReps[id],0))</f>
        <v>1</v>
      </c>
      <c r="K1001" s="25" t="str">
        <f>INDEX(tblRegions[name],MATCH(J1001,tblRegions[id],0))</f>
        <v>Northeast</v>
      </c>
    </row>
    <row r="1002" spans="1:11" ht="15" customHeight="1" x14ac:dyDescent="0.3">
      <c r="A1002" s="25">
        <f>Raw_Orders!A1002</f>
        <v>1001</v>
      </c>
      <c r="B1002" s="25">
        <f>Raw_Orders!B1002</f>
        <v>1691</v>
      </c>
      <c r="C1002" s="30">
        <f>INT(Raw_Orders!C1002)</f>
        <v>42559</v>
      </c>
      <c r="D1002" s="25">
        <f t="shared" si="45"/>
        <v>2016</v>
      </c>
      <c r="E1002" s="25">
        <f t="shared" si="46"/>
        <v>7</v>
      </c>
      <c r="F1002" s="25" t="str">
        <f t="shared" si="47"/>
        <v>Jul</v>
      </c>
      <c r="G1002" s="25">
        <f>Raw_Orders!G1002</f>
        <v>476</v>
      </c>
      <c r="H1002" s="29">
        <f>Raw_Orders!K1002</f>
        <v>2375.2399999999998</v>
      </c>
      <c r="I1002" s="25">
        <f>INDEX(tblAccounts[sales_rep_id],MATCH(B1002,tblAccounts[id],0))</f>
        <v>321500</v>
      </c>
      <c r="J1002" s="25">
        <f>INDEX(tblReps[region_id],MATCH(I1002,tblReps[id],0))</f>
        <v>1</v>
      </c>
      <c r="K1002" s="25" t="str">
        <f>INDEX(tblRegions[name],MATCH(J1002,tblRegions[id],0))</f>
        <v>Northeast</v>
      </c>
    </row>
    <row r="1003" spans="1:11" ht="15" customHeight="1" x14ac:dyDescent="0.3">
      <c r="A1003" s="25">
        <f>Raw_Orders!A1003</f>
        <v>1002</v>
      </c>
      <c r="B1003" s="25">
        <f>Raw_Orders!B1003</f>
        <v>1691</v>
      </c>
      <c r="C1003" s="30">
        <f>INT(Raw_Orders!C1003)</f>
        <v>42588</v>
      </c>
      <c r="D1003" s="25">
        <f t="shared" si="45"/>
        <v>2016</v>
      </c>
      <c r="E1003" s="25">
        <f t="shared" si="46"/>
        <v>8</v>
      </c>
      <c r="F1003" s="25" t="str">
        <f t="shared" si="47"/>
        <v>Aug</v>
      </c>
      <c r="G1003" s="25">
        <f>Raw_Orders!G1003</f>
        <v>467</v>
      </c>
      <c r="H1003" s="29">
        <f>Raw_Orders!K1003</f>
        <v>2439.17</v>
      </c>
      <c r="I1003" s="25">
        <f>INDEX(tblAccounts[sales_rep_id],MATCH(B1003,tblAccounts[id],0))</f>
        <v>321500</v>
      </c>
      <c r="J1003" s="25">
        <f>INDEX(tblReps[region_id],MATCH(I1003,tblReps[id],0))</f>
        <v>1</v>
      </c>
      <c r="K1003" s="25" t="str">
        <f>INDEX(tblRegions[name],MATCH(J1003,tblRegions[id],0))</f>
        <v>Northeast</v>
      </c>
    </row>
    <row r="1004" spans="1:11" ht="15" customHeight="1" x14ac:dyDescent="0.3">
      <c r="A1004" s="25">
        <f>Raw_Orders!A1004</f>
        <v>1003</v>
      </c>
      <c r="B1004" s="25">
        <f>Raw_Orders!B1004</f>
        <v>1691</v>
      </c>
      <c r="C1004" s="30">
        <f>INT(Raw_Orders!C1004)</f>
        <v>42618</v>
      </c>
      <c r="D1004" s="25">
        <f t="shared" si="45"/>
        <v>2016</v>
      </c>
      <c r="E1004" s="25">
        <f t="shared" si="46"/>
        <v>9</v>
      </c>
      <c r="F1004" s="25" t="str">
        <f t="shared" si="47"/>
        <v>Sep</v>
      </c>
      <c r="G1004" s="25">
        <f>Raw_Orders!G1004</f>
        <v>509</v>
      </c>
      <c r="H1004" s="29">
        <f>Raw_Orders!K1004</f>
        <v>2564.91</v>
      </c>
      <c r="I1004" s="25">
        <f>INDEX(tblAccounts[sales_rep_id],MATCH(B1004,tblAccounts[id],0))</f>
        <v>321500</v>
      </c>
      <c r="J1004" s="25">
        <f>INDEX(tblReps[region_id],MATCH(I1004,tblReps[id],0))</f>
        <v>1</v>
      </c>
      <c r="K1004" s="25" t="str">
        <f>INDEX(tblRegions[name],MATCH(J1004,tblRegions[id],0))</f>
        <v>Northeast</v>
      </c>
    </row>
    <row r="1005" spans="1:11" ht="15" customHeight="1" x14ac:dyDescent="0.3">
      <c r="A1005" s="25">
        <f>Raw_Orders!A1005</f>
        <v>1004</v>
      </c>
      <c r="B1005" s="25">
        <f>Raw_Orders!B1005</f>
        <v>1691</v>
      </c>
      <c r="C1005" s="30">
        <f>INT(Raw_Orders!C1005)</f>
        <v>42647</v>
      </c>
      <c r="D1005" s="25">
        <f t="shared" si="45"/>
        <v>2016</v>
      </c>
      <c r="E1005" s="25">
        <f t="shared" si="46"/>
        <v>10</v>
      </c>
      <c r="F1005" s="25" t="str">
        <f t="shared" si="47"/>
        <v>Oct</v>
      </c>
      <c r="G1005" s="25">
        <f>Raw_Orders!G1005</f>
        <v>513</v>
      </c>
      <c r="H1005" s="29">
        <f>Raw_Orders!K1005</f>
        <v>2615.54</v>
      </c>
      <c r="I1005" s="25">
        <f>INDEX(tblAccounts[sales_rep_id],MATCH(B1005,tblAccounts[id],0))</f>
        <v>321500</v>
      </c>
      <c r="J1005" s="25">
        <f>INDEX(tblReps[region_id],MATCH(I1005,tblReps[id],0))</f>
        <v>1</v>
      </c>
      <c r="K1005" s="25" t="str">
        <f>INDEX(tblRegions[name],MATCH(J1005,tblRegions[id],0))</f>
        <v>Northeast</v>
      </c>
    </row>
    <row r="1006" spans="1:11" ht="15" customHeight="1" x14ac:dyDescent="0.3">
      <c r="A1006" s="25">
        <f>Raw_Orders!A1006</f>
        <v>1005</v>
      </c>
      <c r="B1006" s="25">
        <f>Raw_Orders!B1006</f>
        <v>1691</v>
      </c>
      <c r="C1006" s="30">
        <f>INT(Raw_Orders!C1006)</f>
        <v>42677</v>
      </c>
      <c r="D1006" s="25">
        <f t="shared" si="45"/>
        <v>2016</v>
      </c>
      <c r="E1006" s="25">
        <f t="shared" si="46"/>
        <v>11</v>
      </c>
      <c r="F1006" s="25" t="str">
        <f t="shared" si="47"/>
        <v>Nov</v>
      </c>
      <c r="G1006" s="25">
        <f>Raw_Orders!G1006</f>
        <v>494</v>
      </c>
      <c r="H1006" s="29">
        <f>Raw_Orders!K1006</f>
        <v>2465.06</v>
      </c>
      <c r="I1006" s="25">
        <f>INDEX(tblAccounts[sales_rep_id],MATCH(B1006,tblAccounts[id],0))</f>
        <v>321500</v>
      </c>
      <c r="J1006" s="25">
        <f>INDEX(tblReps[region_id],MATCH(I1006,tblReps[id],0))</f>
        <v>1</v>
      </c>
      <c r="K1006" s="25" t="str">
        <f>INDEX(tblRegions[name],MATCH(J1006,tblRegions[id],0))</f>
        <v>Northeast</v>
      </c>
    </row>
    <row r="1007" spans="1:11" ht="15" customHeight="1" x14ac:dyDescent="0.3">
      <c r="A1007" s="25">
        <f>Raw_Orders!A1007</f>
        <v>1006</v>
      </c>
      <c r="B1007" s="25">
        <f>Raw_Orders!B1007</f>
        <v>1691</v>
      </c>
      <c r="C1007" s="30">
        <f>INT(Raw_Orders!C1007)</f>
        <v>42706</v>
      </c>
      <c r="D1007" s="25">
        <f t="shared" si="45"/>
        <v>2016</v>
      </c>
      <c r="E1007" s="25">
        <f t="shared" si="46"/>
        <v>12</v>
      </c>
      <c r="F1007" s="25" t="str">
        <f t="shared" si="47"/>
        <v>Dec</v>
      </c>
      <c r="G1007" s="25">
        <f>Raw_Orders!G1007</f>
        <v>523</v>
      </c>
      <c r="H1007" s="29">
        <f>Raw_Orders!K1007</f>
        <v>2653.59</v>
      </c>
      <c r="I1007" s="25">
        <f>INDEX(tblAccounts[sales_rep_id],MATCH(B1007,tblAccounts[id],0))</f>
        <v>321500</v>
      </c>
      <c r="J1007" s="25">
        <f>INDEX(tblReps[region_id],MATCH(I1007,tblReps[id],0))</f>
        <v>1</v>
      </c>
      <c r="K1007" s="25" t="str">
        <f>INDEX(tblRegions[name],MATCH(J1007,tblRegions[id],0))</f>
        <v>Northeast</v>
      </c>
    </row>
    <row r="1008" spans="1:11" ht="15" customHeight="1" x14ac:dyDescent="0.3">
      <c r="A1008" s="25">
        <f>Raw_Orders!A1008</f>
        <v>1007</v>
      </c>
      <c r="B1008" s="25">
        <f>Raw_Orders!B1008</f>
        <v>1691</v>
      </c>
      <c r="C1008" s="30">
        <f>INT(Raw_Orders!C1008)</f>
        <v>42735</v>
      </c>
      <c r="D1008" s="25">
        <f t="shared" si="45"/>
        <v>2016</v>
      </c>
      <c r="E1008" s="25">
        <f t="shared" si="46"/>
        <v>12</v>
      </c>
      <c r="F1008" s="25" t="str">
        <f t="shared" si="47"/>
        <v>Dec</v>
      </c>
      <c r="G1008" s="25">
        <f>Raw_Orders!G1008</f>
        <v>27</v>
      </c>
      <c r="H1008" s="29">
        <f>Raw_Orders!K1008</f>
        <v>217.35</v>
      </c>
      <c r="I1008" s="25">
        <f>INDEX(tblAccounts[sales_rep_id],MATCH(B1008,tblAccounts[id],0))</f>
        <v>321500</v>
      </c>
      <c r="J1008" s="25">
        <f>INDEX(tblReps[region_id],MATCH(I1008,tblReps[id],0))</f>
        <v>1</v>
      </c>
      <c r="K1008" s="25" t="str">
        <f>INDEX(tblRegions[name],MATCH(J1008,tblRegions[id],0))</f>
        <v>Northeast</v>
      </c>
    </row>
    <row r="1009" spans="1:11" ht="15" customHeight="1" x14ac:dyDescent="0.3">
      <c r="A1009" s="25">
        <f>Raw_Orders!A1009</f>
        <v>1008</v>
      </c>
      <c r="B1009" s="25">
        <f>Raw_Orders!B1009</f>
        <v>1701</v>
      </c>
      <c r="C1009" s="30">
        <f>INT(Raw_Orders!C1009)</f>
        <v>41620</v>
      </c>
      <c r="D1009" s="25">
        <f t="shared" si="45"/>
        <v>2013</v>
      </c>
      <c r="E1009" s="25">
        <f t="shared" si="46"/>
        <v>12</v>
      </c>
      <c r="F1009" s="25" t="str">
        <f t="shared" si="47"/>
        <v>Dec</v>
      </c>
      <c r="G1009" s="25">
        <f>Raw_Orders!G1009</f>
        <v>289</v>
      </c>
      <c r="H1009" s="29">
        <f>Raw_Orders!K1009</f>
        <v>1879.03</v>
      </c>
      <c r="I1009" s="25">
        <f>INDEX(tblAccounts[sales_rep_id],MATCH(B1009,tblAccounts[id],0))</f>
        <v>321510</v>
      </c>
      <c r="J1009" s="25">
        <f>INDEX(tblReps[region_id],MATCH(I1009,tblReps[id],0))</f>
        <v>1</v>
      </c>
      <c r="K1009" s="25" t="str">
        <f>INDEX(tblRegions[name],MATCH(J1009,tblRegions[id],0))</f>
        <v>Northeast</v>
      </c>
    </row>
    <row r="1010" spans="1:11" ht="15" customHeight="1" x14ac:dyDescent="0.3">
      <c r="A1010" s="25">
        <f>Raw_Orders!A1010</f>
        <v>1009</v>
      </c>
      <c r="B1010" s="25">
        <f>Raw_Orders!B1010</f>
        <v>1701</v>
      </c>
      <c r="C1010" s="30">
        <f>INT(Raw_Orders!C1010)</f>
        <v>41650</v>
      </c>
      <c r="D1010" s="25">
        <f t="shared" si="45"/>
        <v>2014</v>
      </c>
      <c r="E1010" s="25">
        <f t="shared" si="46"/>
        <v>1</v>
      </c>
      <c r="F1010" s="25" t="str">
        <f t="shared" si="47"/>
        <v>Jan</v>
      </c>
      <c r="G1010" s="25">
        <f>Raw_Orders!G1010</f>
        <v>145</v>
      </c>
      <c r="H1010" s="29">
        <f>Raw_Orders!K1010</f>
        <v>723.55</v>
      </c>
      <c r="I1010" s="25">
        <f>INDEX(tblAccounts[sales_rep_id],MATCH(B1010,tblAccounts[id],0))</f>
        <v>321510</v>
      </c>
      <c r="J1010" s="25">
        <f>INDEX(tblReps[region_id],MATCH(I1010,tblReps[id],0))</f>
        <v>1</v>
      </c>
      <c r="K1010" s="25" t="str">
        <f>INDEX(tblRegions[name],MATCH(J1010,tblRegions[id],0))</f>
        <v>Northeast</v>
      </c>
    </row>
    <row r="1011" spans="1:11" ht="15" customHeight="1" x14ac:dyDescent="0.3">
      <c r="A1011" s="25">
        <f>Raw_Orders!A1011</f>
        <v>1010</v>
      </c>
      <c r="B1011" s="25">
        <f>Raw_Orders!B1011</f>
        <v>1701</v>
      </c>
      <c r="C1011" s="30">
        <f>INT(Raw_Orders!C1011)</f>
        <v>41710</v>
      </c>
      <c r="D1011" s="25">
        <f t="shared" si="45"/>
        <v>2014</v>
      </c>
      <c r="E1011" s="25">
        <f t="shared" si="46"/>
        <v>3</v>
      </c>
      <c r="F1011" s="25" t="str">
        <f t="shared" si="47"/>
        <v>Mar</v>
      </c>
      <c r="G1011" s="25">
        <f>Raw_Orders!G1011</f>
        <v>23</v>
      </c>
      <c r="H1011" s="29">
        <f>Raw_Orders!K1011</f>
        <v>181.09</v>
      </c>
      <c r="I1011" s="25">
        <f>INDEX(tblAccounts[sales_rep_id],MATCH(B1011,tblAccounts[id],0))</f>
        <v>321510</v>
      </c>
      <c r="J1011" s="25">
        <f>INDEX(tblReps[region_id],MATCH(I1011,tblReps[id],0))</f>
        <v>1</v>
      </c>
      <c r="K1011" s="25" t="str">
        <f>INDEX(tblRegions[name],MATCH(J1011,tblRegions[id],0))</f>
        <v>Northeast</v>
      </c>
    </row>
    <row r="1012" spans="1:11" ht="15" customHeight="1" x14ac:dyDescent="0.3">
      <c r="A1012" s="25">
        <f>Raw_Orders!A1012</f>
        <v>1011</v>
      </c>
      <c r="B1012" s="25">
        <f>Raw_Orders!B1012</f>
        <v>1701</v>
      </c>
      <c r="C1012" s="30">
        <f>INT(Raw_Orders!C1012)</f>
        <v>41739</v>
      </c>
      <c r="D1012" s="25">
        <f t="shared" si="45"/>
        <v>2014</v>
      </c>
      <c r="E1012" s="25">
        <f t="shared" si="46"/>
        <v>4</v>
      </c>
      <c r="F1012" s="25" t="str">
        <f t="shared" si="47"/>
        <v>Apr</v>
      </c>
      <c r="G1012" s="25">
        <f>Raw_Orders!G1012</f>
        <v>153</v>
      </c>
      <c r="H1012" s="29">
        <f>Raw_Orders!K1012</f>
        <v>842.96</v>
      </c>
      <c r="I1012" s="25">
        <f>INDEX(tblAccounts[sales_rep_id],MATCH(B1012,tblAccounts[id],0))</f>
        <v>321510</v>
      </c>
      <c r="J1012" s="25">
        <f>INDEX(tblReps[region_id],MATCH(I1012,tblReps[id],0))</f>
        <v>1</v>
      </c>
      <c r="K1012" s="25" t="str">
        <f>INDEX(tblRegions[name],MATCH(J1012,tblRegions[id],0))</f>
        <v>Northeast</v>
      </c>
    </row>
    <row r="1013" spans="1:11" ht="15" customHeight="1" x14ac:dyDescent="0.3">
      <c r="A1013" s="25">
        <f>Raw_Orders!A1013</f>
        <v>1012</v>
      </c>
      <c r="B1013" s="25">
        <f>Raw_Orders!B1013</f>
        <v>1701</v>
      </c>
      <c r="C1013" s="30">
        <f>INT(Raw_Orders!C1013)</f>
        <v>41768</v>
      </c>
      <c r="D1013" s="25">
        <f t="shared" si="45"/>
        <v>2014</v>
      </c>
      <c r="E1013" s="25">
        <f t="shared" si="46"/>
        <v>5</v>
      </c>
      <c r="F1013" s="25" t="str">
        <f t="shared" si="47"/>
        <v>May</v>
      </c>
      <c r="G1013" s="25">
        <f>Raw_Orders!G1013</f>
        <v>218</v>
      </c>
      <c r="H1013" s="29">
        <f>Raw_Orders!K1013</f>
        <v>1224.1199999999999</v>
      </c>
      <c r="I1013" s="25">
        <f>INDEX(tblAccounts[sales_rep_id],MATCH(B1013,tblAccounts[id],0))</f>
        <v>321510</v>
      </c>
      <c r="J1013" s="25">
        <f>INDEX(tblReps[region_id],MATCH(I1013,tblReps[id],0))</f>
        <v>1</v>
      </c>
      <c r="K1013" s="25" t="str">
        <f>INDEX(tblRegions[name],MATCH(J1013,tblRegions[id],0))</f>
        <v>Northeast</v>
      </c>
    </row>
    <row r="1014" spans="1:11" ht="15" customHeight="1" x14ac:dyDescent="0.3">
      <c r="A1014" s="25">
        <f>Raw_Orders!A1014</f>
        <v>1013</v>
      </c>
      <c r="B1014" s="25">
        <f>Raw_Orders!B1014</f>
        <v>1701</v>
      </c>
      <c r="C1014" s="30">
        <f>INT(Raw_Orders!C1014)</f>
        <v>41798</v>
      </c>
      <c r="D1014" s="25">
        <f t="shared" si="45"/>
        <v>2014</v>
      </c>
      <c r="E1014" s="25">
        <f t="shared" si="46"/>
        <v>6</v>
      </c>
      <c r="F1014" s="25" t="str">
        <f t="shared" si="47"/>
        <v>Jun</v>
      </c>
      <c r="G1014" s="25">
        <f>Raw_Orders!G1014</f>
        <v>152</v>
      </c>
      <c r="H1014" s="29">
        <f>Raw_Orders!K1014</f>
        <v>778.48</v>
      </c>
      <c r="I1014" s="25">
        <f>INDEX(tblAccounts[sales_rep_id],MATCH(B1014,tblAccounts[id],0))</f>
        <v>321510</v>
      </c>
      <c r="J1014" s="25">
        <f>INDEX(tblReps[region_id],MATCH(I1014,tblReps[id],0))</f>
        <v>1</v>
      </c>
      <c r="K1014" s="25" t="str">
        <f>INDEX(tblRegions[name],MATCH(J1014,tblRegions[id],0))</f>
        <v>Northeast</v>
      </c>
    </row>
    <row r="1015" spans="1:11" ht="15" customHeight="1" x14ac:dyDescent="0.3">
      <c r="A1015" s="25">
        <f>Raw_Orders!A1015</f>
        <v>1014</v>
      </c>
      <c r="B1015" s="25">
        <f>Raw_Orders!B1015</f>
        <v>1701</v>
      </c>
      <c r="C1015" s="30">
        <f>INT(Raw_Orders!C1015)</f>
        <v>41827</v>
      </c>
      <c r="D1015" s="25">
        <f t="shared" si="45"/>
        <v>2014</v>
      </c>
      <c r="E1015" s="25">
        <f t="shared" si="46"/>
        <v>7</v>
      </c>
      <c r="F1015" s="25" t="str">
        <f t="shared" si="47"/>
        <v>Jul</v>
      </c>
      <c r="G1015" s="25">
        <f>Raw_Orders!G1015</f>
        <v>147</v>
      </c>
      <c r="H1015" s="29">
        <f>Raw_Orders!K1015</f>
        <v>733.53</v>
      </c>
      <c r="I1015" s="25">
        <f>INDEX(tblAccounts[sales_rep_id],MATCH(B1015,tblAccounts[id],0))</f>
        <v>321510</v>
      </c>
      <c r="J1015" s="25">
        <f>INDEX(tblReps[region_id],MATCH(I1015,tblReps[id],0))</f>
        <v>1</v>
      </c>
      <c r="K1015" s="25" t="str">
        <f>INDEX(tblRegions[name],MATCH(J1015,tblRegions[id],0))</f>
        <v>Northeast</v>
      </c>
    </row>
    <row r="1016" spans="1:11" ht="15" customHeight="1" x14ac:dyDescent="0.3">
      <c r="A1016" s="25">
        <f>Raw_Orders!A1016</f>
        <v>1015</v>
      </c>
      <c r="B1016" s="25">
        <f>Raw_Orders!B1016</f>
        <v>1701</v>
      </c>
      <c r="C1016" s="30">
        <f>INT(Raw_Orders!C1016)</f>
        <v>41856</v>
      </c>
      <c r="D1016" s="25">
        <f t="shared" si="45"/>
        <v>2014</v>
      </c>
      <c r="E1016" s="25">
        <f t="shared" si="46"/>
        <v>8</v>
      </c>
      <c r="F1016" s="25" t="str">
        <f t="shared" si="47"/>
        <v>Aug</v>
      </c>
      <c r="G1016" s="25">
        <f>Raw_Orders!G1016</f>
        <v>110</v>
      </c>
      <c r="H1016" s="29">
        <f>Raw_Orders!K1016</f>
        <v>580.20000000000005</v>
      </c>
      <c r="I1016" s="25">
        <f>INDEX(tblAccounts[sales_rep_id],MATCH(B1016,tblAccounts[id],0))</f>
        <v>321510</v>
      </c>
      <c r="J1016" s="25">
        <f>INDEX(tblReps[region_id],MATCH(I1016,tblReps[id],0))</f>
        <v>1</v>
      </c>
      <c r="K1016" s="25" t="str">
        <f>INDEX(tblRegions[name],MATCH(J1016,tblRegions[id],0))</f>
        <v>Northeast</v>
      </c>
    </row>
    <row r="1017" spans="1:11" ht="15" customHeight="1" x14ac:dyDescent="0.3">
      <c r="A1017" s="25">
        <f>Raw_Orders!A1017</f>
        <v>1016</v>
      </c>
      <c r="B1017" s="25">
        <f>Raw_Orders!B1017</f>
        <v>1701</v>
      </c>
      <c r="C1017" s="30">
        <f>INT(Raw_Orders!C1017)</f>
        <v>41887</v>
      </c>
      <c r="D1017" s="25">
        <f t="shared" si="45"/>
        <v>2014</v>
      </c>
      <c r="E1017" s="25">
        <f t="shared" si="46"/>
        <v>9</v>
      </c>
      <c r="F1017" s="25" t="str">
        <f t="shared" si="47"/>
        <v>Sep</v>
      </c>
      <c r="G1017" s="25">
        <f>Raw_Orders!G1017</f>
        <v>126</v>
      </c>
      <c r="H1017" s="29">
        <f>Raw_Orders!K1017</f>
        <v>638.74</v>
      </c>
      <c r="I1017" s="25">
        <f>INDEX(tblAccounts[sales_rep_id],MATCH(B1017,tblAccounts[id],0))</f>
        <v>321510</v>
      </c>
      <c r="J1017" s="25">
        <f>INDEX(tblReps[region_id],MATCH(I1017,tblReps[id],0))</f>
        <v>1</v>
      </c>
      <c r="K1017" s="25" t="str">
        <f>INDEX(tblRegions[name],MATCH(J1017,tblRegions[id],0))</f>
        <v>Northeast</v>
      </c>
    </row>
    <row r="1018" spans="1:11" ht="15" customHeight="1" x14ac:dyDescent="0.3">
      <c r="A1018" s="25">
        <f>Raw_Orders!A1018</f>
        <v>1017</v>
      </c>
      <c r="B1018" s="25">
        <f>Raw_Orders!B1018</f>
        <v>1701</v>
      </c>
      <c r="C1018" s="30">
        <f>INT(Raw_Orders!C1018)</f>
        <v>41916</v>
      </c>
      <c r="D1018" s="25">
        <f t="shared" si="45"/>
        <v>2014</v>
      </c>
      <c r="E1018" s="25">
        <f t="shared" si="46"/>
        <v>10</v>
      </c>
      <c r="F1018" s="25" t="str">
        <f t="shared" si="47"/>
        <v>Oct</v>
      </c>
      <c r="G1018" s="25">
        <f>Raw_Orders!G1018</f>
        <v>233</v>
      </c>
      <c r="H1018" s="29">
        <f>Raw_Orders!K1018</f>
        <v>1187.71</v>
      </c>
      <c r="I1018" s="25">
        <f>INDEX(tblAccounts[sales_rep_id],MATCH(B1018,tblAccounts[id],0))</f>
        <v>321510</v>
      </c>
      <c r="J1018" s="25">
        <f>INDEX(tblReps[region_id],MATCH(I1018,tblReps[id],0))</f>
        <v>1</v>
      </c>
      <c r="K1018" s="25" t="str">
        <f>INDEX(tblRegions[name],MATCH(J1018,tblRegions[id],0))</f>
        <v>Northeast</v>
      </c>
    </row>
    <row r="1019" spans="1:11" ht="15" customHeight="1" x14ac:dyDescent="0.3">
      <c r="A1019" s="25">
        <f>Raw_Orders!A1019</f>
        <v>1018</v>
      </c>
      <c r="B1019" s="25">
        <f>Raw_Orders!B1019</f>
        <v>1701</v>
      </c>
      <c r="C1019" s="30">
        <f>INT(Raw_Orders!C1019)</f>
        <v>41946</v>
      </c>
      <c r="D1019" s="25">
        <f t="shared" si="45"/>
        <v>2014</v>
      </c>
      <c r="E1019" s="25">
        <f t="shared" si="46"/>
        <v>11</v>
      </c>
      <c r="F1019" s="25" t="str">
        <f t="shared" si="47"/>
        <v>Nov</v>
      </c>
      <c r="G1019" s="25">
        <f>Raw_Orders!G1019</f>
        <v>168</v>
      </c>
      <c r="H1019" s="29">
        <f>Raw_Orders!K1019</f>
        <v>914.03</v>
      </c>
      <c r="I1019" s="25">
        <f>INDEX(tblAccounts[sales_rep_id],MATCH(B1019,tblAccounts[id],0))</f>
        <v>321510</v>
      </c>
      <c r="J1019" s="25">
        <f>INDEX(tblReps[region_id],MATCH(I1019,tblReps[id],0))</f>
        <v>1</v>
      </c>
      <c r="K1019" s="25" t="str">
        <f>INDEX(tblRegions[name],MATCH(J1019,tblRegions[id],0))</f>
        <v>Northeast</v>
      </c>
    </row>
    <row r="1020" spans="1:11" ht="15" customHeight="1" x14ac:dyDescent="0.3">
      <c r="A1020" s="25">
        <f>Raw_Orders!A1020</f>
        <v>1019</v>
      </c>
      <c r="B1020" s="25">
        <f>Raw_Orders!B1020</f>
        <v>1701</v>
      </c>
      <c r="C1020" s="30">
        <f>INT(Raw_Orders!C1020)</f>
        <v>41975</v>
      </c>
      <c r="D1020" s="25">
        <f t="shared" si="45"/>
        <v>2014</v>
      </c>
      <c r="E1020" s="25">
        <f t="shared" si="46"/>
        <v>12</v>
      </c>
      <c r="F1020" s="25" t="str">
        <f t="shared" si="47"/>
        <v>Dec</v>
      </c>
      <c r="G1020" s="25">
        <f>Raw_Orders!G1020</f>
        <v>173</v>
      </c>
      <c r="H1020" s="29">
        <f>Raw_Orders!K1020</f>
        <v>923.27</v>
      </c>
      <c r="I1020" s="25">
        <f>INDEX(tblAccounts[sales_rep_id],MATCH(B1020,tblAccounts[id],0))</f>
        <v>321510</v>
      </c>
      <c r="J1020" s="25">
        <f>INDEX(tblReps[region_id],MATCH(I1020,tblReps[id],0))</f>
        <v>1</v>
      </c>
      <c r="K1020" s="25" t="str">
        <f>INDEX(tblRegions[name],MATCH(J1020,tblRegions[id],0))</f>
        <v>Northeast</v>
      </c>
    </row>
    <row r="1021" spans="1:11" ht="15" customHeight="1" x14ac:dyDescent="0.3">
      <c r="A1021" s="25">
        <f>Raw_Orders!A1021</f>
        <v>1020</v>
      </c>
      <c r="B1021" s="25">
        <f>Raw_Orders!B1021</f>
        <v>1701</v>
      </c>
      <c r="C1021" s="30">
        <f>INT(Raw_Orders!C1021)</f>
        <v>42004</v>
      </c>
      <c r="D1021" s="25">
        <f t="shared" si="45"/>
        <v>2014</v>
      </c>
      <c r="E1021" s="25">
        <f t="shared" si="46"/>
        <v>12</v>
      </c>
      <c r="F1021" s="25" t="str">
        <f t="shared" si="47"/>
        <v>Dec</v>
      </c>
      <c r="G1021" s="25">
        <f>Raw_Orders!G1021</f>
        <v>154</v>
      </c>
      <c r="H1021" s="29">
        <f>Raw_Orders!K1021</f>
        <v>826.04</v>
      </c>
      <c r="I1021" s="25">
        <f>INDEX(tblAccounts[sales_rep_id],MATCH(B1021,tblAccounts[id],0))</f>
        <v>321510</v>
      </c>
      <c r="J1021" s="25">
        <f>INDEX(tblReps[region_id],MATCH(I1021,tblReps[id],0))</f>
        <v>1</v>
      </c>
      <c r="K1021" s="25" t="str">
        <f>INDEX(tblRegions[name],MATCH(J1021,tblRegions[id],0))</f>
        <v>Northeast</v>
      </c>
    </row>
    <row r="1022" spans="1:11" ht="15" customHeight="1" x14ac:dyDescent="0.3">
      <c r="A1022" s="25">
        <f>Raw_Orders!A1022</f>
        <v>1021</v>
      </c>
      <c r="B1022" s="25">
        <f>Raw_Orders!B1022</f>
        <v>1701</v>
      </c>
      <c r="C1022" s="30">
        <f>INT(Raw_Orders!C1022)</f>
        <v>42033</v>
      </c>
      <c r="D1022" s="25">
        <f t="shared" si="45"/>
        <v>2015</v>
      </c>
      <c r="E1022" s="25">
        <f t="shared" si="46"/>
        <v>1</v>
      </c>
      <c r="F1022" s="25" t="str">
        <f t="shared" si="47"/>
        <v>Jan</v>
      </c>
      <c r="G1022" s="25">
        <f>Raw_Orders!G1022</f>
        <v>209</v>
      </c>
      <c r="H1022" s="29">
        <f>Raw_Orders!K1022</f>
        <v>1181.0999999999999</v>
      </c>
      <c r="I1022" s="25">
        <f>INDEX(tblAccounts[sales_rep_id],MATCH(B1022,tblAccounts[id],0))</f>
        <v>321510</v>
      </c>
      <c r="J1022" s="25">
        <f>INDEX(tblReps[region_id],MATCH(I1022,tblReps[id],0))</f>
        <v>1</v>
      </c>
      <c r="K1022" s="25" t="str">
        <f>INDEX(tblRegions[name],MATCH(J1022,tblRegions[id],0))</f>
        <v>Northeast</v>
      </c>
    </row>
    <row r="1023" spans="1:11" ht="15" customHeight="1" x14ac:dyDescent="0.3">
      <c r="A1023" s="25">
        <f>Raw_Orders!A1023</f>
        <v>1022</v>
      </c>
      <c r="B1023" s="25">
        <f>Raw_Orders!B1023</f>
        <v>1701</v>
      </c>
      <c r="C1023" s="30">
        <f>INT(Raw_Orders!C1023)</f>
        <v>42063</v>
      </c>
      <c r="D1023" s="25">
        <f t="shared" si="45"/>
        <v>2015</v>
      </c>
      <c r="E1023" s="25">
        <f t="shared" si="46"/>
        <v>2</v>
      </c>
      <c r="F1023" s="25" t="str">
        <f t="shared" si="47"/>
        <v>Feb</v>
      </c>
      <c r="G1023" s="25">
        <f>Raw_Orders!G1023</f>
        <v>165</v>
      </c>
      <c r="H1023" s="29">
        <f>Raw_Orders!K1023</f>
        <v>876.54</v>
      </c>
      <c r="I1023" s="25">
        <f>INDEX(tblAccounts[sales_rep_id],MATCH(B1023,tblAccounts[id],0))</f>
        <v>321510</v>
      </c>
      <c r="J1023" s="25">
        <f>INDEX(tblReps[region_id],MATCH(I1023,tblReps[id],0))</f>
        <v>1</v>
      </c>
      <c r="K1023" s="25" t="str">
        <f>INDEX(tblRegions[name],MATCH(J1023,tblRegions[id],0))</f>
        <v>Northeast</v>
      </c>
    </row>
    <row r="1024" spans="1:11" ht="15" customHeight="1" x14ac:dyDescent="0.3">
      <c r="A1024" s="25">
        <f>Raw_Orders!A1024</f>
        <v>1023</v>
      </c>
      <c r="B1024" s="25">
        <f>Raw_Orders!B1024</f>
        <v>1701</v>
      </c>
      <c r="C1024" s="30">
        <f>INT(Raw_Orders!C1024)</f>
        <v>42093</v>
      </c>
      <c r="D1024" s="25">
        <f t="shared" si="45"/>
        <v>2015</v>
      </c>
      <c r="E1024" s="25">
        <f t="shared" si="46"/>
        <v>3</v>
      </c>
      <c r="F1024" s="25" t="str">
        <f t="shared" si="47"/>
        <v>Mar</v>
      </c>
      <c r="G1024" s="25">
        <f>Raw_Orders!G1024</f>
        <v>213</v>
      </c>
      <c r="H1024" s="29">
        <f>Raw_Orders!K1024</f>
        <v>1236.8900000000001</v>
      </c>
      <c r="I1024" s="25">
        <f>INDEX(tblAccounts[sales_rep_id],MATCH(B1024,tblAccounts[id],0))</f>
        <v>321510</v>
      </c>
      <c r="J1024" s="25">
        <f>INDEX(tblReps[region_id],MATCH(I1024,tblReps[id],0))</f>
        <v>1</v>
      </c>
      <c r="K1024" s="25" t="str">
        <f>INDEX(tblRegions[name],MATCH(J1024,tblRegions[id],0))</f>
        <v>Northeast</v>
      </c>
    </row>
    <row r="1025" spans="1:11" ht="15" customHeight="1" x14ac:dyDescent="0.3">
      <c r="A1025" s="25">
        <f>Raw_Orders!A1025</f>
        <v>1024</v>
      </c>
      <c r="B1025" s="25">
        <f>Raw_Orders!B1025</f>
        <v>1701</v>
      </c>
      <c r="C1025" s="30">
        <f>INT(Raw_Orders!C1025)</f>
        <v>42122</v>
      </c>
      <c r="D1025" s="25">
        <f t="shared" si="45"/>
        <v>2015</v>
      </c>
      <c r="E1025" s="25">
        <f t="shared" si="46"/>
        <v>4</v>
      </c>
      <c r="F1025" s="25" t="str">
        <f t="shared" si="47"/>
        <v>Apr</v>
      </c>
      <c r="G1025" s="25">
        <f>Raw_Orders!G1025</f>
        <v>195</v>
      </c>
      <c r="H1025" s="29">
        <f>Raw_Orders!K1025</f>
        <v>1045.55</v>
      </c>
      <c r="I1025" s="25">
        <f>INDEX(tblAccounts[sales_rep_id],MATCH(B1025,tblAccounts[id],0))</f>
        <v>321510</v>
      </c>
      <c r="J1025" s="25">
        <f>INDEX(tblReps[region_id],MATCH(I1025,tblReps[id],0))</f>
        <v>1</v>
      </c>
      <c r="K1025" s="25" t="str">
        <f>INDEX(tblRegions[name],MATCH(J1025,tblRegions[id],0))</f>
        <v>Northeast</v>
      </c>
    </row>
    <row r="1026" spans="1:11" ht="15" customHeight="1" x14ac:dyDescent="0.3">
      <c r="A1026" s="25">
        <f>Raw_Orders!A1026</f>
        <v>1025</v>
      </c>
      <c r="B1026" s="25">
        <f>Raw_Orders!B1026</f>
        <v>1701</v>
      </c>
      <c r="C1026" s="30">
        <f>INT(Raw_Orders!C1026)</f>
        <v>42151</v>
      </c>
      <c r="D1026" s="25">
        <f t="shared" ref="D1026:D1089" si="48">YEAR(C1026)</f>
        <v>2015</v>
      </c>
      <c r="E1026" s="25">
        <f t="shared" ref="E1026:E1089" si="49">MONTH(C1026)</f>
        <v>5</v>
      </c>
      <c r="F1026" s="25" t="str">
        <f t="shared" ref="F1026:F1089" si="50">TEXT(C1026,"mmm")</f>
        <v>May</v>
      </c>
      <c r="G1026" s="25">
        <f>Raw_Orders!G1026</f>
        <v>163</v>
      </c>
      <c r="H1026" s="29">
        <f>Raw_Orders!K1026</f>
        <v>816.5</v>
      </c>
      <c r="I1026" s="25">
        <f>INDEX(tblAccounts[sales_rep_id],MATCH(B1026,tblAccounts[id],0))</f>
        <v>321510</v>
      </c>
      <c r="J1026" s="25">
        <f>INDEX(tblReps[region_id],MATCH(I1026,tblReps[id],0))</f>
        <v>1</v>
      </c>
      <c r="K1026" s="25" t="str">
        <f>INDEX(tblRegions[name],MATCH(J1026,tblRegions[id],0))</f>
        <v>Northeast</v>
      </c>
    </row>
    <row r="1027" spans="1:11" ht="15" customHeight="1" x14ac:dyDescent="0.3">
      <c r="A1027" s="25">
        <f>Raw_Orders!A1027</f>
        <v>1026</v>
      </c>
      <c r="B1027" s="25">
        <f>Raw_Orders!B1027</f>
        <v>1701</v>
      </c>
      <c r="C1027" s="30">
        <f>INT(Raw_Orders!C1027)</f>
        <v>42181</v>
      </c>
      <c r="D1027" s="25">
        <f t="shared" si="48"/>
        <v>2015</v>
      </c>
      <c r="E1027" s="25">
        <f t="shared" si="49"/>
        <v>6</v>
      </c>
      <c r="F1027" s="25" t="str">
        <f t="shared" si="50"/>
        <v>Jun</v>
      </c>
      <c r="G1027" s="25">
        <f>Raw_Orders!G1027</f>
        <v>238</v>
      </c>
      <c r="H1027" s="29">
        <f>Raw_Orders!K1027</f>
        <v>1376.56</v>
      </c>
      <c r="I1027" s="25">
        <f>INDEX(tblAccounts[sales_rep_id],MATCH(B1027,tblAccounts[id],0))</f>
        <v>321510</v>
      </c>
      <c r="J1027" s="25">
        <f>INDEX(tblReps[region_id],MATCH(I1027,tblReps[id],0))</f>
        <v>1</v>
      </c>
      <c r="K1027" s="25" t="str">
        <f>INDEX(tblRegions[name],MATCH(J1027,tblRegions[id],0))</f>
        <v>Northeast</v>
      </c>
    </row>
    <row r="1028" spans="1:11" ht="15" customHeight="1" x14ac:dyDescent="0.3">
      <c r="A1028" s="25">
        <f>Raw_Orders!A1028</f>
        <v>1027</v>
      </c>
      <c r="B1028" s="25">
        <f>Raw_Orders!B1028</f>
        <v>1701</v>
      </c>
      <c r="C1028" s="30">
        <f>INT(Raw_Orders!C1028)</f>
        <v>42211</v>
      </c>
      <c r="D1028" s="25">
        <f t="shared" si="48"/>
        <v>2015</v>
      </c>
      <c r="E1028" s="25">
        <f t="shared" si="49"/>
        <v>7</v>
      </c>
      <c r="F1028" s="25" t="str">
        <f t="shared" si="50"/>
        <v>Jul</v>
      </c>
      <c r="G1028" s="25">
        <f>Raw_Orders!G1028</f>
        <v>154</v>
      </c>
      <c r="H1028" s="29">
        <f>Raw_Orders!K1028</f>
        <v>785.96</v>
      </c>
      <c r="I1028" s="25">
        <f>INDEX(tblAccounts[sales_rep_id],MATCH(B1028,tblAccounts[id],0))</f>
        <v>321510</v>
      </c>
      <c r="J1028" s="25">
        <f>INDEX(tblReps[region_id],MATCH(I1028,tblReps[id],0))</f>
        <v>1</v>
      </c>
      <c r="K1028" s="25" t="str">
        <f>INDEX(tblRegions[name],MATCH(J1028,tblRegions[id],0))</f>
        <v>Northeast</v>
      </c>
    </row>
    <row r="1029" spans="1:11" ht="15" customHeight="1" x14ac:dyDescent="0.3">
      <c r="A1029" s="25">
        <f>Raw_Orders!A1029</f>
        <v>1028</v>
      </c>
      <c r="B1029" s="25">
        <f>Raw_Orders!B1029</f>
        <v>1701</v>
      </c>
      <c r="C1029" s="30">
        <f>INT(Raw_Orders!C1029)</f>
        <v>42241</v>
      </c>
      <c r="D1029" s="25">
        <f t="shared" si="48"/>
        <v>2015</v>
      </c>
      <c r="E1029" s="25">
        <f t="shared" si="49"/>
        <v>8</v>
      </c>
      <c r="F1029" s="25" t="str">
        <f t="shared" si="50"/>
        <v>Aug</v>
      </c>
      <c r="G1029" s="25">
        <f>Raw_Orders!G1029</f>
        <v>109</v>
      </c>
      <c r="H1029" s="29">
        <f>Raw_Orders!K1029</f>
        <v>607.05999999999995</v>
      </c>
      <c r="I1029" s="25">
        <f>INDEX(tblAccounts[sales_rep_id],MATCH(B1029,tblAccounts[id],0))</f>
        <v>321510</v>
      </c>
      <c r="J1029" s="25">
        <f>INDEX(tblReps[region_id],MATCH(I1029,tblReps[id],0))</f>
        <v>1</v>
      </c>
      <c r="K1029" s="25" t="str">
        <f>INDEX(tblRegions[name],MATCH(J1029,tblRegions[id],0))</f>
        <v>Northeast</v>
      </c>
    </row>
    <row r="1030" spans="1:11" ht="15" customHeight="1" x14ac:dyDescent="0.3">
      <c r="A1030" s="25">
        <f>Raw_Orders!A1030</f>
        <v>1029</v>
      </c>
      <c r="B1030" s="25">
        <f>Raw_Orders!B1030</f>
        <v>1701</v>
      </c>
      <c r="C1030" s="30">
        <f>INT(Raw_Orders!C1030)</f>
        <v>42271</v>
      </c>
      <c r="D1030" s="25">
        <f t="shared" si="48"/>
        <v>2015</v>
      </c>
      <c r="E1030" s="25">
        <f t="shared" si="49"/>
        <v>9</v>
      </c>
      <c r="F1030" s="25" t="str">
        <f t="shared" si="50"/>
        <v>Sep</v>
      </c>
      <c r="G1030" s="25">
        <f>Raw_Orders!G1030</f>
        <v>194</v>
      </c>
      <c r="H1030" s="29">
        <f>Raw_Orders!K1030</f>
        <v>1044.3599999999999</v>
      </c>
      <c r="I1030" s="25">
        <f>INDEX(tblAccounts[sales_rep_id],MATCH(B1030,tblAccounts[id],0))</f>
        <v>321510</v>
      </c>
      <c r="J1030" s="25">
        <f>INDEX(tblReps[region_id],MATCH(I1030,tblReps[id],0))</f>
        <v>1</v>
      </c>
      <c r="K1030" s="25" t="str">
        <f>INDEX(tblRegions[name],MATCH(J1030,tblRegions[id],0))</f>
        <v>Northeast</v>
      </c>
    </row>
    <row r="1031" spans="1:11" ht="15" customHeight="1" x14ac:dyDescent="0.3">
      <c r="A1031" s="25">
        <f>Raw_Orders!A1031</f>
        <v>1030</v>
      </c>
      <c r="B1031" s="25">
        <f>Raw_Orders!B1031</f>
        <v>1701</v>
      </c>
      <c r="C1031" s="30">
        <f>INT(Raw_Orders!C1031)</f>
        <v>42300</v>
      </c>
      <c r="D1031" s="25">
        <f t="shared" si="48"/>
        <v>2015</v>
      </c>
      <c r="E1031" s="25">
        <f t="shared" si="49"/>
        <v>10</v>
      </c>
      <c r="F1031" s="25" t="str">
        <f t="shared" si="50"/>
        <v>Oct</v>
      </c>
      <c r="G1031" s="25">
        <f>Raw_Orders!G1031</f>
        <v>146</v>
      </c>
      <c r="H1031" s="29">
        <f>Raw_Orders!K1031</f>
        <v>844.35</v>
      </c>
      <c r="I1031" s="25">
        <f>INDEX(tblAccounts[sales_rep_id],MATCH(B1031,tblAccounts[id],0))</f>
        <v>321510</v>
      </c>
      <c r="J1031" s="25">
        <f>INDEX(tblReps[region_id],MATCH(I1031,tblReps[id],0))</f>
        <v>1</v>
      </c>
      <c r="K1031" s="25" t="str">
        <f>INDEX(tblRegions[name],MATCH(J1031,tblRegions[id],0))</f>
        <v>Northeast</v>
      </c>
    </row>
    <row r="1032" spans="1:11" ht="15" customHeight="1" x14ac:dyDescent="0.3">
      <c r="A1032" s="25">
        <f>Raw_Orders!A1032</f>
        <v>1031</v>
      </c>
      <c r="B1032" s="25">
        <f>Raw_Orders!B1032</f>
        <v>1701</v>
      </c>
      <c r="C1032" s="30">
        <f>INT(Raw_Orders!C1032)</f>
        <v>42390</v>
      </c>
      <c r="D1032" s="25">
        <f t="shared" si="48"/>
        <v>2016</v>
      </c>
      <c r="E1032" s="25">
        <f t="shared" si="49"/>
        <v>1</v>
      </c>
      <c r="F1032" s="25" t="str">
        <f t="shared" si="50"/>
        <v>Jan</v>
      </c>
      <c r="G1032" s="25">
        <f>Raw_Orders!G1032</f>
        <v>202</v>
      </c>
      <c r="H1032" s="29">
        <f>Raw_Orders!K1032</f>
        <v>1128.69</v>
      </c>
      <c r="I1032" s="25">
        <f>INDEX(tblAccounts[sales_rep_id],MATCH(B1032,tblAccounts[id],0))</f>
        <v>321510</v>
      </c>
      <c r="J1032" s="25">
        <f>INDEX(tblReps[region_id],MATCH(I1032,tblReps[id],0))</f>
        <v>1</v>
      </c>
      <c r="K1032" s="25" t="str">
        <f>INDEX(tblRegions[name],MATCH(J1032,tblRegions[id],0))</f>
        <v>Northeast</v>
      </c>
    </row>
    <row r="1033" spans="1:11" ht="15" customHeight="1" x14ac:dyDescent="0.3">
      <c r="A1033" s="25">
        <f>Raw_Orders!A1033</f>
        <v>1032</v>
      </c>
      <c r="B1033" s="25">
        <f>Raw_Orders!B1033</f>
        <v>1701</v>
      </c>
      <c r="C1033" s="30">
        <f>INT(Raw_Orders!C1033)</f>
        <v>42419</v>
      </c>
      <c r="D1033" s="25">
        <f t="shared" si="48"/>
        <v>2016</v>
      </c>
      <c r="E1033" s="25">
        <f t="shared" si="49"/>
        <v>2</v>
      </c>
      <c r="F1033" s="25" t="str">
        <f t="shared" si="50"/>
        <v>Feb</v>
      </c>
      <c r="G1033" s="25">
        <f>Raw_Orders!G1033</f>
        <v>121</v>
      </c>
      <c r="H1033" s="29">
        <f>Raw_Orders!K1033</f>
        <v>616.29</v>
      </c>
      <c r="I1033" s="25">
        <f>INDEX(tblAccounts[sales_rep_id],MATCH(B1033,tblAccounts[id],0))</f>
        <v>321510</v>
      </c>
      <c r="J1033" s="25">
        <f>INDEX(tblReps[region_id],MATCH(I1033,tblReps[id],0))</f>
        <v>1</v>
      </c>
      <c r="K1033" s="25" t="str">
        <f>INDEX(tblRegions[name],MATCH(J1033,tblRegions[id],0))</f>
        <v>Northeast</v>
      </c>
    </row>
    <row r="1034" spans="1:11" ht="15" customHeight="1" x14ac:dyDescent="0.3">
      <c r="A1034" s="25">
        <f>Raw_Orders!A1034</f>
        <v>1033</v>
      </c>
      <c r="B1034" s="25">
        <f>Raw_Orders!B1034</f>
        <v>1701</v>
      </c>
      <c r="C1034" s="30">
        <f>INT(Raw_Orders!C1034)</f>
        <v>42448</v>
      </c>
      <c r="D1034" s="25">
        <f t="shared" si="48"/>
        <v>2016</v>
      </c>
      <c r="E1034" s="25">
        <f t="shared" si="49"/>
        <v>3</v>
      </c>
      <c r="F1034" s="25" t="str">
        <f t="shared" si="50"/>
        <v>Mar</v>
      </c>
      <c r="G1034" s="25">
        <f>Raw_Orders!G1034</f>
        <v>161</v>
      </c>
      <c r="H1034" s="29">
        <f>Raw_Orders!K1034</f>
        <v>839.69</v>
      </c>
      <c r="I1034" s="25">
        <f>INDEX(tblAccounts[sales_rep_id],MATCH(B1034,tblAccounts[id],0))</f>
        <v>321510</v>
      </c>
      <c r="J1034" s="25">
        <f>INDEX(tblReps[region_id],MATCH(I1034,tblReps[id],0))</f>
        <v>1</v>
      </c>
      <c r="K1034" s="25" t="str">
        <f>INDEX(tblRegions[name],MATCH(J1034,tblRegions[id],0))</f>
        <v>Northeast</v>
      </c>
    </row>
    <row r="1035" spans="1:11" ht="15" customHeight="1" x14ac:dyDescent="0.3">
      <c r="A1035" s="25">
        <f>Raw_Orders!A1035</f>
        <v>1034</v>
      </c>
      <c r="B1035" s="25">
        <f>Raw_Orders!B1035</f>
        <v>1701</v>
      </c>
      <c r="C1035" s="30">
        <f>INT(Raw_Orders!C1035)</f>
        <v>42478</v>
      </c>
      <c r="D1035" s="25">
        <f t="shared" si="48"/>
        <v>2016</v>
      </c>
      <c r="E1035" s="25">
        <f t="shared" si="49"/>
        <v>4</v>
      </c>
      <c r="F1035" s="25" t="str">
        <f t="shared" si="50"/>
        <v>Apr</v>
      </c>
      <c r="G1035" s="25">
        <f>Raw_Orders!G1035</f>
        <v>156</v>
      </c>
      <c r="H1035" s="29">
        <f>Raw_Orders!K1035</f>
        <v>800.94</v>
      </c>
      <c r="I1035" s="25">
        <f>INDEX(tblAccounts[sales_rep_id],MATCH(B1035,tblAccounts[id],0))</f>
        <v>321510</v>
      </c>
      <c r="J1035" s="25">
        <f>INDEX(tblReps[region_id],MATCH(I1035,tblReps[id],0))</f>
        <v>1</v>
      </c>
      <c r="K1035" s="25" t="str">
        <f>INDEX(tblRegions[name],MATCH(J1035,tblRegions[id],0))</f>
        <v>Northeast</v>
      </c>
    </row>
    <row r="1036" spans="1:11" ht="15" customHeight="1" x14ac:dyDescent="0.3">
      <c r="A1036" s="25">
        <f>Raw_Orders!A1036</f>
        <v>1035</v>
      </c>
      <c r="B1036" s="25">
        <f>Raw_Orders!B1036</f>
        <v>1701</v>
      </c>
      <c r="C1036" s="30">
        <f>INT(Raw_Orders!C1036)</f>
        <v>42508</v>
      </c>
      <c r="D1036" s="25">
        <f t="shared" si="48"/>
        <v>2016</v>
      </c>
      <c r="E1036" s="25">
        <f t="shared" si="49"/>
        <v>5</v>
      </c>
      <c r="F1036" s="25" t="str">
        <f t="shared" si="50"/>
        <v>May</v>
      </c>
      <c r="G1036" s="25">
        <f>Raw_Orders!G1036</f>
        <v>20</v>
      </c>
      <c r="H1036" s="29">
        <f>Raw_Orders!K1036</f>
        <v>152.94999999999999</v>
      </c>
      <c r="I1036" s="25">
        <f>INDEX(tblAccounts[sales_rep_id],MATCH(B1036,tblAccounts[id],0))</f>
        <v>321510</v>
      </c>
      <c r="J1036" s="25">
        <f>INDEX(tblReps[region_id],MATCH(I1036,tblReps[id],0))</f>
        <v>1</v>
      </c>
      <c r="K1036" s="25" t="str">
        <f>INDEX(tblRegions[name],MATCH(J1036,tblRegions[id],0))</f>
        <v>Northeast</v>
      </c>
    </row>
    <row r="1037" spans="1:11" ht="15" customHeight="1" x14ac:dyDescent="0.3">
      <c r="A1037" s="25">
        <f>Raw_Orders!A1037</f>
        <v>1036</v>
      </c>
      <c r="B1037" s="25">
        <f>Raw_Orders!B1037</f>
        <v>1701</v>
      </c>
      <c r="C1037" s="30">
        <f>INT(Raw_Orders!C1037)</f>
        <v>42566</v>
      </c>
      <c r="D1037" s="25">
        <f t="shared" si="48"/>
        <v>2016</v>
      </c>
      <c r="E1037" s="25">
        <f t="shared" si="49"/>
        <v>7</v>
      </c>
      <c r="F1037" s="25" t="str">
        <f t="shared" si="50"/>
        <v>Jul</v>
      </c>
      <c r="G1037" s="25">
        <f>Raw_Orders!G1037</f>
        <v>279</v>
      </c>
      <c r="H1037" s="29">
        <f>Raw_Orders!K1037</f>
        <v>1686.6</v>
      </c>
      <c r="I1037" s="25">
        <f>INDEX(tblAccounts[sales_rep_id],MATCH(B1037,tblAccounts[id],0))</f>
        <v>321510</v>
      </c>
      <c r="J1037" s="25">
        <f>INDEX(tblReps[region_id],MATCH(I1037,tblReps[id],0))</f>
        <v>1</v>
      </c>
      <c r="K1037" s="25" t="str">
        <f>INDEX(tblRegions[name],MATCH(J1037,tblRegions[id],0))</f>
        <v>Northeast</v>
      </c>
    </row>
    <row r="1038" spans="1:11" ht="15" customHeight="1" x14ac:dyDescent="0.3">
      <c r="A1038" s="25">
        <f>Raw_Orders!A1038</f>
        <v>1037</v>
      </c>
      <c r="B1038" s="25">
        <f>Raw_Orders!B1038</f>
        <v>1701</v>
      </c>
      <c r="C1038" s="30">
        <f>INT(Raw_Orders!C1038)</f>
        <v>42596</v>
      </c>
      <c r="D1038" s="25">
        <f t="shared" si="48"/>
        <v>2016</v>
      </c>
      <c r="E1038" s="25">
        <f t="shared" si="49"/>
        <v>8</v>
      </c>
      <c r="F1038" s="25" t="str">
        <f t="shared" si="50"/>
        <v>Aug</v>
      </c>
      <c r="G1038" s="25">
        <f>Raw_Orders!G1038</f>
        <v>158</v>
      </c>
      <c r="H1038" s="29">
        <f>Raw_Orders!K1038</f>
        <v>844.76</v>
      </c>
      <c r="I1038" s="25">
        <f>INDEX(tblAccounts[sales_rep_id],MATCH(B1038,tblAccounts[id],0))</f>
        <v>321510</v>
      </c>
      <c r="J1038" s="25">
        <f>INDEX(tblReps[region_id],MATCH(I1038,tblReps[id],0))</f>
        <v>1</v>
      </c>
      <c r="K1038" s="25" t="str">
        <f>INDEX(tblRegions[name],MATCH(J1038,tblRegions[id],0))</f>
        <v>Northeast</v>
      </c>
    </row>
    <row r="1039" spans="1:11" ht="15" customHeight="1" x14ac:dyDescent="0.3">
      <c r="A1039" s="25">
        <f>Raw_Orders!A1039</f>
        <v>1038</v>
      </c>
      <c r="B1039" s="25">
        <f>Raw_Orders!B1039</f>
        <v>1701</v>
      </c>
      <c r="C1039" s="30">
        <f>INT(Raw_Orders!C1039)</f>
        <v>42625</v>
      </c>
      <c r="D1039" s="25">
        <f t="shared" si="48"/>
        <v>2016</v>
      </c>
      <c r="E1039" s="25">
        <f t="shared" si="49"/>
        <v>9</v>
      </c>
      <c r="F1039" s="25" t="str">
        <f t="shared" si="50"/>
        <v>Sep</v>
      </c>
      <c r="G1039" s="25">
        <f>Raw_Orders!G1039</f>
        <v>160</v>
      </c>
      <c r="H1039" s="29">
        <f>Raw_Orders!K1039</f>
        <v>826.57</v>
      </c>
      <c r="I1039" s="25">
        <f>INDEX(tblAccounts[sales_rep_id],MATCH(B1039,tblAccounts[id],0))</f>
        <v>321510</v>
      </c>
      <c r="J1039" s="25">
        <f>INDEX(tblReps[region_id],MATCH(I1039,tblReps[id],0))</f>
        <v>1</v>
      </c>
      <c r="K1039" s="25" t="str">
        <f>INDEX(tblRegions[name],MATCH(J1039,tblRegions[id],0))</f>
        <v>Northeast</v>
      </c>
    </row>
    <row r="1040" spans="1:11" ht="15" customHeight="1" x14ac:dyDescent="0.3">
      <c r="A1040" s="25">
        <f>Raw_Orders!A1040</f>
        <v>1039</v>
      </c>
      <c r="B1040" s="25">
        <f>Raw_Orders!B1040</f>
        <v>1701</v>
      </c>
      <c r="C1040" s="30">
        <f>INT(Raw_Orders!C1040)</f>
        <v>42655</v>
      </c>
      <c r="D1040" s="25">
        <f t="shared" si="48"/>
        <v>2016</v>
      </c>
      <c r="E1040" s="25">
        <f t="shared" si="49"/>
        <v>10</v>
      </c>
      <c r="F1040" s="25" t="str">
        <f t="shared" si="50"/>
        <v>Oct</v>
      </c>
      <c r="G1040" s="25">
        <f>Raw_Orders!G1040</f>
        <v>202</v>
      </c>
      <c r="H1040" s="29">
        <f>Raw_Orders!K1040</f>
        <v>1141.78</v>
      </c>
      <c r="I1040" s="25">
        <f>INDEX(tblAccounts[sales_rep_id],MATCH(B1040,tblAccounts[id],0))</f>
        <v>321510</v>
      </c>
      <c r="J1040" s="25">
        <f>INDEX(tblReps[region_id],MATCH(I1040,tblReps[id],0))</f>
        <v>1</v>
      </c>
      <c r="K1040" s="25" t="str">
        <f>INDEX(tblRegions[name],MATCH(J1040,tblRegions[id],0))</f>
        <v>Northeast</v>
      </c>
    </row>
    <row r="1041" spans="1:11" ht="15" customHeight="1" x14ac:dyDescent="0.3">
      <c r="A1041" s="25">
        <f>Raw_Orders!A1041</f>
        <v>1040</v>
      </c>
      <c r="B1041" s="25">
        <f>Raw_Orders!B1041</f>
        <v>1701</v>
      </c>
      <c r="C1041" s="30">
        <f>INT(Raw_Orders!C1041)</f>
        <v>42684</v>
      </c>
      <c r="D1041" s="25">
        <f t="shared" si="48"/>
        <v>2016</v>
      </c>
      <c r="E1041" s="25">
        <f t="shared" si="49"/>
        <v>11</v>
      </c>
      <c r="F1041" s="25" t="str">
        <f t="shared" si="50"/>
        <v>Nov</v>
      </c>
      <c r="G1041" s="25">
        <f>Raw_Orders!G1041</f>
        <v>178</v>
      </c>
      <c r="H1041" s="29">
        <f>Raw_Orders!K1041</f>
        <v>986.43</v>
      </c>
      <c r="I1041" s="25">
        <f>INDEX(tblAccounts[sales_rep_id],MATCH(B1041,tblAccounts[id],0))</f>
        <v>321510</v>
      </c>
      <c r="J1041" s="25">
        <f>INDEX(tblReps[region_id],MATCH(I1041,tblReps[id],0))</f>
        <v>1</v>
      </c>
      <c r="K1041" s="25" t="str">
        <f>INDEX(tblRegions[name],MATCH(J1041,tblRegions[id],0))</f>
        <v>Northeast</v>
      </c>
    </row>
    <row r="1042" spans="1:11" ht="15" customHeight="1" x14ac:dyDescent="0.3">
      <c r="A1042" s="25">
        <f>Raw_Orders!A1042</f>
        <v>1041</v>
      </c>
      <c r="B1042" s="25">
        <f>Raw_Orders!B1042</f>
        <v>1701</v>
      </c>
      <c r="C1042" s="30">
        <f>INT(Raw_Orders!C1042)</f>
        <v>42713</v>
      </c>
      <c r="D1042" s="25">
        <f t="shared" si="48"/>
        <v>2016</v>
      </c>
      <c r="E1042" s="25">
        <f t="shared" si="49"/>
        <v>12</v>
      </c>
      <c r="F1042" s="25" t="str">
        <f t="shared" si="50"/>
        <v>Dec</v>
      </c>
      <c r="G1042" s="25">
        <f>Raw_Orders!G1042</f>
        <v>314</v>
      </c>
      <c r="H1042" s="29">
        <f>Raw_Orders!K1042</f>
        <v>1969.36</v>
      </c>
      <c r="I1042" s="25">
        <f>INDEX(tblAccounts[sales_rep_id],MATCH(B1042,tblAccounts[id],0))</f>
        <v>321510</v>
      </c>
      <c r="J1042" s="25">
        <f>INDEX(tblReps[region_id],MATCH(I1042,tblReps[id],0))</f>
        <v>1</v>
      </c>
      <c r="K1042" s="25" t="str">
        <f>INDEX(tblRegions[name],MATCH(J1042,tblRegions[id],0))</f>
        <v>Northeast</v>
      </c>
    </row>
    <row r="1043" spans="1:11" ht="15" customHeight="1" x14ac:dyDescent="0.3">
      <c r="A1043" s="25">
        <f>Raw_Orders!A1043</f>
        <v>1042</v>
      </c>
      <c r="B1043" s="25">
        <f>Raw_Orders!B1043</f>
        <v>1711</v>
      </c>
      <c r="C1043" s="30">
        <f>INT(Raw_Orders!C1043)</f>
        <v>42195</v>
      </c>
      <c r="D1043" s="25">
        <f t="shared" si="48"/>
        <v>2015</v>
      </c>
      <c r="E1043" s="25">
        <f t="shared" si="49"/>
        <v>7</v>
      </c>
      <c r="F1043" s="25" t="str">
        <f t="shared" si="50"/>
        <v>Jul</v>
      </c>
      <c r="G1043" s="25">
        <f>Raw_Orders!G1043</f>
        <v>537</v>
      </c>
      <c r="H1043" s="29">
        <f>Raw_Orders!K1043</f>
        <v>2763.45</v>
      </c>
      <c r="I1043" s="25">
        <f>INDEX(tblAccounts[sales_rep_id],MATCH(B1043,tblAccounts[id],0))</f>
        <v>321520</v>
      </c>
      <c r="J1043" s="25">
        <f>INDEX(tblReps[region_id],MATCH(I1043,tblReps[id],0))</f>
        <v>1</v>
      </c>
      <c r="K1043" s="25" t="str">
        <f>INDEX(tblRegions[name],MATCH(J1043,tblRegions[id],0))</f>
        <v>Northeast</v>
      </c>
    </row>
    <row r="1044" spans="1:11" ht="15" customHeight="1" x14ac:dyDescent="0.3">
      <c r="A1044" s="25">
        <f>Raw_Orders!A1044</f>
        <v>1043</v>
      </c>
      <c r="B1044" s="25">
        <f>Raw_Orders!B1044</f>
        <v>1711</v>
      </c>
      <c r="C1044" s="30">
        <f>INT(Raw_Orders!C1044)</f>
        <v>42224</v>
      </c>
      <c r="D1044" s="25">
        <f t="shared" si="48"/>
        <v>2015</v>
      </c>
      <c r="E1044" s="25">
        <f t="shared" si="49"/>
        <v>8</v>
      </c>
      <c r="F1044" s="25" t="str">
        <f t="shared" si="50"/>
        <v>Aug</v>
      </c>
      <c r="G1044" s="25">
        <f>Raw_Orders!G1044</f>
        <v>613</v>
      </c>
      <c r="H1044" s="29">
        <f>Raw_Orders!K1044</f>
        <v>3309.25</v>
      </c>
      <c r="I1044" s="25">
        <f>INDEX(tblAccounts[sales_rep_id],MATCH(B1044,tblAccounts[id],0))</f>
        <v>321520</v>
      </c>
      <c r="J1044" s="25">
        <f>INDEX(tblReps[region_id],MATCH(I1044,tblReps[id],0))</f>
        <v>1</v>
      </c>
      <c r="K1044" s="25" t="str">
        <f>INDEX(tblRegions[name],MATCH(J1044,tblRegions[id],0))</f>
        <v>Northeast</v>
      </c>
    </row>
    <row r="1045" spans="1:11" ht="15" customHeight="1" x14ac:dyDescent="0.3">
      <c r="A1045" s="25">
        <f>Raw_Orders!A1045</f>
        <v>1044</v>
      </c>
      <c r="B1045" s="25">
        <f>Raw_Orders!B1045</f>
        <v>1711</v>
      </c>
      <c r="C1045" s="30">
        <f>INT(Raw_Orders!C1045)</f>
        <v>42253</v>
      </c>
      <c r="D1045" s="25">
        <f t="shared" si="48"/>
        <v>2015</v>
      </c>
      <c r="E1045" s="25">
        <f t="shared" si="49"/>
        <v>9</v>
      </c>
      <c r="F1045" s="25" t="str">
        <f t="shared" si="50"/>
        <v>Sep</v>
      </c>
      <c r="G1045" s="25">
        <f>Raw_Orders!G1045</f>
        <v>502</v>
      </c>
      <c r="H1045" s="29">
        <f>Raw_Orders!K1045</f>
        <v>2556.3000000000002</v>
      </c>
      <c r="I1045" s="25">
        <f>INDEX(tblAccounts[sales_rep_id],MATCH(B1045,tblAccounts[id],0))</f>
        <v>321520</v>
      </c>
      <c r="J1045" s="25">
        <f>INDEX(tblReps[region_id],MATCH(I1045,tblReps[id],0))</f>
        <v>1</v>
      </c>
      <c r="K1045" s="25" t="str">
        <f>INDEX(tblRegions[name],MATCH(J1045,tblRegions[id],0))</f>
        <v>Northeast</v>
      </c>
    </row>
    <row r="1046" spans="1:11" ht="15" customHeight="1" x14ac:dyDescent="0.3">
      <c r="A1046" s="25">
        <f>Raw_Orders!A1046</f>
        <v>1045</v>
      </c>
      <c r="B1046" s="25">
        <f>Raw_Orders!B1046</f>
        <v>1711</v>
      </c>
      <c r="C1046" s="30">
        <f>INT(Raw_Orders!C1046)</f>
        <v>42282</v>
      </c>
      <c r="D1046" s="25">
        <f t="shared" si="48"/>
        <v>2015</v>
      </c>
      <c r="E1046" s="25">
        <f t="shared" si="49"/>
        <v>10</v>
      </c>
      <c r="F1046" s="25" t="str">
        <f t="shared" si="50"/>
        <v>Oct</v>
      </c>
      <c r="G1046" s="25">
        <f>Raw_Orders!G1046</f>
        <v>524</v>
      </c>
      <c r="H1046" s="29">
        <f>Raw_Orders!K1046</f>
        <v>2680.49</v>
      </c>
      <c r="I1046" s="25">
        <f>INDEX(tblAccounts[sales_rep_id],MATCH(B1046,tblAccounts[id],0))</f>
        <v>321520</v>
      </c>
      <c r="J1046" s="25">
        <f>INDEX(tblReps[region_id],MATCH(I1046,tblReps[id],0))</f>
        <v>1</v>
      </c>
      <c r="K1046" s="25" t="str">
        <f>INDEX(tblRegions[name],MATCH(J1046,tblRegions[id],0))</f>
        <v>Northeast</v>
      </c>
    </row>
    <row r="1047" spans="1:11" ht="15" customHeight="1" x14ac:dyDescent="0.3">
      <c r="A1047" s="25">
        <f>Raw_Orders!A1047</f>
        <v>1046</v>
      </c>
      <c r="B1047" s="25">
        <f>Raw_Orders!B1047</f>
        <v>1711</v>
      </c>
      <c r="C1047" s="30">
        <f>INT(Raw_Orders!C1047)</f>
        <v>42312</v>
      </c>
      <c r="D1047" s="25">
        <f t="shared" si="48"/>
        <v>2015</v>
      </c>
      <c r="E1047" s="25">
        <f t="shared" si="49"/>
        <v>11</v>
      </c>
      <c r="F1047" s="25" t="str">
        <f t="shared" si="50"/>
        <v>Nov</v>
      </c>
      <c r="G1047" s="25">
        <f>Raw_Orders!G1047</f>
        <v>513</v>
      </c>
      <c r="H1047" s="29">
        <f>Raw_Orders!K1047</f>
        <v>2612.37</v>
      </c>
      <c r="I1047" s="25">
        <f>INDEX(tblAccounts[sales_rep_id],MATCH(B1047,tblAccounts[id],0))</f>
        <v>321520</v>
      </c>
      <c r="J1047" s="25">
        <f>INDEX(tblReps[region_id],MATCH(I1047,tblReps[id],0))</f>
        <v>1</v>
      </c>
      <c r="K1047" s="25" t="str">
        <f>INDEX(tblRegions[name],MATCH(J1047,tblRegions[id],0))</f>
        <v>Northeast</v>
      </c>
    </row>
    <row r="1048" spans="1:11" ht="15" customHeight="1" x14ac:dyDescent="0.3">
      <c r="A1048" s="25">
        <f>Raw_Orders!A1048</f>
        <v>1047</v>
      </c>
      <c r="B1048" s="25">
        <f>Raw_Orders!B1048</f>
        <v>1711</v>
      </c>
      <c r="C1048" s="30">
        <f>INT(Raw_Orders!C1048)</f>
        <v>42342</v>
      </c>
      <c r="D1048" s="25">
        <f t="shared" si="48"/>
        <v>2015</v>
      </c>
      <c r="E1048" s="25">
        <f t="shared" si="49"/>
        <v>12</v>
      </c>
      <c r="F1048" s="25" t="str">
        <f t="shared" si="50"/>
        <v>Dec</v>
      </c>
      <c r="G1048" s="25">
        <f>Raw_Orders!G1048</f>
        <v>534</v>
      </c>
      <c r="H1048" s="29">
        <f>Raw_Orders!K1048</f>
        <v>2724.13</v>
      </c>
      <c r="I1048" s="25">
        <f>INDEX(tblAccounts[sales_rep_id],MATCH(B1048,tblAccounts[id],0))</f>
        <v>321520</v>
      </c>
      <c r="J1048" s="25">
        <f>INDEX(tblReps[region_id],MATCH(I1048,tblReps[id],0))</f>
        <v>1</v>
      </c>
      <c r="K1048" s="25" t="str">
        <f>INDEX(tblRegions[name],MATCH(J1048,tblRegions[id],0))</f>
        <v>Northeast</v>
      </c>
    </row>
    <row r="1049" spans="1:11" ht="15" customHeight="1" x14ac:dyDescent="0.3">
      <c r="A1049" s="25">
        <f>Raw_Orders!A1049</f>
        <v>1048</v>
      </c>
      <c r="B1049" s="25">
        <f>Raw_Orders!B1049</f>
        <v>1711</v>
      </c>
      <c r="C1049" s="30">
        <f>INT(Raw_Orders!C1049)</f>
        <v>42371</v>
      </c>
      <c r="D1049" s="25">
        <f t="shared" si="48"/>
        <v>2016</v>
      </c>
      <c r="E1049" s="25">
        <f t="shared" si="49"/>
        <v>1</v>
      </c>
      <c r="F1049" s="25" t="str">
        <f t="shared" si="50"/>
        <v>Jan</v>
      </c>
      <c r="G1049" s="25">
        <f>Raw_Orders!G1049</f>
        <v>527</v>
      </c>
      <c r="H1049" s="29">
        <f>Raw_Orders!K1049</f>
        <v>2692.9</v>
      </c>
      <c r="I1049" s="25">
        <f>INDEX(tblAccounts[sales_rep_id],MATCH(B1049,tblAccounts[id],0))</f>
        <v>321520</v>
      </c>
      <c r="J1049" s="25">
        <f>INDEX(tblReps[region_id],MATCH(I1049,tblReps[id],0))</f>
        <v>1</v>
      </c>
      <c r="K1049" s="25" t="str">
        <f>INDEX(tblRegions[name],MATCH(J1049,tblRegions[id],0))</f>
        <v>Northeast</v>
      </c>
    </row>
    <row r="1050" spans="1:11" ht="15" customHeight="1" x14ac:dyDescent="0.3">
      <c r="A1050" s="25">
        <f>Raw_Orders!A1050</f>
        <v>1049</v>
      </c>
      <c r="B1050" s="25">
        <f>Raw_Orders!B1050</f>
        <v>1711</v>
      </c>
      <c r="C1050" s="30">
        <f>INT(Raw_Orders!C1050)</f>
        <v>42401</v>
      </c>
      <c r="D1050" s="25">
        <f t="shared" si="48"/>
        <v>2016</v>
      </c>
      <c r="E1050" s="25">
        <f t="shared" si="49"/>
        <v>2</v>
      </c>
      <c r="F1050" s="25" t="str">
        <f t="shared" si="50"/>
        <v>Feb</v>
      </c>
      <c r="G1050" s="25">
        <f>Raw_Orders!G1050</f>
        <v>580</v>
      </c>
      <c r="H1050" s="29">
        <f>Raw_Orders!K1050</f>
        <v>3071.96</v>
      </c>
      <c r="I1050" s="25">
        <f>INDEX(tblAccounts[sales_rep_id],MATCH(B1050,tblAccounts[id],0))</f>
        <v>321520</v>
      </c>
      <c r="J1050" s="25">
        <f>INDEX(tblReps[region_id],MATCH(I1050,tblReps[id],0))</f>
        <v>1</v>
      </c>
      <c r="K1050" s="25" t="str">
        <f>INDEX(tblRegions[name],MATCH(J1050,tblRegions[id],0))</f>
        <v>Northeast</v>
      </c>
    </row>
    <row r="1051" spans="1:11" ht="15" customHeight="1" x14ac:dyDescent="0.3">
      <c r="A1051" s="25">
        <f>Raw_Orders!A1051</f>
        <v>1050</v>
      </c>
      <c r="B1051" s="25">
        <f>Raw_Orders!B1051</f>
        <v>1711</v>
      </c>
      <c r="C1051" s="30">
        <f>INT(Raw_Orders!C1051)</f>
        <v>42430</v>
      </c>
      <c r="D1051" s="25">
        <f t="shared" si="48"/>
        <v>2016</v>
      </c>
      <c r="E1051" s="25">
        <f t="shared" si="49"/>
        <v>3</v>
      </c>
      <c r="F1051" s="25" t="str">
        <f t="shared" si="50"/>
        <v>Mar</v>
      </c>
      <c r="G1051" s="25">
        <f>Raw_Orders!G1051</f>
        <v>559</v>
      </c>
      <c r="H1051" s="29">
        <f>Raw_Orders!K1051</f>
        <v>2932.64</v>
      </c>
      <c r="I1051" s="25">
        <f>INDEX(tblAccounts[sales_rep_id],MATCH(B1051,tblAccounts[id],0))</f>
        <v>321520</v>
      </c>
      <c r="J1051" s="25">
        <f>INDEX(tblReps[region_id],MATCH(I1051,tblReps[id],0))</f>
        <v>1</v>
      </c>
      <c r="K1051" s="25" t="str">
        <f>INDEX(tblRegions[name],MATCH(J1051,tblRegions[id],0))</f>
        <v>Northeast</v>
      </c>
    </row>
    <row r="1052" spans="1:11" ht="15" customHeight="1" x14ac:dyDescent="0.3">
      <c r="A1052" s="25">
        <f>Raw_Orders!A1052</f>
        <v>1051</v>
      </c>
      <c r="B1052" s="25">
        <f>Raw_Orders!B1052</f>
        <v>1711</v>
      </c>
      <c r="C1052" s="30">
        <f>INT(Raw_Orders!C1052)</f>
        <v>42460</v>
      </c>
      <c r="D1052" s="25">
        <f t="shared" si="48"/>
        <v>2016</v>
      </c>
      <c r="E1052" s="25">
        <f t="shared" si="49"/>
        <v>3</v>
      </c>
      <c r="F1052" s="25" t="str">
        <f t="shared" si="50"/>
        <v>Mar</v>
      </c>
      <c r="G1052" s="25">
        <f>Raw_Orders!G1052</f>
        <v>496</v>
      </c>
      <c r="H1052" s="29">
        <f>Raw_Orders!K1052</f>
        <v>2493.8200000000002</v>
      </c>
      <c r="I1052" s="25">
        <f>INDEX(tblAccounts[sales_rep_id],MATCH(B1052,tblAccounts[id],0))</f>
        <v>321520</v>
      </c>
      <c r="J1052" s="25">
        <f>INDEX(tblReps[region_id],MATCH(I1052,tblReps[id],0))</f>
        <v>1</v>
      </c>
      <c r="K1052" s="25" t="str">
        <f>INDEX(tblRegions[name],MATCH(J1052,tblRegions[id],0))</f>
        <v>Northeast</v>
      </c>
    </row>
    <row r="1053" spans="1:11" ht="15" customHeight="1" x14ac:dyDescent="0.3">
      <c r="A1053" s="25">
        <f>Raw_Orders!A1053</f>
        <v>1052</v>
      </c>
      <c r="B1053" s="25">
        <f>Raw_Orders!B1053</f>
        <v>1711</v>
      </c>
      <c r="C1053" s="30">
        <f>INT(Raw_Orders!C1053)</f>
        <v>42489</v>
      </c>
      <c r="D1053" s="25">
        <f t="shared" si="48"/>
        <v>2016</v>
      </c>
      <c r="E1053" s="25">
        <f t="shared" si="49"/>
        <v>4</v>
      </c>
      <c r="F1053" s="25" t="str">
        <f t="shared" si="50"/>
        <v>Apr</v>
      </c>
      <c r="G1053" s="25">
        <f>Raw_Orders!G1053</f>
        <v>970</v>
      </c>
      <c r="H1053" s="29">
        <f>Raw_Orders!K1053</f>
        <v>6332.68</v>
      </c>
      <c r="I1053" s="25">
        <f>INDEX(tblAccounts[sales_rep_id],MATCH(B1053,tblAccounts[id],0))</f>
        <v>321520</v>
      </c>
      <c r="J1053" s="25">
        <f>INDEX(tblReps[region_id],MATCH(I1053,tblReps[id],0))</f>
        <v>1</v>
      </c>
      <c r="K1053" s="25" t="str">
        <f>INDEX(tblRegions[name],MATCH(J1053,tblRegions[id],0))</f>
        <v>Northeast</v>
      </c>
    </row>
    <row r="1054" spans="1:11" ht="15" customHeight="1" x14ac:dyDescent="0.3">
      <c r="A1054" s="25">
        <f>Raw_Orders!A1054</f>
        <v>1053</v>
      </c>
      <c r="B1054" s="25">
        <f>Raw_Orders!B1054</f>
        <v>1711</v>
      </c>
      <c r="C1054" s="30">
        <f>INT(Raw_Orders!C1054)</f>
        <v>42519</v>
      </c>
      <c r="D1054" s="25">
        <f t="shared" si="48"/>
        <v>2016</v>
      </c>
      <c r="E1054" s="25">
        <f t="shared" si="49"/>
        <v>5</v>
      </c>
      <c r="F1054" s="25" t="str">
        <f t="shared" si="50"/>
        <v>May</v>
      </c>
      <c r="G1054" s="25">
        <f>Raw_Orders!G1054</f>
        <v>578</v>
      </c>
      <c r="H1054" s="29">
        <f>Raw_Orders!K1054</f>
        <v>2944.87</v>
      </c>
      <c r="I1054" s="25">
        <f>INDEX(tblAccounts[sales_rep_id],MATCH(B1054,tblAccounts[id],0))</f>
        <v>321520</v>
      </c>
      <c r="J1054" s="25">
        <f>INDEX(tblReps[region_id],MATCH(I1054,tblReps[id],0))</f>
        <v>1</v>
      </c>
      <c r="K1054" s="25" t="str">
        <f>INDEX(tblRegions[name],MATCH(J1054,tblRegions[id],0))</f>
        <v>Northeast</v>
      </c>
    </row>
    <row r="1055" spans="1:11" ht="15" customHeight="1" x14ac:dyDescent="0.3">
      <c r="A1055" s="25">
        <f>Raw_Orders!A1055</f>
        <v>1054</v>
      </c>
      <c r="B1055" s="25">
        <f>Raw_Orders!B1055</f>
        <v>1711</v>
      </c>
      <c r="C1055" s="30">
        <f>INT(Raw_Orders!C1055)</f>
        <v>42547</v>
      </c>
      <c r="D1055" s="25">
        <f t="shared" si="48"/>
        <v>2016</v>
      </c>
      <c r="E1055" s="25">
        <f t="shared" si="49"/>
        <v>6</v>
      </c>
      <c r="F1055" s="25" t="str">
        <f t="shared" si="50"/>
        <v>Jun</v>
      </c>
      <c r="G1055" s="25">
        <f>Raw_Orders!G1055</f>
        <v>500</v>
      </c>
      <c r="H1055" s="29">
        <f>Raw_Orders!K1055</f>
        <v>2495</v>
      </c>
      <c r="I1055" s="25">
        <f>INDEX(tblAccounts[sales_rep_id],MATCH(B1055,tblAccounts[id],0))</f>
        <v>321520</v>
      </c>
      <c r="J1055" s="25">
        <f>INDEX(tblReps[region_id],MATCH(I1055,tblReps[id],0))</f>
        <v>1</v>
      </c>
      <c r="K1055" s="25" t="str">
        <f>INDEX(tblRegions[name],MATCH(J1055,tblRegions[id],0))</f>
        <v>Northeast</v>
      </c>
    </row>
    <row r="1056" spans="1:11" ht="15" customHeight="1" x14ac:dyDescent="0.3">
      <c r="A1056" s="25">
        <f>Raw_Orders!A1056</f>
        <v>1055</v>
      </c>
      <c r="B1056" s="25">
        <f>Raw_Orders!B1056</f>
        <v>1711</v>
      </c>
      <c r="C1056" s="30">
        <f>INT(Raw_Orders!C1056)</f>
        <v>42577</v>
      </c>
      <c r="D1056" s="25">
        <f t="shared" si="48"/>
        <v>2016</v>
      </c>
      <c r="E1056" s="25">
        <f t="shared" si="49"/>
        <v>7</v>
      </c>
      <c r="F1056" s="25" t="str">
        <f t="shared" si="50"/>
        <v>Jul</v>
      </c>
      <c r="G1056" s="25">
        <f>Raw_Orders!G1056</f>
        <v>505</v>
      </c>
      <c r="H1056" s="29">
        <f>Raw_Orders!K1056</f>
        <v>2579.42</v>
      </c>
      <c r="I1056" s="25">
        <f>INDEX(tblAccounts[sales_rep_id],MATCH(B1056,tblAccounts[id],0))</f>
        <v>321520</v>
      </c>
      <c r="J1056" s="25">
        <f>INDEX(tblReps[region_id],MATCH(I1056,tblReps[id],0))</f>
        <v>1</v>
      </c>
      <c r="K1056" s="25" t="str">
        <f>INDEX(tblRegions[name],MATCH(J1056,tblRegions[id],0))</f>
        <v>Northeast</v>
      </c>
    </row>
    <row r="1057" spans="1:11" ht="15" customHeight="1" x14ac:dyDescent="0.3">
      <c r="A1057" s="25">
        <f>Raw_Orders!A1057</f>
        <v>1056</v>
      </c>
      <c r="B1057" s="25">
        <f>Raw_Orders!B1057</f>
        <v>1711</v>
      </c>
      <c r="C1057" s="30">
        <f>INT(Raw_Orders!C1057)</f>
        <v>42606</v>
      </c>
      <c r="D1057" s="25">
        <f t="shared" si="48"/>
        <v>2016</v>
      </c>
      <c r="E1057" s="25">
        <f t="shared" si="49"/>
        <v>8</v>
      </c>
      <c r="F1057" s="25" t="str">
        <f t="shared" si="50"/>
        <v>Aug</v>
      </c>
      <c r="G1057" s="25">
        <f>Raw_Orders!G1057</f>
        <v>519</v>
      </c>
      <c r="H1057" s="29">
        <f>Raw_Orders!K1057</f>
        <v>2611.0700000000002</v>
      </c>
      <c r="I1057" s="25">
        <f>INDEX(tblAccounts[sales_rep_id],MATCH(B1057,tblAccounts[id],0))</f>
        <v>321520</v>
      </c>
      <c r="J1057" s="25">
        <f>INDEX(tblReps[region_id],MATCH(I1057,tblReps[id],0))</f>
        <v>1</v>
      </c>
      <c r="K1057" s="25" t="str">
        <f>INDEX(tblRegions[name],MATCH(J1057,tblRegions[id],0))</f>
        <v>Northeast</v>
      </c>
    </row>
    <row r="1058" spans="1:11" ht="15" customHeight="1" x14ac:dyDescent="0.3">
      <c r="A1058" s="25">
        <f>Raw_Orders!A1058</f>
        <v>1057</v>
      </c>
      <c r="B1058" s="25">
        <f>Raw_Orders!B1058</f>
        <v>1711</v>
      </c>
      <c r="C1058" s="30">
        <f>INT(Raw_Orders!C1058)</f>
        <v>42635</v>
      </c>
      <c r="D1058" s="25">
        <f t="shared" si="48"/>
        <v>2016</v>
      </c>
      <c r="E1058" s="25">
        <f t="shared" si="49"/>
        <v>9</v>
      </c>
      <c r="F1058" s="25" t="str">
        <f t="shared" si="50"/>
        <v>Sep</v>
      </c>
      <c r="G1058" s="25">
        <f>Raw_Orders!G1058</f>
        <v>535</v>
      </c>
      <c r="H1058" s="29">
        <f>Raw_Orders!K1058</f>
        <v>2816.74</v>
      </c>
      <c r="I1058" s="25">
        <f>INDEX(tblAccounts[sales_rep_id],MATCH(B1058,tblAccounts[id],0))</f>
        <v>321520</v>
      </c>
      <c r="J1058" s="25">
        <f>INDEX(tblReps[region_id],MATCH(I1058,tblReps[id],0))</f>
        <v>1</v>
      </c>
      <c r="K1058" s="25" t="str">
        <f>INDEX(tblRegions[name],MATCH(J1058,tblRegions[id],0))</f>
        <v>Northeast</v>
      </c>
    </row>
    <row r="1059" spans="1:11" ht="15" customHeight="1" x14ac:dyDescent="0.3">
      <c r="A1059" s="25">
        <f>Raw_Orders!A1059</f>
        <v>1058</v>
      </c>
      <c r="B1059" s="25">
        <f>Raw_Orders!B1059</f>
        <v>1711</v>
      </c>
      <c r="C1059" s="30">
        <f>INT(Raw_Orders!C1059)</f>
        <v>42664</v>
      </c>
      <c r="D1059" s="25">
        <f t="shared" si="48"/>
        <v>2016</v>
      </c>
      <c r="E1059" s="25">
        <f t="shared" si="49"/>
        <v>10</v>
      </c>
      <c r="F1059" s="25" t="str">
        <f t="shared" si="50"/>
        <v>Oct</v>
      </c>
      <c r="G1059" s="25">
        <f>Raw_Orders!G1059</f>
        <v>537</v>
      </c>
      <c r="H1059" s="29">
        <f>Raw_Orders!K1059</f>
        <v>2704.65</v>
      </c>
      <c r="I1059" s="25">
        <f>INDEX(tblAccounts[sales_rep_id],MATCH(B1059,tblAccounts[id],0))</f>
        <v>321520</v>
      </c>
      <c r="J1059" s="25">
        <f>INDEX(tblReps[region_id],MATCH(I1059,tblReps[id],0))</f>
        <v>1</v>
      </c>
      <c r="K1059" s="25" t="str">
        <f>INDEX(tblRegions[name],MATCH(J1059,tblRegions[id],0))</f>
        <v>Northeast</v>
      </c>
    </row>
    <row r="1060" spans="1:11" ht="15" customHeight="1" x14ac:dyDescent="0.3">
      <c r="A1060" s="25">
        <f>Raw_Orders!A1060</f>
        <v>1059</v>
      </c>
      <c r="B1060" s="25">
        <f>Raw_Orders!B1060</f>
        <v>1711</v>
      </c>
      <c r="C1060" s="30">
        <f>INT(Raw_Orders!C1060)</f>
        <v>42693</v>
      </c>
      <c r="D1060" s="25">
        <f t="shared" si="48"/>
        <v>2016</v>
      </c>
      <c r="E1060" s="25">
        <f t="shared" si="49"/>
        <v>11</v>
      </c>
      <c r="F1060" s="25" t="str">
        <f t="shared" si="50"/>
        <v>Nov</v>
      </c>
      <c r="G1060" s="25">
        <f>Raw_Orders!G1060</f>
        <v>544</v>
      </c>
      <c r="H1060" s="29">
        <f>Raw_Orders!K1060</f>
        <v>2828.42</v>
      </c>
      <c r="I1060" s="25">
        <f>INDEX(tblAccounts[sales_rep_id],MATCH(B1060,tblAccounts[id],0))</f>
        <v>321520</v>
      </c>
      <c r="J1060" s="25">
        <f>INDEX(tblReps[region_id],MATCH(I1060,tblReps[id],0))</f>
        <v>1</v>
      </c>
      <c r="K1060" s="25" t="str">
        <f>INDEX(tblRegions[name],MATCH(J1060,tblRegions[id],0))</f>
        <v>Northeast</v>
      </c>
    </row>
    <row r="1061" spans="1:11" ht="15" customHeight="1" x14ac:dyDescent="0.3">
      <c r="A1061" s="25">
        <f>Raw_Orders!A1061</f>
        <v>1060</v>
      </c>
      <c r="B1061" s="25">
        <f>Raw_Orders!B1061</f>
        <v>1711</v>
      </c>
      <c r="C1061" s="30">
        <f>INT(Raw_Orders!C1061)</f>
        <v>42722</v>
      </c>
      <c r="D1061" s="25">
        <f t="shared" si="48"/>
        <v>2016</v>
      </c>
      <c r="E1061" s="25">
        <f t="shared" si="49"/>
        <v>12</v>
      </c>
      <c r="F1061" s="25" t="str">
        <f t="shared" si="50"/>
        <v>Dec</v>
      </c>
      <c r="G1061" s="25">
        <f>Raw_Orders!G1061</f>
        <v>503</v>
      </c>
      <c r="H1061" s="29">
        <f>Raw_Orders!K1061</f>
        <v>2547.5300000000002</v>
      </c>
      <c r="I1061" s="25">
        <f>INDEX(tblAccounts[sales_rep_id],MATCH(B1061,tblAccounts[id],0))</f>
        <v>321520</v>
      </c>
      <c r="J1061" s="25">
        <f>INDEX(tblReps[region_id],MATCH(I1061,tblReps[id],0))</f>
        <v>1</v>
      </c>
      <c r="K1061" s="25" t="str">
        <f>INDEX(tblRegions[name],MATCH(J1061,tblRegions[id],0))</f>
        <v>Northeast</v>
      </c>
    </row>
    <row r="1062" spans="1:11" ht="15" customHeight="1" x14ac:dyDescent="0.3">
      <c r="A1062" s="25">
        <f>Raw_Orders!A1062</f>
        <v>1061</v>
      </c>
      <c r="B1062" s="25">
        <f>Raw_Orders!B1062</f>
        <v>1721</v>
      </c>
      <c r="C1062" s="30">
        <f>INT(Raw_Orders!C1062)</f>
        <v>42542</v>
      </c>
      <c r="D1062" s="25">
        <f t="shared" si="48"/>
        <v>2016</v>
      </c>
      <c r="E1062" s="25">
        <f t="shared" si="49"/>
        <v>6</v>
      </c>
      <c r="F1062" s="25" t="str">
        <f t="shared" si="50"/>
        <v>Jun</v>
      </c>
      <c r="G1062" s="25">
        <f>Raw_Orders!G1062</f>
        <v>144</v>
      </c>
      <c r="H1062" s="29">
        <f>Raw_Orders!K1062</f>
        <v>796.06</v>
      </c>
      <c r="I1062" s="25">
        <f>INDEX(tblAccounts[sales_rep_id],MATCH(B1062,tblAccounts[id],0))</f>
        <v>321680</v>
      </c>
      <c r="J1062" s="25">
        <f>INDEX(tblReps[region_id],MATCH(I1062,tblReps[id],0))</f>
        <v>1</v>
      </c>
      <c r="K1062" s="25" t="str">
        <f>INDEX(tblRegions[name],MATCH(J1062,tblRegions[id],0))</f>
        <v>Northeast</v>
      </c>
    </row>
    <row r="1063" spans="1:11" ht="15" customHeight="1" x14ac:dyDescent="0.3">
      <c r="A1063" s="25">
        <f>Raw_Orders!A1063</f>
        <v>1062</v>
      </c>
      <c r="B1063" s="25">
        <f>Raw_Orders!B1063</f>
        <v>1721</v>
      </c>
      <c r="C1063" s="30">
        <f>INT(Raw_Orders!C1063)</f>
        <v>42571</v>
      </c>
      <c r="D1063" s="25">
        <f t="shared" si="48"/>
        <v>2016</v>
      </c>
      <c r="E1063" s="25">
        <f t="shared" si="49"/>
        <v>7</v>
      </c>
      <c r="F1063" s="25" t="str">
        <f t="shared" si="50"/>
        <v>Jul</v>
      </c>
      <c r="G1063" s="25">
        <f>Raw_Orders!G1063</f>
        <v>152</v>
      </c>
      <c r="H1063" s="29">
        <f>Raw_Orders!K1063</f>
        <v>923.01</v>
      </c>
      <c r="I1063" s="25">
        <f>INDEX(tblAccounts[sales_rep_id],MATCH(B1063,tblAccounts[id],0))</f>
        <v>321680</v>
      </c>
      <c r="J1063" s="25">
        <f>INDEX(tblReps[region_id],MATCH(I1063,tblReps[id],0))</f>
        <v>1</v>
      </c>
      <c r="K1063" s="25" t="str">
        <f>INDEX(tblRegions[name],MATCH(J1063,tblRegions[id],0))</f>
        <v>Northeast</v>
      </c>
    </row>
    <row r="1064" spans="1:11" ht="15" customHeight="1" x14ac:dyDescent="0.3">
      <c r="A1064" s="25">
        <f>Raw_Orders!A1064</f>
        <v>1063</v>
      </c>
      <c r="B1064" s="25">
        <f>Raw_Orders!B1064</f>
        <v>1741</v>
      </c>
      <c r="C1064" s="30">
        <f>INT(Raw_Orders!C1064)</f>
        <v>42147</v>
      </c>
      <c r="D1064" s="25">
        <f t="shared" si="48"/>
        <v>2015</v>
      </c>
      <c r="E1064" s="25">
        <f t="shared" si="49"/>
        <v>5</v>
      </c>
      <c r="F1064" s="25" t="str">
        <f t="shared" si="50"/>
        <v>May</v>
      </c>
      <c r="G1064" s="25">
        <f>Raw_Orders!G1064</f>
        <v>612</v>
      </c>
      <c r="H1064" s="29">
        <f>Raw_Orders!K1064</f>
        <v>3123.31</v>
      </c>
      <c r="I1064" s="25">
        <f>INDEX(tblAccounts[sales_rep_id],MATCH(B1064,tblAccounts[id],0))</f>
        <v>321700</v>
      </c>
      <c r="J1064" s="25">
        <f>INDEX(tblReps[region_id],MATCH(I1064,tblReps[id],0))</f>
        <v>1</v>
      </c>
      <c r="K1064" s="25" t="str">
        <f>INDEX(tblRegions[name],MATCH(J1064,tblRegions[id],0))</f>
        <v>Northeast</v>
      </c>
    </row>
    <row r="1065" spans="1:11" ht="15" customHeight="1" x14ac:dyDescent="0.3">
      <c r="A1065" s="25">
        <f>Raw_Orders!A1065</f>
        <v>1064</v>
      </c>
      <c r="B1065" s="25">
        <f>Raw_Orders!B1065</f>
        <v>1741</v>
      </c>
      <c r="C1065" s="30">
        <f>INT(Raw_Orders!C1065)</f>
        <v>42175</v>
      </c>
      <c r="D1065" s="25">
        <f t="shared" si="48"/>
        <v>2015</v>
      </c>
      <c r="E1065" s="25">
        <f t="shared" si="49"/>
        <v>6</v>
      </c>
      <c r="F1065" s="25" t="str">
        <f t="shared" si="50"/>
        <v>Jun</v>
      </c>
      <c r="G1065" s="25">
        <f>Raw_Orders!G1065</f>
        <v>513</v>
      </c>
      <c r="H1065" s="29">
        <f>Raw_Orders!K1065</f>
        <v>2618.06</v>
      </c>
      <c r="I1065" s="25">
        <f>INDEX(tblAccounts[sales_rep_id],MATCH(B1065,tblAccounts[id],0))</f>
        <v>321700</v>
      </c>
      <c r="J1065" s="25">
        <f>INDEX(tblReps[region_id],MATCH(I1065,tblReps[id],0))</f>
        <v>1</v>
      </c>
      <c r="K1065" s="25" t="str">
        <f>INDEX(tblRegions[name],MATCH(J1065,tblRegions[id],0))</f>
        <v>Northeast</v>
      </c>
    </row>
    <row r="1066" spans="1:11" ht="15" customHeight="1" x14ac:dyDescent="0.3">
      <c r="A1066" s="25">
        <f>Raw_Orders!A1066</f>
        <v>1065</v>
      </c>
      <c r="B1066" s="25">
        <f>Raw_Orders!B1066</f>
        <v>1741</v>
      </c>
      <c r="C1066" s="30">
        <f>INT(Raw_Orders!C1066)</f>
        <v>42204</v>
      </c>
      <c r="D1066" s="25">
        <f t="shared" si="48"/>
        <v>2015</v>
      </c>
      <c r="E1066" s="25">
        <f t="shared" si="49"/>
        <v>7</v>
      </c>
      <c r="F1066" s="25" t="str">
        <f t="shared" si="50"/>
        <v>Jul</v>
      </c>
      <c r="G1066" s="25">
        <f>Raw_Orders!G1066</f>
        <v>555</v>
      </c>
      <c r="H1066" s="29">
        <f>Raw_Orders!K1066</f>
        <v>2889.59</v>
      </c>
      <c r="I1066" s="25">
        <f>INDEX(tblAccounts[sales_rep_id],MATCH(B1066,tblAccounts[id],0))</f>
        <v>321700</v>
      </c>
      <c r="J1066" s="25">
        <f>INDEX(tblReps[region_id],MATCH(I1066,tblReps[id],0))</f>
        <v>1</v>
      </c>
      <c r="K1066" s="25" t="str">
        <f>INDEX(tblRegions[name],MATCH(J1066,tblRegions[id],0))</f>
        <v>Northeast</v>
      </c>
    </row>
    <row r="1067" spans="1:11" ht="15" customHeight="1" x14ac:dyDescent="0.3">
      <c r="A1067" s="25">
        <f>Raw_Orders!A1067</f>
        <v>1066</v>
      </c>
      <c r="B1067" s="25">
        <f>Raw_Orders!B1067</f>
        <v>1741</v>
      </c>
      <c r="C1067" s="30">
        <f>INT(Raw_Orders!C1067)</f>
        <v>42233</v>
      </c>
      <c r="D1067" s="25">
        <f t="shared" si="48"/>
        <v>2015</v>
      </c>
      <c r="E1067" s="25">
        <f t="shared" si="49"/>
        <v>8</v>
      </c>
      <c r="F1067" s="25" t="str">
        <f t="shared" si="50"/>
        <v>Aug</v>
      </c>
      <c r="G1067" s="25">
        <f>Raw_Orders!G1067</f>
        <v>515</v>
      </c>
      <c r="H1067" s="29">
        <f>Raw_Orders!K1067</f>
        <v>2624.89</v>
      </c>
      <c r="I1067" s="25">
        <f>INDEX(tblAccounts[sales_rep_id],MATCH(B1067,tblAccounts[id],0))</f>
        <v>321700</v>
      </c>
      <c r="J1067" s="25">
        <f>INDEX(tblReps[region_id],MATCH(I1067,tblReps[id],0))</f>
        <v>1</v>
      </c>
      <c r="K1067" s="25" t="str">
        <f>INDEX(tblRegions[name],MATCH(J1067,tblRegions[id],0))</f>
        <v>Northeast</v>
      </c>
    </row>
    <row r="1068" spans="1:11" ht="15" customHeight="1" x14ac:dyDescent="0.3">
      <c r="A1068" s="25">
        <f>Raw_Orders!A1068</f>
        <v>1067</v>
      </c>
      <c r="B1068" s="25">
        <f>Raw_Orders!B1068</f>
        <v>1741</v>
      </c>
      <c r="C1068" s="30">
        <f>INT(Raw_Orders!C1068)</f>
        <v>42262</v>
      </c>
      <c r="D1068" s="25">
        <f t="shared" si="48"/>
        <v>2015</v>
      </c>
      <c r="E1068" s="25">
        <f t="shared" si="49"/>
        <v>9</v>
      </c>
      <c r="F1068" s="25" t="str">
        <f t="shared" si="50"/>
        <v>Sep</v>
      </c>
      <c r="G1068" s="25">
        <f>Raw_Orders!G1068</f>
        <v>543</v>
      </c>
      <c r="H1068" s="29">
        <f>Raw_Orders!K1068</f>
        <v>2709.57</v>
      </c>
      <c r="I1068" s="25">
        <f>INDEX(tblAccounts[sales_rep_id],MATCH(B1068,tblAccounts[id],0))</f>
        <v>321700</v>
      </c>
      <c r="J1068" s="25">
        <f>INDEX(tblReps[region_id],MATCH(I1068,tblReps[id],0))</f>
        <v>1</v>
      </c>
      <c r="K1068" s="25" t="str">
        <f>INDEX(tblRegions[name],MATCH(J1068,tblRegions[id],0))</f>
        <v>Northeast</v>
      </c>
    </row>
    <row r="1069" spans="1:11" ht="15" customHeight="1" x14ac:dyDescent="0.3">
      <c r="A1069" s="25">
        <f>Raw_Orders!A1069</f>
        <v>1068</v>
      </c>
      <c r="B1069" s="25">
        <f>Raw_Orders!B1069</f>
        <v>1741</v>
      </c>
      <c r="C1069" s="30">
        <f>INT(Raw_Orders!C1069)</f>
        <v>42292</v>
      </c>
      <c r="D1069" s="25">
        <f t="shared" si="48"/>
        <v>2015</v>
      </c>
      <c r="E1069" s="25">
        <f t="shared" si="49"/>
        <v>10</v>
      </c>
      <c r="F1069" s="25" t="str">
        <f t="shared" si="50"/>
        <v>Oct</v>
      </c>
      <c r="G1069" s="25">
        <f>Raw_Orders!G1069</f>
        <v>515</v>
      </c>
      <c r="H1069" s="29">
        <f>Raw_Orders!K1069</f>
        <v>2579.2399999999998</v>
      </c>
      <c r="I1069" s="25">
        <f>INDEX(tblAccounts[sales_rep_id],MATCH(B1069,tblAccounts[id],0))</f>
        <v>321700</v>
      </c>
      <c r="J1069" s="25">
        <f>INDEX(tblReps[region_id],MATCH(I1069,tblReps[id],0))</f>
        <v>1</v>
      </c>
      <c r="K1069" s="25" t="str">
        <f>INDEX(tblRegions[name],MATCH(J1069,tblRegions[id],0))</f>
        <v>Northeast</v>
      </c>
    </row>
    <row r="1070" spans="1:11" ht="15" customHeight="1" x14ac:dyDescent="0.3">
      <c r="A1070" s="25">
        <f>Raw_Orders!A1070</f>
        <v>1069</v>
      </c>
      <c r="B1070" s="25">
        <f>Raw_Orders!B1070</f>
        <v>1741</v>
      </c>
      <c r="C1070" s="30">
        <f>INT(Raw_Orders!C1070)</f>
        <v>42322</v>
      </c>
      <c r="D1070" s="25">
        <f t="shared" si="48"/>
        <v>2015</v>
      </c>
      <c r="E1070" s="25">
        <f t="shared" si="49"/>
        <v>11</v>
      </c>
      <c r="F1070" s="25" t="str">
        <f t="shared" si="50"/>
        <v>Nov</v>
      </c>
      <c r="G1070" s="25">
        <f>Raw_Orders!G1070</f>
        <v>510</v>
      </c>
      <c r="H1070" s="29">
        <f>Raw_Orders!K1070</f>
        <v>2602.48</v>
      </c>
      <c r="I1070" s="25">
        <f>INDEX(tblAccounts[sales_rep_id],MATCH(B1070,tblAccounts[id],0))</f>
        <v>321700</v>
      </c>
      <c r="J1070" s="25">
        <f>INDEX(tblReps[region_id],MATCH(I1070,tblReps[id],0))</f>
        <v>1</v>
      </c>
      <c r="K1070" s="25" t="str">
        <f>INDEX(tblRegions[name],MATCH(J1070,tblRegions[id],0))</f>
        <v>Northeast</v>
      </c>
    </row>
    <row r="1071" spans="1:11" ht="15" customHeight="1" x14ac:dyDescent="0.3">
      <c r="A1071" s="25">
        <f>Raw_Orders!A1071</f>
        <v>1070</v>
      </c>
      <c r="B1071" s="25">
        <f>Raw_Orders!B1071</f>
        <v>1741</v>
      </c>
      <c r="C1071" s="30">
        <f>INT(Raw_Orders!C1071)</f>
        <v>42351</v>
      </c>
      <c r="D1071" s="25">
        <f t="shared" si="48"/>
        <v>2015</v>
      </c>
      <c r="E1071" s="25">
        <f t="shared" si="49"/>
        <v>12</v>
      </c>
      <c r="F1071" s="25" t="str">
        <f t="shared" si="50"/>
        <v>Dec</v>
      </c>
      <c r="G1071" s="25">
        <f>Raw_Orders!G1071</f>
        <v>515</v>
      </c>
      <c r="H1071" s="29">
        <f>Raw_Orders!K1071</f>
        <v>2654.36</v>
      </c>
      <c r="I1071" s="25">
        <f>INDEX(tblAccounts[sales_rep_id],MATCH(B1071,tblAccounts[id],0))</f>
        <v>321700</v>
      </c>
      <c r="J1071" s="25">
        <f>INDEX(tblReps[region_id],MATCH(I1071,tblReps[id],0))</f>
        <v>1</v>
      </c>
      <c r="K1071" s="25" t="str">
        <f>INDEX(tblRegions[name],MATCH(J1071,tblRegions[id],0))</f>
        <v>Northeast</v>
      </c>
    </row>
    <row r="1072" spans="1:11" ht="15" customHeight="1" x14ac:dyDescent="0.3">
      <c r="A1072" s="25">
        <f>Raw_Orders!A1072</f>
        <v>1071</v>
      </c>
      <c r="B1072" s="25">
        <f>Raw_Orders!B1072</f>
        <v>1741</v>
      </c>
      <c r="C1072" s="30">
        <f>INT(Raw_Orders!C1072)</f>
        <v>42381</v>
      </c>
      <c r="D1072" s="25">
        <f t="shared" si="48"/>
        <v>2016</v>
      </c>
      <c r="E1072" s="25">
        <f t="shared" si="49"/>
        <v>1</v>
      </c>
      <c r="F1072" s="25" t="str">
        <f t="shared" si="50"/>
        <v>Jan</v>
      </c>
      <c r="G1072" s="25">
        <f>Raw_Orders!G1072</f>
        <v>551</v>
      </c>
      <c r="H1072" s="29">
        <f>Raw_Orders!K1072</f>
        <v>2811.99</v>
      </c>
      <c r="I1072" s="25">
        <f>INDEX(tblAccounts[sales_rep_id],MATCH(B1072,tblAccounts[id],0))</f>
        <v>321700</v>
      </c>
      <c r="J1072" s="25">
        <f>INDEX(tblReps[region_id],MATCH(I1072,tblReps[id],0))</f>
        <v>1</v>
      </c>
      <c r="K1072" s="25" t="str">
        <f>INDEX(tblRegions[name],MATCH(J1072,tblRegions[id],0))</f>
        <v>Northeast</v>
      </c>
    </row>
    <row r="1073" spans="1:11" ht="15" customHeight="1" x14ac:dyDescent="0.3">
      <c r="A1073" s="25">
        <f>Raw_Orders!A1073</f>
        <v>1072</v>
      </c>
      <c r="B1073" s="25">
        <f>Raw_Orders!B1073</f>
        <v>1741</v>
      </c>
      <c r="C1073" s="30">
        <f>INT(Raw_Orders!C1073)</f>
        <v>42410</v>
      </c>
      <c r="D1073" s="25">
        <f t="shared" si="48"/>
        <v>2016</v>
      </c>
      <c r="E1073" s="25">
        <f t="shared" si="49"/>
        <v>2</v>
      </c>
      <c r="F1073" s="25" t="str">
        <f t="shared" si="50"/>
        <v>Feb</v>
      </c>
      <c r="G1073" s="25">
        <f>Raw_Orders!G1073</f>
        <v>524</v>
      </c>
      <c r="H1073" s="29">
        <f>Raw_Orders!K1073</f>
        <v>2652.89</v>
      </c>
      <c r="I1073" s="25">
        <f>INDEX(tblAccounts[sales_rep_id],MATCH(B1073,tblAccounts[id],0))</f>
        <v>321700</v>
      </c>
      <c r="J1073" s="25">
        <f>INDEX(tblReps[region_id],MATCH(I1073,tblReps[id],0))</f>
        <v>1</v>
      </c>
      <c r="K1073" s="25" t="str">
        <f>INDEX(tblRegions[name],MATCH(J1073,tblRegions[id],0))</f>
        <v>Northeast</v>
      </c>
    </row>
    <row r="1074" spans="1:11" ht="15" customHeight="1" x14ac:dyDescent="0.3">
      <c r="A1074" s="25">
        <f>Raw_Orders!A1074</f>
        <v>1073</v>
      </c>
      <c r="B1074" s="25">
        <f>Raw_Orders!B1074</f>
        <v>1741</v>
      </c>
      <c r="C1074" s="30">
        <f>INT(Raw_Orders!C1074)</f>
        <v>42439</v>
      </c>
      <c r="D1074" s="25">
        <f t="shared" si="48"/>
        <v>2016</v>
      </c>
      <c r="E1074" s="25">
        <f t="shared" si="49"/>
        <v>3</v>
      </c>
      <c r="F1074" s="25" t="str">
        <f t="shared" si="50"/>
        <v>Mar</v>
      </c>
      <c r="G1074" s="25">
        <f>Raw_Orders!G1074</f>
        <v>502</v>
      </c>
      <c r="H1074" s="29">
        <f>Raw_Orders!K1074</f>
        <v>2576.9699999999998</v>
      </c>
      <c r="I1074" s="25">
        <f>INDEX(tblAccounts[sales_rep_id],MATCH(B1074,tblAccounts[id],0))</f>
        <v>321700</v>
      </c>
      <c r="J1074" s="25">
        <f>INDEX(tblReps[region_id],MATCH(I1074,tblReps[id],0))</f>
        <v>1</v>
      </c>
      <c r="K1074" s="25" t="str">
        <f>INDEX(tblRegions[name],MATCH(J1074,tblRegions[id],0))</f>
        <v>Northeast</v>
      </c>
    </row>
    <row r="1075" spans="1:11" ht="15" customHeight="1" x14ac:dyDescent="0.3">
      <c r="A1075" s="25">
        <f>Raw_Orders!A1075</f>
        <v>1074</v>
      </c>
      <c r="B1075" s="25">
        <f>Raw_Orders!B1075</f>
        <v>1741</v>
      </c>
      <c r="C1075" s="30">
        <f>INT(Raw_Orders!C1075)</f>
        <v>42468</v>
      </c>
      <c r="D1075" s="25">
        <f t="shared" si="48"/>
        <v>2016</v>
      </c>
      <c r="E1075" s="25">
        <f t="shared" si="49"/>
        <v>4</v>
      </c>
      <c r="F1075" s="25" t="str">
        <f t="shared" si="50"/>
        <v>Apr</v>
      </c>
      <c r="G1075" s="25">
        <f>Raw_Orders!G1075</f>
        <v>597</v>
      </c>
      <c r="H1075" s="29">
        <f>Raw_Orders!K1075</f>
        <v>3271.91</v>
      </c>
      <c r="I1075" s="25">
        <f>INDEX(tblAccounts[sales_rep_id],MATCH(B1075,tblAccounts[id],0))</f>
        <v>321700</v>
      </c>
      <c r="J1075" s="25">
        <f>INDEX(tblReps[region_id],MATCH(I1075,tblReps[id],0))</f>
        <v>1</v>
      </c>
      <c r="K1075" s="25" t="str">
        <f>INDEX(tblRegions[name],MATCH(J1075,tblRegions[id],0))</f>
        <v>Northeast</v>
      </c>
    </row>
    <row r="1076" spans="1:11" ht="15" customHeight="1" x14ac:dyDescent="0.3">
      <c r="A1076" s="25">
        <f>Raw_Orders!A1076</f>
        <v>1075</v>
      </c>
      <c r="B1076" s="25">
        <f>Raw_Orders!B1076</f>
        <v>1741</v>
      </c>
      <c r="C1076" s="30">
        <f>INT(Raw_Orders!C1076)</f>
        <v>42497</v>
      </c>
      <c r="D1076" s="25">
        <f t="shared" si="48"/>
        <v>2016</v>
      </c>
      <c r="E1076" s="25">
        <f t="shared" si="49"/>
        <v>5</v>
      </c>
      <c r="F1076" s="25" t="str">
        <f t="shared" si="50"/>
        <v>May</v>
      </c>
      <c r="G1076" s="25">
        <f>Raw_Orders!G1076</f>
        <v>550</v>
      </c>
      <c r="H1076" s="29">
        <f>Raw_Orders!K1076</f>
        <v>2838.4</v>
      </c>
      <c r="I1076" s="25">
        <f>INDEX(tblAccounts[sales_rep_id],MATCH(B1076,tblAccounts[id],0))</f>
        <v>321700</v>
      </c>
      <c r="J1076" s="25">
        <f>INDEX(tblReps[region_id],MATCH(I1076,tblReps[id],0))</f>
        <v>1</v>
      </c>
      <c r="K1076" s="25" t="str">
        <f>INDEX(tblRegions[name],MATCH(J1076,tblRegions[id],0))</f>
        <v>Northeast</v>
      </c>
    </row>
    <row r="1077" spans="1:11" ht="15" customHeight="1" x14ac:dyDescent="0.3">
      <c r="A1077" s="25">
        <f>Raw_Orders!A1077</f>
        <v>1076</v>
      </c>
      <c r="B1077" s="25">
        <f>Raw_Orders!B1077</f>
        <v>1741</v>
      </c>
      <c r="C1077" s="30">
        <f>INT(Raw_Orders!C1077)</f>
        <v>42527</v>
      </c>
      <c r="D1077" s="25">
        <f t="shared" si="48"/>
        <v>2016</v>
      </c>
      <c r="E1077" s="25">
        <f t="shared" si="49"/>
        <v>6</v>
      </c>
      <c r="F1077" s="25" t="str">
        <f t="shared" si="50"/>
        <v>Jun</v>
      </c>
      <c r="G1077" s="25">
        <f>Raw_Orders!G1077</f>
        <v>700</v>
      </c>
      <c r="H1077" s="29">
        <f>Raw_Orders!K1077</f>
        <v>4035.56</v>
      </c>
      <c r="I1077" s="25">
        <f>INDEX(tblAccounts[sales_rep_id],MATCH(B1077,tblAccounts[id],0))</f>
        <v>321700</v>
      </c>
      <c r="J1077" s="25">
        <f>INDEX(tblReps[region_id],MATCH(I1077,tblReps[id],0))</f>
        <v>1</v>
      </c>
      <c r="K1077" s="25" t="str">
        <f>INDEX(tblRegions[name],MATCH(J1077,tblRegions[id],0))</f>
        <v>Northeast</v>
      </c>
    </row>
    <row r="1078" spans="1:11" ht="15" customHeight="1" x14ac:dyDescent="0.3">
      <c r="A1078" s="25">
        <f>Raw_Orders!A1078</f>
        <v>1077</v>
      </c>
      <c r="B1078" s="25">
        <f>Raw_Orders!B1078</f>
        <v>1741</v>
      </c>
      <c r="C1078" s="30">
        <f>INT(Raw_Orders!C1078)</f>
        <v>42557</v>
      </c>
      <c r="D1078" s="25">
        <f t="shared" si="48"/>
        <v>2016</v>
      </c>
      <c r="E1078" s="25">
        <f t="shared" si="49"/>
        <v>7</v>
      </c>
      <c r="F1078" s="25" t="str">
        <f t="shared" si="50"/>
        <v>Jul</v>
      </c>
      <c r="G1078" s="25">
        <f>Raw_Orders!G1078</f>
        <v>693</v>
      </c>
      <c r="H1078" s="29">
        <f>Raw_Orders!K1078</f>
        <v>4019.24</v>
      </c>
      <c r="I1078" s="25">
        <f>INDEX(tblAccounts[sales_rep_id],MATCH(B1078,tblAccounts[id],0))</f>
        <v>321700</v>
      </c>
      <c r="J1078" s="25">
        <f>INDEX(tblReps[region_id],MATCH(I1078,tblReps[id],0))</f>
        <v>1</v>
      </c>
      <c r="K1078" s="25" t="str">
        <f>INDEX(tblRegions[name],MATCH(J1078,tblRegions[id],0))</f>
        <v>Northeast</v>
      </c>
    </row>
    <row r="1079" spans="1:11" ht="15" customHeight="1" x14ac:dyDescent="0.3">
      <c r="A1079" s="25">
        <f>Raw_Orders!A1079</f>
        <v>1078</v>
      </c>
      <c r="B1079" s="25">
        <f>Raw_Orders!B1079</f>
        <v>1741</v>
      </c>
      <c r="C1079" s="30">
        <f>INT(Raw_Orders!C1079)</f>
        <v>42586</v>
      </c>
      <c r="D1079" s="25">
        <f t="shared" si="48"/>
        <v>2016</v>
      </c>
      <c r="E1079" s="25">
        <f t="shared" si="49"/>
        <v>8</v>
      </c>
      <c r="F1079" s="25" t="str">
        <f t="shared" si="50"/>
        <v>Aug</v>
      </c>
      <c r="G1079" s="25">
        <f>Raw_Orders!G1079</f>
        <v>510</v>
      </c>
      <c r="H1079" s="29">
        <f>Raw_Orders!K1079</f>
        <v>2575.5700000000002</v>
      </c>
      <c r="I1079" s="25">
        <f>INDEX(tblAccounts[sales_rep_id],MATCH(B1079,tblAccounts[id],0))</f>
        <v>321700</v>
      </c>
      <c r="J1079" s="25">
        <f>INDEX(tblReps[region_id],MATCH(I1079,tblReps[id],0))</f>
        <v>1</v>
      </c>
      <c r="K1079" s="25" t="str">
        <f>INDEX(tblRegions[name],MATCH(J1079,tblRegions[id],0))</f>
        <v>Northeast</v>
      </c>
    </row>
    <row r="1080" spans="1:11" ht="15" customHeight="1" x14ac:dyDescent="0.3">
      <c r="A1080" s="25">
        <f>Raw_Orders!A1080</f>
        <v>1079</v>
      </c>
      <c r="B1080" s="25">
        <f>Raw_Orders!B1080</f>
        <v>1741</v>
      </c>
      <c r="C1080" s="30">
        <f>INT(Raw_Orders!C1080)</f>
        <v>42615</v>
      </c>
      <c r="D1080" s="25">
        <f t="shared" si="48"/>
        <v>2016</v>
      </c>
      <c r="E1080" s="25">
        <f t="shared" si="49"/>
        <v>9</v>
      </c>
      <c r="F1080" s="25" t="str">
        <f t="shared" si="50"/>
        <v>Sep</v>
      </c>
      <c r="G1080" s="25">
        <f>Raw_Orders!G1080</f>
        <v>537</v>
      </c>
      <c r="H1080" s="29">
        <f>Raw_Orders!K1080</f>
        <v>2786.05</v>
      </c>
      <c r="I1080" s="25">
        <f>INDEX(tblAccounts[sales_rep_id],MATCH(B1080,tblAccounts[id],0))</f>
        <v>321700</v>
      </c>
      <c r="J1080" s="25">
        <f>INDEX(tblReps[region_id],MATCH(I1080,tblReps[id],0))</f>
        <v>1</v>
      </c>
      <c r="K1080" s="25" t="str">
        <f>INDEX(tblRegions[name],MATCH(J1080,tblRegions[id],0))</f>
        <v>Northeast</v>
      </c>
    </row>
    <row r="1081" spans="1:11" ht="15" customHeight="1" x14ac:dyDescent="0.3">
      <c r="A1081" s="25">
        <f>Raw_Orders!A1081</f>
        <v>1080</v>
      </c>
      <c r="B1081" s="25">
        <f>Raw_Orders!B1081</f>
        <v>1741</v>
      </c>
      <c r="C1081" s="30">
        <f>INT(Raw_Orders!C1081)</f>
        <v>42644</v>
      </c>
      <c r="D1081" s="25">
        <f t="shared" si="48"/>
        <v>2016</v>
      </c>
      <c r="E1081" s="25">
        <f t="shared" si="49"/>
        <v>10</v>
      </c>
      <c r="F1081" s="25" t="str">
        <f t="shared" si="50"/>
        <v>Oct</v>
      </c>
      <c r="G1081" s="25">
        <f>Raw_Orders!G1081</f>
        <v>1828</v>
      </c>
      <c r="H1081" s="29">
        <f>Raw_Orders!K1081</f>
        <v>13226.23</v>
      </c>
      <c r="I1081" s="25">
        <f>INDEX(tblAccounts[sales_rep_id],MATCH(B1081,tblAccounts[id],0))</f>
        <v>321700</v>
      </c>
      <c r="J1081" s="25">
        <f>INDEX(tblReps[region_id],MATCH(I1081,tblReps[id],0))</f>
        <v>1</v>
      </c>
      <c r="K1081" s="25" t="str">
        <f>INDEX(tblRegions[name],MATCH(J1081,tblRegions[id],0))</f>
        <v>Northeast</v>
      </c>
    </row>
    <row r="1082" spans="1:11" ht="15" customHeight="1" x14ac:dyDescent="0.3">
      <c r="A1082" s="25">
        <f>Raw_Orders!A1082</f>
        <v>1081</v>
      </c>
      <c r="B1082" s="25">
        <f>Raw_Orders!B1082</f>
        <v>1741</v>
      </c>
      <c r="C1082" s="30">
        <f>INT(Raw_Orders!C1082)</f>
        <v>42674</v>
      </c>
      <c r="D1082" s="25">
        <f t="shared" si="48"/>
        <v>2016</v>
      </c>
      <c r="E1082" s="25">
        <f t="shared" si="49"/>
        <v>10</v>
      </c>
      <c r="F1082" s="25" t="str">
        <f t="shared" si="50"/>
        <v>Oct</v>
      </c>
      <c r="G1082" s="25">
        <f>Raw_Orders!G1082</f>
        <v>815</v>
      </c>
      <c r="H1082" s="29">
        <f>Raw_Orders!K1082</f>
        <v>5064</v>
      </c>
      <c r="I1082" s="25">
        <f>INDEX(tblAccounts[sales_rep_id],MATCH(B1082,tblAccounts[id],0))</f>
        <v>321700</v>
      </c>
      <c r="J1082" s="25">
        <f>INDEX(tblReps[region_id],MATCH(I1082,tblReps[id],0))</f>
        <v>1</v>
      </c>
      <c r="K1082" s="25" t="str">
        <f>INDEX(tblRegions[name],MATCH(J1082,tblRegions[id],0))</f>
        <v>Northeast</v>
      </c>
    </row>
    <row r="1083" spans="1:11" ht="15" customHeight="1" x14ac:dyDescent="0.3">
      <c r="A1083" s="25">
        <f>Raw_Orders!A1083</f>
        <v>1082</v>
      </c>
      <c r="B1083" s="25">
        <f>Raw_Orders!B1083</f>
        <v>1741</v>
      </c>
      <c r="C1083" s="30">
        <f>INT(Raw_Orders!C1083)</f>
        <v>42704</v>
      </c>
      <c r="D1083" s="25">
        <f t="shared" si="48"/>
        <v>2016</v>
      </c>
      <c r="E1083" s="25">
        <f t="shared" si="49"/>
        <v>11</v>
      </c>
      <c r="F1083" s="25" t="str">
        <f t="shared" si="50"/>
        <v>Nov</v>
      </c>
      <c r="G1083" s="25">
        <f>Raw_Orders!G1083</f>
        <v>709</v>
      </c>
      <c r="H1083" s="29">
        <f>Raw_Orders!K1083</f>
        <v>4076.64</v>
      </c>
      <c r="I1083" s="25">
        <f>INDEX(tblAccounts[sales_rep_id],MATCH(B1083,tblAccounts[id],0))</f>
        <v>321700</v>
      </c>
      <c r="J1083" s="25">
        <f>INDEX(tblReps[region_id],MATCH(I1083,tblReps[id],0))</f>
        <v>1</v>
      </c>
      <c r="K1083" s="25" t="str">
        <f>INDEX(tblRegions[name],MATCH(J1083,tblRegions[id],0))</f>
        <v>Northeast</v>
      </c>
    </row>
    <row r="1084" spans="1:11" ht="15" customHeight="1" x14ac:dyDescent="0.3">
      <c r="A1084" s="25">
        <f>Raw_Orders!A1084</f>
        <v>1083</v>
      </c>
      <c r="B1084" s="25">
        <f>Raw_Orders!B1084</f>
        <v>1741</v>
      </c>
      <c r="C1084" s="30">
        <f>INT(Raw_Orders!C1084)</f>
        <v>42734</v>
      </c>
      <c r="D1084" s="25">
        <f t="shared" si="48"/>
        <v>2016</v>
      </c>
      <c r="E1084" s="25">
        <f t="shared" si="49"/>
        <v>12</v>
      </c>
      <c r="F1084" s="25" t="str">
        <f t="shared" si="50"/>
        <v>Dec</v>
      </c>
      <c r="G1084" s="25">
        <f>Raw_Orders!G1084</f>
        <v>517</v>
      </c>
      <c r="H1084" s="29">
        <f>Raw_Orders!K1084</f>
        <v>2618.63</v>
      </c>
      <c r="I1084" s="25">
        <f>INDEX(tblAccounts[sales_rep_id],MATCH(B1084,tblAccounts[id],0))</f>
        <v>321700</v>
      </c>
      <c r="J1084" s="25">
        <f>INDEX(tblReps[region_id],MATCH(I1084,tblReps[id],0))</f>
        <v>1</v>
      </c>
      <c r="K1084" s="25" t="str">
        <f>INDEX(tblRegions[name],MATCH(J1084,tblRegions[id],0))</f>
        <v>Northeast</v>
      </c>
    </row>
    <row r="1085" spans="1:11" ht="15" customHeight="1" x14ac:dyDescent="0.3">
      <c r="A1085" s="25">
        <f>Raw_Orders!A1085</f>
        <v>1084</v>
      </c>
      <c r="B1085" s="25">
        <f>Raw_Orders!B1085</f>
        <v>1751</v>
      </c>
      <c r="C1085" s="30">
        <f>INT(Raw_Orders!C1085)</f>
        <v>41620</v>
      </c>
      <c r="D1085" s="25">
        <f t="shared" si="48"/>
        <v>2013</v>
      </c>
      <c r="E1085" s="25">
        <f t="shared" si="49"/>
        <v>12</v>
      </c>
      <c r="F1085" s="25" t="str">
        <f t="shared" si="50"/>
        <v>Dec</v>
      </c>
      <c r="G1085" s="25">
        <f>Raw_Orders!G1085</f>
        <v>153</v>
      </c>
      <c r="H1085" s="29">
        <f>Raw_Orders!K1085</f>
        <v>772.86</v>
      </c>
      <c r="I1085" s="25">
        <f>INDEX(tblAccounts[sales_rep_id],MATCH(B1085,tblAccounts[id],0))</f>
        <v>321680</v>
      </c>
      <c r="J1085" s="25">
        <f>INDEX(tblReps[region_id],MATCH(I1085,tblReps[id],0))</f>
        <v>1</v>
      </c>
      <c r="K1085" s="25" t="str">
        <f>INDEX(tblRegions[name],MATCH(J1085,tblRegions[id],0))</f>
        <v>Northeast</v>
      </c>
    </row>
    <row r="1086" spans="1:11" ht="15" customHeight="1" x14ac:dyDescent="0.3">
      <c r="A1086" s="25">
        <f>Raw_Orders!A1086</f>
        <v>1085</v>
      </c>
      <c r="B1086" s="25">
        <f>Raw_Orders!B1086</f>
        <v>1751</v>
      </c>
      <c r="C1086" s="30">
        <f>INT(Raw_Orders!C1086)</f>
        <v>41649</v>
      </c>
      <c r="D1086" s="25">
        <f t="shared" si="48"/>
        <v>2014</v>
      </c>
      <c r="E1086" s="25">
        <f t="shared" si="49"/>
        <v>1</v>
      </c>
      <c r="F1086" s="25" t="str">
        <f t="shared" si="50"/>
        <v>Jan</v>
      </c>
      <c r="G1086" s="25">
        <f>Raw_Orders!G1086</f>
        <v>171</v>
      </c>
      <c r="H1086" s="29">
        <f>Raw_Orders!K1086</f>
        <v>976.46</v>
      </c>
      <c r="I1086" s="25">
        <f>INDEX(tblAccounts[sales_rep_id],MATCH(B1086,tblAccounts[id],0))</f>
        <v>321680</v>
      </c>
      <c r="J1086" s="25">
        <f>INDEX(tblReps[region_id],MATCH(I1086,tblReps[id],0))</f>
        <v>1</v>
      </c>
      <c r="K1086" s="25" t="str">
        <f>INDEX(tblRegions[name],MATCH(J1086,tblRegions[id],0))</f>
        <v>Northeast</v>
      </c>
    </row>
    <row r="1087" spans="1:11" ht="15" customHeight="1" x14ac:dyDescent="0.3">
      <c r="A1087" s="25">
        <f>Raw_Orders!A1087</f>
        <v>1086</v>
      </c>
      <c r="B1087" s="25">
        <f>Raw_Orders!B1087</f>
        <v>1751</v>
      </c>
      <c r="C1087" s="30">
        <f>INT(Raw_Orders!C1087)</f>
        <v>41679</v>
      </c>
      <c r="D1087" s="25">
        <f t="shared" si="48"/>
        <v>2014</v>
      </c>
      <c r="E1087" s="25">
        <f t="shared" si="49"/>
        <v>2</v>
      </c>
      <c r="F1087" s="25" t="str">
        <f t="shared" si="50"/>
        <v>Feb</v>
      </c>
      <c r="G1087" s="25">
        <f>Raw_Orders!G1087</f>
        <v>128</v>
      </c>
      <c r="H1087" s="29">
        <f>Raw_Orders!K1087</f>
        <v>641.22</v>
      </c>
      <c r="I1087" s="25">
        <f>INDEX(tblAccounts[sales_rep_id],MATCH(B1087,tblAccounts[id],0))</f>
        <v>321680</v>
      </c>
      <c r="J1087" s="25">
        <f>INDEX(tblReps[region_id],MATCH(I1087,tblReps[id],0))</f>
        <v>1</v>
      </c>
      <c r="K1087" s="25" t="str">
        <f>INDEX(tblRegions[name],MATCH(J1087,tblRegions[id],0))</f>
        <v>Northeast</v>
      </c>
    </row>
    <row r="1088" spans="1:11" ht="15" customHeight="1" x14ac:dyDescent="0.3">
      <c r="A1088" s="25">
        <f>Raw_Orders!A1088</f>
        <v>1087</v>
      </c>
      <c r="B1088" s="25">
        <f>Raw_Orders!B1088</f>
        <v>1751</v>
      </c>
      <c r="C1088" s="30">
        <f>INT(Raw_Orders!C1088)</f>
        <v>41738</v>
      </c>
      <c r="D1088" s="25">
        <f t="shared" si="48"/>
        <v>2014</v>
      </c>
      <c r="E1088" s="25">
        <f t="shared" si="49"/>
        <v>4</v>
      </c>
      <c r="F1088" s="25" t="str">
        <f t="shared" si="50"/>
        <v>Apr</v>
      </c>
      <c r="G1088" s="25">
        <f>Raw_Orders!G1088</f>
        <v>147</v>
      </c>
      <c r="H1088" s="29">
        <f>Raw_Orders!K1088</f>
        <v>742.92</v>
      </c>
      <c r="I1088" s="25">
        <f>INDEX(tblAccounts[sales_rep_id],MATCH(B1088,tblAccounts[id],0))</f>
        <v>321680</v>
      </c>
      <c r="J1088" s="25">
        <f>INDEX(tblReps[region_id],MATCH(I1088,tblReps[id],0))</f>
        <v>1</v>
      </c>
      <c r="K1088" s="25" t="str">
        <f>INDEX(tblRegions[name],MATCH(J1088,tblRegions[id],0))</f>
        <v>Northeast</v>
      </c>
    </row>
    <row r="1089" spans="1:11" ht="15" customHeight="1" x14ac:dyDescent="0.3">
      <c r="A1089" s="25">
        <f>Raw_Orders!A1089</f>
        <v>1088</v>
      </c>
      <c r="B1089" s="25">
        <f>Raw_Orders!B1089</f>
        <v>1751</v>
      </c>
      <c r="C1089" s="30">
        <f>INT(Raw_Orders!C1089)</f>
        <v>41768</v>
      </c>
      <c r="D1089" s="25">
        <f t="shared" si="48"/>
        <v>2014</v>
      </c>
      <c r="E1089" s="25">
        <f t="shared" si="49"/>
        <v>5</v>
      </c>
      <c r="F1089" s="25" t="str">
        <f t="shared" si="50"/>
        <v>May</v>
      </c>
      <c r="G1089" s="25">
        <f>Raw_Orders!G1089</f>
        <v>133</v>
      </c>
      <c r="H1089" s="29">
        <f>Raw_Orders!K1089</f>
        <v>663.67</v>
      </c>
      <c r="I1089" s="25">
        <f>INDEX(tblAccounts[sales_rep_id],MATCH(B1089,tblAccounts[id],0))</f>
        <v>321680</v>
      </c>
      <c r="J1089" s="25">
        <f>INDEX(tblReps[region_id],MATCH(I1089,tblReps[id],0))</f>
        <v>1</v>
      </c>
      <c r="K1089" s="25" t="str">
        <f>INDEX(tblRegions[name],MATCH(J1089,tblRegions[id],0))</f>
        <v>Northeast</v>
      </c>
    </row>
    <row r="1090" spans="1:11" ht="15" customHeight="1" x14ac:dyDescent="0.3">
      <c r="A1090" s="25">
        <f>Raw_Orders!A1090</f>
        <v>1089</v>
      </c>
      <c r="B1090" s="25">
        <f>Raw_Orders!B1090</f>
        <v>1761</v>
      </c>
      <c r="C1090" s="30">
        <f>INT(Raw_Orders!C1090)</f>
        <v>42648</v>
      </c>
      <c r="D1090" s="25">
        <f t="shared" ref="D1090:D1153" si="51">YEAR(C1090)</f>
        <v>2016</v>
      </c>
      <c r="E1090" s="25">
        <f t="shared" ref="E1090:E1153" si="52">MONTH(C1090)</f>
        <v>10</v>
      </c>
      <c r="F1090" s="25" t="str">
        <f t="shared" ref="F1090:F1153" si="53">TEXT(C1090,"mmm")</f>
        <v>Oct</v>
      </c>
      <c r="G1090" s="25">
        <f>Raw_Orders!G1090</f>
        <v>174</v>
      </c>
      <c r="H1090" s="29">
        <f>Raw_Orders!K1090</f>
        <v>1062.79</v>
      </c>
      <c r="I1090" s="25">
        <f>INDEX(tblAccounts[sales_rep_id],MATCH(B1090,tblAccounts[id],0))</f>
        <v>321690</v>
      </c>
      <c r="J1090" s="25">
        <f>INDEX(tblReps[region_id],MATCH(I1090,tblReps[id],0))</f>
        <v>1</v>
      </c>
      <c r="K1090" s="25" t="str">
        <f>INDEX(tblRegions[name],MATCH(J1090,tblRegions[id],0))</f>
        <v>Northeast</v>
      </c>
    </row>
    <row r="1091" spans="1:11" ht="15" customHeight="1" x14ac:dyDescent="0.3">
      <c r="A1091" s="25">
        <f>Raw_Orders!A1091</f>
        <v>1090</v>
      </c>
      <c r="B1091" s="25">
        <f>Raw_Orders!B1091</f>
        <v>1761</v>
      </c>
      <c r="C1091" s="30">
        <f>INT(Raw_Orders!C1091)</f>
        <v>42677</v>
      </c>
      <c r="D1091" s="25">
        <f t="shared" si="51"/>
        <v>2016</v>
      </c>
      <c r="E1091" s="25">
        <f t="shared" si="52"/>
        <v>11</v>
      </c>
      <c r="F1091" s="25" t="str">
        <f t="shared" si="53"/>
        <v>Nov</v>
      </c>
      <c r="G1091" s="25">
        <f>Raw_Orders!G1091</f>
        <v>214</v>
      </c>
      <c r="H1091" s="29">
        <f>Raw_Orders!K1091</f>
        <v>1387.49</v>
      </c>
      <c r="I1091" s="25">
        <f>INDEX(tblAccounts[sales_rep_id],MATCH(B1091,tblAccounts[id],0))</f>
        <v>321690</v>
      </c>
      <c r="J1091" s="25">
        <f>INDEX(tblReps[region_id],MATCH(I1091,tblReps[id],0))</f>
        <v>1</v>
      </c>
      <c r="K1091" s="25" t="str">
        <f>INDEX(tblRegions[name],MATCH(J1091,tblRegions[id],0))</f>
        <v>Northeast</v>
      </c>
    </row>
    <row r="1092" spans="1:11" ht="15" customHeight="1" x14ac:dyDescent="0.3">
      <c r="A1092" s="25">
        <f>Raw_Orders!A1092</f>
        <v>1091</v>
      </c>
      <c r="B1092" s="25">
        <f>Raw_Orders!B1092</f>
        <v>1761</v>
      </c>
      <c r="C1092" s="30">
        <f>INT(Raw_Orders!C1092)</f>
        <v>42707</v>
      </c>
      <c r="D1092" s="25">
        <f t="shared" si="51"/>
        <v>2016</v>
      </c>
      <c r="E1092" s="25">
        <f t="shared" si="52"/>
        <v>12</v>
      </c>
      <c r="F1092" s="25" t="str">
        <f t="shared" si="53"/>
        <v>Dec</v>
      </c>
      <c r="G1092" s="25">
        <f>Raw_Orders!G1092</f>
        <v>91</v>
      </c>
      <c r="H1092" s="29">
        <f>Raw_Orders!K1092</f>
        <v>658.62</v>
      </c>
      <c r="I1092" s="25">
        <f>INDEX(tblAccounts[sales_rep_id],MATCH(B1092,tblAccounts[id],0))</f>
        <v>321690</v>
      </c>
      <c r="J1092" s="25">
        <f>INDEX(tblReps[region_id],MATCH(I1092,tblReps[id],0))</f>
        <v>1</v>
      </c>
      <c r="K1092" s="25" t="str">
        <f>INDEX(tblRegions[name],MATCH(J1092,tblRegions[id],0))</f>
        <v>Northeast</v>
      </c>
    </row>
    <row r="1093" spans="1:11" ht="15" customHeight="1" x14ac:dyDescent="0.3">
      <c r="A1093" s="25">
        <f>Raw_Orders!A1093</f>
        <v>1092</v>
      </c>
      <c r="B1093" s="25">
        <f>Raw_Orders!B1093</f>
        <v>1761</v>
      </c>
      <c r="C1093" s="30">
        <f>INT(Raw_Orders!C1093)</f>
        <v>42736</v>
      </c>
      <c r="D1093" s="25">
        <f t="shared" si="51"/>
        <v>2017</v>
      </c>
      <c r="E1093" s="25">
        <f t="shared" si="52"/>
        <v>1</v>
      </c>
      <c r="F1093" s="25" t="str">
        <f t="shared" si="53"/>
        <v>Jan</v>
      </c>
      <c r="G1093" s="25">
        <f>Raw_Orders!G1093</f>
        <v>214</v>
      </c>
      <c r="H1093" s="29">
        <f>Raw_Orders!K1093</f>
        <v>1525.98</v>
      </c>
      <c r="I1093" s="25">
        <f>INDEX(tblAccounts[sales_rep_id],MATCH(B1093,tblAccounts[id],0))</f>
        <v>321690</v>
      </c>
      <c r="J1093" s="25">
        <f>INDEX(tblReps[region_id],MATCH(I1093,tblReps[id],0))</f>
        <v>1</v>
      </c>
      <c r="K1093" s="25" t="str">
        <f>INDEX(tblRegions[name],MATCH(J1093,tblRegions[id],0))</f>
        <v>Northeast</v>
      </c>
    </row>
    <row r="1094" spans="1:11" ht="15" customHeight="1" x14ac:dyDescent="0.3">
      <c r="A1094" s="25">
        <f>Raw_Orders!A1094</f>
        <v>1093</v>
      </c>
      <c r="B1094" s="25">
        <f>Raw_Orders!B1094</f>
        <v>1771</v>
      </c>
      <c r="C1094" s="30">
        <f>INT(Raw_Orders!C1094)</f>
        <v>42600</v>
      </c>
      <c r="D1094" s="25">
        <f t="shared" si="51"/>
        <v>2016</v>
      </c>
      <c r="E1094" s="25">
        <f t="shared" si="52"/>
        <v>8</v>
      </c>
      <c r="F1094" s="25" t="str">
        <f t="shared" si="53"/>
        <v>Aug</v>
      </c>
      <c r="G1094" s="25">
        <f>Raw_Orders!G1094</f>
        <v>857</v>
      </c>
      <c r="H1094" s="29">
        <f>Raw_Orders!K1094</f>
        <v>5151.43</v>
      </c>
      <c r="I1094" s="25">
        <f>INDEX(tblAccounts[sales_rep_id],MATCH(B1094,tblAccounts[id],0))</f>
        <v>321700</v>
      </c>
      <c r="J1094" s="25">
        <f>INDEX(tblReps[region_id],MATCH(I1094,tblReps[id],0))</f>
        <v>1</v>
      </c>
      <c r="K1094" s="25" t="str">
        <f>INDEX(tblRegions[name],MATCH(J1094,tblRegions[id],0))</f>
        <v>Northeast</v>
      </c>
    </row>
    <row r="1095" spans="1:11" ht="15" customHeight="1" x14ac:dyDescent="0.3">
      <c r="A1095" s="25">
        <f>Raw_Orders!A1095</f>
        <v>1094</v>
      </c>
      <c r="B1095" s="25">
        <f>Raw_Orders!B1095</f>
        <v>1771</v>
      </c>
      <c r="C1095" s="30">
        <f>INT(Raw_Orders!C1095)</f>
        <v>42630</v>
      </c>
      <c r="D1095" s="25">
        <f t="shared" si="51"/>
        <v>2016</v>
      </c>
      <c r="E1095" s="25">
        <f t="shared" si="52"/>
        <v>9</v>
      </c>
      <c r="F1095" s="25" t="str">
        <f t="shared" si="53"/>
        <v>Sep</v>
      </c>
      <c r="G1095" s="25">
        <f>Raw_Orders!G1095</f>
        <v>498</v>
      </c>
      <c r="H1095" s="29">
        <f>Raw_Orders!K1095</f>
        <v>2527.56</v>
      </c>
      <c r="I1095" s="25">
        <f>INDEX(tblAccounts[sales_rep_id],MATCH(B1095,tblAccounts[id],0))</f>
        <v>321700</v>
      </c>
      <c r="J1095" s="25">
        <f>INDEX(tblReps[region_id],MATCH(I1095,tblReps[id],0))</f>
        <v>1</v>
      </c>
      <c r="K1095" s="25" t="str">
        <f>INDEX(tblRegions[name],MATCH(J1095,tblRegions[id],0))</f>
        <v>Northeast</v>
      </c>
    </row>
    <row r="1096" spans="1:11" ht="15" customHeight="1" x14ac:dyDescent="0.3">
      <c r="A1096" s="25">
        <f>Raw_Orders!A1096</f>
        <v>1095</v>
      </c>
      <c r="B1096" s="25">
        <f>Raw_Orders!B1096</f>
        <v>1771</v>
      </c>
      <c r="C1096" s="30">
        <f>INT(Raw_Orders!C1096)</f>
        <v>42660</v>
      </c>
      <c r="D1096" s="25">
        <f t="shared" si="51"/>
        <v>2016</v>
      </c>
      <c r="E1096" s="25">
        <f t="shared" si="52"/>
        <v>10</v>
      </c>
      <c r="F1096" s="25" t="str">
        <f t="shared" si="53"/>
        <v>Oct</v>
      </c>
      <c r="G1096" s="25">
        <f>Raw_Orders!G1096</f>
        <v>786</v>
      </c>
      <c r="H1096" s="29">
        <f>Raw_Orders!K1096</f>
        <v>4064.11</v>
      </c>
      <c r="I1096" s="25">
        <f>INDEX(tblAccounts[sales_rep_id],MATCH(B1096,tblAccounts[id],0))</f>
        <v>321700</v>
      </c>
      <c r="J1096" s="25">
        <f>INDEX(tblReps[region_id],MATCH(I1096,tblReps[id],0))</f>
        <v>1</v>
      </c>
      <c r="K1096" s="25" t="str">
        <f>INDEX(tblRegions[name],MATCH(J1096,tblRegions[id],0))</f>
        <v>Northeast</v>
      </c>
    </row>
    <row r="1097" spans="1:11" ht="15" customHeight="1" x14ac:dyDescent="0.3">
      <c r="A1097" s="25">
        <f>Raw_Orders!A1097</f>
        <v>1096</v>
      </c>
      <c r="B1097" s="25">
        <f>Raw_Orders!B1097</f>
        <v>1771</v>
      </c>
      <c r="C1097" s="30">
        <f>INT(Raw_Orders!C1097)</f>
        <v>42690</v>
      </c>
      <c r="D1097" s="25">
        <f t="shared" si="51"/>
        <v>2016</v>
      </c>
      <c r="E1097" s="25">
        <f t="shared" si="52"/>
        <v>11</v>
      </c>
      <c r="F1097" s="25" t="str">
        <f t="shared" si="53"/>
        <v>Nov</v>
      </c>
      <c r="G1097" s="25">
        <f>Raw_Orders!G1097</f>
        <v>498</v>
      </c>
      <c r="H1097" s="29">
        <f>Raw_Orders!K1097</f>
        <v>2598.25</v>
      </c>
      <c r="I1097" s="25">
        <f>INDEX(tblAccounts[sales_rep_id],MATCH(B1097,tblAccounts[id],0))</f>
        <v>321700</v>
      </c>
      <c r="J1097" s="25">
        <f>INDEX(tblReps[region_id],MATCH(I1097,tblReps[id],0))</f>
        <v>1</v>
      </c>
      <c r="K1097" s="25" t="str">
        <f>INDEX(tblRegions[name],MATCH(J1097,tblRegions[id],0))</f>
        <v>Northeast</v>
      </c>
    </row>
    <row r="1098" spans="1:11" ht="15" customHeight="1" x14ac:dyDescent="0.3">
      <c r="A1098" s="25">
        <f>Raw_Orders!A1098</f>
        <v>1097</v>
      </c>
      <c r="B1098" s="25">
        <f>Raw_Orders!B1098</f>
        <v>1771</v>
      </c>
      <c r="C1098" s="30">
        <f>INT(Raw_Orders!C1098)</f>
        <v>42719</v>
      </c>
      <c r="D1098" s="25">
        <f t="shared" si="51"/>
        <v>2016</v>
      </c>
      <c r="E1098" s="25">
        <f t="shared" si="52"/>
        <v>12</v>
      </c>
      <c r="F1098" s="25" t="str">
        <f t="shared" si="53"/>
        <v>Dec</v>
      </c>
      <c r="G1098" s="25">
        <f>Raw_Orders!G1098</f>
        <v>465</v>
      </c>
      <c r="H1098" s="29">
        <f>Raw_Orders!K1098</f>
        <v>2320.35</v>
      </c>
      <c r="I1098" s="25">
        <f>INDEX(tblAccounts[sales_rep_id],MATCH(B1098,tblAccounts[id],0))</f>
        <v>321700</v>
      </c>
      <c r="J1098" s="25">
        <f>INDEX(tblReps[region_id],MATCH(I1098,tblReps[id],0))</f>
        <v>1</v>
      </c>
      <c r="K1098" s="25" t="str">
        <f>INDEX(tblRegions[name],MATCH(J1098,tblRegions[id],0))</f>
        <v>Northeast</v>
      </c>
    </row>
    <row r="1099" spans="1:11" ht="15" customHeight="1" x14ac:dyDescent="0.3">
      <c r="A1099" s="25">
        <f>Raw_Orders!A1099</f>
        <v>1098</v>
      </c>
      <c r="B1099" s="25">
        <f>Raw_Orders!B1099</f>
        <v>1781</v>
      </c>
      <c r="C1099" s="30">
        <f>INT(Raw_Orders!C1099)</f>
        <v>41835</v>
      </c>
      <c r="D1099" s="25">
        <f t="shared" si="51"/>
        <v>2014</v>
      </c>
      <c r="E1099" s="25">
        <f t="shared" si="52"/>
        <v>7</v>
      </c>
      <c r="F1099" s="25" t="str">
        <f t="shared" si="53"/>
        <v>Jul</v>
      </c>
      <c r="G1099" s="25">
        <f>Raw_Orders!G1099</f>
        <v>491</v>
      </c>
      <c r="H1099" s="29">
        <f>Raw_Orders!K1099</f>
        <v>2467.61</v>
      </c>
      <c r="I1099" s="25">
        <f>INDEX(tblAccounts[sales_rep_id],MATCH(B1099,tblAccounts[id],0))</f>
        <v>321630</v>
      </c>
      <c r="J1099" s="25">
        <f>INDEX(tblReps[region_id],MATCH(I1099,tblReps[id],0))</f>
        <v>1</v>
      </c>
      <c r="K1099" s="25" t="str">
        <f>INDEX(tblRegions[name],MATCH(J1099,tblRegions[id],0))</f>
        <v>Northeast</v>
      </c>
    </row>
    <row r="1100" spans="1:11" ht="15" customHeight="1" x14ac:dyDescent="0.3">
      <c r="A1100" s="25">
        <f>Raw_Orders!A1100</f>
        <v>1099</v>
      </c>
      <c r="B1100" s="25">
        <f>Raw_Orders!B1100</f>
        <v>1781</v>
      </c>
      <c r="C1100" s="30">
        <f>INT(Raw_Orders!C1100)</f>
        <v>41864</v>
      </c>
      <c r="D1100" s="25">
        <f t="shared" si="51"/>
        <v>2014</v>
      </c>
      <c r="E1100" s="25">
        <f t="shared" si="52"/>
        <v>8</v>
      </c>
      <c r="F1100" s="25" t="str">
        <f t="shared" si="53"/>
        <v>Aug</v>
      </c>
      <c r="G1100" s="25">
        <f>Raw_Orders!G1100</f>
        <v>477</v>
      </c>
      <c r="H1100" s="29">
        <f>Raw_Orders!K1100</f>
        <v>2611.85</v>
      </c>
      <c r="I1100" s="25">
        <f>INDEX(tblAccounts[sales_rep_id],MATCH(B1100,tblAccounts[id],0))</f>
        <v>321630</v>
      </c>
      <c r="J1100" s="25">
        <f>INDEX(tblReps[region_id],MATCH(I1100,tblReps[id],0))</f>
        <v>1</v>
      </c>
      <c r="K1100" s="25" t="str">
        <f>INDEX(tblRegions[name],MATCH(J1100,tblRegions[id],0))</f>
        <v>Northeast</v>
      </c>
    </row>
    <row r="1101" spans="1:11" ht="15" customHeight="1" x14ac:dyDescent="0.3">
      <c r="A1101" s="25">
        <f>Raw_Orders!A1101</f>
        <v>1100</v>
      </c>
      <c r="B1101" s="25">
        <f>Raw_Orders!B1101</f>
        <v>1781</v>
      </c>
      <c r="C1101" s="30">
        <f>INT(Raw_Orders!C1101)</f>
        <v>41894</v>
      </c>
      <c r="D1101" s="25">
        <f t="shared" si="51"/>
        <v>2014</v>
      </c>
      <c r="E1101" s="25">
        <f t="shared" si="52"/>
        <v>9</v>
      </c>
      <c r="F1101" s="25" t="str">
        <f t="shared" si="53"/>
        <v>Sep</v>
      </c>
      <c r="G1101" s="25">
        <f>Raw_Orders!G1101</f>
        <v>516</v>
      </c>
      <c r="H1101" s="29">
        <f>Raw_Orders!K1101</f>
        <v>2624.92</v>
      </c>
      <c r="I1101" s="25">
        <f>INDEX(tblAccounts[sales_rep_id],MATCH(B1101,tblAccounts[id],0))</f>
        <v>321630</v>
      </c>
      <c r="J1101" s="25">
        <f>INDEX(tblReps[region_id],MATCH(I1101,tblReps[id],0))</f>
        <v>1</v>
      </c>
      <c r="K1101" s="25" t="str">
        <f>INDEX(tblRegions[name],MATCH(J1101,tblRegions[id],0))</f>
        <v>Northeast</v>
      </c>
    </row>
    <row r="1102" spans="1:11" ht="15" customHeight="1" x14ac:dyDescent="0.3">
      <c r="A1102" s="25">
        <f>Raw_Orders!A1102</f>
        <v>1101</v>
      </c>
      <c r="B1102" s="25">
        <f>Raw_Orders!B1102</f>
        <v>1781</v>
      </c>
      <c r="C1102" s="30">
        <f>INT(Raw_Orders!C1102)</f>
        <v>41924</v>
      </c>
      <c r="D1102" s="25">
        <f t="shared" si="51"/>
        <v>2014</v>
      </c>
      <c r="E1102" s="25">
        <f t="shared" si="52"/>
        <v>10</v>
      </c>
      <c r="F1102" s="25" t="str">
        <f t="shared" si="53"/>
        <v>Oct</v>
      </c>
      <c r="G1102" s="25">
        <f>Raw_Orders!G1102</f>
        <v>518</v>
      </c>
      <c r="H1102" s="29">
        <f>Raw_Orders!K1102</f>
        <v>2662.34</v>
      </c>
      <c r="I1102" s="25">
        <f>INDEX(tblAccounts[sales_rep_id],MATCH(B1102,tblAccounts[id],0))</f>
        <v>321630</v>
      </c>
      <c r="J1102" s="25">
        <f>INDEX(tblReps[region_id],MATCH(I1102,tblReps[id],0))</f>
        <v>1</v>
      </c>
      <c r="K1102" s="25" t="str">
        <f>INDEX(tblRegions[name],MATCH(J1102,tblRegions[id],0))</f>
        <v>Northeast</v>
      </c>
    </row>
    <row r="1103" spans="1:11" ht="15" customHeight="1" x14ac:dyDescent="0.3">
      <c r="A1103" s="25">
        <f>Raw_Orders!A1103</f>
        <v>1102</v>
      </c>
      <c r="B1103" s="25">
        <f>Raw_Orders!B1103</f>
        <v>1781</v>
      </c>
      <c r="C1103" s="30">
        <f>INT(Raw_Orders!C1103)</f>
        <v>41954</v>
      </c>
      <c r="D1103" s="25">
        <f t="shared" si="51"/>
        <v>2014</v>
      </c>
      <c r="E1103" s="25">
        <f t="shared" si="52"/>
        <v>11</v>
      </c>
      <c r="F1103" s="25" t="str">
        <f t="shared" si="53"/>
        <v>Nov</v>
      </c>
      <c r="G1103" s="25">
        <f>Raw_Orders!G1103</f>
        <v>517</v>
      </c>
      <c r="H1103" s="29">
        <f>Raw_Orders!K1103</f>
        <v>2642.37</v>
      </c>
      <c r="I1103" s="25">
        <f>INDEX(tblAccounts[sales_rep_id],MATCH(B1103,tblAccounts[id],0))</f>
        <v>321630</v>
      </c>
      <c r="J1103" s="25">
        <f>INDEX(tblReps[region_id],MATCH(I1103,tblReps[id],0))</f>
        <v>1</v>
      </c>
      <c r="K1103" s="25" t="str">
        <f>INDEX(tblRegions[name],MATCH(J1103,tblRegions[id],0))</f>
        <v>Northeast</v>
      </c>
    </row>
    <row r="1104" spans="1:11" ht="15" customHeight="1" x14ac:dyDescent="0.3">
      <c r="A1104" s="25">
        <f>Raw_Orders!A1104</f>
        <v>1103</v>
      </c>
      <c r="B1104" s="25">
        <f>Raw_Orders!B1104</f>
        <v>1781</v>
      </c>
      <c r="C1104" s="30">
        <f>INT(Raw_Orders!C1104)</f>
        <v>41983</v>
      </c>
      <c r="D1104" s="25">
        <f t="shared" si="51"/>
        <v>2014</v>
      </c>
      <c r="E1104" s="25">
        <f t="shared" si="52"/>
        <v>12</v>
      </c>
      <c r="F1104" s="25" t="str">
        <f t="shared" si="53"/>
        <v>Dec</v>
      </c>
      <c r="G1104" s="25">
        <f>Raw_Orders!G1104</f>
        <v>534</v>
      </c>
      <c r="H1104" s="29">
        <f>Raw_Orders!K1104</f>
        <v>2714.74</v>
      </c>
      <c r="I1104" s="25">
        <f>INDEX(tblAccounts[sales_rep_id],MATCH(B1104,tblAccounts[id],0))</f>
        <v>321630</v>
      </c>
      <c r="J1104" s="25">
        <f>INDEX(tblReps[region_id],MATCH(I1104,tblReps[id],0))</f>
        <v>1</v>
      </c>
      <c r="K1104" s="25" t="str">
        <f>INDEX(tblRegions[name],MATCH(J1104,tblRegions[id],0))</f>
        <v>Northeast</v>
      </c>
    </row>
    <row r="1105" spans="1:11" ht="15" customHeight="1" x14ac:dyDescent="0.3">
      <c r="A1105" s="25">
        <f>Raw_Orders!A1105</f>
        <v>1104</v>
      </c>
      <c r="B1105" s="25">
        <f>Raw_Orders!B1105</f>
        <v>1781</v>
      </c>
      <c r="C1105" s="30">
        <f>INT(Raw_Orders!C1105)</f>
        <v>42013</v>
      </c>
      <c r="D1105" s="25">
        <f t="shared" si="51"/>
        <v>2015</v>
      </c>
      <c r="E1105" s="25">
        <f t="shared" si="52"/>
        <v>1</v>
      </c>
      <c r="F1105" s="25" t="str">
        <f t="shared" si="53"/>
        <v>Jan</v>
      </c>
      <c r="G1105" s="25">
        <f>Raw_Orders!G1105</f>
        <v>503</v>
      </c>
      <c r="H1105" s="29">
        <f>Raw_Orders!K1105</f>
        <v>2532.4699999999998</v>
      </c>
      <c r="I1105" s="25">
        <f>INDEX(tblAccounts[sales_rep_id],MATCH(B1105,tblAccounts[id],0))</f>
        <v>321630</v>
      </c>
      <c r="J1105" s="25">
        <f>INDEX(tblReps[region_id],MATCH(I1105,tblReps[id],0))</f>
        <v>1</v>
      </c>
      <c r="K1105" s="25" t="str">
        <f>INDEX(tblRegions[name],MATCH(J1105,tblRegions[id],0))</f>
        <v>Northeast</v>
      </c>
    </row>
    <row r="1106" spans="1:11" ht="15" customHeight="1" x14ac:dyDescent="0.3">
      <c r="A1106" s="25">
        <f>Raw_Orders!A1106</f>
        <v>1105</v>
      </c>
      <c r="B1106" s="25">
        <f>Raw_Orders!B1106</f>
        <v>1781</v>
      </c>
      <c r="C1106" s="30">
        <f>INT(Raw_Orders!C1106)</f>
        <v>42043</v>
      </c>
      <c r="D1106" s="25">
        <f t="shared" si="51"/>
        <v>2015</v>
      </c>
      <c r="E1106" s="25">
        <f t="shared" si="52"/>
        <v>2</v>
      </c>
      <c r="F1106" s="25" t="str">
        <f t="shared" si="53"/>
        <v>Feb</v>
      </c>
      <c r="G1106" s="25">
        <f>Raw_Orders!G1106</f>
        <v>762</v>
      </c>
      <c r="H1106" s="29">
        <f>Raw_Orders!K1106</f>
        <v>4366.6000000000004</v>
      </c>
      <c r="I1106" s="25">
        <f>INDEX(tblAccounts[sales_rep_id],MATCH(B1106,tblAccounts[id],0))</f>
        <v>321630</v>
      </c>
      <c r="J1106" s="25">
        <f>INDEX(tblReps[region_id],MATCH(I1106,tblReps[id],0))</f>
        <v>1</v>
      </c>
      <c r="K1106" s="25" t="str">
        <f>INDEX(tblRegions[name],MATCH(J1106,tblRegions[id],0))</f>
        <v>Northeast</v>
      </c>
    </row>
    <row r="1107" spans="1:11" ht="15" customHeight="1" x14ac:dyDescent="0.3">
      <c r="A1107" s="25">
        <f>Raw_Orders!A1107</f>
        <v>1106</v>
      </c>
      <c r="B1107" s="25">
        <f>Raw_Orders!B1107</f>
        <v>1781</v>
      </c>
      <c r="C1107" s="30">
        <f>INT(Raw_Orders!C1107)</f>
        <v>42072</v>
      </c>
      <c r="D1107" s="25">
        <f t="shared" si="51"/>
        <v>2015</v>
      </c>
      <c r="E1107" s="25">
        <f t="shared" si="52"/>
        <v>3</v>
      </c>
      <c r="F1107" s="25" t="str">
        <f t="shared" si="53"/>
        <v>Mar</v>
      </c>
      <c r="G1107" s="25">
        <f>Raw_Orders!G1107</f>
        <v>534</v>
      </c>
      <c r="H1107" s="29">
        <f>Raw_Orders!K1107</f>
        <v>2709.66</v>
      </c>
      <c r="I1107" s="25">
        <f>INDEX(tblAccounts[sales_rep_id],MATCH(B1107,tblAccounts[id],0))</f>
        <v>321630</v>
      </c>
      <c r="J1107" s="25">
        <f>INDEX(tblReps[region_id],MATCH(I1107,tblReps[id],0))</f>
        <v>1</v>
      </c>
      <c r="K1107" s="25" t="str">
        <f>INDEX(tblRegions[name],MATCH(J1107,tblRegions[id],0))</f>
        <v>Northeast</v>
      </c>
    </row>
    <row r="1108" spans="1:11" ht="15" customHeight="1" x14ac:dyDescent="0.3">
      <c r="A1108" s="25">
        <f>Raw_Orders!A1108</f>
        <v>1107</v>
      </c>
      <c r="B1108" s="25">
        <f>Raw_Orders!B1108</f>
        <v>1781</v>
      </c>
      <c r="C1108" s="30">
        <f>INT(Raw_Orders!C1108)</f>
        <v>42102</v>
      </c>
      <c r="D1108" s="25">
        <f t="shared" si="51"/>
        <v>2015</v>
      </c>
      <c r="E1108" s="25">
        <f t="shared" si="52"/>
        <v>4</v>
      </c>
      <c r="F1108" s="25" t="str">
        <f t="shared" si="53"/>
        <v>Apr</v>
      </c>
      <c r="G1108" s="25">
        <f>Raw_Orders!G1108</f>
        <v>519</v>
      </c>
      <c r="H1108" s="29">
        <f>Raw_Orders!K1108</f>
        <v>2649.2</v>
      </c>
      <c r="I1108" s="25">
        <f>INDEX(tblAccounts[sales_rep_id],MATCH(B1108,tblAccounts[id],0))</f>
        <v>321630</v>
      </c>
      <c r="J1108" s="25">
        <f>INDEX(tblReps[region_id],MATCH(I1108,tblReps[id],0))</f>
        <v>1</v>
      </c>
      <c r="K1108" s="25" t="str">
        <f>INDEX(tblRegions[name],MATCH(J1108,tblRegions[id],0))</f>
        <v>Northeast</v>
      </c>
    </row>
    <row r="1109" spans="1:11" ht="15" customHeight="1" x14ac:dyDescent="0.3">
      <c r="A1109" s="25">
        <f>Raw_Orders!A1109</f>
        <v>1108</v>
      </c>
      <c r="B1109" s="25">
        <f>Raw_Orders!B1109</f>
        <v>1781</v>
      </c>
      <c r="C1109" s="30">
        <f>INT(Raw_Orders!C1109)</f>
        <v>42133</v>
      </c>
      <c r="D1109" s="25">
        <f t="shared" si="51"/>
        <v>2015</v>
      </c>
      <c r="E1109" s="25">
        <f t="shared" si="52"/>
        <v>5</v>
      </c>
      <c r="F1109" s="25" t="str">
        <f t="shared" si="53"/>
        <v>May</v>
      </c>
      <c r="G1109" s="25">
        <f>Raw_Orders!G1109</f>
        <v>513</v>
      </c>
      <c r="H1109" s="29">
        <f>Raw_Orders!K1109</f>
        <v>2559.87</v>
      </c>
      <c r="I1109" s="25">
        <f>INDEX(tblAccounts[sales_rep_id],MATCH(B1109,tblAccounts[id],0))</f>
        <v>321630</v>
      </c>
      <c r="J1109" s="25">
        <f>INDEX(tblReps[region_id],MATCH(I1109,tblReps[id],0))</f>
        <v>1</v>
      </c>
      <c r="K1109" s="25" t="str">
        <f>INDEX(tblRegions[name],MATCH(J1109,tblRegions[id],0))</f>
        <v>Northeast</v>
      </c>
    </row>
    <row r="1110" spans="1:11" ht="15" customHeight="1" x14ac:dyDescent="0.3">
      <c r="A1110" s="25">
        <f>Raw_Orders!A1110</f>
        <v>1109</v>
      </c>
      <c r="B1110" s="25">
        <f>Raw_Orders!B1110</f>
        <v>1781</v>
      </c>
      <c r="C1110" s="30">
        <f>INT(Raw_Orders!C1110)</f>
        <v>42162</v>
      </c>
      <c r="D1110" s="25">
        <f t="shared" si="51"/>
        <v>2015</v>
      </c>
      <c r="E1110" s="25">
        <f t="shared" si="52"/>
        <v>6</v>
      </c>
      <c r="F1110" s="25" t="str">
        <f t="shared" si="53"/>
        <v>Jun</v>
      </c>
      <c r="G1110" s="25">
        <f>Raw_Orders!G1110</f>
        <v>534</v>
      </c>
      <c r="H1110" s="29">
        <f>Raw_Orders!K1110</f>
        <v>2776.04</v>
      </c>
      <c r="I1110" s="25">
        <f>INDEX(tblAccounts[sales_rep_id],MATCH(B1110,tblAccounts[id],0))</f>
        <v>321630</v>
      </c>
      <c r="J1110" s="25">
        <f>INDEX(tblReps[region_id],MATCH(I1110,tblReps[id],0))</f>
        <v>1</v>
      </c>
      <c r="K1110" s="25" t="str">
        <f>INDEX(tblRegions[name],MATCH(J1110,tblRegions[id],0))</f>
        <v>Northeast</v>
      </c>
    </row>
    <row r="1111" spans="1:11" ht="15" customHeight="1" x14ac:dyDescent="0.3">
      <c r="A1111" s="25">
        <f>Raw_Orders!A1111</f>
        <v>1110</v>
      </c>
      <c r="B1111" s="25">
        <f>Raw_Orders!B1111</f>
        <v>1781</v>
      </c>
      <c r="C1111" s="30">
        <f>INT(Raw_Orders!C1111)</f>
        <v>42192</v>
      </c>
      <c r="D1111" s="25">
        <f t="shared" si="51"/>
        <v>2015</v>
      </c>
      <c r="E1111" s="25">
        <f t="shared" si="52"/>
        <v>7</v>
      </c>
      <c r="F1111" s="25" t="str">
        <f t="shared" si="53"/>
        <v>Jul</v>
      </c>
      <c r="G1111" s="25">
        <f>Raw_Orders!G1111</f>
        <v>507</v>
      </c>
      <c r="H1111" s="29">
        <f>Raw_Orders!K1111</f>
        <v>2542.4299999999998</v>
      </c>
      <c r="I1111" s="25">
        <f>INDEX(tblAccounts[sales_rep_id],MATCH(B1111,tblAccounts[id],0))</f>
        <v>321630</v>
      </c>
      <c r="J1111" s="25">
        <f>INDEX(tblReps[region_id],MATCH(I1111,tblReps[id],0))</f>
        <v>1</v>
      </c>
      <c r="K1111" s="25" t="str">
        <f>INDEX(tblRegions[name],MATCH(J1111,tblRegions[id],0))</f>
        <v>Northeast</v>
      </c>
    </row>
    <row r="1112" spans="1:11" ht="15" customHeight="1" x14ac:dyDescent="0.3">
      <c r="A1112" s="25">
        <f>Raw_Orders!A1112</f>
        <v>1111</v>
      </c>
      <c r="B1112" s="25">
        <f>Raw_Orders!B1112</f>
        <v>1781</v>
      </c>
      <c r="C1112" s="30">
        <f>INT(Raw_Orders!C1112)</f>
        <v>42222</v>
      </c>
      <c r="D1112" s="25">
        <f t="shared" si="51"/>
        <v>2015</v>
      </c>
      <c r="E1112" s="25">
        <f t="shared" si="52"/>
        <v>8</v>
      </c>
      <c r="F1112" s="25" t="str">
        <f t="shared" si="53"/>
        <v>Aug</v>
      </c>
      <c r="G1112" s="25">
        <f>Raw_Orders!G1112</f>
        <v>484</v>
      </c>
      <c r="H1112" s="29">
        <f>Raw_Orders!K1112</f>
        <v>2430.81</v>
      </c>
      <c r="I1112" s="25">
        <f>INDEX(tblAccounts[sales_rep_id],MATCH(B1112,tblAccounts[id],0))</f>
        <v>321630</v>
      </c>
      <c r="J1112" s="25">
        <f>INDEX(tblReps[region_id],MATCH(I1112,tblReps[id],0))</f>
        <v>1</v>
      </c>
      <c r="K1112" s="25" t="str">
        <f>INDEX(tblRegions[name],MATCH(J1112,tblRegions[id],0))</f>
        <v>Northeast</v>
      </c>
    </row>
    <row r="1113" spans="1:11" ht="15" customHeight="1" x14ac:dyDescent="0.3">
      <c r="A1113" s="25">
        <f>Raw_Orders!A1113</f>
        <v>1112</v>
      </c>
      <c r="B1113" s="25">
        <f>Raw_Orders!B1113</f>
        <v>1781</v>
      </c>
      <c r="C1113" s="30">
        <f>INT(Raw_Orders!C1113)</f>
        <v>42252</v>
      </c>
      <c r="D1113" s="25">
        <f t="shared" si="51"/>
        <v>2015</v>
      </c>
      <c r="E1113" s="25">
        <f t="shared" si="52"/>
        <v>9</v>
      </c>
      <c r="F1113" s="25" t="str">
        <f t="shared" si="53"/>
        <v>Sep</v>
      </c>
      <c r="G1113" s="25">
        <f>Raw_Orders!G1113</f>
        <v>6059</v>
      </c>
      <c r="H1113" s="29">
        <f>Raw_Orders!K1113</f>
        <v>30279.45</v>
      </c>
      <c r="I1113" s="25">
        <f>INDEX(tblAccounts[sales_rep_id],MATCH(B1113,tblAccounts[id],0))</f>
        <v>321630</v>
      </c>
      <c r="J1113" s="25">
        <f>INDEX(tblReps[region_id],MATCH(I1113,tblReps[id],0))</f>
        <v>1</v>
      </c>
      <c r="K1113" s="25" t="str">
        <f>INDEX(tblRegions[name],MATCH(J1113,tblRegions[id],0))</f>
        <v>Northeast</v>
      </c>
    </row>
    <row r="1114" spans="1:11" ht="15" customHeight="1" x14ac:dyDescent="0.3">
      <c r="A1114" s="25">
        <f>Raw_Orders!A1114</f>
        <v>1113</v>
      </c>
      <c r="B1114" s="25">
        <f>Raw_Orders!B1114</f>
        <v>1781</v>
      </c>
      <c r="C1114" s="30">
        <f>INT(Raw_Orders!C1114)</f>
        <v>42282</v>
      </c>
      <c r="D1114" s="25">
        <f t="shared" si="51"/>
        <v>2015</v>
      </c>
      <c r="E1114" s="25">
        <f t="shared" si="52"/>
        <v>10</v>
      </c>
      <c r="F1114" s="25" t="str">
        <f t="shared" si="53"/>
        <v>Oct</v>
      </c>
      <c r="G1114" s="25">
        <f>Raw_Orders!G1114</f>
        <v>1144</v>
      </c>
      <c r="H1114" s="29">
        <f>Raw_Orders!K1114</f>
        <v>7326.69</v>
      </c>
      <c r="I1114" s="25">
        <f>INDEX(tblAccounts[sales_rep_id],MATCH(B1114,tblAccounts[id],0))</f>
        <v>321630</v>
      </c>
      <c r="J1114" s="25">
        <f>INDEX(tblReps[region_id],MATCH(I1114,tblReps[id],0))</f>
        <v>1</v>
      </c>
      <c r="K1114" s="25" t="str">
        <f>INDEX(tblRegions[name],MATCH(J1114,tblRegions[id],0))</f>
        <v>Northeast</v>
      </c>
    </row>
    <row r="1115" spans="1:11" ht="15" customHeight="1" x14ac:dyDescent="0.3">
      <c r="A1115" s="25">
        <f>Raw_Orders!A1115</f>
        <v>1114</v>
      </c>
      <c r="B1115" s="25">
        <f>Raw_Orders!B1115</f>
        <v>1781</v>
      </c>
      <c r="C1115" s="30">
        <f>INT(Raw_Orders!C1115)</f>
        <v>42311</v>
      </c>
      <c r="D1115" s="25">
        <f t="shared" si="51"/>
        <v>2015</v>
      </c>
      <c r="E1115" s="25">
        <f t="shared" si="52"/>
        <v>11</v>
      </c>
      <c r="F1115" s="25" t="str">
        <f t="shared" si="53"/>
        <v>Nov</v>
      </c>
      <c r="G1115" s="25">
        <f>Raw_Orders!G1115</f>
        <v>520</v>
      </c>
      <c r="H1115" s="29">
        <f>Raw_Orders!K1115</f>
        <v>2658.6</v>
      </c>
      <c r="I1115" s="25">
        <f>INDEX(tblAccounts[sales_rep_id],MATCH(B1115,tblAccounts[id],0))</f>
        <v>321630</v>
      </c>
      <c r="J1115" s="25">
        <f>INDEX(tblReps[region_id],MATCH(I1115,tblReps[id],0))</f>
        <v>1</v>
      </c>
      <c r="K1115" s="25" t="str">
        <f>INDEX(tblRegions[name],MATCH(J1115,tblRegions[id],0))</f>
        <v>Northeast</v>
      </c>
    </row>
    <row r="1116" spans="1:11" ht="15" customHeight="1" x14ac:dyDescent="0.3">
      <c r="A1116" s="25">
        <f>Raw_Orders!A1116</f>
        <v>1115</v>
      </c>
      <c r="B1116" s="25">
        <f>Raw_Orders!B1116</f>
        <v>1781</v>
      </c>
      <c r="C1116" s="30">
        <f>INT(Raw_Orders!C1116)</f>
        <v>42340</v>
      </c>
      <c r="D1116" s="25">
        <f t="shared" si="51"/>
        <v>2015</v>
      </c>
      <c r="E1116" s="25">
        <f t="shared" si="52"/>
        <v>12</v>
      </c>
      <c r="F1116" s="25" t="str">
        <f t="shared" si="53"/>
        <v>Dec</v>
      </c>
      <c r="G1116" s="25">
        <f>Raw_Orders!G1116</f>
        <v>510</v>
      </c>
      <c r="H1116" s="29">
        <f>Raw_Orders!K1116</f>
        <v>2579.33</v>
      </c>
      <c r="I1116" s="25">
        <f>INDEX(tblAccounts[sales_rep_id],MATCH(B1116,tblAccounts[id],0))</f>
        <v>321630</v>
      </c>
      <c r="J1116" s="25">
        <f>INDEX(tblReps[region_id],MATCH(I1116,tblReps[id],0))</f>
        <v>1</v>
      </c>
      <c r="K1116" s="25" t="str">
        <f>INDEX(tblRegions[name],MATCH(J1116,tblRegions[id],0))</f>
        <v>Northeast</v>
      </c>
    </row>
    <row r="1117" spans="1:11" ht="15" customHeight="1" x14ac:dyDescent="0.3">
      <c r="A1117" s="25">
        <f>Raw_Orders!A1117</f>
        <v>1116</v>
      </c>
      <c r="B1117" s="25">
        <f>Raw_Orders!B1117</f>
        <v>1781</v>
      </c>
      <c r="C1117" s="30">
        <f>INT(Raw_Orders!C1117)</f>
        <v>42369</v>
      </c>
      <c r="D1117" s="25">
        <f t="shared" si="51"/>
        <v>2015</v>
      </c>
      <c r="E1117" s="25">
        <f t="shared" si="52"/>
        <v>12</v>
      </c>
      <c r="F1117" s="25" t="str">
        <f t="shared" si="53"/>
        <v>Dec</v>
      </c>
      <c r="G1117" s="25">
        <f>Raw_Orders!G1117</f>
        <v>516</v>
      </c>
      <c r="H1117" s="29">
        <f>Raw_Orders!K1117</f>
        <v>2584.84</v>
      </c>
      <c r="I1117" s="25">
        <f>INDEX(tblAccounts[sales_rep_id],MATCH(B1117,tblAccounts[id],0))</f>
        <v>321630</v>
      </c>
      <c r="J1117" s="25">
        <f>INDEX(tblReps[region_id],MATCH(I1117,tblReps[id],0))</f>
        <v>1</v>
      </c>
      <c r="K1117" s="25" t="str">
        <f>INDEX(tblRegions[name],MATCH(J1117,tblRegions[id],0))</f>
        <v>Northeast</v>
      </c>
    </row>
    <row r="1118" spans="1:11" ht="15" customHeight="1" x14ac:dyDescent="0.3">
      <c r="A1118" s="25">
        <f>Raw_Orders!A1118</f>
        <v>1117</v>
      </c>
      <c r="B1118" s="25">
        <f>Raw_Orders!B1118</f>
        <v>1781</v>
      </c>
      <c r="C1118" s="30">
        <f>INT(Raw_Orders!C1118)</f>
        <v>42399</v>
      </c>
      <c r="D1118" s="25">
        <f t="shared" si="51"/>
        <v>2016</v>
      </c>
      <c r="E1118" s="25">
        <f t="shared" si="52"/>
        <v>1</v>
      </c>
      <c r="F1118" s="25" t="str">
        <f t="shared" si="53"/>
        <v>Jan</v>
      </c>
      <c r="G1118" s="25">
        <f>Raw_Orders!G1118</f>
        <v>553</v>
      </c>
      <c r="H1118" s="29">
        <f>Raw_Orders!K1118</f>
        <v>2932.82</v>
      </c>
      <c r="I1118" s="25">
        <f>INDEX(tblAccounts[sales_rep_id],MATCH(B1118,tblAccounts[id],0))</f>
        <v>321630</v>
      </c>
      <c r="J1118" s="25">
        <f>INDEX(tblReps[region_id],MATCH(I1118,tblReps[id],0))</f>
        <v>1</v>
      </c>
      <c r="K1118" s="25" t="str">
        <f>INDEX(tblRegions[name],MATCH(J1118,tblRegions[id],0))</f>
        <v>Northeast</v>
      </c>
    </row>
    <row r="1119" spans="1:11" ht="15" customHeight="1" x14ac:dyDescent="0.3">
      <c r="A1119" s="25">
        <f>Raw_Orders!A1119</f>
        <v>1118</v>
      </c>
      <c r="B1119" s="25">
        <f>Raw_Orders!B1119</f>
        <v>1781</v>
      </c>
      <c r="C1119" s="30">
        <f>INT(Raw_Orders!C1119)</f>
        <v>42429</v>
      </c>
      <c r="D1119" s="25">
        <f t="shared" si="51"/>
        <v>2016</v>
      </c>
      <c r="E1119" s="25">
        <f t="shared" si="52"/>
        <v>2</v>
      </c>
      <c r="F1119" s="25" t="str">
        <f t="shared" si="53"/>
        <v>Feb</v>
      </c>
      <c r="G1119" s="25">
        <f>Raw_Orders!G1119</f>
        <v>516</v>
      </c>
      <c r="H1119" s="29">
        <f>Raw_Orders!K1119</f>
        <v>2615.5300000000002</v>
      </c>
      <c r="I1119" s="25">
        <f>INDEX(tblAccounts[sales_rep_id],MATCH(B1119,tblAccounts[id],0))</f>
        <v>321630</v>
      </c>
      <c r="J1119" s="25">
        <f>INDEX(tblReps[region_id],MATCH(I1119,tblReps[id],0))</f>
        <v>1</v>
      </c>
      <c r="K1119" s="25" t="str">
        <f>INDEX(tblRegions[name],MATCH(J1119,tblRegions[id],0))</f>
        <v>Northeast</v>
      </c>
    </row>
    <row r="1120" spans="1:11" ht="15" customHeight="1" x14ac:dyDescent="0.3">
      <c r="A1120" s="25">
        <f>Raw_Orders!A1120</f>
        <v>1119</v>
      </c>
      <c r="B1120" s="25">
        <f>Raw_Orders!B1120</f>
        <v>1781</v>
      </c>
      <c r="C1120" s="30">
        <f>INT(Raw_Orders!C1120)</f>
        <v>42459</v>
      </c>
      <c r="D1120" s="25">
        <f t="shared" si="51"/>
        <v>2016</v>
      </c>
      <c r="E1120" s="25">
        <f t="shared" si="52"/>
        <v>3</v>
      </c>
      <c r="F1120" s="25" t="str">
        <f t="shared" si="53"/>
        <v>Mar</v>
      </c>
      <c r="G1120" s="25">
        <f>Raw_Orders!G1120</f>
        <v>520</v>
      </c>
      <c r="H1120" s="29">
        <f>Raw_Orders!K1120</f>
        <v>2641.75</v>
      </c>
      <c r="I1120" s="25">
        <f>INDEX(tblAccounts[sales_rep_id],MATCH(B1120,tblAccounts[id],0))</f>
        <v>321630</v>
      </c>
      <c r="J1120" s="25">
        <f>INDEX(tblReps[region_id],MATCH(I1120,tblReps[id],0))</f>
        <v>1</v>
      </c>
      <c r="K1120" s="25" t="str">
        <f>INDEX(tblRegions[name],MATCH(J1120,tblRegions[id],0))</f>
        <v>Northeast</v>
      </c>
    </row>
    <row r="1121" spans="1:11" ht="15" customHeight="1" x14ac:dyDescent="0.3">
      <c r="A1121" s="25">
        <f>Raw_Orders!A1121</f>
        <v>1120</v>
      </c>
      <c r="B1121" s="25">
        <f>Raw_Orders!B1121</f>
        <v>1781</v>
      </c>
      <c r="C1121" s="30">
        <f>INT(Raw_Orders!C1121)</f>
        <v>42489</v>
      </c>
      <c r="D1121" s="25">
        <f t="shared" si="51"/>
        <v>2016</v>
      </c>
      <c r="E1121" s="25">
        <f t="shared" si="52"/>
        <v>4</v>
      </c>
      <c r="F1121" s="25" t="str">
        <f t="shared" si="53"/>
        <v>Apr</v>
      </c>
      <c r="G1121" s="25">
        <f>Raw_Orders!G1121</f>
        <v>504</v>
      </c>
      <c r="H1121" s="29">
        <f>Raw_Orders!K1121</f>
        <v>2514.96</v>
      </c>
      <c r="I1121" s="25">
        <f>INDEX(tblAccounts[sales_rep_id],MATCH(B1121,tblAccounts[id],0))</f>
        <v>321630</v>
      </c>
      <c r="J1121" s="25">
        <f>INDEX(tblReps[region_id],MATCH(I1121,tblReps[id],0))</f>
        <v>1</v>
      </c>
      <c r="K1121" s="25" t="str">
        <f>INDEX(tblRegions[name],MATCH(J1121,tblRegions[id],0))</f>
        <v>Northeast</v>
      </c>
    </row>
    <row r="1122" spans="1:11" ht="15" customHeight="1" x14ac:dyDescent="0.3">
      <c r="A1122" s="25">
        <f>Raw_Orders!A1122</f>
        <v>1121</v>
      </c>
      <c r="B1122" s="25">
        <f>Raw_Orders!B1122</f>
        <v>1781</v>
      </c>
      <c r="C1122" s="30">
        <f>INT(Raw_Orders!C1122)</f>
        <v>42519</v>
      </c>
      <c r="D1122" s="25">
        <f t="shared" si="51"/>
        <v>2016</v>
      </c>
      <c r="E1122" s="25">
        <f t="shared" si="52"/>
        <v>5</v>
      </c>
      <c r="F1122" s="25" t="str">
        <f t="shared" si="53"/>
        <v>May</v>
      </c>
      <c r="G1122" s="25">
        <f>Raw_Orders!G1122</f>
        <v>510</v>
      </c>
      <c r="H1122" s="29">
        <f>Raw_Orders!K1122</f>
        <v>2557.4</v>
      </c>
      <c r="I1122" s="25">
        <f>INDEX(tblAccounts[sales_rep_id],MATCH(B1122,tblAccounts[id],0))</f>
        <v>321630</v>
      </c>
      <c r="J1122" s="25">
        <f>INDEX(tblReps[region_id],MATCH(I1122,tblReps[id],0))</f>
        <v>1</v>
      </c>
      <c r="K1122" s="25" t="str">
        <f>INDEX(tblRegions[name],MATCH(J1122,tblRegions[id],0))</f>
        <v>Northeast</v>
      </c>
    </row>
    <row r="1123" spans="1:11" ht="15" customHeight="1" x14ac:dyDescent="0.3">
      <c r="A1123" s="25">
        <f>Raw_Orders!A1123</f>
        <v>1122</v>
      </c>
      <c r="B1123" s="25">
        <f>Raw_Orders!B1123</f>
        <v>1781</v>
      </c>
      <c r="C1123" s="30">
        <f>INT(Raw_Orders!C1123)</f>
        <v>42549</v>
      </c>
      <c r="D1123" s="25">
        <f t="shared" si="51"/>
        <v>2016</v>
      </c>
      <c r="E1123" s="25">
        <f t="shared" si="52"/>
        <v>6</v>
      </c>
      <c r="F1123" s="25" t="str">
        <f t="shared" si="53"/>
        <v>Jun</v>
      </c>
      <c r="G1123" s="25">
        <f>Raw_Orders!G1123</f>
        <v>525</v>
      </c>
      <c r="H1123" s="29">
        <f>Raw_Orders!K1123</f>
        <v>2736.05</v>
      </c>
      <c r="I1123" s="25">
        <f>INDEX(tblAccounts[sales_rep_id],MATCH(B1123,tblAccounts[id],0))</f>
        <v>321630</v>
      </c>
      <c r="J1123" s="25">
        <f>INDEX(tblReps[region_id],MATCH(I1123,tblReps[id],0))</f>
        <v>1</v>
      </c>
      <c r="K1123" s="25" t="str">
        <f>INDEX(tblRegions[name],MATCH(J1123,tblRegions[id],0))</f>
        <v>Northeast</v>
      </c>
    </row>
    <row r="1124" spans="1:11" ht="15" customHeight="1" x14ac:dyDescent="0.3">
      <c r="A1124" s="25">
        <f>Raw_Orders!A1124</f>
        <v>1123</v>
      </c>
      <c r="B1124" s="25">
        <f>Raw_Orders!B1124</f>
        <v>1781</v>
      </c>
      <c r="C1124" s="30">
        <f>INT(Raw_Orders!C1124)</f>
        <v>42579</v>
      </c>
      <c r="D1124" s="25">
        <f t="shared" si="51"/>
        <v>2016</v>
      </c>
      <c r="E1124" s="25">
        <f t="shared" si="52"/>
        <v>7</v>
      </c>
      <c r="F1124" s="25" t="str">
        <f t="shared" si="53"/>
        <v>Jul</v>
      </c>
      <c r="G1124" s="25">
        <f>Raw_Orders!G1124</f>
        <v>685</v>
      </c>
      <c r="H1124" s="29">
        <f>Raw_Orders!K1124</f>
        <v>3418.15</v>
      </c>
      <c r="I1124" s="25">
        <f>INDEX(tblAccounts[sales_rep_id],MATCH(B1124,tblAccounts[id],0))</f>
        <v>321630</v>
      </c>
      <c r="J1124" s="25">
        <f>INDEX(tblReps[region_id],MATCH(I1124,tblReps[id],0))</f>
        <v>1</v>
      </c>
      <c r="K1124" s="25" t="str">
        <f>INDEX(tblRegions[name],MATCH(J1124,tblRegions[id],0))</f>
        <v>Northeast</v>
      </c>
    </row>
    <row r="1125" spans="1:11" ht="15" customHeight="1" x14ac:dyDescent="0.3">
      <c r="A1125" s="25">
        <f>Raw_Orders!A1125</f>
        <v>1124</v>
      </c>
      <c r="B1125" s="25">
        <f>Raw_Orders!B1125</f>
        <v>1781</v>
      </c>
      <c r="C1125" s="30">
        <f>INT(Raw_Orders!C1125)</f>
        <v>42608</v>
      </c>
      <c r="D1125" s="25">
        <f t="shared" si="51"/>
        <v>2016</v>
      </c>
      <c r="E1125" s="25">
        <f t="shared" si="52"/>
        <v>8</v>
      </c>
      <c r="F1125" s="25" t="str">
        <f t="shared" si="53"/>
        <v>Aug</v>
      </c>
      <c r="G1125" s="25">
        <f>Raw_Orders!G1125</f>
        <v>515</v>
      </c>
      <c r="H1125" s="29">
        <f>Raw_Orders!K1125</f>
        <v>2626.15</v>
      </c>
      <c r="I1125" s="25">
        <f>INDEX(tblAccounts[sales_rep_id],MATCH(B1125,tblAccounts[id],0))</f>
        <v>321630</v>
      </c>
      <c r="J1125" s="25">
        <f>INDEX(tblReps[region_id],MATCH(I1125,tblReps[id],0))</f>
        <v>1</v>
      </c>
      <c r="K1125" s="25" t="str">
        <f>INDEX(tblRegions[name],MATCH(J1125,tblRegions[id],0))</f>
        <v>Northeast</v>
      </c>
    </row>
    <row r="1126" spans="1:11" ht="15" customHeight="1" x14ac:dyDescent="0.3">
      <c r="A1126" s="25">
        <f>Raw_Orders!A1126</f>
        <v>1125</v>
      </c>
      <c r="B1126" s="25">
        <f>Raw_Orders!B1126</f>
        <v>1781</v>
      </c>
      <c r="C1126" s="30">
        <f>INT(Raw_Orders!C1126)</f>
        <v>42637</v>
      </c>
      <c r="D1126" s="25">
        <f t="shared" si="51"/>
        <v>2016</v>
      </c>
      <c r="E1126" s="25">
        <f t="shared" si="52"/>
        <v>9</v>
      </c>
      <c r="F1126" s="25" t="str">
        <f t="shared" si="53"/>
        <v>Sep</v>
      </c>
      <c r="G1126" s="25">
        <f>Raw_Orders!G1126</f>
        <v>523</v>
      </c>
      <c r="H1126" s="29">
        <f>Raw_Orders!K1126</f>
        <v>2702.37</v>
      </c>
      <c r="I1126" s="25">
        <f>INDEX(tblAccounts[sales_rep_id],MATCH(B1126,tblAccounts[id],0))</f>
        <v>321630</v>
      </c>
      <c r="J1126" s="25">
        <f>INDEX(tblReps[region_id],MATCH(I1126,tblReps[id],0))</f>
        <v>1</v>
      </c>
      <c r="K1126" s="25" t="str">
        <f>INDEX(tblRegions[name],MATCH(J1126,tblRegions[id],0))</f>
        <v>Northeast</v>
      </c>
    </row>
    <row r="1127" spans="1:11" ht="15" customHeight="1" x14ac:dyDescent="0.3">
      <c r="A1127" s="25">
        <f>Raw_Orders!A1127</f>
        <v>1126</v>
      </c>
      <c r="B1127" s="25">
        <f>Raw_Orders!B1127</f>
        <v>1781</v>
      </c>
      <c r="C1127" s="30">
        <f>INT(Raw_Orders!C1127)</f>
        <v>42667</v>
      </c>
      <c r="D1127" s="25">
        <f t="shared" si="51"/>
        <v>2016</v>
      </c>
      <c r="E1127" s="25">
        <f t="shared" si="52"/>
        <v>10</v>
      </c>
      <c r="F1127" s="25" t="str">
        <f t="shared" si="53"/>
        <v>Oct</v>
      </c>
      <c r="G1127" s="25">
        <f>Raw_Orders!G1127</f>
        <v>535</v>
      </c>
      <c r="H1127" s="29">
        <f>Raw_Orders!K1127</f>
        <v>2702.15</v>
      </c>
      <c r="I1127" s="25">
        <f>INDEX(tblAccounts[sales_rep_id],MATCH(B1127,tblAccounts[id],0))</f>
        <v>321630</v>
      </c>
      <c r="J1127" s="25">
        <f>INDEX(tblReps[region_id],MATCH(I1127,tblReps[id],0))</f>
        <v>1</v>
      </c>
      <c r="K1127" s="25" t="str">
        <f>INDEX(tblRegions[name],MATCH(J1127,tblRegions[id],0))</f>
        <v>Northeast</v>
      </c>
    </row>
    <row r="1128" spans="1:11" ht="15" customHeight="1" x14ac:dyDescent="0.3">
      <c r="A1128" s="25">
        <f>Raw_Orders!A1128</f>
        <v>1127</v>
      </c>
      <c r="B1128" s="25">
        <f>Raw_Orders!B1128</f>
        <v>1781</v>
      </c>
      <c r="C1128" s="30">
        <f>INT(Raw_Orders!C1128)</f>
        <v>42696</v>
      </c>
      <c r="D1128" s="25">
        <f t="shared" si="51"/>
        <v>2016</v>
      </c>
      <c r="E1128" s="25">
        <f t="shared" si="52"/>
        <v>11</v>
      </c>
      <c r="F1128" s="25" t="str">
        <f t="shared" si="53"/>
        <v>Nov</v>
      </c>
      <c r="G1128" s="25">
        <f>Raw_Orders!G1128</f>
        <v>504</v>
      </c>
      <c r="H1128" s="29">
        <f>Raw_Orders!K1128</f>
        <v>2546.2199999999998</v>
      </c>
      <c r="I1128" s="25">
        <f>INDEX(tblAccounts[sales_rep_id],MATCH(B1128,tblAccounts[id],0))</f>
        <v>321630</v>
      </c>
      <c r="J1128" s="25">
        <f>INDEX(tblReps[region_id],MATCH(I1128,tblReps[id],0))</f>
        <v>1</v>
      </c>
      <c r="K1128" s="25" t="str">
        <f>INDEX(tblRegions[name],MATCH(J1128,tblRegions[id],0))</f>
        <v>Northeast</v>
      </c>
    </row>
    <row r="1129" spans="1:11" ht="15" customHeight="1" x14ac:dyDescent="0.3">
      <c r="A1129" s="25">
        <f>Raw_Orders!A1129</f>
        <v>1128</v>
      </c>
      <c r="B1129" s="25">
        <f>Raw_Orders!B1129</f>
        <v>1781</v>
      </c>
      <c r="C1129" s="30">
        <f>INT(Raw_Orders!C1129)</f>
        <v>42726</v>
      </c>
      <c r="D1129" s="25">
        <f t="shared" si="51"/>
        <v>2016</v>
      </c>
      <c r="E1129" s="25">
        <f t="shared" si="52"/>
        <v>12</v>
      </c>
      <c r="F1129" s="25" t="str">
        <f t="shared" si="53"/>
        <v>Dec</v>
      </c>
      <c r="G1129" s="25">
        <f>Raw_Orders!G1129</f>
        <v>544</v>
      </c>
      <c r="H1129" s="29">
        <f>Raw_Orders!K1129</f>
        <v>2753.99</v>
      </c>
      <c r="I1129" s="25">
        <f>INDEX(tblAccounts[sales_rep_id],MATCH(B1129,tblAccounts[id],0))</f>
        <v>321630</v>
      </c>
      <c r="J1129" s="25">
        <f>INDEX(tblReps[region_id],MATCH(I1129,tblReps[id],0))</f>
        <v>1</v>
      </c>
      <c r="K1129" s="25" t="str">
        <f>INDEX(tblRegions[name],MATCH(J1129,tblRegions[id],0))</f>
        <v>Northeast</v>
      </c>
    </row>
    <row r="1130" spans="1:11" ht="15" customHeight="1" x14ac:dyDescent="0.3">
      <c r="A1130" s="25">
        <f>Raw_Orders!A1130</f>
        <v>1129</v>
      </c>
      <c r="B1130" s="25">
        <f>Raw_Orders!B1130</f>
        <v>1791</v>
      </c>
      <c r="C1130" s="30">
        <f>INT(Raw_Orders!C1130)</f>
        <v>41617</v>
      </c>
      <c r="D1130" s="25">
        <f t="shared" si="51"/>
        <v>2013</v>
      </c>
      <c r="E1130" s="25">
        <f t="shared" si="52"/>
        <v>12</v>
      </c>
      <c r="F1130" s="25" t="str">
        <f t="shared" si="53"/>
        <v>Dec</v>
      </c>
      <c r="G1130" s="25">
        <f>Raw_Orders!G1130</f>
        <v>481</v>
      </c>
      <c r="H1130" s="29">
        <f>Raw_Orders!K1130</f>
        <v>2400.19</v>
      </c>
      <c r="I1130" s="25">
        <f>INDEX(tblAccounts[sales_rep_id],MATCH(B1130,tblAccounts[id],0))</f>
        <v>321640</v>
      </c>
      <c r="J1130" s="25">
        <f>INDEX(tblReps[region_id],MATCH(I1130,tblReps[id],0))</f>
        <v>1</v>
      </c>
      <c r="K1130" s="25" t="str">
        <f>INDEX(tblRegions[name],MATCH(J1130,tblRegions[id],0))</f>
        <v>Northeast</v>
      </c>
    </row>
    <row r="1131" spans="1:11" ht="15" customHeight="1" x14ac:dyDescent="0.3">
      <c r="A1131" s="25">
        <f>Raw_Orders!A1131</f>
        <v>1130</v>
      </c>
      <c r="B1131" s="25">
        <f>Raw_Orders!B1131</f>
        <v>1791</v>
      </c>
      <c r="C1131" s="30">
        <f>INT(Raw_Orders!C1131)</f>
        <v>41646</v>
      </c>
      <c r="D1131" s="25">
        <f t="shared" si="51"/>
        <v>2014</v>
      </c>
      <c r="E1131" s="25">
        <f t="shared" si="52"/>
        <v>1</v>
      </c>
      <c r="F1131" s="25" t="str">
        <f t="shared" si="53"/>
        <v>Jan</v>
      </c>
      <c r="G1131" s="25">
        <f>Raw_Orders!G1131</f>
        <v>546</v>
      </c>
      <c r="H1131" s="29">
        <f>Raw_Orders!K1131</f>
        <v>2857.04</v>
      </c>
      <c r="I1131" s="25">
        <f>INDEX(tblAccounts[sales_rep_id],MATCH(B1131,tblAccounts[id],0))</f>
        <v>321640</v>
      </c>
      <c r="J1131" s="25">
        <f>INDEX(tblReps[region_id],MATCH(I1131,tblReps[id],0))</f>
        <v>1</v>
      </c>
      <c r="K1131" s="25" t="str">
        <f>INDEX(tblRegions[name],MATCH(J1131,tblRegions[id],0))</f>
        <v>Northeast</v>
      </c>
    </row>
    <row r="1132" spans="1:11" ht="15" customHeight="1" x14ac:dyDescent="0.3">
      <c r="A1132" s="25">
        <f>Raw_Orders!A1132</f>
        <v>1131</v>
      </c>
      <c r="B1132" s="25">
        <f>Raw_Orders!B1132</f>
        <v>1791</v>
      </c>
      <c r="C1132" s="30">
        <f>INT(Raw_Orders!C1132)</f>
        <v>41676</v>
      </c>
      <c r="D1132" s="25">
        <f t="shared" si="51"/>
        <v>2014</v>
      </c>
      <c r="E1132" s="25">
        <f t="shared" si="52"/>
        <v>2</v>
      </c>
      <c r="F1132" s="25" t="str">
        <f t="shared" si="53"/>
        <v>Feb</v>
      </c>
      <c r="G1132" s="25">
        <f>Raw_Orders!G1132</f>
        <v>539</v>
      </c>
      <c r="H1132" s="29">
        <f>Raw_Orders!K1132</f>
        <v>2780.97</v>
      </c>
      <c r="I1132" s="25">
        <f>INDEX(tblAccounts[sales_rep_id],MATCH(B1132,tblAccounts[id],0))</f>
        <v>321640</v>
      </c>
      <c r="J1132" s="25">
        <f>INDEX(tblReps[region_id],MATCH(I1132,tblReps[id],0))</f>
        <v>1</v>
      </c>
      <c r="K1132" s="25" t="str">
        <f>INDEX(tblRegions[name],MATCH(J1132,tblRegions[id],0))</f>
        <v>Northeast</v>
      </c>
    </row>
    <row r="1133" spans="1:11" ht="15" customHeight="1" x14ac:dyDescent="0.3">
      <c r="A1133" s="25">
        <f>Raw_Orders!A1133</f>
        <v>1132</v>
      </c>
      <c r="B1133" s="25">
        <f>Raw_Orders!B1133</f>
        <v>1791</v>
      </c>
      <c r="C1133" s="30">
        <f>INT(Raw_Orders!C1133)</f>
        <v>41705</v>
      </c>
      <c r="D1133" s="25">
        <f t="shared" si="51"/>
        <v>2014</v>
      </c>
      <c r="E1133" s="25">
        <f t="shared" si="52"/>
        <v>3</v>
      </c>
      <c r="F1133" s="25" t="str">
        <f t="shared" si="53"/>
        <v>Mar</v>
      </c>
      <c r="G1133" s="25">
        <f>Raw_Orders!G1133</f>
        <v>723</v>
      </c>
      <c r="H1133" s="29">
        <f>Raw_Orders!K1133</f>
        <v>4096.6499999999996</v>
      </c>
      <c r="I1133" s="25">
        <f>INDEX(tblAccounts[sales_rep_id],MATCH(B1133,tblAccounts[id],0))</f>
        <v>321640</v>
      </c>
      <c r="J1133" s="25">
        <f>INDEX(tblReps[region_id],MATCH(I1133,tblReps[id],0))</f>
        <v>1</v>
      </c>
      <c r="K1133" s="25" t="str">
        <f>INDEX(tblRegions[name],MATCH(J1133,tblRegions[id],0))</f>
        <v>Northeast</v>
      </c>
    </row>
    <row r="1134" spans="1:11" ht="15" customHeight="1" x14ac:dyDescent="0.3">
      <c r="A1134" s="25">
        <f>Raw_Orders!A1134</f>
        <v>1133</v>
      </c>
      <c r="B1134" s="25">
        <f>Raw_Orders!B1134</f>
        <v>1791</v>
      </c>
      <c r="C1134" s="30">
        <f>INT(Raw_Orders!C1134)</f>
        <v>41735</v>
      </c>
      <c r="D1134" s="25">
        <f t="shared" si="51"/>
        <v>2014</v>
      </c>
      <c r="E1134" s="25">
        <f t="shared" si="52"/>
        <v>4</v>
      </c>
      <c r="F1134" s="25" t="str">
        <f t="shared" si="53"/>
        <v>Apr</v>
      </c>
      <c r="G1134" s="25">
        <f>Raw_Orders!G1134</f>
        <v>539</v>
      </c>
      <c r="H1134" s="29">
        <f>Raw_Orders!K1134</f>
        <v>2826.66</v>
      </c>
      <c r="I1134" s="25">
        <f>INDEX(tblAccounts[sales_rep_id],MATCH(B1134,tblAccounts[id],0))</f>
        <v>321640</v>
      </c>
      <c r="J1134" s="25">
        <f>INDEX(tblReps[region_id],MATCH(I1134,tblReps[id],0))</f>
        <v>1</v>
      </c>
      <c r="K1134" s="25" t="str">
        <f>INDEX(tblRegions[name],MATCH(J1134,tblRegions[id],0))</f>
        <v>Northeast</v>
      </c>
    </row>
    <row r="1135" spans="1:11" ht="15" customHeight="1" x14ac:dyDescent="0.3">
      <c r="A1135" s="25">
        <f>Raw_Orders!A1135</f>
        <v>1134</v>
      </c>
      <c r="B1135" s="25">
        <f>Raw_Orders!B1135</f>
        <v>1791</v>
      </c>
      <c r="C1135" s="30">
        <f>INT(Raw_Orders!C1135)</f>
        <v>41765</v>
      </c>
      <c r="D1135" s="25">
        <f t="shared" si="51"/>
        <v>2014</v>
      </c>
      <c r="E1135" s="25">
        <f t="shared" si="52"/>
        <v>5</v>
      </c>
      <c r="F1135" s="25" t="str">
        <f t="shared" si="53"/>
        <v>May</v>
      </c>
      <c r="G1135" s="25">
        <f>Raw_Orders!G1135</f>
        <v>493</v>
      </c>
      <c r="H1135" s="29">
        <f>Raw_Orders!K1135</f>
        <v>2545.7800000000002</v>
      </c>
      <c r="I1135" s="25">
        <f>INDEX(tblAccounts[sales_rep_id],MATCH(B1135,tblAccounts[id],0))</f>
        <v>321640</v>
      </c>
      <c r="J1135" s="25">
        <f>INDEX(tblReps[region_id],MATCH(I1135,tblReps[id],0))</f>
        <v>1</v>
      </c>
      <c r="K1135" s="25" t="str">
        <f>INDEX(tblRegions[name],MATCH(J1135,tblRegions[id],0))</f>
        <v>Northeast</v>
      </c>
    </row>
    <row r="1136" spans="1:11" ht="15" customHeight="1" x14ac:dyDescent="0.3">
      <c r="A1136" s="25">
        <f>Raw_Orders!A1136</f>
        <v>1135</v>
      </c>
      <c r="B1136" s="25">
        <f>Raw_Orders!B1136</f>
        <v>1791</v>
      </c>
      <c r="C1136" s="30">
        <f>INT(Raw_Orders!C1136)</f>
        <v>41794</v>
      </c>
      <c r="D1136" s="25">
        <f t="shared" si="51"/>
        <v>2014</v>
      </c>
      <c r="E1136" s="25">
        <f t="shared" si="52"/>
        <v>6</v>
      </c>
      <c r="F1136" s="25" t="str">
        <f t="shared" si="53"/>
        <v>Jun</v>
      </c>
      <c r="G1136" s="25">
        <f>Raw_Orders!G1136</f>
        <v>540</v>
      </c>
      <c r="H1136" s="29">
        <f>Raw_Orders!K1136</f>
        <v>2825.35</v>
      </c>
      <c r="I1136" s="25">
        <f>INDEX(tblAccounts[sales_rep_id],MATCH(B1136,tblAccounts[id],0))</f>
        <v>321640</v>
      </c>
      <c r="J1136" s="25">
        <f>INDEX(tblReps[region_id],MATCH(I1136,tblReps[id],0))</f>
        <v>1</v>
      </c>
      <c r="K1136" s="25" t="str">
        <f>INDEX(tblRegions[name],MATCH(J1136,tblRegions[id],0))</f>
        <v>Northeast</v>
      </c>
    </row>
    <row r="1137" spans="1:11" ht="15" customHeight="1" x14ac:dyDescent="0.3">
      <c r="A1137" s="25">
        <f>Raw_Orders!A1137</f>
        <v>1136</v>
      </c>
      <c r="B1137" s="25">
        <f>Raw_Orders!B1137</f>
        <v>1791</v>
      </c>
      <c r="C1137" s="30">
        <f>INT(Raw_Orders!C1137)</f>
        <v>41824</v>
      </c>
      <c r="D1137" s="25">
        <f t="shared" si="51"/>
        <v>2014</v>
      </c>
      <c r="E1137" s="25">
        <f t="shared" si="52"/>
        <v>7</v>
      </c>
      <c r="F1137" s="25" t="str">
        <f t="shared" si="53"/>
        <v>Jul</v>
      </c>
      <c r="G1137" s="25">
        <f>Raw_Orders!G1137</f>
        <v>557</v>
      </c>
      <c r="H1137" s="29">
        <f>Raw_Orders!K1137</f>
        <v>2847.03</v>
      </c>
      <c r="I1137" s="25">
        <f>INDEX(tblAccounts[sales_rep_id],MATCH(B1137,tblAccounts[id],0))</f>
        <v>321640</v>
      </c>
      <c r="J1137" s="25">
        <f>INDEX(tblReps[region_id],MATCH(I1137,tblReps[id],0))</f>
        <v>1</v>
      </c>
      <c r="K1137" s="25" t="str">
        <f>INDEX(tblRegions[name],MATCH(J1137,tblRegions[id],0))</f>
        <v>Northeast</v>
      </c>
    </row>
    <row r="1138" spans="1:11" ht="15" customHeight="1" x14ac:dyDescent="0.3">
      <c r="A1138" s="25">
        <f>Raw_Orders!A1138</f>
        <v>1137</v>
      </c>
      <c r="B1138" s="25">
        <f>Raw_Orders!B1138</f>
        <v>1791</v>
      </c>
      <c r="C1138" s="30">
        <f>INT(Raw_Orders!C1138)</f>
        <v>41854</v>
      </c>
      <c r="D1138" s="25">
        <f t="shared" si="51"/>
        <v>2014</v>
      </c>
      <c r="E1138" s="25">
        <f t="shared" si="52"/>
        <v>8</v>
      </c>
      <c r="F1138" s="25" t="str">
        <f t="shared" si="53"/>
        <v>Aug</v>
      </c>
      <c r="G1138" s="25">
        <f>Raw_Orders!G1138</f>
        <v>700</v>
      </c>
      <c r="H1138" s="29">
        <f>Raw_Orders!K1138</f>
        <v>4044.34</v>
      </c>
      <c r="I1138" s="25">
        <f>INDEX(tblAccounts[sales_rep_id],MATCH(B1138,tblAccounts[id],0))</f>
        <v>321640</v>
      </c>
      <c r="J1138" s="25">
        <f>INDEX(tblReps[region_id],MATCH(I1138,tblReps[id],0))</f>
        <v>1</v>
      </c>
      <c r="K1138" s="25" t="str">
        <f>INDEX(tblRegions[name],MATCH(J1138,tblRegions[id],0))</f>
        <v>Northeast</v>
      </c>
    </row>
    <row r="1139" spans="1:11" ht="15" customHeight="1" x14ac:dyDescent="0.3">
      <c r="A1139" s="25">
        <f>Raw_Orders!A1139</f>
        <v>1138</v>
      </c>
      <c r="B1139" s="25">
        <f>Raw_Orders!B1139</f>
        <v>1791</v>
      </c>
      <c r="C1139" s="30">
        <f>INT(Raw_Orders!C1139)</f>
        <v>41912</v>
      </c>
      <c r="D1139" s="25">
        <f t="shared" si="51"/>
        <v>2014</v>
      </c>
      <c r="E1139" s="25">
        <f t="shared" si="52"/>
        <v>9</v>
      </c>
      <c r="F1139" s="25" t="str">
        <f t="shared" si="53"/>
        <v>Sep</v>
      </c>
      <c r="G1139" s="25">
        <f>Raw_Orders!G1139</f>
        <v>496</v>
      </c>
      <c r="H1139" s="29">
        <f>Raw_Orders!K1139</f>
        <v>2521.9899999999998</v>
      </c>
      <c r="I1139" s="25">
        <f>INDEX(tblAccounts[sales_rep_id],MATCH(B1139,tblAccounts[id],0))</f>
        <v>321640</v>
      </c>
      <c r="J1139" s="25">
        <f>INDEX(tblReps[region_id],MATCH(I1139,tblReps[id],0))</f>
        <v>1</v>
      </c>
      <c r="K1139" s="25" t="str">
        <f>INDEX(tblRegions[name],MATCH(J1139,tblRegions[id],0))</f>
        <v>Northeast</v>
      </c>
    </row>
    <row r="1140" spans="1:11" ht="15" customHeight="1" x14ac:dyDescent="0.3">
      <c r="A1140" s="25">
        <f>Raw_Orders!A1140</f>
        <v>1139</v>
      </c>
      <c r="B1140" s="25">
        <f>Raw_Orders!B1140</f>
        <v>1791</v>
      </c>
      <c r="C1140" s="30">
        <f>INT(Raw_Orders!C1140)</f>
        <v>41941</v>
      </c>
      <c r="D1140" s="25">
        <f t="shared" si="51"/>
        <v>2014</v>
      </c>
      <c r="E1140" s="25">
        <f t="shared" si="52"/>
        <v>10</v>
      </c>
      <c r="F1140" s="25" t="str">
        <f t="shared" si="53"/>
        <v>Oct</v>
      </c>
      <c r="G1140" s="25">
        <f>Raw_Orders!G1140</f>
        <v>27</v>
      </c>
      <c r="H1140" s="29">
        <f>Raw_Orders!K1140</f>
        <v>202.23</v>
      </c>
      <c r="I1140" s="25">
        <f>INDEX(tblAccounts[sales_rep_id],MATCH(B1140,tblAccounts[id],0))</f>
        <v>321640</v>
      </c>
      <c r="J1140" s="25">
        <f>INDEX(tblReps[region_id],MATCH(I1140,tblReps[id],0))</f>
        <v>1</v>
      </c>
      <c r="K1140" s="25" t="str">
        <f>INDEX(tblRegions[name],MATCH(J1140,tblRegions[id],0))</f>
        <v>Northeast</v>
      </c>
    </row>
    <row r="1141" spans="1:11" ht="15" customHeight="1" x14ac:dyDescent="0.3">
      <c r="A1141" s="25">
        <f>Raw_Orders!A1141</f>
        <v>1140</v>
      </c>
      <c r="B1141" s="25">
        <f>Raw_Orders!B1141</f>
        <v>1791</v>
      </c>
      <c r="C1141" s="30">
        <f>INT(Raw_Orders!C1141)</f>
        <v>41970</v>
      </c>
      <c r="D1141" s="25">
        <f t="shared" si="51"/>
        <v>2014</v>
      </c>
      <c r="E1141" s="25">
        <f t="shared" si="52"/>
        <v>11</v>
      </c>
      <c r="F1141" s="25" t="str">
        <f t="shared" si="53"/>
        <v>Nov</v>
      </c>
      <c r="G1141" s="25">
        <f>Raw_Orders!G1141</f>
        <v>496</v>
      </c>
      <c r="H1141" s="29">
        <f>Raw_Orders!K1141</f>
        <v>2540.04</v>
      </c>
      <c r="I1141" s="25">
        <f>INDEX(tblAccounts[sales_rep_id],MATCH(B1141,tblAccounts[id],0))</f>
        <v>321640</v>
      </c>
      <c r="J1141" s="25">
        <f>INDEX(tblReps[region_id],MATCH(I1141,tblReps[id],0))</f>
        <v>1</v>
      </c>
      <c r="K1141" s="25" t="str">
        <f>INDEX(tblRegions[name],MATCH(J1141,tblRegions[id],0))</f>
        <v>Northeast</v>
      </c>
    </row>
    <row r="1142" spans="1:11" ht="15" customHeight="1" x14ac:dyDescent="0.3">
      <c r="A1142" s="25">
        <f>Raw_Orders!A1142</f>
        <v>1141</v>
      </c>
      <c r="B1142" s="25">
        <f>Raw_Orders!B1142</f>
        <v>1791</v>
      </c>
      <c r="C1142" s="30">
        <f>INT(Raw_Orders!C1142)</f>
        <v>42000</v>
      </c>
      <c r="D1142" s="25">
        <f t="shared" si="51"/>
        <v>2014</v>
      </c>
      <c r="E1142" s="25">
        <f t="shared" si="52"/>
        <v>12</v>
      </c>
      <c r="F1142" s="25" t="str">
        <f t="shared" si="53"/>
        <v>Dec</v>
      </c>
      <c r="G1142" s="25">
        <f>Raw_Orders!G1142</f>
        <v>518</v>
      </c>
      <c r="H1142" s="29">
        <f>Raw_Orders!K1142</f>
        <v>2622.32</v>
      </c>
      <c r="I1142" s="25">
        <f>INDEX(tblAccounts[sales_rep_id],MATCH(B1142,tblAccounts[id],0))</f>
        <v>321640</v>
      </c>
      <c r="J1142" s="25">
        <f>INDEX(tblReps[region_id],MATCH(I1142,tblReps[id],0))</f>
        <v>1</v>
      </c>
      <c r="K1142" s="25" t="str">
        <f>INDEX(tblRegions[name],MATCH(J1142,tblRegions[id],0))</f>
        <v>Northeast</v>
      </c>
    </row>
    <row r="1143" spans="1:11" ht="15" customHeight="1" x14ac:dyDescent="0.3">
      <c r="A1143" s="25">
        <f>Raw_Orders!A1143</f>
        <v>1142</v>
      </c>
      <c r="B1143" s="25">
        <f>Raw_Orders!B1143</f>
        <v>1791</v>
      </c>
      <c r="C1143" s="30">
        <f>INT(Raw_Orders!C1143)</f>
        <v>42030</v>
      </c>
      <c r="D1143" s="25">
        <f t="shared" si="51"/>
        <v>2015</v>
      </c>
      <c r="E1143" s="25">
        <f t="shared" si="52"/>
        <v>1</v>
      </c>
      <c r="F1143" s="25" t="str">
        <f t="shared" si="53"/>
        <v>Jan</v>
      </c>
      <c r="G1143" s="25">
        <f>Raw_Orders!G1143</f>
        <v>515</v>
      </c>
      <c r="H1143" s="29">
        <f>Raw_Orders!K1143</f>
        <v>2612.37</v>
      </c>
      <c r="I1143" s="25">
        <f>INDEX(tblAccounts[sales_rep_id],MATCH(B1143,tblAccounts[id],0))</f>
        <v>321640</v>
      </c>
      <c r="J1143" s="25">
        <f>INDEX(tblReps[region_id],MATCH(I1143,tblReps[id],0))</f>
        <v>1</v>
      </c>
      <c r="K1143" s="25" t="str">
        <f>INDEX(tblRegions[name],MATCH(J1143,tblRegions[id],0))</f>
        <v>Northeast</v>
      </c>
    </row>
    <row r="1144" spans="1:11" ht="15" customHeight="1" x14ac:dyDescent="0.3">
      <c r="A1144" s="25">
        <f>Raw_Orders!A1144</f>
        <v>1143</v>
      </c>
      <c r="B1144" s="25">
        <f>Raw_Orders!B1144</f>
        <v>1791</v>
      </c>
      <c r="C1144" s="30">
        <f>INT(Raw_Orders!C1144)</f>
        <v>42060</v>
      </c>
      <c r="D1144" s="25">
        <f t="shared" si="51"/>
        <v>2015</v>
      </c>
      <c r="E1144" s="25">
        <f t="shared" si="52"/>
        <v>2</v>
      </c>
      <c r="F1144" s="25" t="str">
        <f t="shared" si="53"/>
        <v>Feb</v>
      </c>
      <c r="G1144" s="25">
        <f>Raw_Orders!G1144</f>
        <v>507</v>
      </c>
      <c r="H1144" s="29">
        <f>Raw_Orders!K1144</f>
        <v>2578.08</v>
      </c>
      <c r="I1144" s="25">
        <f>INDEX(tblAccounts[sales_rep_id],MATCH(B1144,tblAccounts[id],0))</f>
        <v>321640</v>
      </c>
      <c r="J1144" s="25">
        <f>INDEX(tblReps[region_id],MATCH(I1144,tblReps[id],0))</f>
        <v>1</v>
      </c>
      <c r="K1144" s="25" t="str">
        <f>INDEX(tblRegions[name],MATCH(J1144,tblRegions[id],0))</f>
        <v>Northeast</v>
      </c>
    </row>
    <row r="1145" spans="1:11" ht="15" customHeight="1" x14ac:dyDescent="0.3">
      <c r="A1145" s="25">
        <f>Raw_Orders!A1145</f>
        <v>1144</v>
      </c>
      <c r="B1145" s="25">
        <f>Raw_Orders!B1145</f>
        <v>1791</v>
      </c>
      <c r="C1145" s="30">
        <f>INT(Raw_Orders!C1145)</f>
        <v>42090</v>
      </c>
      <c r="D1145" s="25">
        <f t="shared" si="51"/>
        <v>2015</v>
      </c>
      <c r="E1145" s="25">
        <f t="shared" si="52"/>
        <v>3</v>
      </c>
      <c r="F1145" s="25" t="str">
        <f t="shared" si="53"/>
        <v>Mar</v>
      </c>
      <c r="G1145" s="25">
        <f>Raw_Orders!G1145</f>
        <v>511</v>
      </c>
      <c r="H1145" s="29">
        <f>Raw_Orders!K1145</f>
        <v>2557.39</v>
      </c>
      <c r="I1145" s="25">
        <f>INDEX(tblAccounts[sales_rep_id],MATCH(B1145,tblAccounts[id],0))</f>
        <v>321640</v>
      </c>
      <c r="J1145" s="25">
        <f>INDEX(tblReps[region_id],MATCH(I1145,tblReps[id],0))</f>
        <v>1</v>
      </c>
      <c r="K1145" s="25" t="str">
        <f>INDEX(tblRegions[name],MATCH(J1145,tblRegions[id],0))</f>
        <v>Northeast</v>
      </c>
    </row>
    <row r="1146" spans="1:11" ht="15" customHeight="1" x14ac:dyDescent="0.3">
      <c r="A1146" s="25">
        <f>Raw_Orders!A1146</f>
        <v>1145</v>
      </c>
      <c r="B1146" s="25">
        <f>Raw_Orders!B1146</f>
        <v>1791</v>
      </c>
      <c r="C1146" s="30">
        <f>INT(Raw_Orders!C1146)</f>
        <v>42120</v>
      </c>
      <c r="D1146" s="25">
        <f t="shared" si="51"/>
        <v>2015</v>
      </c>
      <c r="E1146" s="25">
        <f t="shared" si="52"/>
        <v>4</v>
      </c>
      <c r="F1146" s="25" t="str">
        <f t="shared" si="53"/>
        <v>Apr</v>
      </c>
      <c r="G1146" s="25">
        <f>Raw_Orders!G1146</f>
        <v>510</v>
      </c>
      <c r="H1146" s="29">
        <f>Raw_Orders!K1146</f>
        <v>2579.29</v>
      </c>
      <c r="I1146" s="25">
        <f>INDEX(tblAccounts[sales_rep_id],MATCH(B1146,tblAccounts[id],0))</f>
        <v>321640</v>
      </c>
      <c r="J1146" s="25">
        <f>INDEX(tblReps[region_id],MATCH(I1146,tblReps[id],0))</f>
        <v>1</v>
      </c>
      <c r="K1146" s="25" t="str">
        <f>INDEX(tblRegions[name],MATCH(J1146,tblRegions[id],0))</f>
        <v>Northeast</v>
      </c>
    </row>
    <row r="1147" spans="1:11" ht="15" customHeight="1" x14ac:dyDescent="0.3">
      <c r="A1147" s="25">
        <f>Raw_Orders!A1147</f>
        <v>1146</v>
      </c>
      <c r="B1147" s="25">
        <f>Raw_Orders!B1147</f>
        <v>1791</v>
      </c>
      <c r="C1147" s="30">
        <f>INT(Raw_Orders!C1147)</f>
        <v>42149</v>
      </c>
      <c r="D1147" s="25">
        <f t="shared" si="51"/>
        <v>2015</v>
      </c>
      <c r="E1147" s="25">
        <f t="shared" si="52"/>
        <v>5</v>
      </c>
      <c r="F1147" s="25" t="str">
        <f t="shared" si="53"/>
        <v>May</v>
      </c>
      <c r="G1147" s="25">
        <f>Raw_Orders!G1147</f>
        <v>499</v>
      </c>
      <c r="H1147" s="29">
        <f>Raw_Orders!K1147</f>
        <v>2524.44</v>
      </c>
      <c r="I1147" s="25">
        <f>INDEX(tblAccounts[sales_rep_id],MATCH(B1147,tblAccounts[id],0))</f>
        <v>321640</v>
      </c>
      <c r="J1147" s="25">
        <f>INDEX(tblReps[region_id],MATCH(I1147,tblReps[id],0))</f>
        <v>1</v>
      </c>
      <c r="K1147" s="25" t="str">
        <f>INDEX(tblRegions[name],MATCH(J1147,tblRegions[id],0))</f>
        <v>Northeast</v>
      </c>
    </row>
    <row r="1148" spans="1:11" ht="15" customHeight="1" x14ac:dyDescent="0.3">
      <c r="A1148" s="25">
        <f>Raw_Orders!A1148</f>
        <v>1147</v>
      </c>
      <c r="B1148" s="25">
        <f>Raw_Orders!B1148</f>
        <v>1791</v>
      </c>
      <c r="C1148" s="30">
        <f>INT(Raw_Orders!C1148)</f>
        <v>42208</v>
      </c>
      <c r="D1148" s="25">
        <f t="shared" si="51"/>
        <v>2015</v>
      </c>
      <c r="E1148" s="25">
        <f t="shared" si="52"/>
        <v>7</v>
      </c>
      <c r="F1148" s="25" t="str">
        <f t="shared" si="53"/>
        <v>Jul</v>
      </c>
      <c r="G1148" s="25">
        <f>Raw_Orders!G1148</f>
        <v>566</v>
      </c>
      <c r="H1148" s="29">
        <f>Raw_Orders!K1148</f>
        <v>2854.34</v>
      </c>
      <c r="I1148" s="25">
        <f>INDEX(tblAccounts[sales_rep_id],MATCH(B1148,tblAccounts[id],0))</f>
        <v>321640</v>
      </c>
      <c r="J1148" s="25">
        <f>INDEX(tblReps[region_id],MATCH(I1148,tblReps[id],0))</f>
        <v>1</v>
      </c>
      <c r="K1148" s="25" t="str">
        <f>INDEX(tblRegions[name],MATCH(J1148,tblRegions[id],0))</f>
        <v>Northeast</v>
      </c>
    </row>
    <row r="1149" spans="1:11" ht="15" customHeight="1" x14ac:dyDescent="0.3">
      <c r="A1149" s="25">
        <f>Raw_Orders!A1149</f>
        <v>1148</v>
      </c>
      <c r="B1149" s="25">
        <f>Raw_Orders!B1149</f>
        <v>1791</v>
      </c>
      <c r="C1149" s="30">
        <f>INT(Raw_Orders!C1149)</f>
        <v>42238</v>
      </c>
      <c r="D1149" s="25">
        <f t="shared" si="51"/>
        <v>2015</v>
      </c>
      <c r="E1149" s="25">
        <f t="shared" si="52"/>
        <v>8</v>
      </c>
      <c r="F1149" s="25" t="str">
        <f t="shared" si="53"/>
        <v>Aug</v>
      </c>
      <c r="G1149" s="25">
        <f>Raw_Orders!G1149</f>
        <v>499</v>
      </c>
      <c r="H1149" s="29">
        <f>Raw_Orders!K1149</f>
        <v>2490.0100000000002</v>
      </c>
      <c r="I1149" s="25">
        <f>INDEX(tblAccounts[sales_rep_id],MATCH(B1149,tblAccounts[id],0))</f>
        <v>321640</v>
      </c>
      <c r="J1149" s="25">
        <f>INDEX(tblReps[region_id],MATCH(I1149,tblReps[id],0))</f>
        <v>1</v>
      </c>
      <c r="K1149" s="25" t="str">
        <f>INDEX(tblRegions[name],MATCH(J1149,tblRegions[id],0))</f>
        <v>Northeast</v>
      </c>
    </row>
    <row r="1150" spans="1:11" ht="15" customHeight="1" x14ac:dyDescent="0.3">
      <c r="A1150" s="25">
        <f>Raw_Orders!A1150</f>
        <v>1149</v>
      </c>
      <c r="B1150" s="25">
        <f>Raw_Orders!B1150</f>
        <v>1791</v>
      </c>
      <c r="C1150" s="30">
        <f>INT(Raw_Orders!C1150)</f>
        <v>42267</v>
      </c>
      <c r="D1150" s="25">
        <f t="shared" si="51"/>
        <v>2015</v>
      </c>
      <c r="E1150" s="25">
        <f t="shared" si="52"/>
        <v>9</v>
      </c>
      <c r="F1150" s="25" t="str">
        <f t="shared" si="53"/>
        <v>Sep</v>
      </c>
      <c r="G1150" s="25">
        <f>Raw_Orders!G1150</f>
        <v>498</v>
      </c>
      <c r="H1150" s="29">
        <f>Raw_Orders!K1150</f>
        <v>2485.02</v>
      </c>
      <c r="I1150" s="25">
        <f>INDEX(tblAccounts[sales_rep_id],MATCH(B1150,tblAccounts[id],0))</f>
        <v>321640</v>
      </c>
      <c r="J1150" s="25">
        <f>INDEX(tblReps[region_id],MATCH(I1150,tblReps[id],0))</f>
        <v>1</v>
      </c>
      <c r="K1150" s="25" t="str">
        <f>INDEX(tblRegions[name],MATCH(J1150,tblRegions[id],0))</f>
        <v>Northeast</v>
      </c>
    </row>
    <row r="1151" spans="1:11" ht="15" customHeight="1" x14ac:dyDescent="0.3">
      <c r="A1151" s="25">
        <f>Raw_Orders!A1151</f>
        <v>1150</v>
      </c>
      <c r="B1151" s="25">
        <f>Raw_Orders!B1151</f>
        <v>1791</v>
      </c>
      <c r="C1151" s="30">
        <f>INT(Raw_Orders!C1151)</f>
        <v>42296</v>
      </c>
      <c r="D1151" s="25">
        <f t="shared" si="51"/>
        <v>2015</v>
      </c>
      <c r="E1151" s="25">
        <f t="shared" si="52"/>
        <v>10</v>
      </c>
      <c r="F1151" s="25" t="str">
        <f t="shared" si="53"/>
        <v>Oct</v>
      </c>
      <c r="G1151" s="25">
        <f>Raw_Orders!G1151</f>
        <v>549</v>
      </c>
      <c r="H1151" s="29">
        <f>Raw_Orders!K1151</f>
        <v>2922.86</v>
      </c>
      <c r="I1151" s="25">
        <f>INDEX(tblAccounts[sales_rep_id],MATCH(B1151,tblAccounts[id],0))</f>
        <v>321640</v>
      </c>
      <c r="J1151" s="25">
        <f>INDEX(tblReps[region_id],MATCH(I1151,tblReps[id],0))</f>
        <v>1</v>
      </c>
      <c r="K1151" s="25" t="str">
        <f>INDEX(tblRegions[name],MATCH(J1151,tblRegions[id],0))</f>
        <v>Northeast</v>
      </c>
    </row>
    <row r="1152" spans="1:11" ht="15" customHeight="1" x14ac:dyDescent="0.3">
      <c r="A1152" s="25">
        <f>Raw_Orders!A1152</f>
        <v>1151</v>
      </c>
      <c r="B1152" s="25">
        <f>Raw_Orders!B1152</f>
        <v>1791</v>
      </c>
      <c r="C1152" s="30">
        <f>INT(Raw_Orders!C1152)</f>
        <v>42326</v>
      </c>
      <c r="D1152" s="25">
        <f t="shared" si="51"/>
        <v>2015</v>
      </c>
      <c r="E1152" s="25">
        <f t="shared" si="52"/>
        <v>11</v>
      </c>
      <c r="F1152" s="25" t="str">
        <f t="shared" si="53"/>
        <v>Nov</v>
      </c>
      <c r="G1152" s="25">
        <f>Raw_Orders!G1152</f>
        <v>528</v>
      </c>
      <c r="H1152" s="29">
        <f>Raw_Orders!K1152</f>
        <v>2687.22</v>
      </c>
      <c r="I1152" s="25">
        <f>INDEX(tblAccounts[sales_rep_id],MATCH(B1152,tblAccounts[id],0))</f>
        <v>321640</v>
      </c>
      <c r="J1152" s="25">
        <f>INDEX(tblReps[region_id],MATCH(I1152,tblReps[id],0))</f>
        <v>1</v>
      </c>
      <c r="K1152" s="25" t="str">
        <f>INDEX(tblRegions[name],MATCH(J1152,tblRegions[id],0))</f>
        <v>Northeast</v>
      </c>
    </row>
    <row r="1153" spans="1:11" ht="15" customHeight="1" x14ac:dyDescent="0.3">
      <c r="A1153" s="25">
        <f>Raw_Orders!A1153</f>
        <v>1152</v>
      </c>
      <c r="B1153" s="25">
        <f>Raw_Orders!B1153</f>
        <v>1791</v>
      </c>
      <c r="C1153" s="30">
        <f>INT(Raw_Orders!C1153)</f>
        <v>42356</v>
      </c>
      <c r="D1153" s="25">
        <f t="shared" si="51"/>
        <v>2015</v>
      </c>
      <c r="E1153" s="25">
        <f t="shared" si="52"/>
        <v>12</v>
      </c>
      <c r="F1153" s="25" t="str">
        <f t="shared" si="53"/>
        <v>Dec</v>
      </c>
      <c r="G1153" s="25">
        <f>Raw_Orders!G1153</f>
        <v>545</v>
      </c>
      <c r="H1153" s="29">
        <f>Raw_Orders!K1153</f>
        <v>2899.77</v>
      </c>
      <c r="I1153" s="25">
        <f>INDEX(tblAccounts[sales_rep_id],MATCH(B1153,tblAccounts[id],0))</f>
        <v>321640</v>
      </c>
      <c r="J1153" s="25">
        <f>INDEX(tblReps[region_id],MATCH(I1153,tblReps[id],0))</f>
        <v>1</v>
      </c>
      <c r="K1153" s="25" t="str">
        <f>INDEX(tblRegions[name],MATCH(J1153,tblRegions[id],0))</f>
        <v>Northeast</v>
      </c>
    </row>
    <row r="1154" spans="1:11" ht="15" customHeight="1" x14ac:dyDescent="0.3">
      <c r="A1154" s="25">
        <f>Raw_Orders!A1154</f>
        <v>1153</v>
      </c>
      <c r="B1154" s="25">
        <f>Raw_Orders!B1154</f>
        <v>1791</v>
      </c>
      <c r="C1154" s="30">
        <f>INT(Raw_Orders!C1154)</f>
        <v>42385</v>
      </c>
      <c r="D1154" s="25">
        <f t="shared" ref="D1154:D1217" si="54">YEAR(C1154)</f>
        <v>2016</v>
      </c>
      <c r="E1154" s="25">
        <f t="shared" ref="E1154:E1217" si="55">MONTH(C1154)</f>
        <v>1</v>
      </c>
      <c r="F1154" s="25" t="str">
        <f t="shared" ref="F1154:F1217" si="56">TEXT(C1154,"mmm")</f>
        <v>Jan</v>
      </c>
      <c r="G1154" s="25">
        <f>Raw_Orders!G1154</f>
        <v>507</v>
      </c>
      <c r="H1154" s="29">
        <f>Raw_Orders!K1154</f>
        <v>2552.4299999999998</v>
      </c>
      <c r="I1154" s="25">
        <f>INDEX(tblAccounts[sales_rep_id],MATCH(B1154,tblAccounts[id],0))</f>
        <v>321640</v>
      </c>
      <c r="J1154" s="25">
        <f>INDEX(tblReps[region_id],MATCH(I1154,tblReps[id],0))</f>
        <v>1</v>
      </c>
      <c r="K1154" s="25" t="str">
        <f>INDEX(tblRegions[name],MATCH(J1154,tblRegions[id],0))</f>
        <v>Northeast</v>
      </c>
    </row>
    <row r="1155" spans="1:11" ht="15" customHeight="1" x14ac:dyDescent="0.3">
      <c r="A1155" s="25">
        <f>Raw_Orders!A1155</f>
        <v>1154</v>
      </c>
      <c r="B1155" s="25">
        <f>Raw_Orders!B1155</f>
        <v>1791</v>
      </c>
      <c r="C1155" s="30">
        <f>INT(Raw_Orders!C1155)</f>
        <v>42414</v>
      </c>
      <c r="D1155" s="25">
        <f t="shared" si="54"/>
        <v>2016</v>
      </c>
      <c r="E1155" s="25">
        <f t="shared" si="55"/>
        <v>2</v>
      </c>
      <c r="F1155" s="25" t="str">
        <f t="shared" si="56"/>
        <v>Feb</v>
      </c>
      <c r="G1155" s="25">
        <f>Raw_Orders!G1155</f>
        <v>528</v>
      </c>
      <c r="H1155" s="29">
        <f>Raw_Orders!K1155</f>
        <v>2756.79</v>
      </c>
      <c r="I1155" s="25">
        <f>INDEX(tblAccounts[sales_rep_id],MATCH(B1155,tblAccounts[id],0))</f>
        <v>321640</v>
      </c>
      <c r="J1155" s="25">
        <f>INDEX(tblReps[region_id],MATCH(I1155,tblReps[id],0))</f>
        <v>1</v>
      </c>
      <c r="K1155" s="25" t="str">
        <f>INDEX(tblRegions[name],MATCH(J1155,tblRegions[id],0))</f>
        <v>Northeast</v>
      </c>
    </row>
    <row r="1156" spans="1:11" ht="15" customHeight="1" x14ac:dyDescent="0.3">
      <c r="A1156" s="25">
        <f>Raw_Orders!A1156</f>
        <v>1155</v>
      </c>
      <c r="B1156" s="25">
        <f>Raw_Orders!B1156</f>
        <v>1791</v>
      </c>
      <c r="C1156" s="30">
        <f>INT(Raw_Orders!C1156)</f>
        <v>42444</v>
      </c>
      <c r="D1156" s="25">
        <f t="shared" si="54"/>
        <v>2016</v>
      </c>
      <c r="E1156" s="25">
        <f t="shared" si="55"/>
        <v>3</v>
      </c>
      <c r="F1156" s="25" t="str">
        <f t="shared" si="56"/>
        <v>Mar</v>
      </c>
      <c r="G1156" s="25">
        <f>Raw_Orders!G1156</f>
        <v>527</v>
      </c>
      <c r="H1156" s="29">
        <f>Raw_Orders!K1156</f>
        <v>2698.59</v>
      </c>
      <c r="I1156" s="25">
        <f>INDEX(tblAccounts[sales_rep_id],MATCH(B1156,tblAccounts[id],0))</f>
        <v>321640</v>
      </c>
      <c r="J1156" s="25">
        <f>INDEX(tblReps[region_id],MATCH(I1156,tblReps[id],0))</f>
        <v>1</v>
      </c>
      <c r="K1156" s="25" t="str">
        <f>INDEX(tblRegions[name],MATCH(J1156,tblRegions[id],0))</f>
        <v>Northeast</v>
      </c>
    </row>
    <row r="1157" spans="1:11" ht="15" customHeight="1" x14ac:dyDescent="0.3">
      <c r="A1157" s="25">
        <f>Raw_Orders!A1157</f>
        <v>1156</v>
      </c>
      <c r="B1157" s="25">
        <f>Raw_Orders!B1157</f>
        <v>1791</v>
      </c>
      <c r="C1157" s="30">
        <f>INT(Raw_Orders!C1157)</f>
        <v>42474</v>
      </c>
      <c r="D1157" s="25">
        <f t="shared" si="54"/>
        <v>2016</v>
      </c>
      <c r="E1157" s="25">
        <f t="shared" si="55"/>
        <v>4</v>
      </c>
      <c r="F1157" s="25" t="str">
        <f t="shared" si="56"/>
        <v>Apr</v>
      </c>
      <c r="G1157" s="25">
        <f>Raw_Orders!G1157</f>
        <v>508</v>
      </c>
      <c r="H1157" s="29">
        <f>Raw_Orders!K1157</f>
        <v>2534.92</v>
      </c>
      <c r="I1157" s="25">
        <f>INDEX(tblAccounts[sales_rep_id],MATCH(B1157,tblAccounts[id],0))</f>
        <v>321640</v>
      </c>
      <c r="J1157" s="25">
        <f>INDEX(tblReps[region_id],MATCH(I1157,tblReps[id],0))</f>
        <v>1</v>
      </c>
      <c r="K1157" s="25" t="str">
        <f>INDEX(tblRegions[name],MATCH(J1157,tblRegions[id],0))</f>
        <v>Northeast</v>
      </c>
    </row>
    <row r="1158" spans="1:11" ht="15" customHeight="1" x14ac:dyDescent="0.3">
      <c r="A1158" s="25">
        <f>Raw_Orders!A1158</f>
        <v>1157</v>
      </c>
      <c r="B1158" s="25">
        <f>Raw_Orders!B1158</f>
        <v>1791</v>
      </c>
      <c r="C1158" s="30">
        <f>INT(Raw_Orders!C1158)</f>
        <v>42503</v>
      </c>
      <c r="D1158" s="25">
        <f t="shared" si="54"/>
        <v>2016</v>
      </c>
      <c r="E1158" s="25">
        <f t="shared" si="55"/>
        <v>5</v>
      </c>
      <c r="F1158" s="25" t="str">
        <f t="shared" si="56"/>
        <v>May</v>
      </c>
      <c r="G1158" s="25">
        <f>Raw_Orders!G1158</f>
        <v>512</v>
      </c>
      <c r="H1158" s="29">
        <f>Raw_Orders!K1158</f>
        <v>2567.38</v>
      </c>
      <c r="I1158" s="25">
        <f>INDEX(tblAccounts[sales_rep_id],MATCH(B1158,tblAccounts[id],0))</f>
        <v>321640</v>
      </c>
      <c r="J1158" s="25">
        <f>INDEX(tblReps[region_id],MATCH(I1158,tblReps[id],0))</f>
        <v>1</v>
      </c>
      <c r="K1158" s="25" t="str">
        <f>INDEX(tblRegions[name],MATCH(J1158,tblRegions[id],0))</f>
        <v>Northeast</v>
      </c>
    </row>
    <row r="1159" spans="1:11" ht="15" customHeight="1" x14ac:dyDescent="0.3">
      <c r="A1159" s="25">
        <f>Raw_Orders!A1159</f>
        <v>1158</v>
      </c>
      <c r="B1159" s="25">
        <f>Raw_Orders!B1159</f>
        <v>1791</v>
      </c>
      <c r="C1159" s="30">
        <f>INT(Raw_Orders!C1159)</f>
        <v>42532</v>
      </c>
      <c r="D1159" s="25">
        <f t="shared" si="54"/>
        <v>2016</v>
      </c>
      <c r="E1159" s="25">
        <f t="shared" si="55"/>
        <v>6</v>
      </c>
      <c r="F1159" s="25" t="str">
        <f t="shared" si="56"/>
        <v>Jun</v>
      </c>
      <c r="G1159" s="25">
        <f>Raw_Orders!G1159</f>
        <v>499</v>
      </c>
      <c r="H1159" s="29">
        <f>Raw_Orders!K1159</f>
        <v>2513.77</v>
      </c>
      <c r="I1159" s="25">
        <f>INDEX(tblAccounts[sales_rep_id],MATCH(B1159,tblAccounts[id],0))</f>
        <v>321640</v>
      </c>
      <c r="J1159" s="25">
        <f>INDEX(tblReps[region_id],MATCH(I1159,tblReps[id],0))</f>
        <v>1</v>
      </c>
      <c r="K1159" s="25" t="str">
        <f>INDEX(tblRegions[name],MATCH(J1159,tblRegions[id],0))</f>
        <v>Northeast</v>
      </c>
    </row>
    <row r="1160" spans="1:11" ht="15" customHeight="1" x14ac:dyDescent="0.3">
      <c r="A1160" s="25">
        <f>Raw_Orders!A1160</f>
        <v>1159</v>
      </c>
      <c r="B1160" s="25">
        <f>Raw_Orders!B1160</f>
        <v>1791</v>
      </c>
      <c r="C1160" s="30">
        <f>INT(Raw_Orders!C1160)</f>
        <v>42562</v>
      </c>
      <c r="D1160" s="25">
        <f t="shared" si="54"/>
        <v>2016</v>
      </c>
      <c r="E1160" s="25">
        <f t="shared" si="55"/>
        <v>7</v>
      </c>
      <c r="F1160" s="25" t="str">
        <f t="shared" si="56"/>
        <v>Jul</v>
      </c>
      <c r="G1160" s="25">
        <f>Raw_Orders!G1160</f>
        <v>915</v>
      </c>
      <c r="H1160" s="29">
        <f>Raw_Orders!K1160</f>
        <v>6142.13</v>
      </c>
      <c r="I1160" s="25">
        <f>INDEX(tblAccounts[sales_rep_id],MATCH(B1160,tblAccounts[id],0))</f>
        <v>321640</v>
      </c>
      <c r="J1160" s="25">
        <f>INDEX(tblReps[region_id],MATCH(I1160,tblReps[id],0))</f>
        <v>1</v>
      </c>
      <c r="K1160" s="25" t="str">
        <f>INDEX(tblRegions[name],MATCH(J1160,tblRegions[id],0))</f>
        <v>Northeast</v>
      </c>
    </row>
    <row r="1161" spans="1:11" ht="15" customHeight="1" x14ac:dyDescent="0.3">
      <c r="A1161" s="25">
        <f>Raw_Orders!A1161</f>
        <v>1160</v>
      </c>
      <c r="B1161" s="25">
        <f>Raw_Orders!B1161</f>
        <v>1791</v>
      </c>
      <c r="C1161" s="30">
        <f>INT(Raw_Orders!C1161)</f>
        <v>42592</v>
      </c>
      <c r="D1161" s="25">
        <f t="shared" si="54"/>
        <v>2016</v>
      </c>
      <c r="E1161" s="25">
        <f t="shared" si="55"/>
        <v>8</v>
      </c>
      <c r="F1161" s="25" t="str">
        <f t="shared" si="56"/>
        <v>Aug</v>
      </c>
      <c r="G1161" s="25">
        <f>Raw_Orders!G1161</f>
        <v>519</v>
      </c>
      <c r="H1161" s="29">
        <f>Raw_Orders!K1161</f>
        <v>2680.58</v>
      </c>
      <c r="I1161" s="25">
        <f>INDEX(tblAccounts[sales_rep_id],MATCH(B1161,tblAccounts[id],0))</f>
        <v>321640</v>
      </c>
      <c r="J1161" s="25">
        <f>INDEX(tblReps[region_id],MATCH(I1161,tblReps[id],0))</f>
        <v>1</v>
      </c>
      <c r="K1161" s="25" t="str">
        <f>INDEX(tblRegions[name],MATCH(J1161,tblRegions[id],0))</f>
        <v>Northeast</v>
      </c>
    </row>
    <row r="1162" spans="1:11" ht="15" customHeight="1" x14ac:dyDescent="0.3">
      <c r="A1162" s="25">
        <f>Raw_Orders!A1162</f>
        <v>1161</v>
      </c>
      <c r="B1162" s="25">
        <f>Raw_Orders!B1162</f>
        <v>1791</v>
      </c>
      <c r="C1162" s="30">
        <f>INT(Raw_Orders!C1162)</f>
        <v>42622</v>
      </c>
      <c r="D1162" s="25">
        <f t="shared" si="54"/>
        <v>2016</v>
      </c>
      <c r="E1162" s="25">
        <f t="shared" si="55"/>
        <v>9</v>
      </c>
      <c r="F1162" s="25" t="str">
        <f t="shared" si="56"/>
        <v>Sep</v>
      </c>
      <c r="G1162" s="25">
        <f>Raw_Orders!G1162</f>
        <v>523</v>
      </c>
      <c r="H1162" s="29">
        <f>Raw_Orders!K1162</f>
        <v>2648.55</v>
      </c>
      <c r="I1162" s="25">
        <f>INDEX(tblAccounts[sales_rep_id],MATCH(B1162,tblAccounts[id],0))</f>
        <v>321640</v>
      </c>
      <c r="J1162" s="25">
        <f>INDEX(tblReps[region_id],MATCH(I1162,tblReps[id],0))</f>
        <v>1</v>
      </c>
      <c r="K1162" s="25" t="str">
        <f>INDEX(tblRegions[name],MATCH(J1162,tblRegions[id],0))</f>
        <v>Northeast</v>
      </c>
    </row>
    <row r="1163" spans="1:11" ht="15" customHeight="1" x14ac:dyDescent="0.3">
      <c r="A1163" s="25">
        <f>Raw_Orders!A1163</f>
        <v>1162</v>
      </c>
      <c r="B1163" s="25">
        <f>Raw_Orders!B1163</f>
        <v>1791</v>
      </c>
      <c r="C1163" s="30">
        <f>INT(Raw_Orders!C1163)</f>
        <v>42651</v>
      </c>
      <c r="D1163" s="25">
        <f t="shared" si="54"/>
        <v>2016</v>
      </c>
      <c r="E1163" s="25">
        <f t="shared" si="55"/>
        <v>10</v>
      </c>
      <c r="F1163" s="25" t="str">
        <f t="shared" si="56"/>
        <v>Oct</v>
      </c>
      <c r="G1163" s="25">
        <f>Raw_Orders!G1163</f>
        <v>505</v>
      </c>
      <c r="H1163" s="29">
        <f>Raw_Orders!K1163</f>
        <v>2549.9499999999998</v>
      </c>
      <c r="I1163" s="25">
        <f>INDEX(tblAccounts[sales_rep_id],MATCH(B1163,tblAccounts[id],0))</f>
        <v>321640</v>
      </c>
      <c r="J1163" s="25">
        <f>INDEX(tblReps[region_id],MATCH(I1163,tblReps[id],0))</f>
        <v>1</v>
      </c>
      <c r="K1163" s="25" t="str">
        <f>INDEX(tblRegions[name],MATCH(J1163,tblRegions[id],0))</f>
        <v>Northeast</v>
      </c>
    </row>
    <row r="1164" spans="1:11" ht="15" customHeight="1" x14ac:dyDescent="0.3">
      <c r="A1164" s="25">
        <f>Raw_Orders!A1164</f>
        <v>1163</v>
      </c>
      <c r="B1164" s="25">
        <f>Raw_Orders!B1164</f>
        <v>1791</v>
      </c>
      <c r="C1164" s="30">
        <f>INT(Raw_Orders!C1164)</f>
        <v>42681</v>
      </c>
      <c r="D1164" s="25">
        <f t="shared" si="54"/>
        <v>2016</v>
      </c>
      <c r="E1164" s="25">
        <f t="shared" si="55"/>
        <v>11</v>
      </c>
      <c r="F1164" s="25" t="str">
        <f t="shared" si="56"/>
        <v>Nov</v>
      </c>
      <c r="G1164" s="25">
        <f>Raw_Orders!G1164</f>
        <v>552</v>
      </c>
      <c r="H1164" s="29">
        <f>Raw_Orders!K1164</f>
        <v>2882.14</v>
      </c>
      <c r="I1164" s="25">
        <f>INDEX(tblAccounts[sales_rep_id],MATCH(B1164,tblAccounts[id],0))</f>
        <v>321640</v>
      </c>
      <c r="J1164" s="25">
        <f>INDEX(tblReps[region_id],MATCH(I1164,tblReps[id],0))</f>
        <v>1</v>
      </c>
      <c r="K1164" s="25" t="str">
        <f>INDEX(tblRegions[name],MATCH(J1164,tblRegions[id],0))</f>
        <v>Northeast</v>
      </c>
    </row>
    <row r="1165" spans="1:11" ht="15" customHeight="1" x14ac:dyDescent="0.3">
      <c r="A1165" s="25">
        <f>Raw_Orders!A1165</f>
        <v>1164</v>
      </c>
      <c r="B1165" s="25">
        <f>Raw_Orders!B1165</f>
        <v>1791</v>
      </c>
      <c r="C1165" s="30">
        <f>INT(Raw_Orders!C1165)</f>
        <v>42710</v>
      </c>
      <c r="D1165" s="25">
        <f t="shared" si="54"/>
        <v>2016</v>
      </c>
      <c r="E1165" s="25">
        <f t="shared" si="55"/>
        <v>12</v>
      </c>
      <c r="F1165" s="25" t="str">
        <f t="shared" si="56"/>
        <v>Dec</v>
      </c>
      <c r="G1165" s="25">
        <f>Raw_Orders!G1165</f>
        <v>502</v>
      </c>
      <c r="H1165" s="29">
        <f>Raw_Orders!K1165</f>
        <v>2530.02</v>
      </c>
      <c r="I1165" s="25">
        <f>INDEX(tblAccounts[sales_rep_id],MATCH(B1165,tblAccounts[id],0))</f>
        <v>321640</v>
      </c>
      <c r="J1165" s="25">
        <f>INDEX(tblReps[region_id],MATCH(I1165,tblReps[id],0))</f>
        <v>1</v>
      </c>
      <c r="K1165" s="25" t="str">
        <f>INDEX(tblRegions[name],MATCH(J1165,tblRegions[id],0))</f>
        <v>Northeast</v>
      </c>
    </row>
    <row r="1166" spans="1:11" ht="15" customHeight="1" x14ac:dyDescent="0.3">
      <c r="A1166" s="25">
        <f>Raw_Orders!A1166</f>
        <v>1165</v>
      </c>
      <c r="B1166" s="25">
        <f>Raw_Orders!B1166</f>
        <v>1801</v>
      </c>
      <c r="C1166" s="30">
        <f>INT(Raw_Orders!C1166)</f>
        <v>42311</v>
      </c>
      <c r="D1166" s="25">
        <f t="shared" si="54"/>
        <v>2015</v>
      </c>
      <c r="E1166" s="25">
        <f t="shared" si="55"/>
        <v>11</v>
      </c>
      <c r="F1166" s="25" t="str">
        <f t="shared" si="56"/>
        <v>Nov</v>
      </c>
      <c r="G1166" s="25">
        <f>Raw_Orders!G1166</f>
        <v>465</v>
      </c>
      <c r="H1166" s="29">
        <f>Raw_Orders!K1166</f>
        <v>2747.93</v>
      </c>
      <c r="I1166" s="25">
        <f>INDEX(tblAccounts[sales_rep_id],MATCH(B1166,tblAccounts[id],0))</f>
        <v>321630</v>
      </c>
      <c r="J1166" s="25">
        <f>INDEX(tblReps[region_id],MATCH(I1166,tblReps[id],0))</f>
        <v>1</v>
      </c>
      <c r="K1166" s="25" t="str">
        <f>INDEX(tblRegions[name],MATCH(J1166,tblRegions[id],0))</f>
        <v>Northeast</v>
      </c>
    </row>
    <row r="1167" spans="1:11" ht="15" customHeight="1" x14ac:dyDescent="0.3">
      <c r="A1167" s="25">
        <f>Raw_Orders!A1167</f>
        <v>1166</v>
      </c>
      <c r="B1167" s="25">
        <f>Raw_Orders!B1167</f>
        <v>1801</v>
      </c>
      <c r="C1167" s="30">
        <f>INT(Raw_Orders!C1167)</f>
        <v>42340</v>
      </c>
      <c r="D1167" s="25">
        <f t="shared" si="54"/>
        <v>2015</v>
      </c>
      <c r="E1167" s="25">
        <f t="shared" si="55"/>
        <v>12</v>
      </c>
      <c r="F1167" s="25" t="str">
        <f t="shared" si="56"/>
        <v>Dec</v>
      </c>
      <c r="G1167" s="25">
        <f>Raw_Orders!G1167</f>
        <v>336</v>
      </c>
      <c r="H1167" s="29">
        <f>Raw_Orders!K1167</f>
        <v>1734.77</v>
      </c>
      <c r="I1167" s="25">
        <f>INDEX(tblAccounts[sales_rep_id],MATCH(B1167,tblAccounts[id],0))</f>
        <v>321630</v>
      </c>
      <c r="J1167" s="25">
        <f>INDEX(tblReps[region_id],MATCH(I1167,tblReps[id],0))</f>
        <v>1</v>
      </c>
      <c r="K1167" s="25" t="str">
        <f>INDEX(tblRegions[name],MATCH(J1167,tblRegions[id],0))</f>
        <v>Northeast</v>
      </c>
    </row>
    <row r="1168" spans="1:11" ht="15" customHeight="1" x14ac:dyDescent="0.3">
      <c r="A1168" s="25">
        <f>Raw_Orders!A1168</f>
        <v>1167</v>
      </c>
      <c r="B1168" s="25">
        <f>Raw_Orders!B1168</f>
        <v>1801</v>
      </c>
      <c r="C1168" s="30">
        <f>INT(Raw_Orders!C1168)</f>
        <v>42370</v>
      </c>
      <c r="D1168" s="25">
        <f t="shared" si="54"/>
        <v>2016</v>
      </c>
      <c r="E1168" s="25">
        <f t="shared" si="55"/>
        <v>1</v>
      </c>
      <c r="F1168" s="25" t="str">
        <f t="shared" si="56"/>
        <v>Jan</v>
      </c>
      <c r="G1168" s="25">
        <f>Raw_Orders!G1168</f>
        <v>368</v>
      </c>
      <c r="H1168" s="29">
        <f>Raw_Orders!K1168</f>
        <v>1998.31</v>
      </c>
      <c r="I1168" s="25">
        <f>INDEX(tblAccounts[sales_rep_id],MATCH(B1168,tblAccounts[id],0))</f>
        <v>321630</v>
      </c>
      <c r="J1168" s="25">
        <f>INDEX(tblReps[region_id],MATCH(I1168,tblReps[id],0))</f>
        <v>1</v>
      </c>
      <c r="K1168" s="25" t="str">
        <f>INDEX(tblRegions[name],MATCH(J1168,tblRegions[id],0))</f>
        <v>Northeast</v>
      </c>
    </row>
    <row r="1169" spans="1:11" ht="15" customHeight="1" x14ac:dyDescent="0.3">
      <c r="A1169" s="25">
        <f>Raw_Orders!A1169</f>
        <v>1168</v>
      </c>
      <c r="B1169" s="25">
        <f>Raw_Orders!B1169</f>
        <v>1801</v>
      </c>
      <c r="C1169" s="30">
        <f>INT(Raw_Orders!C1169)</f>
        <v>42400</v>
      </c>
      <c r="D1169" s="25">
        <f t="shared" si="54"/>
        <v>2016</v>
      </c>
      <c r="E1169" s="25">
        <f t="shared" si="55"/>
        <v>1</v>
      </c>
      <c r="F1169" s="25" t="str">
        <f t="shared" si="56"/>
        <v>Jan</v>
      </c>
      <c r="G1169" s="25">
        <f>Raw_Orders!G1169</f>
        <v>332</v>
      </c>
      <c r="H1169" s="29">
        <f>Raw_Orders!K1169</f>
        <v>1814.24</v>
      </c>
      <c r="I1169" s="25">
        <f>INDEX(tblAccounts[sales_rep_id],MATCH(B1169,tblAccounts[id],0))</f>
        <v>321630</v>
      </c>
      <c r="J1169" s="25">
        <f>INDEX(tblReps[region_id],MATCH(I1169,tblReps[id],0))</f>
        <v>1</v>
      </c>
      <c r="K1169" s="25" t="str">
        <f>INDEX(tblRegions[name],MATCH(J1169,tblRegions[id],0))</f>
        <v>Northeast</v>
      </c>
    </row>
    <row r="1170" spans="1:11" ht="15" customHeight="1" x14ac:dyDescent="0.3">
      <c r="A1170" s="25">
        <f>Raw_Orders!A1170</f>
        <v>1169</v>
      </c>
      <c r="B1170" s="25">
        <f>Raw_Orders!B1170</f>
        <v>1801</v>
      </c>
      <c r="C1170" s="30">
        <f>INT(Raw_Orders!C1170)</f>
        <v>42430</v>
      </c>
      <c r="D1170" s="25">
        <f t="shared" si="54"/>
        <v>2016</v>
      </c>
      <c r="E1170" s="25">
        <f t="shared" si="55"/>
        <v>3</v>
      </c>
      <c r="F1170" s="25" t="str">
        <f t="shared" si="56"/>
        <v>Mar</v>
      </c>
      <c r="G1170" s="25">
        <f>Raw_Orders!G1170</f>
        <v>313</v>
      </c>
      <c r="H1170" s="29">
        <f>Raw_Orders!K1170</f>
        <v>1669.47</v>
      </c>
      <c r="I1170" s="25">
        <f>INDEX(tblAccounts[sales_rep_id],MATCH(B1170,tblAccounts[id],0))</f>
        <v>321630</v>
      </c>
      <c r="J1170" s="25">
        <f>INDEX(tblReps[region_id],MATCH(I1170,tblReps[id],0))</f>
        <v>1</v>
      </c>
      <c r="K1170" s="25" t="str">
        <f>INDEX(tblRegions[name],MATCH(J1170,tblRegions[id],0))</f>
        <v>Northeast</v>
      </c>
    </row>
    <row r="1171" spans="1:11" ht="15" customHeight="1" x14ac:dyDescent="0.3">
      <c r="A1171" s="25">
        <f>Raw_Orders!A1171</f>
        <v>1170</v>
      </c>
      <c r="B1171" s="25">
        <f>Raw_Orders!B1171</f>
        <v>1801</v>
      </c>
      <c r="C1171" s="30">
        <f>INT(Raw_Orders!C1171)</f>
        <v>42459</v>
      </c>
      <c r="D1171" s="25">
        <f t="shared" si="54"/>
        <v>2016</v>
      </c>
      <c r="E1171" s="25">
        <f t="shared" si="55"/>
        <v>3</v>
      </c>
      <c r="F1171" s="25" t="str">
        <f t="shared" si="56"/>
        <v>Mar</v>
      </c>
      <c r="G1171" s="25">
        <f>Raw_Orders!G1171</f>
        <v>341</v>
      </c>
      <c r="H1171" s="29">
        <f>Raw_Orders!K1171</f>
        <v>1802.22</v>
      </c>
      <c r="I1171" s="25">
        <f>INDEX(tblAccounts[sales_rep_id],MATCH(B1171,tblAccounts[id],0))</f>
        <v>321630</v>
      </c>
      <c r="J1171" s="25">
        <f>INDEX(tblReps[region_id],MATCH(I1171,tblReps[id],0))</f>
        <v>1</v>
      </c>
      <c r="K1171" s="25" t="str">
        <f>INDEX(tblRegions[name],MATCH(J1171,tblRegions[id],0))</f>
        <v>Northeast</v>
      </c>
    </row>
    <row r="1172" spans="1:11" ht="15" customHeight="1" x14ac:dyDescent="0.3">
      <c r="A1172" s="25">
        <f>Raw_Orders!A1172</f>
        <v>1171</v>
      </c>
      <c r="B1172" s="25">
        <f>Raw_Orders!B1172</f>
        <v>1801</v>
      </c>
      <c r="C1172" s="30">
        <f>INT(Raw_Orders!C1172)</f>
        <v>42488</v>
      </c>
      <c r="D1172" s="25">
        <f t="shared" si="54"/>
        <v>2016</v>
      </c>
      <c r="E1172" s="25">
        <f t="shared" si="55"/>
        <v>4</v>
      </c>
      <c r="F1172" s="25" t="str">
        <f t="shared" si="56"/>
        <v>Apr</v>
      </c>
      <c r="G1172" s="25">
        <f>Raw_Orders!G1172</f>
        <v>277</v>
      </c>
      <c r="H1172" s="29">
        <f>Raw_Orders!K1172</f>
        <v>1447.96</v>
      </c>
      <c r="I1172" s="25">
        <f>INDEX(tblAccounts[sales_rep_id],MATCH(B1172,tblAccounts[id],0))</f>
        <v>321630</v>
      </c>
      <c r="J1172" s="25">
        <f>INDEX(tblReps[region_id],MATCH(I1172,tblReps[id],0))</f>
        <v>1</v>
      </c>
      <c r="K1172" s="25" t="str">
        <f>INDEX(tblRegions[name],MATCH(J1172,tblRegions[id],0))</f>
        <v>Northeast</v>
      </c>
    </row>
    <row r="1173" spans="1:11" ht="15" customHeight="1" x14ac:dyDescent="0.3">
      <c r="A1173" s="25">
        <f>Raw_Orders!A1173</f>
        <v>1172</v>
      </c>
      <c r="B1173" s="25">
        <f>Raw_Orders!B1173</f>
        <v>1801</v>
      </c>
      <c r="C1173" s="30">
        <f>INT(Raw_Orders!C1173)</f>
        <v>42517</v>
      </c>
      <c r="D1173" s="25">
        <f t="shared" si="54"/>
        <v>2016</v>
      </c>
      <c r="E1173" s="25">
        <f t="shared" si="55"/>
        <v>5</v>
      </c>
      <c r="F1173" s="25" t="str">
        <f t="shared" si="56"/>
        <v>May</v>
      </c>
      <c r="G1173" s="25">
        <f>Raw_Orders!G1173</f>
        <v>320</v>
      </c>
      <c r="H1173" s="29">
        <f>Raw_Orders!K1173</f>
        <v>1696.8</v>
      </c>
      <c r="I1173" s="25">
        <f>INDEX(tblAccounts[sales_rep_id],MATCH(B1173,tblAccounts[id],0))</f>
        <v>321630</v>
      </c>
      <c r="J1173" s="25">
        <f>INDEX(tblReps[region_id],MATCH(I1173,tblReps[id],0))</f>
        <v>1</v>
      </c>
      <c r="K1173" s="25" t="str">
        <f>INDEX(tblRegions[name],MATCH(J1173,tblRegions[id],0))</f>
        <v>Northeast</v>
      </c>
    </row>
    <row r="1174" spans="1:11" ht="15" customHeight="1" x14ac:dyDescent="0.3">
      <c r="A1174" s="25">
        <f>Raw_Orders!A1174</f>
        <v>1173</v>
      </c>
      <c r="B1174" s="25">
        <f>Raw_Orders!B1174</f>
        <v>1801</v>
      </c>
      <c r="C1174" s="30">
        <f>INT(Raw_Orders!C1174)</f>
        <v>42546</v>
      </c>
      <c r="D1174" s="25">
        <f t="shared" si="54"/>
        <v>2016</v>
      </c>
      <c r="E1174" s="25">
        <f t="shared" si="55"/>
        <v>6</v>
      </c>
      <c r="F1174" s="25" t="str">
        <f t="shared" si="56"/>
        <v>Jun</v>
      </c>
      <c r="G1174" s="25">
        <f>Raw_Orders!G1174</f>
        <v>430</v>
      </c>
      <c r="H1174" s="29">
        <f>Raw_Orders!K1174</f>
        <v>2518.6999999999998</v>
      </c>
      <c r="I1174" s="25">
        <f>INDEX(tblAccounts[sales_rep_id],MATCH(B1174,tblAccounts[id],0))</f>
        <v>321630</v>
      </c>
      <c r="J1174" s="25">
        <f>INDEX(tblReps[region_id],MATCH(I1174,tblReps[id],0))</f>
        <v>1</v>
      </c>
      <c r="K1174" s="25" t="str">
        <f>INDEX(tblRegions[name],MATCH(J1174,tblRegions[id],0))</f>
        <v>Northeast</v>
      </c>
    </row>
    <row r="1175" spans="1:11" ht="15" customHeight="1" x14ac:dyDescent="0.3">
      <c r="A1175" s="25">
        <f>Raw_Orders!A1175</f>
        <v>1174</v>
      </c>
      <c r="B1175" s="25">
        <f>Raw_Orders!B1175</f>
        <v>1801</v>
      </c>
      <c r="C1175" s="30">
        <f>INT(Raw_Orders!C1175)</f>
        <v>42575</v>
      </c>
      <c r="D1175" s="25">
        <f t="shared" si="54"/>
        <v>2016</v>
      </c>
      <c r="E1175" s="25">
        <f t="shared" si="55"/>
        <v>7</v>
      </c>
      <c r="F1175" s="25" t="str">
        <f t="shared" si="56"/>
        <v>Jul</v>
      </c>
      <c r="G1175" s="25">
        <f>Raw_Orders!G1175</f>
        <v>323</v>
      </c>
      <c r="H1175" s="29">
        <f>Raw_Orders!K1175</f>
        <v>1676.77</v>
      </c>
      <c r="I1175" s="25">
        <f>INDEX(tblAccounts[sales_rep_id],MATCH(B1175,tblAccounts[id],0))</f>
        <v>321630</v>
      </c>
      <c r="J1175" s="25">
        <f>INDEX(tblReps[region_id],MATCH(I1175,tblReps[id],0))</f>
        <v>1</v>
      </c>
      <c r="K1175" s="25" t="str">
        <f>INDEX(tblRegions[name],MATCH(J1175,tblRegions[id],0))</f>
        <v>Northeast</v>
      </c>
    </row>
    <row r="1176" spans="1:11" ht="15" customHeight="1" x14ac:dyDescent="0.3">
      <c r="A1176" s="25">
        <f>Raw_Orders!A1176</f>
        <v>1175</v>
      </c>
      <c r="B1176" s="25">
        <f>Raw_Orders!B1176</f>
        <v>1801</v>
      </c>
      <c r="C1176" s="30">
        <f>INT(Raw_Orders!C1176)</f>
        <v>42604</v>
      </c>
      <c r="D1176" s="25">
        <f t="shared" si="54"/>
        <v>2016</v>
      </c>
      <c r="E1176" s="25">
        <f t="shared" si="55"/>
        <v>8</v>
      </c>
      <c r="F1176" s="25" t="str">
        <f t="shared" si="56"/>
        <v>Aug</v>
      </c>
      <c r="G1176" s="25">
        <f>Raw_Orders!G1176</f>
        <v>342</v>
      </c>
      <c r="H1176" s="29">
        <f>Raw_Orders!K1176</f>
        <v>1833.57</v>
      </c>
      <c r="I1176" s="25">
        <f>INDEX(tblAccounts[sales_rep_id],MATCH(B1176,tblAccounts[id],0))</f>
        <v>321630</v>
      </c>
      <c r="J1176" s="25">
        <f>INDEX(tblReps[region_id],MATCH(I1176,tblReps[id],0))</f>
        <v>1</v>
      </c>
      <c r="K1176" s="25" t="str">
        <f>INDEX(tblRegions[name],MATCH(J1176,tblRegions[id],0))</f>
        <v>Northeast</v>
      </c>
    </row>
    <row r="1177" spans="1:11" ht="15" customHeight="1" x14ac:dyDescent="0.3">
      <c r="A1177" s="25">
        <f>Raw_Orders!A1177</f>
        <v>1176</v>
      </c>
      <c r="B1177" s="25">
        <f>Raw_Orders!B1177</f>
        <v>1801</v>
      </c>
      <c r="C1177" s="30">
        <f>INT(Raw_Orders!C1177)</f>
        <v>42633</v>
      </c>
      <c r="D1177" s="25">
        <f t="shared" si="54"/>
        <v>2016</v>
      </c>
      <c r="E1177" s="25">
        <f t="shared" si="55"/>
        <v>9</v>
      </c>
      <c r="F1177" s="25" t="str">
        <f t="shared" si="56"/>
        <v>Sep</v>
      </c>
      <c r="G1177" s="25">
        <f>Raw_Orders!G1177</f>
        <v>349</v>
      </c>
      <c r="H1177" s="29">
        <f>Raw_Orders!K1177</f>
        <v>1889.11</v>
      </c>
      <c r="I1177" s="25">
        <f>INDEX(tblAccounts[sales_rep_id],MATCH(B1177,tblAccounts[id],0))</f>
        <v>321630</v>
      </c>
      <c r="J1177" s="25">
        <f>INDEX(tblReps[region_id],MATCH(I1177,tblReps[id],0))</f>
        <v>1</v>
      </c>
      <c r="K1177" s="25" t="str">
        <f>INDEX(tblRegions[name],MATCH(J1177,tblRegions[id],0))</f>
        <v>Northeast</v>
      </c>
    </row>
    <row r="1178" spans="1:11" ht="15" customHeight="1" x14ac:dyDescent="0.3">
      <c r="A1178" s="25">
        <f>Raw_Orders!A1178</f>
        <v>1177</v>
      </c>
      <c r="B1178" s="25">
        <f>Raw_Orders!B1178</f>
        <v>1801</v>
      </c>
      <c r="C1178" s="30">
        <f>INT(Raw_Orders!C1178)</f>
        <v>42662</v>
      </c>
      <c r="D1178" s="25">
        <f t="shared" si="54"/>
        <v>2016</v>
      </c>
      <c r="E1178" s="25">
        <f t="shared" si="55"/>
        <v>10</v>
      </c>
      <c r="F1178" s="25" t="str">
        <f t="shared" si="56"/>
        <v>Oct</v>
      </c>
      <c r="G1178" s="25">
        <f>Raw_Orders!G1178</f>
        <v>316</v>
      </c>
      <c r="H1178" s="29">
        <f>Raw_Orders!K1178</f>
        <v>1639.44</v>
      </c>
      <c r="I1178" s="25">
        <f>INDEX(tblAccounts[sales_rep_id],MATCH(B1178,tblAccounts[id],0))</f>
        <v>321630</v>
      </c>
      <c r="J1178" s="25">
        <f>INDEX(tblReps[region_id],MATCH(I1178,tblReps[id],0))</f>
        <v>1</v>
      </c>
      <c r="K1178" s="25" t="str">
        <f>INDEX(tblRegions[name],MATCH(J1178,tblRegions[id],0))</f>
        <v>Northeast</v>
      </c>
    </row>
    <row r="1179" spans="1:11" ht="15" customHeight="1" x14ac:dyDescent="0.3">
      <c r="A1179" s="25">
        <f>Raw_Orders!A1179</f>
        <v>1178</v>
      </c>
      <c r="B1179" s="25">
        <f>Raw_Orders!B1179</f>
        <v>1801</v>
      </c>
      <c r="C1179" s="30">
        <f>INT(Raw_Orders!C1179)</f>
        <v>42692</v>
      </c>
      <c r="D1179" s="25">
        <f t="shared" si="54"/>
        <v>2016</v>
      </c>
      <c r="E1179" s="25">
        <f t="shared" si="55"/>
        <v>11</v>
      </c>
      <c r="F1179" s="25" t="str">
        <f t="shared" si="56"/>
        <v>Nov</v>
      </c>
      <c r="G1179" s="25">
        <f>Raw_Orders!G1179</f>
        <v>305</v>
      </c>
      <c r="H1179" s="29">
        <f>Raw_Orders!K1179</f>
        <v>1521.95</v>
      </c>
      <c r="I1179" s="25">
        <f>INDEX(tblAccounts[sales_rep_id],MATCH(B1179,tblAccounts[id],0))</f>
        <v>321630</v>
      </c>
      <c r="J1179" s="25">
        <f>INDEX(tblReps[region_id],MATCH(I1179,tblReps[id],0))</f>
        <v>1</v>
      </c>
      <c r="K1179" s="25" t="str">
        <f>INDEX(tblRegions[name],MATCH(J1179,tblRegions[id],0))</f>
        <v>Northeast</v>
      </c>
    </row>
    <row r="1180" spans="1:11" ht="15" customHeight="1" x14ac:dyDescent="0.3">
      <c r="A1180" s="25">
        <f>Raw_Orders!A1180</f>
        <v>1179</v>
      </c>
      <c r="B1180" s="25">
        <f>Raw_Orders!B1180</f>
        <v>1801</v>
      </c>
      <c r="C1180" s="30">
        <f>INT(Raw_Orders!C1180)</f>
        <v>42721</v>
      </c>
      <c r="D1180" s="25">
        <f t="shared" si="54"/>
        <v>2016</v>
      </c>
      <c r="E1180" s="25">
        <f t="shared" si="55"/>
        <v>12</v>
      </c>
      <c r="F1180" s="25" t="str">
        <f t="shared" si="56"/>
        <v>Dec</v>
      </c>
      <c r="G1180" s="25">
        <f>Raw_Orders!G1180</f>
        <v>338</v>
      </c>
      <c r="H1180" s="29">
        <f>Raw_Orders!K1180</f>
        <v>1789.18</v>
      </c>
      <c r="I1180" s="25">
        <f>INDEX(tblAccounts[sales_rep_id],MATCH(B1180,tblAccounts[id],0))</f>
        <v>321630</v>
      </c>
      <c r="J1180" s="25">
        <f>INDEX(tblReps[region_id],MATCH(I1180,tblReps[id],0))</f>
        <v>1</v>
      </c>
      <c r="K1180" s="25" t="str">
        <f>INDEX(tblRegions[name],MATCH(J1180,tblRegions[id],0))</f>
        <v>Northeast</v>
      </c>
    </row>
    <row r="1181" spans="1:11" ht="15" customHeight="1" x14ac:dyDescent="0.3">
      <c r="A1181" s="25">
        <f>Raw_Orders!A1181</f>
        <v>1180</v>
      </c>
      <c r="B1181" s="25">
        <f>Raw_Orders!B1181</f>
        <v>1811</v>
      </c>
      <c r="C1181" s="30">
        <f>INT(Raw_Orders!C1181)</f>
        <v>42700</v>
      </c>
      <c r="D1181" s="25">
        <f t="shared" si="54"/>
        <v>2016</v>
      </c>
      <c r="E1181" s="25">
        <f t="shared" si="55"/>
        <v>11</v>
      </c>
      <c r="F1181" s="25" t="str">
        <f t="shared" si="56"/>
        <v>Nov</v>
      </c>
      <c r="G1181" s="25">
        <f>Raw_Orders!G1181</f>
        <v>578</v>
      </c>
      <c r="H1181" s="29">
        <f>Raw_Orders!K1181</f>
        <v>2918</v>
      </c>
      <c r="I1181" s="25">
        <f>INDEX(tblAccounts[sales_rep_id],MATCH(B1181,tblAccounts[id],0))</f>
        <v>321640</v>
      </c>
      <c r="J1181" s="25">
        <f>INDEX(tblReps[region_id],MATCH(I1181,tblReps[id],0))</f>
        <v>1</v>
      </c>
      <c r="K1181" s="25" t="str">
        <f>INDEX(tblRegions[name],MATCH(J1181,tblRegions[id],0))</f>
        <v>Northeast</v>
      </c>
    </row>
    <row r="1182" spans="1:11" ht="15" customHeight="1" x14ac:dyDescent="0.3">
      <c r="A1182" s="25">
        <f>Raw_Orders!A1182</f>
        <v>1181</v>
      </c>
      <c r="B1182" s="25">
        <f>Raw_Orders!B1182</f>
        <v>1811</v>
      </c>
      <c r="C1182" s="30">
        <f>INT(Raw_Orders!C1182)</f>
        <v>42730</v>
      </c>
      <c r="D1182" s="25">
        <f t="shared" si="54"/>
        <v>2016</v>
      </c>
      <c r="E1182" s="25">
        <f t="shared" si="55"/>
        <v>12</v>
      </c>
      <c r="F1182" s="25" t="str">
        <f t="shared" si="56"/>
        <v>Dec</v>
      </c>
      <c r="G1182" s="25">
        <f>Raw_Orders!G1182</f>
        <v>585</v>
      </c>
      <c r="H1182" s="29">
        <f>Raw_Orders!K1182</f>
        <v>3106.95</v>
      </c>
      <c r="I1182" s="25">
        <f>INDEX(tblAccounts[sales_rep_id],MATCH(B1182,tblAccounts[id],0))</f>
        <v>321640</v>
      </c>
      <c r="J1182" s="25">
        <f>INDEX(tblReps[region_id],MATCH(I1182,tblReps[id],0))</f>
        <v>1</v>
      </c>
      <c r="K1182" s="25" t="str">
        <f>INDEX(tblRegions[name],MATCH(J1182,tblRegions[id],0))</f>
        <v>Northeast</v>
      </c>
    </row>
    <row r="1183" spans="1:11" ht="15" customHeight="1" x14ac:dyDescent="0.3">
      <c r="A1183" s="25">
        <f>Raw_Orders!A1183</f>
        <v>1182</v>
      </c>
      <c r="B1183" s="25">
        <f>Raw_Orders!B1183</f>
        <v>1821</v>
      </c>
      <c r="C1183" s="30">
        <f>INT(Raw_Orders!C1183)</f>
        <v>42726</v>
      </c>
      <c r="D1183" s="25">
        <f t="shared" si="54"/>
        <v>2016</v>
      </c>
      <c r="E1183" s="25">
        <f t="shared" si="55"/>
        <v>12</v>
      </c>
      <c r="F1183" s="25" t="str">
        <f t="shared" si="56"/>
        <v>Dec</v>
      </c>
      <c r="G1183" s="25">
        <f>Raw_Orders!G1183</f>
        <v>425</v>
      </c>
      <c r="H1183" s="29">
        <f>Raw_Orders!K1183</f>
        <v>2372.11</v>
      </c>
      <c r="I1183" s="25">
        <f>INDEX(tblAccounts[sales_rep_id],MATCH(B1183,tblAccounts[id],0))</f>
        <v>321630</v>
      </c>
      <c r="J1183" s="25">
        <f>INDEX(tblReps[region_id],MATCH(I1183,tblReps[id],0))</f>
        <v>1</v>
      </c>
      <c r="K1183" s="25" t="str">
        <f>INDEX(tblRegions[name],MATCH(J1183,tblRegions[id],0))</f>
        <v>Northeast</v>
      </c>
    </row>
    <row r="1184" spans="1:11" ht="15" customHeight="1" x14ac:dyDescent="0.3">
      <c r="A1184" s="25">
        <f>Raw_Orders!A1184</f>
        <v>1183</v>
      </c>
      <c r="B1184" s="25">
        <f>Raw_Orders!B1184</f>
        <v>1831</v>
      </c>
      <c r="C1184" s="30">
        <f>INT(Raw_Orders!C1184)</f>
        <v>42339</v>
      </c>
      <c r="D1184" s="25">
        <f t="shared" si="54"/>
        <v>2015</v>
      </c>
      <c r="E1184" s="25">
        <f t="shared" si="55"/>
        <v>12</v>
      </c>
      <c r="F1184" s="25" t="str">
        <f t="shared" si="56"/>
        <v>Dec</v>
      </c>
      <c r="G1184" s="25">
        <f>Raw_Orders!G1184</f>
        <v>371</v>
      </c>
      <c r="H1184" s="29">
        <f>Raw_Orders!K1184</f>
        <v>1980.8</v>
      </c>
      <c r="I1184" s="25">
        <f>INDEX(tblAccounts[sales_rep_id],MATCH(B1184,tblAccounts[id],0))</f>
        <v>321640</v>
      </c>
      <c r="J1184" s="25">
        <f>INDEX(tblReps[region_id],MATCH(I1184,tblReps[id],0))</f>
        <v>1</v>
      </c>
      <c r="K1184" s="25" t="str">
        <f>INDEX(tblRegions[name],MATCH(J1184,tblRegions[id],0))</f>
        <v>Northeast</v>
      </c>
    </row>
    <row r="1185" spans="1:11" ht="15" customHeight="1" x14ac:dyDescent="0.3">
      <c r="A1185" s="25">
        <f>Raw_Orders!A1185</f>
        <v>1184</v>
      </c>
      <c r="B1185" s="25">
        <f>Raw_Orders!B1185</f>
        <v>1831</v>
      </c>
      <c r="C1185" s="30">
        <f>INT(Raw_Orders!C1185)</f>
        <v>42368</v>
      </c>
      <c r="D1185" s="25">
        <f t="shared" si="54"/>
        <v>2015</v>
      </c>
      <c r="E1185" s="25">
        <f t="shared" si="55"/>
        <v>12</v>
      </c>
      <c r="F1185" s="25" t="str">
        <f t="shared" si="56"/>
        <v>Dec</v>
      </c>
      <c r="G1185" s="25">
        <f>Raw_Orders!G1185</f>
        <v>340</v>
      </c>
      <c r="H1185" s="29">
        <f>Raw_Orders!K1185</f>
        <v>1819.22</v>
      </c>
      <c r="I1185" s="25">
        <f>INDEX(tblAccounts[sales_rep_id],MATCH(B1185,tblAccounts[id],0))</f>
        <v>321640</v>
      </c>
      <c r="J1185" s="25">
        <f>INDEX(tblReps[region_id],MATCH(I1185,tblReps[id],0))</f>
        <v>1</v>
      </c>
      <c r="K1185" s="25" t="str">
        <f>INDEX(tblRegions[name],MATCH(J1185,tblRegions[id],0))</f>
        <v>Northeast</v>
      </c>
    </row>
    <row r="1186" spans="1:11" ht="15" customHeight="1" x14ac:dyDescent="0.3">
      <c r="A1186" s="25">
        <f>Raw_Orders!A1186</f>
        <v>1185</v>
      </c>
      <c r="B1186" s="25">
        <f>Raw_Orders!B1186</f>
        <v>1831</v>
      </c>
      <c r="C1186" s="30">
        <f>INT(Raw_Orders!C1186)</f>
        <v>42398</v>
      </c>
      <c r="D1186" s="25">
        <f t="shared" si="54"/>
        <v>2016</v>
      </c>
      <c r="E1186" s="25">
        <f t="shared" si="55"/>
        <v>1</v>
      </c>
      <c r="F1186" s="25" t="str">
        <f t="shared" si="56"/>
        <v>Jan</v>
      </c>
      <c r="G1186" s="25">
        <f>Raw_Orders!G1186</f>
        <v>359</v>
      </c>
      <c r="H1186" s="29">
        <f>Raw_Orders!K1186</f>
        <v>1924.01</v>
      </c>
      <c r="I1186" s="25">
        <f>INDEX(tblAccounts[sales_rep_id],MATCH(B1186,tblAccounts[id],0))</f>
        <v>321640</v>
      </c>
      <c r="J1186" s="25">
        <f>INDEX(tblReps[region_id],MATCH(I1186,tblReps[id],0))</f>
        <v>1</v>
      </c>
      <c r="K1186" s="25" t="str">
        <f>INDEX(tblRegions[name],MATCH(J1186,tblRegions[id],0))</f>
        <v>Northeast</v>
      </c>
    </row>
    <row r="1187" spans="1:11" ht="15" customHeight="1" x14ac:dyDescent="0.3">
      <c r="A1187" s="25">
        <f>Raw_Orders!A1187</f>
        <v>1186</v>
      </c>
      <c r="B1187" s="25">
        <f>Raw_Orders!B1187</f>
        <v>1831</v>
      </c>
      <c r="C1187" s="30">
        <f>INT(Raw_Orders!C1187)</f>
        <v>42427</v>
      </c>
      <c r="D1187" s="25">
        <f t="shared" si="54"/>
        <v>2016</v>
      </c>
      <c r="E1187" s="25">
        <f t="shared" si="55"/>
        <v>2</v>
      </c>
      <c r="F1187" s="25" t="str">
        <f t="shared" si="56"/>
        <v>Feb</v>
      </c>
      <c r="G1187" s="25">
        <f>Raw_Orders!G1187</f>
        <v>317</v>
      </c>
      <c r="H1187" s="29">
        <f>Raw_Orders!K1187</f>
        <v>1624.96</v>
      </c>
      <c r="I1187" s="25">
        <f>INDEX(tblAccounts[sales_rep_id],MATCH(B1187,tblAccounts[id],0))</f>
        <v>321640</v>
      </c>
      <c r="J1187" s="25">
        <f>INDEX(tblReps[region_id],MATCH(I1187,tblReps[id],0))</f>
        <v>1</v>
      </c>
      <c r="K1187" s="25" t="str">
        <f>INDEX(tblRegions[name],MATCH(J1187,tblRegions[id],0))</f>
        <v>Northeast</v>
      </c>
    </row>
    <row r="1188" spans="1:11" ht="15" customHeight="1" x14ac:dyDescent="0.3">
      <c r="A1188" s="25">
        <f>Raw_Orders!A1188</f>
        <v>1187</v>
      </c>
      <c r="B1188" s="25">
        <f>Raw_Orders!B1188</f>
        <v>1831</v>
      </c>
      <c r="C1188" s="30">
        <f>INT(Raw_Orders!C1188)</f>
        <v>42456</v>
      </c>
      <c r="D1188" s="25">
        <f t="shared" si="54"/>
        <v>2016</v>
      </c>
      <c r="E1188" s="25">
        <f t="shared" si="55"/>
        <v>3</v>
      </c>
      <c r="F1188" s="25" t="str">
        <f t="shared" si="56"/>
        <v>Mar</v>
      </c>
      <c r="G1188" s="25">
        <f>Raw_Orders!G1188</f>
        <v>355</v>
      </c>
      <c r="H1188" s="29">
        <f>Raw_Orders!K1188</f>
        <v>1914.07</v>
      </c>
      <c r="I1188" s="25">
        <f>INDEX(tblAccounts[sales_rep_id],MATCH(B1188,tblAccounts[id],0))</f>
        <v>321640</v>
      </c>
      <c r="J1188" s="25">
        <f>INDEX(tblReps[region_id],MATCH(I1188,tblReps[id],0))</f>
        <v>1</v>
      </c>
      <c r="K1188" s="25" t="str">
        <f>INDEX(tblRegions[name],MATCH(J1188,tblRegions[id],0))</f>
        <v>Northeast</v>
      </c>
    </row>
    <row r="1189" spans="1:11" ht="15" customHeight="1" x14ac:dyDescent="0.3">
      <c r="A1189" s="25">
        <f>Raw_Orders!A1189</f>
        <v>1188</v>
      </c>
      <c r="B1189" s="25">
        <f>Raw_Orders!B1189</f>
        <v>1831</v>
      </c>
      <c r="C1189" s="30">
        <f>INT(Raw_Orders!C1189)</f>
        <v>42486</v>
      </c>
      <c r="D1189" s="25">
        <f t="shared" si="54"/>
        <v>2016</v>
      </c>
      <c r="E1189" s="25">
        <f t="shared" si="55"/>
        <v>4</v>
      </c>
      <c r="F1189" s="25" t="str">
        <f t="shared" si="56"/>
        <v>Apr</v>
      </c>
      <c r="G1189" s="25">
        <f>Raw_Orders!G1189</f>
        <v>322</v>
      </c>
      <c r="H1189" s="29">
        <f>Raw_Orders!K1189</f>
        <v>1706.78</v>
      </c>
      <c r="I1189" s="25">
        <f>INDEX(tblAccounts[sales_rep_id],MATCH(B1189,tblAccounts[id],0))</f>
        <v>321640</v>
      </c>
      <c r="J1189" s="25">
        <f>INDEX(tblReps[region_id],MATCH(I1189,tblReps[id],0))</f>
        <v>1</v>
      </c>
      <c r="K1189" s="25" t="str">
        <f>INDEX(tblRegions[name],MATCH(J1189,tblRegions[id],0))</f>
        <v>Northeast</v>
      </c>
    </row>
    <row r="1190" spans="1:11" ht="15" customHeight="1" x14ac:dyDescent="0.3">
      <c r="A1190" s="25">
        <f>Raw_Orders!A1190</f>
        <v>1189</v>
      </c>
      <c r="B1190" s="25">
        <f>Raw_Orders!B1190</f>
        <v>1831</v>
      </c>
      <c r="C1190" s="30">
        <f>INT(Raw_Orders!C1190)</f>
        <v>42516</v>
      </c>
      <c r="D1190" s="25">
        <f t="shared" si="54"/>
        <v>2016</v>
      </c>
      <c r="E1190" s="25">
        <f t="shared" si="55"/>
        <v>5</v>
      </c>
      <c r="F1190" s="25" t="str">
        <f t="shared" si="56"/>
        <v>May</v>
      </c>
      <c r="G1190" s="25">
        <f>Raw_Orders!G1190</f>
        <v>267</v>
      </c>
      <c r="H1190" s="29">
        <f>Raw_Orders!K1190</f>
        <v>1429.83</v>
      </c>
      <c r="I1190" s="25">
        <f>INDEX(tblAccounts[sales_rep_id],MATCH(B1190,tblAccounts[id],0))</f>
        <v>321640</v>
      </c>
      <c r="J1190" s="25">
        <f>INDEX(tblReps[region_id],MATCH(I1190,tblReps[id],0))</f>
        <v>1</v>
      </c>
      <c r="K1190" s="25" t="str">
        <f>INDEX(tblRegions[name],MATCH(J1190,tblRegions[id],0))</f>
        <v>Northeast</v>
      </c>
    </row>
    <row r="1191" spans="1:11" ht="15" customHeight="1" x14ac:dyDescent="0.3">
      <c r="A1191" s="25">
        <f>Raw_Orders!A1191</f>
        <v>1190</v>
      </c>
      <c r="B1191" s="25">
        <f>Raw_Orders!B1191</f>
        <v>1831</v>
      </c>
      <c r="C1191" s="30">
        <f>INT(Raw_Orders!C1191)</f>
        <v>42545</v>
      </c>
      <c r="D1191" s="25">
        <f t="shared" si="54"/>
        <v>2016</v>
      </c>
      <c r="E1191" s="25">
        <f t="shared" si="55"/>
        <v>6</v>
      </c>
      <c r="F1191" s="25" t="str">
        <f t="shared" si="56"/>
        <v>Jun</v>
      </c>
      <c r="G1191" s="25">
        <f>Raw_Orders!G1191</f>
        <v>324</v>
      </c>
      <c r="H1191" s="29">
        <f>Raw_Orders!K1191</f>
        <v>1675.54</v>
      </c>
      <c r="I1191" s="25">
        <f>INDEX(tblAccounts[sales_rep_id],MATCH(B1191,tblAccounts[id],0))</f>
        <v>321640</v>
      </c>
      <c r="J1191" s="25">
        <f>INDEX(tblReps[region_id],MATCH(I1191,tblReps[id],0))</f>
        <v>1</v>
      </c>
      <c r="K1191" s="25" t="str">
        <f>INDEX(tblRegions[name],MATCH(J1191,tblRegions[id],0))</f>
        <v>Northeast</v>
      </c>
    </row>
    <row r="1192" spans="1:11" ht="15" customHeight="1" x14ac:dyDescent="0.3">
      <c r="A1192" s="25">
        <f>Raw_Orders!A1192</f>
        <v>1191</v>
      </c>
      <c r="B1192" s="25">
        <f>Raw_Orders!B1192</f>
        <v>1831</v>
      </c>
      <c r="C1192" s="30">
        <f>INT(Raw_Orders!C1192)</f>
        <v>42575</v>
      </c>
      <c r="D1192" s="25">
        <f t="shared" si="54"/>
        <v>2016</v>
      </c>
      <c r="E1192" s="25">
        <f t="shared" si="55"/>
        <v>7</v>
      </c>
      <c r="F1192" s="25" t="str">
        <f t="shared" si="56"/>
        <v>Jul</v>
      </c>
      <c r="G1192" s="25">
        <f>Raw_Orders!G1192</f>
        <v>9638</v>
      </c>
      <c r="H1192" s="29">
        <f>Raw_Orders!K1192</f>
        <v>77285.75</v>
      </c>
      <c r="I1192" s="25">
        <f>INDEX(tblAccounts[sales_rep_id],MATCH(B1192,tblAccounts[id],0))</f>
        <v>321640</v>
      </c>
      <c r="J1192" s="25">
        <f>INDEX(tblReps[region_id],MATCH(I1192,tblReps[id],0))</f>
        <v>1</v>
      </c>
      <c r="K1192" s="25" t="str">
        <f>INDEX(tblRegions[name],MATCH(J1192,tblRegions[id],0))</f>
        <v>Northeast</v>
      </c>
    </row>
    <row r="1193" spans="1:11" ht="15" customHeight="1" x14ac:dyDescent="0.3">
      <c r="A1193" s="25">
        <f>Raw_Orders!A1193</f>
        <v>1192</v>
      </c>
      <c r="B1193" s="25">
        <f>Raw_Orders!B1193</f>
        <v>1831</v>
      </c>
      <c r="C1193" s="30">
        <f>INT(Raw_Orders!C1193)</f>
        <v>42605</v>
      </c>
      <c r="D1193" s="25">
        <f t="shared" si="54"/>
        <v>2016</v>
      </c>
      <c r="E1193" s="25">
        <f t="shared" si="55"/>
        <v>8</v>
      </c>
      <c r="F1193" s="25" t="str">
        <f t="shared" si="56"/>
        <v>Aug</v>
      </c>
      <c r="G1193" s="25">
        <f>Raw_Orders!G1193</f>
        <v>93</v>
      </c>
      <c r="H1193" s="29">
        <f>Raw_Orders!K1193</f>
        <v>728.07</v>
      </c>
      <c r="I1193" s="25">
        <f>INDEX(tblAccounts[sales_rep_id],MATCH(B1193,tblAccounts[id],0))</f>
        <v>321640</v>
      </c>
      <c r="J1193" s="25">
        <f>INDEX(tblReps[region_id],MATCH(I1193,tblReps[id],0))</f>
        <v>1</v>
      </c>
      <c r="K1193" s="25" t="str">
        <f>INDEX(tblRegions[name],MATCH(J1193,tblRegions[id],0))</f>
        <v>Northeast</v>
      </c>
    </row>
    <row r="1194" spans="1:11" ht="15" customHeight="1" x14ac:dyDescent="0.3">
      <c r="A1194" s="25">
        <f>Raw_Orders!A1194</f>
        <v>1193</v>
      </c>
      <c r="B1194" s="25">
        <f>Raw_Orders!B1194</f>
        <v>1831</v>
      </c>
      <c r="C1194" s="30">
        <f>INT(Raw_Orders!C1194)</f>
        <v>42634</v>
      </c>
      <c r="D1194" s="25">
        <f t="shared" si="54"/>
        <v>2016</v>
      </c>
      <c r="E1194" s="25">
        <f t="shared" si="55"/>
        <v>9</v>
      </c>
      <c r="F1194" s="25" t="str">
        <f t="shared" si="56"/>
        <v>Sep</v>
      </c>
      <c r="G1194" s="25">
        <f>Raw_Orders!G1194</f>
        <v>342</v>
      </c>
      <c r="H1194" s="29">
        <f>Raw_Orders!K1194</f>
        <v>1799.14</v>
      </c>
      <c r="I1194" s="25">
        <f>INDEX(tblAccounts[sales_rep_id],MATCH(B1194,tblAccounts[id],0))</f>
        <v>321640</v>
      </c>
      <c r="J1194" s="25">
        <f>INDEX(tblReps[region_id],MATCH(I1194,tblReps[id],0))</f>
        <v>1</v>
      </c>
      <c r="K1194" s="25" t="str">
        <f>INDEX(tblRegions[name],MATCH(J1194,tblRegions[id],0))</f>
        <v>Northeast</v>
      </c>
    </row>
    <row r="1195" spans="1:11" ht="15" customHeight="1" x14ac:dyDescent="0.3">
      <c r="A1195" s="25">
        <f>Raw_Orders!A1195</f>
        <v>1194</v>
      </c>
      <c r="B1195" s="25">
        <f>Raw_Orders!B1195</f>
        <v>1831</v>
      </c>
      <c r="C1195" s="30">
        <f>INT(Raw_Orders!C1195)</f>
        <v>42663</v>
      </c>
      <c r="D1195" s="25">
        <f t="shared" si="54"/>
        <v>2016</v>
      </c>
      <c r="E1195" s="25">
        <f t="shared" si="55"/>
        <v>10</v>
      </c>
      <c r="F1195" s="25" t="str">
        <f t="shared" si="56"/>
        <v>Oct</v>
      </c>
      <c r="G1195" s="25">
        <f>Raw_Orders!G1195</f>
        <v>347</v>
      </c>
      <c r="H1195" s="29">
        <f>Raw_Orders!K1195</f>
        <v>1855.39</v>
      </c>
      <c r="I1195" s="25">
        <f>INDEX(tblAccounts[sales_rep_id],MATCH(B1195,tblAccounts[id],0))</f>
        <v>321640</v>
      </c>
      <c r="J1195" s="25">
        <f>INDEX(tblReps[region_id],MATCH(I1195,tblReps[id],0))</f>
        <v>1</v>
      </c>
      <c r="K1195" s="25" t="str">
        <f>INDEX(tblRegions[name],MATCH(J1195,tblRegions[id],0))</f>
        <v>Northeast</v>
      </c>
    </row>
    <row r="1196" spans="1:11" ht="15" customHeight="1" x14ac:dyDescent="0.3">
      <c r="A1196" s="25">
        <f>Raw_Orders!A1196</f>
        <v>1195</v>
      </c>
      <c r="B1196" s="25">
        <f>Raw_Orders!B1196</f>
        <v>1831</v>
      </c>
      <c r="C1196" s="30">
        <f>INT(Raw_Orders!C1196)</f>
        <v>42693</v>
      </c>
      <c r="D1196" s="25">
        <f t="shared" si="54"/>
        <v>2016</v>
      </c>
      <c r="E1196" s="25">
        <f t="shared" si="55"/>
        <v>11</v>
      </c>
      <c r="F1196" s="25" t="str">
        <f t="shared" si="56"/>
        <v>Nov</v>
      </c>
      <c r="G1196" s="25">
        <f>Raw_Orders!G1196</f>
        <v>512</v>
      </c>
      <c r="H1196" s="29">
        <f>Raw_Orders!K1196</f>
        <v>3138.05</v>
      </c>
      <c r="I1196" s="25">
        <f>INDEX(tblAccounts[sales_rep_id],MATCH(B1196,tblAccounts[id],0))</f>
        <v>321640</v>
      </c>
      <c r="J1196" s="25">
        <f>INDEX(tblReps[region_id],MATCH(I1196,tblReps[id],0))</f>
        <v>1</v>
      </c>
      <c r="K1196" s="25" t="str">
        <f>INDEX(tblRegions[name],MATCH(J1196,tblRegions[id],0))</f>
        <v>Northeast</v>
      </c>
    </row>
    <row r="1197" spans="1:11" ht="15" customHeight="1" x14ac:dyDescent="0.3">
      <c r="A1197" s="25">
        <f>Raw_Orders!A1197</f>
        <v>1196</v>
      </c>
      <c r="B1197" s="25">
        <f>Raw_Orders!B1197</f>
        <v>1831</v>
      </c>
      <c r="C1197" s="30">
        <f>INT(Raw_Orders!C1197)</f>
        <v>42722</v>
      </c>
      <c r="D1197" s="25">
        <f t="shared" si="54"/>
        <v>2016</v>
      </c>
      <c r="E1197" s="25">
        <f t="shared" si="55"/>
        <v>12</v>
      </c>
      <c r="F1197" s="25" t="str">
        <f t="shared" si="56"/>
        <v>Dec</v>
      </c>
      <c r="G1197" s="25">
        <f>Raw_Orders!G1197</f>
        <v>436</v>
      </c>
      <c r="H1197" s="29">
        <f>Raw_Orders!K1197</f>
        <v>2419.54</v>
      </c>
      <c r="I1197" s="25">
        <f>INDEX(tblAccounts[sales_rep_id],MATCH(B1197,tblAccounts[id],0))</f>
        <v>321640</v>
      </c>
      <c r="J1197" s="25">
        <f>INDEX(tblReps[region_id],MATCH(I1197,tblReps[id],0))</f>
        <v>1</v>
      </c>
      <c r="K1197" s="25" t="str">
        <f>INDEX(tblRegions[name],MATCH(J1197,tblRegions[id],0))</f>
        <v>Northeast</v>
      </c>
    </row>
    <row r="1198" spans="1:11" ht="15" customHeight="1" x14ac:dyDescent="0.3">
      <c r="A1198" s="25">
        <f>Raw_Orders!A1198</f>
        <v>1197</v>
      </c>
      <c r="B1198" s="25">
        <f>Raw_Orders!B1198</f>
        <v>1841</v>
      </c>
      <c r="C1198" s="30">
        <f>INT(Raw_Orders!C1198)</f>
        <v>42344</v>
      </c>
      <c r="D1198" s="25">
        <f t="shared" si="54"/>
        <v>2015</v>
      </c>
      <c r="E1198" s="25">
        <f t="shared" si="55"/>
        <v>12</v>
      </c>
      <c r="F1198" s="25" t="str">
        <f t="shared" si="56"/>
        <v>Dec</v>
      </c>
      <c r="G1198" s="25">
        <f>Raw_Orders!G1198</f>
        <v>518</v>
      </c>
      <c r="H1198" s="29">
        <f>Raw_Orders!K1198</f>
        <v>2632.97</v>
      </c>
      <c r="I1198" s="25">
        <f>INDEX(tblAccounts[sales_rep_id],MATCH(B1198,tblAccounts[id],0))</f>
        <v>321630</v>
      </c>
      <c r="J1198" s="25">
        <f>INDEX(tblReps[region_id],MATCH(I1198,tblReps[id],0))</f>
        <v>1</v>
      </c>
      <c r="K1198" s="25" t="str">
        <f>INDEX(tblRegions[name],MATCH(J1198,tblRegions[id],0))</f>
        <v>Northeast</v>
      </c>
    </row>
    <row r="1199" spans="1:11" ht="15" customHeight="1" x14ac:dyDescent="0.3">
      <c r="A1199" s="25">
        <f>Raw_Orders!A1199</f>
        <v>1198</v>
      </c>
      <c r="B1199" s="25">
        <f>Raw_Orders!B1199</f>
        <v>1841</v>
      </c>
      <c r="C1199" s="30">
        <f>INT(Raw_Orders!C1199)</f>
        <v>42374</v>
      </c>
      <c r="D1199" s="25">
        <f t="shared" si="54"/>
        <v>2016</v>
      </c>
      <c r="E1199" s="25">
        <f t="shared" si="55"/>
        <v>1</v>
      </c>
      <c r="F1199" s="25" t="str">
        <f t="shared" si="56"/>
        <v>Jan</v>
      </c>
      <c r="G1199" s="25">
        <f>Raw_Orders!G1199</f>
        <v>541</v>
      </c>
      <c r="H1199" s="29">
        <f>Raw_Orders!K1199</f>
        <v>2802.88</v>
      </c>
      <c r="I1199" s="25">
        <f>INDEX(tblAccounts[sales_rep_id],MATCH(B1199,tblAccounts[id],0))</f>
        <v>321630</v>
      </c>
      <c r="J1199" s="25">
        <f>INDEX(tblReps[region_id],MATCH(I1199,tblReps[id],0))</f>
        <v>1</v>
      </c>
      <c r="K1199" s="25" t="str">
        <f>INDEX(tblRegions[name],MATCH(J1199,tblRegions[id],0))</f>
        <v>Northeast</v>
      </c>
    </row>
    <row r="1200" spans="1:11" ht="15" customHeight="1" x14ac:dyDescent="0.3">
      <c r="A1200" s="25">
        <f>Raw_Orders!A1200</f>
        <v>1199</v>
      </c>
      <c r="B1200" s="25">
        <f>Raw_Orders!B1200</f>
        <v>1841</v>
      </c>
      <c r="C1200" s="30">
        <f>INT(Raw_Orders!C1200)</f>
        <v>42403</v>
      </c>
      <c r="D1200" s="25">
        <f t="shared" si="54"/>
        <v>2016</v>
      </c>
      <c r="E1200" s="25">
        <f t="shared" si="55"/>
        <v>2</v>
      </c>
      <c r="F1200" s="25" t="str">
        <f t="shared" si="56"/>
        <v>Feb</v>
      </c>
      <c r="G1200" s="25">
        <f>Raw_Orders!G1200</f>
        <v>781</v>
      </c>
      <c r="H1200" s="29">
        <f>Raw_Orders!K1200</f>
        <v>4597.82</v>
      </c>
      <c r="I1200" s="25">
        <f>INDEX(tblAccounts[sales_rep_id],MATCH(B1200,tblAccounts[id],0))</f>
        <v>321630</v>
      </c>
      <c r="J1200" s="25">
        <f>INDEX(tblReps[region_id],MATCH(I1200,tblReps[id],0))</f>
        <v>1</v>
      </c>
      <c r="K1200" s="25" t="str">
        <f>INDEX(tblRegions[name],MATCH(J1200,tblRegions[id],0))</f>
        <v>Northeast</v>
      </c>
    </row>
    <row r="1201" spans="1:11" ht="15" customHeight="1" x14ac:dyDescent="0.3">
      <c r="A1201" s="25">
        <f>Raw_Orders!A1201</f>
        <v>1200</v>
      </c>
      <c r="B1201" s="25">
        <f>Raw_Orders!B1201</f>
        <v>1841</v>
      </c>
      <c r="C1201" s="30">
        <f>INT(Raw_Orders!C1201)</f>
        <v>42432</v>
      </c>
      <c r="D1201" s="25">
        <f t="shared" si="54"/>
        <v>2016</v>
      </c>
      <c r="E1201" s="25">
        <f t="shared" si="55"/>
        <v>3</v>
      </c>
      <c r="F1201" s="25" t="str">
        <f t="shared" si="56"/>
        <v>Mar</v>
      </c>
      <c r="G1201" s="25">
        <f>Raw_Orders!G1201</f>
        <v>526</v>
      </c>
      <c r="H1201" s="29">
        <f>Raw_Orders!K1201</f>
        <v>2732.36</v>
      </c>
      <c r="I1201" s="25">
        <f>INDEX(tblAccounts[sales_rep_id],MATCH(B1201,tblAccounts[id],0))</f>
        <v>321630</v>
      </c>
      <c r="J1201" s="25">
        <f>INDEX(tblReps[region_id],MATCH(I1201,tblReps[id],0))</f>
        <v>1</v>
      </c>
      <c r="K1201" s="25" t="str">
        <f>INDEX(tblRegions[name],MATCH(J1201,tblRegions[id],0))</f>
        <v>Northeast</v>
      </c>
    </row>
    <row r="1202" spans="1:11" ht="15" customHeight="1" x14ac:dyDescent="0.3">
      <c r="A1202" s="25">
        <f>Raw_Orders!A1202</f>
        <v>1201</v>
      </c>
      <c r="B1202" s="25">
        <f>Raw_Orders!B1202</f>
        <v>1841</v>
      </c>
      <c r="C1202" s="30">
        <f>INT(Raw_Orders!C1202)</f>
        <v>42461</v>
      </c>
      <c r="D1202" s="25">
        <f t="shared" si="54"/>
        <v>2016</v>
      </c>
      <c r="E1202" s="25">
        <f t="shared" si="55"/>
        <v>4</v>
      </c>
      <c r="F1202" s="25" t="str">
        <f t="shared" si="56"/>
        <v>Apr</v>
      </c>
      <c r="G1202" s="25">
        <f>Raw_Orders!G1202</f>
        <v>448</v>
      </c>
      <c r="H1202" s="29">
        <f>Raw_Orders!K1202</f>
        <v>2248.04</v>
      </c>
      <c r="I1202" s="25">
        <f>INDEX(tblAccounts[sales_rep_id],MATCH(B1202,tblAccounts[id],0))</f>
        <v>321630</v>
      </c>
      <c r="J1202" s="25">
        <f>INDEX(tblReps[region_id],MATCH(I1202,tblReps[id],0))</f>
        <v>1</v>
      </c>
      <c r="K1202" s="25" t="str">
        <f>INDEX(tblRegions[name],MATCH(J1202,tblRegions[id],0))</f>
        <v>Northeast</v>
      </c>
    </row>
    <row r="1203" spans="1:11" ht="15" customHeight="1" x14ac:dyDescent="0.3">
      <c r="A1203" s="25">
        <f>Raw_Orders!A1203</f>
        <v>1202</v>
      </c>
      <c r="B1203" s="25">
        <f>Raw_Orders!B1203</f>
        <v>1841</v>
      </c>
      <c r="C1203" s="30">
        <f>INT(Raw_Orders!C1203)</f>
        <v>42490</v>
      </c>
      <c r="D1203" s="25">
        <f t="shared" si="54"/>
        <v>2016</v>
      </c>
      <c r="E1203" s="25">
        <f t="shared" si="55"/>
        <v>4</v>
      </c>
      <c r="F1203" s="25" t="str">
        <f t="shared" si="56"/>
        <v>Apr</v>
      </c>
      <c r="G1203" s="25">
        <f>Raw_Orders!G1203</f>
        <v>529</v>
      </c>
      <c r="H1203" s="29">
        <f>Raw_Orders!K1203</f>
        <v>2714.83</v>
      </c>
      <c r="I1203" s="25">
        <f>INDEX(tblAccounts[sales_rep_id],MATCH(B1203,tblAccounts[id],0))</f>
        <v>321630</v>
      </c>
      <c r="J1203" s="25">
        <f>INDEX(tblReps[region_id],MATCH(I1203,tblReps[id],0))</f>
        <v>1</v>
      </c>
      <c r="K1203" s="25" t="str">
        <f>INDEX(tblRegions[name],MATCH(J1203,tblRegions[id],0))</f>
        <v>Northeast</v>
      </c>
    </row>
    <row r="1204" spans="1:11" ht="15" customHeight="1" x14ac:dyDescent="0.3">
      <c r="A1204" s="25">
        <f>Raw_Orders!A1204</f>
        <v>1203</v>
      </c>
      <c r="B1204" s="25">
        <f>Raw_Orders!B1204</f>
        <v>1841</v>
      </c>
      <c r="C1204" s="30">
        <f>INT(Raw_Orders!C1204)</f>
        <v>42520</v>
      </c>
      <c r="D1204" s="25">
        <f t="shared" si="54"/>
        <v>2016</v>
      </c>
      <c r="E1204" s="25">
        <f t="shared" si="55"/>
        <v>5</v>
      </c>
      <c r="F1204" s="25" t="str">
        <f t="shared" si="56"/>
        <v>May</v>
      </c>
      <c r="G1204" s="25">
        <f>Raw_Orders!G1204</f>
        <v>504</v>
      </c>
      <c r="H1204" s="29">
        <f>Raw_Orders!K1204</f>
        <v>2532.46</v>
      </c>
      <c r="I1204" s="25">
        <f>INDEX(tblAccounts[sales_rep_id],MATCH(B1204,tblAccounts[id],0))</f>
        <v>321630</v>
      </c>
      <c r="J1204" s="25">
        <f>INDEX(tblReps[region_id],MATCH(I1204,tblReps[id],0))</f>
        <v>1</v>
      </c>
      <c r="K1204" s="25" t="str">
        <f>INDEX(tblRegions[name],MATCH(J1204,tblRegions[id],0))</f>
        <v>Northeast</v>
      </c>
    </row>
    <row r="1205" spans="1:11" ht="15" customHeight="1" x14ac:dyDescent="0.3">
      <c r="A1205" s="25">
        <f>Raw_Orders!A1205</f>
        <v>1204</v>
      </c>
      <c r="B1205" s="25">
        <f>Raw_Orders!B1205</f>
        <v>1841</v>
      </c>
      <c r="C1205" s="30">
        <f>INT(Raw_Orders!C1205)</f>
        <v>42550</v>
      </c>
      <c r="D1205" s="25">
        <f t="shared" si="54"/>
        <v>2016</v>
      </c>
      <c r="E1205" s="25">
        <f t="shared" si="55"/>
        <v>6</v>
      </c>
      <c r="F1205" s="25" t="str">
        <f t="shared" si="56"/>
        <v>Jun</v>
      </c>
      <c r="G1205" s="25">
        <f>Raw_Orders!G1205</f>
        <v>512</v>
      </c>
      <c r="H1205" s="29">
        <f>Raw_Orders!K1205</f>
        <v>2564.88</v>
      </c>
      <c r="I1205" s="25">
        <f>INDEX(tblAccounts[sales_rep_id],MATCH(B1205,tblAccounts[id],0))</f>
        <v>321630</v>
      </c>
      <c r="J1205" s="25">
        <f>INDEX(tblReps[region_id],MATCH(I1205,tblReps[id],0))</f>
        <v>1</v>
      </c>
      <c r="K1205" s="25" t="str">
        <f>INDEX(tblRegions[name],MATCH(J1205,tblRegions[id],0))</f>
        <v>Northeast</v>
      </c>
    </row>
    <row r="1206" spans="1:11" ht="15" customHeight="1" x14ac:dyDescent="0.3">
      <c r="A1206" s="25">
        <f>Raw_Orders!A1206</f>
        <v>1205</v>
      </c>
      <c r="B1206" s="25">
        <f>Raw_Orders!B1206</f>
        <v>1841</v>
      </c>
      <c r="C1206" s="30">
        <f>INT(Raw_Orders!C1206)</f>
        <v>42579</v>
      </c>
      <c r="D1206" s="25">
        <f t="shared" si="54"/>
        <v>2016</v>
      </c>
      <c r="E1206" s="25">
        <f t="shared" si="55"/>
        <v>7</v>
      </c>
      <c r="F1206" s="25" t="str">
        <f t="shared" si="56"/>
        <v>Jul</v>
      </c>
      <c r="G1206" s="25">
        <f>Raw_Orders!G1206</f>
        <v>529</v>
      </c>
      <c r="H1206" s="29">
        <f>Raw_Orders!K1206</f>
        <v>2747.27</v>
      </c>
      <c r="I1206" s="25">
        <f>INDEX(tblAccounts[sales_rep_id],MATCH(B1206,tblAccounts[id],0))</f>
        <v>321630</v>
      </c>
      <c r="J1206" s="25">
        <f>INDEX(tblReps[region_id],MATCH(I1206,tblReps[id],0))</f>
        <v>1</v>
      </c>
      <c r="K1206" s="25" t="str">
        <f>INDEX(tblRegions[name],MATCH(J1206,tblRegions[id],0))</f>
        <v>Northeast</v>
      </c>
    </row>
    <row r="1207" spans="1:11" ht="15" customHeight="1" x14ac:dyDescent="0.3">
      <c r="A1207" s="25">
        <f>Raw_Orders!A1207</f>
        <v>1206</v>
      </c>
      <c r="B1207" s="25">
        <f>Raw_Orders!B1207</f>
        <v>1841</v>
      </c>
      <c r="C1207" s="30">
        <f>INT(Raw_Orders!C1207)</f>
        <v>42608</v>
      </c>
      <c r="D1207" s="25">
        <f t="shared" si="54"/>
        <v>2016</v>
      </c>
      <c r="E1207" s="25">
        <f t="shared" si="55"/>
        <v>8</v>
      </c>
      <c r="F1207" s="25" t="str">
        <f t="shared" si="56"/>
        <v>Aug</v>
      </c>
      <c r="G1207" s="25">
        <f>Raw_Orders!G1207</f>
        <v>490</v>
      </c>
      <c r="H1207" s="29">
        <f>Raw_Orders!K1207</f>
        <v>2445.1</v>
      </c>
      <c r="I1207" s="25">
        <f>INDEX(tblAccounts[sales_rep_id],MATCH(B1207,tblAccounts[id],0))</f>
        <v>321630</v>
      </c>
      <c r="J1207" s="25">
        <f>INDEX(tblReps[region_id],MATCH(I1207,tblReps[id],0))</f>
        <v>1</v>
      </c>
      <c r="K1207" s="25" t="str">
        <f>INDEX(tblRegions[name],MATCH(J1207,tblRegions[id],0))</f>
        <v>Northeast</v>
      </c>
    </row>
    <row r="1208" spans="1:11" ht="15" customHeight="1" x14ac:dyDescent="0.3">
      <c r="A1208" s="25">
        <f>Raw_Orders!A1208</f>
        <v>1207</v>
      </c>
      <c r="B1208" s="25">
        <f>Raw_Orders!B1208</f>
        <v>1841</v>
      </c>
      <c r="C1208" s="30">
        <f>INT(Raw_Orders!C1208)</f>
        <v>42637</v>
      </c>
      <c r="D1208" s="25">
        <f t="shared" si="54"/>
        <v>2016</v>
      </c>
      <c r="E1208" s="25">
        <f t="shared" si="55"/>
        <v>9</v>
      </c>
      <c r="F1208" s="25" t="str">
        <f t="shared" si="56"/>
        <v>Sep</v>
      </c>
      <c r="G1208" s="25">
        <f>Raw_Orders!G1208</f>
        <v>472</v>
      </c>
      <c r="H1208" s="29">
        <f>Raw_Orders!K1208</f>
        <v>2364.04</v>
      </c>
      <c r="I1208" s="25">
        <f>INDEX(tblAccounts[sales_rep_id],MATCH(B1208,tblAccounts[id],0))</f>
        <v>321630</v>
      </c>
      <c r="J1208" s="25">
        <f>INDEX(tblReps[region_id],MATCH(I1208,tblReps[id],0))</f>
        <v>1</v>
      </c>
      <c r="K1208" s="25" t="str">
        <f>INDEX(tblRegions[name],MATCH(J1208,tblRegions[id],0))</f>
        <v>Northeast</v>
      </c>
    </row>
    <row r="1209" spans="1:11" ht="15" customHeight="1" x14ac:dyDescent="0.3">
      <c r="A1209" s="25">
        <f>Raw_Orders!A1209</f>
        <v>1208</v>
      </c>
      <c r="B1209" s="25">
        <f>Raw_Orders!B1209</f>
        <v>1841</v>
      </c>
      <c r="C1209" s="30">
        <f>INT(Raw_Orders!C1209)</f>
        <v>42666</v>
      </c>
      <c r="D1209" s="25">
        <f t="shared" si="54"/>
        <v>2016</v>
      </c>
      <c r="E1209" s="25">
        <f t="shared" si="55"/>
        <v>10</v>
      </c>
      <c r="F1209" s="25" t="str">
        <f t="shared" si="56"/>
        <v>Oct</v>
      </c>
      <c r="G1209" s="25">
        <f>Raw_Orders!G1209</f>
        <v>587</v>
      </c>
      <c r="H1209" s="29">
        <f>Raw_Orders!K1209</f>
        <v>3131.67</v>
      </c>
      <c r="I1209" s="25">
        <f>INDEX(tblAccounts[sales_rep_id],MATCH(B1209,tblAccounts[id],0))</f>
        <v>321630</v>
      </c>
      <c r="J1209" s="25">
        <f>INDEX(tblReps[region_id],MATCH(I1209,tblReps[id],0))</f>
        <v>1</v>
      </c>
      <c r="K1209" s="25" t="str">
        <f>INDEX(tblRegions[name],MATCH(J1209,tblRegions[id],0))</f>
        <v>Northeast</v>
      </c>
    </row>
    <row r="1210" spans="1:11" ht="15" customHeight="1" x14ac:dyDescent="0.3">
      <c r="A1210" s="25">
        <f>Raw_Orders!A1210</f>
        <v>1209</v>
      </c>
      <c r="B1210" s="25">
        <f>Raw_Orders!B1210</f>
        <v>1841</v>
      </c>
      <c r="C1210" s="30">
        <f>INT(Raw_Orders!C1210)</f>
        <v>42695</v>
      </c>
      <c r="D1210" s="25">
        <f t="shared" si="54"/>
        <v>2016</v>
      </c>
      <c r="E1210" s="25">
        <f t="shared" si="55"/>
        <v>11</v>
      </c>
      <c r="F1210" s="25" t="str">
        <f t="shared" si="56"/>
        <v>Nov</v>
      </c>
      <c r="G1210" s="25">
        <f>Raw_Orders!G1210</f>
        <v>512</v>
      </c>
      <c r="H1210" s="29">
        <f>Raw_Orders!K1210</f>
        <v>2554.88</v>
      </c>
      <c r="I1210" s="25">
        <f>INDEX(tblAccounts[sales_rep_id],MATCH(B1210,tblAccounts[id],0))</f>
        <v>321630</v>
      </c>
      <c r="J1210" s="25">
        <f>INDEX(tblReps[region_id],MATCH(I1210,tblReps[id],0))</f>
        <v>1</v>
      </c>
      <c r="K1210" s="25" t="str">
        <f>INDEX(tblRegions[name],MATCH(J1210,tblRegions[id],0))</f>
        <v>Northeast</v>
      </c>
    </row>
    <row r="1211" spans="1:11" ht="15" customHeight="1" x14ac:dyDescent="0.3">
      <c r="A1211" s="25">
        <f>Raw_Orders!A1211</f>
        <v>1210</v>
      </c>
      <c r="B1211" s="25">
        <f>Raw_Orders!B1211</f>
        <v>1841</v>
      </c>
      <c r="C1211" s="30">
        <f>INT(Raw_Orders!C1211)</f>
        <v>42724</v>
      </c>
      <c r="D1211" s="25">
        <f t="shared" si="54"/>
        <v>2016</v>
      </c>
      <c r="E1211" s="25">
        <f t="shared" si="55"/>
        <v>12</v>
      </c>
      <c r="F1211" s="25" t="str">
        <f t="shared" si="56"/>
        <v>Dec</v>
      </c>
      <c r="G1211" s="25">
        <f>Raw_Orders!G1211</f>
        <v>527</v>
      </c>
      <c r="H1211" s="29">
        <f>Raw_Orders!K1211</f>
        <v>2654.77</v>
      </c>
      <c r="I1211" s="25">
        <f>INDEX(tblAccounts[sales_rep_id],MATCH(B1211,tblAccounts[id],0))</f>
        <v>321630</v>
      </c>
      <c r="J1211" s="25">
        <f>INDEX(tblReps[region_id],MATCH(I1211,tblReps[id],0))</f>
        <v>1</v>
      </c>
      <c r="K1211" s="25" t="str">
        <f>INDEX(tblRegions[name],MATCH(J1211,tblRegions[id],0))</f>
        <v>Northeast</v>
      </c>
    </row>
    <row r="1212" spans="1:11" ht="15" customHeight="1" x14ac:dyDescent="0.3">
      <c r="A1212" s="25">
        <f>Raw_Orders!A1212</f>
        <v>1211</v>
      </c>
      <c r="B1212" s="25">
        <f>Raw_Orders!B1212</f>
        <v>1851</v>
      </c>
      <c r="C1212" s="30">
        <f>INT(Raw_Orders!C1212)</f>
        <v>41806</v>
      </c>
      <c r="D1212" s="25">
        <f t="shared" si="54"/>
        <v>2014</v>
      </c>
      <c r="E1212" s="25">
        <f t="shared" si="55"/>
        <v>6</v>
      </c>
      <c r="F1212" s="25" t="str">
        <f t="shared" si="56"/>
        <v>Jun</v>
      </c>
      <c r="G1212" s="25">
        <f>Raw_Orders!G1212</f>
        <v>494</v>
      </c>
      <c r="H1212" s="29">
        <f>Raw_Orders!K1212</f>
        <v>2467.56</v>
      </c>
      <c r="I1212" s="25">
        <f>INDEX(tblAccounts[sales_rep_id],MATCH(B1212,tblAccounts[id],0))</f>
        <v>321640</v>
      </c>
      <c r="J1212" s="25">
        <f>INDEX(tblReps[region_id],MATCH(I1212,tblReps[id],0))</f>
        <v>1</v>
      </c>
      <c r="K1212" s="25" t="str">
        <f>INDEX(tblRegions[name],MATCH(J1212,tblRegions[id],0))</f>
        <v>Northeast</v>
      </c>
    </row>
    <row r="1213" spans="1:11" ht="15" customHeight="1" x14ac:dyDescent="0.3">
      <c r="A1213" s="25">
        <f>Raw_Orders!A1213</f>
        <v>1212</v>
      </c>
      <c r="B1213" s="25">
        <f>Raw_Orders!B1213</f>
        <v>1851</v>
      </c>
      <c r="C1213" s="30">
        <f>INT(Raw_Orders!C1213)</f>
        <v>41836</v>
      </c>
      <c r="D1213" s="25">
        <f t="shared" si="54"/>
        <v>2014</v>
      </c>
      <c r="E1213" s="25">
        <f t="shared" si="55"/>
        <v>7</v>
      </c>
      <c r="F1213" s="25" t="str">
        <f t="shared" si="56"/>
        <v>Jul</v>
      </c>
      <c r="G1213" s="25">
        <f>Raw_Orders!G1213</f>
        <v>551</v>
      </c>
      <c r="H1213" s="29">
        <f>Raw_Orders!K1213</f>
        <v>2836.44</v>
      </c>
      <c r="I1213" s="25">
        <f>INDEX(tblAccounts[sales_rep_id],MATCH(B1213,tblAccounts[id],0))</f>
        <v>321640</v>
      </c>
      <c r="J1213" s="25">
        <f>INDEX(tblReps[region_id],MATCH(I1213,tblReps[id],0))</f>
        <v>1</v>
      </c>
      <c r="K1213" s="25" t="str">
        <f>INDEX(tblRegions[name],MATCH(J1213,tblRegions[id],0))</f>
        <v>Northeast</v>
      </c>
    </row>
    <row r="1214" spans="1:11" ht="15" customHeight="1" x14ac:dyDescent="0.3">
      <c r="A1214" s="25">
        <f>Raw_Orders!A1214</f>
        <v>1213</v>
      </c>
      <c r="B1214" s="25">
        <f>Raw_Orders!B1214</f>
        <v>1851</v>
      </c>
      <c r="C1214" s="30">
        <f>INT(Raw_Orders!C1214)</f>
        <v>41866</v>
      </c>
      <c r="D1214" s="25">
        <f t="shared" si="54"/>
        <v>2014</v>
      </c>
      <c r="E1214" s="25">
        <f t="shared" si="55"/>
        <v>8</v>
      </c>
      <c r="F1214" s="25" t="str">
        <f t="shared" si="56"/>
        <v>Aug</v>
      </c>
      <c r="G1214" s="25">
        <f>Raw_Orders!G1214</f>
        <v>523</v>
      </c>
      <c r="H1214" s="29">
        <f>Raw_Orders!K1214</f>
        <v>2703.67</v>
      </c>
      <c r="I1214" s="25">
        <f>INDEX(tblAccounts[sales_rep_id],MATCH(B1214,tblAccounts[id],0))</f>
        <v>321640</v>
      </c>
      <c r="J1214" s="25">
        <f>INDEX(tblReps[region_id],MATCH(I1214,tblReps[id],0))</f>
        <v>1</v>
      </c>
      <c r="K1214" s="25" t="str">
        <f>INDEX(tblRegions[name],MATCH(J1214,tblRegions[id],0))</f>
        <v>Northeast</v>
      </c>
    </row>
    <row r="1215" spans="1:11" ht="15" customHeight="1" x14ac:dyDescent="0.3">
      <c r="A1215" s="25">
        <f>Raw_Orders!A1215</f>
        <v>1214</v>
      </c>
      <c r="B1215" s="25">
        <f>Raw_Orders!B1215</f>
        <v>1851</v>
      </c>
      <c r="C1215" s="30">
        <f>INT(Raw_Orders!C1215)</f>
        <v>41895</v>
      </c>
      <c r="D1215" s="25">
        <f t="shared" si="54"/>
        <v>2014</v>
      </c>
      <c r="E1215" s="25">
        <f t="shared" si="55"/>
        <v>9</v>
      </c>
      <c r="F1215" s="25" t="str">
        <f t="shared" si="56"/>
        <v>Sep</v>
      </c>
      <c r="G1215" s="25">
        <f>Raw_Orders!G1215</f>
        <v>525</v>
      </c>
      <c r="H1215" s="29">
        <f>Raw_Orders!K1215</f>
        <v>2692.31</v>
      </c>
      <c r="I1215" s="25">
        <f>INDEX(tblAccounts[sales_rep_id],MATCH(B1215,tblAccounts[id],0))</f>
        <v>321640</v>
      </c>
      <c r="J1215" s="25">
        <f>INDEX(tblReps[region_id],MATCH(I1215,tblReps[id],0))</f>
        <v>1</v>
      </c>
      <c r="K1215" s="25" t="str">
        <f>INDEX(tblRegions[name],MATCH(J1215,tblRegions[id],0))</f>
        <v>Northeast</v>
      </c>
    </row>
    <row r="1216" spans="1:11" ht="15" customHeight="1" x14ac:dyDescent="0.3">
      <c r="A1216" s="25">
        <f>Raw_Orders!A1216</f>
        <v>1215</v>
      </c>
      <c r="B1216" s="25">
        <f>Raw_Orders!B1216</f>
        <v>1851</v>
      </c>
      <c r="C1216" s="30">
        <f>INT(Raw_Orders!C1216)</f>
        <v>41925</v>
      </c>
      <c r="D1216" s="25">
        <f t="shared" si="54"/>
        <v>2014</v>
      </c>
      <c r="E1216" s="25">
        <f t="shared" si="55"/>
        <v>10</v>
      </c>
      <c r="F1216" s="25" t="str">
        <f t="shared" si="56"/>
        <v>Oct</v>
      </c>
      <c r="G1216" s="25">
        <f>Raw_Orders!G1216</f>
        <v>502</v>
      </c>
      <c r="H1216" s="29">
        <f>Raw_Orders!K1216</f>
        <v>2539.41</v>
      </c>
      <c r="I1216" s="25">
        <f>INDEX(tblAccounts[sales_rep_id],MATCH(B1216,tblAccounts[id],0))</f>
        <v>321640</v>
      </c>
      <c r="J1216" s="25">
        <f>INDEX(tblReps[region_id],MATCH(I1216,tblReps[id],0))</f>
        <v>1</v>
      </c>
      <c r="K1216" s="25" t="str">
        <f>INDEX(tblRegions[name],MATCH(J1216,tblRegions[id],0))</f>
        <v>Northeast</v>
      </c>
    </row>
    <row r="1217" spans="1:11" ht="15" customHeight="1" x14ac:dyDescent="0.3">
      <c r="A1217" s="25">
        <f>Raw_Orders!A1217</f>
        <v>1216</v>
      </c>
      <c r="B1217" s="25">
        <f>Raw_Orders!B1217</f>
        <v>1851</v>
      </c>
      <c r="C1217" s="30">
        <f>INT(Raw_Orders!C1217)</f>
        <v>41955</v>
      </c>
      <c r="D1217" s="25">
        <f t="shared" si="54"/>
        <v>2014</v>
      </c>
      <c r="E1217" s="25">
        <f t="shared" si="55"/>
        <v>11</v>
      </c>
      <c r="F1217" s="25" t="str">
        <f t="shared" si="56"/>
        <v>Nov</v>
      </c>
      <c r="G1217" s="25">
        <f>Raw_Orders!G1217</f>
        <v>481</v>
      </c>
      <c r="H1217" s="29">
        <f>Raw_Orders!K1217</f>
        <v>2432.69</v>
      </c>
      <c r="I1217" s="25">
        <f>INDEX(tblAccounts[sales_rep_id],MATCH(B1217,tblAccounts[id],0))</f>
        <v>321640</v>
      </c>
      <c r="J1217" s="25">
        <f>INDEX(tblReps[region_id],MATCH(I1217,tblReps[id],0))</f>
        <v>1</v>
      </c>
      <c r="K1217" s="25" t="str">
        <f>INDEX(tblRegions[name],MATCH(J1217,tblRegions[id],0))</f>
        <v>Northeast</v>
      </c>
    </row>
    <row r="1218" spans="1:11" ht="15" customHeight="1" x14ac:dyDescent="0.3">
      <c r="A1218" s="25">
        <f>Raw_Orders!A1218</f>
        <v>1217</v>
      </c>
      <c r="B1218" s="25">
        <f>Raw_Orders!B1218</f>
        <v>1851</v>
      </c>
      <c r="C1218" s="30">
        <f>INT(Raw_Orders!C1218)</f>
        <v>41984</v>
      </c>
      <c r="D1218" s="25">
        <f t="shared" ref="D1218:D1281" si="57">YEAR(C1218)</f>
        <v>2014</v>
      </c>
      <c r="E1218" s="25">
        <f t="shared" ref="E1218:E1281" si="58">MONTH(C1218)</f>
        <v>12</v>
      </c>
      <c r="F1218" s="25" t="str">
        <f t="shared" ref="F1218:F1281" si="59">TEXT(C1218,"mmm")</f>
        <v>Dec</v>
      </c>
      <c r="G1218" s="25">
        <f>Raw_Orders!G1218</f>
        <v>691</v>
      </c>
      <c r="H1218" s="29">
        <f>Raw_Orders!K1218</f>
        <v>4045.9</v>
      </c>
      <c r="I1218" s="25">
        <f>INDEX(tblAccounts[sales_rep_id],MATCH(B1218,tblAccounts[id],0))</f>
        <v>321640</v>
      </c>
      <c r="J1218" s="25">
        <f>INDEX(tblReps[region_id],MATCH(I1218,tblReps[id],0))</f>
        <v>1</v>
      </c>
      <c r="K1218" s="25" t="str">
        <f>INDEX(tblRegions[name],MATCH(J1218,tblRegions[id],0))</f>
        <v>Northeast</v>
      </c>
    </row>
    <row r="1219" spans="1:11" ht="15" customHeight="1" x14ac:dyDescent="0.3">
      <c r="A1219" s="25">
        <f>Raw_Orders!A1219</f>
        <v>1218</v>
      </c>
      <c r="B1219" s="25">
        <f>Raw_Orders!B1219</f>
        <v>1851</v>
      </c>
      <c r="C1219" s="30">
        <f>INT(Raw_Orders!C1219)</f>
        <v>42013</v>
      </c>
      <c r="D1219" s="25">
        <f t="shared" si="57"/>
        <v>2015</v>
      </c>
      <c r="E1219" s="25">
        <f t="shared" si="58"/>
        <v>1</v>
      </c>
      <c r="F1219" s="25" t="str">
        <f t="shared" si="59"/>
        <v>Jan</v>
      </c>
      <c r="G1219" s="25">
        <f>Raw_Orders!G1219</f>
        <v>502</v>
      </c>
      <c r="H1219" s="29">
        <f>Raw_Orders!K1219</f>
        <v>2504.98</v>
      </c>
      <c r="I1219" s="25">
        <f>INDEX(tblAccounts[sales_rep_id],MATCH(B1219,tblAccounts[id],0))</f>
        <v>321640</v>
      </c>
      <c r="J1219" s="25">
        <f>INDEX(tblReps[region_id],MATCH(I1219,tblReps[id],0))</f>
        <v>1</v>
      </c>
      <c r="K1219" s="25" t="str">
        <f>INDEX(tblRegions[name],MATCH(J1219,tblRegions[id],0))</f>
        <v>Northeast</v>
      </c>
    </row>
    <row r="1220" spans="1:11" ht="15" customHeight="1" x14ac:dyDescent="0.3">
      <c r="A1220" s="25">
        <f>Raw_Orders!A1220</f>
        <v>1219</v>
      </c>
      <c r="B1220" s="25">
        <f>Raw_Orders!B1220</f>
        <v>1851</v>
      </c>
      <c r="C1220" s="30">
        <f>INT(Raw_Orders!C1220)</f>
        <v>42043</v>
      </c>
      <c r="D1220" s="25">
        <f t="shared" si="57"/>
        <v>2015</v>
      </c>
      <c r="E1220" s="25">
        <f t="shared" si="58"/>
        <v>2</v>
      </c>
      <c r="F1220" s="25" t="str">
        <f t="shared" si="59"/>
        <v>Feb</v>
      </c>
      <c r="G1220" s="25">
        <f>Raw_Orders!G1220</f>
        <v>584</v>
      </c>
      <c r="H1220" s="29">
        <f>Raw_Orders!K1220</f>
        <v>3106.19</v>
      </c>
      <c r="I1220" s="25">
        <f>INDEX(tblAccounts[sales_rep_id],MATCH(B1220,tblAccounts[id],0))</f>
        <v>321640</v>
      </c>
      <c r="J1220" s="25">
        <f>INDEX(tblReps[region_id],MATCH(I1220,tblReps[id],0))</f>
        <v>1</v>
      </c>
      <c r="K1220" s="25" t="str">
        <f>INDEX(tblRegions[name],MATCH(J1220,tblRegions[id],0))</f>
        <v>Northeast</v>
      </c>
    </row>
    <row r="1221" spans="1:11" ht="15" customHeight="1" x14ac:dyDescent="0.3">
      <c r="A1221" s="25">
        <f>Raw_Orders!A1221</f>
        <v>1220</v>
      </c>
      <c r="B1221" s="25">
        <f>Raw_Orders!B1221</f>
        <v>1851</v>
      </c>
      <c r="C1221" s="30">
        <f>INT(Raw_Orders!C1221)</f>
        <v>42073</v>
      </c>
      <c r="D1221" s="25">
        <f t="shared" si="57"/>
        <v>2015</v>
      </c>
      <c r="E1221" s="25">
        <f t="shared" si="58"/>
        <v>3</v>
      </c>
      <c r="F1221" s="25" t="str">
        <f t="shared" si="59"/>
        <v>Mar</v>
      </c>
      <c r="G1221" s="25">
        <f>Raw_Orders!G1221</f>
        <v>486</v>
      </c>
      <c r="H1221" s="29">
        <f>Raw_Orders!K1221</f>
        <v>2431.4</v>
      </c>
      <c r="I1221" s="25">
        <f>INDEX(tblAccounts[sales_rep_id],MATCH(B1221,tblAccounts[id],0))</f>
        <v>321640</v>
      </c>
      <c r="J1221" s="25">
        <f>INDEX(tblReps[region_id],MATCH(I1221,tblReps[id],0))</f>
        <v>1</v>
      </c>
      <c r="K1221" s="25" t="str">
        <f>INDEX(tblRegions[name],MATCH(J1221,tblRegions[id],0))</f>
        <v>Northeast</v>
      </c>
    </row>
    <row r="1222" spans="1:11" ht="15" customHeight="1" x14ac:dyDescent="0.3">
      <c r="A1222" s="25">
        <f>Raw_Orders!A1222</f>
        <v>1221</v>
      </c>
      <c r="B1222" s="25">
        <f>Raw_Orders!B1222</f>
        <v>1851</v>
      </c>
      <c r="C1222" s="30">
        <f>INT(Raw_Orders!C1222)</f>
        <v>42103</v>
      </c>
      <c r="D1222" s="25">
        <f t="shared" si="57"/>
        <v>2015</v>
      </c>
      <c r="E1222" s="25">
        <f t="shared" si="58"/>
        <v>4</v>
      </c>
      <c r="F1222" s="25" t="str">
        <f t="shared" si="59"/>
        <v>Apr</v>
      </c>
      <c r="G1222" s="25">
        <f>Raw_Orders!G1222</f>
        <v>560</v>
      </c>
      <c r="H1222" s="29">
        <f>Raw_Orders!K1222</f>
        <v>2813.18</v>
      </c>
      <c r="I1222" s="25">
        <f>INDEX(tblAccounts[sales_rep_id],MATCH(B1222,tblAccounts[id],0))</f>
        <v>321640</v>
      </c>
      <c r="J1222" s="25">
        <f>INDEX(tblReps[region_id],MATCH(I1222,tblReps[id],0))</f>
        <v>1</v>
      </c>
      <c r="K1222" s="25" t="str">
        <f>INDEX(tblRegions[name],MATCH(J1222,tblRegions[id],0))</f>
        <v>Northeast</v>
      </c>
    </row>
    <row r="1223" spans="1:11" ht="15" customHeight="1" x14ac:dyDescent="0.3">
      <c r="A1223" s="25">
        <f>Raw_Orders!A1223</f>
        <v>1222</v>
      </c>
      <c r="B1223" s="25">
        <f>Raw_Orders!B1223</f>
        <v>1851</v>
      </c>
      <c r="C1223" s="30">
        <f>INT(Raw_Orders!C1223)</f>
        <v>42133</v>
      </c>
      <c r="D1223" s="25">
        <f t="shared" si="57"/>
        <v>2015</v>
      </c>
      <c r="E1223" s="25">
        <f t="shared" si="58"/>
        <v>5</v>
      </c>
      <c r="F1223" s="25" t="str">
        <f t="shared" si="59"/>
        <v>May</v>
      </c>
      <c r="G1223" s="25">
        <f>Raw_Orders!G1223</f>
        <v>541</v>
      </c>
      <c r="H1223" s="29">
        <f>Raw_Orders!K1223</f>
        <v>2734.02</v>
      </c>
      <c r="I1223" s="25">
        <f>INDEX(tblAccounts[sales_rep_id],MATCH(B1223,tblAccounts[id],0))</f>
        <v>321640</v>
      </c>
      <c r="J1223" s="25">
        <f>INDEX(tblReps[region_id],MATCH(I1223,tblReps[id],0))</f>
        <v>1</v>
      </c>
      <c r="K1223" s="25" t="str">
        <f>INDEX(tblRegions[name],MATCH(J1223,tblRegions[id],0))</f>
        <v>Northeast</v>
      </c>
    </row>
    <row r="1224" spans="1:11" ht="15" customHeight="1" x14ac:dyDescent="0.3">
      <c r="A1224" s="25">
        <f>Raw_Orders!A1224</f>
        <v>1223</v>
      </c>
      <c r="B1224" s="25">
        <f>Raw_Orders!B1224</f>
        <v>1851</v>
      </c>
      <c r="C1224" s="30">
        <f>INT(Raw_Orders!C1224)</f>
        <v>42163</v>
      </c>
      <c r="D1224" s="25">
        <f t="shared" si="57"/>
        <v>2015</v>
      </c>
      <c r="E1224" s="25">
        <f t="shared" si="58"/>
        <v>6</v>
      </c>
      <c r="F1224" s="25" t="str">
        <f t="shared" si="59"/>
        <v>Jun</v>
      </c>
      <c r="G1224" s="25">
        <f>Raw_Orders!G1224</f>
        <v>542</v>
      </c>
      <c r="H1224" s="29">
        <f>Raw_Orders!K1224</f>
        <v>2723.36</v>
      </c>
      <c r="I1224" s="25">
        <f>INDEX(tblAccounts[sales_rep_id],MATCH(B1224,tblAccounts[id],0))</f>
        <v>321640</v>
      </c>
      <c r="J1224" s="25">
        <f>INDEX(tblReps[region_id],MATCH(I1224,tblReps[id],0))</f>
        <v>1</v>
      </c>
      <c r="K1224" s="25" t="str">
        <f>INDEX(tblRegions[name],MATCH(J1224,tblRegions[id],0))</f>
        <v>Northeast</v>
      </c>
    </row>
    <row r="1225" spans="1:11" ht="15" customHeight="1" x14ac:dyDescent="0.3">
      <c r="A1225" s="25">
        <f>Raw_Orders!A1225</f>
        <v>1224</v>
      </c>
      <c r="B1225" s="25">
        <f>Raw_Orders!B1225</f>
        <v>1851</v>
      </c>
      <c r="C1225" s="30">
        <f>INT(Raw_Orders!C1225)</f>
        <v>42192</v>
      </c>
      <c r="D1225" s="25">
        <f t="shared" si="57"/>
        <v>2015</v>
      </c>
      <c r="E1225" s="25">
        <f t="shared" si="58"/>
        <v>7</v>
      </c>
      <c r="F1225" s="25" t="str">
        <f t="shared" si="59"/>
        <v>Jul</v>
      </c>
      <c r="G1225" s="25">
        <f>Raw_Orders!G1225</f>
        <v>511</v>
      </c>
      <c r="H1225" s="29">
        <f>Raw_Orders!K1225</f>
        <v>2609.9299999999998</v>
      </c>
      <c r="I1225" s="25">
        <f>INDEX(tblAccounts[sales_rep_id],MATCH(B1225,tblAccounts[id],0))</f>
        <v>321640</v>
      </c>
      <c r="J1225" s="25">
        <f>INDEX(tblReps[region_id],MATCH(I1225,tblReps[id],0))</f>
        <v>1</v>
      </c>
      <c r="K1225" s="25" t="str">
        <f>INDEX(tblRegions[name],MATCH(J1225,tblRegions[id],0))</f>
        <v>Northeast</v>
      </c>
    </row>
    <row r="1226" spans="1:11" ht="15" customHeight="1" x14ac:dyDescent="0.3">
      <c r="A1226" s="25">
        <f>Raw_Orders!A1226</f>
        <v>1225</v>
      </c>
      <c r="B1226" s="25">
        <f>Raw_Orders!B1226</f>
        <v>1851</v>
      </c>
      <c r="C1226" s="30">
        <f>INT(Raw_Orders!C1226)</f>
        <v>42221</v>
      </c>
      <c r="D1226" s="25">
        <f t="shared" si="57"/>
        <v>2015</v>
      </c>
      <c r="E1226" s="25">
        <f t="shared" si="58"/>
        <v>8</v>
      </c>
      <c r="F1226" s="25" t="str">
        <f t="shared" si="59"/>
        <v>Aug</v>
      </c>
      <c r="G1226" s="25">
        <f>Raw_Orders!G1226</f>
        <v>615</v>
      </c>
      <c r="H1226" s="29">
        <f>Raw_Orders!K1226</f>
        <v>3109.5</v>
      </c>
      <c r="I1226" s="25">
        <f>INDEX(tblAccounts[sales_rep_id],MATCH(B1226,tblAccounts[id],0))</f>
        <v>321640</v>
      </c>
      <c r="J1226" s="25">
        <f>INDEX(tblReps[region_id],MATCH(I1226,tblReps[id],0))</f>
        <v>1</v>
      </c>
      <c r="K1226" s="25" t="str">
        <f>INDEX(tblRegions[name],MATCH(J1226,tblRegions[id],0))</f>
        <v>Northeast</v>
      </c>
    </row>
    <row r="1227" spans="1:11" ht="15" customHeight="1" x14ac:dyDescent="0.3">
      <c r="A1227" s="25">
        <f>Raw_Orders!A1227</f>
        <v>1226</v>
      </c>
      <c r="B1227" s="25">
        <f>Raw_Orders!B1227</f>
        <v>1851</v>
      </c>
      <c r="C1227" s="30">
        <f>INT(Raw_Orders!C1227)</f>
        <v>42250</v>
      </c>
      <c r="D1227" s="25">
        <f t="shared" si="57"/>
        <v>2015</v>
      </c>
      <c r="E1227" s="25">
        <f t="shared" si="58"/>
        <v>9</v>
      </c>
      <c r="F1227" s="25" t="str">
        <f t="shared" si="59"/>
        <v>Sep</v>
      </c>
      <c r="G1227" s="25">
        <f>Raw_Orders!G1227</f>
        <v>553</v>
      </c>
      <c r="H1227" s="29">
        <f>Raw_Orders!K1227</f>
        <v>2899.61</v>
      </c>
      <c r="I1227" s="25">
        <f>INDEX(tblAccounts[sales_rep_id],MATCH(B1227,tblAccounts[id],0))</f>
        <v>321640</v>
      </c>
      <c r="J1227" s="25">
        <f>INDEX(tblReps[region_id],MATCH(I1227,tblReps[id],0))</f>
        <v>1</v>
      </c>
      <c r="K1227" s="25" t="str">
        <f>INDEX(tblRegions[name],MATCH(J1227,tblRegions[id],0))</f>
        <v>Northeast</v>
      </c>
    </row>
    <row r="1228" spans="1:11" ht="15" customHeight="1" x14ac:dyDescent="0.3">
      <c r="A1228" s="25">
        <f>Raw_Orders!A1228</f>
        <v>1227</v>
      </c>
      <c r="B1228" s="25">
        <f>Raw_Orders!B1228</f>
        <v>1851</v>
      </c>
      <c r="C1228" s="30">
        <f>INT(Raw_Orders!C1228)</f>
        <v>42280</v>
      </c>
      <c r="D1228" s="25">
        <f t="shared" si="57"/>
        <v>2015</v>
      </c>
      <c r="E1228" s="25">
        <f t="shared" si="58"/>
        <v>10</v>
      </c>
      <c r="F1228" s="25" t="str">
        <f t="shared" si="59"/>
        <v>Oct</v>
      </c>
      <c r="G1228" s="25">
        <f>Raw_Orders!G1228</f>
        <v>515</v>
      </c>
      <c r="H1228" s="29">
        <f>Raw_Orders!K1228</f>
        <v>2594.85</v>
      </c>
      <c r="I1228" s="25">
        <f>INDEX(tblAccounts[sales_rep_id],MATCH(B1228,tblAccounts[id],0))</f>
        <v>321640</v>
      </c>
      <c r="J1228" s="25">
        <f>INDEX(tblReps[region_id],MATCH(I1228,tblReps[id],0))</f>
        <v>1</v>
      </c>
      <c r="K1228" s="25" t="str">
        <f>INDEX(tblRegions[name],MATCH(J1228,tblRegions[id],0))</f>
        <v>Northeast</v>
      </c>
    </row>
    <row r="1229" spans="1:11" ht="15" customHeight="1" x14ac:dyDescent="0.3">
      <c r="A1229" s="25">
        <f>Raw_Orders!A1229</f>
        <v>1228</v>
      </c>
      <c r="B1229" s="25">
        <f>Raw_Orders!B1229</f>
        <v>1851</v>
      </c>
      <c r="C1229" s="30">
        <f>INT(Raw_Orders!C1229)</f>
        <v>42310</v>
      </c>
      <c r="D1229" s="25">
        <f t="shared" si="57"/>
        <v>2015</v>
      </c>
      <c r="E1229" s="25">
        <f t="shared" si="58"/>
        <v>11</v>
      </c>
      <c r="F1229" s="25" t="str">
        <f t="shared" si="59"/>
        <v>Nov</v>
      </c>
      <c r="G1229" s="25">
        <f>Raw_Orders!G1229</f>
        <v>529</v>
      </c>
      <c r="H1229" s="29">
        <f>Raw_Orders!K1229</f>
        <v>2763.55</v>
      </c>
      <c r="I1229" s="25">
        <f>INDEX(tblAccounts[sales_rep_id],MATCH(B1229,tblAccounts[id],0))</f>
        <v>321640</v>
      </c>
      <c r="J1229" s="25">
        <f>INDEX(tblReps[region_id],MATCH(I1229,tblReps[id],0))</f>
        <v>1</v>
      </c>
      <c r="K1229" s="25" t="str">
        <f>INDEX(tblRegions[name],MATCH(J1229,tblRegions[id],0))</f>
        <v>Northeast</v>
      </c>
    </row>
    <row r="1230" spans="1:11" ht="15" customHeight="1" x14ac:dyDescent="0.3">
      <c r="A1230" s="25">
        <f>Raw_Orders!A1230</f>
        <v>1229</v>
      </c>
      <c r="B1230" s="25">
        <f>Raw_Orders!B1230</f>
        <v>1861</v>
      </c>
      <c r="C1230" s="30">
        <f>INT(Raw_Orders!C1230)</f>
        <v>42730</v>
      </c>
      <c r="D1230" s="25">
        <f t="shared" si="57"/>
        <v>2016</v>
      </c>
      <c r="E1230" s="25">
        <f t="shared" si="58"/>
        <v>12</v>
      </c>
      <c r="F1230" s="25" t="str">
        <f t="shared" si="59"/>
        <v>Dec</v>
      </c>
      <c r="G1230" s="25">
        <f>Raw_Orders!G1230</f>
        <v>367</v>
      </c>
      <c r="H1230" s="29">
        <f>Raw_Orders!K1230</f>
        <v>1995.8</v>
      </c>
      <c r="I1230" s="25">
        <f>INDEX(tblAccounts[sales_rep_id],MATCH(B1230,tblAccounts[id],0))</f>
        <v>321630</v>
      </c>
      <c r="J1230" s="25">
        <f>INDEX(tblReps[region_id],MATCH(I1230,tblReps[id],0))</f>
        <v>1</v>
      </c>
      <c r="K1230" s="25" t="str">
        <f>INDEX(tblRegions[name],MATCH(J1230,tblRegions[id],0))</f>
        <v>Northeast</v>
      </c>
    </row>
    <row r="1231" spans="1:11" ht="15" customHeight="1" x14ac:dyDescent="0.3">
      <c r="A1231" s="25">
        <f>Raw_Orders!A1231</f>
        <v>1230</v>
      </c>
      <c r="B1231" s="25">
        <f>Raw_Orders!B1231</f>
        <v>1871</v>
      </c>
      <c r="C1231" s="30">
        <f>INT(Raw_Orders!C1231)</f>
        <v>41630</v>
      </c>
      <c r="D1231" s="25">
        <f t="shared" si="57"/>
        <v>2013</v>
      </c>
      <c r="E1231" s="25">
        <f t="shared" si="58"/>
        <v>12</v>
      </c>
      <c r="F1231" s="25" t="str">
        <f t="shared" si="59"/>
        <v>Dec</v>
      </c>
      <c r="G1231" s="25">
        <f>Raw_Orders!G1231</f>
        <v>343</v>
      </c>
      <c r="H1231" s="29">
        <f>Raw_Orders!K1231</f>
        <v>1865.47</v>
      </c>
      <c r="I1231" s="25">
        <f>INDEX(tblAccounts[sales_rep_id],MATCH(B1231,tblAccounts[id],0))</f>
        <v>321640</v>
      </c>
      <c r="J1231" s="25">
        <f>INDEX(tblReps[region_id],MATCH(I1231,tblReps[id],0))</f>
        <v>1</v>
      </c>
      <c r="K1231" s="25" t="str">
        <f>INDEX(tblRegions[name],MATCH(J1231,tblRegions[id],0))</f>
        <v>Northeast</v>
      </c>
    </row>
    <row r="1232" spans="1:11" ht="15" customHeight="1" x14ac:dyDescent="0.3">
      <c r="A1232" s="25">
        <f>Raw_Orders!A1232</f>
        <v>1231</v>
      </c>
      <c r="B1232" s="25">
        <f>Raw_Orders!B1232</f>
        <v>1871</v>
      </c>
      <c r="C1232" s="30">
        <f>INT(Raw_Orders!C1232)</f>
        <v>41660</v>
      </c>
      <c r="D1232" s="25">
        <f t="shared" si="57"/>
        <v>2014</v>
      </c>
      <c r="E1232" s="25">
        <f t="shared" si="58"/>
        <v>1</v>
      </c>
      <c r="F1232" s="25" t="str">
        <f t="shared" si="59"/>
        <v>Jan</v>
      </c>
      <c r="G1232" s="25">
        <f>Raw_Orders!G1232</f>
        <v>337</v>
      </c>
      <c r="H1232" s="29">
        <f>Raw_Orders!K1232</f>
        <v>1789.84</v>
      </c>
      <c r="I1232" s="25">
        <f>INDEX(tblAccounts[sales_rep_id],MATCH(B1232,tblAccounts[id],0))</f>
        <v>321640</v>
      </c>
      <c r="J1232" s="25">
        <f>INDEX(tblReps[region_id],MATCH(I1232,tblReps[id],0))</f>
        <v>1</v>
      </c>
      <c r="K1232" s="25" t="str">
        <f>INDEX(tblRegions[name],MATCH(J1232,tblRegions[id],0))</f>
        <v>Northeast</v>
      </c>
    </row>
    <row r="1233" spans="1:11" ht="15" customHeight="1" x14ac:dyDescent="0.3">
      <c r="A1233" s="25">
        <f>Raw_Orders!A1233</f>
        <v>1232</v>
      </c>
      <c r="B1233" s="25">
        <f>Raw_Orders!B1233</f>
        <v>1871</v>
      </c>
      <c r="C1233" s="30">
        <f>INT(Raw_Orders!C1233)</f>
        <v>41690</v>
      </c>
      <c r="D1233" s="25">
        <f t="shared" si="57"/>
        <v>2014</v>
      </c>
      <c r="E1233" s="25">
        <f t="shared" si="58"/>
        <v>2</v>
      </c>
      <c r="F1233" s="25" t="str">
        <f t="shared" si="59"/>
        <v>Feb</v>
      </c>
      <c r="G1233" s="25">
        <f>Raw_Orders!G1233</f>
        <v>355</v>
      </c>
      <c r="H1233" s="29">
        <f>Raw_Orders!K1233</f>
        <v>1918.44</v>
      </c>
      <c r="I1233" s="25">
        <f>INDEX(tblAccounts[sales_rep_id],MATCH(B1233,tblAccounts[id],0))</f>
        <v>321640</v>
      </c>
      <c r="J1233" s="25">
        <f>INDEX(tblReps[region_id],MATCH(I1233,tblReps[id],0))</f>
        <v>1</v>
      </c>
      <c r="K1233" s="25" t="str">
        <f>INDEX(tblRegions[name],MATCH(J1233,tblRegions[id],0))</f>
        <v>Northeast</v>
      </c>
    </row>
    <row r="1234" spans="1:11" ht="15" customHeight="1" x14ac:dyDescent="0.3">
      <c r="A1234" s="25">
        <f>Raw_Orders!A1234</f>
        <v>1233</v>
      </c>
      <c r="B1234" s="25">
        <f>Raw_Orders!B1234</f>
        <v>1871</v>
      </c>
      <c r="C1234" s="30">
        <f>INT(Raw_Orders!C1234)</f>
        <v>41719</v>
      </c>
      <c r="D1234" s="25">
        <f t="shared" si="57"/>
        <v>2014</v>
      </c>
      <c r="E1234" s="25">
        <f t="shared" si="58"/>
        <v>3</v>
      </c>
      <c r="F1234" s="25" t="str">
        <f t="shared" si="59"/>
        <v>Mar</v>
      </c>
      <c r="G1234" s="25">
        <f>Raw_Orders!G1234</f>
        <v>113</v>
      </c>
      <c r="H1234" s="29">
        <f>Raw_Orders!K1234</f>
        <v>901.81</v>
      </c>
      <c r="I1234" s="25">
        <f>INDEX(tblAccounts[sales_rep_id],MATCH(B1234,tblAccounts[id],0))</f>
        <v>321640</v>
      </c>
      <c r="J1234" s="25">
        <f>INDEX(tblReps[region_id],MATCH(I1234,tblReps[id],0))</f>
        <v>1</v>
      </c>
      <c r="K1234" s="25" t="str">
        <f>INDEX(tblRegions[name],MATCH(J1234,tblRegions[id],0))</f>
        <v>Northeast</v>
      </c>
    </row>
    <row r="1235" spans="1:11" ht="15" customHeight="1" x14ac:dyDescent="0.3">
      <c r="A1235" s="25">
        <f>Raw_Orders!A1235</f>
        <v>1234</v>
      </c>
      <c r="B1235" s="25">
        <f>Raw_Orders!B1235</f>
        <v>1871</v>
      </c>
      <c r="C1235" s="30">
        <f>INT(Raw_Orders!C1235)</f>
        <v>41748</v>
      </c>
      <c r="D1235" s="25">
        <f t="shared" si="57"/>
        <v>2014</v>
      </c>
      <c r="E1235" s="25">
        <f t="shared" si="58"/>
        <v>4</v>
      </c>
      <c r="F1235" s="25" t="str">
        <f t="shared" si="59"/>
        <v>Apr</v>
      </c>
      <c r="G1235" s="25">
        <f>Raw_Orders!G1235</f>
        <v>420</v>
      </c>
      <c r="H1235" s="29">
        <f>Raw_Orders!K1235</f>
        <v>2425.59</v>
      </c>
      <c r="I1235" s="25">
        <f>INDEX(tblAccounts[sales_rep_id],MATCH(B1235,tblAccounts[id],0))</f>
        <v>321640</v>
      </c>
      <c r="J1235" s="25">
        <f>INDEX(tblReps[region_id],MATCH(I1235,tblReps[id],0))</f>
        <v>1</v>
      </c>
      <c r="K1235" s="25" t="str">
        <f>INDEX(tblRegions[name],MATCH(J1235,tblRegions[id],0))</f>
        <v>Northeast</v>
      </c>
    </row>
    <row r="1236" spans="1:11" ht="15" customHeight="1" x14ac:dyDescent="0.3">
      <c r="A1236" s="25">
        <f>Raw_Orders!A1236</f>
        <v>1235</v>
      </c>
      <c r="B1236" s="25">
        <f>Raw_Orders!B1236</f>
        <v>1871</v>
      </c>
      <c r="C1236" s="30">
        <f>INT(Raw_Orders!C1236)</f>
        <v>41778</v>
      </c>
      <c r="D1236" s="25">
        <f t="shared" si="57"/>
        <v>2014</v>
      </c>
      <c r="E1236" s="25">
        <f t="shared" si="58"/>
        <v>5</v>
      </c>
      <c r="F1236" s="25" t="str">
        <f t="shared" si="59"/>
        <v>May</v>
      </c>
      <c r="G1236" s="25">
        <f>Raw_Orders!G1236</f>
        <v>365</v>
      </c>
      <c r="H1236" s="29">
        <f>Raw_Orders!K1236</f>
        <v>2005.88</v>
      </c>
      <c r="I1236" s="25">
        <f>INDEX(tblAccounts[sales_rep_id],MATCH(B1236,tblAccounts[id],0))</f>
        <v>321640</v>
      </c>
      <c r="J1236" s="25">
        <f>INDEX(tblReps[region_id],MATCH(I1236,tblReps[id],0))</f>
        <v>1</v>
      </c>
      <c r="K1236" s="25" t="str">
        <f>INDEX(tblRegions[name],MATCH(J1236,tblRegions[id],0))</f>
        <v>Northeast</v>
      </c>
    </row>
    <row r="1237" spans="1:11" ht="15" customHeight="1" x14ac:dyDescent="0.3">
      <c r="A1237" s="25">
        <f>Raw_Orders!A1237</f>
        <v>1236</v>
      </c>
      <c r="B1237" s="25">
        <f>Raw_Orders!B1237</f>
        <v>1871</v>
      </c>
      <c r="C1237" s="30">
        <f>INT(Raw_Orders!C1237)</f>
        <v>41807</v>
      </c>
      <c r="D1237" s="25">
        <f t="shared" si="57"/>
        <v>2014</v>
      </c>
      <c r="E1237" s="25">
        <f t="shared" si="58"/>
        <v>6</v>
      </c>
      <c r="F1237" s="25" t="str">
        <f t="shared" si="59"/>
        <v>Jun</v>
      </c>
      <c r="G1237" s="25">
        <f>Raw_Orders!G1237</f>
        <v>471</v>
      </c>
      <c r="H1237" s="29">
        <f>Raw_Orders!K1237</f>
        <v>2792.79</v>
      </c>
      <c r="I1237" s="25">
        <f>INDEX(tblAccounts[sales_rep_id],MATCH(B1237,tblAccounts[id],0))</f>
        <v>321640</v>
      </c>
      <c r="J1237" s="25">
        <f>INDEX(tblReps[region_id],MATCH(I1237,tblReps[id],0))</f>
        <v>1</v>
      </c>
      <c r="K1237" s="25" t="str">
        <f>INDEX(tblRegions[name],MATCH(J1237,tblRegions[id],0))</f>
        <v>Northeast</v>
      </c>
    </row>
    <row r="1238" spans="1:11" ht="15" customHeight="1" x14ac:dyDescent="0.3">
      <c r="A1238" s="25">
        <f>Raw_Orders!A1238</f>
        <v>1237</v>
      </c>
      <c r="B1238" s="25">
        <f>Raw_Orders!B1238</f>
        <v>1871</v>
      </c>
      <c r="C1238" s="30">
        <f>INT(Raw_Orders!C1238)</f>
        <v>41837</v>
      </c>
      <c r="D1238" s="25">
        <f t="shared" si="57"/>
        <v>2014</v>
      </c>
      <c r="E1238" s="25">
        <f t="shared" si="58"/>
        <v>7</v>
      </c>
      <c r="F1238" s="25" t="str">
        <f t="shared" si="59"/>
        <v>Jul</v>
      </c>
      <c r="G1238" s="25">
        <f>Raw_Orders!G1238</f>
        <v>449</v>
      </c>
      <c r="H1238" s="29">
        <f>Raw_Orders!K1238</f>
        <v>2415.04</v>
      </c>
      <c r="I1238" s="25">
        <f>INDEX(tblAccounts[sales_rep_id],MATCH(B1238,tblAccounts[id],0))</f>
        <v>321640</v>
      </c>
      <c r="J1238" s="25">
        <f>INDEX(tblReps[region_id],MATCH(I1238,tblReps[id],0))</f>
        <v>1</v>
      </c>
      <c r="K1238" s="25" t="str">
        <f>INDEX(tblRegions[name],MATCH(J1238,tblRegions[id],0))</f>
        <v>Northeast</v>
      </c>
    </row>
    <row r="1239" spans="1:11" ht="15" customHeight="1" x14ac:dyDescent="0.3">
      <c r="A1239" s="25">
        <f>Raw_Orders!A1239</f>
        <v>1238</v>
      </c>
      <c r="B1239" s="25">
        <f>Raw_Orders!B1239</f>
        <v>1871</v>
      </c>
      <c r="C1239" s="30">
        <f>INT(Raw_Orders!C1239)</f>
        <v>41866</v>
      </c>
      <c r="D1239" s="25">
        <f t="shared" si="57"/>
        <v>2014</v>
      </c>
      <c r="E1239" s="25">
        <f t="shared" si="58"/>
        <v>8</v>
      </c>
      <c r="F1239" s="25" t="str">
        <f t="shared" si="59"/>
        <v>Aug</v>
      </c>
      <c r="G1239" s="25">
        <f>Raw_Orders!G1239</f>
        <v>332</v>
      </c>
      <c r="H1239" s="29">
        <f>Raw_Orders!K1239</f>
        <v>1786.15</v>
      </c>
      <c r="I1239" s="25">
        <f>INDEX(tblAccounts[sales_rep_id],MATCH(B1239,tblAccounts[id],0))</f>
        <v>321640</v>
      </c>
      <c r="J1239" s="25">
        <f>INDEX(tblReps[region_id],MATCH(I1239,tblReps[id],0))</f>
        <v>1</v>
      </c>
      <c r="K1239" s="25" t="str">
        <f>INDEX(tblRegions[name],MATCH(J1239,tblRegions[id],0))</f>
        <v>Northeast</v>
      </c>
    </row>
    <row r="1240" spans="1:11" ht="15" customHeight="1" x14ac:dyDescent="0.3">
      <c r="A1240" s="25">
        <f>Raw_Orders!A1240</f>
        <v>1239</v>
      </c>
      <c r="B1240" s="25">
        <f>Raw_Orders!B1240</f>
        <v>1871</v>
      </c>
      <c r="C1240" s="30">
        <f>INT(Raw_Orders!C1240)</f>
        <v>41896</v>
      </c>
      <c r="D1240" s="25">
        <f t="shared" si="57"/>
        <v>2014</v>
      </c>
      <c r="E1240" s="25">
        <f t="shared" si="58"/>
        <v>9</v>
      </c>
      <c r="F1240" s="25" t="str">
        <f t="shared" si="59"/>
        <v>Sep</v>
      </c>
      <c r="G1240" s="25">
        <f>Raw_Orders!G1240</f>
        <v>346</v>
      </c>
      <c r="H1240" s="29">
        <f>Raw_Orders!K1240</f>
        <v>1860.38</v>
      </c>
      <c r="I1240" s="25">
        <f>INDEX(tblAccounts[sales_rep_id],MATCH(B1240,tblAccounts[id],0))</f>
        <v>321640</v>
      </c>
      <c r="J1240" s="25">
        <f>INDEX(tblReps[region_id],MATCH(I1240,tblReps[id],0))</f>
        <v>1</v>
      </c>
      <c r="K1240" s="25" t="str">
        <f>INDEX(tblRegions[name],MATCH(J1240,tblRegions[id],0))</f>
        <v>Northeast</v>
      </c>
    </row>
    <row r="1241" spans="1:11" ht="15" customHeight="1" x14ac:dyDescent="0.3">
      <c r="A1241" s="25">
        <f>Raw_Orders!A1241</f>
        <v>1240</v>
      </c>
      <c r="B1241" s="25">
        <f>Raw_Orders!B1241</f>
        <v>1871</v>
      </c>
      <c r="C1241" s="30">
        <f>INT(Raw_Orders!C1241)</f>
        <v>41926</v>
      </c>
      <c r="D1241" s="25">
        <f t="shared" si="57"/>
        <v>2014</v>
      </c>
      <c r="E1241" s="25">
        <f t="shared" si="58"/>
        <v>10</v>
      </c>
      <c r="F1241" s="25" t="str">
        <f t="shared" si="59"/>
        <v>Oct</v>
      </c>
      <c r="G1241" s="25">
        <f>Raw_Orders!G1241</f>
        <v>337</v>
      </c>
      <c r="H1241" s="29">
        <f>Raw_Orders!K1241</f>
        <v>1795.43</v>
      </c>
      <c r="I1241" s="25">
        <f>INDEX(tblAccounts[sales_rep_id],MATCH(B1241,tblAccounts[id],0))</f>
        <v>321640</v>
      </c>
      <c r="J1241" s="25">
        <f>INDEX(tblReps[region_id],MATCH(I1241,tblReps[id],0))</f>
        <v>1</v>
      </c>
      <c r="K1241" s="25" t="str">
        <f>INDEX(tblRegions[name],MATCH(J1241,tblRegions[id],0))</f>
        <v>Northeast</v>
      </c>
    </row>
    <row r="1242" spans="1:11" ht="15" customHeight="1" x14ac:dyDescent="0.3">
      <c r="A1242" s="25">
        <f>Raw_Orders!A1242</f>
        <v>1241</v>
      </c>
      <c r="B1242" s="25">
        <f>Raw_Orders!B1242</f>
        <v>1871</v>
      </c>
      <c r="C1242" s="30">
        <f>INT(Raw_Orders!C1242)</f>
        <v>41956</v>
      </c>
      <c r="D1242" s="25">
        <f t="shared" si="57"/>
        <v>2014</v>
      </c>
      <c r="E1242" s="25">
        <f t="shared" si="58"/>
        <v>11</v>
      </c>
      <c r="F1242" s="25" t="str">
        <f t="shared" si="59"/>
        <v>Nov</v>
      </c>
      <c r="G1242" s="25">
        <f>Raw_Orders!G1242</f>
        <v>49</v>
      </c>
      <c r="H1242" s="29">
        <f>Raw_Orders!K1242</f>
        <v>380.87</v>
      </c>
      <c r="I1242" s="25">
        <f>INDEX(tblAccounts[sales_rep_id],MATCH(B1242,tblAccounts[id],0))</f>
        <v>321640</v>
      </c>
      <c r="J1242" s="25">
        <f>INDEX(tblReps[region_id],MATCH(I1242,tblReps[id],0))</f>
        <v>1</v>
      </c>
      <c r="K1242" s="25" t="str">
        <f>INDEX(tblRegions[name],MATCH(J1242,tblRegions[id],0))</f>
        <v>Northeast</v>
      </c>
    </row>
    <row r="1243" spans="1:11" ht="15" customHeight="1" x14ac:dyDescent="0.3">
      <c r="A1243" s="25">
        <f>Raw_Orders!A1243</f>
        <v>1242</v>
      </c>
      <c r="B1243" s="25">
        <f>Raw_Orders!B1243</f>
        <v>1871</v>
      </c>
      <c r="C1243" s="30">
        <f>INT(Raw_Orders!C1243)</f>
        <v>41985</v>
      </c>
      <c r="D1243" s="25">
        <f t="shared" si="57"/>
        <v>2014</v>
      </c>
      <c r="E1243" s="25">
        <f t="shared" si="58"/>
        <v>12</v>
      </c>
      <c r="F1243" s="25" t="str">
        <f t="shared" si="59"/>
        <v>Dec</v>
      </c>
      <c r="G1243" s="25">
        <f>Raw_Orders!G1243</f>
        <v>346</v>
      </c>
      <c r="H1243" s="29">
        <f>Raw_Orders!K1243</f>
        <v>1901.66</v>
      </c>
      <c r="I1243" s="25">
        <f>INDEX(tblAccounts[sales_rep_id],MATCH(B1243,tblAccounts[id],0))</f>
        <v>321640</v>
      </c>
      <c r="J1243" s="25">
        <f>INDEX(tblReps[region_id],MATCH(I1243,tblReps[id],0))</f>
        <v>1</v>
      </c>
      <c r="K1243" s="25" t="str">
        <f>INDEX(tblRegions[name],MATCH(J1243,tblRegions[id],0))</f>
        <v>Northeast</v>
      </c>
    </row>
    <row r="1244" spans="1:11" ht="15" customHeight="1" x14ac:dyDescent="0.3">
      <c r="A1244" s="25">
        <f>Raw_Orders!A1244</f>
        <v>1243</v>
      </c>
      <c r="B1244" s="25">
        <f>Raw_Orders!B1244</f>
        <v>1871</v>
      </c>
      <c r="C1244" s="30">
        <f>INT(Raw_Orders!C1244)</f>
        <v>42014</v>
      </c>
      <c r="D1244" s="25">
        <f t="shared" si="57"/>
        <v>2015</v>
      </c>
      <c r="E1244" s="25">
        <f t="shared" si="58"/>
        <v>1</v>
      </c>
      <c r="F1244" s="25" t="str">
        <f t="shared" si="59"/>
        <v>Jan</v>
      </c>
      <c r="G1244" s="25">
        <f>Raw_Orders!G1244</f>
        <v>317</v>
      </c>
      <c r="H1244" s="29">
        <f>Raw_Orders!K1244</f>
        <v>1746.99</v>
      </c>
      <c r="I1244" s="25">
        <f>INDEX(tblAccounts[sales_rep_id],MATCH(B1244,tblAccounts[id],0))</f>
        <v>321640</v>
      </c>
      <c r="J1244" s="25">
        <f>INDEX(tblReps[region_id],MATCH(I1244,tblReps[id],0))</f>
        <v>1</v>
      </c>
      <c r="K1244" s="25" t="str">
        <f>INDEX(tblRegions[name],MATCH(J1244,tblRegions[id],0))</f>
        <v>Northeast</v>
      </c>
    </row>
    <row r="1245" spans="1:11" ht="15" customHeight="1" x14ac:dyDescent="0.3">
      <c r="A1245" s="25">
        <f>Raw_Orders!A1245</f>
        <v>1244</v>
      </c>
      <c r="B1245" s="25">
        <f>Raw_Orders!B1245</f>
        <v>1871</v>
      </c>
      <c r="C1245" s="30">
        <f>INT(Raw_Orders!C1245)</f>
        <v>42044</v>
      </c>
      <c r="D1245" s="25">
        <f t="shared" si="57"/>
        <v>2015</v>
      </c>
      <c r="E1245" s="25">
        <f t="shared" si="58"/>
        <v>2</v>
      </c>
      <c r="F1245" s="25" t="str">
        <f t="shared" si="59"/>
        <v>Feb</v>
      </c>
      <c r="G1245" s="25">
        <f>Raw_Orders!G1245</f>
        <v>362</v>
      </c>
      <c r="H1245" s="29">
        <f>Raw_Orders!K1245</f>
        <v>1994.06</v>
      </c>
      <c r="I1245" s="25">
        <f>INDEX(tblAccounts[sales_rep_id],MATCH(B1245,tblAccounts[id],0))</f>
        <v>321640</v>
      </c>
      <c r="J1245" s="25">
        <f>INDEX(tblReps[region_id],MATCH(I1245,tblReps[id],0))</f>
        <v>1</v>
      </c>
      <c r="K1245" s="25" t="str">
        <f>INDEX(tblRegions[name],MATCH(J1245,tblRegions[id],0))</f>
        <v>Northeast</v>
      </c>
    </row>
    <row r="1246" spans="1:11" ht="15" customHeight="1" x14ac:dyDescent="0.3">
      <c r="A1246" s="25">
        <f>Raw_Orders!A1246</f>
        <v>1245</v>
      </c>
      <c r="B1246" s="25">
        <f>Raw_Orders!B1246</f>
        <v>1871</v>
      </c>
      <c r="C1246" s="30">
        <f>INT(Raw_Orders!C1246)</f>
        <v>42074</v>
      </c>
      <c r="D1246" s="25">
        <f t="shared" si="57"/>
        <v>2015</v>
      </c>
      <c r="E1246" s="25">
        <f t="shared" si="58"/>
        <v>3</v>
      </c>
      <c r="F1246" s="25" t="str">
        <f t="shared" si="59"/>
        <v>Mar</v>
      </c>
      <c r="G1246" s="25">
        <f>Raw_Orders!G1246</f>
        <v>4166</v>
      </c>
      <c r="H1246" s="29">
        <f>Raw_Orders!K1246</f>
        <v>30541.97</v>
      </c>
      <c r="I1246" s="25">
        <f>INDEX(tblAccounts[sales_rep_id],MATCH(B1246,tblAccounts[id],0))</f>
        <v>321640</v>
      </c>
      <c r="J1246" s="25">
        <f>INDEX(tblReps[region_id],MATCH(I1246,tblReps[id],0))</f>
        <v>1</v>
      </c>
      <c r="K1246" s="25" t="str">
        <f>INDEX(tblRegions[name],MATCH(J1246,tblRegions[id],0))</f>
        <v>Northeast</v>
      </c>
    </row>
    <row r="1247" spans="1:11" ht="15" customHeight="1" x14ac:dyDescent="0.3">
      <c r="A1247" s="25">
        <f>Raw_Orders!A1247</f>
        <v>1246</v>
      </c>
      <c r="B1247" s="25">
        <f>Raw_Orders!B1247</f>
        <v>1871</v>
      </c>
      <c r="C1247" s="30">
        <f>INT(Raw_Orders!C1247)</f>
        <v>42104</v>
      </c>
      <c r="D1247" s="25">
        <f t="shared" si="57"/>
        <v>2015</v>
      </c>
      <c r="E1247" s="25">
        <f t="shared" si="58"/>
        <v>4</v>
      </c>
      <c r="F1247" s="25" t="str">
        <f t="shared" si="59"/>
        <v>Apr</v>
      </c>
      <c r="G1247" s="25">
        <f>Raw_Orders!G1247</f>
        <v>341</v>
      </c>
      <c r="H1247" s="29">
        <f>Raw_Orders!K1247</f>
        <v>1794.09</v>
      </c>
      <c r="I1247" s="25">
        <f>INDEX(tblAccounts[sales_rep_id],MATCH(B1247,tblAccounts[id],0))</f>
        <v>321640</v>
      </c>
      <c r="J1247" s="25">
        <f>INDEX(tblReps[region_id],MATCH(I1247,tblReps[id],0))</f>
        <v>1</v>
      </c>
      <c r="K1247" s="25" t="str">
        <f>INDEX(tblRegions[name],MATCH(J1247,tblRegions[id],0))</f>
        <v>Northeast</v>
      </c>
    </row>
    <row r="1248" spans="1:11" ht="15" customHeight="1" x14ac:dyDescent="0.3">
      <c r="A1248" s="25">
        <f>Raw_Orders!A1248</f>
        <v>1247</v>
      </c>
      <c r="B1248" s="25">
        <f>Raw_Orders!B1248</f>
        <v>1871</v>
      </c>
      <c r="C1248" s="30">
        <f>INT(Raw_Orders!C1248)</f>
        <v>42133</v>
      </c>
      <c r="D1248" s="25">
        <f t="shared" si="57"/>
        <v>2015</v>
      </c>
      <c r="E1248" s="25">
        <f t="shared" si="58"/>
        <v>5</v>
      </c>
      <c r="F1248" s="25" t="str">
        <f t="shared" si="59"/>
        <v>May</v>
      </c>
      <c r="G1248" s="25">
        <f>Raw_Orders!G1248</f>
        <v>348</v>
      </c>
      <c r="H1248" s="29">
        <f>Raw_Orders!K1248</f>
        <v>1931.09</v>
      </c>
      <c r="I1248" s="25">
        <f>INDEX(tblAccounts[sales_rep_id],MATCH(B1248,tblAccounts[id],0))</f>
        <v>321640</v>
      </c>
      <c r="J1248" s="25">
        <f>INDEX(tblReps[region_id],MATCH(I1248,tblReps[id],0))</f>
        <v>1</v>
      </c>
      <c r="K1248" s="25" t="str">
        <f>INDEX(tblRegions[name],MATCH(J1248,tblRegions[id],0))</f>
        <v>Northeast</v>
      </c>
    </row>
    <row r="1249" spans="1:11" ht="15" customHeight="1" x14ac:dyDescent="0.3">
      <c r="A1249" s="25">
        <f>Raw_Orders!A1249</f>
        <v>1248</v>
      </c>
      <c r="B1249" s="25">
        <f>Raw_Orders!B1249</f>
        <v>1871</v>
      </c>
      <c r="C1249" s="30">
        <f>INT(Raw_Orders!C1249)</f>
        <v>42162</v>
      </c>
      <c r="D1249" s="25">
        <f t="shared" si="57"/>
        <v>2015</v>
      </c>
      <c r="E1249" s="25">
        <f t="shared" si="58"/>
        <v>6</v>
      </c>
      <c r="F1249" s="25" t="str">
        <f t="shared" si="59"/>
        <v>Jun</v>
      </c>
      <c r="G1249" s="25">
        <f>Raw_Orders!G1249</f>
        <v>328</v>
      </c>
      <c r="H1249" s="29">
        <f>Raw_Orders!K1249</f>
        <v>1706.72</v>
      </c>
      <c r="I1249" s="25">
        <f>INDEX(tblAccounts[sales_rep_id],MATCH(B1249,tblAccounts[id],0))</f>
        <v>321640</v>
      </c>
      <c r="J1249" s="25">
        <f>INDEX(tblReps[region_id],MATCH(I1249,tblReps[id],0))</f>
        <v>1</v>
      </c>
      <c r="K1249" s="25" t="str">
        <f>INDEX(tblRegions[name],MATCH(J1249,tblRegions[id],0))</f>
        <v>Northeast</v>
      </c>
    </row>
    <row r="1250" spans="1:11" ht="15" customHeight="1" x14ac:dyDescent="0.3">
      <c r="A1250" s="25">
        <f>Raw_Orders!A1250</f>
        <v>1249</v>
      </c>
      <c r="B1250" s="25">
        <f>Raw_Orders!B1250</f>
        <v>1871</v>
      </c>
      <c r="C1250" s="30">
        <f>INT(Raw_Orders!C1250)</f>
        <v>42192</v>
      </c>
      <c r="D1250" s="25">
        <f t="shared" si="57"/>
        <v>2015</v>
      </c>
      <c r="E1250" s="25">
        <f t="shared" si="58"/>
        <v>7</v>
      </c>
      <c r="F1250" s="25" t="str">
        <f t="shared" si="59"/>
        <v>Jul</v>
      </c>
      <c r="G1250" s="25">
        <f>Raw_Orders!G1250</f>
        <v>337</v>
      </c>
      <c r="H1250" s="29">
        <f>Raw_Orders!K1250</f>
        <v>1794.31</v>
      </c>
      <c r="I1250" s="25">
        <f>INDEX(tblAccounts[sales_rep_id],MATCH(B1250,tblAccounts[id],0))</f>
        <v>321640</v>
      </c>
      <c r="J1250" s="25">
        <f>INDEX(tblReps[region_id],MATCH(I1250,tblReps[id],0))</f>
        <v>1</v>
      </c>
      <c r="K1250" s="25" t="str">
        <f>INDEX(tblRegions[name],MATCH(J1250,tblRegions[id],0))</f>
        <v>Northeast</v>
      </c>
    </row>
    <row r="1251" spans="1:11" ht="15" customHeight="1" x14ac:dyDescent="0.3">
      <c r="A1251" s="25">
        <f>Raw_Orders!A1251</f>
        <v>1250</v>
      </c>
      <c r="B1251" s="25">
        <f>Raw_Orders!B1251</f>
        <v>1871</v>
      </c>
      <c r="C1251" s="30">
        <f>INT(Raw_Orders!C1251)</f>
        <v>42221</v>
      </c>
      <c r="D1251" s="25">
        <f t="shared" si="57"/>
        <v>2015</v>
      </c>
      <c r="E1251" s="25">
        <f t="shared" si="58"/>
        <v>8</v>
      </c>
      <c r="F1251" s="25" t="str">
        <f t="shared" si="59"/>
        <v>Aug</v>
      </c>
      <c r="G1251" s="25">
        <f>Raw_Orders!G1251</f>
        <v>312</v>
      </c>
      <c r="H1251" s="29">
        <f>Raw_Orders!K1251</f>
        <v>1591.31</v>
      </c>
      <c r="I1251" s="25">
        <f>INDEX(tblAccounts[sales_rep_id],MATCH(B1251,tblAccounts[id],0))</f>
        <v>321640</v>
      </c>
      <c r="J1251" s="25">
        <f>INDEX(tblReps[region_id],MATCH(I1251,tblReps[id],0))</f>
        <v>1</v>
      </c>
      <c r="K1251" s="25" t="str">
        <f>INDEX(tblRegions[name],MATCH(J1251,tblRegions[id],0))</f>
        <v>Northeast</v>
      </c>
    </row>
    <row r="1252" spans="1:11" ht="15" customHeight="1" x14ac:dyDescent="0.3">
      <c r="A1252" s="25">
        <f>Raw_Orders!A1252</f>
        <v>1251</v>
      </c>
      <c r="B1252" s="25">
        <f>Raw_Orders!B1252</f>
        <v>1871</v>
      </c>
      <c r="C1252" s="30">
        <f>INT(Raw_Orders!C1252)</f>
        <v>42250</v>
      </c>
      <c r="D1252" s="25">
        <f t="shared" si="57"/>
        <v>2015</v>
      </c>
      <c r="E1252" s="25">
        <f t="shared" si="58"/>
        <v>9</v>
      </c>
      <c r="F1252" s="25" t="str">
        <f t="shared" si="59"/>
        <v>Sep</v>
      </c>
      <c r="G1252" s="25">
        <f>Raw_Orders!G1252</f>
        <v>302</v>
      </c>
      <c r="H1252" s="29">
        <f>Raw_Orders!K1252</f>
        <v>1506.98</v>
      </c>
      <c r="I1252" s="25">
        <f>INDEX(tblAccounts[sales_rep_id],MATCH(B1252,tblAccounts[id],0))</f>
        <v>321640</v>
      </c>
      <c r="J1252" s="25">
        <f>INDEX(tblReps[region_id],MATCH(I1252,tblReps[id],0))</f>
        <v>1</v>
      </c>
      <c r="K1252" s="25" t="str">
        <f>INDEX(tblRegions[name],MATCH(J1252,tblRegions[id],0))</f>
        <v>Northeast</v>
      </c>
    </row>
    <row r="1253" spans="1:11" ht="15" customHeight="1" x14ac:dyDescent="0.3">
      <c r="A1253" s="25">
        <f>Raw_Orders!A1253</f>
        <v>1252</v>
      </c>
      <c r="B1253" s="25">
        <f>Raw_Orders!B1253</f>
        <v>1871</v>
      </c>
      <c r="C1253" s="30">
        <f>INT(Raw_Orders!C1253)</f>
        <v>42279</v>
      </c>
      <c r="D1253" s="25">
        <f t="shared" si="57"/>
        <v>2015</v>
      </c>
      <c r="E1253" s="25">
        <f t="shared" si="58"/>
        <v>10</v>
      </c>
      <c r="F1253" s="25" t="str">
        <f t="shared" si="59"/>
        <v>Oct</v>
      </c>
      <c r="G1253" s="25">
        <f>Raw_Orders!G1253</f>
        <v>331</v>
      </c>
      <c r="H1253" s="29">
        <f>Raw_Orders!K1253</f>
        <v>1780.02</v>
      </c>
      <c r="I1253" s="25">
        <f>INDEX(tblAccounts[sales_rep_id],MATCH(B1253,tblAccounts[id],0))</f>
        <v>321640</v>
      </c>
      <c r="J1253" s="25">
        <f>INDEX(tblReps[region_id],MATCH(I1253,tblReps[id],0))</f>
        <v>1</v>
      </c>
      <c r="K1253" s="25" t="str">
        <f>INDEX(tblRegions[name],MATCH(J1253,tblRegions[id],0))</f>
        <v>Northeast</v>
      </c>
    </row>
    <row r="1254" spans="1:11" ht="15" customHeight="1" x14ac:dyDescent="0.3">
      <c r="A1254" s="25">
        <f>Raw_Orders!A1254</f>
        <v>1253</v>
      </c>
      <c r="B1254" s="25">
        <f>Raw_Orders!B1254</f>
        <v>1871</v>
      </c>
      <c r="C1254" s="30">
        <f>INT(Raw_Orders!C1254)</f>
        <v>42308</v>
      </c>
      <c r="D1254" s="25">
        <f t="shared" si="57"/>
        <v>2015</v>
      </c>
      <c r="E1254" s="25">
        <f t="shared" si="58"/>
        <v>10</v>
      </c>
      <c r="F1254" s="25" t="str">
        <f t="shared" si="59"/>
        <v>Oct</v>
      </c>
      <c r="G1254" s="25">
        <f>Raw_Orders!G1254</f>
        <v>377</v>
      </c>
      <c r="H1254" s="29">
        <f>Raw_Orders!K1254</f>
        <v>2053.1799999999998</v>
      </c>
      <c r="I1254" s="25">
        <f>INDEX(tblAccounts[sales_rep_id],MATCH(B1254,tblAccounts[id],0))</f>
        <v>321640</v>
      </c>
      <c r="J1254" s="25">
        <f>INDEX(tblReps[region_id],MATCH(I1254,tblReps[id],0))</f>
        <v>1</v>
      </c>
      <c r="K1254" s="25" t="str">
        <f>INDEX(tblRegions[name],MATCH(J1254,tblRegions[id],0))</f>
        <v>Northeast</v>
      </c>
    </row>
    <row r="1255" spans="1:11" ht="15" customHeight="1" x14ac:dyDescent="0.3">
      <c r="A1255" s="25">
        <f>Raw_Orders!A1255</f>
        <v>1254</v>
      </c>
      <c r="B1255" s="25">
        <f>Raw_Orders!B1255</f>
        <v>1871</v>
      </c>
      <c r="C1255" s="30">
        <f>INT(Raw_Orders!C1255)</f>
        <v>42337</v>
      </c>
      <c r="D1255" s="25">
        <f t="shared" si="57"/>
        <v>2015</v>
      </c>
      <c r="E1255" s="25">
        <f t="shared" si="58"/>
        <v>11</v>
      </c>
      <c r="F1255" s="25" t="str">
        <f t="shared" si="59"/>
        <v>Nov</v>
      </c>
      <c r="G1255" s="25">
        <f>Raw_Orders!G1255</f>
        <v>334</v>
      </c>
      <c r="H1255" s="29">
        <f>Raw_Orders!K1255</f>
        <v>1773.65</v>
      </c>
      <c r="I1255" s="25">
        <f>INDEX(tblAccounts[sales_rep_id],MATCH(B1255,tblAccounts[id],0))</f>
        <v>321640</v>
      </c>
      <c r="J1255" s="25">
        <f>INDEX(tblReps[region_id],MATCH(I1255,tblReps[id],0))</f>
        <v>1</v>
      </c>
      <c r="K1255" s="25" t="str">
        <f>INDEX(tblRegions[name],MATCH(J1255,tblRegions[id],0))</f>
        <v>Northeast</v>
      </c>
    </row>
    <row r="1256" spans="1:11" ht="15" customHeight="1" x14ac:dyDescent="0.3">
      <c r="A1256" s="25">
        <f>Raw_Orders!A1256</f>
        <v>1255</v>
      </c>
      <c r="B1256" s="25">
        <f>Raw_Orders!B1256</f>
        <v>1871</v>
      </c>
      <c r="C1256" s="30">
        <f>INT(Raw_Orders!C1256)</f>
        <v>42367</v>
      </c>
      <c r="D1256" s="25">
        <f t="shared" si="57"/>
        <v>2015</v>
      </c>
      <c r="E1256" s="25">
        <f t="shared" si="58"/>
        <v>12</v>
      </c>
      <c r="F1256" s="25" t="str">
        <f t="shared" si="59"/>
        <v>Dec</v>
      </c>
      <c r="G1256" s="25">
        <f>Raw_Orders!G1256</f>
        <v>367</v>
      </c>
      <c r="H1256" s="29">
        <f>Raw_Orders!K1256</f>
        <v>1984.56</v>
      </c>
      <c r="I1256" s="25">
        <f>INDEX(tblAccounts[sales_rep_id],MATCH(B1256,tblAccounts[id],0))</f>
        <v>321640</v>
      </c>
      <c r="J1256" s="25">
        <f>INDEX(tblReps[region_id],MATCH(I1256,tblReps[id],0))</f>
        <v>1</v>
      </c>
      <c r="K1256" s="25" t="str">
        <f>INDEX(tblRegions[name],MATCH(J1256,tblRegions[id],0))</f>
        <v>Northeast</v>
      </c>
    </row>
    <row r="1257" spans="1:11" ht="15" customHeight="1" x14ac:dyDescent="0.3">
      <c r="A1257" s="25">
        <f>Raw_Orders!A1257</f>
        <v>1256</v>
      </c>
      <c r="B1257" s="25">
        <f>Raw_Orders!B1257</f>
        <v>1871</v>
      </c>
      <c r="C1257" s="30">
        <f>INT(Raw_Orders!C1257)</f>
        <v>42396</v>
      </c>
      <c r="D1257" s="25">
        <f t="shared" si="57"/>
        <v>2016</v>
      </c>
      <c r="E1257" s="25">
        <f t="shared" si="58"/>
        <v>1</v>
      </c>
      <c r="F1257" s="25" t="str">
        <f t="shared" si="59"/>
        <v>Jan</v>
      </c>
      <c r="G1257" s="25">
        <f>Raw_Orders!G1257</f>
        <v>276</v>
      </c>
      <c r="H1257" s="29">
        <f>Raw_Orders!K1257</f>
        <v>1377.24</v>
      </c>
      <c r="I1257" s="25">
        <f>INDEX(tblAccounts[sales_rep_id],MATCH(B1257,tblAccounts[id],0))</f>
        <v>321640</v>
      </c>
      <c r="J1257" s="25">
        <f>INDEX(tblReps[region_id],MATCH(I1257,tblReps[id],0))</f>
        <v>1</v>
      </c>
      <c r="K1257" s="25" t="str">
        <f>INDEX(tblRegions[name],MATCH(J1257,tblRegions[id],0))</f>
        <v>Northeast</v>
      </c>
    </row>
    <row r="1258" spans="1:11" ht="15" customHeight="1" x14ac:dyDescent="0.3">
      <c r="A1258" s="25">
        <f>Raw_Orders!A1258</f>
        <v>1257</v>
      </c>
      <c r="B1258" s="25">
        <f>Raw_Orders!B1258</f>
        <v>1871</v>
      </c>
      <c r="C1258" s="30">
        <f>INT(Raw_Orders!C1258)</f>
        <v>42425</v>
      </c>
      <c r="D1258" s="25">
        <f t="shared" si="57"/>
        <v>2016</v>
      </c>
      <c r="E1258" s="25">
        <f t="shared" si="58"/>
        <v>2</v>
      </c>
      <c r="F1258" s="25" t="str">
        <f t="shared" si="59"/>
        <v>Feb</v>
      </c>
      <c r="G1258" s="25">
        <f>Raw_Orders!G1258</f>
        <v>386</v>
      </c>
      <c r="H1258" s="29">
        <f>Raw_Orders!K1258</f>
        <v>2151.2600000000002</v>
      </c>
      <c r="I1258" s="25">
        <f>INDEX(tblAccounts[sales_rep_id],MATCH(B1258,tblAccounts[id],0))</f>
        <v>321640</v>
      </c>
      <c r="J1258" s="25">
        <f>INDEX(tblReps[region_id],MATCH(I1258,tblReps[id],0))</f>
        <v>1</v>
      </c>
      <c r="K1258" s="25" t="str">
        <f>INDEX(tblRegions[name],MATCH(J1258,tblRegions[id],0))</f>
        <v>Northeast</v>
      </c>
    </row>
    <row r="1259" spans="1:11" ht="15" customHeight="1" x14ac:dyDescent="0.3">
      <c r="A1259" s="25">
        <f>Raw_Orders!A1259</f>
        <v>1258</v>
      </c>
      <c r="B1259" s="25">
        <f>Raw_Orders!B1259</f>
        <v>1871</v>
      </c>
      <c r="C1259" s="30">
        <f>INT(Raw_Orders!C1259)</f>
        <v>42455</v>
      </c>
      <c r="D1259" s="25">
        <f t="shared" si="57"/>
        <v>2016</v>
      </c>
      <c r="E1259" s="25">
        <f t="shared" si="58"/>
        <v>3</v>
      </c>
      <c r="F1259" s="25" t="str">
        <f t="shared" si="59"/>
        <v>Mar</v>
      </c>
      <c r="G1259" s="25">
        <f>Raw_Orders!G1259</f>
        <v>462</v>
      </c>
      <c r="H1259" s="29">
        <f>Raw_Orders!K1259</f>
        <v>2448.61</v>
      </c>
      <c r="I1259" s="25">
        <f>INDEX(tblAccounts[sales_rep_id],MATCH(B1259,tblAccounts[id],0))</f>
        <v>321640</v>
      </c>
      <c r="J1259" s="25">
        <f>INDEX(tblReps[region_id],MATCH(I1259,tblReps[id],0))</f>
        <v>1</v>
      </c>
      <c r="K1259" s="25" t="str">
        <f>INDEX(tblRegions[name],MATCH(J1259,tblRegions[id],0))</f>
        <v>Northeast</v>
      </c>
    </row>
    <row r="1260" spans="1:11" ht="15" customHeight="1" x14ac:dyDescent="0.3">
      <c r="A1260" s="25">
        <f>Raw_Orders!A1260</f>
        <v>1259</v>
      </c>
      <c r="B1260" s="25">
        <f>Raw_Orders!B1260</f>
        <v>1871</v>
      </c>
      <c r="C1260" s="30">
        <f>INT(Raw_Orders!C1260)</f>
        <v>42484</v>
      </c>
      <c r="D1260" s="25">
        <f t="shared" si="57"/>
        <v>2016</v>
      </c>
      <c r="E1260" s="25">
        <f t="shared" si="58"/>
        <v>4</v>
      </c>
      <c r="F1260" s="25" t="str">
        <f t="shared" si="59"/>
        <v>Apr</v>
      </c>
      <c r="G1260" s="25">
        <f>Raw_Orders!G1260</f>
        <v>326</v>
      </c>
      <c r="H1260" s="29">
        <f>Raw_Orders!K1260</f>
        <v>1674.24</v>
      </c>
      <c r="I1260" s="25">
        <f>INDEX(tblAccounts[sales_rep_id],MATCH(B1260,tblAccounts[id],0))</f>
        <v>321640</v>
      </c>
      <c r="J1260" s="25">
        <f>INDEX(tblReps[region_id],MATCH(I1260,tblReps[id],0))</f>
        <v>1</v>
      </c>
      <c r="K1260" s="25" t="str">
        <f>INDEX(tblRegions[name],MATCH(J1260,tblRegions[id],0))</f>
        <v>Northeast</v>
      </c>
    </row>
    <row r="1261" spans="1:11" ht="15" customHeight="1" x14ac:dyDescent="0.3">
      <c r="A1261" s="25">
        <f>Raw_Orders!A1261</f>
        <v>1260</v>
      </c>
      <c r="B1261" s="25">
        <f>Raw_Orders!B1261</f>
        <v>1871</v>
      </c>
      <c r="C1261" s="30">
        <f>INT(Raw_Orders!C1261)</f>
        <v>42514</v>
      </c>
      <c r="D1261" s="25">
        <f t="shared" si="57"/>
        <v>2016</v>
      </c>
      <c r="E1261" s="25">
        <f t="shared" si="58"/>
        <v>5</v>
      </c>
      <c r="F1261" s="25" t="str">
        <f t="shared" si="59"/>
        <v>May</v>
      </c>
      <c r="G1261" s="25">
        <f>Raw_Orders!G1261</f>
        <v>361</v>
      </c>
      <c r="H1261" s="29">
        <f>Raw_Orders!K1261</f>
        <v>2034.15</v>
      </c>
      <c r="I1261" s="25">
        <f>INDEX(tblAccounts[sales_rep_id],MATCH(B1261,tblAccounts[id],0))</f>
        <v>321640</v>
      </c>
      <c r="J1261" s="25">
        <f>INDEX(tblReps[region_id],MATCH(I1261,tblReps[id],0))</f>
        <v>1</v>
      </c>
      <c r="K1261" s="25" t="str">
        <f>INDEX(tblRegions[name],MATCH(J1261,tblRegions[id],0))</f>
        <v>Northeast</v>
      </c>
    </row>
    <row r="1262" spans="1:11" ht="15" customHeight="1" x14ac:dyDescent="0.3">
      <c r="A1262" s="25">
        <f>Raw_Orders!A1262</f>
        <v>1261</v>
      </c>
      <c r="B1262" s="25">
        <f>Raw_Orders!B1262</f>
        <v>1871</v>
      </c>
      <c r="C1262" s="30">
        <f>INT(Raw_Orders!C1262)</f>
        <v>42543</v>
      </c>
      <c r="D1262" s="25">
        <f t="shared" si="57"/>
        <v>2016</v>
      </c>
      <c r="E1262" s="25">
        <f t="shared" si="58"/>
        <v>6</v>
      </c>
      <c r="F1262" s="25" t="str">
        <f t="shared" si="59"/>
        <v>Jun</v>
      </c>
      <c r="G1262" s="25">
        <f>Raw_Orders!G1262</f>
        <v>357</v>
      </c>
      <c r="H1262" s="29">
        <f>Raw_Orders!K1262</f>
        <v>1939.66</v>
      </c>
      <c r="I1262" s="25">
        <f>INDEX(tblAccounts[sales_rep_id],MATCH(B1262,tblAccounts[id],0))</f>
        <v>321640</v>
      </c>
      <c r="J1262" s="25">
        <f>INDEX(tblReps[region_id],MATCH(I1262,tblReps[id],0))</f>
        <v>1</v>
      </c>
      <c r="K1262" s="25" t="str">
        <f>INDEX(tblRegions[name],MATCH(J1262,tblRegions[id],0))</f>
        <v>Northeast</v>
      </c>
    </row>
    <row r="1263" spans="1:11" ht="15" customHeight="1" x14ac:dyDescent="0.3">
      <c r="A1263" s="25">
        <f>Raw_Orders!A1263</f>
        <v>1262</v>
      </c>
      <c r="B1263" s="25">
        <f>Raw_Orders!B1263</f>
        <v>1871</v>
      </c>
      <c r="C1263" s="30">
        <f>INT(Raw_Orders!C1263)</f>
        <v>42572</v>
      </c>
      <c r="D1263" s="25">
        <f t="shared" si="57"/>
        <v>2016</v>
      </c>
      <c r="E1263" s="25">
        <f t="shared" si="58"/>
        <v>7</v>
      </c>
      <c r="F1263" s="25" t="str">
        <f t="shared" si="59"/>
        <v>Jul</v>
      </c>
      <c r="G1263" s="25">
        <f>Raw_Orders!G1263</f>
        <v>420</v>
      </c>
      <c r="H1263" s="29">
        <f>Raw_Orders!K1263</f>
        <v>2424.09</v>
      </c>
      <c r="I1263" s="25">
        <f>INDEX(tblAccounts[sales_rep_id],MATCH(B1263,tblAccounts[id],0))</f>
        <v>321640</v>
      </c>
      <c r="J1263" s="25">
        <f>INDEX(tblReps[region_id],MATCH(I1263,tblReps[id],0))</f>
        <v>1</v>
      </c>
      <c r="K1263" s="25" t="str">
        <f>INDEX(tblRegions[name],MATCH(J1263,tblRegions[id],0))</f>
        <v>Northeast</v>
      </c>
    </row>
    <row r="1264" spans="1:11" ht="15" customHeight="1" x14ac:dyDescent="0.3">
      <c r="A1264" s="25">
        <f>Raw_Orders!A1264</f>
        <v>1263</v>
      </c>
      <c r="B1264" s="25">
        <f>Raw_Orders!B1264</f>
        <v>1871</v>
      </c>
      <c r="C1264" s="30">
        <f>INT(Raw_Orders!C1264)</f>
        <v>42602</v>
      </c>
      <c r="D1264" s="25">
        <f t="shared" si="57"/>
        <v>2016</v>
      </c>
      <c r="E1264" s="25">
        <f t="shared" si="58"/>
        <v>8</v>
      </c>
      <c r="F1264" s="25" t="str">
        <f t="shared" si="59"/>
        <v>Aug</v>
      </c>
      <c r="G1264" s="25">
        <f>Raw_Orders!G1264</f>
        <v>427</v>
      </c>
      <c r="H1264" s="29">
        <f>Raw_Orders!K1264</f>
        <v>2212.0100000000002</v>
      </c>
      <c r="I1264" s="25">
        <f>INDEX(tblAccounts[sales_rep_id],MATCH(B1264,tblAccounts[id],0))</f>
        <v>321640</v>
      </c>
      <c r="J1264" s="25">
        <f>INDEX(tblReps[region_id],MATCH(I1264,tblReps[id],0))</f>
        <v>1</v>
      </c>
      <c r="K1264" s="25" t="str">
        <f>INDEX(tblRegions[name],MATCH(J1264,tblRegions[id],0))</f>
        <v>Northeast</v>
      </c>
    </row>
    <row r="1265" spans="1:11" ht="15" customHeight="1" x14ac:dyDescent="0.3">
      <c r="A1265" s="25">
        <f>Raw_Orders!A1265</f>
        <v>1264</v>
      </c>
      <c r="B1265" s="25">
        <f>Raw_Orders!B1265</f>
        <v>1871</v>
      </c>
      <c r="C1265" s="30">
        <f>INT(Raw_Orders!C1265)</f>
        <v>42632</v>
      </c>
      <c r="D1265" s="25">
        <f t="shared" si="57"/>
        <v>2016</v>
      </c>
      <c r="E1265" s="25">
        <f t="shared" si="58"/>
        <v>9</v>
      </c>
      <c r="F1265" s="25" t="str">
        <f t="shared" si="59"/>
        <v>Sep</v>
      </c>
      <c r="G1265" s="25">
        <f>Raw_Orders!G1265</f>
        <v>598</v>
      </c>
      <c r="H1265" s="29">
        <f>Raw_Orders!K1265</f>
        <v>3903.53</v>
      </c>
      <c r="I1265" s="25">
        <f>INDEX(tblAccounts[sales_rep_id],MATCH(B1265,tblAccounts[id],0))</f>
        <v>321640</v>
      </c>
      <c r="J1265" s="25">
        <f>INDEX(tblReps[region_id],MATCH(I1265,tblReps[id],0))</f>
        <v>1</v>
      </c>
      <c r="K1265" s="25" t="str">
        <f>INDEX(tblRegions[name],MATCH(J1265,tblRegions[id],0))</f>
        <v>Northeast</v>
      </c>
    </row>
    <row r="1266" spans="1:11" ht="15" customHeight="1" x14ac:dyDescent="0.3">
      <c r="A1266" s="25">
        <f>Raw_Orders!A1266</f>
        <v>1265</v>
      </c>
      <c r="B1266" s="25">
        <f>Raw_Orders!B1266</f>
        <v>1871</v>
      </c>
      <c r="C1266" s="30">
        <f>INT(Raw_Orders!C1266)</f>
        <v>42661</v>
      </c>
      <c r="D1266" s="25">
        <f t="shared" si="57"/>
        <v>2016</v>
      </c>
      <c r="E1266" s="25">
        <f t="shared" si="58"/>
        <v>10</v>
      </c>
      <c r="F1266" s="25" t="str">
        <f t="shared" si="59"/>
        <v>Oct</v>
      </c>
      <c r="G1266" s="25">
        <f>Raw_Orders!G1266</f>
        <v>384</v>
      </c>
      <c r="H1266" s="29">
        <f>Raw_Orders!K1266</f>
        <v>2136.2199999999998</v>
      </c>
      <c r="I1266" s="25">
        <f>INDEX(tblAccounts[sales_rep_id],MATCH(B1266,tblAccounts[id],0))</f>
        <v>321640</v>
      </c>
      <c r="J1266" s="25">
        <f>INDEX(tblReps[region_id],MATCH(I1266,tblReps[id],0))</f>
        <v>1</v>
      </c>
      <c r="K1266" s="25" t="str">
        <f>INDEX(tblRegions[name],MATCH(J1266,tblRegions[id],0))</f>
        <v>Northeast</v>
      </c>
    </row>
    <row r="1267" spans="1:11" ht="15" customHeight="1" x14ac:dyDescent="0.3">
      <c r="A1267" s="25">
        <f>Raw_Orders!A1267</f>
        <v>1266</v>
      </c>
      <c r="B1267" s="25">
        <f>Raw_Orders!B1267</f>
        <v>1871</v>
      </c>
      <c r="C1267" s="30">
        <f>INT(Raw_Orders!C1267)</f>
        <v>42690</v>
      </c>
      <c r="D1267" s="25">
        <f t="shared" si="57"/>
        <v>2016</v>
      </c>
      <c r="E1267" s="25">
        <f t="shared" si="58"/>
        <v>11</v>
      </c>
      <c r="F1267" s="25" t="str">
        <f t="shared" si="59"/>
        <v>Nov</v>
      </c>
      <c r="G1267" s="25">
        <f>Raw_Orders!G1267</f>
        <v>632</v>
      </c>
      <c r="H1267" s="29">
        <f>Raw_Orders!K1267</f>
        <v>4190.7700000000004</v>
      </c>
      <c r="I1267" s="25">
        <f>INDEX(tblAccounts[sales_rep_id],MATCH(B1267,tblAccounts[id],0))</f>
        <v>321640</v>
      </c>
      <c r="J1267" s="25">
        <f>INDEX(tblReps[region_id],MATCH(I1267,tblReps[id],0))</f>
        <v>1</v>
      </c>
      <c r="K1267" s="25" t="str">
        <f>INDEX(tblRegions[name],MATCH(J1267,tblRegions[id],0))</f>
        <v>Northeast</v>
      </c>
    </row>
    <row r="1268" spans="1:11" ht="15" customHeight="1" x14ac:dyDescent="0.3">
      <c r="A1268" s="25">
        <f>Raw_Orders!A1268</f>
        <v>1267</v>
      </c>
      <c r="B1268" s="25">
        <f>Raw_Orders!B1268</f>
        <v>1871</v>
      </c>
      <c r="C1268" s="30">
        <f>INT(Raw_Orders!C1268)</f>
        <v>42719</v>
      </c>
      <c r="D1268" s="25">
        <f t="shared" si="57"/>
        <v>2016</v>
      </c>
      <c r="E1268" s="25">
        <f t="shared" si="58"/>
        <v>12</v>
      </c>
      <c r="F1268" s="25" t="str">
        <f t="shared" si="59"/>
        <v>Dec</v>
      </c>
      <c r="G1268" s="25">
        <f>Raw_Orders!G1268</f>
        <v>324</v>
      </c>
      <c r="H1268" s="29">
        <f>Raw_Orders!K1268</f>
        <v>1690.6</v>
      </c>
      <c r="I1268" s="25">
        <f>INDEX(tblAccounts[sales_rep_id],MATCH(B1268,tblAccounts[id],0))</f>
        <v>321640</v>
      </c>
      <c r="J1268" s="25">
        <f>INDEX(tblReps[region_id],MATCH(I1268,tblReps[id],0))</f>
        <v>1</v>
      </c>
      <c r="K1268" s="25" t="str">
        <f>INDEX(tblRegions[name],MATCH(J1268,tblRegions[id],0))</f>
        <v>Northeast</v>
      </c>
    </row>
    <row r="1269" spans="1:11" ht="15" customHeight="1" x14ac:dyDescent="0.3">
      <c r="A1269" s="25">
        <f>Raw_Orders!A1269</f>
        <v>1268</v>
      </c>
      <c r="B1269" s="25">
        <f>Raw_Orders!B1269</f>
        <v>1881</v>
      </c>
      <c r="C1269" s="30">
        <f>INT(Raw_Orders!C1269)</f>
        <v>41616</v>
      </c>
      <c r="D1269" s="25">
        <f t="shared" si="57"/>
        <v>2013</v>
      </c>
      <c r="E1269" s="25">
        <f t="shared" si="58"/>
        <v>12</v>
      </c>
      <c r="F1269" s="25" t="str">
        <f t="shared" si="59"/>
        <v>Dec</v>
      </c>
      <c r="G1269" s="25">
        <f>Raw_Orders!G1269</f>
        <v>2215</v>
      </c>
      <c r="H1269" s="29">
        <f>Raw_Orders!K1269</f>
        <v>16375.46</v>
      </c>
      <c r="I1269" s="25">
        <f>INDEX(tblAccounts[sales_rep_id],MATCH(B1269,tblAccounts[id],0))</f>
        <v>321580</v>
      </c>
      <c r="J1269" s="25">
        <f>INDEX(tblReps[region_id],MATCH(I1269,tblReps[id],0))</f>
        <v>1</v>
      </c>
      <c r="K1269" s="25" t="str">
        <f>INDEX(tblRegions[name],MATCH(J1269,tblRegions[id],0))</f>
        <v>Northeast</v>
      </c>
    </row>
    <row r="1270" spans="1:11" ht="15" customHeight="1" x14ac:dyDescent="0.3">
      <c r="A1270" s="25">
        <f>Raw_Orders!A1270</f>
        <v>1269</v>
      </c>
      <c r="B1270" s="25">
        <f>Raw_Orders!B1270</f>
        <v>1881</v>
      </c>
      <c r="C1270" s="30">
        <f>INT(Raw_Orders!C1270)</f>
        <v>41645</v>
      </c>
      <c r="D1270" s="25">
        <f t="shared" si="57"/>
        <v>2014</v>
      </c>
      <c r="E1270" s="25">
        <f t="shared" si="58"/>
        <v>1</v>
      </c>
      <c r="F1270" s="25" t="str">
        <f t="shared" si="59"/>
        <v>Jan</v>
      </c>
      <c r="G1270" s="25">
        <f>Raw_Orders!G1270</f>
        <v>505</v>
      </c>
      <c r="H1270" s="29">
        <f>Raw_Orders!K1270</f>
        <v>2566.9</v>
      </c>
      <c r="I1270" s="25">
        <f>INDEX(tblAccounts[sales_rep_id],MATCH(B1270,tblAccounts[id],0))</f>
        <v>321580</v>
      </c>
      <c r="J1270" s="25">
        <f>INDEX(tblReps[region_id],MATCH(I1270,tblReps[id],0))</f>
        <v>1</v>
      </c>
      <c r="K1270" s="25" t="str">
        <f>INDEX(tblRegions[name],MATCH(J1270,tblRegions[id],0))</f>
        <v>Northeast</v>
      </c>
    </row>
    <row r="1271" spans="1:11" ht="15" customHeight="1" x14ac:dyDescent="0.3">
      <c r="A1271" s="25">
        <f>Raw_Orders!A1271</f>
        <v>1270</v>
      </c>
      <c r="B1271" s="25">
        <f>Raw_Orders!B1271</f>
        <v>1881</v>
      </c>
      <c r="C1271" s="30">
        <f>INT(Raw_Orders!C1271)</f>
        <v>41674</v>
      </c>
      <c r="D1271" s="25">
        <f t="shared" si="57"/>
        <v>2014</v>
      </c>
      <c r="E1271" s="25">
        <f t="shared" si="58"/>
        <v>2</v>
      </c>
      <c r="F1271" s="25" t="str">
        <f t="shared" si="59"/>
        <v>Feb</v>
      </c>
      <c r="G1271" s="25">
        <f>Raw_Orders!G1271</f>
        <v>522</v>
      </c>
      <c r="H1271" s="29">
        <f>Raw_Orders!K1271</f>
        <v>2651.08</v>
      </c>
      <c r="I1271" s="25">
        <f>INDEX(tblAccounts[sales_rep_id],MATCH(B1271,tblAccounts[id],0))</f>
        <v>321580</v>
      </c>
      <c r="J1271" s="25">
        <f>INDEX(tblReps[region_id],MATCH(I1271,tblReps[id],0))</f>
        <v>1</v>
      </c>
      <c r="K1271" s="25" t="str">
        <f>INDEX(tblRegions[name],MATCH(J1271,tblRegions[id],0))</f>
        <v>Northeast</v>
      </c>
    </row>
    <row r="1272" spans="1:11" ht="15" customHeight="1" x14ac:dyDescent="0.3">
      <c r="A1272" s="25">
        <f>Raw_Orders!A1272</f>
        <v>1271</v>
      </c>
      <c r="B1272" s="25">
        <f>Raw_Orders!B1272</f>
        <v>1881</v>
      </c>
      <c r="C1272" s="30">
        <f>INT(Raw_Orders!C1272)</f>
        <v>41703</v>
      </c>
      <c r="D1272" s="25">
        <f t="shared" si="57"/>
        <v>2014</v>
      </c>
      <c r="E1272" s="25">
        <f t="shared" si="58"/>
        <v>3</v>
      </c>
      <c r="F1272" s="25" t="str">
        <f t="shared" si="59"/>
        <v>Mar</v>
      </c>
      <c r="G1272" s="25">
        <f>Raw_Orders!G1272</f>
        <v>509</v>
      </c>
      <c r="H1272" s="29">
        <f>Raw_Orders!K1272</f>
        <v>2593.12</v>
      </c>
      <c r="I1272" s="25">
        <f>INDEX(tblAccounts[sales_rep_id],MATCH(B1272,tblAccounts[id],0))</f>
        <v>321580</v>
      </c>
      <c r="J1272" s="25">
        <f>INDEX(tblReps[region_id],MATCH(I1272,tblReps[id],0))</f>
        <v>1</v>
      </c>
      <c r="K1272" s="25" t="str">
        <f>INDEX(tblRegions[name],MATCH(J1272,tblRegions[id],0))</f>
        <v>Northeast</v>
      </c>
    </row>
    <row r="1273" spans="1:11" ht="15" customHeight="1" x14ac:dyDescent="0.3">
      <c r="A1273" s="25">
        <f>Raw_Orders!A1273</f>
        <v>1272</v>
      </c>
      <c r="B1273" s="25">
        <f>Raw_Orders!B1273</f>
        <v>1881</v>
      </c>
      <c r="C1273" s="30">
        <f>INT(Raw_Orders!C1273)</f>
        <v>41732</v>
      </c>
      <c r="D1273" s="25">
        <f t="shared" si="57"/>
        <v>2014</v>
      </c>
      <c r="E1273" s="25">
        <f t="shared" si="58"/>
        <v>4</v>
      </c>
      <c r="F1273" s="25" t="str">
        <f t="shared" si="59"/>
        <v>Apr</v>
      </c>
      <c r="G1273" s="25">
        <f>Raw_Orders!G1273</f>
        <v>547</v>
      </c>
      <c r="H1273" s="29">
        <f>Raw_Orders!K1273</f>
        <v>2870.38</v>
      </c>
      <c r="I1273" s="25">
        <f>INDEX(tblAccounts[sales_rep_id],MATCH(B1273,tblAccounts[id],0))</f>
        <v>321580</v>
      </c>
      <c r="J1273" s="25">
        <f>INDEX(tblReps[region_id],MATCH(I1273,tblReps[id],0))</f>
        <v>1</v>
      </c>
      <c r="K1273" s="25" t="str">
        <f>INDEX(tblRegions[name],MATCH(J1273,tblRegions[id],0))</f>
        <v>Northeast</v>
      </c>
    </row>
    <row r="1274" spans="1:11" ht="15" customHeight="1" x14ac:dyDescent="0.3">
      <c r="A1274" s="25">
        <f>Raw_Orders!A1274</f>
        <v>1273</v>
      </c>
      <c r="B1274" s="25">
        <f>Raw_Orders!B1274</f>
        <v>1881</v>
      </c>
      <c r="C1274" s="30">
        <f>INT(Raw_Orders!C1274)</f>
        <v>41761</v>
      </c>
      <c r="D1274" s="25">
        <f t="shared" si="57"/>
        <v>2014</v>
      </c>
      <c r="E1274" s="25">
        <f t="shared" si="58"/>
        <v>5</v>
      </c>
      <c r="F1274" s="25" t="str">
        <f t="shared" si="59"/>
        <v>May</v>
      </c>
      <c r="G1274" s="25">
        <f>Raw_Orders!G1274</f>
        <v>537</v>
      </c>
      <c r="H1274" s="29">
        <f>Raw_Orders!K1274</f>
        <v>2679.63</v>
      </c>
      <c r="I1274" s="25">
        <f>INDEX(tblAccounts[sales_rep_id],MATCH(B1274,tblAccounts[id],0))</f>
        <v>321580</v>
      </c>
      <c r="J1274" s="25">
        <f>INDEX(tblReps[region_id],MATCH(I1274,tblReps[id],0))</f>
        <v>1</v>
      </c>
      <c r="K1274" s="25" t="str">
        <f>INDEX(tblRegions[name],MATCH(J1274,tblRegions[id],0))</f>
        <v>Northeast</v>
      </c>
    </row>
    <row r="1275" spans="1:11" ht="15" customHeight="1" x14ac:dyDescent="0.3">
      <c r="A1275" s="25">
        <f>Raw_Orders!A1275</f>
        <v>1274</v>
      </c>
      <c r="B1275" s="25">
        <f>Raw_Orders!B1275</f>
        <v>1881</v>
      </c>
      <c r="C1275" s="30">
        <f>INT(Raw_Orders!C1275)</f>
        <v>41791</v>
      </c>
      <c r="D1275" s="25">
        <f t="shared" si="57"/>
        <v>2014</v>
      </c>
      <c r="E1275" s="25">
        <f t="shared" si="58"/>
        <v>6</v>
      </c>
      <c r="F1275" s="25" t="str">
        <f t="shared" si="59"/>
        <v>Jun</v>
      </c>
      <c r="G1275" s="25">
        <f>Raw_Orders!G1275</f>
        <v>458</v>
      </c>
      <c r="H1275" s="29">
        <f>Raw_Orders!K1275</f>
        <v>2335.5</v>
      </c>
      <c r="I1275" s="25">
        <f>INDEX(tblAccounts[sales_rep_id],MATCH(B1275,tblAccounts[id],0))</f>
        <v>321580</v>
      </c>
      <c r="J1275" s="25">
        <f>INDEX(tblReps[region_id],MATCH(I1275,tblReps[id],0))</f>
        <v>1</v>
      </c>
      <c r="K1275" s="25" t="str">
        <f>INDEX(tblRegions[name],MATCH(J1275,tblRegions[id],0))</f>
        <v>Northeast</v>
      </c>
    </row>
    <row r="1276" spans="1:11" ht="15" customHeight="1" x14ac:dyDescent="0.3">
      <c r="A1276" s="25">
        <f>Raw_Orders!A1276</f>
        <v>1275</v>
      </c>
      <c r="B1276" s="25">
        <f>Raw_Orders!B1276</f>
        <v>1881</v>
      </c>
      <c r="C1276" s="30">
        <f>INT(Raw_Orders!C1276)</f>
        <v>41821</v>
      </c>
      <c r="D1276" s="25">
        <f t="shared" si="57"/>
        <v>2014</v>
      </c>
      <c r="E1276" s="25">
        <f t="shared" si="58"/>
        <v>7</v>
      </c>
      <c r="F1276" s="25" t="str">
        <f t="shared" si="59"/>
        <v>Jul</v>
      </c>
      <c r="G1276" s="25">
        <f>Raw_Orders!G1276</f>
        <v>526</v>
      </c>
      <c r="H1276" s="29">
        <f>Raw_Orders!K1276</f>
        <v>2702.89</v>
      </c>
      <c r="I1276" s="25">
        <f>INDEX(tblAccounts[sales_rep_id],MATCH(B1276,tblAccounts[id],0))</f>
        <v>321580</v>
      </c>
      <c r="J1276" s="25">
        <f>INDEX(tblReps[region_id],MATCH(I1276,tblReps[id],0))</f>
        <v>1</v>
      </c>
      <c r="K1276" s="25" t="str">
        <f>INDEX(tblRegions[name],MATCH(J1276,tblRegions[id],0))</f>
        <v>Northeast</v>
      </c>
    </row>
    <row r="1277" spans="1:11" ht="15" customHeight="1" x14ac:dyDescent="0.3">
      <c r="A1277" s="25">
        <f>Raw_Orders!A1277</f>
        <v>1276</v>
      </c>
      <c r="B1277" s="25">
        <f>Raw_Orders!B1277</f>
        <v>1881</v>
      </c>
      <c r="C1277" s="30">
        <f>INT(Raw_Orders!C1277)</f>
        <v>41851</v>
      </c>
      <c r="D1277" s="25">
        <f t="shared" si="57"/>
        <v>2014</v>
      </c>
      <c r="E1277" s="25">
        <f t="shared" si="58"/>
        <v>7</v>
      </c>
      <c r="F1277" s="25" t="str">
        <f t="shared" si="59"/>
        <v>Jul</v>
      </c>
      <c r="G1277" s="25">
        <f>Raw_Orders!G1277</f>
        <v>467</v>
      </c>
      <c r="H1277" s="29">
        <f>Raw_Orders!K1277</f>
        <v>2330.33</v>
      </c>
      <c r="I1277" s="25">
        <f>INDEX(tblAccounts[sales_rep_id],MATCH(B1277,tblAccounts[id],0))</f>
        <v>321580</v>
      </c>
      <c r="J1277" s="25">
        <f>INDEX(tblReps[region_id],MATCH(I1277,tblReps[id],0))</f>
        <v>1</v>
      </c>
      <c r="K1277" s="25" t="str">
        <f>INDEX(tblRegions[name],MATCH(J1277,tblRegions[id],0))</f>
        <v>Northeast</v>
      </c>
    </row>
    <row r="1278" spans="1:11" ht="15" customHeight="1" x14ac:dyDescent="0.3">
      <c r="A1278" s="25">
        <f>Raw_Orders!A1278</f>
        <v>1277</v>
      </c>
      <c r="B1278" s="25">
        <f>Raw_Orders!B1278</f>
        <v>1881</v>
      </c>
      <c r="C1278" s="30">
        <f>INT(Raw_Orders!C1278)</f>
        <v>41881</v>
      </c>
      <c r="D1278" s="25">
        <f t="shared" si="57"/>
        <v>2014</v>
      </c>
      <c r="E1278" s="25">
        <f t="shared" si="58"/>
        <v>8</v>
      </c>
      <c r="F1278" s="25" t="str">
        <f t="shared" si="59"/>
        <v>Aug</v>
      </c>
      <c r="G1278" s="25">
        <f>Raw_Orders!G1278</f>
        <v>607</v>
      </c>
      <c r="H1278" s="29">
        <f>Raw_Orders!K1278</f>
        <v>3373.23</v>
      </c>
      <c r="I1278" s="25">
        <f>INDEX(tblAccounts[sales_rep_id],MATCH(B1278,tblAccounts[id],0))</f>
        <v>321580</v>
      </c>
      <c r="J1278" s="25">
        <f>INDEX(tblReps[region_id],MATCH(I1278,tblReps[id],0))</f>
        <v>1</v>
      </c>
      <c r="K1278" s="25" t="str">
        <f>INDEX(tblRegions[name],MATCH(J1278,tblRegions[id],0))</f>
        <v>Northeast</v>
      </c>
    </row>
    <row r="1279" spans="1:11" ht="15" customHeight="1" x14ac:dyDescent="0.3">
      <c r="A1279" s="25">
        <f>Raw_Orders!A1279</f>
        <v>1278</v>
      </c>
      <c r="B1279" s="25">
        <f>Raw_Orders!B1279</f>
        <v>1881</v>
      </c>
      <c r="C1279" s="30">
        <f>INT(Raw_Orders!C1279)</f>
        <v>41911</v>
      </c>
      <c r="D1279" s="25">
        <f t="shared" si="57"/>
        <v>2014</v>
      </c>
      <c r="E1279" s="25">
        <f t="shared" si="58"/>
        <v>9</v>
      </c>
      <c r="F1279" s="25" t="str">
        <f t="shared" si="59"/>
        <v>Sep</v>
      </c>
      <c r="G1279" s="25">
        <f>Raw_Orders!G1279</f>
        <v>540</v>
      </c>
      <c r="H1279" s="29">
        <f>Raw_Orders!K1279</f>
        <v>2772.1</v>
      </c>
      <c r="I1279" s="25">
        <f>INDEX(tblAccounts[sales_rep_id],MATCH(B1279,tblAccounts[id],0))</f>
        <v>321580</v>
      </c>
      <c r="J1279" s="25">
        <f>INDEX(tblReps[region_id],MATCH(I1279,tblReps[id],0))</f>
        <v>1</v>
      </c>
      <c r="K1279" s="25" t="str">
        <f>INDEX(tblRegions[name],MATCH(J1279,tblRegions[id],0))</f>
        <v>Northeast</v>
      </c>
    </row>
    <row r="1280" spans="1:11" ht="15" customHeight="1" x14ac:dyDescent="0.3">
      <c r="A1280" s="25">
        <f>Raw_Orders!A1280</f>
        <v>1279</v>
      </c>
      <c r="B1280" s="25">
        <f>Raw_Orders!B1280</f>
        <v>1881</v>
      </c>
      <c r="C1280" s="30">
        <f>INT(Raw_Orders!C1280)</f>
        <v>41940</v>
      </c>
      <c r="D1280" s="25">
        <f t="shared" si="57"/>
        <v>2014</v>
      </c>
      <c r="E1280" s="25">
        <f t="shared" si="58"/>
        <v>10</v>
      </c>
      <c r="F1280" s="25" t="str">
        <f t="shared" si="59"/>
        <v>Oct</v>
      </c>
      <c r="G1280" s="25">
        <f>Raw_Orders!G1280</f>
        <v>505</v>
      </c>
      <c r="H1280" s="29">
        <f>Raw_Orders!K1280</f>
        <v>2541.86</v>
      </c>
      <c r="I1280" s="25">
        <f>INDEX(tblAccounts[sales_rep_id],MATCH(B1280,tblAccounts[id],0))</f>
        <v>321580</v>
      </c>
      <c r="J1280" s="25">
        <f>INDEX(tblReps[region_id],MATCH(I1280,tblReps[id],0))</f>
        <v>1</v>
      </c>
      <c r="K1280" s="25" t="str">
        <f>INDEX(tblRegions[name],MATCH(J1280,tblRegions[id],0))</f>
        <v>Northeast</v>
      </c>
    </row>
    <row r="1281" spans="1:11" ht="15" customHeight="1" x14ac:dyDescent="0.3">
      <c r="A1281" s="25">
        <f>Raw_Orders!A1281</f>
        <v>1280</v>
      </c>
      <c r="B1281" s="25">
        <f>Raw_Orders!B1281</f>
        <v>1881</v>
      </c>
      <c r="C1281" s="30">
        <f>INT(Raw_Orders!C1281)</f>
        <v>41969</v>
      </c>
      <c r="D1281" s="25">
        <f t="shared" si="57"/>
        <v>2014</v>
      </c>
      <c r="E1281" s="25">
        <f t="shared" si="58"/>
        <v>11</v>
      </c>
      <c r="F1281" s="25" t="str">
        <f t="shared" si="59"/>
        <v>Nov</v>
      </c>
      <c r="G1281" s="25">
        <f>Raw_Orders!G1281</f>
        <v>546</v>
      </c>
      <c r="H1281" s="29">
        <f>Raw_Orders!K1281</f>
        <v>2817.16</v>
      </c>
      <c r="I1281" s="25">
        <f>INDEX(tblAccounts[sales_rep_id],MATCH(B1281,tblAccounts[id],0))</f>
        <v>321580</v>
      </c>
      <c r="J1281" s="25">
        <f>INDEX(tblReps[region_id],MATCH(I1281,tblReps[id],0))</f>
        <v>1</v>
      </c>
      <c r="K1281" s="25" t="str">
        <f>INDEX(tblRegions[name],MATCH(J1281,tblRegions[id],0))</f>
        <v>Northeast</v>
      </c>
    </row>
    <row r="1282" spans="1:11" ht="15" customHeight="1" x14ac:dyDescent="0.3">
      <c r="A1282" s="25">
        <f>Raw_Orders!A1282</f>
        <v>1281</v>
      </c>
      <c r="B1282" s="25">
        <f>Raw_Orders!B1282</f>
        <v>1881</v>
      </c>
      <c r="C1282" s="30">
        <f>INT(Raw_Orders!C1282)</f>
        <v>41999</v>
      </c>
      <c r="D1282" s="25">
        <f t="shared" ref="D1282:D1345" si="60">YEAR(C1282)</f>
        <v>2014</v>
      </c>
      <c r="E1282" s="25">
        <f t="shared" ref="E1282:E1345" si="61">MONTH(C1282)</f>
        <v>12</v>
      </c>
      <c r="F1282" s="25" t="str">
        <f t="shared" ref="F1282:F1345" si="62">TEXT(C1282,"mmm")</f>
        <v>Dec</v>
      </c>
      <c r="G1282" s="25">
        <f>Raw_Orders!G1282</f>
        <v>508</v>
      </c>
      <c r="H1282" s="29">
        <f>Raw_Orders!K1282</f>
        <v>2534.92</v>
      </c>
      <c r="I1282" s="25">
        <f>INDEX(tblAccounts[sales_rep_id],MATCH(B1282,tblAccounts[id],0))</f>
        <v>321580</v>
      </c>
      <c r="J1282" s="25">
        <f>INDEX(tblReps[region_id],MATCH(I1282,tblReps[id],0))</f>
        <v>1</v>
      </c>
      <c r="K1282" s="25" t="str">
        <f>INDEX(tblRegions[name],MATCH(J1282,tblRegions[id],0))</f>
        <v>Northeast</v>
      </c>
    </row>
    <row r="1283" spans="1:11" ht="15" customHeight="1" x14ac:dyDescent="0.3">
      <c r="A1283" s="25">
        <f>Raw_Orders!A1283</f>
        <v>1282</v>
      </c>
      <c r="B1283" s="25">
        <f>Raw_Orders!B1283</f>
        <v>1881</v>
      </c>
      <c r="C1283" s="30">
        <f>INT(Raw_Orders!C1283)</f>
        <v>42029</v>
      </c>
      <c r="D1283" s="25">
        <f t="shared" si="60"/>
        <v>2015</v>
      </c>
      <c r="E1283" s="25">
        <f t="shared" si="61"/>
        <v>1</v>
      </c>
      <c r="F1283" s="25" t="str">
        <f t="shared" si="62"/>
        <v>Jan</v>
      </c>
      <c r="G1283" s="25">
        <f>Raw_Orders!G1283</f>
        <v>497</v>
      </c>
      <c r="H1283" s="29">
        <f>Raw_Orders!K1283</f>
        <v>2512.5300000000002</v>
      </c>
      <c r="I1283" s="25">
        <f>INDEX(tblAccounts[sales_rep_id],MATCH(B1283,tblAccounts[id],0))</f>
        <v>321580</v>
      </c>
      <c r="J1283" s="25">
        <f>INDEX(tblReps[region_id],MATCH(I1283,tblReps[id],0))</f>
        <v>1</v>
      </c>
      <c r="K1283" s="25" t="str">
        <f>INDEX(tblRegions[name],MATCH(J1283,tblRegions[id],0))</f>
        <v>Northeast</v>
      </c>
    </row>
    <row r="1284" spans="1:11" ht="15" customHeight="1" x14ac:dyDescent="0.3">
      <c r="A1284" s="25">
        <f>Raw_Orders!A1284</f>
        <v>1283</v>
      </c>
      <c r="B1284" s="25">
        <f>Raw_Orders!B1284</f>
        <v>1881</v>
      </c>
      <c r="C1284" s="30">
        <f>INT(Raw_Orders!C1284)</f>
        <v>42058</v>
      </c>
      <c r="D1284" s="25">
        <f t="shared" si="60"/>
        <v>2015</v>
      </c>
      <c r="E1284" s="25">
        <f t="shared" si="61"/>
        <v>2</v>
      </c>
      <c r="F1284" s="25" t="str">
        <f t="shared" si="62"/>
        <v>Feb</v>
      </c>
      <c r="G1284" s="25">
        <f>Raw_Orders!G1284</f>
        <v>501</v>
      </c>
      <c r="H1284" s="29">
        <f>Raw_Orders!K1284</f>
        <v>2519.9899999999998</v>
      </c>
      <c r="I1284" s="25">
        <f>INDEX(tblAccounts[sales_rep_id],MATCH(B1284,tblAccounts[id],0))</f>
        <v>321580</v>
      </c>
      <c r="J1284" s="25">
        <f>INDEX(tblReps[region_id],MATCH(I1284,tblReps[id],0))</f>
        <v>1</v>
      </c>
      <c r="K1284" s="25" t="str">
        <f>INDEX(tblRegions[name],MATCH(J1284,tblRegions[id],0))</f>
        <v>Northeast</v>
      </c>
    </row>
    <row r="1285" spans="1:11" ht="15" customHeight="1" x14ac:dyDescent="0.3">
      <c r="A1285" s="25">
        <f>Raw_Orders!A1285</f>
        <v>1284</v>
      </c>
      <c r="B1285" s="25">
        <f>Raw_Orders!B1285</f>
        <v>1881</v>
      </c>
      <c r="C1285" s="30">
        <f>INT(Raw_Orders!C1285)</f>
        <v>42087</v>
      </c>
      <c r="D1285" s="25">
        <f t="shared" si="60"/>
        <v>2015</v>
      </c>
      <c r="E1285" s="25">
        <f t="shared" si="61"/>
        <v>3</v>
      </c>
      <c r="F1285" s="25" t="str">
        <f t="shared" si="62"/>
        <v>Mar</v>
      </c>
      <c r="G1285" s="25">
        <f>Raw_Orders!G1285</f>
        <v>9</v>
      </c>
      <c r="H1285" s="29">
        <f>Raw_Orders!K1285</f>
        <v>67.41</v>
      </c>
      <c r="I1285" s="25">
        <f>INDEX(tblAccounts[sales_rep_id],MATCH(B1285,tblAccounts[id],0))</f>
        <v>321580</v>
      </c>
      <c r="J1285" s="25">
        <f>INDEX(tblReps[region_id],MATCH(I1285,tblReps[id],0))</f>
        <v>1</v>
      </c>
      <c r="K1285" s="25" t="str">
        <f>INDEX(tblRegions[name],MATCH(J1285,tblRegions[id],0))</f>
        <v>Northeast</v>
      </c>
    </row>
    <row r="1286" spans="1:11" ht="15" customHeight="1" x14ac:dyDescent="0.3">
      <c r="A1286" s="25">
        <f>Raw_Orders!A1286</f>
        <v>1285</v>
      </c>
      <c r="B1286" s="25">
        <f>Raw_Orders!B1286</f>
        <v>1881</v>
      </c>
      <c r="C1286" s="30">
        <f>INT(Raw_Orders!C1286)</f>
        <v>42118</v>
      </c>
      <c r="D1286" s="25">
        <f t="shared" si="60"/>
        <v>2015</v>
      </c>
      <c r="E1286" s="25">
        <f t="shared" si="61"/>
        <v>4</v>
      </c>
      <c r="F1286" s="25" t="str">
        <f t="shared" si="62"/>
        <v>Apr</v>
      </c>
      <c r="G1286" s="25">
        <f>Raw_Orders!G1286</f>
        <v>531</v>
      </c>
      <c r="H1286" s="29">
        <f>Raw_Orders!K1286</f>
        <v>2744.16</v>
      </c>
      <c r="I1286" s="25">
        <f>INDEX(tblAccounts[sales_rep_id],MATCH(B1286,tblAccounts[id],0))</f>
        <v>321580</v>
      </c>
      <c r="J1286" s="25">
        <f>INDEX(tblReps[region_id],MATCH(I1286,tblReps[id],0))</f>
        <v>1</v>
      </c>
      <c r="K1286" s="25" t="str">
        <f>INDEX(tblRegions[name],MATCH(J1286,tblRegions[id],0))</f>
        <v>Northeast</v>
      </c>
    </row>
    <row r="1287" spans="1:11" ht="15" customHeight="1" x14ac:dyDescent="0.3">
      <c r="A1287" s="25">
        <f>Raw_Orders!A1287</f>
        <v>1286</v>
      </c>
      <c r="B1287" s="25">
        <f>Raw_Orders!B1287</f>
        <v>1881</v>
      </c>
      <c r="C1287" s="30">
        <f>INT(Raw_Orders!C1287)</f>
        <v>42146</v>
      </c>
      <c r="D1287" s="25">
        <f t="shared" si="60"/>
        <v>2015</v>
      </c>
      <c r="E1287" s="25">
        <f t="shared" si="61"/>
        <v>5</v>
      </c>
      <c r="F1287" s="25" t="str">
        <f t="shared" si="62"/>
        <v>May</v>
      </c>
      <c r="G1287" s="25">
        <f>Raw_Orders!G1287</f>
        <v>530</v>
      </c>
      <c r="H1287" s="29">
        <f>Raw_Orders!K1287</f>
        <v>2722.95</v>
      </c>
      <c r="I1287" s="25">
        <f>INDEX(tblAccounts[sales_rep_id],MATCH(B1287,tblAccounts[id],0))</f>
        <v>321580</v>
      </c>
      <c r="J1287" s="25">
        <f>INDEX(tblReps[region_id],MATCH(I1287,tblReps[id],0))</f>
        <v>1</v>
      </c>
      <c r="K1287" s="25" t="str">
        <f>INDEX(tblRegions[name],MATCH(J1287,tblRegions[id],0))</f>
        <v>Northeast</v>
      </c>
    </row>
    <row r="1288" spans="1:11" ht="15" customHeight="1" x14ac:dyDescent="0.3">
      <c r="A1288" s="25">
        <f>Raw_Orders!A1288</f>
        <v>1287</v>
      </c>
      <c r="B1288" s="25">
        <f>Raw_Orders!B1288</f>
        <v>1881</v>
      </c>
      <c r="C1288" s="30">
        <f>INT(Raw_Orders!C1288)</f>
        <v>42176</v>
      </c>
      <c r="D1288" s="25">
        <f t="shared" si="60"/>
        <v>2015</v>
      </c>
      <c r="E1288" s="25">
        <f t="shared" si="61"/>
        <v>6</v>
      </c>
      <c r="F1288" s="25" t="str">
        <f t="shared" si="62"/>
        <v>Jun</v>
      </c>
      <c r="G1288" s="25">
        <f>Raw_Orders!G1288</f>
        <v>533</v>
      </c>
      <c r="H1288" s="29">
        <f>Raw_Orders!K1288</f>
        <v>2736.03</v>
      </c>
      <c r="I1288" s="25">
        <f>INDEX(tblAccounts[sales_rep_id],MATCH(B1288,tblAccounts[id],0))</f>
        <v>321580</v>
      </c>
      <c r="J1288" s="25">
        <f>INDEX(tblReps[region_id],MATCH(I1288,tblReps[id],0))</f>
        <v>1</v>
      </c>
      <c r="K1288" s="25" t="str">
        <f>INDEX(tblRegions[name],MATCH(J1288,tblRegions[id],0))</f>
        <v>Northeast</v>
      </c>
    </row>
    <row r="1289" spans="1:11" ht="15" customHeight="1" x14ac:dyDescent="0.3">
      <c r="A1289" s="25">
        <f>Raw_Orders!A1289</f>
        <v>1288</v>
      </c>
      <c r="B1289" s="25">
        <f>Raw_Orders!B1289</f>
        <v>1881</v>
      </c>
      <c r="C1289" s="30">
        <f>INT(Raw_Orders!C1289)</f>
        <v>42205</v>
      </c>
      <c r="D1289" s="25">
        <f t="shared" si="60"/>
        <v>2015</v>
      </c>
      <c r="E1289" s="25">
        <f t="shared" si="61"/>
        <v>7</v>
      </c>
      <c r="F1289" s="25" t="str">
        <f t="shared" si="62"/>
        <v>Jul</v>
      </c>
      <c r="G1289" s="25">
        <f>Raw_Orders!G1289</f>
        <v>528</v>
      </c>
      <c r="H1289" s="29">
        <f>Raw_Orders!K1289</f>
        <v>2675.41</v>
      </c>
      <c r="I1289" s="25">
        <f>INDEX(tblAccounts[sales_rep_id],MATCH(B1289,tblAccounts[id],0))</f>
        <v>321580</v>
      </c>
      <c r="J1289" s="25">
        <f>INDEX(tblReps[region_id],MATCH(I1289,tblReps[id],0))</f>
        <v>1</v>
      </c>
      <c r="K1289" s="25" t="str">
        <f>INDEX(tblRegions[name],MATCH(J1289,tblRegions[id],0))</f>
        <v>Northeast</v>
      </c>
    </row>
    <row r="1290" spans="1:11" ht="15" customHeight="1" x14ac:dyDescent="0.3">
      <c r="A1290" s="25">
        <f>Raw_Orders!A1290</f>
        <v>1289</v>
      </c>
      <c r="B1290" s="25">
        <f>Raw_Orders!B1290</f>
        <v>1881</v>
      </c>
      <c r="C1290" s="30">
        <f>INT(Raw_Orders!C1290)</f>
        <v>42235</v>
      </c>
      <c r="D1290" s="25">
        <f t="shared" si="60"/>
        <v>2015</v>
      </c>
      <c r="E1290" s="25">
        <f t="shared" si="61"/>
        <v>8</v>
      </c>
      <c r="F1290" s="25" t="str">
        <f t="shared" si="62"/>
        <v>Aug</v>
      </c>
      <c r="G1290" s="25">
        <f>Raw_Orders!G1290</f>
        <v>545</v>
      </c>
      <c r="H1290" s="29">
        <f>Raw_Orders!K1290</f>
        <v>2792.74</v>
      </c>
      <c r="I1290" s="25">
        <f>INDEX(tblAccounts[sales_rep_id],MATCH(B1290,tblAccounts[id],0))</f>
        <v>321580</v>
      </c>
      <c r="J1290" s="25">
        <f>INDEX(tblReps[region_id],MATCH(I1290,tblReps[id],0))</f>
        <v>1</v>
      </c>
      <c r="K1290" s="25" t="str">
        <f>INDEX(tblRegions[name],MATCH(J1290,tblRegions[id],0))</f>
        <v>Northeast</v>
      </c>
    </row>
    <row r="1291" spans="1:11" ht="15" customHeight="1" x14ac:dyDescent="0.3">
      <c r="A1291" s="25">
        <f>Raw_Orders!A1291</f>
        <v>1290</v>
      </c>
      <c r="B1291" s="25">
        <f>Raw_Orders!B1291</f>
        <v>1881</v>
      </c>
      <c r="C1291" s="30">
        <f>INT(Raw_Orders!C1291)</f>
        <v>42264</v>
      </c>
      <c r="D1291" s="25">
        <f t="shared" si="60"/>
        <v>2015</v>
      </c>
      <c r="E1291" s="25">
        <f t="shared" si="61"/>
        <v>9</v>
      </c>
      <c r="F1291" s="25" t="str">
        <f t="shared" si="62"/>
        <v>Sep</v>
      </c>
      <c r="G1291" s="25">
        <f>Raw_Orders!G1291</f>
        <v>461</v>
      </c>
      <c r="H1291" s="29">
        <f>Raw_Orders!K1291</f>
        <v>2341.04</v>
      </c>
      <c r="I1291" s="25">
        <f>INDEX(tblAccounts[sales_rep_id],MATCH(B1291,tblAccounts[id],0))</f>
        <v>321580</v>
      </c>
      <c r="J1291" s="25">
        <f>INDEX(tblReps[region_id],MATCH(I1291,tblReps[id],0))</f>
        <v>1</v>
      </c>
      <c r="K1291" s="25" t="str">
        <f>INDEX(tblRegions[name],MATCH(J1291,tblRegions[id],0))</f>
        <v>Northeast</v>
      </c>
    </row>
    <row r="1292" spans="1:11" ht="15" customHeight="1" x14ac:dyDescent="0.3">
      <c r="A1292" s="25">
        <f>Raw_Orders!A1292</f>
        <v>1291</v>
      </c>
      <c r="B1292" s="25">
        <f>Raw_Orders!B1292</f>
        <v>1881</v>
      </c>
      <c r="C1292" s="30">
        <f>INT(Raw_Orders!C1292)</f>
        <v>42293</v>
      </c>
      <c r="D1292" s="25">
        <f t="shared" si="60"/>
        <v>2015</v>
      </c>
      <c r="E1292" s="25">
        <f t="shared" si="61"/>
        <v>10</v>
      </c>
      <c r="F1292" s="25" t="str">
        <f t="shared" si="62"/>
        <v>Oct</v>
      </c>
      <c r="G1292" s="25">
        <f>Raw_Orders!G1292</f>
        <v>497</v>
      </c>
      <c r="H1292" s="29">
        <f>Raw_Orders!K1292</f>
        <v>2519.42</v>
      </c>
      <c r="I1292" s="25">
        <f>INDEX(tblAccounts[sales_rep_id],MATCH(B1292,tblAccounts[id],0))</f>
        <v>321580</v>
      </c>
      <c r="J1292" s="25">
        <f>INDEX(tblReps[region_id],MATCH(I1292,tblReps[id],0))</f>
        <v>1</v>
      </c>
      <c r="K1292" s="25" t="str">
        <f>INDEX(tblRegions[name],MATCH(J1292,tblRegions[id],0))</f>
        <v>Northeast</v>
      </c>
    </row>
    <row r="1293" spans="1:11" ht="15" customHeight="1" x14ac:dyDescent="0.3">
      <c r="A1293" s="25">
        <f>Raw_Orders!A1293</f>
        <v>1292</v>
      </c>
      <c r="B1293" s="25">
        <f>Raw_Orders!B1293</f>
        <v>1881</v>
      </c>
      <c r="C1293" s="30">
        <f>INT(Raw_Orders!C1293)</f>
        <v>42323</v>
      </c>
      <c r="D1293" s="25">
        <f t="shared" si="60"/>
        <v>2015</v>
      </c>
      <c r="E1293" s="25">
        <f t="shared" si="61"/>
        <v>11</v>
      </c>
      <c r="F1293" s="25" t="str">
        <f t="shared" si="62"/>
        <v>Nov</v>
      </c>
      <c r="G1293" s="25">
        <f>Raw_Orders!G1293</f>
        <v>535</v>
      </c>
      <c r="H1293" s="29">
        <f>Raw_Orders!K1293</f>
        <v>2751.62</v>
      </c>
      <c r="I1293" s="25">
        <f>INDEX(tblAccounts[sales_rep_id],MATCH(B1293,tblAccounts[id],0))</f>
        <v>321580</v>
      </c>
      <c r="J1293" s="25">
        <f>INDEX(tblReps[region_id],MATCH(I1293,tblReps[id],0))</f>
        <v>1</v>
      </c>
      <c r="K1293" s="25" t="str">
        <f>INDEX(tblRegions[name],MATCH(J1293,tblRegions[id],0))</f>
        <v>Northeast</v>
      </c>
    </row>
    <row r="1294" spans="1:11" ht="15" customHeight="1" x14ac:dyDescent="0.3">
      <c r="A1294" s="25">
        <f>Raw_Orders!A1294</f>
        <v>1293</v>
      </c>
      <c r="B1294" s="25">
        <f>Raw_Orders!B1294</f>
        <v>1881</v>
      </c>
      <c r="C1294" s="30">
        <f>INT(Raw_Orders!C1294)</f>
        <v>42353</v>
      </c>
      <c r="D1294" s="25">
        <f t="shared" si="60"/>
        <v>2015</v>
      </c>
      <c r="E1294" s="25">
        <f t="shared" si="61"/>
        <v>12</v>
      </c>
      <c r="F1294" s="25" t="str">
        <f t="shared" si="62"/>
        <v>Dec</v>
      </c>
      <c r="G1294" s="25">
        <f>Raw_Orders!G1294</f>
        <v>386</v>
      </c>
      <c r="H1294" s="29">
        <f>Raw_Orders!K1294</f>
        <v>1988.68</v>
      </c>
      <c r="I1294" s="25">
        <f>INDEX(tblAccounts[sales_rep_id],MATCH(B1294,tblAccounts[id],0))</f>
        <v>321580</v>
      </c>
      <c r="J1294" s="25">
        <f>INDEX(tblReps[region_id],MATCH(I1294,tblReps[id],0))</f>
        <v>1</v>
      </c>
      <c r="K1294" s="25" t="str">
        <f>INDEX(tblRegions[name],MATCH(J1294,tblRegions[id],0))</f>
        <v>Northeast</v>
      </c>
    </row>
    <row r="1295" spans="1:11" ht="15" customHeight="1" x14ac:dyDescent="0.3">
      <c r="A1295" s="25">
        <f>Raw_Orders!A1295</f>
        <v>1294</v>
      </c>
      <c r="B1295" s="25">
        <f>Raw_Orders!B1295</f>
        <v>1881</v>
      </c>
      <c r="C1295" s="30">
        <f>INT(Raw_Orders!C1295)</f>
        <v>42383</v>
      </c>
      <c r="D1295" s="25">
        <f t="shared" si="60"/>
        <v>2016</v>
      </c>
      <c r="E1295" s="25">
        <f t="shared" si="61"/>
        <v>1</v>
      </c>
      <c r="F1295" s="25" t="str">
        <f t="shared" si="62"/>
        <v>Jan</v>
      </c>
      <c r="G1295" s="25">
        <f>Raw_Orders!G1295</f>
        <v>696</v>
      </c>
      <c r="H1295" s="29">
        <f>Raw_Orders!K1295</f>
        <v>3830.7</v>
      </c>
      <c r="I1295" s="25">
        <f>INDEX(tblAccounts[sales_rep_id],MATCH(B1295,tblAccounts[id],0))</f>
        <v>321580</v>
      </c>
      <c r="J1295" s="25">
        <f>INDEX(tblReps[region_id],MATCH(I1295,tblReps[id],0))</f>
        <v>1</v>
      </c>
      <c r="K1295" s="25" t="str">
        <f>INDEX(tblRegions[name],MATCH(J1295,tblRegions[id],0))</f>
        <v>Northeast</v>
      </c>
    </row>
    <row r="1296" spans="1:11" ht="15" customHeight="1" x14ac:dyDescent="0.3">
      <c r="A1296" s="25">
        <f>Raw_Orders!A1296</f>
        <v>1295</v>
      </c>
      <c r="B1296" s="25">
        <f>Raw_Orders!B1296</f>
        <v>1881</v>
      </c>
      <c r="C1296" s="30">
        <f>INT(Raw_Orders!C1296)</f>
        <v>42412</v>
      </c>
      <c r="D1296" s="25">
        <f t="shared" si="60"/>
        <v>2016</v>
      </c>
      <c r="E1296" s="25">
        <f t="shared" si="61"/>
        <v>2</v>
      </c>
      <c r="F1296" s="25" t="str">
        <f t="shared" si="62"/>
        <v>Feb</v>
      </c>
      <c r="G1296" s="25">
        <f>Raw_Orders!G1296</f>
        <v>510</v>
      </c>
      <c r="H1296" s="29">
        <f>Raw_Orders!K1296</f>
        <v>2544.9</v>
      </c>
      <c r="I1296" s="25">
        <f>INDEX(tblAccounts[sales_rep_id],MATCH(B1296,tblAccounts[id],0))</f>
        <v>321580</v>
      </c>
      <c r="J1296" s="25">
        <f>INDEX(tblReps[region_id],MATCH(I1296,tblReps[id],0))</f>
        <v>1</v>
      </c>
      <c r="K1296" s="25" t="str">
        <f>INDEX(tblRegions[name],MATCH(J1296,tblRegions[id],0))</f>
        <v>Northeast</v>
      </c>
    </row>
    <row r="1297" spans="1:11" ht="15" customHeight="1" x14ac:dyDescent="0.3">
      <c r="A1297" s="25">
        <f>Raw_Orders!A1297</f>
        <v>1296</v>
      </c>
      <c r="B1297" s="25">
        <f>Raw_Orders!B1297</f>
        <v>1881</v>
      </c>
      <c r="C1297" s="30">
        <f>INT(Raw_Orders!C1297)</f>
        <v>42441</v>
      </c>
      <c r="D1297" s="25">
        <f t="shared" si="60"/>
        <v>2016</v>
      </c>
      <c r="E1297" s="25">
        <f t="shared" si="61"/>
        <v>3</v>
      </c>
      <c r="F1297" s="25" t="str">
        <f t="shared" si="62"/>
        <v>Mar</v>
      </c>
      <c r="G1297" s="25">
        <f>Raw_Orders!G1297</f>
        <v>1004</v>
      </c>
      <c r="H1297" s="29">
        <f>Raw_Orders!K1297</f>
        <v>6248.13</v>
      </c>
      <c r="I1297" s="25">
        <f>INDEX(tblAccounts[sales_rep_id],MATCH(B1297,tblAccounts[id],0))</f>
        <v>321580</v>
      </c>
      <c r="J1297" s="25">
        <f>INDEX(tblReps[region_id],MATCH(I1297,tblReps[id],0))</f>
        <v>1</v>
      </c>
      <c r="K1297" s="25" t="str">
        <f>INDEX(tblRegions[name],MATCH(J1297,tblRegions[id],0))</f>
        <v>Northeast</v>
      </c>
    </row>
    <row r="1298" spans="1:11" ht="15" customHeight="1" x14ac:dyDescent="0.3">
      <c r="A1298" s="25">
        <f>Raw_Orders!A1298</f>
        <v>1297</v>
      </c>
      <c r="B1298" s="25">
        <f>Raw_Orders!B1298</f>
        <v>1881</v>
      </c>
      <c r="C1298" s="30">
        <f>INT(Raw_Orders!C1298)</f>
        <v>42471</v>
      </c>
      <c r="D1298" s="25">
        <f t="shared" si="60"/>
        <v>2016</v>
      </c>
      <c r="E1298" s="25">
        <f t="shared" si="61"/>
        <v>4</v>
      </c>
      <c r="F1298" s="25" t="str">
        <f t="shared" si="62"/>
        <v>Apr</v>
      </c>
      <c r="G1298" s="25">
        <f>Raw_Orders!G1298</f>
        <v>3402</v>
      </c>
      <c r="H1298" s="29">
        <f>Raw_Orders!K1298</f>
        <v>16998.48</v>
      </c>
      <c r="I1298" s="25">
        <f>INDEX(tblAccounts[sales_rep_id],MATCH(B1298,tblAccounts[id],0))</f>
        <v>321580</v>
      </c>
      <c r="J1298" s="25">
        <f>INDEX(tblReps[region_id],MATCH(I1298,tblReps[id],0))</f>
        <v>1</v>
      </c>
      <c r="K1298" s="25" t="str">
        <f>INDEX(tblRegions[name],MATCH(J1298,tblRegions[id],0))</f>
        <v>Northeast</v>
      </c>
    </row>
    <row r="1299" spans="1:11" ht="15" customHeight="1" x14ac:dyDescent="0.3">
      <c r="A1299" s="25">
        <f>Raw_Orders!A1299</f>
        <v>1298</v>
      </c>
      <c r="B1299" s="25">
        <f>Raw_Orders!B1299</f>
        <v>1881</v>
      </c>
      <c r="C1299" s="30">
        <f>INT(Raw_Orders!C1299)</f>
        <v>42500</v>
      </c>
      <c r="D1299" s="25">
        <f t="shared" si="60"/>
        <v>2016</v>
      </c>
      <c r="E1299" s="25">
        <f t="shared" si="61"/>
        <v>5</v>
      </c>
      <c r="F1299" s="25" t="str">
        <f t="shared" si="62"/>
        <v>May</v>
      </c>
      <c r="G1299" s="25">
        <f>Raw_Orders!G1299</f>
        <v>471</v>
      </c>
      <c r="H1299" s="29">
        <f>Raw_Orders!K1299</f>
        <v>2365.94</v>
      </c>
      <c r="I1299" s="25">
        <f>INDEX(tblAccounts[sales_rep_id],MATCH(B1299,tblAccounts[id],0))</f>
        <v>321580</v>
      </c>
      <c r="J1299" s="25">
        <f>INDEX(tblReps[region_id],MATCH(I1299,tblReps[id],0))</f>
        <v>1</v>
      </c>
      <c r="K1299" s="25" t="str">
        <f>INDEX(tblRegions[name],MATCH(J1299,tblRegions[id],0))</f>
        <v>Northeast</v>
      </c>
    </row>
    <row r="1300" spans="1:11" ht="15" customHeight="1" x14ac:dyDescent="0.3">
      <c r="A1300" s="25">
        <f>Raw_Orders!A1300</f>
        <v>1299</v>
      </c>
      <c r="B1300" s="25">
        <f>Raw_Orders!B1300</f>
        <v>1881</v>
      </c>
      <c r="C1300" s="30">
        <f>INT(Raw_Orders!C1300)</f>
        <v>42530</v>
      </c>
      <c r="D1300" s="25">
        <f t="shared" si="60"/>
        <v>2016</v>
      </c>
      <c r="E1300" s="25">
        <f t="shared" si="61"/>
        <v>6</v>
      </c>
      <c r="F1300" s="25" t="str">
        <f t="shared" si="62"/>
        <v>Jun</v>
      </c>
      <c r="G1300" s="25">
        <f>Raw_Orders!G1300</f>
        <v>517</v>
      </c>
      <c r="H1300" s="29">
        <f>Raw_Orders!K1300</f>
        <v>2646.76</v>
      </c>
      <c r="I1300" s="25">
        <f>INDEX(tblAccounts[sales_rep_id],MATCH(B1300,tblAccounts[id],0))</f>
        <v>321580</v>
      </c>
      <c r="J1300" s="25">
        <f>INDEX(tblReps[region_id],MATCH(I1300,tblReps[id],0))</f>
        <v>1</v>
      </c>
      <c r="K1300" s="25" t="str">
        <f>INDEX(tblRegions[name],MATCH(J1300,tblRegions[id],0))</f>
        <v>Northeast</v>
      </c>
    </row>
    <row r="1301" spans="1:11" ht="15" customHeight="1" x14ac:dyDescent="0.3">
      <c r="A1301" s="25">
        <f>Raw_Orders!A1301</f>
        <v>1300</v>
      </c>
      <c r="B1301" s="25">
        <f>Raw_Orders!B1301</f>
        <v>1881</v>
      </c>
      <c r="C1301" s="30">
        <f>INT(Raw_Orders!C1301)</f>
        <v>42559</v>
      </c>
      <c r="D1301" s="25">
        <f t="shared" si="60"/>
        <v>2016</v>
      </c>
      <c r="E1301" s="25">
        <f t="shared" si="61"/>
        <v>7</v>
      </c>
      <c r="F1301" s="25" t="str">
        <f t="shared" si="62"/>
        <v>Jul</v>
      </c>
      <c r="G1301" s="25">
        <f>Raw_Orders!G1301</f>
        <v>466</v>
      </c>
      <c r="H1301" s="29">
        <f>Raw_Orders!K1301</f>
        <v>2325.34</v>
      </c>
      <c r="I1301" s="25">
        <f>INDEX(tblAccounts[sales_rep_id],MATCH(B1301,tblAccounts[id],0))</f>
        <v>321580</v>
      </c>
      <c r="J1301" s="25">
        <f>INDEX(tblReps[region_id],MATCH(I1301,tblReps[id],0))</f>
        <v>1</v>
      </c>
      <c r="K1301" s="25" t="str">
        <f>INDEX(tblRegions[name],MATCH(J1301,tblRegions[id],0))</f>
        <v>Northeast</v>
      </c>
    </row>
    <row r="1302" spans="1:11" ht="15" customHeight="1" x14ac:dyDescent="0.3">
      <c r="A1302" s="25">
        <f>Raw_Orders!A1302</f>
        <v>1301</v>
      </c>
      <c r="B1302" s="25">
        <f>Raw_Orders!B1302</f>
        <v>1891</v>
      </c>
      <c r="C1302" s="30">
        <f>INT(Raw_Orders!C1302)</f>
        <v>42522</v>
      </c>
      <c r="D1302" s="25">
        <f t="shared" si="60"/>
        <v>2016</v>
      </c>
      <c r="E1302" s="25">
        <f t="shared" si="61"/>
        <v>6</v>
      </c>
      <c r="F1302" s="25" t="str">
        <f t="shared" si="62"/>
        <v>Jun</v>
      </c>
      <c r="G1302" s="25">
        <f>Raw_Orders!G1302</f>
        <v>530</v>
      </c>
      <c r="H1302" s="29">
        <f>Raw_Orders!K1302</f>
        <v>2716.69</v>
      </c>
      <c r="I1302" s="25">
        <f>INDEX(tblAccounts[sales_rep_id],MATCH(B1302,tblAccounts[id],0))</f>
        <v>321590</v>
      </c>
      <c r="J1302" s="25">
        <f>INDEX(tblReps[region_id],MATCH(I1302,tblReps[id],0))</f>
        <v>1</v>
      </c>
      <c r="K1302" s="25" t="str">
        <f>INDEX(tblRegions[name],MATCH(J1302,tblRegions[id],0))</f>
        <v>Northeast</v>
      </c>
    </row>
    <row r="1303" spans="1:11" ht="15" customHeight="1" x14ac:dyDescent="0.3">
      <c r="A1303" s="25">
        <f>Raw_Orders!A1303</f>
        <v>1302</v>
      </c>
      <c r="B1303" s="25">
        <f>Raw_Orders!B1303</f>
        <v>1891</v>
      </c>
      <c r="C1303" s="30">
        <f>INT(Raw_Orders!C1303)</f>
        <v>42551</v>
      </c>
      <c r="D1303" s="25">
        <f t="shared" si="60"/>
        <v>2016</v>
      </c>
      <c r="E1303" s="25">
        <f t="shared" si="61"/>
        <v>6</v>
      </c>
      <c r="F1303" s="25" t="str">
        <f t="shared" si="62"/>
        <v>Jun</v>
      </c>
      <c r="G1303" s="25">
        <f>Raw_Orders!G1303</f>
        <v>612</v>
      </c>
      <c r="H1303" s="29">
        <f>Raw_Orders!K1303</f>
        <v>3370.28</v>
      </c>
      <c r="I1303" s="25">
        <f>INDEX(tblAccounts[sales_rep_id],MATCH(B1303,tblAccounts[id],0))</f>
        <v>321590</v>
      </c>
      <c r="J1303" s="25">
        <f>INDEX(tblReps[region_id],MATCH(I1303,tblReps[id],0))</f>
        <v>1</v>
      </c>
      <c r="K1303" s="25" t="str">
        <f>INDEX(tblRegions[name],MATCH(J1303,tblRegions[id],0))</f>
        <v>Northeast</v>
      </c>
    </row>
    <row r="1304" spans="1:11" ht="15" customHeight="1" x14ac:dyDescent="0.3">
      <c r="A1304" s="25">
        <f>Raw_Orders!A1304</f>
        <v>1303</v>
      </c>
      <c r="B1304" s="25">
        <f>Raw_Orders!B1304</f>
        <v>1891</v>
      </c>
      <c r="C1304" s="30">
        <f>INT(Raw_Orders!C1304)</f>
        <v>42581</v>
      </c>
      <c r="D1304" s="25">
        <f t="shared" si="60"/>
        <v>2016</v>
      </c>
      <c r="E1304" s="25">
        <f t="shared" si="61"/>
        <v>7</v>
      </c>
      <c r="F1304" s="25" t="str">
        <f t="shared" si="62"/>
        <v>Jul</v>
      </c>
      <c r="G1304" s="25">
        <f>Raw_Orders!G1304</f>
        <v>553</v>
      </c>
      <c r="H1304" s="29">
        <f>Raw_Orders!K1304</f>
        <v>2861.44</v>
      </c>
      <c r="I1304" s="25">
        <f>INDEX(tblAccounts[sales_rep_id],MATCH(B1304,tblAccounts[id],0))</f>
        <v>321590</v>
      </c>
      <c r="J1304" s="25">
        <f>INDEX(tblReps[region_id],MATCH(I1304,tblReps[id],0))</f>
        <v>1</v>
      </c>
      <c r="K1304" s="25" t="str">
        <f>INDEX(tblRegions[name],MATCH(J1304,tblRegions[id],0))</f>
        <v>Northeast</v>
      </c>
    </row>
    <row r="1305" spans="1:11" ht="15" customHeight="1" x14ac:dyDescent="0.3">
      <c r="A1305" s="25">
        <f>Raw_Orders!A1305</f>
        <v>1304</v>
      </c>
      <c r="B1305" s="25">
        <f>Raw_Orders!B1305</f>
        <v>1891</v>
      </c>
      <c r="C1305" s="30">
        <f>INT(Raw_Orders!C1305)</f>
        <v>42610</v>
      </c>
      <c r="D1305" s="25">
        <f t="shared" si="60"/>
        <v>2016</v>
      </c>
      <c r="E1305" s="25">
        <f t="shared" si="61"/>
        <v>8</v>
      </c>
      <c r="F1305" s="25" t="str">
        <f t="shared" si="62"/>
        <v>Aug</v>
      </c>
      <c r="G1305" s="25">
        <f>Raw_Orders!G1305</f>
        <v>600</v>
      </c>
      <c r="H1305" s="29">
        <f>Raw_Orders!K1305</f>
        <v>3062.19</v>
      </c>
      <c r="I1305" s="25">
        <f>INDEX(tblAccounts[sales_rep_id],MATCH(B1305,tblAccounts[id],0))</f>
        <v>321590</v>
      </c>
      <c r="J1305" s="25">
        <f>INDEX(tblReps[region_id],MATCH(I1305,tblReps[id],0))</f>
        <v>1</v>
      </c>
      <c r="K1305" s="25" t="str">
        <f>INDEX(tblRegions[name],MATCH(J1305,tblRegions[id],0))</f>
        <v>Northeast</v>
      </c>
    </row>
    <row r="1306" spans="1:11" ht="15" customHeight="1" x14ac:dyDescent="0.3">
      <c r="A1306" s="25">
        <f>Raw_Orders!A1306</f>
        <v>1305</v>
      </c>
      <c r="B1306" s="25">
        <f>Raw_Orders!B1306</f>
        <v>1891</v>
      </c>
      <c r="C1306" s="30">
        <f>INT(Raw_Orders!C1306)</f>
        <v>42639</v>
      </c>
      <c r="D1306" s="25">
        <f t="shared" si="60"/>
        <v>2016</v>
      </c>
      <c r="E1306" s="25">
        <f t="shared" si="61"/>
        <v>9</v>
      </c>
      <c r="F1306" s="25" t="str">
        <f t="shared" si="62"/>
        <v>Sep</v>
      </c>
      <c r="G1306" s="25">
        <f>Raw_Orders!G1306</f>
        <v>541</v>
      </c>
      <c r="H1306" s="29">
        <f>Raw_Orders!K1306</f>
        <v>2834.06</v>
      </c>
      <c r="I1306" s="25">
        <f>INDEX(tblAccounts[sales_rep_id],MATCH(B1306,tblAccounts[id],0))</f>
        <v>321590</v>
      </c>
      <c r="J1306" s="25">
        <f>INDEX(tblReps[region_id],MATCH(I1306,tblReps[id],0))</f>
        <v>1</v>
      </c>
      <c r="K1306" s="25" t="str">
        <f>INDEX(tblRegions[name],MATCH(J1306,tblRegions[id],0))</f>
        <v>Northeast</v>
      </c>
    </row>
    <row r="1307" spans="1:11" ht="15" customHeight="1" x14ac:dyDescent="0.3">
      <c r="A1307" s="25">
        <f>Raw_Orders!A1307</f>
        <v>1306</v>
      </c>
      <c r="B1307" s="25">
        <f>Raw_Orders!B1307</f>
        <v>1901</v>
      </c>
      <c r="C1307" s="30">
        <f>INT(Raw_Orders!C1307)</f>
        <v>42684</v>
      </c>
      <c r="D1307" s="25">
        <f t="shared" si="60"/>
        <v>2016</v>
      </c>
      <c r="E1307" s="25">
        <f t="shared" si="61"/>
        <v>11</v>
      </c>
      <c r="F1307" s="25" t="str">
        <f t="shared" si="62"/>
        <v>Nov</v>
      </c>
      <c r="G1307" s="25">
        <f>Raw_Orders!G1307</f>
        <v>50</v>
      </c>
      <c r="H1307" s="29">
        <f>Raw_Orders!K1307</f>
        <v>390.25</v>
      </c>
      <c r="I1307" s="25">
        <f>INDEX(tblAccounts[sales_rep_id],MATCH(B1307,tblAccounts[id],0))</f>
        <v>321580</v>
      </c>
      <c r="J1307" s="25">
        <f>INDEX(tblReps[region_id],MATCH(I1307,tblReps[id],0))</f>
        <v>1</v>
      </c>
      <c r="K1307" s="25" t="str">
        <f>INDEX(tblRegions[name],MATCH(J1307,tblRegions[id],0))</f>
        <v>Northeast</v>
      </c>
    </row>
    <row r="1308" spans="1:11" ht="15" customHeight="1" x14ac:dyDescent="0.3">
      <c r="A1308" s="25">
        <f>Raw_Orders!A1308</f>
        <v>1307</v>
      </c>
      <c r="B1308" s="25">
        <f>Raw_Orders!B1308</f>
        <v>1911</v>
      </c>
      <c r="C1308" s="30">
        <f>INT(Raw_Orders!C1308)</f>
        <v>42649</v>
      </c>
      <c r="D1308" s="25">
        <f t="shared" si="60"/>
        <v>2016</v>
      </c>
      <c r="E1308" s="25">
        <f t="shared" si="61"/>
        <v>10</v>
      </c>
      <c r="F1308" s="25" t="str">
        <f t="shared" si="62"/>
        <v>Oct</v>
      </c>
      <c r="G1308" s="25">
        <f>Raw_Orders!G1308</f>
        <v>178</v>
      </c>
      <c r="H1308" s="29">
        <f>Raw_Orders!K1308</f>
        <v>1078.3399999999999</v>
      </c>
      <c r="I1308" s="25">
        <f>INDEX(tblAccounts[sales_rep_id],MATCH(B1308,tblAccounts[id],0))</f>
        <v>321590</v>
      </c>
      <c r="J1308" s="25">
        <f>INDEX(tblReps[region_id],MATCH(I1308,tblReps[id],0))</f>
        <v>1</v>
      </c>
      <c r="K1308" s="25" t="str">
        <f>INDEX(tblRegions[name],MATCH(J1308,tblRegions[id],0))</f>
        <v>Northeast</v>
      </c>
    </row>
    <row r="1309" spans="1:11" ht="15" customHeight="1" x14ac:dyDescent="0.3">
      <c r="A1309" s="25">
        <f>Raw_Orders!A1309</f>
        <v>1308</v>
      </c>
      <c r="B1309" s="25">
        <f>Raw_Orders!B1309</f>
        <v>1911</v>
      </c>
      <c r="C1309" s="30">
        <f>INT(Raw_Orders!C1309)</f>
        <v>42679</v>
      </c>
      <c r="D1309" s="25">
        <f t="shared" si="60"/>
        <v>2016</v>
      </c>
      <c r="E1309" s="25">
        <f t="shared" si="61"/>
        <v>11</v>
      </c>
      <c r="F1309" s="25" t="str">
        <f t="shared" si="62"/>
        <v>Nov</v>
      </c>
      <c r="G1309" s="25">
        <f>Raw_Orders!G1309</f>
        <v>170</v>
      </c>
      <c r="H1309" s="29">
        <f>Raw_Orders!K1309</f>
        <v>1075.98</v>
      </c>
      <c r="I1309" s="25">
        <f>INDEX(tblAccounts[sales_rep_id],MATCH(B1309,tblAccounts[id],0))</f>
        <v>321590</v>
      </c>
      <c r="J1309" s="25">
        <f>INDEX(tblReps[region_id],MATCH(I1309,tblReps[id],0))</f>
        <v>1</v>
      </c>
      <c r="K1309" s="25" t="str">
        <f>INDEX(tblRegions[name],MATCH(J1309,tblRegions[id],0))</f>
        <v>Northeast</v>
      </c>
    </row>
    <row r="1310" spans="1:11" ht="15" customHeight="1" x14ac:dyDescent="0.3">
      <c r="A1310" s="25">
        <f>Raw_Orders!A1310</f>
        <v>1309</v>
      </c>
      <c r="B1310" s="25">
        <f>Raw_Orders!B1310</f>
        <v>1911</v>
      </c>
      <c r="C1310" s="30">
        <f>INT(Raw_Orders!C1310)</f>
        <v>42708</v>
      </c>
      <c r="D1310" s="25">
        <f t="shared" si="60"/>
        <v>2016</v>
      </c>
      <c r="E1310" s="25">
        <f t="shared" si="61"/>
        <v>12</v>
      </c>
      <c r="F1310" s="25" t="str">
        <f t="shared" si="62"/>
        <v>Dec</v>
      </c>
      <c r="G1310" s="25">
        <f>Raw_Orders!G1310</f>
        <v>127</v>
      </c>
      <c r="H1310" s="29">
        <f>Raw_Orders!K1310</f>
        <v>711.23</v>
      </c>
      <c r="I1310" s="25">
        <f>INDEX(tblAccounts[sales_rep_id],MATCH(B1310,tblAccounts[id],0))</f>
        <v>321590</v>
      </c>
      <c r="J1310" s="25">
        <f>INDEX(tblReps[region_id],MATCH(I1310,tblReps[id],0))</f>
        <v>1</v>
      </c>
      <c r="K1310" s="25" t="str">
        <f>INDEX(tblRegions[name],MATCH(J1310,tblRegions[id],0))</f>
        <v>Northeast</v>
      </c>
    </row>
    <row r="1311" spans="1:11" ht="15" customHeight="1" x14ac:dyDescent="0.3">
      <c r="A1311" s="25">
        <f>Raw_Orders!A1311</f>
        <v>1310</v>
      </c>
      <c r="B1311" s="25">
        <f>Raw_Orders!B1311</f>
        <v>1921</v>
      </c>
      <c r="C1311" s="30">
        <f>INT(Raw_Orders!C1311)</f>
        <v>42133</v>
      </c>
      <c r="D1311" s="25">
        <f t="shared" si="60"/>
        <v>2015</v>
      </c>
      <c r="E1311" s="25">
        <f t="shared" si="61"/>
        <v>5</v>
      </c>
      <c r="F1311" s="25" t="str">
        <f t="shared" si="62"/>
        <v>May</v>
      </c>
      <c r="G1311" s="25">
        <f>Raw_Orders!G1311</f>
        <v>170</v>
      </c>
      <c r="H1311" s="29">
        <f>Raw_Orders!K1311</f>
        <v>999.66</v>
      </c>
      <c r="I1311" s="25">
        <f>INDEX(tblAccounts[sales_rep_id],MATCH(B1311,tblAccounts[id],0))</f>
        <v>321580</v>
      </c>
      <c r="J1311" s="25">
        <f>INDEX(tblReps[region_id],MATCH(I1311,tblReps[id],0))</f>
        <v>1</v>
      </c>
      <c r="K1311" s="25" t="str">
        <f>INDEX(tblRegions[name],MATCH(J1311,tblRegions[id],0))</f>
        <v>Northeast</v>
      </c>
    </row>
    <row r="1312" spans="1:11" ht="15" customHeight="1" x14ac:dyDescent="0.3">
      <c r="A1312" s="25">
        <f>Raw_Orders!A1312</f>
        <v>1311</v>
      </c>
      <c r="B1312" s="25">
        <f>Raw_Orders!B1312</f>
        <v>1921</v>
      </c>
      <c r="C1312" s="30">
        <f>INT(Raw_Orders!C1312)</f>
        <v>42163</v>
      </c>
      <c r="D1312" s="25">
        <f t="shared" si="60"/>
        <v>2015</v>
      </c>
      <c r="E1312" s="25">
        <f t="shared" si="61"/>
        <v>6</v>
      </c>
      <c r="F1312" s="25" t="str">
        <f t="shared" si="62"/>
        <v>Jun</v>
      </c>
      <c r="G1312" s="25">
        <f>Raw_Orders!G1312</f>
        <v>193</v>
      </c>
      <c r="H1312" s="29">
        <f>Raw_Orders!K1312</f>
        <v>1188.25</v>
      </c>
      <c r="I1312" s="25">
        <f>INDEX(tblAccounts[sales_rep_id],MATCH(B1312,tblAccounts[id],0))</f>
        <v>321580</v>
      </c>
      <c r="J1312" s="25">
        <f>INDEX(tblReps[region_id],MATCH(I1312,tblReps[id],0))</f>
        <v>1</v>
      </c>
      <c r="K1312" s="25" t="str">
        <f>INDEX(tblRegions[name],MATCH(J1312,tblRegions[id],0))</f>
        <v>Northeast</v>
      </c>
    </row>
    <row r="1313" spans="1:11" ht="15" customHeight="1" x14ac:dyDescent="0.3">
      <c r="A1313" s="25">
        <f>Raw_Orders!A1313</f>
        <v>1312</v>
      </c>
      <c r="B1313" s="25">
        <f>Raw_Orders!B1313</f>
        <v>1921</v>
      </c>
      <c r="C1313" s="30">
        <f>INT(Raw_Orders!C1313)</f>
        <v>42193</v>
      </c>
      <c r="D1313" s="25">
        <f t="shared" si="60"/>
        <v>2015</v>
      </c>
      <c r="E1313" s="25">
        <f t="shared" si="61"/>
        <v>7</v>
      </c>
      <c r="F1313" s="25" t="str">
        <f t="shared" si="62"/>
        <v>Jul</v>
      </c>
      <c r="G1313" s="25">
        <f>Raw_Orders!G1313</f>
        <v>840</v>
      </c>
      <c r="H1313" s="29">
        <f>Raw_Orders!K1313</f>
        <v>4376.74</v>
      </c>
      <c r="I1313" s="25">
        <f>INDEX(tblAccounts[sales_rep_id],MATCH(B1313,tblAccounts[id],0))</f>
        <v>321580</v>
      </c>
      <c r="J1313" s="25">
        <f>INDEX(tblReps[region_id],MATCH(I1313,tblReps[id],0))</f>
        <v>1</v>
      </c>
      <c r="K1313" s="25" t="str">
        <f>INDEX(tblRegions[name],MATCH(J1313,tblRegions[id],0))</f>
        <v>Northeast</v>
      </c>
    </row>
    <row r="1314" spans="1:11" ht="15" customHeight="1" x14ac:dyDescent="0.3">
      <c r="A1314" s="25">
        <f>Raw_Orders!A1314</f>
        <v>1313</v>
      </c>
      <c r="B1314" s="25">
        <f>Raw_Orders!B1314</f>
        <v>1921</v>
      </c>
      <c r="C1314" s="30">
        <f>INT(Raw_Orders!C1314)</f>
        <v>42223</v>
      </c>
      <c r="D1314" s="25">
        <f t="shared" si="60"/>
        <v>2015</v>
      </c>
      <c r="E1314" s="25">
        <f t="shared" si="61"/>
        <v>8</v>
      </c>
      <c r="F1314" s="25" t="str">
        <f t="shared" si="62"/>
        <v>Aug</v>
      </c>
      <c r="G1314" s="25">
        <f>Raw_Orders!G1314</f>
        <v>549</v>
      </c>
      <c r="H1314" s="29">
        <f>Raw_Orders!K1314</f>
        <v>2858.39</v>
      </c>
      <c r="I1314" s="25">
        <f>INDEX(tblAccounts[sales_rep_id],MATCH(B1314,tblAccounts[id],0))</f>
        <v>321580</v>
      </c>
      <c r="J1314" s="25">
        <f>INDEX(tblReps[region_id],MATCH(I1314,tblReps[id],0))</f>
        <v>1</v>
      </c>
      <c r="K1314" s="25" t="str">
        <f>INDEX(tblRegions[name],MATCH(J1314,tblRegions[id],0))</f>
        <v>Northeast</v>
      </c>
    </row>
    <row r="1315" spans="1:11" ht="15" customHeight="1" x14ac:dyDescent="0.3">
      <c r="A1315" s="25">
        <f>Raw_Orders!A1315</f>
        <v>1314</v>
      </c>
      <c r="B1315" s="25">
        <f>Raw_Orders!B1315</f>
        <v>1921</v>
      </c>
      <c r="C1315" s="30">
        <f>INT(Raw_Orders!C1315)</f>
        <v>42253</v>
      </c>
      <c r="D1315" s="25">
        <f t="shared" si="60"/>
        <v>2015</v>
      </c>
      <c r="E1315" s="25">
        <f t="shared" si="61"/>
        <v>9</v>
      </c>
      <c r="F1315" s="25" t="str">
        <f t="shared" si="62"/>
        <v>Sep</v>
      </c>
      <c r="G1315" s="25">
        <f>Raw_Orders!G1315</f>
        <v>206</v>
      </c>
      <c r="H1315" s="29">
        <f>Raw_Orders!K1315</f>
        <v>1312.53</v>
      </c>
      <c r="I1315" s="25">
        <f>INDEX(tblAccounts[sales_rep_id],MATCH(B1315,tblAccounts[id],0))</f>
        <v>321580</v>
      </c>
      <c r="J1315" s="25">
        <f>INDEX(tblReps[region_id],MATCH(I1315,tblReps[id],0))</f>
        <v>1</v>
      </c>
      <c r="K1315" s="25" t="str">
        <f>INDEX(tblRegions[name],MATCH(J1315,tblRegions[id],0))</f>
        <v>Northeast</v>
      </c>
    </row>
    <row r="1316" spans="1:11" ht="15" customHeight="1" x14ac:dyDescent="0.3">
      <c r="A1316" s="25">
        <f>Raw_Orders!A1316</f>
        <v>1315</v>
      </c>
      <c r="B1316" s="25">
        <f>Raw_Orders!B1316</f>
        <v>1921</v>
      </c>
      <c r="C1316" s="30">
        <f>INT(Raw_Orders!C1316)</f>
        <v>42313</v>
      </c>
      <c r="D1316" s="25">
        <f t="shared" si="60"/>
        <v>2015</v>
      </c>
      <c r="E1316" s="25">
        <f t="shared" si="61"/>
        <v>11</v>
      </c>
      <c r="F1316" s="25" t="str">
        <f t="shared" si="62"/>
        <v>Nov</v>
      </c>
      <c r="G1316" s="25">
        <f>Raw_Orders!G1316</f>
        <v>168</v>
      </c>
      <c r="H1316" s="29">
        <f>Raw_Orders!K1316</f>
        <v>1041.6500000000001</v>
      </c>
      <c r="I1316" s="25">
        <f>INDEX(tblAccounts[sales_rep_id],MATCH(B1316,tblAccounts[id],0))</f>
        <v>321580</v>
      </c>
      <c r="J1316" s="25">
        <f>INDEX(tblReps[region_id],MATCH(I1316,tblReps[id],0))</f>
        <v>1</v>
      </c>
      <c r="K1316" s="25" t="str">
        <f>INDEX(tblRegions[name],MATCH(J1316,tblRegions[id],0))</f>
        <v>Northeast</v>
      </c>
    </row>
    <row r="1317" spans="1:11" ht="15" customHeight="1" x14ac:dyDescent="0.3">
      <c r="A1317" s="25">
        <f>Raw_Orders!A1317</f>
        <v>1316</v>
      </c>
      <c r="B1317" s="25">
        <f>Raw_Orders!B1317</f>
        <v>1921</v>
      </c>
      <c r="C1317" s="30">
        <f>INT(Raw_Orders!C1317)</f>
        <v>42372</v>
      </c>
      <c r="D1317" s="25">
        <f t="shared" si="60"/>
        <v>2016</v>
      </c>
      <c r="E1317" s="25">
        <f t="shared" si="61"/>
        <v>1</v>
      </c>
      <c r="F1317" s="25" t="str">
        <f t="shared" si="62"/>
        <v>Jan</v>
      </c>
      <c r="G1317" s="25">
        <f>Raw_Orders!G1317</f>
        <v>165</v>
      </c>
      <c r="H1317" s="29">
        <f>Raw_Orders!K1317</f>
        <v>1020.42</v>
      </c>
      <c r="I1317" s="25">
        <f>INDEX(tblAccounts[sales_rep_id],MATCH(B1317,tblAccounts[id],0))</f>
        <v>321580</v>
      </c>
      <c r="J1317" s="25">
        <f>INDEX(tblReps[region_id],MATCH(I1317,tblReps[id],0))</f>
        <v>1</v>
      </c>
      <c r="K1317" s="25" t="str">
        <f>INDEX(tblRegions[name],MATCH(J1317,tblRegions[id],0))</f>
        <v>Northeast</v>
      </c>
    </row>
    <row r="1318" spans="1:11" ht="15" customHeight="1" x14ac:dyDescent="0.3">
      <c r="A1318" s="25">
        <f>Raw_Orders!A1318</f>
        <v>1317</v>
      </c>
      <c r="B1318" s="25">
        <f>Raw_Orders!B1318</f>
        <v>1921</v>
      </c>
      <c r="C1318" s="30">
        <f>INT(Raw_Orders!C1318)</f>
        <v>42402</v>
      </c>
      <c r="D1318" s="25">
        <f t="shared" si="60"/>
        <v>2016</v>
      </c>
      <c r="E1318" s="25">
        <f t="shared" si="61"/>
        <v>2</v>
      </c>
      <c r="F1318" s="25" t="str">
        <f t="shared" si="62"/>
        <v>Feb</v>
      </c>
      <c r="G1318" s="25">
        <f>Raw_Orders!G1318</f>
        <v>155</v>
      </c>
      <c r="H1318" s="29">
        <f>Raw_Orders!K1318</f>
        <v>930.5</v>
      </c>
      <c r="I1318" s="25">
        <f>INDEX(tblAccounts[sales_rep_id],MATCH(B1318,tblAccounts[id],0))</f>
        <v>321580</v>
      </c>
      <c r="J1318" s="25">
        <f>INDEX(tblReps[region_id],MATCH(I1318,tblReps[id],0))</f>
        <v>1</v>
      </c>
      <c r="K1318" s="25" t="str">
        <f>INDEX(tblRegions[name],MATCH(J1318,tblRegions[id],0))</f>
        <v>Northeast</v>
      </c>
    </row>
    <row r="1319" spans="1:11" ht="15" customHeight="1" x14ac:dyDescent="0.3">
      <c r="A1319" s="25">
        <f>Raw_Orders!A1319</f>
        <v>1318</v>
      </c>
      <c r="B1319" s="25">
        <f>Raw_Orders!B1319</f>
        <v>1921</v>
      </c>
      <c r="C1319" s="30">
        <f>INT(Raw_Orders!C1319)</f>
        <v>42431</v>
      </c>
      <c r="D1319" s="25">
        <f t="shared" si="60"/>
        <v>2016</v>
      </c>
      <c r="E1319" s="25">
        <f t="shared" si="61"/>
        <v>3</v>
      </c>
      <c r="F1319" s="25" t="str">
        <f t="shared" si="62"/>
        <v>Mar</v>
      </c>
      <c r="G1319" s="25">
        <f>Raw_Orders!G1319</f>
        <v>122</v>
      </c>
      <c r="H1319" s="29">
        <f>Raw_Orders!K1319</f>
        <v>673.78</v>
      </c>
      <c r="I1319" s="25">
        <f>INDEX(tblAccounts[sales_rep_id],MATCH(B1319,tblAccounts[id],0))</f>
        <v>321580</v>
      </c>
      <c r="J1319" s="25">
        <f>INDEX(tblReps[region_id],MATCH(I1319,tblReps[id],0))</f>
        <v>1</v>
      </c>
      <c r="K1319" s="25" t="str">
        <f>INDEX(tblRegions[name],MATCH(J1319,tblRegions[id],0))</f>
        <v>Northeast</v>
      </c>
    </row>
    <row r="1320" spans="1:11" ht="15" customHeight="1" x14ac:dyDescent="0.3">
      <c r="A1320" s="25">
        <f>Raw_Orders!A1320</f>
        <v>1319</v>
      </c>
      <c r="B1320" s="25">
        <f>Raw_Orders!B1320</f>
        <v>1921</v>
      </c>
      <c r="C1320" s="30">
        <f>INT(Raw_Orders!C1320)</f>
        <v>42460</v>
      </c>
      <c r="D1320" s="25">
        <f t="shared" si="60"/>
        <v>2016</v>
      </c>
      <c r="E1320" s="25">
        <f t="shared" si="61"/>
        <v>3</v>
      </c>
      <c r="F1320" s="25" t="str">
        <f t="shared" si="62"/>
        <v>Mar</v>
      </c>
      <c r="G1320" s="25">
        <f>Raw_Orders!G1320</f>
        <v>152</v>
      </c>
      <c r="H1320" s="29">
        <f>Raw_Orders!K1320</f>
        <v>909.82</v>
      </c>
      <c r="I1320" s="25">
        <f>INDEX(tblAccounts[sales_rep_id],MATCH(B1320,tblAccounts[id],0))</f>
        <v>321580</v>
      </c>
      <c r="J1320" s="25">
        <f>INDEX(tblReps[region_id],MATCH(I1320,tblReps[id],0))</f>
        <v>1</v>
      </c>
      <c r="K1320" s="25" t="str">
        <f>INDEX(tblRegions[name],MATCH(J1320,tblRegions[id],0))</f>
        <v>Northeast</v>
      </c>
    </row>
    <row r="1321" spans="1:11" ht="15" customHeight="1" x14ac:dyDescent="0.3">
      <c r="A1321" s="25">
        <f>Raw_Orders!A1321</f>
        <v>1320</v>
      </c>
      <c r="B1321" s="25">
        <f>Raw_Orders!B1321</f>
        <v>1921</v>
      </c>
      <c r="C1321" s="30">
        <f>INT(Raw_Orders!C1321)</f>
        <v>42490</v>
      </c>
      <c r="D1321" s="25">
        <f t="shared" si="60"/>
        <v>2016</v>
      </c>
      <c r="E1321" s="25">
        <f t="shared" si="61"/>
        <v>4</v>
      </c>
      <c r="F1321" s="25" t="str">
        <f t="shared" si="62"/>
        <v>Apr</v>
      </c>
      <c r="G1321" s="25">
        <f>Raw_Orders!G1321</f>
        <v>117</v>
      </c>
      <c r="H1321" s="29">
        <f>Raw_Orders!K1321</f>
        <v>756.47</v>
      </c>
      <c r="I1321" s="25">
        <f>INDEX(tblAccounts[sales_rep_id],MATCH(B1321,tblAccounts[id],0))</f>
        <v>321580</v>
      </c>
      <c r="J1321" s="25">
        <f>INDEX(tblReps[region_id],MATCH(I1321,tblReps[id],0))</f>
        <v>1</v>
      </c>
      <c r="K1321" s="25" t="str">
        <f>INDEX(tblRegions[name],MATCH(J1321,tblRegions[id],0))</f>
        <v>Northeast</v>
      </c>
    </row>
    <row r="1322" spans="1:11" ht="15" customHeight="1" x14ac:dyDescent="0.3">
      <c r="A1322" s="25">
        <f>Raw_Orders!A1322</f>
        <v>1321</v>
      </c>
      <c r="B1322" s="25">
        <f>Raw_Orders!B1322</f>
        <v>1921</v>
      </c>
      <c r="C1322" s="30">
        <f>INT(Raw_Orders!C1322)</f>
        <v>42519</v>
      </c>
      <c r="D1322" s="25">
        <f t="shared" si="60"/>
        <v>2016</v>
      </c>
      <c r="E1322" s="25">
        <f t="shared" si="61"/>
        <v>5</v>
      </c>
      <c r="F1322" s="25" t="str">
        <f t="shared" si="62"/>
        <v>May</v>
      </c>
      <c r="G1322" s="25">
        <f>Raw_Orders!G1322</f>
        <v>191</v>
      </c>
      <c r="H1322" s="29">
        <f>Raw_Orders!K1322</f>
        <v>1202.76</v>
      </c>
      <c r="I1322" s="25">
        <f>INDEX(tblAccounts[sales_rep_id],MATCH(B1322,tblAccounts[id],0))</f>
        <v>321580</v>
      </c>
      <c r="J1322" s="25">
        <f>INDEX(tblReps[region_id],MATCH(I1322,tblReps[id],0))</f>
        <v>1</v>
      </c>
      <c r="K1322" s="25" t="str">
        <f>INDEX(tblRegions[name],MATCH(J1322,tblRegions[id],0))</f>
        <v>Northeast</v>
      </c>
    </row>
    <row r="1323" spans="1:11" ht="15" customHeight="1" x14ac:dyDescent="0.3">
      <c r="A1323" s="25">
        <f>Raw_Orders!A1323</f>
        <v>1322</v>
      </c>
      <c r="B1323" s="25">
        <f>Raw_Orders!B1323</f>
        <v>1921</v>
      </c>
      <c r="C1323" s="30">
        <f>INT(Raw_Orders!C1323)</f>
        <v>42548</v>
      </c>
      <c r="D1323" s="25">
        <f t="shared" si="60"/>
        <v>2016</v>
      </c>
      <c r="E1323" s="25">
        <f t="shared" si="61"/>
        <v>6</v>
      </c>
      <c r="F1323" s="25" t="str">
        <f t="shared" si="62"/>
        <v>Jun</v>
      </c>
      <c r="G1323" s="25">
        <f>Raw_Orders!G1323</f>
        <v>143</v>
      </c>
      <c r="H1323" s="29">
        <f>Raw_Orders!K1323</f>
        <v>823.12</v>
      </c>
      <c r="I1323" s="25">
        <f>INDEX(tblAccounts[sales_rep_id],MATCH(B1323,tblAccounts[id],0))</f>
        <v>321580</v>
      </c>
      <c r="J1323" s="25">
        <f>INDEX(tblReps[region_id],MATCH(I1323,tblReps[id],0))</f>
        <v>1</v>
      </c>
      <c r="K1323" s="25" t="str">
        <f>INDEX(tblRegions[name],MATCH(J1323,tblRegions[id],0))</f>
        <v>Northeast</v>
      </c>
    </row>
    <row r="1324" spans="1:11" ht="15" customHeight="1" x14ac:dyDescent="0.3">
      <c r="A1324" s="25">
        <f>Raw_Orders!A1324</f>
        <v>1323</v>
      </c>
      <c r="B1324" s="25">
        <f>Raw_Orders!B1324</f>
        <v>1921</v>
      </c>
      <c r="C1324" s="30">
        <f>INT(Raw_Orders!C1324)</f>
        <v>42578</v>
      </c>
      <c r="D1324" s="25">
        <f t="shared" si="60"/>
        <v>2016</v>
      </c>
      <c r="E1324" s="25">
        <f t="shared" si="61"/>
        <v>7</v>
      </c>
      <c r="F1324" s="25" t="str">
        <f t="shared" si="62"/>
        <v>Jul</v>
      </c>
      <c r="G1324" s="25">
        <f>Raw_Orders!G1324</f>
        <v>158</v>
      </c>
      <c r="H1324" s="29">
        <f>Raw_Orders!K1324</f>
        <v>930.43</v>
      </c>
      <c r="I1324" s="25">
        <f>INDEX(tblAccounts[sales_rep_id],MATCH(B1324,tblAccounts[id],0))</f>
        <v>321580</v>
      </c>
      <c r="J1324" s="25">
        <f>INDEX(tblReps[region_id],MATCH(I1324,tblReps[id],0))</f>
        <v>1</v>
      </c>
      <c r="K1324" s="25" t="str">
        <f>INDEX(tblRegions[name],MATCH(J1324,tblRegions[id],0))</f>
        <v>Northeast</v>
      </c>
    </row>
    <row r="1325" spans="1:11" ht="15" customHeight="1" x14ac:dyDescent="0.3">
      <c r="A1325" s="25">
        <f>Raw_Orders!A1325</f>
        <v>1324</v>
      </c>
      <c r="B1325" s="25">
        <f>Raw_Orders!B1325</f>
        <v>1921</v>
      </c>
      <c r="C1325" s="30">
        <f>INT(Raw_Orders!C1325)</f>
        <v>42607</v>
      </c>
      <c r="D1325" s="25">
        <f t="shared" si="60"/>
        <v>2016</v>
      </c>
      <c r="E1325" s="25">
        <f t="shared" si="61"/>
        <v>8</v>
      </c>
      <c r="F1325" s="25" t="str">
        <f t="shared" si="62"/>
        <v>Aug</v>
      </c>
      <c r="G1325" s="25">
        <f>Raw_Orders!G1325</f>
        <v>196</v>
      </c>
      <c r="H1325" s="29">
        <f>Raw_Orders!K1325</f>
        <v>1240.8599999999999</v>
      </c>
      <c r="I1325" s="25">
        <f>INDEX(tblAccounts[sales_rep_id],MATCH(B1325,tblAccounts[id],0))</f>
        <v>321580</v>
      </c>
      <c r="J1325" s="25">
        <f>INDEX(tblReps[region_id],MATCH(I1325,tblReps[id],0))</f>
        <v>1</v>
      </c>
      <c r="K1325" s="25" t="str">
        <f>INDEX(tblRegions[name],MATCH(J1325,tblRegions[id],0))</f>
        <v>Northeast</v>
      </c>
    </row>
    <row r="1326" spans="1:11" ht="15" customHeight="1" x14ac:dyDescent="0.3">
      <c r="A1326" s="25">
        <f>Raw_Orders!A1326</f>
        <v>1325</v>
      </c>
      <c r="B1326" s="25">
        <f>Raw_Orders!B1326</f>
        <v>1921</v>
      </c>
      <c r="C1326" s="30">
        <f>INT(Raw_Orders!C1326)</f>
        <v>42636</v>
      </c>
      <c r="D1326" s="25">
        <f t="shared" si="60"/>
        <v>2016</v>
      </c>
      <c r="E1326" s="25">
        <f t="shared" si="61"/>
        <v>9</v>
      </c>
      <c r="F1326" s="25" t="str">
        <f t="shared" si="62"/>
        <v>Sep</v>
      </c>
      <c r="G1326" s="25">
        <f>Raw_Orders!G1326</f>
        <v>183</v>
      </c>
      <c r="H1326" s="29">
        <f>Raw_Orders!K1326</f>
        <v>1095.81</v>
      </c>
      <c r="I1326" s="25">
        <f>INDEX(tblAccounts[sales_rep_id],MATCH(B1326,tblAccounts[id],0))</f>
        <v>321580</v>
      </c>
      <c r="J1326" s="25">
        <f>INDEX(tblReps[region_id],MATCH(I1326,tblReps[id],0))</f>
        <v>1</v>
      </c>
      <c r="K1326" s="25" t="str">
        <f>INDEX(tblRegions[name],MATCH(J1326,tblRegions[id],0))</f>
        <v>Northeast</v>
      </c>
    </row>
    <row r="1327" spans="1:11" ht="15" customHeight="1" x14ac:dyDescent="0.3">
      <c r="A1327" s="25">
        <f>Raw_Orders!A1327</f>
        <v>1326</v>
      </c>
      <c r="B1327" s="25">
        <f>Raw_Orders!B1327</f>
        <v>1931</v>
      </c>
      <c r="C1327" s="30">
        <f>INT(Raw_Orders!C1327)</f>
        <v>42581</v>
      </c>
      <c r="D1327" s="25">
        <f t="shared" si="60"/>
        <v>2016</v>
      </c>
      <c r="E1327" s="25">
        <f t="shared" si="61"/>
        <v>7</v>
      </c>
      <c r="F1327" s="25" t="str">
        <f t="shared" si="62"/>
        <v>Jul</v>
      </c>
      <c r="G1327" s="25">
        <f>Raw_Orders!G1327</f>
        <v>2927</v>
      </c>
      <c r="H1327" s="29">
        <f>Raw_Orders!K1327</f>
        <v>22224.13</v>
      </c>
      <c r="I1327" s="25">
        <f>INDEX(tblAccounts[sales_rep_id],MATCH(B1327,tblAccounts[id],0))</f>
        <v>321590</v>
      </c>
      <c r="J1327" s="25">
        <f>INDEX(tblReps[region_id],MATCH(I1327,tblReps[id],0))</f>
        <v>1</v>
      </c>
      <c r="K1327" s="25" t="str">
        <f>INDEX(tblRegions[name],MATCH(J1327,tblRegions[id],0))</f>
        <v>Northeast</v>
      </c>
    </row>
    <row r="1328" spans="1:11" ht="15" customHeight="1" x14ac:dyDescent="0.3">
      <c r="A1328" s="25">
        <f>Raw_Orders!A1328</f>
        <v>1327</v>
      </c>
      <c r="B1328" s="25">
        <f>Raw_Orders!B1328</f>
        <v>1931</v>
      </c>
      <c r="C1328" s="30">
        <f>INT(Raw_Orders!C1328)</f>
        <v>42610</v>
      </c>
      <c r="D1328" s="25">
        <f t="shared" si="60"/>
        <v>2016</v>
      </c>
      <c r="E1328" s="25">
        <f t="shared" si="61"/>
        <v>8</v>
      </c>
      <c r="F1328" s="25" t="str">
        <f t="shared" si="62"/>
        <v>Aug</v>
      </c>
      <c r="G1328" s="25">
        <f>Raw_Orders!G1328</f>
        <v>423</v>
      </c>
      <c r="H1328" s="29">
        <f>Raw_Orders!K1328</f>
        <v>2154.59</v>
      </c>
      <c r="I1328" s="25">
        <f>INDEX(tblAccounts[sales_rep_id],MATCH(B1328,tblAccounts[id],0))</f>
        <v>321590</v>
      </c>
      <c r="J1328" s="25">
        <f>INDEX(tblReps[region_id],MATCH(I1328,tblReps[id],0))</f>
        <v>1</v>
      </c>
      <c r="K1328" s="25" t="str">
        <f>INDEX(tblRegions[name],MATCH(J1328,tblRegions[id],0))</f>
        <v>Northeast</v>
      </c>
    </row>
    <row r="1329" spans="1:11" ht="15" customHeight="1" x14ac:dyDescent="0.3">
      <c r="A1329" s="25">
        <f>Raw_Orders!A1329</f>
        <v>1328</v>
      </c>
      <c r="B1329" s="25">
        <f>Raw_Orders!B1329</f>
        <v>1931</v>
      </c>
      <c r="C1329" s="30">
        <f>INT(Raw_Orders!C1329)</f>
        <v>42639</v>
      </c>
      <c r="D1329" s="25">
        <f t="shared" si="60"/>
        <v>2016</v>
      </c>
      <c r="E1329" s="25">
        <f t="shared" si="61"/>
        <v>9</v>
      </c>
      <c r="F1329" s="25" t="str">
        <f t="shared" si="62"/>
        <v>Sep</v>
      </c>
      <c r="G1329" s="25">
        <f>Raw_Orders!G1329</f>
        <v>468</v>
      </c>
      <c r="H1329" s="29">
        <f>Raw_Orders!K1329</f>
        <v>2348.4499999999998</v>
      </c>
      <c r="I1329" s="25">
        <f>INDEX(tblAccounts[sales_rep_id],MATCH(B1329,tblAccounts[id],0))</f>
        <v>321590</v>
      </c>
      <c r="J1329" s="25">
        <f>INDEX(tblReps[region_id],MATCH(I1329,tblReps[id],0))</f>
        <v>1</v>
      </c>
      <c r="K1329" s="25" t="str">
        <f>INDEX(tblRegions[name],MATCH(J1329,tblRegions[id],0))</f>
        <v>Northeast</v>
      </c>
    </row>
    <row r="1330" spans="1:11" ht="15" customHeight="1" x14ac:dyDescent="0.3">
      <c r="A1330" s="25">
        <f>Raw_Orders!A1330</f>
        <v>1329</v>
      </c>
      <c r="B1330" s="25">
        <f>Raw_Orders!B1330</f>
        <v>1931</v>
      </c>
      <c r="C1330" s="30">
        <f>INT(Raw_Orders!C1330)</f>
        <v>42668</v>
      </c>
      <c r="D1330" s="25">
        <f t="shared" si="60"/>
        <v>2016</v>
      </c>
      <c r="E1330" s="25">
        <f t="shared" si="61"/>
        <v>10</v>
      </c>
      <c r="F1330" s="25" t="str">
        <f t="shared" si="62"/>
        <v>Oct</v>
      </c>
      <c r="G1330" s="25">
        <f>Raw_Orders!G1330</f>
        <v>520</v>
      </c>
      <c r="H1330" s="29">
        <f>Raw_Orders!K1330</f>
        <v>2634.8</v>
      </c>
      <c r="I1330" s="25">
        <f>INDEX(tblAccounts[sales_rep_id],MATCH(B1330,tblAccounts[id],0))</f>
        <v>321590</v>
      </c>
      <c r="J1330" s="25">
        <f>INDEX(tblReps[region_id],MATCH(I1330,tblReps[id],0))</f>
        <v>1</v>
      </c>
      <c r="K1330" s="25" t="str">
        <f>INDEX(tblRegions[name],MATCH(J1330,tblRegions[id],0))</f>
        <v>Northeast</v>
      </c>
    </row>
    <row r="1331" spans="1:11" ht="15" customHeight="1" x14ac:dyDescent="0.3">
      <c r="A1331" s="25">
        <f>Raw_Orders!A1331</f>
        <v>1330</v>
      </c>
      <c r="B1331" s="25">
        <f>Raw_Orders!B1331</f>
        <v>1931</v>
      </c>
      <c r="C1331" s="30">
        <f>INT(Raw_Orders!C1331)</f>
        <v>42698</v>
      </c>
      <c r="D1331" s="25">
        <f t="shared" si="60"/>
        <v>2016</v>
      </c>
      <c r="E1331" s="25">
        <f t="shared" si="61"/>
        <v>11</v>
      </c>
      <c r="F1331" s="25" t="str">
        <f t="shared" si="62"/>
        <v>Nov</v>
      </c>
      <c r="G1331" s="25">
        <f>Raw_Orders!G1331</f>
        <v>538</v>
      </c>
      <c r="H1331" s="29">
        <f>Raw_Orders!K1331</f>
        <v>2779.05</v>
      </c>
      <c r="I1331" s="25">
        <f>INDEX(tblAccounts[sales_rep_id],MATCH(B1331,tblAccounts[id],0))</f>
        <v>321590</v>
      </c>
      <c r="J1331" s="25">
        <f>INDEX(tblReps[region_id],MATCH(I1331,tblReps[id],0))</f>
        <v>1</v>
      </c>
      <c r="K1331" s="25" t="str">
        <f>INDEX(tblRegions[name],MATCH(J1331,tblRegions[id],0))</f>
        <v>Northeast</v>
      </c>
    </row>
    <row r="1332" spans="1:11" ht="15" customHeight="1" x14ac:dyDescent="0.3">
      <c r="A1332" s="25">
        <f>Raw_Orders!A1332</f>
        <v>1331</v>
      </c>
      <c r="B1332" s="25">
        <f>Raw_Orders!B1332</f>
        <v>1931</v>
      </c>
      <c r="C1332" s="30">
        <f>INT(Raw_Orders!C1332)</f>
        <v>42728</v>
      </c>
      <c r="D1332" s="25">
        <f t="shared" si="60"/>
        <v>2016</v>
      </c>
      <c r="E1332" s="25">
        <f t="shared" si="61"/>
        <v>12</v>
      </c>
      <c r="F1332" s="25" t="str">
        <f t="shared" si="62"/>
        <v>Dec</v>
      </c>
      <c r="G1332" s="25">
        <f>Raw_Orders!G1332</f>
        <v>623</v>
      </c>
      <c r="H1332" s="29">
        <f>Raw_Orders!K1332</f>
        <v>3308.77</v>
      </c>
      <c r="I1332" s="25">
        <f>INDEX(tblAccounts[sales_rep_id],MATCH(B1332,tblAccounts[id],0))</f>
        <v>321590</v>
      </c>
      <c r="J1332" s="25">
        <f>INDEX(tblReps[region_id],MATCH(I1332,tblReps[id],0))</f>
        <v>1</v>
      </c>
      <c r="K1332" s="25" t="str">
        <f>INDEX(tblRegions[name],MATCH(J1332,tblRegions[id],0))</f>
        <v>Northeast</v>
      </c>
    </row>
    <row r="1333" spans="1:11" ht="15" customHeight="1" x14ac:dyDescent="0.3">
      <c r="A1333" s="25">
        <f>Raw_Orders!A1333</f>
        <v>1332</v>
      </c>
      <c r="B1333" s="25">
        <f>Raw_Orders!B1333</f>
        <v>1941</v>
      </c>
      <c r="C1333" s="30">
        <f>INT(Raw_Orders!C1333)</f>
        <v>42243</v>
      </c>
      <c r="D1333" s="25">
        <f t="shared" si="60"/>
        <v>2015</v>
      </c>
      <c r="E1333" s="25">
        <f t="shared" si="61"/>
        <v>8</v>
      </c>
      <c r="F1333" s="25" t="str">
        <f t="shared" si="62"/>
        <v>Aug</v>
      </c>
      <c r="G1333" s="25">
        <f>Raw_Orders!G1333</f>
        <v>162</v>
      </c>
      <c r="H1333" s="29">
        <f>Raw_Orders!K1333</f>
        <v>849.07</v>
      </c>
      <c r="I1333" s="25">
        <f>INDEX(tblAccounts[sales_rep_id],MATCH(B1333,tblAccounts[id],0))</f>
        <v>321560</v>
      </c>
      <c r="J1333" s="25">
        <f>INDEX(tblReps[region_id],MATCH(I1333,tblReps[id],0))</f>
        <v>1</v>
      </c>
      <c r="K1333" s="25" t="str">
        <f>INDEX(tblRegions[name],MATCH(J1333,tblRegions[id],0))</f>
        <v>Northeast</v>
      </c>
    </row>
    <row r="1334" spans="1:11" ht="15" customHeight="1" x14ac:dyDescent="0.3">
      <c r="A1334" s="25">
        <f>Raw_Orders!A1334</f>
        <v>1333</v>
      </c>
      <c r="B1334" s="25">
        <f>Raw_Orders!B1334</f>
        <v>1941</v>
      </c>
      <c r="C1334" s="30">
        <f>INT(Raw_Orders!C1334)</f>
        <v>42273</v>
      </c>
      <c r="D1334" s="25">
        <f t="shared" si="60"/>
        <v>2015</v>
      </c>
      <c r="E1334" s="25">
        <f t="shared" si="61"/>
        <v>9</v>
      </c>
      <c r="F1334" s="25" t="str">
        <f t="shared" si="62"/>
        <v>Sep</v>
      </c>
      <c r="G1334" s="25">
        <f>Raw_Orders!G1334</f>
        <v>151</v>
      </c>
      <c r="H1334" s="29">
        <f>Raw_Orders!K1334</f>
        <v>753.49</v>
      </c>
      <c r="I1334" s="25">
        <f>INDEX(tblAccounts[sales_rep_id],MATCH(B1334,tblAccounts[id],0))</f>
        <v>321560</v>
      </c>
      <c r="J1334" s="25">
        <f>INDEX(tblReps[region_id],MATCH(I1334,tblReps[id],0))</f>
        <v>1</v>
      </c>
      <c r="K1334" s="25" t="str">
        <f>INDEX(tblRegions[name],MATCH(J1334,tblRegions[id],0))</f>
        <v>Northeast</v>
      </c>
    </row>
    <row r="1335" spans="1:11" ht="15" customHeight="1" x14ac:dyDescent="0.3">
      <c r="A1335" s="25">
        <f>Raw_Orders!A1335</f>
        <v>1334</v>
      </c>
      <c r="B1335" s="25">
        <f>Raw_Orders!B1335</f>
        <v>1941</v>
      </c>
      <c r="C1335" s="30">
        <f>INT(Raw_Orders!C1335)</f>
        <v>42302</v>
      </c>
      <c r="D1335" s="25">
        <f t="shared" si="60"/>
        <v>2015</v>
      </c>
      <c r="E1335" s="25">
        <f t="shared" si="61"/>
        <v>10</v>
      </c>
      <c r="F1335" s="25" t="str">
        <f t="shared" si="62"/>
        <v>Oct</v>
      </c>
      <c r="G1335" s="25">
        <f>Raw_Orders!G1335</f>
        <v>150</v>
      </c>
      <c r="H1335" s="29">
        <f>Raw_Orders!K1335</f>
        <v>783.52</v>
      </c>
      <c r="I1335" s="25">
        <f>INDEX(tblAccounts[sales_rep_id],MATCH(B1335,tblAccounts[id],0))</f>
        <v>321560</v>
      </c>
      <c r="J1335" s="25">
        <f>INDEX(tblReps[region_id],MATCH(I1335,tblReps[id],0))</f>
        <v>1</v>
      </c>
      <c r="K1335" s="25" t="str">
        <f>INDEX(tblRegions[name],MATCH(J1335,tblRegions[id],0))</f>
        <v>Northeast</v>
      </c>
    </row>
    <row r="1336" spans="1:11" ht="15" customHeight="1" x14ac:dyDescent="0.3">
      <c r="A1336" s="25">
        <f>Raw_Orders!A1336</f>
        <v>1335</v>
      </c>
      <c r="B1336" s="25">
        <f>Raw_Orders!B1336</f>
        <v>1941</v>
      </c>
      <c r="C1336" s="30">
        <f>INT(Raw_Orders!C1336)</f>
        <v>42331</v>
      </c>
      <c r="D1336" s="25">
        <f t="shared" si="60"/>
        <v>2015</v>
      </c>
      <c r="E1336" s="25">
        <f t="shared" si="61"/>
        <v>11</v>
      </c>
      <c r="F1336" s="25" t="str">
        <f t="shared" si="62"/>
        <v>Nov</v>
      </c>
      <c r="G1336" s="25">
        <f>Raw_Orders!G1336</f>
        <v>152</v>
      </c>
      <c r="H1336" s="29">
        <f>Raw_Orders!K1336</f>
        <v>803.48</v>
      </c>
      <c r="I1336" s="25">
        <f>INDEX(tblAccounts[sales_rep_id],MATCH(B1336,tblAccounts[id],0))</f>
        <v>321560</v>
      </c>
      <c r="J1336" s="25">
        <f>INDEX(tblReps[region_id],MATCH(I1336,tblReps[id],0))</f>
        <v>1</v>
      </c>
      <c r="K1336" s="25" t="str">
        <f>INDEX(tblRegions[name],MATCH(J1336,tblRegions[id],0))</f>
        <v>Northeast</v>
      </c>
    </row>
    <row r="1337" spans="1:11" ht="15" customHeight="1" x14ac:dyDescent="0.3">
      <c r="A1337" s="25">
        <f>Raw_Orders!A1337</f>
        <v>1336</v>
      </c>
      <c r="B1337" s="25">
        <f>Raw_Orders!B1337</f>
        <v>1941</v>
      </c>
      <c r="C1337" s="30">
        <f>INT(Raw_Orders!C1337)</f>
        <v>42361</v>
      </c>
      <c r="D1337" s="25">
        <f t="shared" si="60"/>
        <v>2015</v>
      </c>
      <c r="E1337" s="25">
        <f t="shared" si="61"/>
        <v>12</v>
      </c>
      <c r="F1337" s="25" t="str">
        <f t="shared" si="62"/>
        <v>Dec</v>
      </c>
      <c r="G1337" s="25">
        <f>Raw_Orders!G1337</f>
        <v>196</v>
      </c>
      <c r="H1337" s="29">
        <f>Raw_Orders!K1337</f>
        <v>987.43</v>
      </c>
      <c r="I1337" s="25">
        <f>INDEX(tblAccounts[sales_rep_id],MATCH(B1337,tblAccounts[id],0))</f>
        <v>321560</v>
      </c>
      <c r="J1337" s="25">
        <f>INDEX(tblReps[region_id],MATCH(I1337,tblReps[id],0))</f>
        <v>1</v>
      </c>
      <c r="K1337" s="25" t="str">
        <f>INDEX(tblRegions[name],MATCH(J1337,tblRegions[id],0))</f>
        <v>Northeast</v>
      </c>
    </row>
    <row r="1338" spans="1:11" ht="15" customHeight="1" x14ac:dyDescent="0.3">
      <c r="A1338" s="25">
        <f>Raw_Orders!A1338</f>
        <v>1337</v>
      </c>
      <c r="B1338" s="25">
        <f>Raw_Orders!B1338</f>
        <v>1941</v>
      </c>
      <c r="C1338" s="30">
        <f>INT(Raw_Orders!C1338)</f>
        <v>42391</v>
      </c>
      <c r="D1338" s="25">
        <f t="shared" si="60"/>
        <v>2016</v>
      </c>
      <c r="E1338" s="25">
        <f t="shared" si="61"/>
        <v>1</v>
      </c>
      <c r="F1338" s="25" t="str">
        <f t="shared" si="62"/>
        <v>Jan</v>
      </c>
      <c r="G1338" s="25">
        <f>Raw_Orders!G1338</f>
        <v>160</v>
      </c>
      <c r="H1338" s="29">
        <f>Raw_Orders!K1338</f>
        <v>850.9</v>
      </c>
      <c r="I1338" s="25">
        <f>INDEX(tblAccounts[sales_rep_id],MATCH(B1338,tblAccounts[id],0))</f>
        <v>321560</v>
      </c>
      <c r="J1338" s="25">
        <f>INDEX(tblReps[region_id],MATCH(I1338,tblReps[id],0))</f>
        <v>1</v>
      </c>
      <c r="K1338" s="25" t="str">
        <f>INDEX(tblRegions[name],MATCH(J1338,tblRegions[id],0))</f>
        <v>Northeast</v>
      </c>
    </row>
    <row r="1339" spans="1:11" ht="15" customHeight="1" x14ac:dyDescent="0.3">
      <c r="A1339" s="25">
        <f>Raw_Orders!A1339</f>
        <v>1338</v>
      </c>
      <c r="B1339" s="25">
        <f>Raw_Orders!B1339</f>
        <v>1941</v>
      </c>
      <c r="C1339" s="30">
        <f>INT(Raw_Orders!C1339)</f>
        <v>42449</v>
      </c>
      <c r="D1339" s="25">
        <f t="shared" si="60"/>
        <v>2016</v>
      </c>
      <c r="E1339" s="25">
        <f t="shared" si="61"/>
        <v>3</v>
      </c>
      <c r="F1339" s="25" t="str">
        <f t="shared" si="62"/>
        <v>Mar</v>
      </c>
      <c r="G1339" s="25">
        <f>Raw_Orders!G1339</f>
        <v>216</v>
      </c>
      <c r="H1339" s="29">
        <f>Raw_Orders!K1339</f>
        <v>1271.9000000000001</v>
      </c>
      <c r="I1339" s="25">
        <f>INDEX(tblAccounts[sales_rep_id],MATCH(B1339,tblAccounts[id],0))</f>
        <v>321560</v>
      </c>
      <c r="J1339" s="25">
        <f>INDEX(tblReps[region_id],MATCH(I1339,tblReps[id],0))</f>
        <v>1</v>
      </c>
      <c r="K1339" s="25" t="str">
        <f>INDEX(tblRegions[name],MATCH(J1339,tblRegions[id],0))</f>
        <v>Northeast</v>
      </c>
    </row>
    <row r="1340" spans="1:11" ht="15" customHeight="1" x14ac:dyDescent="0.3">
      <c r="A1340" s="25">
        <f>Raw_Orders!A1340</f>
        <v>1339</v>
      </c>
      <c r="B1340" s="25">
        <f>Raw_Orders!B1340</f>
        <v>1941</v>
      </c>
      <c r="C1340" s="30">
        <f>INT(Raw_Orders!C1340)</f>
        <v>42479</v>
      </c>
      <c r="D1340" s="25">
        <f t="shared" si="60"/>
        <v>2016</v>
      </c>
      <c r="E1340" s="25">
        <f t="shared" si="61"/>
        <v>4</v>
      </c>
      <c r="F1340" s="25" t="str">
        <f t="shared" si="62"/>
        <v>Apr</v>
      </c>
      <c r="G1340" s="25">
        <f>Raw_Orders!G1340</f>
        <v>186</v>
      </c>
      <c r="H1340" s="29">
        <f>Raw_Orders!K1340</f>
        <v>985.64</v>
      </c>
      <c r="I1340" s="25">
        <f>INDEX(tblAccounts[sales_rep_id],MATCH(B1340,tblAccounts[id],0))</f>
        <v>321560</v>
      </c>
      <c r="J1340" s="25">
        <f>INDEX(tblReps[region_id],MATCH(I1340,tblReps[id],0))</f>
        <v>1</v>
      </c>
      <c r="K1340" s="25" t="str">
        <f>INDEX(tblRegions[name],MATCH(J1340,tblRegions[id],0))</f>
        <v>Northeast</v>
      </c>
    </row>
    <row r="1341" spans="1:11" ht="15" customHeight="1" x14ac:dyDescent="0.3">
      <c r="A1341" s="25">
        <f>Raw_Orders!A1341</f>
        <v>1340</v>
      </c>
      <c r="B1341" s="25">
        <f>Raw_Orders!B1341</f>
        <v>1941</v>
      </c>
      <c r="C1341" s="30">
        <f>INT(Raw_Orders!C1341)</f>
        <v>42508</v>
      </c>
      <c r="D1341" s="25">
        <f t="shared" si="60"/>
        <v>2016</v>
      </c>
      <c r="E1341" s="25">
        <f t="shared" si="61"/>
        <v>5</v>
      </c>
      <c r="F1341" s="25" t="str">
        <f t="shared" si="62"/>
        <v>May</v>
      </c>
      <c r="G1341" s="25">
        <f>Raw_Orders!G1341</f>
        <v>234</v>
      </c>
      <c r="H1341" s="29">
        <f>Raw_Orders!K1341</f>
        <v>1385.83</v>
      </c>
      <c r="I1341" s="25">
        <f>INDEX(tblAccounts[sales_rep_id],MATCH(B1341,tblAccounts[id],0))</f>
        <v>321560</v>
      </c>
      <c r="J1341" s="25">
        <f>INDEX(tblReps[region_id],MATCH(I1341,tblReps[id],0))</f>
        <v>1</v>
      </c>
      <c r="K1341" s="25" t="str">
        <f>INDEX(tblRegions[name],MATCH(J1341,tblRegions[id],0))</f>
        <v>Northeast</v>
      </c>
    </row>
    <row r="1342" spans="1:11" ht="15" customHeight="1" x14ac:dyDescent="0.3">
      <c r="A1342" s="25">
        <f>Raw_Orders!A1342</f>
        <v>1341</v>
      </c>
      <c r="B1342" s="25">
        <f>Raw_Orders!B1342</f>
        <v>1941</v>
      </c>
      <c r="C1342" s="30">
        <f>INT(Raw_Orders!C1342)</f>
        <v>42538</v>
      </c>
      <c r="D1342" s="25">
        <f t="shared" si="60"/>
        <v>2016</v>
      </c>
      <c r="E1342" s="25">
        <f t="shared" si="61"/>
        <v>6</v>
      </c>
      <c r="F1342" s="25" t="str">
        <f t="shared" si="62"/>
        <v>Jun</v>
      </c>
      <c r="G1342" s="25">
        <f>Raw_Orders!G1342</f>
        <v>168</v>
      </c>
      <c r="H1342" s="29">
        <f>Raw_Orders!K1342</f>
        <v>900.92</v>
      </c>
      <c r="I1342" s="25">
        <f>INDEX(tblAccounts[sales_rep_id],MATCH(B1342,tblAccounts[id],0))</f>
        <v>321560</v>
      </c>
      <c r="J1342" s="25">
        <f>INDEX(tblReps[region_id],MATCH(I1342,tblReps[id],0))</f>
        <v>1</v>
      </c>
      <c r="K1342" s="25" t="str">
        <f>INDEX(tblRegions[name],MATCH(J1342,tblRegions[id],0))</f>
        <v>Northeast</v>
      </c>
    </row>
    <row r="1343" spans="1:11" ht="15" customHeight="1" x14ac:dyDescent="0.3">
      <c r="A1343" s="25">
        <f>Raw_Orders!A1343</f>
        <v>1342</v>
      </c>
      <c r="B1343" s="25">
        <f>Raw_Orders!B1343</f>
        <v>1941</v>
      </c>
      <c r="C1343" s="30">
        <f>INT(Raw_Orders!C1343)</f>
        <v>42567</v>
      </c>
      <c r="D1343" s="25">
        <f t="shared" si="60"/>
        <v>2016</v>
      </c>
      <c r="E1343" s="25">
        <f t="shared" si="61"/>
        <v>7</v>
      </c>
      <c r="F1343" s="25" t="str">
        <f t="shared" si="62"/>
        <v>Jul</v>
      </c>
      <c r="G1343" s="25">
        <f>Raw_Orders!G1343</f>
        <v>194</v>
      </c>
      <c r="H1343" s="29">
        <f>Raw_Orders!K1343</f>
        <v>1126.96</v>
      </c>
      <c r="I1343" s="25">
        <f>INDEX(tblAccounts[sales_rep_id],MATCH(B1343,tblAccounts[id],0))</f>
        <v>321560</v>
      </c>
      <c r="J1343" s="25">
        <f>INDEX(tblReps[region_id],MATCH(I1343,tblReps[id],0))</f>
        <v>1</v>
      </c>
      <c r="K1343" s="25" t="str">
        <f>INDEX(tblRegions[name],MATCH(J1343,tblRegions[id],0))</f>
        <v>Northeast</v>
      </c>
    </row>
    <row r="1344" spans="1:11" ht="15" customHeight="1" x14ac:dyDescent="0.3">
      <c r="A1344" s="25">
        <f>Raw_Orders!A1344</f>
        <v>1343</v>
      </c>
      <c r="B1344" s="25">
        <f>Raw_Orders!B1344</f>
        <v>1941</v>
      </c>
      <c r="C1344" s="30">
        <f>INT(Raw_Orders!C1344)</f>
        <v>42596</v>
      </c>
      <c r="D1344" s="25">
        <f t="shared" si="60"/>
        <v>2016</v>
      </c>
      <c r="E1344" s="25">
        <f t="shared" si="61"/>
        <v>8</v>
      </c>
      <c r="F1344" s="25" t="str">
        <f t="shared" si="62"/>
        <v>Aug</v>
      </c>
      <c r="G1344" s="25">
        <f>Raw_Orders!G1344</f>
        <v>176</v>
      </c>
      <c r="H1344" s="29">
        <f>Raw_Orders!K1344</f>
        <v>937.02</v>
      </c>
      <c r="I1344" s="25">
        <f>INDEX(tblAccounts[sales_rep_id],MATCH(B1344,tblAccounts[id],0))</f>
        <v>321560</v>
      </c>
      <c r="J1344" s="25">
        <f>INDEX(tblReps[region_id],MATCH(I1344,tblReps[id],0))</f>
        <v>1</v>
      </c>
      <c r="K1344" s="25" t="str">
        <f>INDEX(tblRegions[name],MATCH(J1344,tblRegions[id],0))</f>
        <v>Northeast</v>
      </c>
    </row>
    <row r="1345" spans="1:11" ht="15" customHeight="1" x14ac:dyDescent="0.3">
      <c r="A1345" s="25">
        <f>Raw_Orders!A1345</f>
        <v>1344</v>
      </c>
      <c r="B1345" s="25">
        <f>Raw_Orders!B1345</f>
        <v>1941</v>
      </c>
      <c r="C1345" s="30">
        <f>INT(Raw_Orders!C1345)</f>
        <v>42625</v>
      </c>
      <c r="D1345" s="25">
        <f t="shared" si="60"/>
        <v>2016</v>
      </c>
      <c r="E1345" s="25">
        <f t="shared" si="61"/>
        <v>9</v>
      </c>
      <c r="F1345" s="25" t="str">
        <f t="shared" si="62"/>
        <v>Sep</v>
      </c>
      <c r="G1345" s="25">
        <f>Raw_Orders!G1345</f>
        <v>63</v>
      </c>
      <c r="H1345" s="29">
        <f>Raw_Orders!K1345</f>
        <v>510.93</v>
      </c>
      <c r="I1345" s="25">
        <f>INDEX(tblAccounts[sales_rep_id],MATCH(B1345,tblAccounts[id],0))</f>
        <v>321560</v>
      </c>
      <c r="J1345" s="25">
        <f>INDEX(tblReps[region_id],MATCH(I1345,tblReps[id],0))</f>
        <v>1</v>
      </c>
      <c r="K1345" s="25" t="str">
        <f>INDEX(tblRegions[name],MATCH(J1345,tblRegions[id],0))</f>
        <v>Northeast</v>
      </c>
    </row>
    <row r="1346" spans="1:11" ht="15" customHeight="1" x14ac:dyDescent="0.3">
      <c r="A1346" s="25">
        <f>Raw_Orders!A1346</f>
        <v>1345</v>
      </c>
      <c r="B1346" s="25">
        <f>Raw_Orders!B1346</f>
        <v>1941</v>
      </c>
      <c r="C1346" s="30">
        <f>INT(Raw_Orders!C1346)</f>
        <v>42655</v>
      </c>
      <c r="D1346" s="25">
        <f t="shared" ref="D1346:D1409" si="63">YEAR(C1346)</f>
        <v>2016</v>
      </c>
      <c r="E1346" s="25">
        <f t="shared" ref="E1346:E1409" si="64">MONTH(C1346)</f>
        <v>10</v>
      </c>
      <c r="F1346" s="25" t="str">
        <f t="shared" ref="F1346:F1409" si="65">TEXT(C1346,"mmm")</f>
        <v>Oct</v>
      </c>
      <c r="G1346" s="25">
        <f>Raw_Orders!G1346</f>
        <v>128</v>
      </c>
      <c r="H1346" s="29">
        <f>Raw_Orders!K1346</f>
        <v>676.28</v>
      </c>
      <c r="I1346" s="25">
        <f>INDEX(tblAccounts[sales_rep_id],MATCH(B1346,tblAccounts[id],0))</f>
        <v>321560</v>
      </c>
      <c r="J1346" s="25">
        <f>INDEX(tblReps[region_id],MATCH(I1346,tblReps[id],0))</f>
        <v>1</v>
      </c>
      <c r="K1346" s="25" t="str">
        <f>INDEX(tblRegions[name],MATCH(J1346,tblRegions[id],0))</f>
        <v>Northeast</v>
      </c>
    </row>
    <row r="1347" spans="1:11" ht="15" customHeight="1" x14ac:dyDescent="0.3">
      <c r="A1347" s="25">
        <f>Raw_Orders!A1347</f>
        <v>1346</v>
      </c>
      <c r="B1347" s="25">
        <f>Raw_Orders!B1347</f>
        <v>1941</v>
      </c>
      <c r="C1347" s="30">
        <f>INT(Raw_Orders!C1347)</f>
        <v>42685</v>
      </c>
      <c r="D1347" s="25">
        <f t="shared" si="63"/>
        <v>2016</v>
      </c>
      <c r="E1347" s="25">
        <f t="shared" si="64"/>
        <v>11</v>
      </c>
      <c r="F1347" s="25" t="str">
        <f t="shared" si="65"/>
        <v>Nov</v>
      </c>
      <c r="G1347" s="25">
        <f>Raw_Orders!G1347</f>
        <v>157</v>
      </c>
      <c r="H1347" s="29">
        <f>Raw_Orders!K1347</f>
        <v>800.93</v>
      </c>
      <c r="I1347" s="25">
        <f>INDEX(tblAccounts[sales_rep_id],MATCH(B1347,tblAccounts[id],0))</f>
        <v>321560</v>
      </c>
      <c r="J1347" s="25">
        <f>INDEX(tblReps[region_id],MATCH(I1347,tblReps[id],0))</f>
        <v>1</v>
      </c>
      <c r="K1347" s="25" t="str">
        <f>INDEX(tblRegions[name],MATCH(J1347,tblRegions[id],0))</f>
        <v>Northeast</v>
      </c>
    </row>
    <row r="1348" spans="1:11" ht="15" customHeight="1" x14ac:dyDescent="0.3">
      <c r="A1348" s="25">
        <f>Raw_Orders!A1348</f>
        <v>1347</v>
      </c>
      <c r="B1348" s="25">
        <f>Raw_Orders!B1348</f>
        <v>1941</v>
      </c>
      <c r="C1348" s="30">
        <f>INT(Raw_Orders!C1348)</f>
        <v>42714</v>
      </c>
      <c r="D1348" s="25">
        <f t="shared" si="63"/>
        <v>2016</v>
      </c>
      <c r="E1348" s="25">
        <f t="shared" si="64"/>
        <v>12</v>
      </c>
      <c r="F1348" s="25" t="str">
        <f t="shared" si="65"/>
        <v>Dec</v>
      </c>
      <c r="G1348" s="25">
        <f>Raw_Orders!G1348</f>
        <v>187</v>
      </c>
      <c r="H1348" s="29">
        <f>Raw_Orders!K1348</f>
        <v>1040.0999999999999</v>
      </c>
      <c r="I1348" s="25">
        <f>INDEX(tblAccounts[sales_rep_id],MATCH(B1348,tblAccounts[id],0))</f>
        <v>321560</v>
      </c>
      <c r="J1348" s="25">
        <f>INDEX(tblReps[region_id],MATCH(I1348,tblReps[id],0))</f>
        <v>1</v>
      </c>
      <c r="K1348" s="25" t="str">
        <f>INDEX(tblRegions[name],MATCH(J1348,tblRegions[id],0))</f>
        <v>Northeast</v>
      </c>
    </row>
    <row r="1349" spans="1:11" ht="15" customHeight="1" x14ac:dyDescent="0.3">
      <c r="A1349" s="25">
        <f>Raw_Orders!A1349</f>
        <v>1348</v>
      </c>
      <c r="B1349" s="25">
        <f>Raw_Orders!B1349</f>
        <v>1951</v>
      </c>
      <c r="C1349" s="30">
        <f>INT(Raw_Orders!C1349)</f>
        <v>41626</v>
      </c>
      <c r="D1349" s="25">
        <f t="shared" si="63"/>
        <v>2013</v>
      </c>
      <c r="E1349" s="25">
        <f t="shared" si="64"/>
        <v>12</v>
      </c>
      <c r="F1349" s="25" t="str">
        <f t="shared" si="65"/>
        <v>Dec</v>
      </c>
      <c r="G1349" s="25">
        <f>Raw_Orders!G1349</f>
        <v>211</v>
      </c>
      <c r="H1349" s="29">
        <f>Raw_Orders!K1349</f>
        <v>1228.72</v>
      </c>
      <c r="I1349" s="25">
        <f>INDEX(tblAccounts[sales_rep_id],MATCH(B1349,tblAccounts[id],0))</f>
        <v>321560</v>
      </c>
      <c r="J1349" s="25">
        <f>INDEX(tblReps[region_id],MATCH(I1349,tblReps[id],0))</f>
        <v>1</v>
      </c>
      <c r="K1349" s="25" t="str">
        <f>INDEX(tblRegions[name],MATCH(J1349,tblRegions[id],0))</f>
        <v>Northeast</v>
      </c>
    </row>
    <row r="1350" spans="1:11" ht="15" customHeight="1" x14ac:dyDescent="0.3">
      <c r="A1350" s="25">
        <f>Raw_Orders!A1350</f>
        <v>1349</v>
      </c>
      <c r="B1350" s="25">
        <f>Raw_Orders!B1350</f>
        <v>1951</v>
      </c>
      <c r="C1350" s="30">
        <f>INT(Raw_Orders!C1350)</f>
        <v>41656</v>
      </c>
      <c r="D1350" s="25">
        <f t="shared" si="63"/>
        <v>2014</v>
      </c>
      <c r="E1350" s="25">
        <f t="shared" si="64"/>
        <v>1</v>
      </c>
      <c r="F1350" s="25" t="str">
        <f t="shared" si="65"/>
        <v>Jan</v>
      </c>
      <c r="G1350" s="25">
        <f>Raw_Orders!G1350</f>
        <v>149</v>
      </c>
      <c r="H1350" s="29">
        <f>Raw_Orders!K1350</f>
        <v>743.51</v>
      </c>
      <c r="I1350" s="25">
        <f>INDEX(tblAccounts[sales_rep_id],MATCH(B1350,tblAccounts[id],0))</f>
        <v>321560</v>
      </c>
      <c r="J1350" s="25">
        <f>INDEX(tblReps[region_id],MATCH(I1350,tblReps[id],0))</f>
        <v>1</v>
      </c>
      <c r="K1350" s="25" t="str">
        <f>INDEX(tblRegions[name],MATCH(J1350,tblRegions[id],0))</f>
        <v>Northeast</v>
      </c>
    </row>
    <row r="1351" spans="1:11" ht="15" customHeight="1" x14ac:dyDescent="0.3">
      <c r="A1351" s="25">
        <f>Raw_Orders!A1351</f>
        <v>1350</v>
      </c>
      <c r="B1351" s="25">
        <f>Raw_Orders!B1351</f>
        <v>1951</v>
      </c>
      <c r="C1351" s="30">
        <f>INT(Raw_Orders!C1351)</f>
        <v>41686</v>
      </c>
      <c r="D1351" s="25">
        <f t="shared" si="63"/>
        <v>2014</v>
      </c>
      <c r="E1351" s="25">
        <f t="shared" si="64"/>
        <v>2</v>
      </c>
      <c r="F1351" s="25" t="str">
        <f t="shared" si="65"/>
        <v>Feb</v>
      </c>
      <c r="G1351" s="25">
        <f>Raw_Orders!G1351</f>
        <v>159</v>
      </c>
      <c r="H1351" s="29">
        <f>Raw_Orders!K1351</f>
        <v>882.9</v>
      </c>
      <c r="I1351" s="25">
        <f>INDEX(tblAccounts[sales_rep_id],MATCH(B1351,tblAccounts[id],0))</f>
        <v>321560</v>
      </c>
      <c r="J1351" s="25">
        <f>INDEX(tblReps[region_id],MATCH(I1351,tblReps[id],0))</f>
        <v>1</v>
      </c>
      <c r="K1351" s="25" t="str">
        <f>INDEX(tblRegions[name],MATCH(J1351,tblRegions[id],0))</f>
        <v>Northeast</v>
      </c>
    </row>
    <row r="1352" spans="1:11" ht="15" customHeight="1" x14ac:dyDescent="0.3">
      <c r="A1352" s="25">
        <f>Raw_Orders!A1352</f>
        <v>1351</v>
      </c>
      <c r="B1352" s="25">
        <f>Raw_Orders!B1352</f>
        <v>1951</v>
      </c>
      <c r="C1352" s="30">
        <f>INT(Raw_Orders!C1352)</f>
        <v>41716</v>
      </c>
      <c r="D1352" s="25">
        <f t="shared" si="63"/>
        <v>2014</v>
      </c>
      <c r="E1352" s="25">
        <f t="shared" si="64"/>
        <v>3</v>
      </c>
      <c r="F1352" s="25" t="str">
        <f t="shared" si="65"/>
        <v>Mar</v>
      </c>
      <c r="G1352" s="25">
        <f>Raw_Orders!G1352</f>
        <v>183</v>
      </c>
      <c r="H1352" s="29">
        <f>Raw_Orders!K1352</f>
        <v>1034.57</v>
      </c>
      <c r="I1352" s="25">
        <f>INDEX(tblAccounts[sales_rep_id],MATCH(B1352,tblAccounts[id],0))</f>
        <v>321560</v>
      </c>
      <c r="J1352" s="25">
        <f>INDEX(tblReps[region_id],MATCH(I1352,tblReps[id],0))</f>
        <v>1</v>
      </c>
      <c r="K1352" s="25" t="str">
        <f>INDEX(tblRegions[name],MATCH(J1352,tblRegions[id],0))</f>
        <v>Northeast</v>
      </c>
    </row>
    <row r="1353" spans="1:11" ht="15" customHeight="1" x14ac:dyDescent="0.3">
      <c r="A1353" s="25">
        <f>Raw_Orders!A1353</f>
        <v>1352</v>
      </c>
      <c r="B1353" s="25">
        <f>Raw_Orders!B1353</f>
        <v>1951</v>
      </c>
      <c r="C1353" s="30">
        <f>INT(Raw_Orders!C1353)</f>
        <v>41745</v>
      </c>
      <c r="D1353" s="25">
        <f t="shared" si="63"/>
        <v>2014</v>
      </c>
      <c r="E1353" s="25">
        <f t="shared" si="64"/>
        <v>4</v>
      </c>
      <c r="F1353" s="25" t="str">
        <f t="shared" si="65"/>
        <v>Apr</v>
      </c>
      <c r="G1353" s="25">
        <f>Raw_Orders!G1353</f>
        <v>296</v>
      </c>
      <c r="H1353" s="29">
        <f>Raw_Orders!K1353</f>
        <v>1505.17</v>
      </c>
      <c r="I1353" s="25">
        <f>INDEX(tblAccounts[sales_rep_id],MATCH(B1353,tblAccounts[id],0))</f>
        <v>321560</v>
      </c>
      <c r="J1353" s="25">
        <f>INDEX(tblReps[region_id],MATCH(I1353,tblReps[id],0))</f>
        <v>1</v>
      </c>
      <c r="K1353" s="25" t="str">
        <f>INDEX(tblRegions[name],MATCH(J1353,tblRegions[id],0))</f>
        <v>Northeast</v>
      </c>
    </row>
    <row r="1354" spans="1:11" ht="15" customHeight="1" x14ac:dyDescent="0.3">
      <c r="A1354" s="25">
        <f>Raw_Orders!A1354</f>
        <v>1353</v>
      </c>
      <c r="B1354" s="25">
        <f>Raw_Orders!B1354</f>
        <v>1951</v>
      </c>
      <c r="C1354" s="30">
        <f>INT(Raw_Orders!C1354)</f>
        <v>41775</v>
      </c>
      <c r="D1354" s="25">
        <f t="shared" si="63"/>
        <v>2014</v>
      </c>
      <c r="E1354" s="25">
        <f t="shared" si="64"/>
        <v>5</v>
      </c>
      <c r="F1354" s="25" t="str">
        <f t="shared" si="65"/>
        <v>May</v>
      </c>
      <c r="G1354" s="25">
        <f>Raw_Orders!G1354</f>
        <v>0</v>
      </c>
      <c r="H1354" s="29">
        <f>Raw_Orders!K1354</f>
        <v>0</v>
      </c>
      <c r="I1354" s="25">
        <f>INDEX(tblAccounts[sales_rep_id],MATCH(B1354,tblAccounts[id],0))</f>
        <v>321560</v>
      </c>
      <c r="J1354" s="25">
        <f>INDEX(tblReps[region_id],MATCH(I1354,tblReps[id],0))</f>
        <v>1</v>
      </c>
      <c r="K1354" s="25" t="str">
        <f>INDEX(tblRegions[name],MATCH(J1354,tblRegions[id],0))</f>
        <v>Northeast</v>
      </c>
    </row>
    <row r="1355" spans="1:11" ht="15" customHeight="1" x14ac:dyDescent="0.3">
      <c r="A1355" s="25">
        <f>Raw_Orders!A1355</f>
        <v>1354</v>
      </c>
      <c r="B1355" s="25">
        <f>Raw_Orders!B1355</f>
        <v>1951</v>
      </c>
      <c r="C1355" s="30">
        <f>INT(Raw_Orders!C1355)</f>
        <v>41833</v>
      </c>
      <c r="D1355" s="25">
        <f t="shared" si="63"/>
        <v>2014</v>
      </c>
      <c r="E1355" s="25">
        <f t="shared" si="64"/>
        <v>7</v>
      </c>
      <c r="F1355" s="25" t="str">
        <f t="shared" si="65"/>
        <v>Jul</v>
      </c>
      <c r="G1355" s="25">
        <f>Raw_Orders!G1355</f>
        <v>189</v>
      </c>
      <c r="H1355" s="29">
        <f>Raw_Orders!K1355</f>
        <v>996.28</v>
      </c>
      <c r="I1355" s="25">
        <f>INDEX(tblAccounts[sales_rep_id],MATCH(B1355,tblAccounts[id],0))</f>
        <v>321560</v>
      </c>
      <c r="J1355" s="25">
        <f>INDEX(tblReps[region_id],MATCH(I1355,tblReps[id],0))</f>
        <v>1</v>
      </c>
      <c r="K1355" s="25" t="str">
        <f>INDEX(tblRegions[name],MATCH(J1355,tblRegions[id],0))</f>
        <v>Northeast</v>
      </c>
    </row>
    <row r="1356" spans="1:11" ht="15" customHeight="1" x14ac:dyDescent="0.3">
      <c r="A1356" s="25">
        <f>Raw_Orders!A1356</f>
        <v>1355</v>
      </c>
      <c r="B1356" s="25">
        <f>Raw_Orders!B1356</f>
        <v>1951</v>
      </c>
      <c r="C1356" s="30">
        <f>INT(Raw_Orders!C1356)</f>
        <v>41862</v>
      </c>
      <c r="D1356" s="25">
        <f t="shared" si="63"/>
        <v>2014</v>
      </c>
      <c r="E1356" s="25">
        <f t="shared" si="64"/>
        <v>8</v>
      </c>
      <c r="F1356" s="25" t="str">
        <f t="shared" si="65"/>
        <v>Aug</v>
      </c>
      <c r="G1356" s="25">
        <f>Raw_Orders!G1356</f>
        <v>153</v>
      </c>
      <c r="H1356" s="29">
        <f>Raw_Orders!K1356</f>
        <v>763.47</v>
      </c>
      <c r="I1356" s="25">
        <f>INDEX(tblAccounts[sales_rep_id],MATCH(B1356,tblAccounts[id],0))</f>
        <v>321560</v>
      </c>
      <c r="J1356" s="25">
        <f>INDEX(tblReps[region_id],MATCH(I1356,tblReps[id],0))</f>
        <v>1</v>
      </c>
      <c r="K1356" s="25" t="str">
        <f>INDEX(tblRegions[name],MATCH(J1356,tblRegions[id],0))</f>
        <v>Northeast</v>
      </c>
    </row>
    <row r="1357" spans="1:11" ht="15" customHeight="1" x14ac:dyDescent="0.3">
      <c r="A1357" s="25">
        <f>Raw_Orders!A1357</f>
        <v>1356</v>
      </c>
      <c r="B1357" s="25">
        <f>Raw_Orders!B1357</f>
        <v>1951</v>
      </c>
      <c r="C1357" s="30">
        <f>INT(Raw_Orders!C1357)</f>
        <v>41891</v>
      </c>
      <c r="D1357" s="25">
        <f t="shared" si="63"/>
        <v>2014</v>
      </c>
      <c r="E1357" s="25">
        <f t="shared" si="64"/>
        <v>9</v>
      </c>
      <c r="F1357" s="25" t="str">
        <f t="shared" si="65"/>
        <v>Sep</v>
      </c>
      <c r="G1357" s="25">
        <f>Raw_Orders!G1357</f>
        <v>179</v>
      </c>
      <c r="H1357" s="29">
        <f>Raw_Orders!K1357</f>
        <v>927.64</v>
      </c>
      <c r="I1357" s="25">
        <f>INDEX(tblAccounts[sales_rep_id],MATCH(B1357,tblAccounts[id],0))</f>
        <v>321560</v>
      </c>
      <c r="J1357" s="25">
        <f>INDEX(tblReps[region_id],MATCH(I1357,tblReps[id],0))</f>
        <v>1</v>
      </c>
      <c r="K1357" s="25" t="str">
        <f>INDEX(tblRegions[name],MATCH(J1357,tblRegions[id],0))</f>
        <v>Northeast</v>
      </c>
    </row>
    <row r="1358" spans="1:11" ht="15" customHeight="1" x14ac:dyDescent="0.3">
      <c r="A1358" s="25">
        <f>Raw_Orders!A1358</f>
        <v>1357</v>
      </c>
      <c r="B1358" s="25">
        <f>Raw_Orders!B1358</f>
        <v>1951</v>
      </c>
      <c r="C1358" s="30">
        <f>INT(Raw_Orders!C1358)</f>
        <v>41922</v>
      </c>
      <c r="D1358" s="25">
        <f t="shared" si="63"/>
        <v>2014</v>
      </c>
      <c r="E1358" s="25">
        <f t="shared" si="64"/>
        <v>10</v>
      </c>
      <c r="F1358" s="25" t="str">
        <f t="shared" si="65"/>
        <v>Oct</v>
      </c>
      <c r="G1358" s="25">
        <f>Raw_Orders!G1358</f>
        <v>188</v>
      </c>
      <c r="H1358" s="29">
        <f>Raw_Orders!K1358</f>
        <v>1045.0899999999999</v>
      </c>
      <c r="I1358" s="25">
        <f>INDEX(tblAccounts[sales_rep_id],MATCH(B1358,tblAccounts[id],0))</f>
        <v>321560</v>
      </c>
      <c r="J1358" s="25">
        <f>INDEX(tblReps[region_id],MATCH(I1358,tblReps[id],0))</f>
        <v>1</v>
      </c>
      <c r="K1358" s="25" t="str">
        <f>INDEX(tblRegions[name],MATCH(J1358,tblRegions[id],0))</f>
        <v>Northeast</v>
      </c>
    </row>
    <row r="1359" spans="1:11" ht="15" customHeight="1" x14ac:dyDescent="0.3">
      <c r="A1359" s="25">
        <f>Raw_Orders!A1359</f>
        <v>1358</v>
      </c>
      <c r="B1359" s="25">
        <f>Raw_Orders!B1359</f>
        <v>1951</v>
      </c>
      <c r="C1359" s="30">
        <f>INT(Raw_Orders!C1359)</f>
        <v>41950</v>
      </c>
      <c r="D1359" s="25">
        <f t="shared" si="63"/>
        <v>2014</v>
      </c>
      <c r="E1359" s="25">
        <f t="shared" si="64"/>
        <v>11</v>
      </c>
      <c r="F1359" s="25" t="str">
        <f t="shared" si="65"/>
        <v>Nov</v>
      </c>
      <c r="G1359" s="25">
        <f>Raw_Orders!G1359</f>
        <v>150</v>
      </c>
      <c r="H1359" s="29">
        <f>Raw_Orders!K1359</f>
        <v>748.5</v>
      </c>
      <c r="I1359" s="25">
        <f>INDEX(tblAccounts[sales_rep_id],MATCH(B1359,tblAccounts[id],0))</f>
        <v>321560</v>
      </c>
      <c r="J1359" s="25">
        <f>INDEX(tblReps[region_id],MATCH(I1359,tblReps[id],0))</f>
        <v>1</v>
      </c>
      <c r="K1359" s="25" t="str">
        <f>INDEX(tblRegions[name],MATCH(J1359,tblRegions[id],0))</f>
        <v>Northeast</v>
      </c>
    </row>
    <row r="1360" spans="1:11" ht="15" customHeight="1" x14ac:dyDescent="0.3">
      <c r="A1360" s="25">
        <f>Raw_Orders!A1360</f>
        <v>1359</v>
      </c>
      <c r="B1360" s="25">
        <f>Raw_Orders!B1360</f>
        <v>1951</v>
      </c>
      <c r="C1360" s="30">
        <f>INT(Raw_Orders!C1360)</f>
        <v>41979</v>
      </c>
      <c r="D1360" s="25">
        <f t="shared" si="63"/>
        <v>2014</v>
      </c>
      <c r="E1360" s="25">
        <f t="shared" si="64"/>
        <v>12</v>
      </c>
      <c r="F1360" s="25" t="str">
        <f t="shared" si="65"/>
        <v>Dec</v>
      </c>
      <c r="G1360" s="25">
        <f>Raw_Orders!G1360</f>
        <v>218</v>
      </c>
      <c r="H1360" s="29">
        <f>Raw_Orders!K1360</f>
        <v>1223.5899999999999</v>
      </c>
      <c r="I1360" s="25">
        <f>INDEX(tblAccounts[sales_rep_id],MATCH(B1360,tblAccounts[id],0))</f>
        <v>321560</v>
      </c>
      <c r="J1360" s="25">
        <f>INDEX(tblReps[region_id],MATCH(I1360,tblReps[id],0))</f>
        <v>1</v>
      </c>
      <c r="K1360" s="25" t="str">
        <f>INDEX(tblRegions[name],MATCH(J1360,tblRegions[id],0))</f>
        <v>Northeast</v>
      </c>
    </row>
    <row r="1361" spans="1:11" ht="15" customHeight="1" x14ac:dyDescent="0.3">
      <c r="A1361" s="25">
        <f>Raw_Orders!A1361</f>
        <v>1360</v>
      </c>
      <c r="B1361" s="25">
        <f>Raw_Orders!B1361</f>
        <v>1951</v>
      </c>
      <c r="C1361" s="30">
        <f>INT(Raw_Orders!C1361)</f>
        <v>42009</v>
      </c>
      <c r="D1361" s="25">
        <f t="shared" si="63"/>
        <v>2015</v>
      </c>
      <c r="E1361" s="25">
        <f t="shared" si="64"/>
        <v>1</v>
      </c>
      <c r="F1361" s="25" t="str">
        <f t="shared" si="65"/>
        <v>Jan</v>
      </c>
      <c r="G1361" s="25">
        <f>Raw_Orders!G1361</f>
        <v>197</v>
      </c>
      <c r="H1361" s="29">
        <f>Raw_Orders!K1361</f>
        <v>1120.08</v>
      </c>
      <c r="I1361" s="25">
        <f>INDEX(tblAccounts[sales_rep_id],MATCH(B1361,tblAccounts[id],0))</f>
        <v>321560</v>
      </c>
      <c r="J1361" s="25">
        <f>INDEX(tblReps[region_id],MATCH(I1361,tblReps[id],0))</f>
        <v>1</v>
      </c>
      <c r="K1361" s="25" t="str">
        <f>INDEX(tblRegions[name],MATCH(J1361,tblRegions[id],0))</f>
        <v>Northeast</v>
      </c>
    </row>
    <row r="1362" spans="1:11" ht="15" customHeight="1" x14ac:dyDescent="0.3">
      <c r="A1362" s="25">
        <f>Raw_Orders!A1362</f>
        <v>1361</v>
      </c>
      <c r="B1362" s="25">
        <f>Raw_Orders!B1362</f>
        <v>1951</v>
      </c>
      <c r="C1362" s="30">
        <f>INT(Raw_Orders!C1362)</f>
        <v>42039</v>
      </c>
      <c r="D1362" s="25">
        <f t="shared" si="63"/>
        <v>2015</v>
      </c>
      <c r="E1362" s="25">
        <f t="shared" si="64"/>
        <v>2</v>
      </c>
      <c r="F1362" s="25" t="str">
        <f t="shared" si="65"/>
        <v>Feb</v>
      </c>
      <c r="G1362" s="25">
        <f>Raw_Orders!G1362</f>
        <v>404</v>
      </c>
      <c r="H1362" s="29">
        <f>Raw_Orders!K1362</f>
        <v>2827.87</v>
      </c>
      <c r="I1362" s="25">
        <f>INDEX(tblAccounts[sales_rep_id],MATCH(B1362,tblAccounts[id],0))</f>
        <v>321560</v>
      </c>
      <c r="J1362" s="25">
        <f>INDEX(tblReps[region_id],MATCH(I1362,tblReps[id],0))</f>
        <v>1</v>
      </c>
      <c r="K1362" s="25" t="str">
        <f>INDEX(tblRegions[name],MATCH(J1362,tblRegions[id],0))</f>
        <v>Northeast</v>
      </c>
    </row>
    <row r="1363" spans="1:11" ht="15" customHeight="1" x14ac:dyDescent="0.3">
      <c r="A1363" s="25">
        <f>Raw_Orders!A1363</f>
        <v>1362</v>
      </c>
      <c r="B1363" s="25">
        <f>Raw_Orders!B1363</f>
        <v>1951</v>
      </c>
      <c r="C1363" s="30">
        <f>INT(Raw_Orders!C1363)</f>
        <v>42068</v>
      </c>
      <c r="D1363" s="25">
        <f t="shared" si="63"/>
        <v>2015</v>
      </c>
      <c r="E1363" s="25">
        <f t="shared" si="64"/>
        <v>3</v>
      </c>
      <c r="F1363" s="25" t="str">
        <f t="shared" si="65"/>
        <v>Mar</v>
      </c>
      <c r="G1363" s="25">
        <f>Raw_Orders!G1363</f>
        <v>176</v>
      </c>
      <c r="H1363" s="29">
        <f>Raw_Orders!K1363</f>
        <v>1017.75</v>
      </c>
      <c r="I1363" s="25">
        <f>INDEX(tblAccounts[sales_rep_id],MATCH(B1363,tblAccounts[id],0))</f>
        <v>321560</v>
      </c>
      <c r="J1363" s="25">
        <f>INDEX(tblReps[region_id],MATCH(I1363,tblReps[id],0))</f>
        <v>1</v>
      </c>
      <c r="K1363" s="25" t="str">
        <f>INDEX(tblRegions[name],MATCH(J1363,tblRegions[id],0))</f>
        <v>Northeast</v>
      </c>
    </row>
    <row r="1364" spans="1:11" ht="15" customHeight="1" x14ac:dyDescent="0.3">
      <c r="A1364" s="25">
        <f>Raw_Orders!A1364</f>
        <v>1363</v>
      </c>
      <c r="B1364" s="25">
        <f>Raw_Orders!B1364</f>
        <v>1951</v>
      </c>
      <c r="C1364" s="30">
        <f>INT(Raw_Orders!C1364)</f>
        <v>42098</v>
      </c>
      <c r="D1364" s="25">
        <f t="shared" si="63"/>
        <v>2015</v>
      </c>
      <c r="E1364" s="25">
        <f t="shared" si="64"/>
        <v>4</v>
      </c>
      <c r="F1364" s="25" t="str">
        <f t="shared" si="65"/>
        <v>Apr</v>
      </c>
      <c r="G1364" s="25">
        <f>Raw_Orders!G1364</f>
        <v>189</v>
      </c>
      <c r="H1364" s="29">
        <f>Raw_Orders!K1364</f>
        <v>1076.44</v>
      </c>
      <c r="I1364" s="25">
        <f>INDEX(tblAccounts[sales_rep_id],MATCH(B1364,tblAccounts[id],0))</f>
        <v>321560</v>
      </c>
      <c r="J1364" s="25">
        <f>INDEX(tblReps[region_id],MATCH(I1364,tblReps[id],0))</f>
        <v>1</v>
      </c>
      <c r="K1364" s="25" t="str">
        <f>INDEX(tblRegions[name],MATCH(J1364,tblRegions[id],0))</f>
        <v>Northeast</v>
      </c>
    </row>
    <row r="1365" spans="1:11" ht="15" customHeight="1" x14ac:dyDescent="0.3">
      <c r="A1365" s="25">
        <f>Raw_Orders!A1365</f>
        <v>1364</v>
      </c>
      <c r="B1365" s="25">
        <f>Raw_Orders!B1365</f>
        <v>1961</v>
      </c>
      <c r="C1365" s="30">
        <f>INT(Raw_Orders!C1365)</f>
        <v>42736</v>
      </c>
      <c r="D1365" s="25">
        <f t="shared" si="63"/>
        <v>2017</v>
      </c>
      <c r="E1365" s="25">
        <f t="shared" si="64"/>
        <v>1</v>
      </c>
      <c r="F1365" s="25" t="str">
        <f t="shared" si="65"/>
        <v>Jan</v>
      </c>
      <c r="G1365" s="25">
        <f>Raw_Orders!G1365</f>
        <v>170</v>
      </c>
      <c r="H1365" s="29">
        <f>Raw_Orders!K1365</f>
        <v>1036.57</v>
      </c>
      <c r="I1365" s="25">
        <f>INDEX(tblAccounts[sales_rep_id],MATCH(B1365,tblAccounts[id],0))</f>
        <v>321560</v>
      </c>
      <c r="J1365" s="25">
        <f>INDEX(tblReps[region_id],MATCH(I1365,tblReps[id],0))</f>
        <v>1</v>
      </c>
      <c r="K1365" s="25" t="str">
        <f>INDEX(tblRegions[name],MATCH(J1365,tblRegions[id],0))</f>
        <v>Northeast</v>
      </c>
    </row>
    <row r="1366" spans="1:11" ht="15" customHeight="1" x14ac:dyDescent="0.3">
      <c r="A1366" s="25">
        <f>Raw_Orders!A1366</f>
        <v>1365</v>
      </c>
      <c r="B1366" s="25">
        <f>Raw_Orders!B1366</f>
        <v>1971</v>
      </c>
      <c r="C1366" s="30">
        <f>INT(Raw_Orders!C1366)</f>
        <v>42705</v>
      </c>
      <c r="D1366" s="25">
        <f t="shared" si="63"/>
        <v>2016</v>
      </c>
      <c r="E1366" s="25">
        <f t="shared" si="64"/>
        <v>12</v>
      </c>
      <c r="F1366" s="25" t="str">
        <f t="shared" si="65"/>
        <v>Dec</v>
      </c>
      <c r="G1366" s="25">
        <f>Raw_Orders!G1366</f>
        <v>348</v>
      </c>
      <c r="H1366" s="29">
        <f>Raw_Orders!K1366</f>
        <v>1818.43</v>
      </c>
      <c r="I1366" s="25">
        <f>INDEX(tblAccounts[sales_rep_id],MATCH(B1366,tblAccounts[id],0))</f>
        <v>321520</v>
      </c>
      <c r="J1366" s="25">
        <f>INDEX(tblReps[region_id],MATCH(I1366,tblReps[id],0))</f>
        <v>1</v>
      </c>
      <c r="K1366" s="25" t="str">
        <f>INDEX(tblRegions[name],MATCH(J1366,tblRegions[id],0))</f>
        <v>Northeast</v>
      </c>
    </row>
    <row r="1367" spans="1:11" ht="15" customHeight="1" x14ac:dyDescent="0.3">
      <c r="A1367" s="25">
        <f>Raw_Orders!A1367</f>
        <v>1366</v>
      </c>
      <c r="B1367" s="25">
        <f>Raw_Orders!B1367</f>
        <v>1971</v>
      </c>
      <c r="C1367" s="30">
        <f>INT(Raw_Orders!C1367)</f>
        <v>42735</v>
      </c>
      <c r="D1367" s="25">
        <f t="shared" si="63"/>
        <v>2016</v>
      </c>
      <c r="E1367" s="25">
        <f t="shared" si="64"/>
        <v>12</v>
      </c>
      <c r="F1367" s="25" t="str">
        <f t="shared" si="65"/>
        <v>Dec</v>
      </c>
      <c r="G1367" s="25">
        <f>Raw_Orders!G1367</f>
        <v>318</v>
      </c>
      <c r="H1367" s="29">
        <f>Raw_Orders!K1367</f>
        <v>1671.21</v>
      </c>
      <c r="I1367" s="25">
        <f>INDEX(tblAccounts[sales_rep_id],MATCH(B1367,tblAccounts[id],0))</f>
        <v>321520</v>
      </c>
      <c r="J1367" s="25">
        <f>INDEX(tblReps[region_id],MATCH(I1367,tblReps[id],0))</f>
        <v>1</v>
      </c>
      <c r="K1367" s="25" t="str">
        <f>INDEX(tblRegions[name],MATCH(J1367,tblRegions[id],0))</f>
        <v>Northeast</v>
      </c>
    </row>
    <row r="1368" spans="1:11" ht="15" customHeight="1" x14ac:dyDescent="0.3">
      <c r="A1368" s="25">
        <f>Raw_Orders!A1368</f>
        <v>1367</v>
      </c>
      <c r="B1368" s="25">
        <f>Raw_Orders!B1368</f>
        <v>1981</v>
      </c>
      <c r="C1368" s="30">
        <f>INT(Raw_Orders!C1368)</f>
        <v>42349</v>
      </c>
      <c r="D1368" s="25">
        <f t="shared" si="63"/>
        <v>2015</v>
      </c>
      <c r="E1368" s="25">
        <f t="shared" si="64"/>
        <v>12</v>
      </c>
      <c r="F1368" s="25" t="str">
        <f t="shared" si="65"/>
        <v>Dec</v>
      </c>
      <c r="G1368" s="25">
        <f>Raw_Orders!G1368</f>
        <v>148</v>
      </c>
      <c r="H1368" s="29">
        <f>Raw_Orders!K1368</f>
        <v>866.12</v>
      </c>
      <c r="I1368" s="25">
        <f>INDEX(tblAccounts[sales_rep_id],MATCH(B1368,tblAccounts[id],0))</f>
        <v>321530</v>
      </c>
      <c r="J1368" s="25">
        <f>INDEX(tblReps[region_id],MATCH(I1368,tblReps[id],0))</f>
        <v>1</v>
      </c>
      <c r="K1368" s="25" t="str">
        <f>INDEX(tblRegions[name],MATCH(J1368,tblRegions[id],0))</f>
        <v>Northeast</v>
      </c>
    </row>
    <row r="1369" spans="1:11" ht="15" customHeight="1" x14ac:dyDescent="0.3">
      <c r="A1369" s="25">
        <f>Raw_Orders!A1369</f>
        <v>1368</v>
      </c>
      <c r="B1369" s="25">
        <f>Raw_Orders!B1369</f>
        <v>1981</v>
      </c>
      <c r="C1369" s="30">
        <f>INT(Raw_Orders!C1369)</f>
        <v>42378</v>
      </c>
      <c r="D1369" s="25">
        <f t="shared" si="63"/>
        <v>2016</v>
      </c>
      <c r="E1369" s="25">
        <f t="shared" si="64"/>
        <v>1</v>
      </c>
      <c r="F1369" s="25" t="str">
        <f t="shared" si="65"/>
        <v>Jan</v>
      </c>
      <c r="G1369" s="25">
        <f>Raw_Orders!G1369</f>
        <v>131</v>
      </c>
      <c r="H1369" s="29">
        <f>Raw_Orders!K1369</f>
        <v>779.4</v>
      </c>
      <c r="I1369" s="25">
        <f>INDEX(tblAccounts[sales_rep_id],MATCH(B1369,tblAccounts[id],0))</f>
        <v>321530</v>
      </c>
      <c r="J1369" s="25">
        <f>INDEX(tblReps[region_id],MATCH(I1369,tblReps[id],0))</f>
        <v>1</v>
      </c>
      <c r="K1369" s="25" t="str">
        <f>INDEX(tblRegions[name],MATCH(J1369,tblRegions[id],0))</f>
        <v>Northeast</v>
      </c>
    </row>
    <row r="1370" spans="1:11" ht="15" customHeight="1" x14ac:dyDescent="0.3">
      <c r="A1370" s="25">
        <f>Raw_Orders!A1370</f>
        <v>1369</v>
      </c>
      <c r="B1370" s="25">
        <f>Raw_Orders!B1370</f>
        <v>1981</v>
      </c>
      <c r="C1370" s="30">
        <f>INT(Raw_Orders!C1370)</f>
        <v>42407</v>
      </c>
      <c r="D1370" s="25">
        <f t="shared" si="63"/>
        <v>2016</v>
      </c>
      <c r="E1370" s="25">
        <f t="shared" si="64"/>
        <v>2</v>
      </c>
      <c r="F1370" s="25" t="str">
        <f t="shared" si="65"/>
        <v>Feb</v>
      </c>
      <c r="G1370" s="25">
        <f>Raw_Orders!G1370</f>
        <v>207</v>
      </c>
      <c r="H1370" s="29">
        <f>Raw_Orders!K1370</f>
        <v>1248.7</v>
      </c>
      <c r="I1370" s="25">
        <f>INDEX(tblAccounts[sales_rep_id],MATCH(B1370,tblAccounts[id],0))</f>
        <v>321530</v>
      </c>
      <c r="J1370" s="25">
        <f>INDEX(tblReps[region_id],MATCH(I1370,tblReps[id],0))</f>
        <v>1</v>
      </c>
      <c r="K1370" s="25" t="str">
        <f>INDEX(tblRegions[name],MATCH(J1370,tblRegions[id],0))</f>
        <v>Northeast</v>
      </c>
    </row>
    <row r="1371" spans="1:11" ht="15" customHeight="1" x14ac:dyDescent="0.3">
      <c r="A1371" s="25">
        <f>Raw_Orders!A1371</f>
        <v>1370</v>
      </c>
      <c r="B1371" s="25">
        <f>Raw_Orders!B1371</f>
        <v>1981</v>
      </c>
      <c r="C1371" s="30">
        <f>INT(Raw_Orders!C1371)</f>
        <v>42437</v>
      </c>
      <c r="D1371" s="25">
        <f t="shared" si="63"/>
        <v>2016</v>
      </c>
      <c r="E1371" s="25">
        <f t="shared" si="64"/>
        <v>3</v>
      </c>
      <c r="F1371" s="25" t="str">
        <f t="shared" si="65"/>
        <v>Mar</v>
      </c>
      <c r="G1371" s="25">
        <f>Raw_Orders!G1371</f>
        <v>193</v>
      </c>
      <c r="H1371" s="29">
        <f>Raw_Orders!K1371</f>
        <v>1166.42</v>
      </c>
      <c r="I1371" s="25">
        <f>INDEX(tblAccounts[sales_rep_id],MATCH(B1371,tblAccounts[id],0))</f>
        <v>321530</v>
      </c>
      <c r="J1371" s="25">
        <f>INDEX(tblReps[region_id],MATCH(I1371,tblReps[id],0))</f>
        <v>1</v>
      </c>
      <c r="K1371" s="25" t="str">
        <f>INDEX(tblRegions[name],MATCH(J1371,tblRegions[id],0))</f>
        <v>Northeast</v>
      </c>
    </row>
    <row r="1372" spans="1:11" ht="15" customHeight="1" x14ac:dyDescent="0.3">
      <c r="A1372" s="25">
        <f>Raw_Orders!A1372</f>
        <v>1371</v>
      </c>
      <c r="B1372" s="25">
        <f>Raw_Orders!B1372</f>
        <v>1981</v>
      </c>
      <c r="C1372" s="30">
        <f>INT(Raw_Orders!C1372)</f>
        <v>42466</v>
      </c>
      <c r="D1372" s="25">
        <f t="shared" si="63"/>
        <v>2016</v>
      </c>
      <c r="E1372" s="25">
        <f t="shared" si="64"/>
        <v>4</v>
      </c>
      <c r="F1372" s="25" t="str">
        <f t="shared" si="65"/>
        <v>Apr</v>
      </c>
      <c r="G1372" s="25">
        <f>Raw_Orders!G1372</f>
        <v>171</v>
      </c>
      <c r="H1372" s="29">
        <f>Raw_Orders!K1372</f>
        <v>1080.42</v>
      </c>
      <c r="I1372" s="25">
        <f>INDEX(tblAccounts[sales_rep_id],MATCH(B1372,tblAccounts[id],0))</f>
        <v>321530</v>
      </c>
      <c r="J1372" s="25">
        <f>INDEX(tblReps[region_id],MATCH(I1372,tblReps[id],0))</f>
        <v>1</v>
      </c>
      <c r="K1372" s="25" t="str">
        <f>INDEX(tblRegions[name],MATCH(J1372,tblRegions[id],0))</f>
        <v>Northeast</v>
      </c>
    </row>
    <row r="1373" spans="1:11" ht="15" customHeight="1" x14ac:dyDescent="0.3">
      <c r="A1373" s="25">
        <f>Raw_Orders!A1373</f>
        <v>1372</v>
      </c>
      <c r="B1373" s="25">
        <f>Raw_Orders!B1373</f>
        <v>1981</v>
      </c>
      <c r="C1373" s="30">
        <f>INT(Raw_Orders!C1373)</f>
        <v>42495</v>
      </c>
      <c r="D1373" s="25">
        <f t="shared" si="63"/>
        <v>2016</v>
      </c>
      <c r="E1373" s="25">
        <f t="shared" si="64"/>
        <v>5</v>
      </c>
      <c r="F1373" s="25" t="str">
        <f t="shared" si="65"/>
        <v>May</v>
      </c>
      <c r="G1373" s="25">
        <f>Raw_Orders!G1373</f>
        <v>412</v>
      </c>
      <c r="H1373" s="29">
        <f>Raw_Orders!K1373</f>
        <v>2815.39</v>
      </c>
      <c r="I1373" s="25">
        <f>INDEX(tblAccounts[sales_rep_id],MATCH(B1373,tblAccounts[id],0))</f>
        <v>321530</v>
      </c>
      <c r="J1373" s="25">
        <f>INDEX(tblReps[region_id],MATCH(I1373,tblReps[id],0))</f>
        <v>1</v>
      </c>
      <c r="K1373" s="25" t="str">
        <f>INDEX(tblRegions[name],MATCH(J1373,tblRegions[id],0))</f>
        <v>Northeast</v>
      </c>
    </row>
    <row r="1374" spans="1:11" ht="15" customHeight="1" x14ac:dyDescent="0.3">
      <c r="A1374" s="25">
        <f>Raw_Orders!A1374</f>
        <v>1373</v>
      </c>
      <c r="B1374" s="25">
        <f>Raw_Orders!B1374</f>
        <v>1981</v>
      </c>
      <c r="C1374" s="30">
        <f>INT(Raw_Orders!C1374)</f>
        <v>42524</v>
      </c>
      <c r="D1374" s="25">
        <f t="shared" si="63"/>
        <v>2016</v>
      </c>
      <c r="E1374" s="25">
        <f t="shared" si="64"/>
        <v>6</v>
      </c>
      <c r="F1374" s="25" t="str">
        <f t="shared" si="65"/>
        <v>Jun</v>
      </c>
      <c r="G1374" s="25">
        <f>Raw_Orders!G1374</f>
        <v>131</v>
      </c>
      <c r="H1374" s="29">
        <f>Raw_Orders!K1374</f>
        <v>653.69000000000005</v>
      </c>
      <c r="I1374" s="25">
        <f>INDEX(tblAccounts[sales_rep_id],MATCH(B1374,tblAccounts[id],0))</f>
        <v>321530</v>
      </c>
      <c r="J1374" s="25">
        <f>INDEX(tblReps[region_id],MATCH(I1374,tblReps[id],0))</f>
        <v>1</v>
      </c>
      <c r="K1374" s="25" t="str">
        <f>INDEX(tblRegions[name],MATCH(J1374,tblRegions[id],0))</f>
        <v>Northeast</v>
      </c>
    </row>
    <row r="1375" spans="1:11" ht="15" customHeight="1" x14ac:dyDescent="0.3">
      <c r="A1375" s="25">
        <f>Raw_Orders!A1375</f>
        <v>1374</v>
      </c>
      <c r="B1375" s="25">
        <f>Raw_Orders!B1375</f>
        <v>1981</v>
      </c>
      <c r="C1375" s="30">
        <f>INT(Raw_Orders!C1375)</f>
        <v>42553</v>
      </c>
      <c r="D1375" s="25">
        <f t="shared" si="63"/>
        <v>2016</v>
      </c>
      <c r="E1375" s="25">
        <f t="shared" si="64"/>
        <v>7</v>
      </c>
      <c r="F1375" s="25" t="str">
        <f t="shared" si="65"/>
        <v>Jul</v>
      </c>
      <c r="G1375" s="25">
        <f>Raw_Orders!G1375</f>
        <v>160</v>
      </c>
      <c r="H1375" s="29">
        <f>Raw_Orders!K1375</f>
        <v>932.24</v>
      </c>
      <c r="I1375" s="25">
        <f>INDEX(tblAccounts[sales_rep_id],MATCH(B1375,tblAccounts[id],0))</f>
        <v>321530</v>
      </c>
      <c r="J1375" s="25">
        <f>INDEX(tblReps[region_id],MATCH(I1375,tblReps[id],0))</f>
        <v>1</v>
      </c>
      <c r="K1375" s="25" t="str">
        <f>INDEX(tblRegions[name],MATCH(J1375,tblRegions[id],0))</f>
        <v>Northeast</v>
      </c>
    </row>
    <row r="1376" spans="1:11" ht="15" customHeight="1" x14ac:dyDescent="0.3">
      <c r="A1376" s="25">
        <f>Raw_Orders!A1376</f>
        <v>1375</v>
      </c>
      <c r="B1376" s="25">
        <f>Raw_Orders!B1376</f>
        <v>1981</v>
      </c>
      <c r="C1376" s="30">
        <f>INT(Raw_Orders!C1376)</f>
        <v>42583</v>
      </c>
      <c r="D1376" s="25">
        <f t="shared" si="63"/>
        <v>2016</v>
      </c>
      <c r="E1376" s="25">
        <f t="shared" si="64"/>
        <v>8</v>
      </c>
      <c r="F1376" s="25" t="str">
        <f t="shared" si="65"/>
        <v>Aug</v>
      </c>
      <c r="G1376" s="25">
        <f>Raw_Orders!G1376</f>
        <v>110</v>
      </c>
      <c r="H1376" s="29">
        <f>Raw_Orders!K1376</f>
        <v>847.21</v>
      </c>
      <c r="I1376" s="25">
        <f>INDEX(tblAccounts[sales_rep_id],MATCH(B1376,tblAccounts[id],0))</f>
        <v>321530</v>
      </c>
      <c r="J1376" s="25">
        <f>INDEX(tblReps[region_id],MATCH(I1376,tblReps[id],0))</f>
        <v>1</v>
      </c>
      <c r="K1376" s="25" t="str">
        <f>INDEX(tblRegions[name],MATCH(J1376,tblRegions[id],0))</f>
        <v>Northeast</v>
      </c>
    </row>
    <row r="1377" spans="1:11" ht="15" customHeight="1" x14ac:dyDescent="0.3">
      <c r="A1377" s="25">
        <f>Raw_Orders!A1377</f>
        <v>1376</v>
      </c>
      <c r="B1377" s="25">
        <f>Raw_Orders!B1377</f>
        <v>1981</v>
      </c>
      <c r="C1377" s="30">
        <f>INT(Raw_Orders!C1377)</f>
        <v>42612</v>
      </c>
      <c r="D1377" s="25">
        <f t="shared" si="63"/>
        <v>2016</v>
      </c>
      <c r="E1377" s="25">
        <f t="shared" si="64"/>
        <v>8</v>
      </c>
      <c r="F1377" s="25" t="str">
        <f t="shared" si="65"/>
        <v>Aug</v>
      </c>
      <c r="G1377" s="25">
        <f>Raw_Orders!G1377</f>
        <v>184</v>
      </c>
      <c r="H1377" s="29">
        <f>Raw_Orders!K1377</f>
        <v>1075.82</v>
      </c>
      <c r="I1377" s="25">
        <f>INDEX(tblAccounts[sales_rep_id],MATCH(B1377,tblAccounts[id],0))</f>
        <v>321530</v>
      </c>
      <c r="J1377" s="25">
        <f>INDEX(tblReps[region_id],MATCH(I1377,tblReps[id],0))</f>
        <v>1</v>
      </c>
      <c r="K1377" s="25" t="str">
        <f>INDEX(tblRegions[name],MATCH(J1377,tblRegions[id],0))</f>
        <v>Northeast</v>
      </c>
    </row>
    <row r="1378" spans="1:11" ht="15" customHeight="1" x14ac:dyDescent="0.3">
      <c r="A1378" s="25">
        <f>Raw_Orders!A1378</f>
        <v>1377</v>
      </c>
      <c r="B1378" s="25">
        <f>Raw_Orders!B1378</f>
        <v>1981</v>
      </c>
      <c r="C1378" s="30">
        <f>INT(Raw_Orders!C1378)</f>
        <v>42641</v>
      </c>
      <c r="D1378" s="25">
        <f t="shared" si="63"/>
        <v>2016</v>
      </c>
      <c r="E1378" s="25">
        <f t="shared" si="64"/>
        <v>9</v>
      </c>
      <c r="F1378" s="25" t="str">
        <f t="shared" si="65"/>
        <v>Sep</v>
      </c>
      <c r="G1378" s="25">
        <f>Raw_Orders!G1378</f>
        <v>19</v>
      </c>
      <c r="H1378" s="29">
        <f>Raw_Orders!K1378</f>
        <v>154.28</v>
      </c>
      <c r="I1378" s="25">
        <f>INDEX(tblAccounts[sales_rep_id],MATCH(B1378,tblAccounts[id],0))</f>
        <v>321530</v>
      </c>
      <c r="J1378" s="25">
        <f>INDEX(tblReps[region_id],MATCH(I1378,tblReps[id],0))</f>
        <v>1</v>
      </c>
      <c r="K1378" s="25" t="str">
        <f>INDEX(tblRegions[name],MATCH(J1378,tblRegions[id],0))</f>
        <v>Northeast</v>
      </c>
    </row>
    <row r="1379" spans="1:11" ht="15" customHeight="1" x14ac:dyDescent="0.3">
      <c r="A1379" s="25">
        <f>Raw_Orders!A1379</f>
        <v>1378</v>
      </c>
      <c r="B1379" s="25">
        <f>Raw_Orders!B1379</f>
        <v>1991</v>
      </c>
      <c r="C1379" s="30">
        <f>INT(Raw_Orders!C1379)</f>
        <v>42652</v>
      </c>
      <c r="D1379" s="25">
        <f t="shared" si="63"/>
        <v>2016</v>
      </c>
      <c r="E1379" s="25">
        <f t="shared" si="64"/>
        <v>10</v>
      </c>
      <c r="F1379" s="25" t="str">
        <f t="shared" si="65"/>
        <v>Oct</v>
      </c>
      <c r="G1379" s="25">
        <f>Raw_Orders!G1379</f>
        <v>507</v>
      </c>
      <c r="H1379" s="29">
        <f>Raw_Orders!K1379</f>
        <v>2554.9299999999998</v>
      </c>
      <c r="I1379" s="25">
        <f>INDEX(tblAccounts[sales_rep_id],MATCH(B1379,tblAccounts[id],0))</f>
        <v>321540</v>
      </c>
      <c r="J1379" s="25">
        <f>INDEX(tblReps[region_id],MATCH(I1379,tblReps[id],0))</f>
        <v>1</v>
      </c>
      <c r="K1379" s="25" t="str">
        <f>INDEX(tblRegions[name],MATCH(J1379,tblRegions[id],0))</f>
        <v>Northeast</v>
      </c>
    </row>
    <row r="1380" spans="1:11" ht="15" customHeight="1" x14ac:dyDescent="0.3">
      <c r="A1380" s="25">
        <f>Raw_Orders!A1380</f>
        <v>1379</v>
      </c>
      <c r="B1380" s="25">
        <f>Raw_Orders!B1380</f>
        <v>1991</v>
      </c>
      <c r="C1380" s="30">
        <f>INT(Raw_Orders!C1380)</f>
        <v>42681</v>
      </c>
      <c r="D1380" s="25">
        <f t="shared" si="63"/>
        <v>2016</v>
      </c>
      <c r="E1380" s="25">
        <f t="shared" si="64"/>
        <v>11</v>
      </c>
      <c r="F1380" s="25" t="str">
        <f t="shared" si="65"/>
        <v>Nov</v>
      </c>
      <c r="G1380" s="25">
        <f>Raw_Orders!G1380</f>
        <v>480</v>
      </c>
      <c r="H1380" s="29">
        <f>Raw_Orders!K1380</f>
        <v>2447.13</v>
      </c>
      <c r="I1380" s="25">
        <f>INDEX(tblAccounts[sales_rep_id],MATCH(B1380,tblAccounts[id],0))</f>
        <v>321540</v>
      </c>
      <c r="J1380" s="25">
        <f>INDEX(tblReps[region_id],MATCH(I1380,tblReps[id],0))</f>
        <v>1</v>
      </c>
      <c r="K1380" s="25" t="str">
        <f>INDEX(tblRegions[name],MATCH(J1380,tblRegions[id],0))</f>
        <v>Northeast</v>
      </c>
    </row>
    <row r="1381" spans="1:11" ht="15" customHeight="1" x14ac:dyDescent="0.3">
      <c r="A1381" s="25">
        <f>Raw_Orders!A1381</f>
        <v>1380</v>
      </c>
      <c r="B1381" s="25">
        <f>Raw_Orders!B1381</f>
        <v>1991</v>
      </c>
      <c r="C1381" s="30">
        <f>INT(Raw_Orders!C1381)</f>
        <v>42710</v>
      </c>
      <c r="D1381" s="25">
        <f t="shared" si="63"/>
        <v>2016</v>
      </c>
      <c r="E1381" s="25">
        <f t="shared" si="64"/>
        <v>12</v>
      </c>
      <c r="F1381" s="25" t="str">
        <f t="shared" si="65"/>
        <v>Dec</v>
      </c>
      <c r="G1381" s="25">
        <f>Raw_Orders!G1381</f>
        <v>553</v>
      </c>
      <c r="H1381" s="29">
        <f>Raw_Orders!K1381</f>
        <v>2935.36</v>
      </c>
      <c r="I1381" s="25">
        <f>INDEX(tblAccounts[sales_rep_id],MATCH(B1381,tblAccounts[id],0))</f>
        <v>321540</v>
      </c>
      <c r="J1381" s="25">
        <f>INDEX(tblReps[region_id],MATCH(I1381,tblReps[id],0))</f>
        <v>1</v>
      </c>
      <c r="K1381" s="25" t="str">
        <f>INDEX(tblRegions[name],MATCH(J1381,tblRegions[id],0))</f>
        <v>Northeast</v>
      </c>
    </row>
    <row r="1382" spans="1:11" ht="15" customHeight="1" x14ac:dyDescent="0.3">
      <c r="A1382" s="25">
        <f>Raw_Orders!A1382</f>
        <v>1381</v>
      </c>
      <c r="B1382" s="25">
        <f>Raw_Orders!B1382</f>
        <v>2001</v>
      </c>
      <c r="C1382" s="30">
        <f>INT(Raw_Orders!C1382)</f>
        <v>42294</v>
      </c>
      <c r="D1382" s="25">
        <f t="shared" si="63"/>
        <v>2015</v>
      </c>
      <c r="E1382" s="25">
        <f t="shared" si="64"/>
        <v>10</v>
      </c>
      <c r="F1382" s="25" t="str">
        <f t="shared" si="65"/>
        <v>Oct</v>
      </c>
      <c r="G1382" s="25">
        <f>Raw_Orders!G1382</f>
        <v>428</v>
      </c>
      <c r="H1382" s="29">
        <f>Raw_Orders!K1382</f>
        <v>2155.11</v>
      </c>
      <c r="I1382" s="25">
        <f>INDEX(tblAccounts[sales_rep_id],MATCH(B1382,tblAccounts[id],0))</f>
        <v>321550</v>
      </c>
      <c r="J1382" s="25">
        <f>INDEX(tblReps[region_id],MATCH(I1382,tblReps[id],0))</f>
        <v>1</v>
      </c>
      <c r="K1382" s="25" t="str">
        <f>INDEX(tblRegions[name],MATCH(J1382,tblRegions[id],0))</f>
        <v>Northeast</v>
      </c>
    </row>
    <row r="1383" spans="1:11" ht="15" customHeight="1" x14ac:dyDescent="0.3">
      <c r="A1383" s="25">
        <f>Raw_Orders!A1383</f>
        <v>1382</v>
      </c>
      <c r="B1383" s="25">
        <f>Raw_Orders!B1383</f>
        <v>2001</v>
      </c>
      <c r="C1383" s="30">
        <f>INT(Raw_Orders!C1383)</f>
        <v>42323</v>
      </c>
      <c r="D1383" s="25">
        <f t="shared" si="63"/>
        <v>2015</v>
      </c>
      <c r="E1383" s="25">
        <f t="shared" si="64"/>
        <v>11</v>
      </c>
      <c r="F1383" s="25" t="str">
        <f t="shared" si="65"/>
        <v>Nov</v>
      </c>
      <c r="G1383" s="25">
        <f>Raw_Orders!G1383</f>
        <v>553</v>
      </c>
      <c r="H1383" s="29">
        <f>Raw_Orders!K1383</f>
        <v>2898.92</v>
      </c>
      <c r="I1383" s="25">
        <f>INDEX(tblAccounts[sales_rep_id],MATCH(B1383,tblAccounts[id],0))</f>
        <v>321550</v>
      </c>
      <c r="J1383" s="25">
        <f>INDEX(tblReps[region_id],MATCH(I1383,tblReps[id],0))</f>
        <v>1</v>
      </c>
      <c r="K1383" s="25" t="str">
        <f>INDEX(tblRegions[name],MATCH(J1383,tblRegions[id],0))</f>
        <v>Northeast</v>
      </c>
    </row>
    <row r="1384" spans="1:11" ht="15" customHeight="1" x14ac:dyDescent="0.3">
      <c r="A1384" s="25">
        <f>Raw_Orders!A1384</f>
        <v>1383</v>
      </c>
      <c r="B1384" s="25">
        <f>Raw_Orders!B1384</f>
        <v>2001</v>
      </c>
      <c r="C1384" s="30">
        <f>INT(Raw_Orders!C1384)</f>
        <v>42353</v>
      </c>
      <c r="D1384" s="25">
        <f t="shared" si="63"/>
        <v>2015</v>
      </c>
      <c r="E1384" s="25">
        <f t="shared" si="64"/>
        <v>12</v>
      </c>
      <c r="F1384" s="25" t="str">
        <f t="shared" si="65"/>
        <v>Dec</v>
      </c>
      <c r="G1384" s="25">
        <f>Raw_Orders!G1384</f>
        <v>568</v>
      </c>
      <c r="H1384" s="29">
        <f>Raw_Orders!K1384</f>
        <v>3033.28</v>
      </c>
      <c r="I1384" s="25">
        <f>INDEX(tblAccounts[sales_rep_id],MATCH(B1384,tblAccounts[id],0))</f>
        <v>321550</v>
      </c>
      <c r="J1384" s="25">
        <f>INDEX(tblReps[region_id],MATCH(I1384,tblReps[id],0))</f>
        <v>1</v>
      </c>
      <c r="K1384" s="25" t="str">
        <f>INDEX(tblRegions[name],MATCH(J1384,tblRegions[id],0))</f>
        <v>Northeast</v>
      </c>
    </row>
    <row r="1385" spans="1:11" ht="15" customHeight="1" x14ac:dyDescent="0.3">
      <c r="A1385" s="25">
        <f>Raw_Orders!A1385</f>
        <v>1384</v>
      </c>
      <c r="B1385" s="25">
        <f>Raw_Orders!B1385</f>
        <v>2001</v>
      </c>
      <c r="C1385" s="30">
        <f>INT(Raw_Orders!C1385)</f>
        <v>42381</v>
      </c>
      <c r="D1385" s="25">
        <f t="shared" si="63"/>
        <v>2016</v>
      </c>
      <c r="E1385" s="25">
        <f t="shared" si="64"/>
        <v>1</v>
      </c>
      <c r="F1385" s="25" t="str">
        <f t="shared" si="65"/>
        <v>Jan</v>
      </c>
      <c r="G1385" s="25">
        <f>Raw_Orders!G1385</f>
        <v>521</v>
      </c>
      <c r="H1385" s="29">
        <f>Raw_Orders!K1385</f>
        <v>2662.92</v>
      </c>
      <c r="I1385" s="25">
        <f>INDEX(tblAccounts[sales_rep_id],MATCH(B1385,tblAccounts[id],0))</f>
        <v>321550</v>
      </c>
      <c r="J1385" s="25">
        <f>INDEX(tblReps[region_id],MATCH(I1385,tblReps[id],0))</f>
        <v>1</v>
      </c>
      <c r="K1385" s="25" t="str">
        <f>INDEX(tblRegions[name],MATCH(J1385,tblRegions[id],0))</f>
        <v>Northeast</v>
      </c>
    </row>
    <row r="1386" spans="1:11" ht="15" customHeight="1" x14ac:dyDescent="0.3">
      <c r="A1386" s="25">
        <f>Raw_Orders!A1386</f>
        <v>1385</v>
      </c>
      <c r="B1386" s="25">
        <f>Raw_Orders!B1386</f>
        <v>2001</v>
      </c>
      <c r="C1386" s="30">
        <f>INT(Raw_Orders!C1386)</f>
        <v>42410</v>
      </c>
      <c r="D1386" s="25">
        <f t="shared" si="63"/>
        <v>2016</v>
      </c>
      <c r="E1386" s="25">
        <f t="shared" si="64"/>
        <v>2</v>
      </c>
      <c r="F1386" s="25" t="str">
        <f t="shared" si="65"/>
        <v>Feb</v>
      </c>
      <c r="G1386" s="25">
        <f>Raw_Orders!G1386</f>
        <v>518</v>
      </c>
      <c r="H1386" s="29">
        <f>Raw_Orders!K1386</f>
        <v>2619.25</v>
      </c>
      <c r="I1386" s="25">
        <f>INDEX(tblAccounts[sales_rep_id],MATCH(B1386,tblAccounts[id],0))</f>
        <v>321550</v>
      </c>
      <c r="J1386" s="25">
        <f>INDEX(tblReps[region_id],MATCH(I1386,tblReps[id],0))</f>
        <v>1</v>
      </c>
      <c r="K1386" s="25" t="str">
        <f>INDEX(tblRegions[name],MATCH(J1386,tblRegions[id],0))</f>
        <v>Northeast</v>
      </c>
    </row>
    <row r="1387" spans="1:11" ht="15" customHeight="1" x14ac:dyDescent="0.3">
      <c r="A1387" s="25">
        <f>Raw_Orders!A1387</f>
        <v>1386</v>
      </c>
      <c r="B1387" s="25">
        <f>Raw_Orders!B1387</f>
        <v>2001</v>
      </c>
      <c r="C1387" s="30">
        <f>INT(Raw_Orders!C1387)</f>
        <v>42440</v>
      </c>
      <c r="D1387" s="25">
        <f t="shared" si="63"/>
        <v>2016</v>
      </c>
      <c r="E1387" s="25">
        <f t="shared" si="64"/>
        <v>3</v>
      </c>
      <c r="F1387" s="25" t="str">
        <f t="shared" si="65"/>
        <v>Mar</v>
      </c>
      <c r="G1387" s="25">
        <f>Raw_Orders!G1387</f>
        <v>638</v>
      </c>
      <c r="H1387" s="29">
        <f>Raw_Orders!K1387</f>
        <v>3370.57</v>
      </c>
      <c r="I1387" s="25">
        <f>INDEX(tblAccounts[sales_rep_id],MATCH(B1387,tblAccounts[id],0))</f>
        <v>321550</v>
      </c>
      <c r="J1387" s="25">
        <f>INDEX(tblReps[region_id],MATCH(I1387,tblReps[id],0))</f>
        <v>1</v>
      </c>
      <c r="K1387" s="25" t="str">
        <f>INDEX(tblRegions[name],MATCH(J1387,tblRegions[id],0))</f>
        <v>Northeast</v>
      </c>
    </row>
    <row r="1388" spans="1:11" ht="15" customHeight="1" x14ac:dyDescent="0.3">
      <c r="A1388" s="25">
        <f>Raw_Orders!A1388</f>
        <v>1387</v>
      </c>
      <c r="B1388" s="25">
        <f>Raw_Orders!B1388</f>
        <v>2001</v>
      </c>
      <c r="C1388" s="30">
        <f>INT(Raw_Orders!C1388)</f>
        <v>42469</v>
      </c>
      <c r="D1388" s="25">
        <f t="shared" si="63"/>
        <v>2016</v>
      </c>
      <c r="E1388" s="25">
        <f t="shared" si="64"/>
        <v>4</v>
      </c>
      <c r="F1388" s="25" t="str">
        <f t="shared" si="65"/>
        <v>Apr</v>
      </c>
      <c r="G1388" s="25">
        <f>Raw_Orders!G1388</f>
        <v>509</v>
      </c>
      <c r="H1388" s="29">
        <f>Raw_Orders!K1388</f>
        <v>2549.3000000000002</v>
      </c>
      <c r="I1388" s="25">
        <f>INDEX(tblAccounts[sales_rep_id],MATCH(B1388,tblAccounts[id],0))</f>
        <v>321550</v>
      </c>
      <c r="J1388" s="25">
        <f>INDEX(tblReps[region_id],MATCH(I1388,tblReps[id],0))</f>
        <v>1</v>
      </c>
      <c r="K1388" s="25" t="str">
        <f>INDEX(tblRegions[name],MATCH(J1388,tblRegions[id],0))</f>
        <v>Northeast</v>
      </c>
    </row>
    <row r="1389" spans="1:11" ht="15" customHeight="1" x14ac:dyDescent="0.3">
      <c r="A1389" s="25">
        <f>Raw_Orders!A1389</f>
        <v>1388</v>
      </c>
      <c r="B1389" s="25">
        <f>Raw_Orders!B1389</f>
        <v>2001</v>
      </c>
      <c r="C1389" s="30">
        <f>INT(Raw_Orders!C1389)</f>
        <v>42498</v>
      </c>
      <c r="D1389" s="25">
        <f t="shared" si="63"/>
        <v>2016</v>
      </c>
      <c r="E1389" s="25">
        <f t="shared" si="64"/>
        <v>5</v>
      </c>
      <c r="F1389" s="25" t="str">
        <f t="shared" si="65"/>
        <v>May</v>
      </c>
      <c r="G1389" s="25">
        <f>Raw_Orders!G1389</f>
        <v>498</v>
      </c>
      <c r="H1389" s="29">
        <f>Raw_Orders!K1389</f>
        <v>2485.02</v>
      </c>
      <c r="I1389" s="25">
        <f>INDEX(tblAccounts[sales_rep_id],MATCH(B1389,tblAccounts[id],0))</f>
        <v>321550</v>
      </c>
      <c r="J1389" s="25">
        <f>INDEX(tblReps[region_id],MATCH(I1389,tblReps[id],0))</f>
        <v>1</v>
      </c>
      <c r="K1389" s="25" t="str">
        <f>INDEX(tblRegions[name],MATCH(J1389,tblRegions[id],0))</f>
        <v>Northeast</v>
      </c>
    </row>
    <row r="1390" spans="1:11" ht="15" customHeight="1" x14ac:dyDescent="0.3">
      <c r="A1390" s="25">
        <f>Raw_Orders!A1390</f>
        <v>1389</v>
      </c>
      <c r="B1390" s="25">
        <f>Raw_Orders!B1390</f>
        <v>2011</v>
      </c>
      <c r="C1390" s="30">
        <f>INT(Raw_Orders!C1390)</f>
        <v>42509</v>
      </c>
      <c r="D1390" s="25">
        <f t="shared" si="63"/>
        <v>2016</v>
      </c>
      <c r="E1390" s="25">
        <f t="shared" si="64"/>
        <v>5</v>
      </c>
      <c r="F1390" s="25" t="str">
        <f t="shared" si="65"/>
        <v>May</v>
      </c>
      <c r="G1390" s="25">
        <f>Raw_Orders!G1390</f>
        <v>173</v>
      </c>
      <c r="H1390" s="29">
        <f>Raw_Orders!K1390</f>
        <v>1054.2</v>
      </c>
      <c r="I1390" s="25">
        <f>INDEX(tblAccounts[sales_rep_id],MATCH(B1390,tblAccounts[id],0))</f>
        <v>321680</v>
      </c>
      <c r="J1390" s="25">
        <f>INDEX(tblReps[region_id],MATCH(I1390,tblReps[id],0))</f>
        <v>1</v>
      </c>
      <c r="K1390" s="25" t="str">
        <f>INDEX(tblRegions[name],MATCH(J1390,tblRegions[id],0))</f>
        <v>Northeast</v>
      </c>
    </row>
    <row r="1391" spans="1:11" ht="15" customHeight="1" x14ac:dyDescent="0.3">
      <c r="A1391" s="25">
        <f>Raw_Orders!A1391</f>
        <v>1390</v>
      </c>
      <c r="B1391" s="25">
        <f>Raw_Orders!B1391</f>
        <v>2011</v>
      </c>
      <c r="C1391" s="30">
        <f>INT(Raw_Orders!C1391)</f>
        <v>42539</v>
      </c>
      <c r="D1391" s="25">
        <f t="shared" si="63"/>
        <v>2016</v>
      </c>
      <c r="E1391" s="25">
        <f t="shared" si="64"/>
        <v>6</v>
      </c>
      <c r="F1391" s="25" t="str">
        <f t="shared" si="65"/>
        <v>Jun</v>
      </c>
      <c r="G1391" s="25">
        <f>Raw_Orders!G1391</f>
        <v>137</v>
      </c>
      <c r="H1391" s="29">
        <f>Raw_Orders!K1391</f>
        <v>1053.8499999999999</v>
      </c>
      <c r="I1391" s="25">
        <f>INDEX(tblAccounts[sales_rep_id],MATCH(B1391,tblAccounts[id],0))</f>
        <v>321680</v>
      </c>
      <c r="J1391" s="25">
        <f>INDEX(tblReps[region_id],MATCH(I1391,tblReps[id],0))</f>
        <v>1</v>
      </c>
      <c r="K1391" s="25" t="str">
        <f>INDEX(tblRegions[name],MATCH(J1391,tblRegions[id],0))</f>
        <v>Northeast</v>
      </c>
    </row>
    <row r="1392" spans="1:11" ht="15" customHeight="1" x14ac:dyDescent="0.3">
      <c r="A1392" s="25">
        <f>Raw_Orders!A1392</f>
        <v>1391</v>
      </c>
      <c r="B1392" s="25">
        <f>Raw_Orders!B1392</f>
        <v>2011</v>
      </c>
      <c r="C1392" s="30">
        <f>INT(Raw_Orders!C1392)</f>
        <v>42568</v>
      </c>
      <c r="D1392" s="25">
        <f t="shared" si="63"/>
        <v>2016</v>
      </c>
      <c r="E1392" s="25">
        <f t="shared" si="64"/>
        <v>7</v>
      </c>
      <c r="F1392" s="25" t="str">
        <f t="shared" si="65"/>
        <v>Jul</v>
      </c>
      <c r="G1392" s="25">
        <f>Raw_Orders!G1392</f>
        <v>134</v>
      </c>
      <c r="H1392" s="29">
        <f>Raw_Orders!K1392</f>
        <v>885.16</v>
      </c>
      <c r="I1392" s="25">
        <f>INDEX(tblAccounts[sales_rep_id],MATCH(B1392,tblAccounts[id],0))</f>
        <v>321680</v>
      </c>
      <c r="J1392" s="25">
        <f>INDEX(tblReps[region_id],MATCH(I1392,tblReps[id],0))</f>
        <v>1</v>
      </c>
      <c r="K1392" s="25" t="str">
        <f>INDEX(tblRegions[name],MATCH(J1392,tblRegions[id],0))</f>
        <v>Northeast</v>
      </c>
    </row>
    <row r="1393" spans="1:11" ht="15" customHeight="1" x14ac:dyDescent="0.3">
      <c r="A1393" s="25">
        <f>Raw_Orders!A1393</f>
        <v>1392</v>
      </c>
      <c r="B1393" s="25">
        <f>Raw_Orders!B1393</f>
        <v>2011</v>
      </c>
      <c r="C1393" s="30">
        <f>INT(Raw_Orders!C1393)</f>
        <v>42598</v>
      </c>
      <c r="D1393" s="25">
        <f t="shared" si="63"/>
        <v>2016</v>
      </c>
      <c r="E1393" s="25">
        <f t="shared" si="64"/>
        <v>8</v>
      </c>
      <c r="F1393" s="25" t="str">
        <f t="shared" si="65"/>
        <v>Aug</v>
      </c>
      <c r="G1393" s="25">
        <f>Raw_Orders!G1393</f>
        <v>165</v>
      </c>
      <c r="H1393" s="29">
        <f>Raw_Orders!K1393</f>
        <v>967.76</v>
      </c>
      <c r="I1393" s="25">
        <f>INDEX(tblAccounts[sales_rep_id],MATCH(B1393,tblAccounts[id],0))</f>
        <v>321680</v>
      </c>
      <c r="J1393" s="25">
        <f>INDEX(tblReps[region_id],MATCH(I1393,tblReps[id],0))</f>
        <v>1</v>
      </c>
      <c r="K1393" s="25" t="str">
        <f>INDEX(tblRegions[name],MATCH(J1393,tblRegions[id],0))</f>
        <v>Northeast</v>
      </c>
    </row>
    <row r="1394" spans="1:11" ht="15" customHeight="1" x14ac:dyDescent="0.3">
      <c r="A1394" s="25">
        <f>Raw_Orders!A1394</f>
        <v>1393</v>
      </c>
      <c r="B1394" s="25">
        <f>Raw_Orders!B1394</f>
        <v>2011</v>
      </c>
      <c r="C1394" s="30">
        <f>INT(Raw_Orders!C1394)</f>
        <v>42628</v>
      </c>
      <c r="D1394" s="25">
        <f t="shared" si="63"/>
        <v>2016</v>
      </c>
      <c r="E1394" s="25">
        <f t="shared" si="64"/>
        <v>9</v>
      </c>
      <c r="F1394" s="25" t="str">
        <f t="shared" si="65"/>
        <v>Sep</v>
      </c>
      <c r="G1394" s="25">
        <f>Raw_Orders!G1394</f>
        <v>159</v>
      </c>
      <c r="H1394" s="29">
        <f>Raw_Orders!K1394</f>
        <v>909.22</v>
      </c>
      <c r="I1394" s="25">
        <f>INDEX(tblAccounts[sales_rep_id],MATCH(B1394,tblAccounts[id],0))</f>
        <v>321680</v>
      </c>
      <c r="J1394" s="25">
        <f>INDEX(tblReps[region_id],MATCH(I1394,tblReps[id],0))</f>
        <v>1</v>
      </c>
      <c r="K1394" s="25" t="str">
        <f>INDEX(tblRegions[name],MATCH(J1394,tblRegions[id],0))</f>
        <v>Northeast</v>
      </c>
    </row>
    <row r="1395" spans="1:11" ht="15" customHeight="1" x14ac:dyDescent="0.3">
      <c r="A1395" s="25">
        <f>Raw_Orders!A1395</f>
        <v>1394</v>
      </c>
      <c r="B1395" s="25">
        <f>Raw_Orders!B1395</f>
        <v>2011</v>
      </c>
      <c r="C1395" s="30">
        <f>INT(Raw_Orders!C1395)</f>
        <v>42657</v>
      </c>
      <c r="D1395" s="25">
        <f t="shared" si="63"/>
        <v>2016</v>
      </c>
      <c r="E1395" s="25">
        <f t="shared" si="64"/>
        <v>10</v>
      </c>
      <c r="F1395" s="25" t="str">
        <f t="shared" si="65"/>
        <v>Oct</v>
      </c>
      <c r="G1395" s="25">
        <f>Raw_Orders!G1395</f>
        <v>124</v>
      </c>
      <c r="H1395" s="29">
        <f>Raw_Orders!K1395</f>
        <v>671.97</v>
      </c>
      <c r="I1395" s="25">
        <f>INDEX(tblAccounts[sales_rep_id],MATCH(B1395,tblAccounts[id],0))</f>
        <v>321680</v>
      </c>
      <c r="J1395" s="25">
        <f>INDEX(tblReps[region_id],MATCH(I1395,tblReps[id],0))</f>
        <v>1</v>
      </c>
      <c r="K1395" s="25" t="str">
        <f>INDEX(tblRegions[name],MATCH(J1395,tblRegions[id],0))</f>
        <v>Northeast</v>
      </c>
    </row>
    <row r="1396" spans="1:11" ht="15" customHeight="1" x14ac:dyDescent="0.3">
      <c r="A1396" s="25">
        <f>Raw_Orders!A1396</f>
        <v>1395</v>
      </c>
      <c r="B1396" s="25">
        <f>Raw_Orders!B1396</f>
        <v>2011</v>
      </c>
      <c r="C1396" s="30">
        <f>INT(Raw_Orders!C1396)</f>
        <v>42687</v>
      </c>
      <c r="D1396" s="25">
        <f t="shared" si="63"/>
        <v>2016</v>
      </c>
      <c r="E1396" s="25">
        <f t="shared" si="64"/>
        <v>11</v>
      </c>
      <c r="F1396" s="25" t="str">
        <f t="shared" si="65"/>
        <v>Nov</v>
      </c>
      <c r="G1396" s="25">
        <f>Raw_Orders!G1396</f>
        <v>100</v>
      </c>
      <c r="H1396" s="29">
        <f>Raw_Orders!K1396</f>
        <v>499</v>
      </c>
      <c r="I1396" s="25">
        <f>INDEX(tblAccounts[sales_rep_id],MATCH(B1396,tblAccounts[id],0))</f>
        <v>321680</v>
      </c>
      <c r="J1396" s="25">
        <f>INDEX(tblReps[region_id],MATCH(I1396,tblReps[id],0))</f>
        <v>1</v>
      </c>
      <c r="K1396" s="25" t="str">
        <f>INDEX(tblRegions[name],MATCH(J1396,tblRegions[id],0))</f>
        <v>Northeast</v>
      </c>
    </row>
    <row r="1397" spans="1:11" ht="15" customHeight="1" x14ac:dyDescent="0.3">
      <c r="A1397" s="25">
        <f>Raw_Orders!A1397</f>
        <v>1396</v>
      </c>
      <c r="B1397" s="25">
        <f>Raw_Orders!B1397</f>
        <v>2011</v>
      </c>
      <c r="C1397" s="30">
        <f>INT(Raw_Orders!C1397)</f>
        <v>42717</v>
      </c>
      <c r="D1397" s="25">
        <f t="shared" si="63"/>
        <v>2016</v>
      </c>
      <c r="E1397" s="25">
        <f t="shared" si="64"/>
        <v>12</v>
      </c>
      <c r="F1397" s="25" t="str">
        <f t="shared" si="65"/>
        <v>Dec</v>
      </c>
      <c r="G1397" s="25">
        <f>Raw_Orders!G1397</f>
        <v>161</v>
      </c>
      <c r="H1397" s="29">
        <f>Raw_Orders!K1397</f>
        <v>1045.44</v>
      </c>
      <c r="I1397" s="25">
        <f>INDEX(tblAccounts[sales_rep_id],MATCH(B1397,tblAccounts[id],0))</f>
        <v>321680</v>
      </c>
      <c r="J1397" s="25">
        <f>INDEX(tblReps[region_id],MATCH(I1397,tblReps[id],0))</f>
        <v>1</v>
      </c>
      <c r="K1397" s="25" t="str">
        <f>INDEX(tblRegions[name],MATCH(J1397,tblRegions[id],0))</f>
        <v>Northeast</v>
      </c>
    </row>
    <row r="1398" spans="1:11" ht="15" customHeight="1" x14ac:dyDescent="0.3">
      <c r="A1398" s="25">
        <f>Raw_Orders!A1398</f>
        <v>1397</v>
      </c>
      <c r="B1398" s="25">
        <f>Raw_Orders!B1398</f>
        <v>2021</v>
      </c>
      <c r="C1398" s="30">
        <f>INT(Raw_Orders!C1398)</f>
        <v>42650</v>
      </c>
      <c r="D1398" s="25">
        <f t="shared" si="63"/>
        <v>2016</v>
      </c>
      <c r="E1398" s="25">
        <f t="shared" si="64"/>
        <v>10</v>
      </c>
      <c r="F1398" s="25" t="str">
        <f t="shared" si="65"/>
        <v>Oct</v>
      </c>
      <c r="G1398" s="25">
        <f>Raw_Orders!G1398</f>
        <v>557</v>
      </c>
      <c r="H1398" s="29">
        <f>Raw_Orders!K1398</f>
        <v>2932.6</v>
      </c>
      <c r="I1398" s="25">
        <f>INDEX(tblAccounts[sales_rep_id],MATCH(B1398,tblAccounts[id],0))</f>
        <v>321690</v>
      </c>
      <c r="J1398" s="25">
        <f>INDEX(tblReps[region_id],MATCH(I1398,tblReps[id],0))</f>
        <v>1</v>
      </c>
      <c r="K1398" s="25" t="str">
        <f>INDEX(tblRegions[name],MATCH(J1398,tblRegions[id],0))</f>
        <v>Northeast</v>
      </c>
    </row>
    <row r="1399" spans="1:11" ht="15" customHeight="1" x14ac:dyDescent="0.3">
      <c r="A1399" s="25">
        <f>Raw_Orders!A1399</f>
        <v>1398</v>
      </c>
      <c r="B1399" s="25">
        <f>Raw_Orders!B1399</f>
        <v>2021</v>
      </c>
      <c r="C1399" s="30">
        <f>INT(Raw_Orders!C1399)</f>
        <v>42680</v>
      </c>
      <c r="D1399" s="25">
        <f t="shared" si="63"/>
        <v>2016</v>
      </c>
      <c r="E1399" s="25">
        <f t="shared" si="64"/>
        <v>11</v>
      </c>
      <c r="F1399" s="25" t="str">
        <f t="shared" si="65"/>
        <v>Nov</v>
      </c>
      <c r="G1399" s="25">
        <f>Raw_Orders!G1399</f>
        <v>600</v>
      </c>
      <c r="H1399" s="29">
        <f>Raw_Orders!K1399</f>
        <v>3262.8</v>
      </c>
      <c r="I1399" s="25">
        <f>INDEX(tblAccounts[sales_rep_id],MATCH(B1399,tblAccounts[id],0))</f>
        <v>321690</v>
      </c>
      <c r="J1399" s="25">
        <f>INDEX(tblReps[region_id],MATCH(I1399,tblReps[id],0))</f>
        <v>1</v>
      </c>
      <c r="K1399" s="25" t="str">
        <f>INDEX(tblRegions[name],MATCH(J1399,tblRegions[id],0))</f>
        <v>Northeast</v>
      </c>
    </row>
    <row r="1400" spans="1:11" ht="15" customHeight="1" x14ac:dyDescent="0.3">
      <c r="A1400" s="25">
        <f>Raw_Orders!A1400</f>
        <v>1399</v>
      </c>
      <c r="B1400" s="25">
        <f>Raw_Orders!B1400</f>
        <v>2021</v>
      </c>
      <c r="C1400" s="30">
        <f>INT(Raw_Orders!C1400)</f>
        <v>42709</v>
      </c>
      <c r="D1400" s="25">
        <f t="shared" si="63"/>
        <v>2016</v>
      </c>
      <c r="E1400" s="25">
        <f t="shared" si="64"/>
        <v>12</v>
      </c>
      <c r="F1400" s="25" t="str">
        <f t="shared" si="65"/>
        <v>Dec</v>
      </c>
      <c r="G1400" s="25">
        <f>Raw_Orders!G1400</f>
        <v>533</v>
      </c>
      <c r="H1400" s="29">
        <f>Raw_Orders!K1400</f>
        <v>2786.07</v>
      </c>
      <c r="I1400" s="25">
        <f>INDEX(tblAccounts[sales_rep_id],MATCH(B1400,tblAccounts[id],0))</f>
        <v>321690</v>
      </c>
      <c r="J1400" s="25">
        <f>INDEX(tblReps[region_id],MATCH(I1400,tblReps[id],0))</f>
        <v>1</v>
      </c>
      <c r="K1400" s="25" t="str">
        <f>INDEX(tblRegions[name],MATCH(J1400,tblRegions[id],0))</f>
        <v>Northeast</v>
      </c>
    </row>
    <row r="1401" spans="1:11" ht="15" customHeight="1" x14ac:dyDescent="0.3">
      <c r="A1401" s="25">
        <f>Raw_Orders!A1401</f>
        <v>1400</v>
      </c>
      <c r="B1401" s="25">
        <f>Raw_Orders!B1401</f>
        <v>2031</v>
      </c>
      <c r="C1401" s="30">
        <f>INT(Raw_Orders!C1401)</f>
        <v>42641</v>
      </c>
      <c r="D1401" s="25">
        <f t="shared" si="63"/>
        <v>2016</v>
      </c>
      <c r="E1401" s="25">
        <f t="shared" si="64"/>
        <v>9</v>
      </c>
      <c r="F1401" s="25" t="str">
        <f t="shared" si="65"/>
        <v>Sep</v>
      </c>
      <c r="G1401" s="25">
        <f>Raw_Orders!G1401</f>
        <v>342</v>
      </c>
      <c r="H1401" s="29">
        <f>Raw_Orders!K1401</f>
        <v>1834.2</v>
      </c>
      <c r="I1401" s="25">
        <f>INDEX(tblAccounts[sales_rep_id],MATCH(B1401,tblAccounts[id],0))</f>
        <v>321700</v>
      </c>
      <c r="J1401" s="25">
        <f>INDEX(tblReps[region_id],MATCH(I1401,tblReps[id],0))</f>
        <v>1</v>
      </c>
      <c r="K1401" s="25" t="str">
        <f>INDEX(tblRegions[name],MATCH(J1401,tblRegions[id],0))</f>
        <v>Northeast</v>
      </c>
    </row>
    <row r="1402" spans="1:11" ht="15" customHeight="1" x14ac:dyDescent="0.3">
      <c r="A1402" s="25">
        <f>Raw_Orders!A1402</f>
        <v>1401</v>
      </c>
      <c r="B1402" s="25">
        <f>Raw_Orders!B1402</f>
        <v>2031</v>
      </c>
      <c r="C1402" s="30">
        <f>INT(Raw_Orders!C1402)</f>
        <v>42671</v>
      </c>
      <c r="D1402" s="25">
        <f t="shared" si="63"/>
        <v>2016</v>
      </c>
      <c r="E1402" s="25">
        <f t="shared" si="64"/>
        <v>10</v>
      </c>
      <c r="F1402" s="25" t="str">
        <f t="shared" si="65"/>
        <v>Oct</v>
      </c>
      <c r="G1402" s="25">
        <f>Raw_Orders!G1402</f>
        <v>356</v>
      </c>
      <c r="H1402" s="29">
        <f>Raw_Orders!K1402</f>
        <v>1950.32</v>
      </c>
      <c r="I1402" s="25">
        <f>INDEX(tblAccounts[sales_rep_id],MATCH(B1402,tblAccounts[id],0))</f>
        <v>321700</v>
      </c>
      <c r="J1402" s="25">
        <f>INDEX(tblReps[region_id],MATCH(I1402,tblReps[id],0))</f>
        <v>1</v>
      </c>
      <c r="K1402" s="25" t="str">
        <f>INDEX(tblRegions[name],MATCH(J1402,tblRegions[id],0))</f>
        <v>Northeast</v>
      </c>
    </row>
    <row r="1403" spans="1:11" ht="15" customHeight="1" x14ac:dyDescent="0.3">
      <c r="A1403" s="25">
        <f>Raw_Orders!A1403</f>
        <v>1402</v>
      </c>
      <c r="B1403" s="25">
        <f>Raw_Orders!B1403</f>
        <v>2031</v>
      </c>
      <c r="C1403" s="30">
        <f>INT(Raw_Orders!C1403)</f>
        <v>42701</v>
      </c>
      <c r="D1403" s="25">
        <f t="shared" si="63"/>
        <v>2016</v>
      </c>
      <c r="E1403" s="25">
        <f t="shared" si="64"/>
        <v>11</v>
      </c>
      <c r="F1403" s="25" t="str">
        <f t="shared" si="65"/>
        <v>Nov</v>
      </c>
      <c r="G1403" s="25">
        <f>Raw_Orders!G1403</f>
        <v>374</v>
      </c>
      <c r="H1403" s="29">
        <f>Raw_Orders!K1403</f>
        <v>2064.5300000000002</v>
      </c>
      <c r="I1403" s="25">
        <f>INDEX(tblAccounts[sales_rep_id],MATCH(B1403,tblAccounts[id],0))</f>
        <v>321700</v>
      </c>
      <c r="J1403" s="25">
        <f>INDEX(tblReps[region_id],MATCH(I1403,tblReps[id],0))</f>
        <v>1</v>
      </c>
      <c r="K1403" s="25" t="str">
        <f>INDEX(tblRegions[name],MATCH(J1403,tblRegions[id],0))</f>
        <v>Northeast</v>
      </c>
    </row>
    <row r="1404" spans="1:11" ht="15" customHeight="1" x14ac:dyDescent="0.3">
      <c r="A1404" s="25">
        <f>Raw_Orders!A1404</f>
        <v>1403</v>
      </c>
      <c r="B1404" s="25">
        <f>Raw_Orders!B1404</f>
        <v>2031</v>
      </c>
      <c r="C1404" s="30">
        <f>INT(Raw_Orders!C1404)</f>
        <v>42731</v>
      </c>
      <c r="D1404" s="25">
        <f t="shared" si="63"/>
        <v>2016</v>
      </c>
      <c r="E1404" s="25">
        <f t="shared" si="64"/>
        <v>12</v>
      </c>
      <c r="F1404" s="25" t="str">
        <f t="shared" si="65"/>
        <v>Dec</v>
      </c>
      <c r="G1404" s="25">
        <f>Raw_Orders!G1404</f>
        <v>1146</v>
      </c>
      <c r="H1404" s="29">
        <f>Raw_Orders!K1404</f>
        <v>7844.29</v>
      </c>
      <c r="I1404" s="25">
        <f>INDEX(tblAccounts[sales_rep_id],MATCH(B1404,tblAccounts[id],0))</f>
        <v>321700</v>
      </c>
      <c r="J1404" s="25">
        <f>INDEX(tblReps[region_id],MATCH(I1404,tblReps[id],0))</f>
        <v>1</v>
      </c>
      <c r="K1404" s="25" t="str">
        <f>INDEX(tblRegions[name],MATCH(J1404,tblRegions[id],0))</f>
        <v>Northeast</v>
      </c>
    </row>
    <row r="1405" spans="1:11" ht="15" customHeight="1" x14ac:dyDescent="0.3">
      <c r="A1405" s="25">
        <f>Raw_Orders!A1405</f>
        <v>1404</v>
      </c>
      <c r="B1405" s="25">
        <f>Raw_Orders!B1405</f>
        <v>2041</v>
      </c>
      <c r="C1405" s="30">
        <f>INT(Raw_Orders!C1405)</f>
        <v>41917</v>
      </c>
      <c r="D1405" s="25">
        <f t="shared" si="63"/>
        <v>2014</v>
      </c>
      <c r="E1405" s="25">
        <f t="shared" si="64"/>
        <v>10</v>
      </c>
      <c r="F1405" s="25" t="str">
        <f t="shared" si="65"/>
        <v>Oct</v>
      </c>
      <c r="G1405" s="25">
        <f>Raw_Orders!G1405</f>
        <v>186</v>
      </c>
      <c r="H1405" s="29">
        <f>Raw_Orders!K1405</f>
        <v>1015.64</v>
      </c>
      <c r="I1405" s="25">
        <f>INDEX(tblAccounts[sales_rep_id],MATCH(B1405,tblAccounts[id],0))</f>
        <v>321680</v>
      </c>
      <c r="J1405" s="25">
        <f>INDEX(tblReps[region_id],MATCH(I1405,tblReps[id],0))</f>
        <v>1</v>
      </c>
      <c r="K1405" s="25" t="str">
        <f>INDEX(tblRegions[name],MATCH(J1405,tblRegions[id],0))</f>
        <v>Northeast</v>
      </c>
    </row>
    <row r="1406" spans="1:11" ht="15" customHeight="1" x14ac:dyDescent="0.3">
      <c r="A1406" s="25">
        <f>Raw_Orders!A1406</f>
        <v>1405</v>
      </c>
      <c r="B1406" s="25">
        <f>Raw_Orders!B1406</f>
        <v>2041</v>
      </c>
      <c r="C1406" s="30">
        <f>INT(Raw_Orders!C1406)</f>
        <v>41946</v>
      </c>
      <c r="D1406" s="25">
        <f t="shared" si="63"/>
        <v>2014</v>
      </c>
      <c r="E1406" s="25">
        <f t="shared" si="64"/>
        <v>11</v>
      </c>
      <c r="F1406" s="25" t="str">
        <f t="shared" si="65"/>
        <v>Nov</v>
      </c>
      <c r="G1406" s="25">
        <f>Raw_Orders!G1406</f>
        <v>154</v>
      </c>
      <c r="H1406" s="29">
        <f>Raw_Orders!K1406</f>
        <v>931.67</v>
      </c>
      <c r="I1406" s="25">
        <f>INDEX(tblAccounts[sales_rep_id],MATCH(B1406,tblAccounts[id],0))</f>
        <v>321680</v>
      </c>
      <c r="J1406" s="25">
        <f>INDEX(tblReps[region_id],MATCH(I1406,tblReps[id],0))</f>
        <v>1</v>
      </c>
      <c r="K1406" s="25" t="str">
        <f>INDEX(tblRegions[name],MATCH(J1406,tblRegions[id],0))</f>
        <v>Northeast</v>
      </c>
    </row>
    <row r="1407" spans="1:11" ht="15" customHeight="1" x14ac:dyDescent="0.3">
      <c r="A1407" s="25">
        <f>Raw_Orders!A1407</f>
        <v>1406</v>
      </c>
      <c r="B1407" s="25">
        <f>Raw_Orders!B1407</f>
        <v>2041</v>
      </c>
      <c r="C1407" s="30">
        <f>INT(Raw_Orders!C1407)</f>
        <v>41975</v>
      </c>
      <c r="D1407" s="25">
        <f t="shared" si="63"/>
        <v>2014</v>
      </c>
      <c r="E1407" s="25">
        <f t="shared" si="64"/>
        <v>12</v>
      </c>
      <c r="F1407" s="25" t="str">
        <f t="shared" si="65"/>
        <v>Dec</v>
      </c>
      <c r="G1407" s="25">
        <f>Raw_Orders!G1407</f>
        <v>172</v>
      </c>
      <c r="H1407" s="29">
        <f>Raw_Orders!K1407</f>
        <v>1034.68</v>
      </c>
      <c r="I1407" s="25">
        <f>INDEX(tblAccounts[sales_rep_id],MATCH(B1407,tblAccounts[id],0))</f>
        <v>321680</v>
      </c>
      <c r="J1407" s="25">
        <f>INDEX(tblReps[region_id],MATCH(I1407,tblReps[id],0))</f>
        <v>1</v>
      </c>
      <c r="K1407" s="25" t="str">
        <f>INDEX(tblRegions[name],MATCH(J1407,tblRegions[id],0))</f>
        <v>Northeast</v>
      </c>
    </row>
    <row r="1408" spans="1:11" ht="15" customHeight="1" x14ac:dyDescent="0.3">
      <c r="A1408" s="25">
        <f>Raw_Orders!A1408</f>
        <v>1407</v>
      </c>
      <c r="B1408" s="25">
        <f>Raw_Orders!B1408</f>
        <v>2041</v>
      </c>
      <c r="C1408" s="30">
        <f>INT(Raw_Orders!C1408)</f>
        <v>42005</v>
      </c>
      <c r="D1408" s="25">
        <f t="shared" si="63"/>
        <v>2015</v>
      </c>
      <c r="E1408" s="25">
        <f t="shared" si="64"/>
        <v>1</v>
      </c>
      <c r="F1408" s="25" t="str">
        <f t="shared" si="65"/>
        <v>Jan</v>
      </c>
      <c r="G1408" s="25">
        <f>Raw_Orders!G1408</f>
        <v>195</v>
      </c>
      <c r="H1408" s="29">
        <f>Raw_Orders!K1408</f>
        <v>1233.3699999999999</v>
      </c>
      <c r="I1408" s="25">
        <f>INDEX(tblAccounts[sales_rep_id],MATCH(B1408,tblAccounts[id],0))</f>
        <v>321680</v>
      </c>
      <c r="J1408" s="25">
        <f>INDEX(tblReps[region_id],MATCH(I1408,tblReps[id],0))</f>
        <v>1</v>
      </c>
      <c r="K1408" s="25" t="str">
        <f>INDEX(tblRegions[name],MATCH(J1408,tblRegions[id],0))</f>
        <v>Northeast</v>
      </c>
    </row>
    <row r="1409" spans="1:11" ht="15" customHeight="1" x14ac:dyDescent="0.3">
      <c r="A1409" s="25">
        <f>Raw_Orders!A1409</f>
        <v>1408</v>
      </c>
      <c r="B1409" s="25">
        <f>Raw_Orders!B1409</f>
        <v>2041</v>
      </c>
      <c r="C1409" s="30">
        <f>INT(Raw_Orders!C1409)</f>
        <v>42034</v>
      </c>
      <c r="D1409" s="25">
        <f t="shared" si="63"/>
        <v>2015</v>
      </c>
      <c r="E1409" s="25">
        <f t="shared" si="64"/>
        <v>1</v>
      </c>
      <c r="F1409" s="25" t="str">
        <f t="shared" si="65"/>
        <v>Jan</v>
      </c>
      <c r="G1409" s="25">
        <f>Raw_Orders!G1409</f>
        <v>1150</v>
      </c>
      <c r="H1409" s="29">
        <f>Raw_Orders!K1409</f>
        <v>5874.94</v>
      </c>
      <c r="I1409" s="25">
        <f>INDEX(tblAccounts[sales_rep_id],MATCH(B1409,tblAccounts[id],0))</f>
        <v>321680</v>
      </c>
      <c r="J1409" s="25">
        <f>INDEX(tblReps[region_id],MATCH(I1409,tblReps[id],0))</f>
        <v>1</v>
      </c>
      <c r="K1409" s="25" t="str">
        <f>INDEX(tblRegions[name],MATCH(J1409,tblRegions[id],0))</f>
        <v>Northeast</v>
      </c>
    </row>
    <row r="1410" spans="1:11" ht="15" customHeight="1" x14ac:dyDescent="0.3">
      <c r="A1410" s="25">
        <f>Raw_Orders!A1410</f>
        <v>1409</v>
      </c>
      <c r="B1410" s="25">
        <f>Raw_Orders!B1410</f>
        <v>2041</v>
      </c>
      <c r="C1410" s="30">
        <f>INT(Raw_Orders!C1410)</f>
        <v>42063</v>
      </c>
      <c r="D1410" s="25">
        <f t="shared" ref="D1410:D1473" si="66">YEAR(C1410)</f>
        <v>2015</v>
      </c>
      <c r="E1410" s="25">
        <f t="shared" ref="E1410:E1473" si="67">MONTH(C1410)</f>
        <v>2</v>
      </c>
      <c r="F1410" s="25" t="str">
        <f t="shared" ref="F1410:F1473" si="68">TEXT(C1410,"mmm")</f>
        <v>Feb</v>
      </c>
      <c r="G1410" s="25">
        <f>Raw_Orders!G1410</f>
        <v>186</v>
      </c>
      <c r="H1410" s="29">
        <f>Raw_Orders!K1410</f>
        <v>1130.8399999999999</v>
      </c>
      <c r="I1410" s="25">
        <f>INDEX(tblAccounts[sales_rep_id],MATCH(B1410,tblAccounts[id],0))</f>
        <v>321680</v>
      </c>
      <c r="J1410" s="25">
        <f>INDEX(tblReps[region_id],MATCH(I1410,tblReps[id],0))</f>
        <v>1</v>
      </c>
      <c r="K1410" s="25" t="str">
        <f>INDEX(tblRegions[name],MATCH(J1410,tblRegions[id],0))</f>
        <v>Northeast</v>
      </c>
    </row>
    <row r="1411" spans="1:11" ht="15" customHeight="1" x14ac:dyDescent="0.3">
      <c r="A1411" s="25">
        <f>Raw_Orders!A1411</f>
        <v>1410</v>
      </c>
      <c r="B1411" s="25">
        <f>Raw_Orders!B1411</f>
        <v>2041</v>
      </c>
      <c r="C1411" s="30">
        <f>INT(Raw_Orders!C1411)</f>
        <v>42093</v>
      </c>
      <c r="D1411" s="25">
        <f t="shared" si="66"/>
        <v>2015</v>
      </c>
      <c r="E1411" s="25">
        <f t="shared" si="67"/>
        <v>3</v>
      </c>
      <c r="F1411" s="25" t="str">
        <f t="shared" si="68"/>
        <v>Mar</v>
      </c>
      <c r="G1411" s="25">
        <f>Raw_Orders!G1411</f>
        <v>163</v>
      </c>
      <c r="H1411" s="29">
        <f>Raw_Orders!K1411</f>
        <v>990.42</v>
      </c>
      <c r="I1411" s="25">
        <f>INDEX(tblAccounts[sales_rep_id],MATCH(B1411,tblAccounts[id],0))</f>
        <v>321680</v>
      </c>
      <c r="J1411" s="25">
        <f>INDEX(tblReps[region_id],MATCH(I1411,tblReps[id],0))</f>
        <v>1</v>
      </c>
      <c r="K1411" s="25" t="str">
        <f>INDEX(tblRegions[name],MATCH(J1411,tblRegions[id],0))</f>
        <v>Northeast</v>
      </c>
    </row>
    <row r="1412" spans="1:11" ht="15" customHeight="1" x14ac:dyDescent="0.3">
      <c r="A1412" s="25">
        <f>Raw_Orders!A1412</f>
        <v>1411</v>
      </c>
      <c r="B1412" s="25">
        <f>Raw_Orders!B1412</f>
        <v>2041</v>
      </c>
      <c r="C1412" s="30">
        <f>INT(Raw_Orders!C1412)</f>
        <v>42152</v>
      </c>
      <c r="D1412" s="25">
        <f t="shared" si="66"/>
        <v>2015</v>
      </c>
      <c r="E1412" s="25">
        <f t="shared" si="67"/>
        <v>5</v>
      </c>
      <c r="F1412" s="25" t="str">
        <f t="shared" si="68"/>
        <v>May</v>
      </c>
      <c r="G1412" s="25">
        <f>Raw_Orders!G1412</f>
        <v>184</v>
      </c>
      <c r="H1412" s="29">
        <f>Raw_Orders!K1412</f>
        <v>1092.02</v>
      </c>
      <c r="I1412" s="25">
        <f>INDEX(tblAccounts[sales_rep_id],MATCH(B1412,tblAccounts[id],0))</f>
        <v>321680</v>
      </c>
      <c r="J1412" s="25">
        <f>INDEX(tblReps[region_id],MATCH(I1412,tblReps[id],0))</f>
        <v>1</v>
      </c>
      <c r="K1412" s="25" t="str">
        <f>INDEX(tblRegions[name],MATCH(J1412,tblRegions[id],0))</f>
        <v>Northeast</v>
      </c>
    </row>
    <row r="1413" spans="1:11" ht="15" customHeight="1" x14ac:dyDescent="0.3">
      <c r="A1413" s="25">
        <f>Raw_Orders!A1413</f>
        <v>1412</v>
      </c>
      <c r="B1413" s="25">
        <f>Raw_Orders!B1413</f>
        <v>2041</v>
      </c>
      <c r="C1413" s="30">
        <f>INT(Raw_Orders!C1413)</f>
        <v>42182</v>
      </c>
      <c r="D1413" s="25">
        <f t="shared" si="66"/>
        <v>2015</v>
      </c>
      <c r="E1413" s="25">
        <f t="shared" si="67"/>
        <v>6</v>
      </c>
      <c r="F1413" s="25" t="str">
        <f t="shared" si="68"/>
        <v>Jun</v>
      </c>
      <c r="G1413" s="25">
        <f>Raw_Orders!G1413</f>
        <v>144</v>
      </c>
      <c r="H1413" s="29">
        <f>Raw_Orders!K1413</f>
        <v>868.68</v>
      </c>
      <c r="I1413" s="25">
        <f>INDEX(tblAccounts[sales_rep_id],MATCH(B1413,tblAccounts[id],0))</f>
        <v>321680</v>
      </c>
      <c r="J1413" s="25">
        <f>INDEX(tblReps[region_id],MATCH(I1413,tblReps[id],0))</f>
        <v>1</v>
      </c>
      <c r="K1413" s="25" t="str">
        <f>INDEX(tblRegions[name],MATCH(J1413,tblRegions[id],0))</f>
        <v>Northeast</v>
      </c>
    </row>
    <row r="1414" spans="1:11" ht="15" customHeight="1" x14ac:dyDescent="0.3">
      <c r="A1414" s="25">
        <f>Raw_Orders!A1414</f>
        <v>1413</v>
      </c>
      <c r="B1414" s="25">
        <f>Raw_Orders!B1414</f>
        <v>2041</v>
      </c>
      <c r="C1414" s="30">
        <f>INT(Raw_Orders!C1414)</f>
        <v>42211</v>
      </c>
      <c r="D1414" s="25">
        <f t="shared" si="66"/>
        <v>2015</v>
      </c>
      <c r="E1414" s="25">
        <f t="shared" si="67"/>
        <v>7</v>
      </c>
      <c r="F1414" s="25" t="str">
        <f t="shared" si="68"/>
        <v>Jul</v>
      </c>
      <c r="G1414" s="25">
        <f>Raw_Orders!G1414</f>
        <v>127</v>
      </c>
      <c r="H1414" s="29">
        <f>Raw_Orders!K1414</f>
        <v>785.13</v>
      </c>
      <c r="I1414" s="25">
        <f>INDEX(tblAccounts[sales_rep_id],MATCH(B1414,tblAccounts[id],0))</f>
        <v>321680</v>
      </c>
      <c r="J1414" s="25">
        <f>INDEX(tblReps[region_id],MATCH(I1414,tblReps[id],0))</f>
        <v>1</v>
      </c>
      <c r="K1414" s="25" t="str">
        <f>INDEX(tblRegions[name],MATCH(J1414,tblRegions[id],0))</f>
        <v>Northeast</v>
      </c>
    </row>
    <row r="1415" spans="1:11" ht="15" customHeight="1" x14ac:dyDescent="0.3">
      <c r="A1415" s="25">
        <f>Raw_Orders!A1415</f>
        <v>1414</v>
      </c>
      <c r="B1415" s="25">
        <f>Raw_Orders!B1415</f>
        <v>2041</v>
      </c>
      <c r="C1415" s="30">
        <f>INT(Raw_Orders!C1415)</f>
        <v>42240</v>
      </c>
      <c r="D1415" s="25">
        <f t="shared" si="66"/>
        <v>2015</v>
      </c>
      <c r="E1415" s="25">
        <f t="shared" si="67"/>
        <v>8</v>
      </c>
      <c r="F1415" s="25" t="str">
        <f t="shared" si="68"/>
        <v>Aug</v>
      </c>
      <c r="G1415" s="25">
        <f>Raw_Orders!G1415</f>
        <v>178</v>
      </c>
      <c r="H1415" s="29">
        <f>Raw_Orders!K1415</f>
        <v>1104.68</v>
      </c>
      <c r="I1415" s="25">
        <f>INDEX(tblAccounts[sales_rep_id],MATCH(B1415,tblAccounts[id],0))</f>
        <v>321680</v>
      </c>
      <c r="J1415" s="25">
        <f>INDEX(tblReps[region_id],MATCH(I1415,tblReps[id],0))</f>
        <v>1</v>
      </c>
      <c r="K1415" s="25" t="str">
        <f>INDEX(tblRegions[name],MATCH(J1415,tblRegions[id],0))</f>
        <v>Northeast</v>
      </c>
    </row>
    <row r="1416" spans="1:11" ht="15" customHeight="1" x14ac:dyDescent="0.3">
      <c r="A1416" s="25">
        <f>Raw_Orders!A1416</f>
        <v>1415</v>
      </c>
      <c r="B1416" s="25">
        <f>Raw_Orders!B1416</f>
        <v>2041</v>
      </c>
      <c r="C1416" s="30">
        <f>INT(Raw_Orders!C1416)</f>
        <v>42269</v>
      </c>
      <c r="D1416" s="25">
        <f t="shared" si="66"/>
        <v>2015</v>
      </c>
      <c r="E1416" s="25">
        <f t="shared" si="67"/>
        <v>9</v>
      </c>
      <c r="F1416" s="25" t="str">
        <f t="shared" si="68"/>
        <v>Sep</v>
      </c>
      <c r="G1416" s="25">
        <f>Raw_Orders!G1416</f>
        <v>192</v>
      </c>
      <c r="H1416" s="29">
        <f>Raw_Orders!K1416</f>
        <v>1197.57</v>
      </c>
      <c r="I1416" s="25">
        <f>INDEX(tblAccounts[sales_rep_id],MATCH(B1416,tblAccounts[id],0))</f>
        <v>321680</v>
      </c>
      <c r="J1416" s="25">
        <f>INDEX(tblReps[region_id],MATCH(I1416,tblReps[id],0))</f>
        <v>1</v>
      </c>
      <c r="K1416" s="25" t="str">
        <f>INDEX(tblRegions[name],MATCH(J1416,tblRegions[id],0))</f>
        <v>Northeast</v>
      </c>
    </row>
    <row r="1417" spans="1:11" ht="15" customHeight="1" x14ac:dyDescent="0.3">
      <c r="A1417" s="25">
        <f>Raw_Orders!A1417</f>
        <v>1416</v>
      </c>
      <c r="B1417" s="25">
        <f>Raw_Orders!B1417</f>
        <v>2041</v>
      </c>
      <c r="C1417" s="30">
        <f>INT(Raw_Orders!C1417)</f>
        <v>42298</v>
      </c>
      <c r="D1417" s="25">
        <f t="shared" si="66"/>
        <v>2015</v>
      </c>
      <c r="E1417" s="25">
        <f t="shared" si="67"/>
        <v>10</v>
      </c>
      <c r="F1417" s="25" t="str">
        <f t="shared" si="68"/>
        <v>Oct</v>
      </c>
      <c r="G1417" s="25">
        <f>Raw_Orders!G1417</f>
        <v>140</v>
      </c>
      <c r="H1417" s="29">
        <f>Raw_Orders!K1417</f>
        <v>868.15</v>
      </c>
      <c r="I1417" s="25">
        <f>INDEX(tblAccounts[sales_rep_id],MATCH(B1417,tblAccounts[id],0))</f>
        <v>321680</v>
      </c>
      <c r="J1417" s="25">
        <f>INDEX(tblReps[region_id],MATCH(I1417,tblReps[id],0))</f>
        <v>1</v>
      </c>
      <c r="K1417" s="25" t="str">
        <f>INDEX(tblRegions[name],MATCH(J1417,tblRegions[id],0))</f>
        <v>Northeast</v>
      </c>
    </row>
    <row r="1418" spans="1:11" ht="15" customHeight="1" x14ac:dyDescent="0.3">
      <c r="A1418" s="25">
        <f>Raw_Orders!A1418</f>
        <v>1417</v>
      </c>
      <c r="B1418" s="25">
        <f>Raw_Orders!B1418</f>
        <v>2041</v>
      </c>
      <c r="C1418" s="30">
        <f>INT(Raw_Orders!C1418)</f>
        <v>42328</v>
      </c>
      <c r="D1418" s="25">
        <f t="shared" si="66"/>
        <v>2015</v>
      </c>
      <c r="E1418" s="25">
        <f t="shared" si="67"/>
        <v>11</v>
      </c>
      <c r="F1418" s="25" t="str">
        <f t="shared" si="68"/>
        <v>Nov</v>
      </c>
      <c r="G1418" s="25">
        <f>Raw_Orders!G1418</f>
        <v>162</v>
      </c>
      <c r="H1418" s="29">
        <f>Raw_Orders!K1418</f>
        <v>977.18</v>
      </c>
      <c r="I1418" s="25">
        <f>INDEX(tblAccounts[sales_rep_id],MATCH(B1418,tblAccounts[id],0))</f>
        <v>321680</v>
      </c>
      <c r="J1418" s="25">
        <f>INDEX(tblReps[region_id],MATCH(I1418,tblReps[id],0))</f>
        <v>1</v>
      </c>
      <c r="K1418" s="25" t="str">
        <f>INDEX(tblRegions[name],MATCH(J1418,tblRegions[id],0))</f>
        <v>Northeast</v>
      </c>
    </row>
    <row r="1419" spans="1:11" ht="15" customHeight="1" x14ac:dyDescent="0.3">
      <c r="A1419" s="25">
        <f>Raw_Orders!A1419</f>
        <v>1418</v>
      </c>
      <c r="B1419" s="25">
        <f>Raw_Orders!B1419</f>
        <v>2041</v>
      </c>
      <c r="C1419" s="30">
        <f>INT(Raw_Orders!C1419)</f>
        <v>42358</v>
      </c>
      <c r="D1419" s="25">
        <f t="shared" si="66"/>
        <v>2015</v>
      </c>
      <c r="E1419" s="25">
        <f t="shared" si="67"/>
        <v>12</v>
      </c>
      <c r="F1419" s="25" t="str">
        <f t="shared" si="68"/>
        <v>Dec</v>
      </c>
      <c r="G1419" s="25">
        <f>Raw_Orders!G1419</f>
        <v>534</v>
      </c>
      <c r="H1419" s="29">
        <f>Raw_Orders!K1419</f>
        <v>2861.12</v>
      </c>
      <c r="I1419" s="25">
        <f>INDEX(tblAccounts[sales_rep_id],MATCH(B1419,tblAccounts[id],0))</f>
        <v>321680</v>
      </c>
      <c r="J1419" s="25">
        <f>INDEX(tblReps[region_id],MATCH(I1419,tblReps[id],0))</f>
        <v>1</v>
      </c>
      <c r="K1419" s="25" t="str">
        <f>INDEX(tblRegions[name],MATCH(J1419,tblRegions[id],0))</f>
        <v>Northeast</v>
      </c>
    </row>
    <row r="1420" spans="1:11" ht="15" customHeight="1" x14ac:dyDescent="0.3">
      <c r="A1420" s="25">
        <f>Raw_Orders!A1420</f>
        <v>1419</v>
      </c>
      <c r="B1420" s="25">
        <f>Raw_Orders!B1420</f>
        <v>2041</v>
      </c>
      <c r="C1420" s="30">
        <f>INT(Raw_Orders!C1420)</f>
        <v>42388</v>
      </c>
      <c r="D1420" s="25">
        <f t="shared" si="66"/>
        <v>2016</v>
      </c>
      <c r="E1420" s="25">
        <f t="shared" si="67"/>
        <v>1</v>
      </c>
      <c r="F1420" s="25" t="str">
        <f t="shared" si="68"/>
        <v>Jan</v>
      </c>
      <c r="G1420" s="25">
        <f>Raw_Orders!G1420</f>
        <v>140</v>
      </c>
      <c r="H1420" s="29">
        <f>Raw_Orders!K1420</f>
        <v>853.05</v>
      </c>
      <c r="I1420" s="25">
        <f>INDEX(tblAccounts[sales_rep_id],MATCH(B1420,tblAccounts[id],0))</f>
        <v>321680</v>
      </c>
      <c r="J1420" s="25">
        <f>INDEX(tblReps[region_id],MATCH(I1420,tblReps[id],0))</f>
        <v>1</v>
      </c>
      <c r="K1420" s="25" t="str">
        <f>INDEX(tblRegions[name],MATCH(J1420,tblRegions[id],0))</f>
        <v>Northeast</v>
      </c>
    </row>
    <row r="1421" spans="1:11" ht="15" customHeight="1" x14ac:dyDescent="0.3">
      <c r="A1421" s="25">
        <f>Raw_Orders!A1421</f>
        <v>1420</v>
      </c>
      <c r="B1421" s="25">
        <f>Raw_Orders!B1421</f>
        <v>2041</v>
      </c>
      <c r="C1421" s="30">
        <f>INT(Raw_Orders!C1421)</f>
        <v>42418</v>
      </c>
      <c r="D1421" s="25">
        <f t="shared" si="66"/>
        <v>2016</v>
      </c>
      <c r="E1421" s="25">
        <f t="shared" si="67"/>
        <v>2</v>
      </c>
      <c r="F1421" s="25" t="str">
        <f t="shared" si="68"/>
        <v>Feb</v>
      </c>
      <c r="G1421" s="25">
        <f>Raw_Orders!G1421</f>
        <v>139</v>
      </c>
      <c r="H1421" s="29">
        <f>Raw_Orders!K1421</f>
        <v>824.36</v>
      </c>
      <c r="I1421" s="25">
        <f>INDEX(tblAccounts[sales_rep_id],MATCH(B1421,tblAccounts[id],0))</f>
        <v>321680</v>
      </c>
      <c r="J1421" s="25">
        <f>INDEX(tblReps[region_id],MATCH(I1421,tblReps[id],0))</f>
        <v>1</v>
      </c>
      <c r="K1421" s="25" t="str">
        <f>INDEX(tblRegions[name],MATCH(J1421,tblRegions[id],0))</f>
        <v>Northeast</v>
      </c>
    </row>
    <row r="1422" spans="1:11" ht="15" customHeight="1" x14ac:dyDescent="0.3">
      <c r="A1422" s="25">
        <f>Raw_Orders!A1422</f>
        <v>1421</v>
      </c>
      <c r="B1422" s="25">
        <f>Raw_Orders!B1422</f>
        <v>2051</v>
      </c>
      <c r="C1422" s="30">
        <f>INT(Raw_Orders!C1422)</f>
        <v>41637</v>
      </c>
      <c r="D1422" s="25">
        <f t="shared" si="66"/>
        <v>2013</v>
      </c>
      <c r="E1422" s="25">
        <f t="shared" si="67"/>
        <v>12</v>
      </c>
      <c r="F1422" s="25" t="str">
        <f t="shared" si="68"/>
        <v>Dec</v>
      </c>
      <c r="G1422" s="25">
        <f>Raw_Orders!G1422</f>
        <v>537</v>
      </c>
      <c r="H1422" s="29">
        <f>Raw_Orders!K1422</f>
        <v>2782.8</v>
      </c>
      <c r="I1422" s="25">
        <f>INDEX(tblAccounts[sales_rep_id],MATCH(B1422,tblAccounts[id],0))</f>
        <v>321690</v>
      </c>
      <c r="J1422" s="25">
        <f>INDEX(tblReps[region_id],MATCH(I1422,tblReps[id],0))</f>
        <v>1</v>
      </c>
      <c r="K1422" s="25" t="str">
        <f>INDEX(tblRegions[name],MATCH(J1422,tblRegions[id],0))</f>
        <v>Northeast</v>
      </c>
    </row>
    <row r="1423" spans="1:11" ht="15" customHeight="1" x14ac:dyDescent="0.3">
      <c r="A1423" s="25">
        <f>Raw_Orders!A1423</f>
        <v>1422</v>
      </c>
      <c r="B1423" s="25">
        <f>Raw_Orders!B1423</f>
        <v>2051</v>
      </c>
      <c r="C1423" s="30">
        <f>INT(Raw_Orders!C1423)</f>
        <v>41667</v>
      </c>
      <c r="D1423" s="25">
        <f t="shared" si="66"/>
        <v>2014</v>
      </c>
      <c r="E1423" s="25">
        <f t="shared" si="67"/>
        <v>1</v>
      </c>
      <c r="F1423" s="25" t="str">
        <f t="shared" si="68"/>
        <v>Jan</v>
      </c>
      <c r="G1423" s="25">
        <f>Raw_Orders!G1423</f>
        <v>507</v>
      </c>
      <c r="H1423" s="29">
        <f>Raw_Orders!K1423</f>
        <v>2529.9299999999998</v>
      </c>
      <c r="I1423" s="25">
        <f>INDEX(tblAccounts[sales_rep_id],MATCH(B1423,tblAccounts[id],0))</f>
        <v>321690</v>
      </c>
      <c r="J1423" s="25">
        <f>INDEX(tblReps[region_id],MATCH(I1423,tblReps[id],0))</f>
        <v>1</v>
      </c>
      <c r="K1423" s="25" t="str">
        <f>INDEX(tblRegions[name],MATCH(J1423,tblRegions[id],0))</f>
        <v>Northeast</v>
      </c>
    </row>
    <row r="1424" spans="1:11" ht="15" customHeight="1" x14ac:dyDescent="0.3">
      <c r="A1424" s="25">
        <f>Raw_Orders!A1424</f>
        <v>1423</v>
      </c>
      <c r="B1424" s="25">
        <f>Raw_Orders!B1424</f>
        <v>2051</v>
      </c>
      <c r="C1424" s="30">
        <f>INT(Raw_Orders!C1424)</f>
        <v>41696</v>
      </c>
      <c r="D1424" s="25">
        <f t="shared" si="66"/>
        <v>2014</v>
      </c>
      <c r="E1424" s="25">
        <f t="shared" si="67"/>
        <v>2</v>
      </c>
      <c r="F1424" s="25" t="str">
        <f t="shared" si="68"/>
        <v>Feb</v>
      </c>
      <c r="G1424" s="25">
        <f>Raw_Orders!G1424</f>
        <v>467</v>
      </c>
      <c r="H1424" s="29">
        <f>Raw_Orders!K1424</f>
        <v>2390.37</v>
      </c>
      <c r="I1424" s="25">
        <f>INDEX(tblAccounts[sales_rep_id],MATCH(B1424,tblAccounts[id],0))</f>
        <v>321690</v>
      </c>
      <c r="J1424" s="25">
        <f>INDEX(tblReps[region_id],MATCH(I1424,tblReps[id],0))</f>
        <v>1</v>
      </c>
      <c r="K1424" s="25" t="str">
        <f>INDEX(tblRegions[name],MATCH(J1424,tblRegions[id],0))</f>
        <v>Northeast</v>
      </c>
    </row>
    <row r="1425" spans="1:11" ht="15" customHeight="1" x14ac:dyDescent="0.3">
      <c r="A1425" s="25">
        <f>Raw_Orders!A1425</f>
        <v>1424</v>
      </c>
      <c r="B1425" s="25">
        <f>Raw_Orders!B1425</f>
        <v>2051</v>
      </c>
      <c r="C1425" s="30">
        <f>INT(Raw_Orders!C1425)</f>
        <v>41726</v>
      </c>
      <c r="D1425" s="25">
        <f t="shared" si="66"/>
        <v>2014</v>
      </c>
      <c r="E1425" s="25">
        <f t="shared" si="67"/>
        <v>3</v>
      </c>
      <c r="F1425" s="25" t="str">
        <f t="shared" si="68"/>
        <v>Mar</v>
      </c>
      <c r="G1425" s="25">
        <f>Raw_Orders!G1425</f>
        <v>520</v>
      </c>
      <c r="H1425" s="29">
        <f>Raw_Orders!K1425</f>
        <v>2649.23</v>
      </c>
      <c r="I1425" s="25">
        <f>INDEX(tblAccounts[sales_rep_id],MATCH(B1425,tblAccounts[id],0))</f>
        <v>321690</v>
      </c>
      <c r="J1425" s="25">
        <f>INDEX(tblReps[region_id],MATCH(I1425,tblReps[id],0))</f>
        <v>1</v>
      </c>
      <c r="K1425" s="25" t="str">
        <f>INDEX(tblRegions[name],MATCH(J1425,tblRegions[id],0))</f>
        <v>Northeast</v>
      </c>
    </row>
    <row r="1426" spans="1:11" ht="15" customHeight="1" x14ac:dyDescent="0.3">
      <c r="A1426" s="25">
        <f>Raw_Orders!A1426</f>
        <v>1425</v>
      </c>
      <c r="B1426" s="25">
        <f>Raw_Orders!B1426</f>
        <v>2051</v>
      </c>
      <c r="C1426" s="30">
        <f>INT(Raw_Orders!C1426)</f>
        <v>41755</v>
      </c>
      <c r="D1426" s="25">
        <f t="shared" si="66"/>
        <v>2014</v>
      </c>
      <c r="E1426" s="25">
        <f t="shared" si="67"/>
        <v>4</v>
      </c>
      <c r="F1426" s="25" t="str">
        <f t="shared" si="68"/>
        <v>Apr</v>
      </c>
      <c r="G1426" s="25">
        <f>Raw_Orders!G1426</f>
        <v>508</v>
      </c>
      <c r="H1426" s="29">
        <f>Raw_Orders!K1426</f>
        <v>2556.83</v>
      </c>
      <c r="I1426" s="25">
        <f>INDEX(tblAccounts[sales_rep_id],MATCH(B1426,tblAccounts[id],0))</f>
        <v>321690</v>
      </c>
      <c r="J1426" s="25">
        <f>INDEX(tblReps[region_id],MATCH(I1426,tblReps[id],0))</f>
        <v>1</v>
      </c>
      <c r="K1426" s="25" t="str">
        <f>INDEX(tblRegions[name],MATCH(J1426,tblRegions[id],0))</f>
        <v>Northeast</v>
      </c>
    </row>
    <row r="1427" spans="1:11" ht="15" customHeight="1" x14ac:dyDescent="0.3">
      <c r="A1427" s="25">
        <f>Raw_Orders!A1427</f>
        <v>1426</v>
      </c>
      <c r="B1427" s="25">
        <f>Raw_Orders!B1427</f>
        <v>2051</v>
      </c>
      <c r="C1427" s="30">
        <f>INT(Raw_Orders!C1427)</f>
        <v>41785</v>
      </c>
      <c r="D1427" s="25">
        <f t="shared" si="66"/>
        <v>2014</v>
      </c>
      <c r="E1427" s="25">
        <f t="shared" si="67"/>
        <v>5</v>
      </c>
      <c r="F1427" s="25" t="str">
        <f t="shared" si="68"/>
        <v>May</v>
      </c>
      <c r="G1427" s="25">
        <f>Raw_Orders!G1427</f>
        <v>530</v>
      </c>
      <c r="H1427" s="29">
        <f>Raw_Orders!K1427</f>
        <v>2712.22</v>
      </c>
      <c r="I1427" s="25">
        <f>INDEX(tblAccounts[sales_rep_id],MATCH(B1427,tblAccounts[id],0))</f>
        <v>321690</v>
      </c>
      <c r="J1427" s="25">
        <f>INDEX(tblReps[region_id],MATCH(I1427,tblReps[id],0))</f>
        <v>1</v>
      </c>
      <c r="K1427" s="25" t="str">
        <f>INDEX(tblRegions[name],MATCH(J1427,tblRegions[id],0))</f>
        <v>Northeast</v>
      </c>
    </row>
    <row r="1428" spans="1:11" ht="15" customHeight="1" x14ac:dyDescent="0.3">
      <c r="A1428" s="25">
        <f>Raw_Orders!A1428</f>
        <v>1427</v>
      </c>
      <c r="B1428" s="25">
        <f>Raw_Orders!B1428</f>
        <v>2051</v>
      </c>
      <c r="C1428" s="30">
        <f>INT(Raw_Orders!C1428)</f>
        <v>41815</v>
      </c>
      <c r="D1428" s="25">
        <f t="shared" si="66"/>
        <v>2014</v>
      </c>
      <c r="E1428" s="25">
        <f t="shared" si="67"/>
        <v>6</v>
      </c>
      <c r="F1428" s="25" t="str">
        <f t="shared" si="68"/>
        <v>Jun</v>
      </c>
      <c r="G1428" s="25">
        <f>Raw_Orders!G1428</f>
        <v>502</v>
      </c>
      <c r="H1428" s="29">
        <f>Raw_Orders!K1428</f>
        <v>2558.19</v>
      </c>
      <c r="I1428" s="25">
        <f>INDEX(tblAccounts[sales_rep_id],MATCH(B1428,tblAccounts[id],0))</f>
        <v>321690</v>
      </c>
      <c r="J1428" s="25">
        <f>INDEX(tblReps[region_id],MATCH(I1428,tblReps[id],0))</f>
        <v>1</v>
      </c>
      <c r="K1428" s="25" t="str">
        <f>INDEX(tblRegions[name],MATCH(J1428,tblRegions[id],0))</f>
        <v>Northeast</v>
      </c>
    </row>
    <row r="1429" spans="1:11" ht="15" customHeight="1" x14ac:dyDescent="0.3">
      <c r="A1429" s="25">
        <f>Raw_Orders!A1429</f>
        <v>1428</v>
      </c>
      <c r="B1429" s="25">
        <f>Raw_Orders!B1429</f>
        <v>2051</v>
      </c>
      <c r="C1429" s="30">
        <f>INT(Raw_Orders!C1429)</f>
        <v>41844</v>
      </c>
      <c r="D1429" s="25">
        <f t="shared" si="66"/>
        <v>2014</v>
      </c>
      <c r="E1429" s="25">
        <f t="shared" si="67"/>
        <v>7</v>
      </c>
      <c r="F1429" s="25" t="str">
        <f t="shared" si="68"/>
        <v>Jul</v>
      </c>
      <c r="G1429" s="25">
        <f>Raw_Orders!G1429</f>
        <v>498</v>
      </c>
      <c r="H1429" s="29">
        <f>Raw_Orders!K1429</f>
        <v>2485.02</v>
      </c>
      <c r="I1429" s="25">
        <f>INDEX(tblAccounts[sales_rep_id],MATCH(B1429,tblAccounts[id],0))</f>
        <v>321690</v>
      </c>
      <c r="J1429" s="25">
        <f>INDEX(tblReps[region_id],MATCH(I1429,tblReps[id],0))</f>
        <v>1</v>
      </c>
      <c r="K1429" s="25" t="str">
        <f>INDEX(tblRegions[name],MATCH(J1429,tblRegions[id],0))</f>
        <v>Northeast</v>
      </c>
    </row>
    <row r="1430" spans="1:11" ht="15" customHeight="1" x14ac:dyDescent="0.3">
      <c r="A1430" s="25">
        <f>Raw_Orders!A1430</f>
        <v>1429</v>
      </c>
      <c r="B1430" s="25">
        <f>Raw_Orders!B1430</f>
        <v>2051</v>
      </c>
      <c r="C1430" s="30">
        <f>INT(Raw_Orders!C1430)</f>
        <v>41874</v>
      </c>
      <c r="D1430" s="25">
        <f t="shared" si="66"/>
        <v>2014</v>
      </c>
      <c r="E1430" s="25">
        <f t="shared" si="67"/>
        <v>8</v>
      </c>
      <c r="F1430" s="25" t="str">
        <f t="shared" si="68"/>
        <v>Aug</v>
      </c>
      <c r="G1430" s="25">
        <f>Raw_Orders!G1430</f>
        <v>499</v>
      </c>
      <c r="H1430" s="29">
        <f>Raw_Orders!K1430</f>
        <v>2490.0100000000002</v>
      </c>
      <c r="I1430" s="25">
        <f>INDEX(tblAccounts[sales_rep_id],MATCH(B1430,tblAccounts[id],0))</f>
        <v>321690</v>
      </c>
      <c r="J1430" s="25">
        <f>INDEX(tblReps[region_id],MATCH(I1430,tblReps[id],0))</f>
        <v>1</v>
      </c>
      <c r="K1430" s="25" t="str">
        <f>INDEX(tblRegions[name],MATCH(J1430,tblRegions[id],0))</f>
        <v>Northeast</v>
      </c>
    </row>
    <row r="1431" spans="1:11" ht="15" customHeight="1" x14ac:dyDescent="0.3">
      <c r="A1431" s="25">
        <f>Raw_Orders!A1431</f>
        <v>1430</v>
      </c>
      <c r="B1431" s="25">
        <f>Raw_Orders!B1431</f>
        <v>2051</v>
      </c>
      <c r="C1431" s="30">
        <f>INT(Raw_Orders!C1431)</f>
        <v>41903</v>
      </c>
      <c r="D1431" s="25">
        <f t="shared" si="66"/>
        <v>2014</v>
      </c>
      <c r="E1431" s="25">
        <f t="shared" si="67"/>
        <v>9</v>
      </c>
      <c r="F1431" s="25" t="str">
        <f t="shared" si="68"/>
        <v>Sep</v>
      </c>
      <c r="G1431" s="25">
        <f>Raw_Orders!G1431</f>
        <v>466</v>
      </c>
      <c r="H1431" s="29">
        <f>Raw_Orders!K1431</f>
        <v>2352.84</v>
      </c>
      <c r="I1431" s="25">
        <f>INDEX(tblAccounts[sales_rep_id],MATCH(B1431,tblAccounts[id],0))</f>
        <v>321690</v>
      </c>
      <c r="J1431" s="25">
        <f>INDEX(tblReps[region_id],MATCH(I1431,tblReps[id],0))</f>
        <v>1</v>
      </c>
      <c r="K1431" s="25" t="str">
        <f>INDEX(tblRegions[name],MATCH(J1431,tblRegions[id],0))</f>
        <v>Northeast</v>
      </c>
    </row>
    <row r="1432" spans="1:11" ht="15" customHeight="1" x14ac:dyDescent="0.3">
      <c r="A1432" s="25">
        <f>Raw_Orders!A1432</f>
        <v>1431</v>
      </c>
      <c r="B1432" s="25">
        <f>Raw_Orders!B1432</f>
        <v>2051</v>
      </c>
      <c r="C1432" s="30">
        <f>INT(Raw_Orders!C1432)</f>
        <v>41932</v>
      </c>
      <c r="D1432" s="25">
        <f t="shared" si="66"/>
        <v>2014</v>
      </c>
      <c r="E1432" s="25">
        <f t="shared" si="67"/>
        <v>10</v>
      </c>
      <c r="F1432" s="25" t="str">
        <f t="shared" si="68"/>
        <v>Oct</v>
      </c>
      <c r="G1432" s="25">
        <f>Raw_Orders!G1432</f>
        <v>553</v>
      </c>
      <c r="H1432" s="29">
        <f>Raw_Orders!K1432</f>
        <v>2860.79</v>
      </c>
      <c r="I1432" s="25">
        <f>INDEX(tblAccounts[sales_rep_id],MATCH(B1432,tblAccounts[id],0))</f>
        <v>321690</v>
      </c>
      <c r="J1432" s="25">
        <f>INDEX(tblReps[region_id],MATCH(I1432,tblReps[id],0))</f>
        <v>1</v>
      </c>
      <c r="K1432" s="25" t="str">
        <f>INDEX(tblRegions[name],MATCH(J1432,tblRegions[id],0))</f>
        <v>Northeast</v>
      </c>
    </row>
    <row r="1433" spans="1:11" ht="15" customHeight="1" x14ac:dyDescent="0.3">
      <c r="A1433" s="25">
        <f>Raw_Orders!A1433</f>
        <v>1432</v>
      </c>
      <c r="B1433" s="25">
        <f>Raw_Orders!B1433</f>
        <v>2051</v>
      </c>
      <c r="C1433" s="30">
        <f>INT(Raw_Orders!C1433)</f>
        <v>41962</v>
      </c>
      <c r="D1433" s="25">
        <f t="shared" si="66"/>
        <v>2014</v>
      </c>
      <c r="E1433" s="25">
        <f t="shared" si="67"/>
        <v>11</v>
      </c>
      <c r="F1433" s="25" t="str">
        <f t="shared" si="68"/>
        <v>Nov</v>
      </c>
      <c r="G1433" s="25">
        <f>Raw_Orders!G1433</f>
        <v>506</v>
      </c>
      <c r="H1433" s="29">
        <f>Raw_Orders!K1433</f>
        <v>2540.59</v>
      </c>
      <c r="I1433" s="25">
        <f>INDEX(tblAccounts[sales_rep_id],MATCH(B1433,tblAccounts[id],0))</f>
        <v>321690</v>
      </c>
      <c r="J1433" s="25">
        <f>INDEX(tblReps[region_id],MATCH(I1433,tblReps[id],0))</f>
        <v>1</v>
      </c>
      <c r="K1433" s="25" t="str">
        <f>INDEX(tblRegions[name],MATCH(J1433,tblRegions[id],0))</f>
        <v>Northeast</v>
      </c>
    </row>
    <row r="1434" spans="1:11" ht="15" customHeight="1" x14ac:dyDescent="0.3">
      <c r="A1434" s="25">
        <f>Raw_Orders!A1434</f>
        <v>1433</v>
      </c>
      <c r="B1434" s="25">
        <f>Raw_Orders!B1434</f>
        <v>2051</v>
      </c>
      <c r="C1434" s="30">
        <f>INT(Raw_Orders!C1434)</f>
        <v>41992</v>
      </c>
      <c r="D1434" s="25">
        <f t="shared" si="66"/>
        <v>2014</v>
      </c>
      <c r="E1434" s="25">
        <f t="shared" si="67"/>
        <v>12</v>
      </c>
      <c r="F1434" s="25" t="str">
        <f t="shared" si="68"/>
        <v>Dec</v>
      </c>
      <c r="G1434" s="25">
        <f>Raw_Orders!G1434</f>
        <v>497</v>
      </c>
      <c r="H1434" s="29">
        <f>Raw_Orders!K1434</f>
        <v>2506.29</v>
      </c>
      <c r="I1434" s="25">
        <f>INDEX(tblAccounts[sales_rep_id],MATCH(B1434,tblAccounts[id],0))</f>
        <v>321690</v>
      </c>
      <c r="J1434" s="25">
        <f>INDEX(tblReps[region_id],MATCH(I1434,tblReps[id],0))</f>
        <v>1</v>
      </c>
      <c r="K1434" s="25" t="str">
        <f>INDEX(tblRegions[name],MATCH(J1434,tblRegions[id],0))</f>
        <v>Northeast</v>
      </c>
    </row>
    <row r="1435" spans="1:11" ht="15" customHeight="1" x14ac:dyDescent="0.3">
      <c r="A1435" s="25">
        <f>Raw_Orders!A1435</f>
        <v>1434</v>
      </c>
      <c r="B1435" s="25">
        <f>Raw_Orders!B1435</f>
        <v>2051</v>
      </c>
      <c r="C1435" s="30">
        <f>INT(Raw_Orders!C1435)</f>
        <v>42022</v>
      </c>
      <c r="D1435" s="25">
        <f t="shared" si="66"/>
        <v>2015</v>
      </c>
      <c r="E1435" s="25">
        <f t="shared" si="67"/>
        <v>1</v>
      </c>
      <c r="F1435" s="25" t="str">
        <f t="shared" si="68"/>
        <v>Jan</v>
      </c>
      <c r="G1435" s="25">
        <f>Raw_Orders!G1435</f>
        <v>499</v>
      </c>
      <c r="H1435" s="29">
        <f>Raw_Orders!K1435</f>
        <v>2520.0100000000002</v>
      </c>
      <c r="I1435" s="25">
        <f>INDEX(tblAccounts[sales_rep_id],MATCH(B1435,tblAccounts[id],0))</f>
        <v>321690</v>
      </c>
      <c r="J1435" s="25">
        <f>INDEX(tblReps[region_id],MATCH(I1435,tblReps[id],0))</f>
        <v>1</v>
      </c>
      <c r="K1435" s="25" t="str">
        <f>INDEX(tblRegions[name],MATCH(J1435,tblRegions[id],0))</f>
        <v>Northeast</v>
      </c>
    </row>
    <row r="1436" spans="1:11" ht="15" customHeight="1" x14ac:dyDescent="0.3">
      <c r="A1436" s="25">
        <f>Raw_Orders!A1436</f>
        <v>1435</v>
      </c>
      <c r="B1436" s="25">
        <f>Raw_Orders!B1436</f>
        <v>2051</v>
      </c>
      <c r="C1436" s="30">
        <f>INT(Raw_Orders!C1436)</f>
        <v>42052</v>
      </c>
      <c r="D1436" s="25">
        <f t="shared" si="66"/>
        <v>2015</v>
      </c>
      <c r="E1436" s="25">
        <f t="shared" si="67"/>
        <v>2</v>
      </c>
      <c r="F1436" s="25" t="str">
        <f t="shared" si="68"/>
        <v>Feb</v>
      </c>
      <c r="G1436" s="25">
        <f>Raw_Orders!G1436</f>
        <v>580</v>
      </c>
      <c r="H1436" s="29">
        <f>Raw_Orders!K1436</f>
        <v>2944.28</v>
      </c>
      <c r="I1436" s="25">
        <f>INDEX(tblAccounts[sales_rep_id],MATCH(B1436,tblAccounts[id],0))</f>
        <v>321690</v>
      </c>
      <c r="J1436" s="25">
        <f>INDEX(tblReps[region_id],MATCH(I1436,tblReps[id],0))</f>
        <v>1</v>
      </c>
      <c r="K1436" s="25" t="str">
        <f>INDEX(tblRegions[name],MATCH(J1436,tblRegions[id],0))</f>
        <v>Northeast</v>
      </c>
    </row>
    <row r="1437" spans="1:11" ht="15" customHeight="1" x14ac:dyDescent="0.3">
      <c r="A1437" s="25">
        <f>Raw_Orders!A1437</f>
        <v>1436</v>
      </c>
      <c r="B1437" s="25">
        <f>Raw_Orders!B1437</f>
        <v>2051</v>
      </c>
      <c r="C1437" s="30">
        <f>INT(Raw_Orders!C1437)</f>
        <v>42081</v>
      </c>
      <c r="D1437" s="25">
        <f t="shared" si="66"/>
        <v>2015</v>
      </c>
      <c r="E1437" s="25">
        <f t="shared" si="67"/>
        <v>3</v>
      </c>
      <c r="F1437" s="25" t="str">
        <f t="shared" si="68"/>
        <v>Mar</v>
      </c>
      <c r="G1437" s="25">
        <f>Raw_Orders!G1437</f>
        <v>551</v>
      </c>
      <c r="H1437" s="29">
        <f>Raw_Orders!K1437</f>
        <v>2898.45</v>
      </c>
      <c r="I1437" s="25">
        <f>INDEX(tblAccounts[sales_rep_id],MATCH(B1437,tblAccounts[id],0))</f>
        <v>321690</v>
      </c>
      <c r="J1437" s="25">
        <f>INDEX(tblReps[region_id],MATCH(I1437,tblReps[id],0))</f>
        <v>1</v>
      </c>
      <c r="K1437" s="25" t="str">
        <f>INDEX(tblRegions[name],MATCH(J1437,tblRegions[id],0))</f>
        <v>Northeast</v>
      </c>
    </row>
    <row r="1438" spans="1:11" ht="15" customHeight="1" x14ac:dyDescent="0.3">
      <c r="A1438" s="25">
        <f>Raw_Orders!A1438</f>
        <v>1437</v>
      </c>
      <c r="B1438" s="25">
        <f>Raw_Orders!B1438</f>
        <v>2051</v>
      </c>
      <c r="C1438" s="30">
        <f>INT(Raw_Orders!C1438)</f>
        <v>42111</v>
      </c>
      <c r="D1438" s="25">
        <f t="shared" si="66"/>
        <v>2015</v>
      </c>
      <c r="E1438" s="25">
        <f t="shared" si="67"/>
        <v>4</v>
      </c>
      <c r="F1438" s="25" t="str">
        <f t="shared" si="68"/>
        <v>Apr</v>
      </c>
      <c r="G1438" s="25">
        <f>Raw_Orders!G1438</f>
        <v>524</v>
      </c>
      <c r="H1438" s="29">
        <f>Raw_Orders!K1438</f>
        <v>2655.45</v>
      </c>
      <c r="I1438" s="25">
        <f>INDEX(tblAccounts[sales_rep_id],MATCH(B1438,tblAccounts[id],0))</f>
        <v>321690</v>
      </c>
      <c r="J1438" s="25">
        <f>INDEX(tblReps[region_id],MATCH(I1438,tblReps[id],0))</f>
        <v>1</v>
      </c>
      <c r="K1438" s="25" t="str">
        <f>INDEX(tblRegions[name],MATCH(J1438,tblRegions[id],0))</f>
        <v>Northeast</v>
      </c>
    </row>
    <row r="1439" spans="1:11" ht="15" customHeight="1" x14ac:dyDescent="0.3">
      <c r="A1439" s="25">
        <f>Raw_Orders!A1439</f>
        <v>1438</v>
      </c>
      <c r="B1439" s="25">
        <f>Raw_Orders!B1439</f>
        <v>2051</v>
      </c>
      <c r="C1439" s="30">
        <f>INT(Raw_Orders!C1439)</f>
        <v>42141</v>
      </c>
      <c r="D1439" s="25">
        <f t="shared" si="66"/>
        <v>2015</v>
      </c>
      <c r="E1439" s="25">
        <f t="shared" si="67"/>
        <v>5</v>
      </c>
      <c r="F1439" s="25" t="str">
        <f t="shared" si="68"/>
        <v>May</v>
      </c>
      <c r="G1439" s="25">
        <f>Raw_Orders!G1439</f>
        <v>507</v>
      </c>
      <c r="H1439" s="29">
        <f>Raw_Orders!K1439</f>
        <v>2536.19</v>
      </c>
      <c r="I1439" s="25">
        <f>INDEX(tblAccounts[sales_rep_id],MATCH(B1439,tblAccounts[id],0))</f>
        <v>321690</v>
      </c>
      <c r="J1439" s="25">
        <f>INDEX(tblReps[region_id],MATCH(I1439,tblReps[id],0))</f>
        <v>1</v>
      </c>
      <c r="K1439" s="25" t="str">
        <f>INDEX(tblRegions[name],MATCH(J1439,tblRegions[id],0))</f>
        <v>Northeast</v>
      </c>
    </row>
    <row r="1440" spans="1:11" ht="15" customHeight="1" x14ac:dyDescent="0.3">
      <c r="A1440" s="25">
        <f>Raw_Orders!A1440</f>
        <v>1439</v>
      </c>
      <c r="B1440" s="25">
        <f>Raw_Orders!B1440</f>
        <v>2051</v>
      </c>
      <c r="C1440" s="30">
        <f>INT(Raw_Orders!C1440)</f>
        <v>42170</v>
      </c>
      <c r="D1440" s="25">
        <f t="shared" si="66"/>
        <v>2015</v>
      </c>
      <c r="E1440" s="25">
        <f t="shared" si="67"/>
        <v>6</v>
      </c>
      <c r="F1440" s="25" t="str">
        <f t="shared" si="68"/>
        <v>Jun</v>
      </c>
      <c r="G1440" s="25">
        <f>Raw_Orders!G1440</f>
        <v>511</v>
      </c>
      <c r="H1440" s="29">
        <f>Raw_Orders!K1440</f>
        <v>2554.89</v>
      </c>
      <c r="I1440" s="25">
        <f>INDEX(tblAccounts[sales_rep_id],MATCH(B1440,tblAccounts[id],0))</f>
        <v>321690</v>
      </c>
      <c r="J1440" s="25">
        <f>INDEX(tblReps[region_id],MATCH(I1440,tblReps[id],0))</f>
        <v>1</v>
      </c>
      <c r="K1440" s="25" t="str">
        <f>INDEX(tblRegions[name],MATCH(J1440,tblRegions[id],0))</f>
        <v>Northeast</v>
      </c>
    </row>
    <row r="1441" spans="1:11" ht="15" customHeight="1" x14ac:dyDescent="0.3">
      <c r="A1441" s="25">
        <f>Raw_Orders!A1441</f>
        <v>1440</v>
      </c>
      <c r="B1441" s="25">
        <f>Raw_Orders!B1441</f>
        <v>2051</v>
      </c>
      <c r="C1441" s="30">
        <f>INT(Raw_Orders!C1441)</f>
        <v>42200</v>
      </c>
      <c r="D1441" s="25">
        <f t="shared" si="66"/>
        <v>2015</v>
      </c>
      <c r="E1441" s="25">
        <f t="shared" si="67"/>
        <v>7</v>
      </c>
      <c r="F1441" s="25" t="str">
        <f t="shared" si="68"/>
        <v>Jul</v>
      </c>
      <c r="G1441" s="25">
        <f>Raw_Orders!G1441</f>
        <v>495</v>
      </c>
      <c r="H1441" s="29">
        <f>Raw_Orders!K1441</f>
        <v>2482.5500000000002</v>
      </c>
      <c r="I1441" s="25">
        <f>INDEX(tblAccounts[sales_rep_id],MATCH(B1441,tblAccounts[id],0))</f>
        <v>321690</v>
      </c>
      <c r="J1441" s="25">
        <f>INDEX(tblReps[region_id],MATCH(I1441,tblReps[id],0))</f>
        <v>1</v>
      </c>
      <c r="K1441" s="25" t="str">
        <f>INDEX(tblRegions[name],MATCH(J1441,tblRegions[id],0))</f>
        <v>Northeast</v>
      </c>
    </row>
    <row r="1442" spans="1:11" ht="15" customHeight="1" x14ac:dyDescent="0.3">
      <c r="A1442" s="25">
        <f>Raw_Orders!A1442</f>
        <v>1441</v>
      </c>
      <c r="B1442" s="25">
        <f>Raw_Orders!B1442</f>
        <v>2051</v>
      </c>
      <c r="C1442" s="30">
        <f>INT(Raw_Orders!C1442)</f>
        <v>42229</v>
      </c>
      <c r="D1442" s="25">
        <f t="shared" si="66"/>
        <v>2015</v>
      </c>
      <c r="E1442" s="25">
        <f t="shared" si="67"/>
        <v>8</v>
      </c>
      <c r="F1442" s="25" t="str">
        <f t="shared" si="68"/>
        <v>Aug</v>
      </c>
      <c r="G1442" s="25">
        <f>Raw_Orders!G1442</f>
        <v>532</v>
      </c>
      <c r="H1442" s="29">
        <f>Raw_Orders!K1442</f>
        <v>2754.84</v>
      </c>
      <c r="I1442" s="25">
        <f>INDEX(tblAccounts[sales_rep_id],MATCH(B1442,tblAccounts[id],0))</f>
        <v>321690</v>
      </c>
      <c r="J1442" s="25">
        <f>INDEX(tblReps[region_id],MATCH(I1442,tblReps[id],0))</f>
        <v>1</v>
      </c>
      <c r="K1442" s="25" t="str">
        <f>INDEX(tblRegions[name],MATCH(J1442,tblRegions[id],0))</f>
        <v>Northeast</v>
      </c>
    </row>
    <row r="1443" spans="1:11" ht="15" customHeight="1" x14ac:dyDescent="0.3">
      <c r="A1443" s="25">
        <f>Raw_Orders!A1443</f>
        <v>1442</v>
      </c>
      <c r="B1443" s="25">
        <f>Raw_Orders!B1443</f>
        <v>2051</v>
      </c>
      <c r="C1443" s="30">
        <f>INT(Raw_Orders!C1443)</f>
        <v>42258</v>
      </c>
      <c r="D1443" s="25">
        <f t="shared" si="66"/>
        <v>2015</v>
      </c>
      <c r="E1443" s="25">
        <f t="shared" si="67"/>
        <v>9</v>
      </c>
      <c r="F1443" s="25" t="str">
        <f t="shared" si="68"/>
        <v>Sep</v>
      </c>
      <c r="G1443" s="25">
        <f>Raw_Orders!G1443</f>
        <v>296</v>
      </c>
      <c r="H1443" s="29">
        <f>Raw_Orders!K1443</f>
        <v>1561.49</v>
      </c>
      <c r="I1443" s="25">
        <f>INDEX(tblAccounts[sales_rep_id],MATCH(B1443,tblAccounts[id],0))</f>
        <v>321690</v>
      </c>
      <c r="J1443" s="25">
        <f>INDEX(tblReps[region_id],MATCH(I1443,tblReps[id],0))</f>
        <v>1</v>
      </c>
      <c r="K1443" s="25" t="str">
        <f>INDEX(tblRegions[name],MATCH(J1443,tblRegions[id],0))</f>
        <v>Northeast</v>
      </c>
    </row>
    <row r="1444" spans="1:11" ht="15" customHeight="1" x14ac:dyDescent="0.3">
      <c r="A1444" s="25">
        <f>Raw_Orders!A1444</f>
        <v>1443</v>
      </c>
      <c r="B1444" s="25">
        <f>Raw_Orders!B1444</f>
        <v>2051</v>
      </c>
      <c r="C1444" s="30">
        <f>INT(Raw_Orders!C1444)</f>
        <v>42288</v>
      </c>
      <c r="D1444" s="25">
        <f t="shared" si="66"/>
        <v>2015</v>
      </c>
      <c r="E1444" s="25">
        <f t="shared" si="67"/>
        <v>10</v>
      </c>
      <c r="F1444" s="25" t="str">
        <f t="shared" si="68"/>
        <v>Oct</v>
      </c>
      <c r="G1444" s="25">
        <f>Raw_Orders!G1444</f>
        <v>739</v>
      </c>
      <c r="H1444" s="29">
        <f>Raw_Orders!K1444</f>
        <v>4095.08</v>
      </c>
      <c r="I1444" s="25">
        <f>INDEX(tblAccounts[sales_rep_id],MATCH(B1444,tblAccounts[id],0))</f>
        <v>321690</v>
      </c>
      <c r="J1444" s="25">
        <f>INDEX(tblReps[region_id],MATCH(I1444,tblReps[id],0))</f>
        <v>1</v>
      </c>
      <c r="K1444" s="25" t="str">
        <f>INDEX(tblRegions[name],MATCH(J1444,tblRegions[id],0))</f>
        <v>Northeast</v>
      </c>
    </row>
    <row r="1445" spans="1:11" ht="15" customHeight="1" x14ac:dyDescent="0.3">
      <c r="A1445" s="25">
        <f>Raw_Orders!A1445</f>
        <v>1444</v>
      </c>
      <c r="B1445" s="25">
        <f>Raw_Orders!B1445</f>
        <v>2051</v>
      </c>
      <c r="C1445" s="30">
        <f>INT(Raw_Orders!C1445)</f>
        <v>42318</v>
      </c>
      <c r="D1445" s="25">
        <f t="shared" si="66"/>
        <v>2015</v>
      </c>
      <c r="E1445" s="25">
        <f t="shared" si="67"/>
        <v>11</v>
      </c>
      <c r="F1445" s="25" t="str">
        <f t="shared" si="68"/>
        <v>Nov</v>
      </c>
      <c r="G1445" s="25">
        <f>Raw_Orders!G1445</f>
        <v>500</v>
      </c>
      <c r="H1445" s="29">
        <f>Raw_Orders!K1445</f>
        <v>2669.63</v>
      </c>
      <c r="I1445" s="25">
        <f>INDEX(tblAccounts[sales_rep_id],MATCH(B1445,tblAccounts[id],0))</f>
        <v>321690</v>
      </c>
      <c r="J1445" s="25">
        <f>INDEX(tblReps[region_id],MATCH(I1445,tblReps[id],0))</f>
        <v>1</v>
      </c>
      <c r="K1445" s="25" t="str">
        <f>INDEX(tblRegions[name],MATCH(J1445,tblRegions[id],0))</f>
        <v>Northeast</v>
      </c>
    </row>
    <row r="1446" spans="1:11" ht="15" customHeight="1" x14ac:dyDescent="0.3">
      <c r="A1446" s="25">
        <f>Raw_Orders!A1446</f>
        <v>1445</v>
      </c>
      <c r="B1446" s="25">
        <f>Raw_Orders!B1446</f>
        <v>2051</v>
      </c>
      <c r="C1446" s="30">
        <f>INT(Raw_Orders!C1446)</f>
        <v>42347</v>
      </c>
      <c r="D1446" s="25">
        <f t="shared" si="66"/>
        <v>2015</v>
      </c>
      <c r="E1446" s="25">
        <f t="shared" si="67"/>
        <v>12</v>
      </c>
      <c r="F1446" s="25" t="str">
        <f t="shared" si="68"/>
        <v>Dec</v>
      </c>
      <c r="G1446" s="25">
        <f>Raw_Orders!G1446</f>
        <v>570</v>
      </c>
      <c r="H1446" s="29">
        <f>Raw_Orders!K1446</f>
        <v>3043.99</v>
      </c>
      <c r="I1446" s="25">
        <f>INDEX(tblAccounts[sales_rep_id],MATCH(B1446,tblAccounts[id],0))</f>
        <v>321690</v>
      </c>
      <c r="J1446" s="25">
        <f>INDEX(tblReps[region_id],MATCH(I1446,tblReps[id],0))</f>
        <v>1</v>
      </c>
      <c r="K1446" s="25" t="str">
        <f>INDEX(tblRegions[name],MATCH(J1446,tblRegions[id],0))</f>
        <v>Northeast</v>
      </c>
    </row>
    <row r="1447" spans="1:11" ht="15" customHeight="1" x14ac:dyDescent="0.3">
      <c r="A1447" s="25">
        <f>Raw_Orders!A1447</f>
        <v>1446</v>
      </c>
      <c r="B1447" s="25">
        <f>Raw_Orders!B1447</f>
        <v>2051</v>
      </c>
      <c r="C1447" s="30">
        <f>INT(Raw_Orders!C1447)</f>
        <v>42377</v>
      </c>
      <c r="D1447" s="25">
        <f t="shared" si="66"/>
        <v>2016</v>
      </c>
      <c r="E1447" s="25">
        <f t="shared" si="67"/>
        <v>1</v>
      </c>
      <c r="F1447" s="25" t="str">
        <f t="shared" si="68"/>
        <v>Jan</v>
      </c>
      <c r="G1447" s="25">
        <f>Raw_Orders!G1447</f>
        <v>536</v>
      </c>
      <c r="H1447" s="29">
        <f>Raw_Orders!K1447</f>
        <v>2757.2</v>
      </c>
      <c r="I1447" s="25">
        <f>INDEX(tblAccounts[sales_rep_id],MATCH(B1447,tblAccounts[id],0))</f>
        <v>321690</v>
      </c>
      <c r="J1447" s="25">
        <f>INDEX(tblReps[region_id],MATCH(I1447,tblReps[id],0))</f>
        <v>1</v>
      </c>
      <c r="K1447" s="25" t="str">
        <f>INDEX(tblRegions[name],MATCH(J1447,tblRegions[id],0))</f>
        <v>Northeast</v>
      </c>
    </row>
    <row r="1448" spans="1:11" ht="15" customHeight="1" x14ac:dyDescent="0.3">
      <c r="A1448" s="25">
        <f>Raw_Orders!A1448</f>
        <v>1447</v>
      </c>
      <c r="B1448" s="25">
        <f>Raw_Orders!B1448</f>
        <v>2051</v>
      </c>
      <c r="C1448" s="30">
        <f>INT(Raw_Orders!C1448)</f>
        <v>42406</v>
      </c>
      <c r="D1448" s="25">
        <f t="shared" si="66"/>
        <v>2016</v>
      </c>
      <c r="E1448" s="25">
        <f t="shared" si="67"/>
        <v>2</v>
      </c>
      <c r="F1448" s="25" t="str">
        <f t="shared" si="68"/>
        <v>Feb</v>
      </c>
      <c r="G1448" s="25">
        <f>Raw_Orders!G1448</f>
        <v>572</v>
      </c>
      <c r="H1448" s="29">
        <f>Raw_Orders!K1448</f>
        <v>3029.4</v>
      </c>
      <c r="I1448" s="25">
        <f>INDEX(tblAccounts[sales_rep_id],MATCH(B1448,tblAccounts[id],0))</f>
        <v>321690</v>
      </c>
      <c r="J1448" s="25">
        <f>INDEX(tblReps[region_id],MATCH(I1448,tblReps[id],0))</f>
        <v>1</v>
      </c>
      <c r="K1448" s="25" t="str">
        <f>INDEX(tblRegions[name],MATCH(J1448,tblRegions[id],0))</f>
        <v>Northeast</v>
      </c>
    </row>
    <row r="1449" spans="1:11" ht="15" customHeight="1" x14ac:dyDescent="0.3">
      <c r="A1449" s="25">
        <f>Raw_Orders!A1449</f>
        <v>1448</v>
      </c>
      <c r="B1449" s="25">
        <f>Raw_Orders!B1449</f>
        <v>2051</v>
      </c>
      <c r="C1449" s="30">
        <f>INT(Raw_Orders!C1449)</f>
        <v>42436</v>
      </c>
      <c r="D1449" s="25">
        <f t="shared" si="66"/>
        <v>2016</v>
      </c>
      <c r="E1449" s="25">
        <f t="shared" si="67"/>
        <v>3</v>
      </c>
      <c r="F1449" s="25" t="str">
        <f t="shared" si="68"/>
        <v>Mar</v>
      </c>
      <c r="G1449" s="25">
        <f>Raw_Orders!G1449</f>
        <v>486</v>
      </c>
      <c r="H1449" s="29">
        <f>Raw_Orders!K1449</f>
        <v>2425.14</v>
      </c>
      <c r="I1449" s="25">
        <f>INDEX(tblAccounts[sales_rep_id],MATCH(B1449,tblAccounts[id],0))</f>
        <v>321690</v>
      </c>
      <c r="J1449" s="25">
        <f>INDEX(tblReps[region_id],MATCH(I1449,tblReps[id],0))</f>
        <v>1</v>
      </c>
      <c r="K1449" s="25" t="str">
        <f>INDEX(tblRegions[name],MATCH(J1449,tblRegions[id],0))</f>
        <v>Northeast</v>
      </c>
    </row>
    <row r="1450" spans="1:11" ht="15" customHeight="1" x14ac:dyDescent="0.3">
      <c r="A1450" s="25">
        <f>Raw_Orders!A1450</f>
        <v>1449</v>
      </c>
      <c r="B1450" s="25">
        <f>Raw_Orders!B1450</f>
        <v>2051</v>
      </c>
      <c r="C1450" s="30">
        <f>INT(Raw_Orders!C1450)</f>
        <v>42465</v>
      </c>
      <c r="D1450" s="25">
        <f t="shared" si="66"/>
        <v>2016</v>
      </c>
      <c r="E1450" s="25">
        <f t="shared" si="67"/>
        <v>4</v>
      </c>
      <c r="F1450" s="25" t="str">
        <f t="shared" si="68"/>
        <v>Apr</v>
      </c>
      <c r="G1450" s="25">
        <f>Raw_Orders!G1450</f>
        <v>557</v>
      </c>
      <c r="H1450" s="29">
        <f>Raw_Orders!K1450</f>
        <v>2831.99</v>
      </c>
      <c r="I1450" s="25">
        <f>INDEX(tblAccounts[sales_rep_id],MATCH(B1450,tblAccounts[id],0))</f>
        <v>321690</v>
      </c>
      <c r="J1450" s="25">
        <f>INDEX(tblReps[region_id],MATCH(I1450,tblReps[id],0))</f>
        <v>1</v>
      </c>
      <c r="K1450" s="25" t="str">
        <f>INDEX(tblRegions[name],MATCH(J1450,tblRegions[id],0))</f>
        <v>Northeast</v>
      </c>
    </row>
    <row r="1451" spans="1:11" ht="15" customHeight="1" x14ac:dyDescent="0.3">
      <c r="A1451" s="25">
        <f>Raw_Orders!A1451</f>
        <v>1450</v>
      </c>
      <c r="B1451" s="25">
        <f>Raw_Orders!B1451</f>
        <v>2051</v>
      </c>
      <c r="C1451" s="30">
        <f>INT(Raw_Orders!C1451)</f>
        <v>42495</v>
      </c>
      <c r="D1451" s="25">
        <f t="shared" si="66"/>
        <v>2016</v>
      </c>
      <c r="E1451" s="25">
        <f t="shared" si="67"/>
        <v>5</v>
      </c>
      <c r="F1451" s="25" t="str">
        <f t="shared" si="68"/>
        <v>May</v>
      </c>
      <c r="G1451" s="25">
        <f>Raw_Orders!G1451</f>
        <v>601</v>
      </c>
      <c r="H1451" s="29">
        <f>Raw_Orders!K1451</f>
        <v>3013.38</v>
      </c>
      <c r="I1451" s="25">
        <f>INDEX(tblAccounts[sales_rep_id],MATCH(B1451,tblAccounts[id],0))</f>
        <v>321690</v>
      </c>
      <c r="J1451" s="25">
        <f>INDEX(tblReps[region_id],MATCH(I1451,tblReps[id],0))</f>
        <v>1</v>
      </c>
      <c r="K1451" s="25" t="str">
        <f>INDEX(tblRegions[name],MATCH(J1451,tblRegions[id],0))</f>
        <v>Northeast</v>
      </c>
    </row>
    <row r="1452" spans="1:11" ht="15" customHeight="1" x14ac:dyDescent="0.3">
      <c r="A1452" s="25">
        <f>Raw_Orders!A1452</f>
        <v>1451</v>
      </c>
      <c r="B1452" s="25">
        <f>Raw_Orders!B1452</f>
        <v>2051</v>
      </c>
      <c r="C1452" s="30">
        <f>INT(Raw_Orders!C1452)</f>
        <v>42525</v>
      </c>
      <c r="D1452" s="25">
        <f t="shared" si="66"/>
        <v>2016</v>
      </c>
      <c r="E1452" s="25">
        <f t="shared" si="67"/>
        <v>6</v>
      </c>
      <c r="F1452" s="25" t="str">
        <f t="shared" si="68"/>
        <v>Jun</v>
      </c>
      <c r="G1452" s="25">
        <f>Raw_Orders!G1452</f>
        <v>533</v>
      </c>
      <c r="H1452" s="29">
        <f>Raw_Orders!K1452</f>
        <v>2715.34</v>
      </c>
      <c r="I1452" s="25">
        <f>INDEX(tblAccounts[sales_rep_id],MATCH(B1452,tblAccounts[id],0))</f>
        <v>321690</v>
      </c>
      <c r="J1452" s="25">
        <f>INDEX(tblReps[region_id],MATCH(I1452,tblReps[id],0))</f>
        <v>1</v>
      </c>
      <c r="K1452" s="25" t="str">
        <f>INDEX(tblRegions[name],MATCH(J1452,tblRegions[id],0))</f>
        <v>Northeast</v>
      </c>
    </row>
    <row r="1453" spans="1:11" ht="15" customHeight="1" x14ac:dyDescent="0.3">
      <c r="A1453" s="25">
        <f>Raw_Orders!A1453</f>
        <v>1452</v>
      </c>
      <c r="B1453" s="25">
        <f>Raw_Orders!B1453</f>
        <v>2051</v>
      </c>
      <c r="C1453" s="30">
        <f>INT(Raw_Orders!C1453)</f>
        <v>42554</v>
      </c>
      <c r="D1453" s="25">
        <f t="shared" si="66"/>
        <v>2016</v>
      </c>
      <c r="E1453" s="25">
        <f t="shared" si="67"/>
        <v>7</v>
      </c>
      <c r="F1453" s="25" t="str">
        <f t="shared" si="68"/>
        <v>Jul</v>
      </c>
      <c r="G1453" s="25">
        <f>Raw_Orders!G1453</f>
        <v>510</v>
      </c>
      <c r="H1453" s="29">
        <f>Raw_Orders!K1453</f>
        <v>2623.15</v>
      </c>
      <c r="I1453" s="25">
        <f>INDEX(tblAccounts[sales_rep_id],MATCH(B1453,tblAccounts[id],0))</f>
        <v>321690</v>
      </c>
      <c r="J1453" s="25">
        <f>INDEX(tblReps[region_id],MATCH(I1453,tblReps[id],0))</f>
        <v>1</v>
      </c>
      <c r="K1453" s="25" t="str">
        <f>INDEX(tblRegions[name],MATCH(J1453,tblRegions[id],0))</f>
        <v>Northeast</v>
      </c>
    </row>
    <row r="1454" spans="1:11" ht="15" customHeight="1" x14ac:dyDescent="0.3">
      <c r="A1454" s="25">
        <f>Raw_Orders!A1454</f>
        <v>1453</v>
      </c>
      <c r="B1454" s="25">
        <f>Raw_Orders!B1454</f>
        <v>2051</v>
      </c>
      <c r="C1454" s="30">
        <f>INT(Raw_Orders!C1454)</f>
        <v>42584</v>
      </c>
      <c r="D1454" s="25">
        <f t="shared" si="66"/>
        <v>2016</v>
      </c>
      <c r="E1454" s="25">
        <f t="shared" si="67"/>
        <v>8</v>
      </c>
      <c r="F1454" s="25" t="str">
        <f t="shared" si="68"/>
        <v>Aug</v>
      </c>
      <c r="G1454" s="25">
        <f>Raw_Orders!G1454</f>
        <v>499</v>
      </c>
      <c r="H1454" s="29">
        <f>Raw_Orders!K1454</f>
        <v>2565.09</v>
      </c>
      <c r="I1454" s="25">
        <f>INDEX(tblAccounts[sales_rep_id],MATCH(B1454,tblAccounts[id],0))</f>
        <v>321690</v>
      </c>
      <c r="J1454" s="25">
        <f>INDEX(tblReps[region_id],MATCH(I1454,tblReps[id],0))</f>
        <v>1</v>
      </c>
      <c r="K1454" s="25" t="str">
        <f>INDEX(tblRegions[name],MATCH(J1454,tblRegions[id],0))</f>
        <v>Northeast</v>
      </c>
    </row>
    <row r="1455" spans="1:11" ht="15" customHeight="1" x14ac:dyDescent="0.3">
      <c r="A1455" s="25">
        <f>Raw_Orders!A1455</f>
        <v>1454</v>
      </c>
      <c r="B1455" s="25">
        <f>Raw_Orders!B1455</f>
        <v>2051</v>
      </c>
      <c r="C1455" s="30">
        <f>INT(Raw_Orders!C1455)</f>
        <v>42613</v>
      </c>
      <c r="D1455" s="25">
        <f t="shared" si="66"/>
        <v>2016</v>
      </c>
      <c r="E1455" s="25">
        <f t="shared" si="67"/>
        <v>8</v>
      </c>
      <c r="F1455" s="25" t="str">
        <f t="shared" si="68"/>
        <v>Aug</v>
      </c>
      <c r="G1455" s="25">
        <f>Raw_Orders!G1455</f>
        <v>551</v>
      </c>
      <c r="H1455" s="29">
        <f>Raw_Orders!K1455</f>
        <v>2879.57</v>
      </c>
      <c r="I1455" s="25">
        <f>INDEX(tblAccounts[sales_rep_id],MATCH(B1455,tblAccounts[id],0))</f>
        <v>321690</v>
      </c>
      <c r="J1455" s="25">
        <f>INDEX(tblReps[region_id],MATCH(I1455,tblReps[id],0))</f>
        <v>1</v>
      </c>
      <c r="K1455" s="25" t="str">
        <f>INDEX(tblRegions[name],MATCH(J1455,tblRegions[id],0))</f>
        <v>Northeast</v>
      </c>
    </row>
    <row r="1456" spans="1:11" ht="15" customHeight="1" x14ac:dyDescent="0.3">
      <c r="A1456" s="25">
        <f>Raw_Orders!A1456</f>
        <v>1455</v>
      </c>
      <c r="B1456" s="25">
        <f>Raw_Orders!B1456</f>
        <v>2051</v>
      </c>
      <c r="C1456" s="30">
        <f>INT(Raw_Orders!C1456)</f>
        <v>42642</v>
      </c>
      <c r="D1456" s="25">
        <f t="shared" si="66"/>
        <v>2016</v>
      </c>
      <c r="E1456" s="25">
        <f t="shared" si="67"/>
        <v>9</v>
      </c>
      <c r="F1456" s="25" t="str">
        <f t="shared" si="68"/>
        <v>Sep</v>
      </c>
      <c r="G1456" s="25">
        <f>Raw_Orders!G1456</f>
        <v>501</v>
      </c>
      <c r="H1456" s="29">
        <f>Raw_Orders!K1456</f>
        <v>2515.64</v>
      </c>
      <c r="I1456" s="25">
        <f>INDEX(tblAccounts[sales_rep_id],MATCH(B1456,tblAccounts[id],0))</f>
        <v>321690</v>
      </c>
      <c r="J1456" s="25">
        <f>INDEX(tblReps[region_id],MATCH(I1456,tblReps[id],0))</f>
        <v>1</v>
      </c>
      <c r="K1456" s="25" t="str">
        <f>INDEX(tblRegions[name],MATCH(J1456,tblRegions[id],0))</f>
        <v>Northeast</v>
      </c>
    </row>
    <row r="1457" spans="1:11" ht="15" customHeight="1" x14ac:dyDescent="0.3">
      <c r="A1457" s="25">
        <f>Raw_Orders!A1457</f>
        <v>1456</v>
      </c>
      <c r="B1457" s="25">
        <f>Raw_Orders!B1457</f>
        <v>2051</v>
      </c>
      <c r="C1457" s="30">
        <f>INT(Raw_Orders!C1457)</f>
        <v>42672</v>
      </c>
      <c r="D1457" s="25">
        <f t="shared" si="66"/>
        <v>2016</v>
      </c>
      <c r="E1457" s="25">
        <f t="shared" si="67"/>
        <v>10</v>
      </c>
      <c r="F1457" s="25" t="str">
        <f t="shared" si="68"/>
        <v>Oct</v>
      </c>
      <c r="G1457" s="25">
        <f>Raw_Orders!G1457</f>
        <v>538</v>
      </c>
      <c r="H1457" s="29">
        <f>Raw_Orders!K1457</f>
        <v>2839.62</v>
      </c>
      <c r="I1457" s="25">
        <f>INDEX(tblAccounts[sales_rep_id],MATCH(B1457,tblAccounts[id],0))</f>
        <v>321690</v>
      </c>
      <c r="J1457" s="25">
        <f>INDEX(tblReps[region_id],MATCH(I1457,tblReps[id],0))</f>
        <v>1</v>
      </c>
      <c r="K1457" s="25" t="str">
        <f>INDEX(tblRegions[name],MATCH(J1457,tblRegions[id],0))</f>
        <v>Northeast</v>
      </c>
    </row>
    <row r="1458" spans="1:11" ht="15" customHeight="1" x14ac:dyDescent="0.3">
      <c r="A1458" s="25">
        <f>Raw_Orders!A1458</f>
        <v>1457</v>
      </c>
      <c r="B1458" s="25">
        <f>Raw_Orders!B1458</f>
        <v>2051</v>
      </c>
      <c r="C1458" s="30">
        <f>INT(Raw_Orders!C1458)</f>
        <v>42702</v>
      </c>
      <c r="D1458" s="25">
        <f t="shared" si="66"/>
        <v>2016</v>
      </c>
      <c r="E1458" s="25">
        <f t="shared" si="67"/>
        <v>11</v>
      </c>
      <c r="F1458" s="25" t="str">
        <f t="shared" si="68"/>
        <v>Nov</v>
      </c>
      <c r="G1458" s="25">
        <f>Raw_Orders!G1458</f>
        <v>671</v>
      </c>
      <c r="H1458" s="29">
        <f>Raw_Orders!K1458</f>
        <v>3422.7</v>
      </c>
      <c r="I1458" s="25">
        <f>INDEX(tblAccounts[sales_rep_id],MATCH(B1458,tblAccounts[id],0))</f>
        <v>321690</v>
      </c>
      <c r="J1458" s="25">
        <f>INDEX(tblReps[region_id],MATCH(I1458,tblReps[id],0))</f>
        <v>1</v>
      </c>
      <c r="K1458" s="25" t="str">
        <f>INDEX(tblRegions[name],MATCH(J1458,tblRegions[id],0))</f>
        <v>Northeast</v>
      </c>
    </row>
    <row r="1459" spans="1:11" ht="15" customHeight="1" x14ac:dyDescent="0.3">
      <c r="A1459" s="25">
        <f>Raw_Orders!A1459</f>
        <v>1458</v>
      </c>
      <c r="B1459" s="25">
        <f>Raw_Orders!B1459</f>
        <v>2051</v>
      </c>
      <c r="C1459" s="30">
        <f>INT(Raw_Orders!C1459)</f>
        <v>42732</v>
      </c>
      <c r="D1459" s="25">
        <f t="shared" si="66"/>
        <v>2016</v>
      </c>
      <c r="E1459" s="25">
        <f t="shared" si="67"/>
        <v>12</v>
      </c>
      <c r="F1459" s="25" t="str">
        <f t="shared" si="68"/>
        <v>Dec</v>
      </c>
      <c r="G1459" s="25">
        <f>Raw_Orders!G1459</f>
        <v>495</v>
      </c>
      <c r="H1459" s="29">
        <f>Raw_Orders!K1459</f>
        <v>2500.0500000000002</v>
      </c>
      <c r="I1459" s="25">
        <f>INDEX(tblAccounts[sales_rep_id],MATCH(B1459,tblAccounts[id],0))</f>
        <v>321690</v>
      </c>
      <c r="J1459" s="25">
        <f>INDEX(tblReps[region_id],MATCH(I1459,tblReps[id],0))</f>
        <v>1</v>
      </c>
      <c r="K1459" s="25" t="str">
        <f>INDEX(tblRegions[name],MATCH(J1459,tblRegions[id],0))</f>
        <v>Northeast</v>
      </c>
    </row>
    <row r="1460" spans="1:11" ht="15" customHeight="1" x14ac:dyDescent="0.3">
      <c r="A1460" s="25">
        <f>Raw_Orders!A1460</f>
        <v>1459</v>
      </c>
      <c r="B1460" s="25">
        <f>Raw_Orders!B1460</f>
        <v>2061</v>
      </c>
      <c r="C1460" s="30">
        <f>INT(Raw_Orders!C1460)</f>
        <v>42705</v>
      </c>
      <c r="D1460" s="25">
        <f t="shared" si="66"/>
        <v>2016</v>
      </c>
      <c r="E1460" s="25">
        <f t="shared" si="67"/>
        <v>12</v>
      </c>
      <c r="F1460" s="25" t="str">
        <f t="shared" si="68"/>
        <v>Dec</v>
      </c>
      <c r="G1460" s="25">
        <f>Raw_Orders!G1460</f>
        <v>509</v>
      </c>
      <c r="H1460" s="29">
        <f>Raw_Orders!K1460</f>
        <v>2567.41</v>
      </c>
      <c r="I1460" s="25">
        <f>INDEX(tblAccounts[sales_rep_id],MATCH(B1460,tblAccounts[id],0))</f>
        <v>321710</v>
      </c>
      <c r="J1460" s="25">
        <f>INDEX(tblReps[region_id],MATCH(I1460,tblReps[id],0))</f>
        <v>2</v>
      </c>
      <c r="K1460" s="25" t="str">
        <f>INDEX(tblRegions[name],MATCH(J1460,tblRegions[id],0))</f>
        <v>Midwest</v>
      </c>
    </row>
    <row r="1461" spans="1:11" ht="15" customHeight="1" x14ac:dyDescent="0.3">
      <c r="A1461" s="25">
        <f>Raw_Orders!A1461</f>
        <v>1460</v>
      </c>
      <c r="B1461" s="25">
        <f>Raw_Orders!B1461</f>
        <v>2061</v>
      </c>
      <c r="C1461" s="30">
        <f>INT(Raw_Orders!C1461)</f>
        <v>42735</v>
      </c>
      <c r="D1461" s="25">
        <f t="shared" si="66"/>
        <v>2016</v>
      </c>
      <c r="E1461" s="25">
        <f t="shared" si="67"/>
        <v>12</v>
      </c>
      <c r="F1461" s="25" t="str">
        <f t="shared" si="68"/>
        <v>Dec</v>
      </c>
      <c r="G1461" s="25">
        <f>Raw_Orders!G1461</f>
        <v>480</v>
      </c>
      <c r="H1461" s="29">
        <f>Raw_Orders!K1461</f>
        <v>2395.1999999999998</v>
      </c>
      <c r="I1461" s="25">
        <f>INDEX(tblAccounts[sales_rep_id],MATCH(B1461,tblAccounts[id],0))</f>
        <v>321710</v>
      </c>
      <c r="J1461" s="25">
        <f>INDEX(tblReps[region_id],MATCH(I1461,tblReps[id],0))</f>
        <v>2</v>
      </c>
      <c r="K1461" s="25" t="str">
        <f>INDEX(tblRegions[name],MATCH(J1461,tblRegions[id],0))</f>
        <v>Midwest</v>
      </c>
    </row>
    <row r="1462" spans="1:11" ht="15" customHeight="1" x14ac:dyDescent="0.3">
      <c r="A1462" s="25">
        <f>Raw_Orders!A1462</f>
        <v>1461</v>
      </c>
      <c r="B1462" s="25">
        <f>Raw_Orders!B1462</f>
        <v>2071</v>
      </c>
      <c r="C1462" s="30">
        <f>INT(Raw_Orders!C1462)</f>
        <v>42553</v>
      </c>
      <c r="D1462" s="25">
        <f t="shared" si="66"/>
        <v>2016</v>
      </c>
      <c r="E1462" s="25">
        <f t="shared" si="67"/>
        <v>7</v>
      </c>
      <c r="F1462" s="25" t="str">
        <f t="shared" si="68"/>
        <v>Jul</v>
      </c>
      <c r="G1462" s="25">
        <f>Raw_Orders!G1462</f>
        <v>503</v>
      </c>
      <c r="H1462" s="29">
        <f>Raw_Orders!K1462</f>
        <v>2509.9699999999998</v>
      </c>
      <c r="I1462" s="25">
        <f>INDEX(tblAccounts[sales_rep_id],MATCH(B1462,tblAccounts[id],0))</f>
        <v>321720</v>
      </c>
      <c r="J1462" s="25">
        <f>INDEX(tblReps[region_id],MATCH(I1462,tblReps[id],0))</f>
        <v>2</v>
      </c>
      <c r="K1462" s="25" t="str">
        <f>INDEX(tblRegions[name],MATCH(J1462,tblRegions[id],0))</f>
        <v>Midwest</v>
      </c>
    </row>
    <row r="1463" spans="1:11" ht="15" customHeight="1" x14ac:dyDescent="0.3">
      <c r="A1463" s="25">
        <f>Raw_Orders!A1463</f>
        <v>1462</v>
      </c>
      <c r="B1463" s="25">
        <f>Raw_Orders!B1463</f>
        <v>2071</v>
      </c>
      <c r="C1463" s="30">
        <f>INT(Raw_Orders!C1463)</f>
        <v>42583</v>
      </c>
      <c r="D1463" s="25">
        <f t="shared" si="66"/>
        <v>2016</v>
      </c>
      <c r="E1463" s="25">
        <f t="shared" si="67"/>
        <v>8</v>
      </c>
      <c r="F1463" s="25" t="str">
        <f t="shared" si="68"/>
        <v>Aug</v>
      </c>
      <c r="G1463" s="25">
        <f>Raw_Orders!G1463</f>
        <v>512</v>
      </c>
      <c r="H1463" s="29">
        <f>Raw_Orders!K1463</f>
        <v>2554.88</v>
      </c>
      <c r="I1463" s="25">
        <f>INDEX(tblAccounts[sales_rep_id],MATCH(B1463,tblAccounts[id],0))</f>
        <v>321720</v>
      </c>
      <c r="J1463" s="25">
        <f>INDEX(tblReps[region_id],MATCH(I1463,tblReps[id],0))</f>
        <v>2</v>
      </c>
      <c r="K1463" s="25" t="str">
        <f>INDEX(tblRegions[name],MATCH(J1463,tblRegions[id],0))</f>
        <v>Midwest</v>
      </c>
    </row>
    <row r="1464" spans="1:11" ht="15" customHeight="1" x14ac:dyDescent="0.3">
      <c r="A1464" s="25">
        <f>Raw_Orders!A1464</f>
        <v>1463</v>
      </c>
      <c r="B1464" s="25">
        <f>Raw_Orders!B1464</f>
        <v>2071</v>
      </c>
      <c r="C1464" s="30">
        <f>INT(Raw_Orders!C1464)</f>
        <v>42613</v>
      </c>
      <c r="D1464" s="25">
        <f t="shared" si="66"/>
        <v>2016</v>
      </c>
      <c r="E1464" s="25">
        <f t="shared" si="67"/>
        <v>8</v>
      </c>
      <c r="F1464" s="25" t="str">
        <f t="shared" si="68"/>
        <v>Aug</v>
      </c>
      <c r="G1464" s="25">
        <f>Raw_Orders!G1464</f>
        <v>523</v>
      </c>
      <c r="H1464" s="29">
        <f>Raw_Orders!K1464</f>
        <v>2694.83</v>
      </c>
      <c r="I1464" s="25">
        <f>INDEX(tblAccounts[sales_rep_id],MATCH(B1464,tblAccounts[id],0))</f>
        <v>321720</v>
      </c>
      <c r="J1464" s="25">
        <f>INDEX(tblReps[region_id],MATCH(I1464,tblReps[id],0))</f>
        <v>2</v>
      </c>
      <c r="K1464" s="25" t="str">
        <f>INDEX(tblRegions[name],MATCH(J1464,tblRegions[id],0))</f>
        <v>Midwest</v>
      </c>
    </row>
    <row r="1465" spans="1:11" ht="15" customHeight="1" x14ac:dyDescent="0.3">
      <c r="A1465" s="25">
        <f>Raw_Orders!A1465</f>
        <v>1464</v>
      </c>
      <c r="B1465" s="25">
        <f>Raw_Orders!B1465</f>
        <v>2071</v>
      </c>
      <c r="C1465" s="30">
        <f>INT(Raw_Orders!C1465)</f>
        <v>42643</v>
      </c>
      <c r="D1465" s="25">
        <f t="shared" si="66"/>
        <v>2016</v>
      </c>
      <c r="E1465" s="25">
        <f t="shared" si="67"/>
        <v>9</v>
      </c>
      <c r="F1465" s="25" t="str">
        <f t="shared" si="68"/>
        <v>Sep</v>
      </c>
      <c r="G1465" s="25">
        <f>Raw_Orders!G1465</f>
        <v>517</v>
      </c>
      <c r="H1465" s="29">
        <f>Raw_Orders!K1465</f>
        <v>2612.33</v>
      </c>
      <c r="I1465" s="25">
        <f>INDEX(tblAccounts[sales_rep_id],MATCH(B1465,tblAccounts[id],0))</f>
        <v>321720</v>
      </c>
      <c r="J1465" s="25">
        <f>INDEX(tblReps[region_id],MATCH(I1465,tblReps[id],0))</f>
        <v>2</v>
      </c>
      <c r="K1465" s="25" t="str">
        <f>INDEX(tblRegions[name],MATCH(J1465,tblRegions[id],0))</f>
        <v>Midwest</v>
      </c>
    </row>
    <row r="1466" spans="1:11" ht="15" customHeight="1" x14ac:dyDescent="0.3">
      <c r="A1466" s="25">
        <f>Raw_Orders!A1466</f>
        <v>1465</v>
      </c>
      <c r="B1466" s="25">
        <f>Raw_Orders!B1466</f>
        <v>2071</v>
      </c>
      <c r="C1466" s="30">
        <f>INT(Raw_Orders!C1466)</f>
        <v>42672</v>
      </c>
      <c r="D1466" s="25">
        <f t="shared" si="66"/>
        <v>2016</v>
      </c>
      <c r="E1466" s="25">
        <f t="shared" si="67"/>
        <v>10</v>
      </c>
      <c r="F1466" s="25" t="str">
        <f t="shared" si="68"/>
        <v>Oct</v>
      </c>
      <c r="G1466" s="25">
        <f>Raw_Orders!G1466</f>
        <v>542</v>
      </c>
      <c r="H1466" s="29">
        <f>Raw_Orders!K1466</f>
        <v>2815.25</v>
      </c>
      <c r="I1466" s="25">
        <f>INDEX(tblAccounts[sales_rep_id],MATCH(B1466,tblAccounts[id],0))</f>
        <v>321720</v>
      </c>
      <c r="J1466" s="25">
        <f>INDEX(tblReps[region_id],MATCH(I1466,tblReps[id],0))</f>
        <v>2</v>
      </c>
      <c r="K1466" s="25" t="str">
        <f>INDEX(tblRegions[name],MATCH(J1466,tblRegions[id],0))</f>
        <v>Midwest</v>
      </c>
    </row>
    <row r="1467" spans="1:11" ht="15" customHeight="1" x14ac:dyDescent="0.3">
      <c r="A1467" s="25">
        <f>Raw_Orders!A1467</f>
        <v>1466</v>
      </c>
      <c r="B1467" s="25">
        <f>Raw_Orders!B1467</f>
        <v>2071</v>
      </c>
      <c r="C1467" s="30">
        <f>INT(Raw_Orders!C1467)</f>
        <v>42702</v>
      </c>
      <c r="D1467" s="25">
        <f t="shared" si="66"/>
        <v>2016</v>
      </c>
      <c r="E1467" s="25">
        <f t="shared" si="67"/>
        <v>11</v>
      </c>
      <c r="F1467" s="25" t="str">
        <f t="shared" si="68"/>
        <v>Nov</v>
      </c>
      <c r="G1467" s="25">
        <f>Raw_Orders!G1467</f>
        <v>499</v>
      </c>
      <c r="H1467" s="29">
        <f>Raw_Orders!K1467</f>
        <v>2490.0100000000002</v>
      </c>
      <c r="I1467" s="25">
        <f>INDEX(tblAccounts[sales_rep_id],MATCH(B1467,tblAccounts[id],0))</f>
        <v>321720</v>
      </c>
      <c r="J1467" s="25">
        <f>INDEX(tblReps[region_id],MATCH(I1467,tblReps[id],0))</f>
        <v>2</v>
      </c>
      <c r="K1467" s="25" t="str">
        <f>INDEX(tblRegions[name],MATCH(J1467,tblRegions[id],0))</f>
        <v>Midwest</v>
      </c>
    </row>
    <row r="1468" spans="1:11" ht="15" customHeight="1" x14ac:dyDescent="0.3">
      <c r="A1468" s="25">
        <f>Raw_Orders!A1468</f>
        <v>1467</v>
      </c>
      <c r="B1468" s="25">
        <f>Raw_Orders!B1468</f>
        <v>2071</v>
      </c>
      <c r="C1468" s="30">
        <f>INT(Raw_Orders!C1468)</f>
        <v>42732</v>
      </c>
      <c r="D1468" s="25">
        <f t="shared" si="66"/>
        <v>2016</v>
      </c>
      <c r="E1468" s="25">
        <f t="shared" si="67"/>
        <v>12</v>
      </c>
      <c r="F1468" s="25" t="str">
        <f t="shared" si="68"/>
        <v>Dec</v>
      </c>
      <c r="G1468" s="25">
        <f>Raw_Orders!G1468</f>
        <v>464</v>
      </c>
      <c r="H1468" s="29">
        <f>Raw_Orders!K1468</f>
        <v>2393.61</v>
      </c>
      <c r="I1468" s="25">
        <f>INDEX(tblAccounts[sales_rep_id],MATCH(B1468,tblAccounts[id],0))</f>
        <v>321720</v>
      </c>
      <c r="J1468" s="25">
        <f>INDEX(tblReps[region_id],MATCH(I1468,tblReps[id],0))</f>
        <v>2</v>
      </c>
      <c r="K1468" s="25" t="str">
        <f>INDEX(tblRegions[name],MATCH(J1468,tblRegions[id],0))</f>
        <v>Midwest</v>
      </c>
    </row>
    <row r="1469" spans="1:11" ht="15" customHeight="1" x14ac:dyDescent="0.3">
      <c r="A1469" s="25">
        <f>Raw_Orders!A1469</f>
        <v>1468</v>
      </c>
      <c r="B1469" s="25">
        <f>Raw_Orders!B1469</f>
        <v>2081</v>
      </c>
      <c r="C1469" s="30">
        <f>INT(Raw_Orders!C1469)</f>
        <v>41619</v>
      </c>
      <c r="D1469" s="25">
        <f t="shared" si="66"/>
        <v>2013</v>
      </c>
      <c r="E1469" s="25">
        <f t="shared" si="67"/>
        <v>12</v>
      </c>
      <c r="F1469" s="25" t="str">
        <f t="shared" si="68"/>
        <v>Dec</v>
      </c>
      <c r="G1469" s="25">
        <f>Raw_Orders!G1469</f>
        <v>311</v>
      </c>
      <c r="H1469" s="29">
        <f>Raw_Orders!K1469</f>
        <v>1551.89</v>
      </c>
      <c r="I1469" s="25">
        <f>INDEX(tblAccounts[sales_rep_id],MATCH(B1469,tblAccounts[id],0))</f>
        <v>321730</v>
      </c>
      <c r="J1469" s="25">
        <f>INDEX(tblReps[region_id],MATCH(I1469,tblReps[id],0))</f>
        <v>2</v>
      </c>
      <c r="K1469" s="25" t="str">
        <f>INDEX(tblRegions[name],MATCH(J1469,tblRegions[id],0))</f>
        <v>Midwest</v>
      </c>
    </row>
    <row r="1470" spans="1:11" ht="15" customHeight="1" x14ac:dyDescent="0.3">
      <c r="A1470" s="25">
        <f>Raw_Orders!A1470</f>
        <v>1469</v>
      </c>
      <c r="B1470" s="25">
        <f>Raw_Orders!B1470</f>
        <v>2081</v>
      </c>
      <c r="C1470" s="30">
        <f>INT(Raw_Orders!C1470)</f>
        <v>41648</v>
      </c>
      <c r="D1470" s="25">
        <f t="shared" si="66"/>
        <v>2014</v>
      </c>
      <c r="E1470" s="25">
        <f t="shared" si="67"/>
        <v>1</v>
      </c>
      <c r="F1470" s="25" t="str">
        <f t="shared" si="68"/>
        <v>Jan</v>
      </c>
      <c r="G1470" s="25">
        <f>Raw_Orders!G1470</f>
        <v>357</v>
      </c>
      <c r="H1470" s="29">
        <f>Raw_Orders!K1470</f>
        <v>1856.55</v>
      </c>
      <c r="I1470" s="25">
        <f>INDEX(tblAccounts[sales_rep_id],MATCH(B1470,tblAccounts[id],0))</f>
        <v>321730</v>
      </c>
      <c r="J1470" s="25">
        <f>INDEX(tblReps[region_id],MATCH(I1470,tblReps[id],0))</f>
        <v>2</v>
      </c>
      <c r="K1470" s="25" t="str">
        <f>INDEX(tblRegions[name],MATCH(J1470,tblRegions[id],0))</f>
        <v>Midwest</v>
      </c>
    </row>
    <row r="1471" spans="1:11" ht="15" customHeight="1" x14ac:dyDescent="0.3">
      <c r="A1471" s="25">
        <f>Raw_Orders!A1471</f>
        <v>1470</v>
      </c>
      <c r="B1471" s="25">
        <f>Raw_Orders!B1471</f>
        <v>2081</v>
      </c>
      <c r="C1471" s="30">
        <f>INT(Raw_Orders!C1471)</f>
        <v>41677</v>
      </c>
      <c r="D1471" s="25">
        <f t="shared" si="66"/>
        <v>2014</v>
      </c>
      <c r="E1471" s="25">
        <f t="shared" si="67"/>
        <v>2</v>
      </c>
      <c r="F1471" s="25" t="str">
        <f t="shared" si="68"/>
        <v>Feb</v>
      </c>
      <c r="G1471" s="25">
        <f>Raw_Orders!G1471</f>
        <v>344</v>
      </c>
      <c r="H1471" s="29">
        <f>Raw_Orders!K1471</f>
        <v>1859.75</v>
      </c>
      <c r="I1471" s="25">
        <f>INDEX(tblAccounts[sales_rep_id],MATCH(B1471,tblAccounts[id],0))</f>
        <v>321730</v>
      </c>
      <c r="J1471" s="25">
        <f>INDEX(tblReps[region_id],MATCH(I1471,tblReps[id],0))</f>
        <v>2</v>
      </c>
      <c r="K1471" s="25" t="str">
        <f>INDEX(tblRegions[name],MATCH(J1471,tblRegions[id],0))</f>
        <v>Midwest</v>
      </c>
    </row>
    <row r="1472" spans="1:11" ht="15" customHeight="1" x14ac:dyDescent="0.3">
      <c r="A1472" s="25">
        <f>Raw_Orders!A1472</f>
        <v>1471</v>
      </c>
      <c r="B1472" s="25">
        <f>Raw_Orders!B1472</f>
        <v>2081</v>
      </c>
      <c r="C1472" s="30">
        <f>INT(Raw_Orders!C1472)</f>
        <v>41706</v>
      </c>
      <c r="D1472" s="25">
        <f t="shared" si="66"/>
        <v>2014</v>
      </c>
      <c r="E1472" s="25">
        <f t="shared" si="67"/>
        <v>3</v>
      </c>
      <c r="F1472" s="25" t="str">
        <f t="shared" si="68"/>
        <v>Mar</v>
      </c>
      <c r="G1472" s="25">
        <f>Raw_Orders!G1472</f>
        <v>321</v>
      </c>
      <c r="H1472" s="29">
        <f>Raw_Orders!K1472</f>
        <v>1654.29</v>
      </c>
      <c r="I1472" s="25">
        <f>INDEX(tblAccounts[sales_rep_id],MATCH(B1472,tblAccounts[id],0))</f>
        <v>321730</v>
      </c>
      <c r="J1472" s="25">
        <f>INDEX(tblReps[region_id],MATCH(I1472,tblReps[id],0))</f>
        <v>2</v>
      </c>
      <c r="K1472" s="25" t="str">
        <f>INDEX(tblRegions[name],MATCH(J1472,tblRegions[id],0))</f>
        <v>Midwest</v>
      </c>
    </row>
    <row r="1473" spans="1:11" ht="15" customHeight="1" x14ac:dyDescent="0.3">
      <c r="A1473" s="25">
        <f>Raw_Orders!A1473</f>
        <v>1472</v>
      </c>
      <c r="B1473" s="25">
        <f>Raw_Orders!B1473</f>
        <v>2081</v>
      </c>
      <c r="C1473" s="30">
        <f>INT(Raw_Orders!C1473)</f>
        <v>41736</v>
      </c>
      <c r="D1473" s="25">
        <f t="shared" si="66"/>
        <v>2014</v>
      </c>
      <c r="E1473" s="25">
        <f t="shared" si="67"/>
        <v>4</v>
      </c>
      <c r="F1473" s="25" t="str">
        <f t="shared" si="68"/>
        <v>Apr</v>
      </c>
      <c r="G1473" s="25">
        <f>Raw_Orders!G1473</f>
        <v>454</v>
      </c>
      <c r="H1473" s="29">
        <f>Raw_Orders!K1473</f>
        <v>2511.21</v>
      </c>
      <c r="I1473" s="25">
        <f>INDEX(tblAccounts[sales_rep_id],MATCH(B1473,tblAccounts[id],0))</f>
        <v>321730</v>
      </c>
      <c r="J1473" s="25">
        <f>INDEX(tblReps[region_id],MATCH(I1473,tblReps[id],0))</f>
        <v>2</v>
      </c>
      <c r="K1473" s="25" t="str">
        <f>INDEX(tblRegions[name],MATCH(J1473,tblRegions[id],0))</f>
        <v>Midwest</v>
      </c>
    </row>
    <row r="1474" spans="1:11" ht="15" customHeight="1" x14ac:dyDescent="0.3">
      <c r="A1474" s="25">
        <f>Raw_Orders!A1474</f>
        <v>1473</v>
      </c>
      <c r="B1474" s="25">
        <f>Raw_Orders!B1474</f>
        <v>2081</v>
      </c>
      <c r="C1474" s="30">
        <f>INT(Raw_Orders!C1474)</f>
        <v>41766</v>
      </c>
      <c r="D1474" s="25">
        <f t="shared" ref="D1474:D1537" si="69">YEAR(C1474)</f>
        <v>2014</v>
      </c>
      <c r="E1474" s="25">
        <f t="shared" ref="E1474:E1537" si="70">MONTH(C1474)</f>
        <v>5</v>
      </c>
      <c r="F1474" s="25" t="str">
        <f t="shared" ref="F1474:F1537" si="71">TEXT(C1474,"mmm")</f>
        <v>May</v>
      </c>
      <c r="G1474" s="25">
        <f>Raw_Orders!G1474</f>
        <v>432</v>
      </c>
      <c r="H1474" s="29">
        <f>Raw_Orders!K1474</f>
        <v>2489.17</v>
      </c>
      <c r="I1474" s="25">
        <f>INDEX(tblAccounts[sales_rep_id],MATCH(B1474,tblAccounts[id],0))</f>
        <v>321730</v>
      </c>
      <c r="J1474" s="25">
        <f>INDEX(tblReps[region_id],MATCH(I1474,tblReps[id],0))</f>
        <v>2</v>
      </c>
      <c r="K1474" s="25" t="str">
        <f>INDEX(tblRegions[name],MATCH(J1474,tblRegions[id],0))</f>
        <v>Midwest</v>
      </c>
    </row>
    <row r="1475" spans="1:11" ht="15" customHeight="1" x14ac:dyDescent="0.3">
      <c r="A1475" s="25">
        <f>Raw_Orders!A1475</f>
        <v>1474</v>
      </c>
      <c r="B1475" s="25">
        <f>Raw_Orders!B1475</f>
        <v>2081</v>
      </c>
      <c r="C1475" s="30">
        <f>INT(Raw_Orders!C1475)</f>
        <v>41796</v>
      </c>
      <c r="D1475" s="25">
        <f t="shared" si="69"/>
        <v>2014</v>
      </c>
      <c r="E1475" s="25">
        <f t="shared" si="70"/>
        <v>6</v>
      </c>
      <c r="F1475" s="25" t="str">
        <f t="shared" si="71"/>
        <v>Jun</v>
      </c>
      <c r="G1475" s="25">
        <f>Raw_Orders!G1475</f>
        <v>380</v>
      </c>
      <c r="H1475" s="29">
        <f>Raw_Orders!K1475</f>
        <v>1994.39</v>
      </c>
      <c r="I1475" s="25">
        <f>INDEX(tblAccounts[sales_rep_id],MATCH(B1475,tblAccounts[id],0))</f>
        <v>321730</v>
      </c>
      <c r="J1475" s="25">
        <f>INDEX(tblReps[region_id],MATCH(I1475,tblReps[id],0))</f>
        <v>2</v>
      </c>
      <c r="K1475" s="25" t="str">
        <f>INDEX(tblRegions[name],MATCH(J1475,tblRegions[id],0))</f>
        <v>Midwest</v>
      </c>
    </row>
    <row r="1476" spans="1:11" ht="15" customHeight="1" x14ac:dyDescent="0.3">
      <c r="A1476" s="25">
        <f>Raw_Orders!A1476</f>
        <v>1475</v>
      </c>
      <c r="B1476" s="25">
        <f>Raw_Orders!B1476</f>
        <v>2091</v>
      </c>
      <c r="C1476" s="30">
        <f>INT(Raw_Orders!C1476)</f>
        <v>42323</v>
      </c>
      <c r="D1476" s="25">
        <f t="shared" si="69"/>
        <v>2015</v>
      </c>
      <c r="E1476" s="25">
        <f t="shared" si="70"/>
        <v>11</v>
      </c>
      <c r="F1476" s="25" t="str">
        <f t="shared" si="71"/>
        <v>Nov</v>
      </c>
      <c r="G1476" s="25">
        <f>Raw_Orders!G1476</f>
        <v>525</v>
      </c>
      <c r="H1476" s="29">
        <f>Raw_Orders!K1476</f>
        <v>2697.25</v>
      </c>
      <c r="I1476" s="25">
        <f>INDEX(tblAccounts[sales_rep_id],MATCH(B1476,tblAccounts[id],0))</f>
        <v>321740</v>
      </c>
      <c r="J1476" s="25">
        <f>INDEX(tblReps[region_id],MATCH(I1476,tblReps[id],0))</f>
        <v>2</v>
      </c>
      <c r="K1476" s="25" t="str">
        <f>INDEX(tblRegions[name],MATCH(J1476,tblRegions[id],0))</f>
        <v>Midwest</v>
      </c>
    </row>
    <row r="1477" spans="1:11" ht="15" customHeight="1" x14ac:dyDescent="0.3">
      <c r="A1477" s="25">
        <f>Raw_Orders!A1477</f>
        <v>1476</v>
      </c>
      <c r="B1477" s="25">
        <f>Raw_Orders!B1477</f>
        <v>2091</v>
      </c>
      <c r="C1477" s="30">
        <f>INT(Raw_Orders!C1477)</f>
        <v>42353</v>
      </c>
      <c r="D1477" s="25">
        <f t="shared" si="69"/>
        <v>2015</v>
      </c>
      <c r="E1477" s="25">
        <f t="shared" si="70"/>
        <v>12</v>
      </c>
      <c r="F1477" s="25" t="str">
        <f t="shared" si="71"/>
        <v>Dec</v>
      </c>
      <c r="G1477" s="25">
        <f>Raw_Orders!G1477</f>
        <v>505</v>
      </c>
      <c r="H1477" s="29">
        <f>Raw_Orders!K1477</f>
        <v>2554.34</v>
      </c>
      <c r="I1477" s="25">
        <f>INDEX(tblAccounts[sales_rep_id],MATCH(B1477,tblAccounts[id],0))</f>
        <v>321740</v>
      </c>
      <c r="J1477" s="25">
        <f>INDEX(tblReps[region_id],MATCH(I1477,tblReps[id],0))</f>
        <v>2</v>
      </c>
      <c r="K1477" s="25" t="str">
        <f>INDEX(tblRegions[name],MATCH(J1477,tblRegions[id],0))</f>
        <v>Midwest</v>
      </c>
    </row>
    <row r="1478" spans="1:11" ht="15" customHeight="1" x14ac:dyDescent="0.3">
      <c r="A1478" s="25">
        <f>Raw_Orders!A1478</f>
        <v>1477</v>
      </c>
      <c r="B1478" s="25">
        <f>Raw_Orders!B1478</f>
        <v>2091</v>
      </c>
      <c r="C1478" s="30">
        <f>INT(Raw_Orders!C1478)</f>
        <v>42383</v>
      </c>
      <c r="D1478" s="25">
        <f t="shared" si="69"/>
        <v>2016</v>
      </c>
      <c r="E1478" s="25">
        <f t="shared" si="70"/>
        <v>1</v>
      </c>
      <c r="F1478" s="25" t="str">
        <f t="shared" si="71"/>
        <v>Jan</v>
      </c>
      <c r="G1478" s="25">
        <f>Raw_Orders!G1478</f>
        <v>980</v>
      </c>
      <c r="H1478" s="29">
        <f>Raw_Orders!K1478</f>
        <v>4949.67</v>
      </c>
      <c r="I1478" s="25">
        <f>INDEX(tblAccounts[sales_rep_id],MATCH(B1478,tblAccounts[id],0))</f>
        <v>321740</v>
      </c>
      <c r="J1478" s="25">
        <f>INDEX(tblReps[region_id],MATCH(I1478,tblReps[id],0))</f>
        <v>2</v>
      </c>
      <c r="K1478" s="25" t="str">
        <f>INDEX(tblRegions[name],MATCH(J1478,tblRegions[id],0))</f>
        <v>Midwest</v>
      </c>
    </row>
    <row r="1479" spans="1:11" ht="15" customHeight="1" x14ac:dyDescent="0.3">
      <c r="A1479" s="25">
        <f>Raw_Orders!A1479</f>
        <v>1478</v>
      </c>
      <c r="B1479" s="25">
        <f>Raw_Orders!B1479</f>
        <v>2091</v>
      </c>
      <c r="C1479" s="30">
        <f>INT(Raw_Orders!C1479)</f>
        <v>42413</v>
      </c>
      <c r="D1479" s="25">
        <f t="shared" si="69"/>
        <v>2016</v>
      </c>
      <c r="E1479" s="25">
        <f t="shared" si="70"/>
        <v>2</v>
      </c>
      <c r="F1479" s="25" t="str">
        <f t="shared" si="71"/>
        <v>Feb</v>
      </c>
      <c r="G1479" s="25">
        <f>Raw_Orders!G1479</f>
        <v>573</v>
      </c>
      <c r="H1479" s="29">
        <f>Raw_Orders!K1479</f>
        <v>2906.77</v>
      </c>
      <c r="I1479" s="25">
        <f>INDEX(tblAccounts[sales_rep_id],MATCH(B1479,tblAccounts[id],0))</f>
        <v>321740</v>
      </c>
      <c r="J1479" s="25">
        <f>INDEX(tblReps[region_id],MATCH(I1479,tblReps[id],0))</f>
        <v>2</v>
      </c>
      <c r="K1479" s="25" t="str">
        <f>INDEX(tblRegions[name],MATCH(J1479,tblRegions[id],0))</f>
        <v>Midwest</v>
      </c>
    </row>
    <row r="1480" spans="1:11" ht="15" customHeight="1" x14ac:dyDescent="0.3">
      <c r="A1480" s="25">
        <f>Raw_Orders!A1480</f>
        <v>1479</v>
      </c>
      <c r="B1480" s="25">
        <f>Raw_Orders!B1480</f>
        <v>2091</v>
      </c>
      <c r="C1480" s="30">
        <f>INT(Raw_Orders!C1480)</f>
        <v>42442</v>
      </c>
      <c r="D1480" s="25">
        <f t="shared" si="69"/>
        <v>2016</v>
      </c>
      <c r="E1480" s="25">
        <f t="shared" si="70"/>
        <v>3</v>
      </c>
      <c r="F1480" s="25" t="str">
        <f t="shared" si="71"/>
        <v>Mar</v>
      </c>
      <c r="G1480" s="25">
        <f>Raw_Orders!G1480</f>
        <v>498</v>
      </c>
      <c r="H1480" s="29">
        <f>Raw_Orders!K1480</f>
        <v>2491.2800000000002</v>
      </c>
      <c r="I1480" s="25">
        <f>INDEX(tblAccounts[sales_rep_id],MATCH(B1480,tblAccounts[id],0))</f>
        <v>321740</v>
      </c>
      <c r="J1480" s="25">
        <f>INDEX(tblReps[region_id],MATCH(I1480,tblReps[id],0))</f>
        <v>2</v>
      </c>
      <c r="K1480" s="25" t="str">
        <f>INDEX(tblRegions[name],MATCH(J1480,tblRegions[id],0))</f>
        <v>Midwest</v>
      </c>
    </row>
    <row r="1481" spans="1:11" ht="15" customHeight="1" x14ac:dyDescent="0.3">
      <c r="A1481" s="25">
        <f>Raw_Orders!A1481</f>
        <v>1480</v>
      </c>
      <c r="B1481" s="25">
        <f>Raw_Orders!B1481</f>
        <v>2091</v>
      </c>
      <c r="C1481" s="30">
        <f>INT(Raw_Orders!C1481)</f>
        <v>42472</v>
      </c>
      <c r="D1481" s="25">
        <f t="shared" si="69"/>
        <v>2016</v>
      </c>
      <c r="E1481" s="25">
        <f t="shared" si="70"/>
        <v>4</v>
      </c>
      <c r="F1481" s="25" t="str">
        <f t="shared" si="71"/>
        <v>Apr</v>
      </c>
      <c r="G1481" s="25">
        <f>Raw_Orders!G1481</f>
        <v>495</v>
      </c>
      <c r="H1481" s="29">
        <f>Raw_Orders!K1481</f>
        <v>2495.09</v>
      </c>
      <c r="I1481" s="25">
        <f>INDEX(tblAccounts[sales_rep_id],MATCH(B1481,tblAccounts[id],0))</f>
        <v>321740</v>
      </c>
      <c r="J1481" s="25">
        <f>INDEX(tblReps[region_id],MATCH(I1481,tblReps[id],0))</f>
        <v>2</v>
      </c>
      <c r="K1481" s="25" t="str">
        <f>INDEX(tblRegions[name],MATCH(J1481,tblRegions[id],0))</f>
        <v>Midwest</v>
      </c>
    </row>
    <row r="1482" spans="1:11" ht="15" customHeight="1" x14ac:dyDescent="0.3">
      <c r="A1482" s="25">
        <f>Raw_Orders!A1482</f>
        <v>1481</v>
      </c>
      <c r="B1482" s="25">
        <f>Raw_Orders!B1482</f>
        <v>2091</v>
      </c>
      <c r="C1482" s="30">
        <f>INT(Raw_Orders!C1482)</f>
        <v>42501</v>
      </c>
      <c r="D1482" s="25">
        <f t="shared" si="69"/>
        <v>2016</v>
      </c>
      <c r="E1482" s="25">
        <f t="shared" si="70"/>
        <v>5</v>
      </c>
      <c r="F1482" s="25" t="str">
        <f t="shared" si="71"/>
        <v>May</v>
      </c>
      <c r="G1482" s="25">
        <f>Raw_Orders!G1482</f>
        <v>529</v>
      </c>
      <c r="H1482" s="29">
        <f>Raw_Orders!K1482</f>
        <v>2639.71</v>
      </c>
      <c r="I1482" s="25">
        <f>INDEX(tblAccounts[sales_rep_id],MATCH(B1482,tblAccounts[id],0))</f>
        <v>321740</v>
      </c>
      <c r="J1482" s="25">
        <f>INDEX(tblReps[region_id],MATCH(I1482,tblReps[id],0))</f>
        <v>2</v>
      </c>
      <c r="K1482" s="25" t="str">
        <f>INDEX(tblRegions[name],MATCH(J1482,tblRegions[id],0))</f>
        <v>Midwest</v>
      </c>
    </row>
    <row r="1483" spans="1:11" ht="15" customHeight="1" x14ac:dyDescent="0.3">
      <c r="A1483" s="25">
        <f>Raw_Orders!A1483</f>
        <v>1482</v>
      </c>
      <c r="B1483" s="25">
        <f>Raw_Orders!B1483</f>
        <v>2091</v>
      </c>
      <c r="C1483" s="30">
        <f>INT(Raw_Orders!C1483)</f>
        <v>42531</v>
      </c>
      <c r="D1483" s="25">
        <f t="shared" si="69"/>
        <v>2016</v>
      </c>
      <c r="E1483" s="25">
        <f t="shared" si="70"/>
        <v>6</v>
      </c>
      <c r="F1483" s="25" t="str">
        <f t="shared" si="71"/>
        <v>Jun</v>
      </c>
      <c r="G1483" s="25">
        <f>Raw_Orders!G1483</f>
        <v>431</v>
      </c>
      <c r="H1483" s="29">
        <f>Raw_Orders!K1483</f>
        <v>2150.69</v>
      </c>
      <c r="I1483" s="25">
        <f>INDEX(tblAccounts[sales_rep_id],MATCH(B1483,tblAccounts[id],0))</f>
        <v>321740</v>
      </c>
      <c r="J1483" s="25">
        <f>INDEX(tblReps[region_id],MATCH(I1483,tblReps[id],0))</f>
        <v>2</v>
      </c>
      <c r="K1483" s="25" t="str">
        <f>INDEX(tblRegions[name],MATCH(J1483,tblRegions[id],0))</f>
        <v>Midwest</v>
      </c>
    </row>
    <row r="1484" spans="1:11" ht="15" customHeight="1" x14ac:dyDescent="0.3">
      <c r="A1484" s="25">
        <f>Raw_Orders!A1484</f>
        <v>1483</v>
      </c>
      <c r="B1484" s="25">
        <f>Raw_Orders!B1484</f>
        <v>2091</v>
      </c>
      <c r="C1484" s="30">
        <f>INT(Raw_Orders!C1484)</f>
        <v>42560</v>
      </c>
      <c r="D1484" s="25">
        <f t="shared" si="69"/>
        <v>2016</v>
      </c>
      <c r="E1484" s="25">
        <f t="shared" si="70"/>
        <v>7</v>
      </c>
      <c r="F1484" s="25" t="str">
        <f t="shared" si="71"/>
        <v>Jul</v>
      </c>
      <c r="G1484" s="25">
        <f>Raw_Orders!G1484</f>
        <v>502</v>
      </c>
      <c r="H1484" s="29">
        <f>Raw_Orders!K1484</f>
        <v>2542.48</v>
      </c>
      <c r="I1484" s="25">
        <f>INDEX(tblAccounts[sales_rep_id],MATCH(B1484,tblAccounts[id],0))</f>
        <v>321740</v>
      </c>
      <c r="J1484" s="25">
        <f>INDEX(tblReps[region_id],MATCH(I1484,tblReps[id],0))</f>
        <v>2</v>
      </c>
      <c r="K1484" s="25" t="str">
        <f>INDEX(tblRegions[name],MATCH(J1484,tblRegions[id],0))</f>
        <v>Midwest</v>
      </c>
    </row>
    <row r="1485" spans="1:11" ht="15" customHeight="1" x14ac:dyDescent="0.3">
      <c r="A1485" s="25">
        <f>Raw_Orders!A1485</f>
        <v>1484</v>
      </c>
      <c r="B1485" s="25">
        <f>Raw_Orders!B1485</f>
        <v>2091</v>
      </c>
      <c r="C1485" s="30">
        <f>INT(Raw_Orders!C1485)</f>
        <v>42590</v>
      </c>
      <c r="D1485" s="25">
        <f t="shared" si="69"/>
        <v>2016</v>
      </c>
      <c r="E1485" s="25">
        <f t="shared" si="70"/>
        <v>8</v>
      </c>
      <c r="F1485" s="25" t="str">
        <f t="shared" si="71"/>
        <v>Aug</v>
      </c>
      <c r="G1485" s="25">
        <f>Raw_Orders!G1485</f>
        <v>505</v>
      </c>
      <c r="H1485" s="29">
        <f>Raw_Orders!K1485</f>
        <v>2539.9499999999998</v>
      </c>
      <c r="I1485" s="25">
        <f>INDEX(tblAccounts[sales_rep_id],MATCH(B1485,tblAccounts[id],0))</f>
        <v>321740</v>
      </c>
      <c r="J1485" s="25">
        <f>INDEX(tblReps[region_id],MATCH(I1485,tblReps[id],0))</f>
        <v>2</v>
      </c>
      <c r="K1485" s="25" t="str">
        <f>INDEX(tblRegions[name],MATCH(J1485,tblRegions[id],0))</f>
        <v>Midwest</v>
      </c>
    </row>
    <row r="1486" spans="1:11" ht="15" customHeight="1" x14ac:dyDescent="0.3">
      <c r="A1486" s="25">
        <f>Raw_Orders!A1486</f>
        <v>1485</v>
      </c>
      <c r="B1486" s="25">
        <f>Raw_Orders!B1486</f>
        <v>2091</v>
      </c>
      <c r="C1486" s="30">
        <f>INT(Raw_Orders!C1486)</f>
        <v>42619</v>
      </c>
      <c r="D1486" s="25">
        <f t="shared" si="69"/>
        <v>2016</v>
      </c>
      <c r="E1486" s="25">
        <f t="shared" si="70"/>
        <v>9</v>
      </c>
      <c r="F1486" s="25" t="str">
        <f t="shared" si="71"/>
        <v>Sep</v>
      </c>
      <c r="G1486" s="25">
        <f>Raw_Orders!G1486</f>
        <v>633</v>
      </c>
      <c r="H1486" s="29">
        <f>Raw_Orders!K1486</f>
        <v>3553.05</v>
      </c>
      <c r="I1486" s="25">
        <f>INDEX(tblAccounts[sales_rep_id],MATCH(B1486,tblAccounts[id],0))</f>
        <v>321740</v>
      </c>
      <c r="J1486" s="25">
        <f>INDEX(tblReps[region_id],MATCH(I1486,tblReps[id],0))</f>
        <v>2</v>
      </c>
      <c r="K1486" s="25" t="str">
        <f>INDEX(tblRegions[name],MATCH(J1486,tblRegions[id],0))</f>
        <v>Midwest</v>
      </c>
    </row>
    <row r="1487" spans="1:11" ht="15" customHeight="1" x14ac:dyDescent="0.3">
      <c r="A1487" s="25">
        <f>Raw_Orders!A1487</f>
        <v>1486</v>
      </c>
      <c r="B1487" s="25">
        <f>Raw_Orders!B1487</f>
        <v>2091</v>
      </c>
      <c r="C1487" s="30">
        <f>INT(Raw_Orders!C1487)</f>
        <v>42648</v>
      </c>
      <c r="D1487" s="25">
        <f t="shared" si="69"/>
        <v>2016</v>
      </c>
      <c r="E1487" s="25">
        <f t="shared" si="70"/>
        <v>10</v>
      </c>
      <c r="F1487" s="25" t="str">
        <f t="shared" si="71"/>
        <v>Oct</v>
      </c>
      <c r="G1487" s="25">
        <f>Raw_Orders!G1487</f>
        <v>497</v>
      </c>
      <c r="H1487" s="29">
        <f>Raw_Orders!K1487</f>
        <v>2513.81</v>
      </c>
      <c r="I1487" s="25">
        <f>INDEX(tblAccounts[sales_rep_id],MATCH(B1487,tblAccounts[id],0))</f>
        <v>321740</v>
      </c>
      <c r="J1487" s="25">
        <f>INDEX(tblReps[region_id],MATCH(I1487,tblReps[id],0))</f>
        <v>2</v>
      </c>
      <c r="K1487" s="25" t="str">
        <f>INDEX(tblRegions[name],MATCH(J1487,tblRegions[id],0))</f>
        <v>Midwest</v>
      </c>
    </row>
    <row r="1488" spans="1:11" ht="15" customHeight="1" x14ac:dyDescent="0.3">
      <c r="A1488" s="25">
        <f>Raw_Orders!A1488</f>
        <v>1487</v>
      </c>
      <c r="B1488" s="25">
        <f>Raw_Orders!B1488</f>
        <v>2091</v>
      </c>
      <c r="C1488" s="30">
        <f>INT(Raw_Orders!C1488)</f>
        <v>42677</v>
      </c>
      <c r="D1488" s="25">
        <f t="shared" si="69"/>
        <v>2016</v>
      </c>
      <c r="E1488" s="25">
        <f t="shared" si="70"/>
        <v>11</v>
      </c>
      <c r="F1488" s="25" t="str">
        <f t="shared" si="71"/>
        <v>Nov</v>
      </c>
      <c r="G1488" s="25">
        <f>Raw_Orders!G1488</f>
        <v>612</v>
      </c>
      <c r="H1488" s="29">
        <f>Raw_Orders!K1488</f>
        <v>3439.44</v>
      </c>
      <c r="I1488" s="25">
        <f>INDEX(tblAccounts[sales_rep_id],MATCH(B1488,tblAccounts[id],0))</f>
        <v>321740</v>
      </c>
      <c r="J1488" s="25">
        <f>INDEX(tblReps[region_id],MATCH(I1488,tblReps[id],0))</f>
        <v>2</v>
      </c>
      <c r="K1488" s="25" t="str">
        <f>INDEX(tblRegions[name],MATCH(J1488,tblRegions[id],0))</f>
        <v>Midwest</v>
      </c>
    </row>
    <row r="1489" spans="1:11" ht="15" customHeight="1" x14ac:dyDescent="0.3">
      <c r="A1489" s="25">
        <f>Raw_Orders!A1489</f>
        <v>1488</v>
      </c>
      <c r="B1489" s="25">
        <f>Raw_Orders!B1489</f>
        <v>2091</v>
      </c>
      <c r="C1489" s="30">
        <f>INT(Raw_Orders!C1489)</f>
        <v>42706</v>
      </c>
      <c r="D1489" s="25">
        <f t="shared" si="69"/>
        <v>2016</v>
      </c>
      <c r="E1489" s="25">
        <f t="shared" si="70"/>
        <v>12</v>
      </c>
      <c r="F1489" s="25" t="str">
        <f t="shared" si="71"/>
        <v>Dec</v>
      </c>
      <c r="G1489" s="25">
        <f>Raw_Orders!G1489</f>
        <v>638</v>
      </c>
      <c r="H1489" s="29">
        <f>Raw_Orders!K1489</f>
        <v>3277.4</v>
      </c>
      <c r="I1489" s="25">
        <f>INDEX(tblAccounts[sales_rep_id],MATCH(B1489,tblAccounts[id],0))</f>
        <v>321740</v>
      </c>
      <c r="J1489" s="25">
        <f>INDEX(tblReps[region_id],MATCH(I1489,tblReps[id],0))</f>
        <v>2</v>
      </c>
      <c r="K1489" s="25" t="str">
        <f>INDEX(tblRegions[name],MATCH(J1489,tblRegions[id],0))</f>
        <v>Midwest</v>
      </c>
    </row>
    <row r="1490" spans="1:11" ht="15" customHeight="1" x14ac:dyDescent="0.3">
      <c r="A1490" s="25">
        <f>Raw_Orders!A1490</f>
        <v>1489</v>
      </c>
      <c r="B1490" s="25">
        <f>Raw_Orders!B1490</f>
        <v>2091</v>
      </c>
      <c r="C1490" s="30">
        <f>INT(Raw_Orders!C1490)</f>
        <v>42735</v>
      </c>
      <c r="D1490" s="25">
        <f t="shared" si="69"/>
        <v>2016</v>
      </c>
      <c r="E1490" s="25">
        <f t="shared" si="70"/>
        <v>12</v>
      </c>
      <c r="F1490" s="25" t="str">
        <f t="shared" si="71"/>
        <v>Dec</v>
      </c>
      <c r="G1490" s="25">
        <f>Raw_Orders!G1490</f>
        <v>1085</v>
      </c>
      <c r="H1490" s="29">
        <f>Raw_Orders!K1490</f>
        <v>7349.08</v>
      </c>
      <c r="I1490" s="25">
        <f>INDEX(tblAccounts[sales_rep_id],MATCH(B1490,tblAccounts[id],0))</f>
        <v>321740</v>
      </c>
      <c r="J1490" s="25">
        <f>INDEX(tblReps[region_id],MATCH(I1490,tblReps[id],0))</f>
        <v>2</v>
      </c>
      <c r="K1490" s="25" t="str">
        <f>INDEX(tblRegions[name],MATCH(J1490,tblRegions[id],0))</f>
        <v>Midwest</v>
      </c>
    </row>
    <row r="1491" spans="1:11" ht="15" customHeight="1" x14ac:dyDescent="0.3">
      <c r="A1491" s="25">
        <f>Raw_Orders!A1491</f>
        <v>1490</v>
      </c>
      <c r="B1491" s="25">
        <f>Raw_Orders!B1491</f>
        <v>2101</v>
      </c>
      <c r="C1491" s="30">
        <f>INT(Raw_Orders!C1491)</f>
        <v>42263</v>
      </c>
      <c r="D1491" s="25">
        <f t="shared" si="69"/>
        <v>2015</v>
      </c>
      <c r="E1491" s="25">
        <f t="shared" si="70"/>
        <v>9</v>
      </c>
      <c r="F1491" s="25" t="str">
        <f t="shared" si="71"/>
        <v>Sep</v>
      </c>
      <c r="G1491" s="25">
        <f>Raw_Orders!G1491</f>
        <v>437</v>
      </c>
      <c r="H1491" s="29">
        <f>Raw_Orders!K1491</f>
        <v>2224.4499999999998</v>
      </c>
      <c r="I1491" s="25">
        <f>INDEX(tblAccounts[sales_rep_id],MATCH(B1491,tblAccounts[id],0))</f>
        <v>321750</v>
      </c>
      <c r="J1491" s="25">
        <f>INDEX(tblReps[region_id],MATCH(I1491,tblReps[id],0))</f>
        <v>2</v>
      </c>
      <c r="K1491" s="25" t="str">
        <f>INDEX(tblRegions[name],MATCH(J1491,tblRegions[id],0))</f>
        <v>Midwest</v>
      </c>
    </row>
    <row r="1492" spans="1:11" ht="15" customHeight="1" x14ac:dyDescent="0.3">
      <c r="A1492" s="25">
        <f>Raw_Orders!A1492</f>
        <v>1491</v>
      </c>
      <c r="B1492" s="25">
        <f>Raw_Orders!B1492</f>
        <v>2101</v>
      </c>
      <c r="C1492" s="30">
        <f>INT(Raw_Orders!C1492)</f>
        <v>42292</v>
      </c>
      <c r="D1492" s="25">
        <f t="shared" si="69"/>
        <v>2015</v>
      </c>
      <c r="E1492" s="25">
        <f t="shared" si="70"/>
        <v>10</v>
      </c>
      <c r="F1492" s="25" t="str">
        <f t="shared" si="71"/>
        <v>Oct</v>
      </c>
      <c r="G1492" s="25">
        <f>Raw_Orders!G1492</f>
        <v>354</v>
      </c>
      <c r="H1492" s="29">
        <f>Raw_Orders!K1492</f>
        <v>1908.45</v>
      </c>
      <c r="I1492" s="25">
        <f>INDEX(tblAccounts[sales_rep_id],MATCH(B1492,tblAccounts[id],0))</f>
        <v>321750</v>
      </c>
      <c r="J1492" s="25">
        <f>INDEX(tblReps[region_id],MATCH(I1492,tblReps[id],0))</f>
        <v>2</v>
      </c>
      <c r="K1492" s="25" t="str">
        <f>INDEX(tblRegions[name],MATCH(J1492,tblRegions[id],0))</f>
        <v>Midwest</v>
      </c>
    </row>
    <row r="1493" spans="1:11" ht="15" customHeight="1" x14ac:dyDescent="0.3">
      <c r="A1493" s="25">
        <f>Raw_Orders!A1493</f>
        <v>1492</v>
      </c>
      <c r="B1493" s="25">
        <f>Raw_Orders!B1493</f>
        <v>2101</v>
      </c>
      <c r="C1493" s="30">
        <f>INT(Raw_Orders!C1493)</f>
        <v>42321</v>
      </c>
      <c r="D1493" s="25">
        <f t="shared" si="69"/>
        <v>2015</v>
      </c>
      <c r="E1493" s="25">
        <f t="shared" si="70"/>
        <v>11</v>
      </c>
      <c r="F1493" s="25" t="str">
        <f t="shared" si="71"/>
        <v>Nov</v>
      </c>
      <c r="G1493" s="25">
        <f>Raw_Orders!G1493</f>
        <v>775</v>
      </c>
      <c r="H1493" s="29">
        <f>Raw_Orders!K1493</f>
        <v>4108.26</v>
      </c>
      <c r="I1493" s="25">
        <f>INDEX(tblAccounts[sales_rep_id],MATCH(B1493,tblAccounts[id],0))</f>
        <v>321750</v>
      </c>
      <c r="J1493" s="25">
        <f>INDEX(tblReps[region_id],MATCH(I1493,tblReps[id],0))</f>
        <v>2</v>
      </c>
      <c r="K1493" s="25" t="str">
        <f>INDEX(tblRegions[name],MATCH(J1493,tblRegions[id],0))</f>
        <v>Midwest</v>
      </c>
    </row>
    <row r="1494" spans="1:11" ht="15" customHeight="1" x14ac:dyDescent="0.3">
      <c r="A1494" s="25">
        <f>Raw_Orders!A1494</f>
        <v>1493</v>
      </c>
      <c r="B1494" s="25">
        <f>Raw_Orders!B1494</f>
        <v>2101</v>
      </c>
      <c r="C1494" s="30">
        <f>INT(Raw_Orders!C1494)</f>
        <v>42350</v>
      </c>
      <c r="D1494" s="25">
        <f t="shared" si="69"/>
        <v>2015</v>
      </c>
      <c r="E1494" s="25">
        <f t="shared" si="70"/>
        <v>12</v>
      </c>
      <c r="F1494" s="25" t="str">
        <f t="shared" si="71"/>
        <v>Dec</v>
      </c>
      <c r="G1494" s="25">
        <f>Raw_Orders!G1494</f>
        <v>374</v>
      </c>
      <c r="H1494" s="29">
        <f>Raw_Orders!K1494</f>
        <v>2039.41</v>
      </c>
      <c r="I1494" s="25">
        <f>INDEX(tblAccounts[sales_rep_id],MATCH(B1494,tblAccounts[id],0))</f>
        <v>321750</v>
      </c>
      <c r="J1494" s="25">
        <f>INDEX(tblReps[region_id],MATCH(I1494,tblReps[id],0))</f>
        <v>2</v>
      </c>
      <c r="K1494" s="25" t="str">
        <f>INDEX(tblRegions[name],MATCH(J1494,tblRegions[id],0))</f>
        <v>Midwest</v>
      </c>
    </row>
    <row r="1495" spans="1:11" ht="15" customHeight="1" x14ac:dyDescent="0.3">
      <c r="A1495" s="25">
        <f>Raw_Orders!A1495</f>
        <v>1494</v>
      </c>
      <c r="B1495" s="25">
        <f>Raw_Orders!B1495</f>
        <v>2101</v>
      </c>
      <c r="C1495" s="30">
        <f>INT(Raw_Orders!C1495)</f>
        <v>42379</v>
      </c>
      <c r="D1495" s="25">
        <f t="shared" si="69"/>
        <v>2016</v>
      </c>
      <c r="E1495" s="25">
        <f t="shared" si="70"/>
        <v>1</v>
      </c>
      <c r="F1495" s="25" t="str">
        <f t="shared" si="71"/>
        <v>Jan</v>
      </c>
      <c r="G1495" s="25">
        <f>Raw_Orders!G1495</f>
        <v>351</v>
      </c>
      <c r="H1495" s="29">
        <f>Raw_Orders!K1495</f>
        <v>2053.7600000000002</v>
      </c>
      <c r="I1495" s="25">
        <f>INDEX(tblAccounts[sales_rep_id],MATCH(B1495,tblAccounts[id],0))</f>
        <v>321750</v>
      </c>
      <c r="J1495" s="25">
        <f>INDEX(tblReps[region_id],MATCH(I1495,tblReps[id],0))</f>
        <v>2</v>
      </c>
      <c r="K1495" s="25" t="str">
        <f>INDEX(tblRegions[name],MATCH(J1495,tblRegions[id],0))</f>
        <v>Midwest</v>
      </c>
    </row>
    <row r="1496" spans="1:11" ht="15" customHeight="1" x14ac:dyDescent="0.3">
      <c r="A1496" s="25">
        <f>Raw_Orders!A1496</f>
        <v>1495</v>
      </c>
      <c r="B1496" s="25">
        <f>Raw_Orders!B1496</f>
        <v>2101</v>
      </c>
      <c r="C1496" s="30">
        <f>INT(Raw_Orders!C1496)</f>
        <v>42410</v>
      </c>
      <c r="D1496" s="25">
        <f t="shared" si="69"/>
        <v>2016</v>
      </c>
      <c r="E1496" s="25">
        <f t="shared" si="70"/>
        <v>2</v>
      </c>
      <c r="F1496" s="25" t="str">
        <f t="shared" si="71"/>
        <v>Feb</v>
      </c>
      <c r="G1496" s="25">
        <f>Raw_Orders!G1496</f>
        <v>390</v>
      </c>
      <c r="H1496" s="29">
        <f>Raw_Orders!K1496</f>
        <v>2128.6799999999998</v>
      </c>
      <c r="I1496" s="25">
        <f>INDEX(tblAccounts[sales_rep_id],MATCH(B1496,tblAccounts[id],0))</f>
        <v>321750</v>
      </c>
      <c r="J1496" s="25">
        <f>INDEX(tblReps[region_id],MATCH(I1496,tblReps[id],0))</f>
        <v>2</v>
      </c>
      <c r="K1496" s="25" t="str">
        <f>INDEX(tblRegions[name],MATCH(J1496,tblRegions[id],0))</f>
        <v>Midwest</v>
      </c>
    </row>
    <row r="1497" spans="1:11" ht="15" customHeight="1" x14ac:dyDescent="0.3">
      <c r="A1497" s="25">
        <f>Raw_Orders!A1497</f>
        <v>1496</v>
      </c>
      <c r="B1497" s="25">
        <f>Raw_Orders!B1497</f>
        <v>2101</v>
      </c>
      <c r="C1497" s="30">
        <f>INT(Raw_Orders!C1497)</f>
        <v>42439</v>
      </c>
      <c r="D1497" s="25">
        <f t="shared" si="69"/>
        <v>2016</v>
      </c>
      <c r="E1497" s="25">
        <f t="shared" si="70"/>
        <v>3</v>
      </c>
      <c r="F1497" s="25" t="str">
        <f t="shared" si="71"/>
        <v>Mar</v>
      </c>
      <c r="G1497" s="25">
        <f>Raw_Orders!G1497</f>
        <v>377</v>
      </c>
      <c r="H1497" s="29">
        <f>Raw_Orders!K1497</f>
        <v>2017.61</v>
      </c>
      <c r="I1497" s="25">
        <f>INDEX(tblAccounts[sales_rep_id],MATCH(B1497,tblAccounts[id],0))</f>
        <v>321750</v>
      </c>
      <c r="J1497" s="25">
        <f>INDEX(tblReps[region_id],MATCH(I1497,tblReps[id],0))</f>
        <v>2</v>
      </c>
      <c r="K1497" s="25" t="str">
        <f>INDEX(tblRegions[name],MATCH(J1497,tblRegions[id],0))</f>
        <v>Midwest</v>
      </c>
    </row>
    <row r="1498" spans="1:11" ht="15" customHeight="1" x14ac:dyDescent="0.3">
      <c r="A1498" s="25">
        <f>Raw_Orders!A1498</f>
        <v>1497</v>
      </c>
      <c r="B1498" s="25">
        <f>Raw_Orders!B1498</f>
        <v>2101</v>
      </c>
      <c r="C1498" s="30">
        <f>INT(Raw_Orders!C1498)</f>
        <v>42468</v>
      </c>
      <c r="D1498" s="25">
        <f t="shared" si="69"/>
        <v>2016</v>
      </c>
      <c r="E1498" s="25">
        <f t="shared" si="70"/>
        <v>4</v>
      </c>
      <c r="F1498" s="25" t="str">
        <f t="shared" si="71"/>
        <v>Apr</v>
      </c>
      <c r="G1498" s="25">
        <f>Raw_Orders!G1498</f>
        <v>289</v>
      </c>
      <c r="H1498" s="29">
        <f>Raw_Orders!K1498</f>
        <v>1545.91</v>
      </c>
      <c r="I1498" s="25">
        <f>INDEX(tblAccounts[sales_rep_id],MATCH(B1498,tblAccounts[id],0))</f>
        <v>321750</v>
      </c>
      <c r="J1498" s="25">
        <f>INDEX(tblReps[region_id],MATCH(I1498,tblReps[id],0))</f>
        <v>2</v>
      </c>
      <c r="K1498" s="25" t="str">
        <f>INDEX(tblRegions[name],MATCH(J1498,tblRegions[id],0))</f>
        <v>Midwest</v>
      </c>
    </row>
    <row r="1499" spans="1:11" ht="15" customHeight="1" x14ac:dyDescent="0.3">
      <c r="A1499" s="25">
        <f>Raw_Orders!A1499</f>
        <v>1498</v>
      </c>
      <c r="B1499" s="25">
        <f>Raw_Orders!B1499</f>
        <v>2101</v>
      </c>
      <c r="C1499" s="30">
        <f>INT(Raw_Orders!C1499)</f>
        <v>42497</v>
      </c>
      <c r="D1499" s="25">
        <f t="shared" si="69"/>
        <v>2016</v>
      </c>
      <c r="E1499" s="25">
        <f t="shared" si="70"/>
        <v>5</v>
      </c>
      <c r="F1499" s="25" t="str">
        <f t="shared" si="71"/>
        <v>May</v>
      </c>
      <c r="G1499" s="25">
        <f>Raw_Orders!G1499</f>
        <v>369</v>
      </c>
      <c r="H1499" s="29">
        <f>Raw_Orders!K1499</f>
        <v>2055.27</v>
      </c>
      <c r="I1499" s="25">
        <f>INDEX(tblAccounts[sales_rep_id],MATCH(B1499,tblAccounts[id],0))</f>
        <v>321750</v>
      </c>
      <c r="J1499" s="25">
        <f>INDEX(tblReps[region_id],MATCH(I1499,tblReps[id],0))</f>
        <v>2</v>
      </c>
      <c r="K1499" s="25" t="str">
        <f>INDEX(tblRegions[name],MATCH(J1499,tblRegions[id],0))</f>
        <v>Midwest</v>
      </c>
    </row>
    <row r="1500" spans="1:11" ht="15" customHeight="1" x14ac:dyDescent="0.3">
      <c r="A1500" s="25">
        <f>Raw_Orders!A1500</f>
        <v>1499</v>
      </c>
      <c r="B1500" s="25">
        <f>Raw_Orders!B1500</f>
        <v>2101</v>
      </c>
      <c r="C1500" s="30">
        <f>INT(Raw_Orders!C1500)</f>
        <v>42526</v>
      </c>
      <c r="D1500" s="25">
        <f t="shared" si="69"/>
        <v>2016</v>
      </c>
      <c r="E1500" s="25">
        <f t="shared" si="70"/>
        <v>6</v>
      </c>
      <c r="F1500" s="25" t="str">
        <f t="shared" si="71"/>
        <v>Jun</v>
      </c>
      <c r="G1500" s="25">
        <f>Raw_Orders!G1500</f>
        <v>375</v>
      </c>
      <c r="H1500" s="29">
        <f>Raw_Orders!K1500</f>
        <v>2046.96</v>
      </c>
      <c r="I1500" s="25">
        <f>INDEX(tblAccounts[sales_rep_id],MATCH(B1500,tblAccounts[id],0))</f>
        <v>321750</v>
      </c>
      <c r="J1500" s="25">
        <f>INDEX(tblReps[region_id],MATCH(I1500,tblReps[id],0))</f>
        <v>2</v>
      </c>
      <c r="K1500" s="25" t="str">
        <f>INDEX(tblRegions[name],MATCH(J1500,tblRegions[id],0))</f>
        <v>Midwest</v>
      </c>
    </row>
    <row r="1501" spans="1:11" ht="15" customHeight="1" x14ac:dyDescent="0.3">
      <c r="A1501" s="25">
        <f>Raw_Orders!A1501</f>
        <v>1500</v>
      </c>
      <c r="B1501" s="25">
        <f>Raw_Orders!B1501</f>
        <v>2101</v>
      </c>
      <c r="C1501" s="30">
        <f>INT(Raw_Orders!C1501)</f>
        <v>42556</v>
      </c>
      <c r="D1501" s="25">
        <f t="shared" si="69"/>
        <v>2016</v>
      </c>
      <c r="E1501" s="25">
        <f t="shared" si="70"/>
        <v>7</v>
      </c>
      <c r="F1501" s="25" t="str">
        <f t="shared" si="71"/>
        <v>Jul</v>
      </c>
      <c r="G1501" s="25">
        <f>Raw_Orders!G1501</f>
        <v>562</v>
      </c>
      <c r="H1501" s="29">
        <f>Raw_Orders!K1501</f>
        <v>2882.61</v>
      </c>
      <c r="I1501" s="25">
        <f>INDEX(tblAccounts[sales_rep_id],MATCH(B1501,tblAccounts[id],0))</f>
        <v>321750</v>
      </c>
      <c r="J1501" s="25">
        <f>INDEX(tblReps[region_id],MATCH(I1501,tblReps[id],0))</f>
        <v>2</v>
      </c>
      <c r="K1501" s="25" t="str">
        <f>INDEX(tblRegions[name],MATCH(J1501,tblRegions[id],0))</f>
        <v>Midwest</v>
      </c>
    </row>
    <row r="1502" spans="1:11" ht="15" customHeight="1" x14ac:dyDescent="0.3">
      <c r="A1502" s="25">
        <f>Raw_Orders!A1502</f>
        <v>1501</v>
      </c>
      <c r="B1502" s="25">
        <f>Raw_Orders!B1502</f>
        <v>2101</v>
      </c>
      <c r="C1502" s="30">
        <f>INT(Raw_Orders!C1502)</f>
        <v>42586</v>
      </c>
      <c r="D1502" s="25">
        <f t="shared" si="69"/>
        <v>2016</v>
      </c>
      <c r="E1502" s="25">
        <f t="shared" si="70"/>
        <v>8</v>
      </c>
      <c r="F1502" s="25" t="str">
        <f t="shared" si="71"/>
        <v>Aug</v>
      </c>
      <c r="G1502" s="25">
        <f>Raw_Orders!G1502</f>
        <v>401</v>
      </c>
      <c r="H1502" s="29">
        <f>Raw_Orders!K1502</f>
        <v>2212.4499999999998</v>
      </c>
      <c r="I1502" s="25">
        <f>INDEX(tblAccounts[sales_rep_id],MATCH(B1502,tblAccounts[id],0))</f>
        <v>321750</v>
      </c>
      <c r="J1502" s="25">
        <f>INDEX(tblReps[region_id],MATCH(I1502,tblReps[id],0))</f>
        <v>2</v>
      </c>
      <c r="K1502" s="25" t="str">
        <f>INDEX(tblRegions[name],MATCH(J1502,tblRegions[id],0))</f>
        <v>Midwest</v>
      </c>
    </row>
    <row r="1503" spans="1:11" ht="15" customHeight="1" x14ac:dyDescent="0.3">
      <c r="A1503" s="25">
        <f>Raw_Orders!A1503</f>
        <v>1502</v>
      </c>
      <c r="B1503" s="25">
        <f>Raw_Orders!B1503</f>
        <v>2101</v>
      </c>
      <c r="C1503" s="30">
        <f>INT(Raw_Orders!C1503)</f>
        <v>42616</v>
      </c>
      <c r="D1503" s="25">
        <f t="shared" si="69"/>
        <v>2016</v>
      </c>
      <c r="E1503" s="25">
        <f t="shared" si="70"/>
        <v>9</v>
      </c>
      <c r="F1503" s="25" t="str">
        <f t="shared" si="71"/>
        <v>Sep</v>
      </c>
      <c r="G1503" s="25">
        <f>Raw_Orders!G1503</f>
        <v>382</v>
      </c>
      <c r="H1503" s="29">
        <f>Raw_Orders!K1503</f>
        <v>2085.12</v>
      </c>
      <c r="I1503" s="25">
        <f>INDEX(tblAccounts[sales_rep_id],MATCH(B1503,tblAccounts[id],0))</f>
        <v>321750</v>
      </c>
      <c r="J1503" s="25">
        <f>INDEX(tblReps[region_id],MATCH(I1503,tblReps[id],0))</f>
        <v>2</v>
      </c>
      <c r="K1503" s="25" t="str">
        <f>INDEX(tblRegions[name],MATCH(J1503,tblRegions[id],0))</f>
        <v>Midwest</v>
      </c>
    </row>
    <row r="1504" spans="1:11" ht="15" customHeight="1" x14ac:dyDescent="0.3">
      <c r="A1504" s="25">
        <f>Raw_Orders!A1504</f>
        <v>1503</v>
      </c>
      <c r="B1504" s="25">
        <f>Raw_Orders!B1504</f>
        <v>2101</v>
      </c>
      <c r="C1504" s="30">
        <f>INT(Raw_Orders!C1504)</f>
        <v>42645</v>
      </c>
      <c r="D1504" s="25">
        <f t="shared" si="69"/>
        <v>2016</v>
      </c>
      <c r="E1504" s="25">
        <f t="shared" si="70"/>
        <v>10</v>
      </c>
      <c r="F1504" s="25" t="str">
        <f t="shared" si="71"/>
        <v>Oct</v>
      </c>
      <c r="G1504" s="25">
        <f>Raw_Orders!G1504</f>
        <v>333</v>
      </c>
      <c r="H1504" s="29">
        <f>Raw_Orders!K1504</f>
        <v>1754.17</v>
      </c>
      <c r="I1504" s="25">
        <f>INDEX(tblAccounts[sales_rep_id],MATCH(B1504,tblAccounts[id],0))</f>
        <v>321750</v>
      </c>
      <c r="J1504" s="25">
        <f>INDEX(tblReps[region_id],MATCH(I1504,tblReps[id],0))</f>
        <v>2</v>
      </c>
      <c r="K1504" s="25" t="str">
        <f>INDEX(tblRegions[name],MATCH(J1504,tblRegions[id],0))</f>
        <v>Midwest</v>
      </c>
    </row>
    <row r="1505" spans="1:11" ht="15" customHeight="1" x14ac:dyDescent="0.3">
      <c r="A1505" s="25">
        <f>Raw_Orders!A1505</f>
        <v>1504</v>
      </c>
      <c r="B1505" s="25">
        <f>Raw_Orders!B1505</f>
        <v>2101</v>
      </c>
      <c r="C1505" s="30">
        <f>INT(Raw_Orders!C1505)</f>
        <v>42675</v>
      </c>
      <c r="D1505" s="25">
        <f t="shared" si="69"/>
        <v>2016</v>
      </c>
      <c r="E1505" s="25">
        <f t="shared" si="70"/>
        <v>11</v>
      </c>
      <c r="F1505" s="25" t="str">
        <f t="shared" si="71"/>
        <v>Nov</v>
      </c>
      <c r="G1505" s="25">
        <f>Raw_Orders!G1505</f>
        <v>318</v>
      </c>
      <c r="H1505" s="29">
        <f>Raw_Orders!K1505</f>
        <v>1711.82</v>
      </c>
      <c r="I1505" s="25">
        <f>INDEX(tblAccounts[sales_rep_id],MATCH(B1505,tblAccounts[id],0))</f>
        <v>321750</v>
      </c>
      <c r="J1505" s="25">
        <f>INDEX(tblReps[region_id],MATCH(I1505,tblReps[id],0))</f>
        <v>2</v>
      </c>
      <c r="K1505" s="25" t="str">
        <f>INDEX(tblRegions[name],MATCH(J1505,tblRegions[id],0))</f>
        <v>Midwest</v>
      </c>
    </row>
    <row r="1506" spans="1:11" ht="15" customHeight="1" x14ac:dyDescent="0.3">
      <c r="A1506" s="25">
        <f>Raw_Orders!A1506</f>
        <v>1505</v>
      </c>
      <c r="B1506" s="25">
        <f>Raw_Orders!B1506</f>
        <v>2101</v>
      </c>
      <c r="C1506" s="30">
        <f>INT(Raw_Orders!C1506)</f>
        <v>42704</v>
      </c>
      <c r="D1506" s="25">
        <f t="shared" si="69"/>
        <v>2016</v>
      </c>
      <c r="E1506" s="25">
        <f t="shared" si="70"/>
        <v>11</v>
      </c>
      <c r="F1506" s="25" t="str">
        <f t="shared" si="71"/>
        <v>Nov</v>
      </c>
      <c r="G1506" s="25">
        <f>Raw_Orders!G1506</f>
        <v>438</v>
      </c>
      <c r="H1506" s="29">
        <f>Raw_Orders!K1506</f>
        <v>2593.66</v>
      </c>
      <c r="I1506" s="25">
        <f>INDEX(tblAccounts[sales_rep_id],MATCH(B1506,tblAccounts[id],0))</f>
        <v>321750</v>
      </c>
      <c r="J1506" s="25">
        <f>INDEX(tblReps[region_id],MATCH(I1506,tblReps[id],0))</f>
        <v>2</v>
      </c>
      <c r="K1506" s="25" t="str">
        <f>INDEX(tblRegions[name],MATCH(J1506,tblRegions[id],0))</f>
        <v>Midwest</v>
      </c>
    </row>
    <row r="1507" spans="1:11" ht="15" customHeight="1" x14ac:dyDescent="0.3">
      <c r="A1507" s="25">
        <f>Raw_Orders!A1507</f>
        <v>1506</v>
      </c>
      <c r="B1507" s="25">
        <f>Raw_Orders!B1507</f>
        <v>2101</v>
      </c>
      <c r="C1507" s="30">
        <f>INT(Raw_Orders!C1507)</f>
        <v>42734</v>
      </c>
      <c r="D1507" s="25">
        <f t="shared" si="69"/>
        <v>2016</v>
      </c>
      <c r="E1507" s="25">
        <f t="shared" si="70"/>
        <v>12</v>
      </c>
      <c r="F1507" s="25" t="str">
        <f t="shared" si="71"/>
        <v>Dec</v>
      </c>
      <c r="G1507" s="25">
        <f>Raw_Orders!G1507</f>
        <v>356</v>
      </c>
      <c r="H1507" s="29">
        <f>Raw_Orders!K1507</f>
        <v>1944.69</v>
      </c>
      <c r="I1507" s="25">
        <f>INDEX(tblAccounts[sales_rep_id],MATCH(B1507,tblAccounts[id],0))</f>
        <v>321750</v>
      </c>
      <c r="J1507" s="25">
        <f>INDEX(tblReps[region_id],MATCH(I1507,tblReps[id],0))</f>
        <v>2</v>
      </c>
      <c r="K1507" s="25" t="str">
        <f>INDEX(tblRegions[name],MATCH(J1507,tblRegions[id],0))</f>
        <v>Midwest</v>
      </c>
    </row>
    <row r="1508" spans="1:11" ht="15" customHeight="1" x14ac:dyDescent="0.3">
      <c r="A1508" s="25">
        <f>Raw_Orders!A1508</f>
        <v>1507</v>
      </c>
      <c r="B1508" s="25">
        <f>Raw_Orders!B1508</f>
        <v>2111</v>
      </c>
      <c r="C1508" s="30">
        <f>INT(Raw_Orders!C1508)</f>
        <v>41635</v>
      </c>
      <c r="D1508" s="25">
        <f t="shared" si="69"/>
        <v>2013</v>
      </c>
      <c r="E1508" s="25">
        <f t="shared" si="70"/>
        <v>12</v>
      </c>
      <c r="F1508" s="25" t="str">
        <f t="shared" si="71"/>
        <v>Dec</v>
      </c>
      <c r="G1508" s="25">
        <f>Raw_Orders!G1508</f>
        <v>137</v>
      </c>
      <c r="H1508" s="29">
        <f>Raw_Orders!K1508</f>
        <v>751.13</v>
      </c>
      <c r="I1508" s="25">
        <f>INDEX(tblAccounts[sales_rep_id],MATCH(B1508,tblAccounts[id],0))</f>
        <v>321760</v>
      </c>
      <c r="J1508" s="25">
        <f>INDEX(tblReps[region_id],MATCH(I1508,tblReps[id],0))</f>
        <v>2</v>
      </c>
      <c r="K1508" s="25" t="str">
        <f>INDEX(tblRegions[name],MATCH(J1508,tblRegions[id],0))</f>
        <v>Midwest</v>
      </c>
    </row>
    <row r="1509" spans="1:11" ht="15" customHeight="1" x14ac:dyDescent="0.3">
      <c r="A1509" s="25">
        <f>Raw_Orders!A1509</f>
        <v>1508</v>
      </c>
      <c r="B1509" s="25">
        <f>Raw_Orders!B1509</f>
        <v>2111</v>
      </c>
      <c r="C1509" s="30">
        <f>INT(Raw_Orders!C1509)</f>
        <v>41665</v>
      </c>
      <c r="D1509" s="25">
        <f t="shared" si="69"/>
        <v>2014</v>
      </c>
      <c r="E1509" s="25">
        <f t="shared" si="70"/>
        <v>1</v>
      </c>
      <c r="F1509" s="25" t="str">
        <f t="shared" si="71"/>
        <v>Jan</v>
      </c>
      <c r="G1509" s="25">
        <f>Raw_Orders!G1509</f>
        <v>51</v>
      </c>
      <c r="H1509" s="29">
        <f>Raw_Orders!K1509</f>
        <v>394.59</v>
      </c>
      <c r="I1509" s="25">
        <f>INDEX(tblAccounts[sales_rep_id],MATCH(B1509,tblAccounts[id],0))</f>
        <v>321760</v>
      </c>
      <c r="J1509" s="25">
        <f>INDEX(tblReps[region_id],MATCH(I1509,tblReps[id],0))</f>
        <v>2</v>
      </c>
      <c r="K1509" s="25" t="str">
        <f>INDEX(tblRegions[name],MATCH(J1509,tblRegions[id],0))</f>
        <v>Midwest</v>
      </c>
    </row>
    <row r="1510" spans="1:11" ht="15" customHeight="1" x14ac:dyDescent="0.3">
      <c r="A1510" s="25">
        <f>Raw_Orders!A1510</f>
        <v>1509</v>
      </c>
      <c r="B1510" s="25">
        <f>Raw_Orders!B1510</f>
        <v>2111</v>
      </c>
      <c r="C1510" s="30">
        <f>INT(Raw_Orders!C1510)</f>
        <v>41694</v>
      </c>
      <c r="D1510" s="25">
        <f t="shared" si="69"/>
        <v>2014</v>
      </c>
      <c r="E1510" s="25">
        <f t="shared" si="70"/>
        <v>2</v>
      </c>
      <c r="F1510" s="25" t="str">
        <f t="shared" si="71"/>
        <v>Feb</v>
      </c>
      <c r="G1510" s="25">
        <f>Raw_Orders!G1510</f>
        <v>161</v>
      </c>
      <c r="H1510" s="29">
        <f>Raw_Orders!K1510</f>
        <v>1004.18</v>
      </c>
      <c r="I1510" s="25">
        <f>INDEX(tblAccounts[sales_rep_id],MATCH(B1510,tblAccounts[id],0))</f>
        <v>321760</v>
      </c>
      <c r="J1510" s="25">
        <f>INDEX(tblReps[region_id],MATCH(I1510,tblReps[id],0))</f>
        <v>2</v>
      </c>
      <c r="K1510" s="25" t="str">
        <f>INDEX(tblRegions[name],MATCH(J1510,tblRegions[id],0))</f>
        <v>Midwest</v>
      </c>
    </row>
    <row r="1511" spans="1:11" ht="15" customHeight="1" x14ac:dyDescent="0.3">
      <c r="A1511" s="25">
        <f>Raw_Orders!A1511</f>
        <v>1510</v>
      </c>
      <c r="B1511" s="25">
        <f>Raw_Orders!B1511</f>
        <v>2111</v>
      </c>
      <c r="C1511" s="30">
        <f>INT(Raw_Orders!C1511)</f>
        <v>41724</v>
      </c>
      <c r="D1511" s="25">
        <f t="shared" si="69"/>
        <v>2014</v>
      </c>
      <c r="E1511" s="25">
        <f t="shared" si="70"/>
        <v>3</v>
      </c>
      <c r="F1511" s="25" t="str">
        <f t="shared" si="71"/>
        <v>Mar</v>
      </c>
      <c r="G1511" s="25">
        <f>Raw_Orders!G1511</f>
        <v>156</v>
      </c>
      <c r="H1511" s="29">
        <f>Raw_Orders!K1511</f>
        <v>941.73</v>
      </c>
      <c r="I1511" s="25">
        <f>INDEX(tblAccounts[sales_rep_id],MATCH(B1511,tblAccounts[id],0))</f>
        <v>321760</v>
      </c>
      <c r="J1511" s="25">
        <f>INDEX(tblReps[region_id],MATCH(I1511,tblReps[id],0))</f>
        <v>2</v>
      </c>
      <c r="K1511" s="25" t="str">
        <f>INDEX(tblRegions[name],MATCH(J1511,tblRegions[id],0))</f>
        <v>Midwest</v>
      </c>
    </row>
    <row r="1512" spans="1:11" ht="15" customHeight="1" x14ac:dyDescent="0.3">
      <c r="A1512" s="25">
        <f>Raw_Orders!A1512</f>
        <v>1511</v>
      </c>
      <c r="B1512" s="25">
        <f>Raw_Orders!B1512</f>
        <v>2111</v>
      </c>
      <c r="C1512" s="30">
        <f>INT(Raw_Orders!C1512)</f>
        <v>41754</v>
      </c>
      <c r="D1512" s="25">
        <f t="shared" si="69"/>
        <v>2014</v>
      </c>
      <c r="E1512" s="25">
        <f t="shared" si="70"/>
        <v>4</v>
      </c>
      <c r="F1512" s="25" t="str">
        <f t="shared" si="71"/>
        <v>Apr</v>
      </c>
      <c r="G1512" s="25">
        <f>Raw_Orders!G1512</f>
        <v>89</v>
      </c>
      <c r="H1512" s="29">
        <f>Raw_Orders!K1512</f>
        <v>576.1</v>
      </c>
      <c r="I1512" s="25">
        <f>INDEX(tblAccounts[sales_rep_id],MATCH(B1512,tblAccounts[id],0))</f>
        <v>321760</v>
      </c>
      <c r="J1512" s="25">
        <f>INDEX(tblReps[region_id],MATCH(I1512,tblReps[id],0))</f>
        <v>2</v>
      </c>
      <c r="K1512" s="25" t="str">
        <f>INDEX(tblRegions[name],MATCH(J1512,tblRegions[id],0))</f>
        <v>Midwest</v>
      </c>
    </row>
    <row r="1513" spans="1:11" ht="15" customHeight="1" x14ac:dyDescent="0.3">
      <c r="A1513" s="25">
        <f>Raw_Orders!A1513</f>
        <v>1512</v>
      </c>
      <c r="B1513" s="25">
        <f>Raw_Orders!B1513</f>
        <v>2111</v>
      </c>
      <c r="C1513" s="30">
        <f>INT(Raw_Orders!C1513)</f>
        <v>41784</v>
      </c>
      <c r="D1513" s="25">
        <f t="shared" si="69"/>
        <v>2014</v>
      </c>
      <c r="E1513" s="25">
        <f t="shared" si="70"/>
        <v>5</v>
      </c>
      <c r="F1513" s="25" t="str">
        <f t="shared" si="71"/>
        <v>May</v>
      </c>
      <c r="G1513" s="25">
        <f>Raw_Orders!G1513</f>
        <v>156</v>
      </c>
      <c r="H1513" s="29">
        <f>Raw_Orders!K1513</f>
        <v>1029.3499999999999</v>
      </c>
      <c r="I1513" s="25">
        <f>INDEX(tblAccounts[sales_rep_id],MATCH(B1513,tblAccounts[id],0))</f>
        <v>321760</v>
      </c>
      <c r="J1513" s="25">
        <f>INDEX(tblReps[region_id],MATCH(I1513,tblReps[id],0))</f>
        <v>2</v>
      </c>
      <c r="K1513" s="25" t="str">
        <f>INDEX(tblRegions[name],MATCH(J1513,tblRegions[id],0))</f>
        <v>Midwest</v>
      </c>
    </row>
    <row r="1514" spans="1:11" ht="15" customHeight="1" x14ac:dyDescent="0.3">
      <c r="A1514" s="25">
        <f>Raw_Orders!A1514</f>
        <v>1513</v>
      </c>
      <c r="B1514" s="25">
        <f>Raw_Orders!B1514</f>
        <v>2111</v>
      </c>
      <c r="C1514" s="30">
        <f>INT(Raw_Orders!C1514)</f>
        <v>41813</v>
      </c>
      <c r="D1514" s="25">
        <f t="shared" si="69"/>
        <v>2014</v>
      </c>
      <c r="E1514" s="25">
        <f t="shared" si="70"/>
        <v>6</v>
      </c>
      <c r="F1514" s="25" t="str">
        <f t="shared" si="71"/>
        <v>Jun</v>
      </c>
      <c r="G1514" s="25">
        <f>Raw_Orders!G1514</f>
        <v>175</v>
      </c>
      <c r="H1514" s="29">
        <f>Raw_Orders!K1514</f>
        <v>1074.6300000000001</v>
      </c>
      <c r="I1514" s="25">
        <f>INDEX(tblAccounts[sales_rep_id],MATCH(B1514,tblAccounts[id],0))</f>
        <v>321760</v>
      </c>
      <c r="J1514" s="25">
        <f>INDEX(tblReps[region_id],MATCH(I1514,tblReps[id],0))</f>
        <v>2</v>
      </c>
      <c r="K1514" s="25" t="str">
        <f>INDEX(tblRegions[name],MATCH(J1514,tblRegions[id],0))</f>
        <v>Midwest</v>
      </c>
    </row>
    <row r="1515" spans="1:11" ht="15" customHeight="1" x14ac:dyDescent="0.3">
      <c r="A1515" s="25">
        <f>Raw_Orders!A1515</f>
        <v>1514</v>
      </c>
      <c r="B1515" s="25">
        <f>Raw_Orders!B1515</f>
        <v>2111</v>
      </c>
      <c r="C1515" s="30">
        <f>INT(Raw_Orders!C1515)</f>
        <v>41843</v>
      </c>
      <c r="D1515" s="25">
        <f t="shared" si="69"/>
        <v>2014</v>
      </c>
      <c r="E1515" s="25">
        <f t="shared" si="70"/>
        <v>7</v>
      </c>
      <c r="F1515" s="25" t="str">
        <f t="shared" si="71"/>
        <v>Jul</v>
      </c>
      <c r="G1515" s="25">
        <f>Raw_Orders!G1515</f>
        <v>171</v>
      </c>
      <c r="H1515" s="29">
        <f>Raw_Orders!K1515</f>
        <v>995.83</v>
      </c>
      <c r="I1515" s="25">
        <f>INDEX(tblAccounts[sales_rep_id],MATCH(B1515,tblAccounts[id],0))</f>
        <v>321760</v>
      </c>
      <c r="J1515" s="25">
        <f>INDEX(tblReps[region_id],MATCH(I1515,tblReps[id],0))</f>
        <v>2</v>
      </c>
      <c r="K1515" s="25" t="str">
        <f>INDEX(tblRegions[name],MATCH(J1515,tblRegions[id],0))</f>
        <v>Midwest</v>
      </c>
    </row>
    <row r="1516" spans="1:11" ht="15" customHeight="1" x14ac:dyDescent="0.3">
      <c r="A1516" s="25">
        <f>Raw_Orders!A1516</f>
        <v>1515</v>
      </c>
      <c r="B1516" s="25">
        <f>Raw_Orders!B1516</f>
        <v>2111</v>
      </c>
      <c r="C1516" s="30">
        <f>INT(Raw_Orders!C1516)</f>
        <v>41872</v>
      </c>
      <c r="D1516" s="25">
        <f t="shared" si="69"/>
        <v>2014</v>
      </c>
      <c r="E1516" s="25">
        <f t="shared" si="70"/>
        <v>8</v>
      </c>
      <c r="F1516" s="25" t="str">
        <f t="shared" si="71"/>
        <v>Aug</v>
      </c>
      <c r="G1516" s="25">
        <f>Raw_Orders!G1516</f>
        <v>119</v>
      </c>
      <c r="H1516" s="29">
        <f>Raw_Orders!K1516</f>
        <v>648.80999999999995</v>
      </c>
      <c r="I1516" s="25">
        <f>INDEX(tblAccounts[sales_rep_id],MATCH(B1516,tblAccounts[id],0))</f>
        <v>321760</v>
      </c>
      <c r="J1516" s="25">
        <f>INDEX(tblReps[region_id],MATCH(I1516,tblReps[id],0))</f>
        <v>2</v>
      </c>
      <c r="K1516" s="25" t="str">
        <f>INDEX(tblRegions[name],MATCH(J1516,tblRegions[id],0))</f>
        <v>Midwest</v>
      </c>
    </row>
    <row r="1517" spans="1:11" ht="15" customHeight="1" x14ac:dyDescent="0.3">
      <c r="A1517" s="25">
        <f>Raw_Orders!A1517</f>
        <v>1516</v>
      </c>
      <c r="B1517" s="25">
        <f>Raw_Orders!B1517</f>
        <v>2111</v>
      </c>
      <c r="C1517" s="30">
        <f>INT(Raw_Orders!C1517)</f>
        <v>41901</v>
      </c>
      <c r="D1517" s="25">
        <f t="shared" si="69"/>
        <v>2014</v>
      </c>
      <c r="E1517" s="25">
        <f t="shared" si="70"/>
        <v>9</v>
      </c>
      <c r="F1517" s="25" t="str">
        <f t="shared" si="71"/>
        <v>Sep</v>
      </c>
      <c r="G1517" s="25">
        <f>Raw_Orders!G1517</f>
        <v>298</v>
      </c>
      <c r="H1517" s="29">
        <f>Raw_Orders!K1517</f>
        <v>1570.78</v>
      </c>
      <c r="I1517" s="25">
        <f>INDEX(tblAccounts[sales_rep_id],MATCH(B1517,tblAccounts[id],0))</f>
        <v>321760</v>
      </c>
      <c r="J1517" s="25">
        <f>INDEX(tblReps[region_id],MATCH(I1517,tblReps[id],0))</f>
        <v>2</v>
      </c>
      <c r="K1517" s="25" t="str">
        <f>INDEX(tblRegions[name],MATCH(J1517,tblRegions[id],0))</f>
        <v>Midwest</v>
      </c>
    </row>
    <row r="1518" spans="1:11" ht="15" customHeight="1" x14ac:dyDescent="0.3">
      <c r="A1518" s="25">
        <f>Raw_Orders!A1518</f>
        <v>1517</v>
      </c>
      <c r="B1518" s="25">
        <f>Raw_Orders!B1518</f>
        <v>2111</v>
      </c>
      <c r="C1518" s="30">
        <f>INT(Raw_Orders!C1518)</f>
        <v>41930</v>
      </c>
      <c r="D1518" s="25">
        <f t="shared" si="69"/>
        <v>2014</v>
      </c>
      <c r="E1518" s="25">
        <f t="shared" si="70"/>
        <v>10</v>
      </c>
      <c r="F1518" s="25" t="str">
        <f t="shared" si="71"/>
        <v>Oct</v>
      </c>
      <c r="G1518" s="25">
        <f>Raw_Orders!G1518</f>
        <v>129</v>
      </c>
      <c r="H1518" s="29">
        <f>Raw_Orders!K1518</f>
        <v>736.21</v>
      </c>
      <c r="I1518" s="25">
        <f>INDEX(tblAccounts[sales_rep_id],MATCH(B1518,tblAccounts[id],0))</f>
        <v>321760</v>
      </c>
      <c r="J1518" s="25">
        <f>INDEX(tblReps[region_id],MATCH(I1518,tblReps[id],0))</f>
        <v>2</v>
      </c>
      <c r="K1518" s="25" t="str">
        <f>INDEX(tblRegions[name],MATCH(J1518,tblRegions[id],0))</f>
        <v>Midwest</v>
      </c>
    </row>
    <row r="1519" spans="1:11" ht="15" customHeight="1" x14ac:dyDescent="0.3">
      <c r="A1519" s="25">
        <f>Raw_Orders!A1519</f>
        <v>1518</v>
      </c>
      <c r="B1519" s="25">
        <f>Raw_Orders!B1519</f>
        <v>2111</v>
      </c>
      <c r="C1519" s="30">
        <f>INT(Raw_Orders!C1519)</f>
        <v>41959</v>
      </c>
      <c r="D1519" s="25">
        <f t="shared" si="69"/>
        <v>2014</v>
      </c>
      <c r="E1519" s="25">
        <f t="shared" si="70"/>
        <v>11</v>
      </c>
      <c r="F1519" s="25" t="str">
        <f t="shared" si="71"/>
        <v>Nov</v>
      </c>
      <c r="G1519" s="25">
        <f>Raw_Orders!G1519</f>
        <v>171</v>
      </c>
      <c r="H1519" s="29">
        <f>Raw_Orders!K1519</f>
        <v>1044.08</v>
      </c>
      <c r="I1519" s="25">
        <f>INDEX(tblAccounts[sales_rep_id],MATCH(B1519,tblAccounts[id],0))</f>
        <v>321760</v>
      </c>
      <c r="J1519" s="25">
        <f>INDEX(tblReps[region_id],MATCH(I1519,tblReps[id],0))</f>
        <v>2</v>
      </c>
      <c r="K1519" s="25" t="str">
        <f>INDEX(tblRegions[name],MATCH(J1519,tblRegions[id],0))</f>
        <v>Midwest</v>
      </c>
    </row>
    <row r="1520" spans="1:11" ht="15" customHeight="1" x14ac:dyDescent="0.3">
      <c r="A1520" s="25">
        <f>Raw_Orders!A1520</f>
        <v>1519</v>
      </c>
      <c r="B1520" s="25">
        <f>Raw_Orders!B1520</f>
        <v>2121</v>
      </c>
      <c r="C1520" s="30">
        <f>INT(Raw_Orders!C1520)</f>
        <v>42573</v>
      </c>
      <c r="D1520" s="25">
        <f t="shared" si="69"/>
        <v>2016</v>
      </c>
      <c r="E1520" s="25">
        <f t="shared" si="70"/>
        <v>7</v>
      </c>
      <c r="F1520" s="25" t="str">
        <f t="shared" si="71"/>
        <v>Jul</v>
      </c>
      <c r="G1520" s="25">
        <f>Raw_Orders!G1520</f>
        <v>249</v>
      </c>
      <c r="H1520" s="29">
        <f>Raw_Orders!K1520</f>
        <v>1657.91</v>
      </c>
      <c r="I1520" s="25">
        <f>INDEX(tblAccounts[sales_rep_id],MATCH(B1520,tblAccounts[id],0))</f>
        <v>321770</v>
      </c>
      <c r="J1520" s="25">
        <f>INDEX(tblReps[region_id],MATCH(I1520,tblReps[id],0))</f>
        <v>2</v>
      </c>
      <c r="K1520" s="25" t="str">
        <f>INDEX(tblRegions[name],MATCH(J1520,tblRegions[id],0))</f>
        <v>Midwest</v>
      </c>
    </row>
    <row r="1521" spans="1:11" ht="15" customHeight="1" x14ac:dyDescent="0.3">
      <c r="A1521" s="25">
        <f>Raw_Orders!A1521</f>
        <v>1520</v>
      </c>
      <c r="B1521" s="25">
        <f>Raw_Orders!B1521</f>
        <v>2121</v>
      </c>
      <c r="C1521" s="30">
        <f>INT(Raw_Orders!C1521)</f>
        <v>42602</v>
      </c>
      <c r="D1521" s="25">
        <f t="shared" si="69"/>
        <v>2016</v>
      </c>
      <c r="E1521" s="25">
        <f t="shared" si="70"/>
        <v>8</v>
      </c>
      <c r="F1521" s="25" t="str">
        <f t="shared" si="71"/>
        <v>Aug</v>
      </c>
      <c r="G1521" s="25">
        <f>Raw_Orders!G1521</f>
        <v>257</v>
      </c>
      <c r="H1521" s="29">
        <f>Raw_Orders!K1521</f>
        <v>1718.26</v>
      </c>
      <c r="I1521" s="25">
        <f>INDEX(tblAccounts[sales_rep_id],MATCH(B1521,tblAccounts[id],0))</f>
        <v>321770</v>
      </c>
      <c r="J1521" s="25">
        <f>INDEX(tblReps[region_id],MATCH(I1521,tblReps[id],0))</f>
        <v>2</v>
      </c>
      <c r="K1521" s="25" t="str">
        <f>INDEX(tblRegions[name],MATCH(J1521,tblRegions[id],0))</f>
        <v>Midwest</v>
      </c>
    </row>
    <row r="1522" spans="1:11" ht="15" customHeight="1" x14ac:dyDescent="0.3">
      <c r="A1522" s="25">
        <f>Raw_Orders!A1522</f>
        <v>1521</v>
      </c>
      <c r="B1522" s="25">
        <f>Raw_Orders!B1522</f>
        <v>2121</v>
      </c>
      <c r="C1522" s="30">
        <f>INT(Raw_Orders!C1522)</f>
        <v>42632</v>
      </c>
      <c r="D1522" s="25">
        <f t="shared" si="69"/>
        <v>2016</v>
      </c>
      <c r="E1522" s="25">
        <f t="shared" si="70"/>
        <v>9</v>
      </c>
      <c r="F1522" s="25" t="str">
        <f t="shared" si="71"/>
        <v>Sep</v>
      </c>
      <c r="G1522" s="25">
        <f>Raw_Orders!G1522</f>
        <v>155</v>
      </c>
      <c r="H1522" s="29">
        <f>Raw_Orders!K1522</f>
        <v>930.5</v>
      </c>
      <c r="I1522" s="25">
        <f>INDEX(tblAccounts[sales_rep_id],MATCH(B1522,tblAccounts[id],0))</f>
        <v>321770</v>
      </c>
      <c r="J1522" s="25">
        <f>INDEX(tblReps[region_id],MATCH(I1522,tblReps[id],0))</f>
        <v>2</v>
      </c>
      <c r="K1522" s="25" t="str">
        <f>INDEX(tblRegions[name],MATCH(J1522,tblRegions[id],0))</f>
        <v>Midwest</v>
      </c>
    </row>
    <row r="1523" spans="1:11" ht="15" customHeight="1" x14ac:dyDescent="0.3">
      <c r="A1523" s="25">
        <f>Raw_Orders!A1523</f>
        <v>1522</v>
      </c>
      <c r="B1523" s="25">
        <f>Raw_Orders!B1523</f>
        <v>2121</v>
      </c>
      <c r="C1523" s="30">
        <f>INT(Raw_Orders!C1523)</f>
        <v>42662</v>
      </c>
      <c r="D1523" s="25">
        <f t="shared" si="69"/>
        <v>2016</v>
      </c>
      <c r="E1523" s="25">
        <f t="shared" si="70"/>
        <v>10</v>
      </c>
      <c r="F1523" s="25" t="str">
        <f t="shared" si="71"/>
        <v>Oct</v>
      </c>
      <c r="G1523" s="25">
        <f>Raw_Orders!G1523</f>
        <v>110</v>
      </c>
      <c r="H1523" s="29">
        <f>Raw_Orders!K1523</f>
        <v>661.58</v>
      </c>
      <c r="I1523" s="25">
        <f>INDEX(tblAccounts[sales_rep_id],MATCH(B1523,tblAccounts[id],0))</f>
        <v>321770</v>
      </c>
      <c r="J1523" s="25">
        <f>INDEX(tblReps[region_id],MATCH(I1523,tblReps[id],0))</f>
        <v>2</v>
      </c>
      <c r="K1523" s="25" t="str">
        <f>INDEX(tblRegions[name],MATCH(J1523,tblRegions[id],0))</f>
        <v>Midwest</v>
      </c>
    </row>
    <row r="1524" spans="1:11" ht="15" customHeight="1" x14ac:dyDescent="0.3">
      <c r="A1524" s="25">
        <f>Raw_Orders!A1524</f>
        <v>1523</v>
      </c>
      <c r="B1524" s="25">
        <f>Raw_Orders!B1524</f>
        <v>2121</v>
      </c>
      <c r="C1524" s="30">
        <f>INT(Raw_Orders!C1524)</f>
        <v>42721</v>
      </c>
      <c r="D1524" s="25">
        <f t="shared" si="69"/>
        <v>2016</v>
      </c>
      <c r="E1524" s="25">
        <f t="shared" si="70"/>
        <v>12</v>
      </c>
      <c r="F1524" s="25" t="str">
        <f t="shared" si="71"/>
        <v>Dec</v>
      </c>
      <c r="G1524" s="25">
        <f>Raw_Orders!G1524</f>
        <v>182</v>
      </c>
      <c r="H1524" s="29">
        <f>Raw_Orders!K1524</f>
        <v>1190.21</v>
      </c>
      <c r="I1524" s="25">
        <f>INDEX(tblAccounts[sales_rep_id],MATCH(B1524,tblAccounts[id],0))</f>
        <v>321770</v>
      </c>
      <c r="J1524" s="25">
        <f>INDEX(tblReps[region_id],MATCH(I1524,tblReps[id],0))</f>
        <v>2</v>
      </c>
      <c r="K1524" s="25" t="str">
        <f>INDEX(tblRegions[name],MATCH(J1524,tblRegions[id],0))</f>
        <v>Midwest</v>
      </c>
    </row>
    <row r="1525" spans="1:11" ht="15" customHeight="1" x14ac:dyDescent="0.3">
      <c r="A1525" s="25">
        <f>Raw_Orders!A1525</f>
        <v>1524</v>
      </c>
      <c r="B1525" s="25">
        <f>Raw_Orders!B1525</f>
        <v>2131</v>
      </c>
      <c r="C1525" s="30">
        <f>INT(Raw_Orders!C1525)</f>
        <v>42604</v>
      </c>
      <c r="D1525" s="25">
        <f t="shared" si="69"/>
        <v>2016</v>
      </c>
      <c r="E1525" s="25">
        <f t="shared" si="70"/>
        <v>8</v>
      </c>
      <c r="F1525" s="25" t="str">
        <f t="shared" si="71"/>
        <v>Aug</v>
      </c>
      <c r="G1525" s="25">
        <f>Raw_Orders!G1525</f>
        <v>488</v>
      </c>
      <c r="H1525" s="29">
        <f>Raw_Orders!K1525</f>
        <v>2588.39</v>
      </c>
      <c r="I1525" s="25">
        <f>INDEX(tblAccounts[sales_rep_id],MATCH(B1525,tblAccounts[id],0))</f>
        <v>321780</v>
      </c>
      <c r="J1525" s="25">
        <f>INDEX(tblReps[region_id],MATCH(I1525,tblReps[id],0))</f>
        <v>2</v>
      </c>
      <c r="K1525" s="25" t="str">
        <f>INDEX(tblRegions[name],MATCH(J1525,tblRegions[id],0))</f>
        <v>Midwest</v>
      </c>
    </row>
    <row r="1526" spans="1:11" ht="15" customHeight="1" x14ac:dyDescent="0.3">
      <c r="A1526" s="25">
        <f>Raw_Orders!A1526</f>
        <v>1525</v>
      </c>
      <c r="B1526" s="25">
        <f>Raw_Orders!B1526</f>
        <v>2131</v>
      </c>
      <c r="C1526" s="30">
        <f>INT(Raw_Orders!C1526)</f>
        <v>42634</v>
      </c>
      <c r="D1526" s="25">
        <f t="shared" si="69"/>
        <v>2016</v>
      </c>
      <c r="E1526" s="25">
        <f t="shared" si="70"/>
        <v>9</v>
      </c>
      <c r="F1526" s="25" t="str">
        <f t="shared" si="71"/>
        <v>Sep</v>
      </c>
      <c r="G1526" s="25">
        <f>Raw_Orders!G1526</f>
        <v>922</v>
      </c>
      <c r="H1526" s="29">
        <f>Raw_Orders!K1526</f>
        <v>6518.19</v>
      </c>
      <c r="I1526" s="25">
        <f>INDEX(tblAccounts[sales_rep_id],MATCH(B1526,tblAccounts[id],0))</f>
        <v>321780</v>
      </c>
      <c r="J1526" s="25">
        <f>INDEX(tblReps[region_id],MATCH(I1526,tblReps[id],0))</f>
        <v>2</v>
      </c>
      <c r="K1526" s="25" t="str">
        <f>INDEX(tblRegions[name],MATCH(J1526,tblRegions[id],0))</f>
        <v>Midwest</v>
      </c>
    </row>
    <row r="1527" spans="1:11" ht="15" customHeight="1" x14ac:dyDescent="0.3">
      <c r="A1527" s="25">
        <f>Raw_Orders!A1527</f>
        <v>1526</v>
      </c>
      <c r="B1527" s="25">
        <f>Raw_Orders!B1527</f>
        <v>2131</v>
      </c>
      <c r="C1527" s="30">
        <f>INT(Raw_Orders!C1527)</f>
        <v>42663</v>
      </c>
      <c r="D1527" s="25">
        <f t="shared" si="69"/>
        <v>2016</v>
      </c>
      <c r="E1527" s="25">
        <f t="shared" si="70"/>
        <v>10</v>
      </c>
      <c r="F1527" s="25" t="str">
        <f t="shared" si="71"/>
        <v>Oct</v>
      </c>
      <c r="G1527" s="25">
        <f>Raw_Orders!G1527</f>
        <v>446</v>
      </c>
      <c r="H1527" s="29">
        <f>Raw_Orders!K1527</f>
        <v>2621.25</v>
      </c>
      <c r="I1527" s="25">
        <f>INDEX(tblAccounts[sales_rep_id],MATCH(B1527,tblAccounts[id],0))</f>
        <v>321780</v>
      </c>
      <c r="J1527" s="25">
        <f>INDEX(tblReps[region_id],MATCH(I1527,tblReps[id],0))</f>
        <v>2</v>
      </c>
      <c r="K1527" s="25" t="str">
        <f>INDEX(tblRegions[name],MATCH(J1527,tblRegions[id],0))</f>
        <v>Midwest</v>
      </c>
    </row>
    <row r="1528" spans="1:11" ht="15" customHeight="1" x14ac:dyDescent="0.3">
      <c r="A1528" s="25">
        <f>Raw_Orders!A1528</f>
        <v>1527</v>
      </c>
      <c r="B1528" s="25">
        <f>Raw_Orders!B1528</f>
        <v>2131</v>
      </c>
      <c r="C1528" s="30">
        <f>INT(Raw_Orders!C1528)</f>
        <v>42692</v>
      </c>
      <c r="D1528" s="25">
        <f t="shared" si="69"/>
        <v>2016</v>
      </c>
      <c r="E1528" s="25">
        <f t="shared" si="70"/>
        <v>11</v>
      </c>
      <c r="F1528" s="25" t="str">
        <f t="shared" si="71"/>
        <v>Nov</v>
      </c>
      <c r="G1528" s="25">
        <f>Raw_Orders!G1528</f>
        <v>445</v>
      </c>
      <c r="H1528" s="29">
        <f>Raw_Orders!K1528</f>
        <v>2478.9</v>
      </c>
      <c r="I1528" s="25">
        <f>INDEX(tblAccounts[sales_rep_id],MATCH(B1528,tblAccounts[id],0))</f>
        <v>321780</v>
      </c>
      <c r="J1528" s="25">
        <f>INDEX(tblReps[region_id],MATCH(I1528,tblReps[id],0))</f>
        <v>2</v>
      </c>
      <c r="K1528" s="25" t="str">
        <f>INDEX(tblRegions[name],MATCH(J1528,tblRegions[id],0))</f>
        <v>Midwest</v>
      </c>
    </row>
    <row r="1529" spans="1:11" ht="15" customHeight="1" x14ac:dyDescent="0.3">
      <c r="A1529" s="25">
        <f>Raw_Orders!A1529</f>
        <v>1528</v>
      </c>
      <c r="B1529" s="25">
        <f>Raw_Orders!B1529</f>
        <v>2131</v>
      </c>
      <c r="C1529" s="30">
        <f>INT(Raw_Orders!C1529)</f>
        <v>42721</v>
      </c>
      <c r="D1529" s="25">
        <f t="shared" si="69"/>
        <v>2016</v>
      </c>
      <c r="E1529" s="25">
        <f t="shared" si="70"/>
        <v>12</v>
      </c>
      <c r="F1529" s="25" t="str">
        <f t="shared" si="71"/>
        <v>Dec</v>
      </c>
      <c r="G1529" s="25">
        <f>Raw_Orders!G1529</f>
        <v>311</v>
      </c>
      <c r="H1529" s="29">
        <f>Raw_Orders!K1529</f>
        <v>1636.32</v>
      </c>
      <c r="I1529" s="25">
        <f>INDEX(tblAccounts[sales_rep_id],MATCH(B1529,tblAccounts[id],0))</f>
        <v>321780</v>
      </c>
      <c r="J1529" s="25">
        <f>INDEX(tblReps[region_id],MATCH(I1529,tblReps[id],0))</f>
        <v>2</v>
      </c>
      <c r="K1529" s="25" t="str">
        <f>INDEX(tblRegions[name],MATCH(J1529,tblRegions[id],0))</f>
        <v>Midwest</v>
      </c>
    </row>
    <row r="1530" spans="1:11" ht="15" customHeight="1" x14ac:dyDescent="0.3">
      <c r="A1530" s="25">
        <f>Raw_Orders!A1530</f>
        <v>1529</v>
      </c>
      <c r="B1530" s="25">
        <f>Raw_Orders!B1530</f>
        <v>2141</v>
      </c>
      <c r="C1530" s="30">
        <f>INT(Raw_Orders!C1530)</f>
        <v>42216</v>
      </c>
      <c r="D1530" s="25">
        <f t="shared" si="69"/>
        <v>2015</v>
      </c>
      <c r="E1530" s="25">
        <f t="shared" si="70"/>
        <v>7</v>
      </c>
      <c r="F1530" s="25" t="str">
        <f t="shared" si="71"/>
        <v>Jul</v>
      </c>
      <c r="G1530" s="25">
        <f>Raw_Orders!G1530</f>
        <v>329</v>
      </c>
      <c r="H1530" s="29">
        <f>Raw_Orders!K1530</f>
        <v>1696.71</v>
      </c>
      <c r="I1530" s="25">
        <f>INDEX(tblAccounts[sales_rep_id],MATCH(B1530,tblAccounts[id],0))</f>
        <v>321790</v>
      </c>
      <c r="J1530" s="25">
        <f>INDEX(tblReps[region_id],MATCH(I1530,tblReps[id],0))</f>
        <v>2</v>
      </c>
      <c r="K1530" s="25" t="str">
        <f>INDEX(tblRegions[name],MATCH(J1530,tblRegions[id],0))</f>
        <v>Midwest</v>
      </c>
    </row>
    <row r="1531" spans="1:11" ht="15" customHeight="1" x14ac:dyDescent="0.3">
      <c r="A1531" s="25">
        <f>Raw_Orders!A1531</f>
        <v>1530</v>
      </c>
      <c r="B1531" s="25">
        <f>Raw_Orders!B1531</f>
        <v>2141</v>
      </c>
      <c r="C1531" s="30">
        <f>INT(Raw_Orders!C1531)</f>
        <v>42246</v>
      </c>
      <c r="D1531" s="25">
        <f t="shared" si="69"/>
        <v>2015</v>
      </c>
      <c r="E1531" s="25">
        <f t="shared" si="70"/>
        <v>8</v>
      </c>
      <c r="F1531" s="25" t="str">
        <f t="shared" si="71"/>
        <v>Aug</v>
      </c>
      <c r="G1531" s="25">
        <f>Raw_Orders!G1531</f>
        <v>342</v>
      </c>
      <c r="H1531" s="29">
        <f>Raw_Orders!K1531</f>
        <v>1771.58</v>
      </c>
      <c r="I1531" s="25">
        <f>INDEX(tblAccounts[sales_rep_id],MATCH(B1531,tblAccounts[id],0))</f>
        <v>321790</v>
      </c>
      <c r="J1531" s="25">
        <f>INDEX(tblReps[region_id],MATCH(I1531,tblReps[id],0))</f>
        <v>2</v>
      </c>
      <c r="K1531" s="25" t="str">
        <f>INDEX(tblRegions[name],MATCH(J1531,tblRegions[id],0))</f>
        <v>Midwest</v>
      </c>
    </row>
    <row r="1532" spans="1:11" ht="15" customHeight="1" x14ac:dyDescent="0.3">
      <c r="A1532" s="25">
        <f>Raw_Orders!A1532</f>
        <v>1531</v>
      </c>
      <c r="B1532" s="25">
        <f>Raw_Orders!B1532</f>
        <v>2141</v>
      </c>
      <c r="C1532" s="30">
        <f>INT(Raw_Orders!C1532)</f>
        <v>42276</v>
      </c>
      <c r="D1532" s="25">
        <f t="shared" si="69"/>
        <v>2015</v>
      </c>
      <c r="E1532" s="25">
        <f t="shared" si="70"/>
        <v>9</v>
      </c>
      <c r="F1532" s="25" t="str">
        <f t="shared" si="71"/>
        <v>Sep</v>
      </c>
      <c r="G1532" s="25">
        <f>Raw_Orders!G1532</f>
        <v>374</v>
      </c>
      <c r="H1532" s="29">
        <f>Raw_Orders!K1532</f>
        <v>2063.9</v>
      </c>
      <c r="I1532" s="25">
        <f>INDEX(tblAccounts[sales_rep_id],MATCH(B1532,tblAccounts[id],0))</f>
        <v>321790</v>
      </c>
      <c r="J1532" s="25">
        <f>INDEX(tblReps[region_id],MATCH(I1532,tblReps[id],0))</f>
        <v>2</v>
      </c>
      <c r="K1532" s="25" t="str">
        <f>INDEX(tblRegions[name],MATCH(J1532,tblRegions[id],0))</f>
        <v>Midwest</v>
      </c>
    </row>
    <row r="1533" spans="1:11" ht="15" customHeight="1" x14ac:dyDescent="0.3">
      <c r="A1533" s="25">
        <f>Raw_Orders!A1533</f>
        <v>1532</v>
      </c>
      <c r="B1533" s="25">
        <f>Raw_Orders!B1533</f>
        <v>2141</v>
      </c>
      <c r="C1533" s="30">
        <f>INT(Raw_Orders!C1533)</f>
        <v>42305</v>
      </c>
      <c r="D1533" s="25">
        <f t="shared" si="69"/>
        <v>2015</v>
      </c>
      <c r="E1533" s="25">
        <f t="shared" si="70"/>
        <v>10</v>
      </c>
      <c r="F1533" s="25" t="str">
        <f t="shared" si="71"/>
        <v>Oct</v>
      </c>
      <c r="G1533" s="25">
        <f>Raw_Orders!G1533</f>
        <v>546</v>
      </c>
      <c r="H1533" s="29">
        <f>Raw_Orders!K1533</f>
        <v>2857.73</v>
      </c>
      <c r="I1533" s="25">
        <f>INDEX(tblAccounts[sales_rep_id],MATCH(B1533,tblAccounts[id],0))</f>
        <v>321790</v>
      </c>
      <c r="J1533" s="25">
        <f>INDEX(tblReps[region_id],MATCH(I1533,tblReps[id],0))</f>
        <v>2</v>
      </c>
      <c r="K1533" s="25" t="str">
        <f>INDEX(tblRegions[name],MATCH(J1533,tblRegions[id],0))</f>
        <v>Midwest</v>
      </c>
    </row>
    <row r="1534" spans="1:11" ht="15" customHeight="1" x14ac:dyDescent="0.3">
      <c r="A1534" s="25">
        <f>Raw_Orders!A1534</f>
        <v>1533</v>
      </c>
      <c r="B1534" s="25">
        <f>Raw_Orders!B1534</f>
        <v>2141</v>
      </c>
      <c r="C1534" s="30">
        <f>INT(Raw_Orders!C1534)</f>
        <v>42335</v>
      </c>
      <c r="D1534" s="25">
        <f t="shared" si="69"/>
        <v>2015</v>
      </c>
      <c r="E1534" s="25">
        <f t="shared" si="70"/>
        <v>11</v>
      </c>
      <c r="F1534" s="25" t="str">
        <f t="shared" si="71"/>
        <v>Nov</v>
      </c>
      <c r="G1534" s="25">
        <f>Raw_Orders!G1534</f>
        <v>362</v>
      </c>
      <c r="H1534" s="29">
        <f>Raw_Orders!K1534</f>
        <v>2013.37</v>
      </c>
      <c r="I1534" s="25">
        <f>INDEX(tblAccounts[sales_rep_id],MATCH(B1534,tblAccounts[id],0))</f>
        <v>321790</v>
      </c>
      <c r="J1534" s="25">
        <f>INDEX(tblReps[region_id],MATCH(I1534,tblReps[id],0))</f>
        <v>2</v>
      </c>
      <c r="K1534" s="25" t="str">
        <f>INDEX(tblRegions[name],MATCH(J1534,tblRegions[id],0))</f>
        <v>Midwest</v>
      </c>
    </row>
    <row r="1535" spans="1:11" ht="15" customHeight="1" x14ac:dyDescent="0.3">
      <c r="A1535" s="25">
        <f>Raw_Orders!A1535</f>
        <v>1534</v>
      </c>
      <c r="B1535" s="25">
        <f>Raw_Orders!B1535</f>
        <v>2141</v>
      </c>
      <c r="C1535" s="30">
        <f>INT(Raw_Orders!C1535)</f>
        <v>42364</v>
      </c>
      <c r="D1535" s="25">
        <f t="shared" si="69"/>
        <v>2015</v>
      </c>
      <c r="E1535" s="25">
        <f t="shared" si="70"/>
        <v>12</v>
      </c>
      <c r="F1535" s="25" t="str">
        <f t="shared" si="71"/>
        <v>Dec</v>
      </c>
      <c r="G1535" s="25">
        <f>Raw_Orders!G1535</f>
        <v>411</v>
      </c>
      <c r="H1535" s="29">
        <f>Raw_Orders!K1535</f>
        <v>2204.1</v>
      </c>
      <c r="I1535" s="25">
        <f>INDEX(tblAccounts[sales_rep_id],MATCH(B1535,tblAccounts[id],0))</f>
        <v>321790</v>
      </c>
      <c r="J1535" s="25">
        <f>INDEX(tblReps[region_id],MATCH(I1535,tblReps[id],0))</f>
        <v>2</v>
      </c>
      <c r="K1535" s="25" t="str">
        <f>INDEX(tblRegions[name],MATCH(J1535,tblRegions[id],0))</f>
        <v>Midwest</v>
      </c>
    </row>
    <row r="1536" spans="1:11" ht="15" customHeight="1" x14ac:dyDescent="0.3">
      <c r="A1536" s="25">
        <f>Raw_Orders!A1536</f>
        <v>1535</v>
      </c>
      <c r="B1536" s="25">
        <f>Raw_Orders!B1536</f>
        <v>2141</v>
      </c>
      <c r="C1536" s="30">
        <f>INT(Raw_Orders!C1536)</f>
        <v>42393</v>
      </c>
      <c r="D1536" s="25">
        <f t="shared" si="69"/>
        <v>2016</v>
      </c>
      <c r="E1536" s="25">
        <f t="shared" si="70"/>
        <v>1</v>
      </c>
      <c r="F1536" s="25" t="str">
        <f t="shared" si="71"/>
        <v>Jan</v>
      </c>
      <c r="G1536" s="25">
        <f>Raw_Orders!G1536</f>
        <v>362</v>
      </c>
      <c r="H1536" s="29">
        <f>Raw_Orders!K1536</f>
        <v>2014.06</v>
      </c>
      <c r="I1536" s="25">
        <f>INDEX(tblAccounts[sales_rep_id],MATCH(B1536,tblAccounts[id],0))</f>
        <v>321790</v>
      </c>
      <c r="J1536" s="25">
        <f>INDEX(tblReps[region_id],MATCH(I1536,tblReps[id],0))</f>
        <v>2</v>
      </c>
      <c r="K1536" s="25" t="str">
        <f>INDEX(tblRegions[name],MATCH(J1536,tblRegions[id],0))</f>
        <v>Midwest</v>
      </c>
    </row>
    <row r="1537" spans="1:11" ht="15" customHeight="1" x14ac:dyDescent="0.3">
      <c r="A1537" s="25">
        <f>Raw_Orders!A1537</f>
        <v>1536</v>
      </c>
      <c r="B1537" s="25">
        <f>Raw_Orders!B1537</f>
        <v>2141</v>
      </c>
      <c r="C1537" s="30">
        <f>INT(Raw_Orders!C1537)</f>
        <v>42422</v>
      </c>
      <c r="D1537" s="25">
        <f t="shared" si="69"/>
        <v>2016</v>
      </c>
      <c r="E1537" s="25">
        <f t="shared" si="70"/>
        <v>2</v>
      </c>
      <c r="F1537" s="25" t="str">
        <f t="shared" si="71"/>
        <v>Feb</v>
      </c>
      <c r="G1537" s="25">
        <f>Raw_Orders!G1537</f>
        <v>330</v>
      </c>
      <c r="H1537" s="29">
        <f>Raw_Orders!K1537</f>
        <v>1718.69</v>
      </c>
      <c r="I1537" s="25">
        <f>INDEX(tblAccounts[sales_rep_id],MATCH(B1537,tblAccounts[id],0))</f>
        <v>321790</v>
      </c>
      <c r="J1537" s="25">
        <f>INDEX(tblReps[region_id],MATCH(I1537,tblReps[id],0))</f>
        <v>2</v>
      </c>
      <c r="K1537" s="25" t="str">
        <f>INDEX(tblRegions[name],MATCH(J1537,tblRegions[id],0))</f>
        <v>Midwest</v>
      </c>
    </row>
    <row r="1538" spans="1:11" ht="15" customHeight="1" x14ac:dyDescent="0.3">
      <c r="A1538" s="25">
        <f>Raw_Orders!A1538</f>
        <v>1537</v>
      </c>
      <c r="B1538" s="25">
        <f>Raw_Orders!B1538</f>
        <v>2141</v>
      </c>
      <c r="C1538" s="30">
        <f>INT(Raw_Orders!C1538)</f>
        <v>42452</v>
      </c>
      <c r="D1538" s="25">
        <f t="shared" ref="D1538:D1601" si="72">YEAR(C1538)</f>
        <v>2016</v>
      </c>
      <c r="E1538" s="25">
        <f t="shared" ref="E1538:E1601" si="73">MONTH(C1538)</f>
        <v>3</v>
      </c>
      <c r="F1538" s="25" t="str">
        <f t="shared" ref="F1538:F1601" si="74">TEXT(C1538,"mmm")</f>
        <v>Mar</v>
      </c>
      <c r="G1538" s="25">
        <f>Raw_Orders!G1538</f>
        <v>393</v>
      </c>
      <c r="H1538" s="29">
        <f>Raw_Orders!K1538</f>
        <v>2181.6999999999998</v>
      </c>
      <c r="I1538" s="25">
        <f>INDEX(tblAccounts[sales_rep_id],MATCH(B1538,tblAccounts[id],0))</f>
        <v>321790</v>
      </c>
      <c r="J1538" s="25">
        <f>INDEX(tblReps[region_id],MATCH(I1538,tblReps[id],0))</f>
        <v>2</v>
      </c>
      <c r="K1538" s="25" t="str">
        <f>INDEX(tblRegions[name],MATCH(J1538,tblRegions[id],0))</f>
        <v>Midwest</v>
      </c>
    </row>
    <row r="1539" spans="1:11" ht="15" customHeight="1" x14ac:dyDescent="0.3">
      <c r="A1539" s="25">
        <f>Raw_Orders!A1539</f>
        <v>1538</v>
      </c>
      <c r="B1539" s="25">
        <f>Raw_Orders!B1539</f>
        <v>2141</v>
      </c>
      <c r="C1539" s="30">
        <f>INT(Raw_Orders!C1539)</f>
        <v>42481</v>
      </c>
      <c r="D1539" s="25">
        <f t="shared" si="72"/>
        <v>2016</v>
      </c>
      <c r="E1539" s="25">
        <f t="shared" si="73"/>
        <v>4</v>
      </c>
      <c r="F1539" s="25" t="str">
        <f t="shared" si="74"/>
        <v>Apr</v>
      </c>
      <c r="G1539" s="25">
        <f>Raw_Orders!G1539</f>
        <v>320</v>
      </c>
      <c r="H1539" s="29">
        <f>Raw_Orders!K1539</f>
        <v>1706.27</v>
      </c>
      <c r="I1539" s="25">
        <f>INDEX(tblAccounts[sales_rep_id],MATCH(B1539,tblAccounts[id],0))</f>
        <v>321790</v>
      </c>
      <c r="J1539" s="25">
        <f>INDEX(tblReps[region_id],MATCH(I1539,tblReps[id],0))</f>
        <v>2</v>
      </c>
      <c r="K1539" s="25" t="str">
        <f>INDEX(tblRegions[name],MATCH(J1539,tblRegions[id],0))</f>
        <v>Midwest</v>
      </c>
    </row>
    <row r="1540" spans="1:11" ht="15" customHeight="1" x14ac:dyDescent="0.3">
      <c r="A1540" s="25">
        <f>Raw_Orders!A1540</f>
        <v>1539</v>
      </c>
      <c r="B1540" s="25">
        <f>Raw_Orders!B1540</f>
        <v>2141</v>
      </c>
      <c r="C1540" s="30">
        <f>INT(Raw_Orders!C1540)</f>
        <v>42510</v>
      </c>
      <c r="D1540" s="25">
        <f t="shared" si="72"/>
        <v>2016</v>
      </c>
      <c r="E1540" s="25">
        <f t="shared" si="73"/>
        <v>5</v>
      </c>
      <c r="F1540" s="25" t="str">
        <f t="shared" si="74"/>
        <v>May</v>
      </c>
      <c r="G1540" s="25">
        <f>Raw_Orders!G1540</f>
        <v>372</v>
      </c>
      <c r="H1540" s="29">
        <f>Raw_Orders!K1540</f>
        <v>2059.4899999999998</v>
      </c>
      <c r="I1540" s="25">
        <f>INDEX(tblAccounts[sales_rep_id],MATCH(B1540,tblAccounts[id],0))</f>
        <v>321790</v>
      </c>
      <c r="J1540" s="25">
        <f>INDEX(tblReps[region_id],MATCH(I1540,tblReps[id],0))</f>
        <v>2</v>
      </c>
      <c r="K1540" s="25" t="str">
        <f>INDEX(tblRegions[name],MATCH(J1540,tblRegions[id],0))</f>
        <v>Midwest</v>
      </c>
    </row>
    <row r="1541" spans="1:11" ht="15" customHeight="1" x14ac:dyDescent="0.3">
      <c r="A1541" s="25">
        <f>Raw_Orders!A1541</f>
        <v>1540</v>
      </c>
      <c r="B1541" s="25">
        <f>Raw_Orders!B1541</f>
        <v>2141</v>
      </c>
      <c r="C1541" s="30">
        <f>INT(Raw_Orders!C1541)</f>
        <v>42540</v>
      </c>
      <c r="D1541" s="25">
        <f t="shared" si="72"/>
        <v>2016</v>
      </c>
      <c r="E1541" s="25">
        <f t="shared" si="73"/>
        <v>6</v>
      </c>
      <c r="F1541" s="25" t="str">
        <f t="shared" si="74"/>
        <v>Jun</v>
      </c>
      <c r="G1541" s="25">
        <f>Raw_Orders!G1541</f>
        <v>330</v>
      </c>
      <c r="H1541" s="29">
        <f>Raw_Orders!K1541</f>
        <v>1646.7</v>
      </c>
      <c r="I1541" s="25">
        <f>INDEX(tblAccounts[sales_rep_id],MATCH(B1541,tblAccounts[id],0))</f>
        <v>321790</v>
      </c>
      <c r="J1541" s="25">
        <f>INDEX(tblReps[region_id],MATCH(I1541,tblReps[id],0))</f>
        <v>2</v>
      </c>
      <c r="K1541" s="25" t="str">
        <f>INDEX(tblRegions[name],MATCH(J1541,tblRegions[id],0))</f>
        <v>Midwest</v>
      </c>
    </row>
    <row r="1542" spans="1:11" ht="15" customHeight="1" x14ac:dyDescent="0.3">
      <c r="A1542" s="25">
        <f>Raw_Orders!A1542</f>
        <v>1541</v>
      </c>
      <c r="B1542" s="25">
        <f>Raw_Orders!B1542</f>
        <v>2141</v>
      </c>
      <c r="C1542" s="30">
        <f>INT(Raw_Orders!C1542)</f>
        <v>42569</v>
      </c>
      <c r="D1542" s="25">
        <f t="shared" si="72"/>
        <v>2016</v>
      </c>
      <c r="E1542" s="25">
        <f t="shared" si="73"/>
        <v>7</v>
      </c>
      <c r="F1542" s="25" t="str">
        <f t="shared" si="74"/>
        <v>Jul</v>
      </c>
      <c r="G1542" s="25">
        <f>Raw_Orders!G1542</f>
        <v>364</v>
      </c>
      <c r="H1542" s="29">
        <f>Raw_Orders!K1542</f>
        <v>1893.25</v>
      </c>
      <c r="I1542" s="25">
        <f>INDEX(tblAccounts[sales_rep_id],MATCH(B1542,tblAccounts[id],0))</f>
        <v>321790</v>
      </c>
      <c r="J1542" s="25">
        <f>INDEX(tblReps[region_id],MATCH(I1542,tblReps[id],0))</f>
        <v>2</v>
      </c>
      <c r="K1542" s="25" t="str">
        <f>INDEX(tblRegions[name],MATCH(J1542,tblRegions[id],0))</f>
        <v>Midwest</v>
      </c>
    </row>
    <row r="1543" spans="1:11" ht="15" customHeight="1" x14ac:dyDescent="0.3">
      <c r="A1543" s="25">
        <f>Raw_Orders!A1543</f>
        <v>1542</v>
      </c>
      <c r="B1543" s="25">
        <f>Raw_Orders!B1543</f>
        <v>2141</v>
      </c>
      <c r="C1543" s="30">
        <f>INT(Raw_Orders!C1543)</f>
        <v>42598</v>
      </c>
      <c r="D1543" s="25">
        <f t="shared" si="72"/>
        <v>2016</v>
      </c>
      <c r="E1543" s="25">
        <f t="shared" si="73"/>
        <v>8</v>
      </c>
      <c r="F1543" s="25" t="str">
        <f t="shared" si="74"/>
        <v>Aug</v>
      </c>
      <c r="G1543" s="25">
        <f>Raw_Orders!G1543</f>
        <v>420</v>
      </c>
      <c r="H1543" s="29">
        <f>Raw_Orders!K1543</f>
        <v>2260.96</v>
      </c>
      <c r="I1543" s="25">
        <f>INDEX(tblAccounts[sales_rep_id],MATCH(B1543,tblAccounts[id],0))</f>
        <v>321790</v>
      </c>
      <c r="J1543" s="25">
        <f>INDEX(tblReps[region_id],MATCH(I1543,tblReps[id],0))</f>
        <v>2</v>
      </c>
      <c r="K1543" s="25" t="str">
        <f>INDEX(tblRegions[name],MATCH(J1543,tblRegions[id],0))</f>
        <v>Midwest</v>
      </c>
    </row>
    <row r="1544" spans="1:11" ht="15" customHeight="1" x14ac:dyDescent="0.3">
      <c r="A1544" s="25">
        <f>Raw_Orders!A1544</f>
        <v>1543</v>
      </c>
      <c r="B1544" s="25">
        <f>Raw_Orders!B1544</f>
        <v>2141</v>
      </c>
      <c r="C1544" s="30">
        <f>INT(Raw_Orders!C1544)</f>
        <v>42628</v>
      </c>
      <c r="D1544" s="25">
        <f t="shared" si="72"/>
        <v>2016</v>
      </c>
      <c r="E1544" s="25">
        <f t="shared" si="73"/>
        <v>9</v>
      </c>
      <c r="F1544" s="25" t="str">
        <f t="shared" si="74"/>
        <v>Sep</v>
      </c>
      <c r="G1544" s="25">
        <f>Raw_Orders!G1544</f>
        <v>351</v>
      </c>
      <c r="H1544" s="29">
        <f>Raw_Orders!K1544</f>
        <v>1879.07</v>
      </c>
      <c r="I1544" s="25">
        <f>INDEX(tblAccounts[sales_rep_id],MATCH(B1544,tblAccounts[id],0))</f>
        <v>321790</v>
      </c>
      <c r="J1544" s="25">
        <f>INDEX(tblReps[region_id],MATCH(I1544,tblReps[id],0))</f>
        <v>2</v>
      </c>
      <c r="K1544" s="25" t="str">
        <f>INDEX(tblRegions[name],MATCH(J1544,tblRegions[id],0))</f>
        <v>Midwest</v>
      </c>
    </row>
    <row r="1545" spans="1:11" ht="15" customHeight="1" x14ac:dyDescent="0.3">
      <c r="A1545" s="25">
        <f>Raw_Orders!A1545</f>
        <v>1544</v>
      </c>
      <c r="B1545" s="25">
        <f>Raw_Orders!B1545</f>
        <v>2141</v>
      </c>
      <c r="C1545" s="30">
        <f>INT(Raw_Orders!C1545)</f>
        <v>42657</v>
      </c>
      <c r="D1545" s="25">
        <f t="shared" si="72"/>
        <v>2016</v>
      </c>
      <c r="E1545" s="25">
        <f t="shared" si="73"/>
        <v>10</v>
      </c>
      <c r="F1545" s="25" t="str">
        <f t="shared" si="74"/>
        <v>Oct</v>
      </c>
      <c r="G1545" s="25">
        <f>Raw_Orders!G1545</f>
        <v>354</v>
      </c>
      <c r="H1545" s="29">
        <f>Raw_Orders!K1545</f>
        <v>1863.41</v>
      </c>
      <c r="I1545" s="25">
        <f>INDEX(tblAccounts[sales_rep_id],MATCH(B1545,tblAccounts[id],0))</f>
        <v>321790</v>
      </c>
      <c r="J1545" s="25">
        <f>INDEX(tblReps[region_id],MATCH(I1545,tblReps[id],0))</f>
        <v>2</v>
      </c>
      <c r="K1545" s="25" t="str">
        <f>INDEX(tblRegions[name],MATCH(J1545,tblRegions[id],0))</f>
        <v>Midwest</v>
      </c>
    </row>
    <row r="1546" spans="1:11" ht="15" customHeight="1" x14ac:dyDescent="0.3">
      <c r="A1546" s="25">
        <f>Raw_Orders!A1546</f>
        <v>1545</v>
      </c>
      <c r="B1546" s="25">
        <f>Raw_Orders!B1546</f>
        <v>2141</v>
      </c>
      <c r="C1546" s="30">
        <f>INT(Raw_Orders!C1546)</f>
        <v>42687</v>
      </c>
      <c r="D1546" s="25">
        <f t="shared" si="72"/>
        <v>2016</v>
      </c>
      <c r="E1546" s="25">
        <f t="shared" si="73"/>
        <v>11</v>
      </c>
      <c r="F1546" s="25" t="str">
        <f t="shared" si="74"/>
        <v>Nov</v>
      </c>
      <c r="G1546" s="25">
        <f>Raw_Orders!G1546</f>
        <v>344</v>
      </c>
      <c r="H1546" s="29">
        <f>Raw_Orders!K1546</f>
        <v>1842.29</v>
      </c>
      <c r="I1546" s="25">
        <f>INDEX(tblAccounts[sales_rep_id],MATCH(B1546,tblAccounts[id],0))</f>
        <v>321790</v>
      </c>
      <c r="J1546" s="25">
        <f>INDEX(tblReps[region_id],MATCH(I1546,tblReps[id],0))</f>
        <v>2</v>
      </c>
      <c r="K1546" s="25" t="str">
        <f>INDEX(tblRegions[name],MATCH(J1546,tblRegions[id],0))</f>
        <v>Midwest</v>
      </c>
    </row>
    <row r="1547" spans="1:11" ht="15" customHeight="1" x14ac:dyDescent="0.3">
      <c r="A1547" s="25">
        <f>Raw_Orders!A1547</f>
        <v>1546</v>
      </c>
      <c r="B1547" s="25">
        <f>Raw_Orders!B1547</f>
        <v>2141</v>
      </c>
      <c r="C1547" s="30">
        <f>INT(Raw_Orders!C1547)</f>
        <v>42717</v>
      </c>
      <c r="D1547" s="25">
        <f t="shared" si="72"/>
        <v>2016</v>
      </c>
      <c r="E1547" s="25">
        <f t="shared" si="73"/>
        <v>12</v>
      </c>
      <c r="F1547" s="25" t="str">
        <f t="shared" si="74"/>
        <v>Dec</v>
      </c>
      <c r="G1547" s="25">
        <f>Raw_Orders!G1547</f>
        <v>336</v>
      </c>
      <c r="H1547" s="29">
        <f>Raw_Orders!K1547</f>
        <v>1746.64</v>
      </c>
      <c r="I1547" s="25">
        <f>INDEX(tblAccounts[sales_rep_id],MATCH(B1547,tblAccounts[id],0))</f>
        <v>321790</v>
      </c>
      <c r="J1547" s="25">
        <f>INDEX(tblReps[region_id],MATCH(I1547,tblReps[id],0))</f>
        <v>2</v>
      </c>
      <c r="K1547" s="25" t="str">
        <f>INDEX(tblRegions[name],MATCH(J1547,tblRegions[id],0))</f>
        <v>Midwest</v>
      </c>
    </row>
    <row r="1548" spans="1:11" ht="15" customHeight="1" x14ac:dyDescent="0.3">
      <c r="A1548" s="25">
        <f>Raw_Orders!A1548</f>
        <v>1547</v>
      </c>
      <c r="B1548" s="25">
        <f>Raw_Orders!B1548</f>
        <v>2151</v>
      </c>
      <c r="C1548" s="30">
        <f>INT(Raw_Orders!C1548)</f>
        <v>42511</v>
      </c>
      <c r="D1548" s="25">
        <f t="shared" si="72"/>
        <v>2016</v>
      </c>
      <c r="E1548" s="25">
        <f t="shared" si="73"/>
        <v>5</v>
      </c>
      <c r="F1548" s="25" t="str">
        <f t="shared" si="74"/>
        <v>May</v>
      </c>
      <c r="G1548" s="25">
        <f>Raw_Orders!G1548</f>
        <v>202</v>
      </c>
      <c r="H1548" s="29">
        <f>Raw_Orders!K1548</f>
        <v>1199.4000000000001</v>
      </c>
      <c r="I1548" s="25">
        <f>INDEX(tblAccounts[sales_rep_id],MATCH(B1548,tblAccounts[id],0))</f>
        <v>321710</v>
      </c>
      <c r="J1548" s="25">
        <f>INDEX(tblReps[region_id],MATCH(I1548,tblReps[id],0))</f>
        <v>2</v>
      </c>
      <c r="K1548" s="25" t="str">
        <f>INDEX(tblRegions[name],MATCH(J1548,tblRegions[id],0))</f>
        <v>Midwest</v>
      </c>
    </row>
    <row r="1549" spans="1:11" ht="15" customHeight="1" x14ac:dyDescent="0.3">
      <c r="A1549" s="25">
        <f>Raw_Orders!A1549</f>
        <v>1548</v>
      </c>
      <c r="B1549" s="25">
        <f>Raw_Orders!B1549</f>
        <v>2151</v>
      </c>
      <c r="C1549" s="30">
        <f>INT(Raw_Orders!C1549)</f>
        <v>42570</v>
      </c>
      <c r="D1549" s="25">
        <f t="shared" si="72"/>
        <v>2016</v>
      </c>
      <c r="E1549" s="25">
        <f t="shared" si="73"/>
        <v>7</v>
      </c>
      <c r="F1549" s="25" t="str">
        <f t="shared" si="74"/>
        <v>Jul</v>
      </c>
      <c r="G1549" s="25">
        <f>Raw_Orders!G1549</f>
        <v>177</v>
      </c>
      <c r="H1549" s="29">
        <f>Raw_Orders!K1549</f>
        <v>1075.3</v>
      </c>
      <c r="I1549" s="25">
        <f>INDEX(tblAccounts[sales_rep_id],MATCH(B1549,tblAccounts[id],0))</f>
        <v>321710</v>
      </c>
      <c r="J1549" s="25">
        <f>INDEX(tblReps[region_id],MATCH(I1549,tblReps[id],0))</f>
        <v>2</v>
      </c>
      <c r="K1549" s="25" t="str">
        <f>INDEX(tblRegions[name],MATCH(J1549,tblRegions[id],0))</f>
        <v>Midwest</v>
      </c>
    </row>
    <row r="1550" spans="1:11" ht="15" customHeight="1" x14ac:dyDescent="0.3">
      <c r="A1550" s="25">
        <f>Raw_Orders!A1550</f>
        <v>1549</v>
      </c>
      <c r="B1550" s="25">
        <f>Raw_Orders!B1550</f>
        <v>2151</v>
      </c>
      <c r="C1550" s="30">
        <f>INT(Raw_Orders!C1550)</f>
        <v>42600</v>
      </c>
      <c r="D1550" s="25">
        <f t="shared" si="72"/>
        <v>2016</v>
      </c>
      <c r="E1550" s="25">
        <f t="shared" si="73"/>
        <v>8</v>
      </c>
      <c r="F1550" s="25" t="str">
        <f t="shared" si="74"/>
        <v>Aug</v>
      </c>
      <c r="G1550" s="25">
        <f>Raw_Orders!G1550</f>
        <v>213</v>
      </c>
      <c r="H1550" s="29">
        <f>Raw_Orders!K1550</f>
        <v>1331.81</v>
      </c>
      <c r="I1550" s="25">
        <f>INDEX(tblAccounts[sales_rep_id],MATCH(B1550,tblAccounts[id],0))</f>
        <v>321710</v>
      </c>
      <c r="J1550" s="25">
        <f>INDEX(tblReps[region_id],MATCH(I1550,tblReps[id],0))</f>
        <v>2</v>
      </c>
      <c r="K1550" s="25" t="str">
        <f>INDEX(tblRegions[name],MATCH(J1550,tblRegions[id],0))</f>
        <v>Midwest</v>
      </c>
    </row>
    <row r="1551" spans="1:11" ht="15" customHeight="1" x14ac:dyDescent="0.3">
      <c r="A1551" s="25">
        <f>Raw_Orders!A1551</f>
        <v>1550</v>
      </c>
      <c r="B1551" s="25">
        <f>Raw_Orders!B1551</f>
        <v>2151</v>
      </c>
      <c r="C1551" s="30">
        <f>INT(Raw_Orders!C1551)</f>
        <v>42629</v>
      </c>
      <c r="D1551" s="25">
        <f t="shared" si="72"/>
        <v>2016</v>
      </c>
      <c r="E1551" s="25">
        <f t="shared" si="73"/>
        <v>9</v>
      </c>
      <c r="F1551" s="25" t="str">
        <f t="shared" si="74"/>
        <v>Sep</v>
      </c>
      <c r="G1551" s="25">
        <f>Raw_Orders!G1551</f>
        <v>113</v>
      </c>
      <c r="H1551" s="29">
        <f>Raw_Orders!K1551</f>
        <v>699.58</v>
      </c>
      <c r="I1551" s="25">
        <f>INDEX(tblAccounts[sales_rep_id],MATCH(B1551,tblAccounts[id],0))</f>
        <v>321710</v>
      </c>
      <c r="J1551" s="25">
        <f>INDEX(tblReps[region_id],MATCH(I1551,tblReps[id],0))</f>
        <v>2</v>
      </c>
      <c r="K1551" s="25" t="str">
        <f>INDEX(tblRegions[name],MATCH(J1551,tblRegions[id],0))</f>
        <v>Midwest</v>
      </c>
    </row>
    <row r="1552" spans="1:11" ht="15" customHeight="1" x14ac:dyDescent="0.3">
      <c r="A1552" s="25">
        <f>Raw_Orders!A1552</f>
        <v>1551</v>
      </c>
      <c r="B1552" s="25">
        <f>Raw_Orders!B1552</f>
        <v>2151</v>
      </c>
      <c r="C1552" s="30">
        <f>INT(Raw_Orders!C1552)</f>
        <v>42659</v>
      </c>
      <c r="D1552" s="25">
        <f t="shared" si="72"/>
        <v>2016</v>
      </c>
      <c r="E1552" s="25">
        <f t="shared" si="73"/>
        <v>10</v>
      </c>
      <c r="F1552" s="25" t="str">
        <f t="shared" si="74"/>
        <v>Oct</v>
      </c>
      <c r="G1552" s="25">
        <f>Raw_Orders!G1552</f>
        <v>900</v>
      </c>
      <c r="H1552" s="29">
        <f>Raw_Orders!K1552</f>
        <v>6496</v>
      </c>
      <c r="I1552" s="25">
        <f>INDEX(tblAccounts[sales_rep_id],MATCH(B1552,tblAccounts[id],0))</f>
        <v>321710</v>
      </c>
      <c r="J1552" s="25">
        <f>INDEX(tblReps[region_id],MATCH(I1552,tblReps[id],0))</f>
        <v>2</v>
      </c>
      <c r="K1552" s="25" t="str">
        <f>INDEX(tblRegions[name],MATCH(J1552,tblRegions[id],0))</f>
        <v>Midwest</v>
      </c>
    </row>
    <row r="1553" spans="1:11" ht="15" customHeight="1" x14ac:dyDescent="0.3">
      <c r="A1553" s="25">
        <f>Raw_Orders!A1553</f>
        <v>1552</v>
      </c>
      <c r="B1553" s="25">
        <f>Raw_Orders!B1553</f>
        <v>2151</v>
      </c>
      <c r="C1553" s="30">
        <f>INT(Raw_Orders!C1553)</f>
        <v>42689</v>
      </c>
      <c r="D1553" s="25">
        <f t="shared" si="72"/>
        <v>2016</v>
      </c>
      <c r="E1553" s="25">
        <f t="shared" si="73"/>
        <v>11</v>
      </c>
      <c r="F1553" s="25" t="str">
        <f t="shared" si="74"/>
        <v>Nov</v>
      </c>
      <c r="G1553" s="25">
        <f>Raw_Orders!G1553</f>
        <v>165</v>
      </c>
      <c r="H1553" s="29">
        <f>Raw_Orders!K1553</f>
        <v>966.64</v>
      </c>
      <c r="I1553" s="25">
        <f>INDEX(tblAccounts[sales_rep_id],MATCH(B1553,tblAccounts[id],0))</f>
        <v>321710</v>
      </c>
      <c r="J1553" s="25">
        <f>INDEX(tblReps[region_id],MATCH(I1553,tblReps[id],0))</f>
        <v>2</v>
      </c>
      <c r="K1553" s="25" t="str">
        <f>INDEX(tblRegions[name],MATCH(J1553,tblRegions[id],0))</f>
        <v>Midwest</v>
      </c>
    </row>
    <row r="1554" spans="1:11" ht="15" customHeight="1" x14ac:dyDescent="0.3">
      <c r="A1554" s="25">
        <f>Raw_Orders!A1554</f>
        <v>1553</v>
      </c>
      <c r="B1554" s="25">
        <f>Raw_Orders!B1554</f>
        <v>2151</v>
      </c>
      <c r="C1554" s="30">
        <f>INT(Raw_Orders!C1554)</f>
        <v>42718</v>
      </c>
      <c r="D1554" s="25">
        <f t="shared" si="72"/>
        <v>2016</v>
      </c>
      <c r="E1554" s="25">
        <f t="shared" si="73"/>
        <v>12</v>
      </c>
      <c r="F1554" s="25" t="str">
        <f t="shared" si="74"/>
        <v>Dec</v>
      </c>
      <c r="G1554" s="25">
        <f>Raw_Orders!G1554</f>
        <v>493</v>
      </c>
      <c r="H1554" s="29">
        <f>Raw_Orders!K1554</f>
        <v>3645.59</v>
      </c>
      <c r="I1554" s="25">
        <f>INDEX(tblAccounts[sales_rep_id],MATCH(B1554,tblAccounts[id],0))</f>
        <v>321710</v>
      </c>
      <c r="J1554" s="25">
        <f>INDEX(tblReps[region_id],MATCH(I1554,tblReps[id],0))</f>
        <v>2</v>
      </c>
      <c r="K1554" s="25" t="str">
        <f>INDEX(tblRegions[name],MATCH(J1554,tblRegions[id],0))</f>
        <v>Midwest</v>
      </c>
    </row>
    <row r="1555" spans="1:11" ht="15" customHeight="1" x14ac:dyDescent="0.3">
      <c r="A1555" s="25">
        <f>Raw_Orders!A1555</f>
        <v>1554</v>
      </c>
      <c r="B1555" s="25">
        <f>Raw_Orders!B1555</f>
        <v>2161</v>
      </c>
      <c r="C1555" s="30">
        <f>INT(Raw_Orders!C1555)</f>
        <v>42672</v>
      </c>
      <c r="D1555" s="25">
        <f t="shared" si="72"/>
        <v>2016</v>
      </c>
      <c r="E1555" s="25">
        <f t="shared" si="73"/>
        <v>10</v>
      </c>
      <c r="F1555" s="25" t="str">
        <f t="shared" si="74"/>
        <v>Oct</v>
      </c>
      <c r="G1555" s="25">
        <f>Raw_Orders!G1555</f>
        <v>187</v>
      </c>
      <c r="H1555" s="29">
        <f>Raw_Orders!K1555</f>
        <v>1139.53</v>
      </c>
      <c r="I1555" s="25">
        <f>INDEX(tblAccounts[sales_rep_id],MATCH(B1555,tblAccounts[id],0))</f>
        <v>321720</v>
      </c>
      <c r="J1555" s="25">
        <f>INDEX(tblReps[region_id],MATCH(I1555,tblReps[id],0))</f>
        <v>2</v>
      </c>
      <c r="K1555" s="25" t="str">
        <f>INDEX(tblRegions[name],MATCH(J1555,tblRegions[id],0))</f>
        <v>Midwest</v>
      </c>
    </row>
    <row r="1556" spans="1:11" ht="15" customHeight="1" x14ac:dyDescent="0.3">
      <c r="A1556" s="25">
        <f>Raw_Orders!A1556</f>
        <v>1555</v>
      </c>
      <c r="B1556" s="25">
        <f>Raw_Orders!B1556</f>
        <v>2161</v>
      </c>
      <c r="C1556" s="30">
        <f>INT(Raw_Orders!C1556)</f>
        <v>42701</v>
      </c>
      <c r="D1556" s="25">
        <f t="shared" si="72"/>
        <v>2016</v>
      </c>
      <c r="E1556" s="25">
        <f t="shared" si="73"/>
        <v>11</v>
      </c>
      <c r="F1556" s="25" t="str">
        <f t="shared" si="74"/>
        <v>Nov</v>
      </c>
      <c r="G1556" s="25">
        <f>Raw_Orders!G1556</f>
        <v>133</v>
      </c>
      <c r="H1556" s="29">
        <f>Raw_Orders!K1556</f>
        <v>738.67</v>
      </c>
      <c r="I1556" s="25">
        <f>INDEX(tblAccounts[sales_rep_id],MATCH(B1556,tblAccounts[id],0))</f>
        <v>321720</v>
      </c>
      <c r="J1556" s="25">
        <f>INDEX(tblReps[region_id],MATCH(I1556,tblReps[id],0))</f>
        <v>2</v>
      </c>
      <c r="K1556" s="25" t="str">
        <f>INDEX(tblRegions[name],MATCH(J1556,tblRegions[id],0))</f>
        <v>Midwest</v>
      </c>
    </row>
    <row r="1557" spans="1:11" ht="15" customHeight="1" x14ac:dyDescent="0.3">
      <c r="A1557" s="25">
        <f>Raw_Orders!A1557</f>
        <v>1556</v>
      </c>
      <c r="B1557" s="25">
        <f>Raw_Orders!B1557</f>
        <v>2161</v>
      </c>
      <c r="C1557" s="30">
        <f>INT(Raw_Orders!C1557)</f>
        <v>42730</v>
      </c>
      <c r="D1557" s="25">
        <f t="shared" si="72"/>
        <v>2016</v>
      </c>
      <c r="E1557" s="25">
        <f t="shared" si="73"/>
        <v>12</v>
      </c>
      <c r="F1557" s="25" t="str">
        <f t="shared" si="74"/>
        <v>Dec</v>
      </c>
      <c r="G1557" s="25">
        <f>Raw_Orders!G1557</f>
        <v>188</v>
      </c>
      <c r="H1557" s="29">
        <f>Raw_Orders!K1557</f>
        <v>1267.22</v>
      </c>
      <c r="I1557" s="25">
        <f>INDEX(tblAccounts[sales_rep_id],MATCH(B1557,tblAccounts[id],0))</f>
        <v>321720</v>
      </c>
      <c r="J1557" s="25">
        <f>INDEX(tblReps[region_id],MATCH(I1557,tblReps[id],0))</f>
        <v>2</v>
      </c>
      <c r="K1557" s="25" t="str">
        <f>INDEX(tblRegions[name],MATCH(J1557,tblRegions[id],0))</f>
        <v>Midwest</v>
      </c>
    </row>
    <row r="1558" spans="1:11" ht="15" customHeight="1" x14ac:dyDescent="0.3">
      <c r="A1558" s="25">
        <f>Raw_Orders!A1558</f>
        <v>1557</v>
      </c>
      <c r="B1558" s="25">
        <f>Raw_Orders!B1558</f>
        <v>2171</v>
      </c>
      <c r="C1558" s="30">
        <f>INT(Raw_Orders!C1558)</f>
        <v>42539</v>
      </c>
      <c r="D1558" s="25">
        <f t="shared" si="72"/>
        <v>2016</v>
      </c>
      <c r="E1558" s="25">
        <f t="shared" si="73"/>
        <v>6</v>
      </c>
      <c r="F1558" s="25" t="str">
        <f t="shared" si="74"/>
        <v>Jun</v>
      </c>
      <c r="G1558" s="25">
        <f>Raw_Orders!G1558</f>
        <v>315</v>
      </c>
      <c r="H1558" s="29">
        <f>Raw_Orders!K1558</f>
        <v>1636.85</v>
      </c>
      <c r="I1558" s="25">
        <f>INDEX(tblAccounts[sales_rep_id],MATCH(B1558,tblAccounts[id],0))</f>
        <v>321730</v>
      </c>
      <c r="J1558" s="25">
        <f>INDEX(tblReps[region_id],MATCH(I1558,tblReps[id],0))</f>
        <v>2</v>
      </c>
      <c r="K1558" s="25" t="str">
        <f>INDEX(tblRegions[name],MATCH(J1558,tblRegions[id],0))</f>
        <v>Midwest</v>
      </c>
    </row>
    <row r="1559" spans="1:11" ht="15" customHeight="1" x14ac:dyDescent="0.3">
      <c r="A1559" s="25">
        <f>Raw_Orders!A1559</f>
        <v>1558</v>
      </c>
      <c r="B1559" s="25">
        <f>Raw_Orders!B1559</f>
        <v>2171</v>
      </c>
      <c r="C1559" s="30">
        <f>INT(Raw_Orders!C1559)</f>
        <v>42569</v>
      </c>
      <c r="D1559" s="25">
        <f t="shared" si="72"/>
        <v>2016</v>
      </c>
      <c r="E1559" s="25">
        <f t="shared" si="73"/>
        <v>7</v>
      </c>
      <c r="F1559" s="25" t="str">
        <f t="shared" si="74"/>
        <v>Jul</v>
      </c>
      <c r="G1559" s="25">
        <f>Raw_Orders!G1559</f>
        <v>322</v>
      </c>
      <c r="H1559" s="29">
        <f>Raw_Orders!K1559</f>
        <v>1707.47</v>
      </c>
      <c r="I1559" s="25">
        <f>INDEX(tblAccounts[sales_rep_id],MATCH(B1559,tblAccounts[id],0))</f>
        <v>321730</v>
      </c>
      <c r="J1559" s="25">
        <f>INDEX(tblReps[region_id],MATCH(I1559,tblReps[id],0))</f>
        <v>2</v>
      </c>
      <c r="K1559" s="25" t="str">
        <f>INDEX(tblRegions[name],MATCH(J1559,tblRegions[id],0))</f>
        <v>Midwest</v>
      </c>
    </row>
    <row r="1560" spans="1:11" ht="15" customHeight="1" x14ac:dyDescent="0.3">
      <c r="A1560" s="25">
        <f>Raw_Orders!A1560</f>
        <v>1559</v>
      </c>
      <c r="B1560" s="25">
        <f>Raw_Orders!B1560</f>
        <v>2171</v>
      </c>
      <c r="C1560" s="30">
        <f>INT(Raw_Orders!C1560)</f>
        <v>42599</v>
      </c>
      <c r="D1560" s="25">
        <f t="shared" si="72"/>
        <v>2016</v>
      </c>
      <c r="E1560" s="25">
        <f t="shared" si="73"/>
        <v>8</v>
      </c>
      <c r="F1560" s="25" t="str">
        <f t="shared" si="74"/>
        <v>Aug</v>
      </c>
      <c r="G1560" s="25">
        <f>Raw_Orders!G1560</f>
        <v>319</v>
      </c>
      <c r="H1560" s="29">
        <f>Raw_Orders!K1560</f>
        <v>1656.2</v>
      </c>
      <c r="I1560" s="25">
        <f>INDEX(tblAccounts[sales_rep_id],MATCH(B1560,tblAccounts[id],0))</f>
        <v>321730</v>
      </c>
      <c r="J1560" s="25">
        <f>INDEX(tblReps[region_id],MATCH(I1560,tblReps[id],0))</f>
        <v>2</v>
      </c>
      <c r="K1560" s="25" t="str">
        <f>INDEX(tblRegions[name],MATCH(J1560,tblRegions[id],0))</f>
        <v>Midwest</v>
      </c>
    </row>
    <row r="1561" spans="1:11" ht="15" customHeight="1" x14ac:dyDescent="0.3">
      <c r="A1561" s="25">
        <f>Raw_Orders!A1561</f>
        <v>1560</v>
      </c>
      <c r="B1561" s="25">
        <f>Raw_Orders!B1561</f>
        <v>2171</v>
      </c>
      <c r="C1561" s="30">
        <f>INT(Raw_Orders!C1561)</f>
        <v>42628</v>
      </c>
      <c r="D1561" s="25">
        <f t="shared" si="72"/>
        <v>2016</v>
      </c>
      <c r="E1561" s="25">
        <f t="shared" si="73"/>
        <v>9</v>
      </c>
      <c r="F1561" s="25" t="str">
        <f t="shared" si="74"/>
        <v>Sep</v>
      </c>
      <c r="G1561" s="25">
        <f>Raw_Orders!G1561</f>
        <v>348</v>
      </c>
      <c r="H1561" s="29">
        <f>Raw_Orders!K1561</f>
        <v>1880.34</v>
      </c>
      <c r="I1561" s="25">
        <f>INDEX(tblAccounts[sales_rep_id],MATCH(B1561,tblAccounts[id],0))</f>
        <v>321730</v>
      </c>
      <c r="J1561" s="25">
        <f>INDEX(tblReps[region_id],MATCH(I1561,tblReps[id],0))</f>
        <v>2</v>
      </c>
      <c r="K1561" s="25" t="str">
        <f>INDEX(tblRegions[name],MATCH(J1561,tblRegions[id],0))</f>
        <v>Midwest</v>
      </c>
    </row>
    <row r="1562" spans="1:11" ht="15" customHeight="1" x14ac:dyDescent="0.3">
      <c r="A1562" s="25">
        <f>Raw_Orders!A1562</f>
        <v>1561</v>
      </c>
      <c r="B1562" s="25">
        <f>Raw_Orders!B1562</f>
        <v>2171</v>
      </c>
      <c r="C1562" s="30">
        <f>INT(Raw_Orders!C1562)</f>
        <v>42657</v>
      </c>
      <c r="D1562" s="25">
        <f t="shared" si="72"/>
        <v>2016</v>
      </c>
      <c r="E1562" s="25">
        <f t="shared" si="73"/>
        <v>10</v>
      </c>
      <c r="F1562" s="25" t="str">
        <f t="shared" si="74"/>
        <v>Oct</v>
      </c>
      <c r="G1562" s="25">
        <f>Raw_Orders!G1562</f>
        <v>359</v>
      </c>
      <c r="H1562" s="29">
        <f>Raw_Orders!K1562</f>
        <v>1925.23</v>
      </c>
      <c r="I1562" s="25">
        <f>INDEX(tblAccounts[sales_rep_id],MATCH(B1562,tblAccounts[id],0))</f>
        <v>321730</v>
      </c>
      <c r="J1562" s="25">
        <f>INDEX(tblReps[region_id],MATCH(I1562,tblReps[id],0))</f>
        <v>2</v>
      </c>
      <c r="K1562" s="25" t="str">
        <f>INDEX(tblRegions[name],MATCH(J1562,tblRegions[id],0))</f>
        <v>Midwest</v>
      </c>
    </row>
    <row r="1563" spans="1:11" ht="15" customHeight="1" x14ac:dyDescent="0.3">
      <c r="A1563" s="25">
        <f>Raw_Orders!A1563</f>
        <v>1562</v>
      </c>
      <c r="B1563" s="25">
        <f>Raw_Orders!B1563</f>
        <v>2171</v>
      </c>
      <c r="C1563" s="30">
        <f>INT(Raw_Orders!C1563)</f>
        <v>42686</v>
      </c>
      <c r="D1563" s="25">
        <f t="shared" si="72"/>
        <v>2016</v>
      </c>
      <c r="E1563" s="25">
        <f t="shared" si="73"/>
        <v>11</v>
      </c>
      <c r="F1563" s="25" t="str">
        <f t="shared" si="74"/>
        <v>Nov</v>
      </c>
      <c r="G1563" s="25">
        <f>Raw_Orders!G1563</f>
        <v>435</v>
      </c>
      <c r="H1563" s="29">
        <f>Raw_Orders!K1563</f>
        <v>2469.63</v>
      </c>
      <c r="I1563" s="25">
        <f>INDEX(tblAccounts[sales_rep_id],MATCH(B1563,tblAccounts[id],0))</f>
        <v>321730</v>
      </c>
      <c r="J1563" s="25">
        <f>INDEX(tblReps[region_id],MATCH(I1563,tblReps[id],0))</f>
        <v>2</v>
      </c>
      <c r="K1563" s="25" t="str">
        <f>INDEX(tblRegions[name],MATCH(J1563,tblRegions[id],0))</f>
        <v>Midwest</v>
      </c>
    </row>
    <row r="1564" spans="1:11" ht="15" customHeight="1" x14ac:dyDescent="0.3">
      <c r="A1564" s="25">
        <f>Raw_Orders!A1564</f>
        <v>1563</v>
      </c>
      <c r="B1564" s="25">
        <f>Raw_Orders!B1564</f>
        <v>2181</v>
      </c>
      <c r="C1564" s="30">
        <f>INT(Raw_Orders!C1564)</f>
        <v>41632</v>
      </c>
      <c r="D1564" s="25">
        <f t="shared" si="72"/>
        <v>2013</v>
      </c>
      <c r="E1564" s="25">
        <f t="shared" si="73"/>
        <v>12</v>
      </c>
      <c r="F1564" s="25" t="str">
        <f t="shared" si="74"/>
        <v>Dec</v>
      </c>
      <c r="G1564" s="25">
        <f>Raw_Orders!G1564</f>
        <v>338</v>
      </c>
      <c r="H1564" s="29">
        <f>Raw_Orders!K1564</f>
        <v>1865.6</v>
      </c>
      <c r="I1564" s="25">
        <f>INDEX(tblAccounts[sales_rep_id],MATCH(B1564,tblAccounts[id],0))</f>
        <v>321740</v>
      </c>
      <c r="J1564" s="25">
        <f>INDEX(tblReps[region_id],MATCH(I1564,tblReps[id],0))</f>
        <v>2</v>
      </c>
      <c r="K1564" s="25" t="str">
        <f>INDEX(tblRegions[name],MATCH(J1564,tblRegions[id],0))</f>
        <v>Midwest</v>
      </c>
    </row>
    <row r="1565" spans="1:11" ht="15" customHeight="1" x14ac:dyDescent="0.3">
      <c r="A1565" s="25">
        <f>Raw_Orders!A1565</f>
        <v>1564</v>
      </c>
      <c r="B1565" s="25">
        <f>Raw_Orders!B1565</f>
        <v>2181</v>
      </c>
      <c r="C1565" s="30">
        <f>INT(Raw_Orders!C1565)</f>
        <v>41661</v>
      </c>
      <c r="D1565" s="25">
        <f t="shared" si="72"/>
        <v>2014</v>
      </c>
      <c r="E1565" s="25">
        <f t="shared" si="73"/>
        <v>1</v>
      </c>
      <c r="F1565" s="25" t="str">
        <f t="shared" si="74"/>
        <v>Jan</v>
      </c>
      <c r="G1565" s="25">
        <f>Raw_Orders!G1565</f>
        <v>302</v>
      </c>
      <c r="H1565" s="29">
        <f>Raw_Orders!K1565</f>
        <v>1672.87</v>
      </c>
      <c r="I1565" s="25">
        <f>INDEX(tblAccounts[sales_rep_id],MATCH(B1565,tblAccounts[id],0))</f>
        <v>321740</v>
      </c>
      <c r="J1565" s="25">
        <f>INDEX(tblReps[region_id],MATCH(I1565,tblReps[id],0))</f>
        <v>2</v>
      </c>
      <c r="K1565" s="25" t="str">
        <f>INDEX(tblRegions[name],MATCH(J1565,tblRegions[id],0))</f>
        <v>Midwest</v>
      </c>
    </row>
    <row r="1566" spans="1:11" ht="15" customHeight="1" x14ac:dyDescent="0.3">
      <c r="A1566" s="25">
        <f>Raw_Orders!A1566</f>
        <v>1565</v>
      </c>
      <c r="B1566" s="25">
        <f>Raw_Orders!B1566</f>
        <v>2181</v>
      </c>
      <c r="C1566" s="30">
        <f>INT(Raw_Orders!C1566)</f>
        <v>41691</v>
      </c>
      <c r="D1566" s="25">
        <f t="shared" si="72"/>
        <v>2014</v>
      </c>
      <c r="E1566" s="25">
        <f t="shared" si="73"/>
        <v>2</v>
      </c>
      <c r="F1566" s="25" t="str">
        <f t="shared" si="74"/>
        <v>Feb</v>
      </c>
      <c r="G1566" s="25">
        <f>Raw_Orders!G1566</f>
        <v>326</v>
      </c>
      <c r="H1566" s="29">
        <f>Raw_Orders!K1566</f>
        <v>1757.55</v>
      </c>
      <c r="I1566" s="25">
        <f>INDEX(tblAccounts[sales_rep_id],MATCH(B1566,tblAccounts[id],0))</f>
        <v>321740</v>
      </c>
      <c r="J1566" s="25">
        <f>INDEX(tblReps[region_id],MATCH(I1566,tblReps[id],0))</f>
        <v>2</v>
      </c>
      <c r="K1566" s="25" t="str">
        <f>INDEX(tblRegions[name],MATCH(J1566,tblRegions[id],0))</f>
        <v>Midwest</v>
      </c>
    </row>
    <row r="1567" spans="1:11" ht="15" customHeight="1" x14ac:dyDescent="0.3">
      <c r="A1567" s="25">
        <f>Raw_Orders!A1567</f>
        <v>1566</v>
      </c>
      <c r="B1567" s="25">
        <f>Raw_Orders!B1567</f>
        <v>2181</v>
      </c>
      <c r="C1567" s="30">
        <f>INT(Raw_Orders!C1567)</f>
        <v>41720</v>
      </c>
      <c r="D1567" s="25">
        <f t="shared" si="72"/>
        <v>2014</v>
      </c>
      <c r="E1567" s="25">
        <f t="shared" si="73"/>
        <v>3</v>
      </c>
      <c r="F1567" s="25" t="str">
        <f t="shared" si="74"/>
        <v>Mar</v>
      </c>
      <c r="G1567" s="25">
        <f>Raw_Orders!G1567</f>
        <v>336</v>
      </c>
      <c r="H1567" s="29">
        <f>Raw_Orders!K1567</f>
        <v>1771.7</v>
      </c>
      <c r="I1567" s="25">
        <f>INDEX(tblAccounts[sales_rep_id],MATCH(B1567,tblAccounts[id],0))</f>
        <v>321740</v>
      </c>
      <c r="J1567" s="25">
        <f>INDEX(tblReps[region_id],MATCH(I1567,tblReps[id],0))</f>
        <v>2</v>
      </c>
      <c r="K1567" s="25" t="str">
        <f>INDEX(tblRegions[name],MATCH(J1567,tblRegions[id],0))</f>
        <v>Midwest</v>
      </c>
    </row>
    <row r="1568" spans="1:11" ht="15" customHeight="1" x14ac:dyDescent="0.3">
      <c r="A1568" s="25">
        <f>Raw_Orders!A1568</f>
        <v>1567</v>
      </c>
      <c r="B1568" s="25">
        <f>Raw_Orders!B1568</f>
        <v>2181</v>
      </c>
      <c r="C1568" s="30">
        <f>INT(Raw_Orders!C1568)</f>
        <v>41750</v>
      </c>
      <c r="D1568" s="25">
        <f t="shared" si="72"/>
        <v>2014</v>
      </c>
      <c r="E1568" s="25">
        <f t="shared" si="73"/>
        <v>4</v>
      </c>
      <c r="F1568" s="25" t="str">
        <f t="shared" si="74"/>
        <v>Apr</v>
      </c>
      <c r="G1568" s="25">
        <f>Raw_Orders!G1568</f>
        <v>373</v>
      </c>
      <c r="H1568" s="29">
        <f>Raw_Orders!K1568</f>
        <v>2058.9699999999998</v>
      </c>
      <c r="I1568" s="25">
        <f>INDEX(tblAccounts[sales_rep_id],MATCH(B1568,tblAccounts[id],0))</f>
        <v>321740</v>
      </c>
      <c r="J1568" s="25">
        <f>INDEX(tblReps[region_id],MATCH(I1568,tblReps[id],0))</f>
        <v>2</v>
      </c>
      <c r="K1568" s="25" t="str">
        <f>INDEX(tblRegions[name],MATCH(J1568,tblRegions[id],0))</f>
        <v>Midwest</v>
      </c>
    </row>
    <row r="1569" spans="1:11" ht="15" customHeight="1" x14ac:dyDescent="0.3">
      <c r="A1569" s="25">
        <f>Raw_Orders!A1569</f>
        <v>1568</v>
      </c>
      <c r="B1569" s="25">
        <f>Raw_Orders!B1569</f>
        <v>2181</v>
      </c>
      <c r="C1569" s="30">
        <f>INT(Raw_Orders!C1569)</f>
        <v>41779</v>
      </c>
      <c r="D1569" s="25">
        <f t="shared" si="72"/>
        <v>2014</v>
      </c>
      <c r="E1569" s="25">
        <f t="shared" si="73"/>
        <v>5</v>
      </c>
      <c r="F1569" s="25" t="str">
        <f t="shared" si="74"/>
        <v>May</v>
      </c>
      <c r="G1569" s="25">
        <f>Raw_Orders!G1569</f>
        <v>337</v>
      </c>
      <c r="H1569" s="29">
        <f>Raw_Orders!K1569</f>
        <v>1797.97</v>
      </c>
      <c r="I1569" s="25">
        <f>INDEX(tblAccounts[sales_rep_id],MATCH(B1569,tblAccounts[id],0))</f>
        <v>321740</v>
      </c>
      <c r="J1569" s="25">
        <f>INDEX(tblReps[region_id],MATCH(I1569,tblReps[id],0))</f>
        <v>2</v>
      </c>
      <c r="K1569" s="25" t="str">
        <f>INDEX(tblRegions[name],MATCH(J1569,tblRegions[id],0))</f>
        <v>Midwest</v>
      </c>
    </row>
    <row r="1570" spans="1:11" ht="15" customHeight="1" x14ac:dyDescent="0.3">
      <c r="A1570" s="25">
        <f>Raw_Orders!A1570</f>
        <v>1569</v>
      </c>
      <c r="B1570" s="25">
        <f>Raw_Orders!B1570</f>
        <v>2181</v>
      </c>
      <c r="C1570" s="30">
        <f>INT(Raw_Orders!C1570)</f>
        <v>41809</v>
      </c>
      <c r="D1570" s="25">
        <f t="shared" si="72"/>
        <v>2014</v>
      </c>
      <c r="E1570" s="25">
        <f t="shared" si="73"/>
        <v>6</v>
      </c>
      <c r="F1570" s="25" t="str">
        <f t="shared" si="74"/>
        <v>Jun</v>
      </c>
      <c r="G1570" s="25">
        <f>Raw_Orders!G1570</f>
        <v>409</v>
      </c>
      <c r="H1570" s="29">
        <f>Raw_Orders!K1570</f>
        <v>2274.3200000000002</v>
      </c>
      <c r="I1570" s="25">
        <f>INDEX(tblAccounts[sales_rep_id],MATCH(B1570,tblAccounts[id],0))</f>
        <v>321740</v>
      </c>
      <c r="J1570" s="25">
        <f>INDEX(tblReps[region_id],MATCH(I1570,tblReps[id],0))</f>
        <v>2</v>
      </c>
      <c r="K1570" s="25" t="str">
        <f>INDEX(tblRegions[name],MATCH(J1570,tblRegions[id],0))</f>
        <v>Midwest</v>
      </c>
    </row>
    <row r="1571" spans="1:11" ht="15" customHeight="1" x14ac:dyDescent="0.3">
      <c r="A1571" s="25">
        <f>Raw_Orders!A1571</f>
        <v>1570</v>
      </c>
      <c r="B1571" s="25">
        <f>Raw_Orders!B1571</f>
        <v>2181</v>
      </c>
      <c r="C1571" s="30">
        <f>INT(Raw_Orders!C1571)</f>
        <v>41838</v>
      </c>
      <c r="D1571" s="25">
        <f t="shared" si="72"/>
        <v>2014</v>
      </c>
      <c r="E1571" s="25">
        <f t="shared" si="73"/>
        <v>7</v>
      </c>
      <c r="F1571" s="25" t="str">
        <f t="shared" si="74"/>
        <v>Jul</v>
      </c>
      <c r="G1571" s="25">
        <f>Raw_Orders!G1571</f>
        <v>311</v>
      </c>
      <c r="H1571" s="29">
        <f>Raw_Orders!K1571</f>
        <v>1627.01</v>
      </c>
      <c r="I1571" s="25">
        <f>INDEX(tblAccounts[sales_rep_id],MATCH(B1571,tblAccounts[id],0))</f>
        <v>321740</v>
      </c>
      <c r="J1571" s="25">
        <f>INDEX(tblReps[region_id],MATCH(I1571,tblReps[id],0))</f>
        <v>2</v>
      </c>
      <c r="K1571" s="25" t="str">
        <f>INDEX(tblRegions[name],MATCH(J1571,tblRegions[id],0))</f>
        <v>Midwest</v>
      </c>
    </row>
    <row r="1572" spans="1:11" ht="15" customHeight="1" x14ac:dyDescent="0.3">
      <c r="A1572" s="25">
        <f>Raw_Orders!A1572</f>
        <v>1571</v>
      </c>
      <c r="B1572" s="25">
        <f>Raw_Orders!B1572</f>
        <v>2181</v>
      </c>
      <c r="C1572" s="30">
        <f>INT(Raw_Orders!C1572)</f>
        <v>41868</v>
      </c>
      <c r="D1572" s="25">
        <f t="shared" si="72"/>
        <v>2014</v>
      </c>
      <c r="E1572" s="25">
        <f t="shared" si="73"/>
        <v>8</v>
      </c>
      <c r="F1572" s="25" t="str">
        <f t="shared" si="74"/>
        <v>Aug</v>
      </c>
      <c r="G1572" s="25">
        <f>Raw_Orders!G1572</f>
        <v>393</v>
      </c>
      <c r="H1572" s="29">
        <f>Raw_Orders!K1572</f>
        <v>1977.96</v>
      </c>
      <c r="I1572" s="25">
        <f>INDEX(tblAccounts[sales_rep_id],MATCH(B1572,tblAccounts[id],0))</f>
        <v>321740</v>
      </c>
      <c r="J1572" s="25">
        <f>INDEX(tblReps[region_id],MATCH(I1572,tblReps[id],0))</f>
        <v>2</v>
      </c>
      <c r="K1572" s="25" t="str">
        <f>INDEX(tblRegions[name],MATCH(J1572,tblRegions[id],0))</f>
        <v>Midwest</v>
      </c>
    </row>
    <row r="1573" spans="1:11" ht="15" customHeight="1" x14ac:dyDescent="0.3">
      <c r="A1573" s="25">
        <f>Raw_Orders!A1573</f>
        <v>1572</v>
      </c>
      <c r="B1573" s="25">
        <f>Raw_Orders!B1573</f>
        <v>2181</v>
      </c>
      <c r="C1573" s="30">
        <f>INT(Raw_Orders!C1573)</f>
        <v>41898</v>
      </c>
      <c r="D1573" s="25">
        <f t="shared" si="72"/>
        <v>2014</v>
      </c>
      <c r="E1573" s="25">
        <f t="shared" si="73"/>
        <v>9</v>
      </c>
      <c r="F1573" s="25" t="str">
        <f t="shared" si="74"/>
        <v>Sep</v>
      </c>
      <c r="G1573" s="25">
        <f>Raw_Orders!G1573</f>
        <v>288</v>
      </c>
      <c r="H1573" s="29">
        <f>Raw_Orders!K1573</f>
        <v>1467.12</v>
      </c>
      <c r="I1573" s="25">
        <f>INDEX(tblAccounts[sales_rep_id],MATCH(B1573,tblAccounts[id],0))</f>
        <v>321740</v>
      </c>
      <c r="J1573" s="25">
        <f>INDEX(tblReps[region_id],MATCH(I1573,tblReps[id],0))</f>
        <v>2</v>
      </c>
      <c r="K1573" s="25" t="str">
        <f>INDEX(tblRegions[name],MATCH(J1573,tblRegions[id],0))</f>
        <v>Midwest</v>
      </c>
    </row>
    <row r="1574" spans="1:11" ht="15" customHeight="1" x14ac:dyDescent="0.3">
      <c r="A1574" s="25">
        <f>Raw_Orders!A1574</f>
        <v>1573</v>
      </c>
      <c r="B1574" s="25">
        <f>Raw_Orders!B1574</f>
        <v>2181</v>
      </c>
      <c r="C1574" s="30">
        <f>INT(Raw_Orders!C1574)</f>
        <v>41928</v>
      </c>
      <c r="D1574" s="25">
        <f t="shared" si="72"/>
        <v>2014</v>
      </c>
      <c r="E1574" s="25">
        <f t="shared" si="73"/>
        <v>10</v>
      </c>
      <c r="F1574" s="25" t="str">
        <f t="shared" si="74"/>
        <v>Oct</v>
      </c>
      <c r="G1574" s="25">
        <f>Raw_Orders!G1574</f>
        <v>403</v>
      </c>
      <c r="H1574" s="29">
        <f>Raw_Orders!K1574</f>
        <v>2311.96</v>
      </c>
      <c r="I1574" s="25">
        <f>INDEX(tblAccounts[sales_rep_id],MATCH(B1574,tblAccounts[id],0))</f>
        <v>321740</v>
      </c>
      <c r="J1574" s="25">
        <f>INDEX(tblReps[region_id],MATCH(I1574,tblReps[id],0))</f>
        <v>2</v>
      </c>
      <c r="K1574" s="25" t="str">
        <f>INDEX(tblRegions[name],MATCH(J1574,tblRegions[id],0))</f>
        <v>Midwest</v>
      </c>
    </row>
    <row r="1575" spans="1:11" ht="15" customHeight="1" x14ac:dyDescent="0.3">
      <c r="A1575" s="25">
        <f>Raw_Orders!A1575</f>
        <v>1574</v>
      </c>
      <c r="B1575" s="25">
        <f>Raw_Orders!B1575</f>
        <v>2181</v>
      </c>
      <c r="C1575" s="30">
        <f>INT(Raw_Orders!C1575)</f>
        <v>41958</v>
      </c>
      <c r="D1575" s="25">
        <f t="shared" si="72"/>
        <v>2014</v>
      </c>
      <c r="E1575" s="25">
        <f t="shared" si="73"/>
        <v>11</v>
      </c>
      <c r="F1575" s="25" t="str">
        <f t="shared" si="74"/>
        <v>Nov</v>
      </c>
      <c r="G1575" s="25">
        <f>Raw_Orders!G1575</f>
        <v>380</v>
      </c>
      <c r="H1575" s="29">
        <f>Raw_Orders!K1575</f>
        <v>2151.48</v>
      </c>
      <c r="I1575" s="25">
        <f>INDEX(tblAccounts[sales_rep_id],MATCH(B1575,tblAccounts[id],0))</f>
        <v>321740</v>
      </c>
      <c r="J1575" s="25">
        <f>INDEX(tblReps[region_id],MATCH(I1575,tblReps[id],0))</f>
        <v>2</v>
      </c>
      <c r="K1575" s="25" t="str">
        <f>INDEX(tblRegions[name],MATCH(J1575,tblRegions[id],0))</f>
        <v>Midwest</v>
      </c>
    </row>
    <row r="1576" spans="1:11" ht="15" customHeight="1" x14ac:dyDescent="0.3">
      <c r="A1576" s="25">
        <f>Raw_Orders!A1576</f>
        <v>1575</v>
      </c>
      <c r="B1576" s="25">
        <f>Raw_Orders!B1576</f>
        <v>2181</v>
      </c>
      <c r="C1576" s="30">
        <f>INT(Raw_Orders!C1576)</f>
        <v>41988</v>
      </c>
      <c r="D1576" s="25">
        <f t="shared" si="72"/>
        <v>2014</v>
      </c>
      <c r="E1576" s="25">
        <f t="shared" si="73"/>
        <v>12</v>
      </c>
      <c r="F1576" s="25" t="str">
        <f t="shared" si="74"/>
        <v>Dec</v>
      </c>
      <c r="G1576" s="25">
        <f>Raw_Orders!G1576</f>
        <v>367</v>
      </c>
      <c r="H1576" s="29">
        <f>Raw_Orders!K1576</f>
        <v>2022.26</v>
      </c>
      <c r="I1576" s="25">
        <f>INDEX(tblAccounts[sales_rep_id],MATCH(B1576,tblAccounts[id],0))</f>
        <v>321740</v>
      </c>
      <c r="J1576" s="25">
        <f>INDEX(tblReps[region_id],MATCH(I1576,tblReps[id],0))</f>
        <v>2</v>
      </c>
      <c r="K1576" s="25" t="str">
        <f>INDEX(tblRegions[name],MATCH(J1576,tblRegions[id],0))</f>
        <v>Midwest</v>
      </c>
    </row>
    <row r="1577" spans="1:11" ht="15" customHeight="1" x14ac:dyDescent="0.3">
      <c r="A1577" s="25">
        <f>Raw_Orders!A1577</f>
        <v>1576</v>
      </c>
      <c r="B1577" s="25">
        <f>Raw_Orders!B1577</f>
        <v>2181</v>
      </c>
      <c r="C1577" s="30">
        <f>INT(Raw_Orders!C1577)</f>
        <v>42018</v>
      </c>
      <c r="D1577" s="25">
        <f t="shared" si="72"/>
        <v>2015</v>
      </c>
      <c r="E1577" s="25">
        <f t="shared" si="73"/>
        <v>1</v>
      </c>
      <c r="F1577" s="25" t="str">
        <f t="shared" si="74"/>
        <v>Jan</v>
      </c>
      <c r="G1577" s="25">
        <f>Raw_Orders!G1577</f>
        <v>362</v>
      </c>
      <c r="H1577" s="29">
        <f>Raw_Orders!K1577</f>
        <v>1971.38</v>
      </c>
      <c r="I1577" s="25">
        <f>INDEX(tblAccounts[sales_rep_id],MATCH(B1577,tblAccounts[id],0))</f>
        <v>321740</v>
      </c>
      <c r="J1577" s="25">
        <f>INDEX(tblReps[region_id],MATCH(I1577,tblReps[id],0))</f>
        <v>2</v>
      </c>
      <c r="K1577" s="25" t="str">
        <f>INDEX(tblRegions[name],MATCH(J1577,tblRegions[id],0))</f>
        <v>Midwest</v>
      </c>
    </row>
    <row r="1578" spans="1:11" ht="15" customHeight="1" x14ac:dyDescent="0.3">
      <c r="A1578" s="25">
        <f>Raw_Orders!A1578</f>
        <v>1577</v>
      </c>
      <c r="B1578" s="25">
        <f>Raw_Orders!B1578</f>
        <v>2181</v>
      </c>
      <c r="C1578" s="30">
        <f>INT(Raw_Orders!C1578)</f>
        <v>42047</v>
      </c>
      <c r="D1578" s="25">
        <f t="shared" si="72"/>
        <v>2015</v>
      </c>
      <c r="E1578" s="25">
        <f t="shared" si="73"/>
        <v>2</v>
      </c>
      <c r="F1578" s="25" t="str">
        <f t="shared" si="74"/>
        <v>Feb</v>
      </c>
      <c r="G1578" s="25">
        <f>Raw_Orders!G1578</f>
        <v>391</v>
      </c>
      <c r="H1578" s="29">
        <f>Raw_Orders!K1578</f>
        <v>2118.08</v>
      </c>
      <c r="I1578" s="25">
        <f>INDEX(tblAccounts[sales_rep_id],MATCH(B1578,tblAccounts[id],0))</f>
        <v>321740</v>
      </c>
      <c r="J1578" s="25">
        <f>INDEX(tblReps[region_id],MATCH(I1578,tblReps[id],0))</f>
        <v>2</v>
      </c>
      <c r="K1578" s="25" t="str">
        <f>INDEX(tblRegions[name],MATCH(J1578,tblRegions[id],0))</f>
        <v>Midwest</v>
      </c>
    </row>
    <row r="1579" spans="1:11" ht="15" customHeight="1" x14ac:dyDescent="0.3">
      <c r="A1579" s="25">
        <f>Raw_Orders!A1579</f>
        <v>1578</v>
      </c>
      <c r="B1579" s="25">
        <f>Raw_Orders!B1579</f>
        <v>2181</v>
      </c>
      <c r="C1579" s="30">
        <f>INT(Raw_Orders!C1579)</f>
        <v>42076</v>
      </c>
      <c r="D1579" s="25">
        <f t="shared" si="72"/>
        <v>2015</v>
      </c>
      <c r="E1579" s="25">
        <f t="shared" si="73"/>
        <v>3</v>
      </c>
      <c r="F1579" s="25" t="str">
        <f t="shared" si="74"/>
        <v>Mar</v>
      </c>
      <c r="G1579" s="25">
        <f>Raw_Orders!G1579</f>
        <v>350</v>
      </c>
      <c r="H1579" s="29">
        <f>Raw_Orders!K1579</f>
        <v>1919.73</v>
      </c>
      <c r="I1579" s="25">
        <f>INDEX(tblAccounts[sales_rep_id],MATCH(B1579,tblAccounts[id],0))</f>
        <v>321740</v>
      </c>
      <c r="J1579" s="25">
        <f>INDEX(tblReps[region_id],MATCH(I1579,tblReps[id],0))</f>
        <v>2</v>
      </c>
      <c r="K1579" s="25" t="str">
        <f>INDEX(tblRegions[name],MATCH(J1579,tblRegions[id],0))</f>
        <v>Midwest</v>
      </c>
    </row>
    <row r="1580" spans="1:11" ht="15" customHeight="1" x14ac:dyDescent="0.3">
      <c r="A1580" s="25">
        <f>Raw_Orders!A1580</f>
        <v>1579</v>
      </c>
      <c r="B1580" s="25">
        <f>Raw_Orders!B1580</f>
        <v>2181</v>
      </c>
      <c r="C1580" s="30">
        <f>INT(Raw_Orders!C1580)</f>
        <v>42105</v>
      </c>
      <c r="D1580" s="25">
        <f t="shared" si="72"/>
        <v>2015</v>
      </c>
      <c r="E1580" s="25">
        <f t="shared" si="73"/>
        <v>4</v>
      </c>
      <c r="F1580" s="25" t="str">
        <f t="shared" si="74"/>
        <v>Apr</v>
      </c>
      <c r="G1580" s="25">
        <f>Raw_Orders!G1580</f>
        <v>336</v>
      </c>
      <c r="H1580" s="29">
        <f>Raw_Orders!K1580</f>
        <v>1792.45</v>
      </c>
      <c r="I1580" s="25">
        <f>INDEX(tblAccounts[sales_rep_id],MATCH(B1580,tblAccounts[id],0))</f>
        <v>321740</v>
      </c>
      <c r="J1580" s="25">
        <f>INDEX(tblReps[region_id],MATCH(I1580,tblReps[id],0))</f>
        <v>2</v>
      </c>
      <c r="K1580" s="25" t="str">
        <f>INDEX(tblRegions[name],MATCH(J1580,tblRegions[id],0))</f>
        <v>Midwest</v>
      </c>
    </row>
    <row r="1581" spans="1:11" ht="15" customHeight="1" x14ac:dyDescent="0.3">
      <c r="A1581" s="25">
        <f>Raw_Orders!A1581</f>
        <v>1580</v>
      </c>
      <c r="B1581" s="25">
        <f>Raw_Orders!B1581</f>
        <v>2181</v>
      </c>
      <c r="C1581" s="30">
        <f>INT(Raw_Orders!C1581)</f>
        <v>42135</v>
      </c>
      <c r="D1581" s="25">
        <f t="shared" si="72"/>
        <v>2015</v>
      </c>
      <c r="E1581" s="25">
        <f t="shared" si="73"/>
        <v>5</v>
      </c>
      <c r="F1581" s="25" t="str">
        <f t="shared" si="74"/>
        <v>May</v>
      </c>
      <c r="G1581" s="25">
        <f>Raw_Orders!G1581</f>
        <v>372</v>
      </c>
      <c r="H1581" s="29">
        <f>Raw_Orders!K1581</f>
        <v>2045.18</v>
      </c>
      <c r="I1581" s="25">
        <f>INDEX(tblAccounts[sales_rep_id],MATCH(B1581,tblAccounts[id],0))</f>
        <v>321740</v>
      </c>
      <c r="J1581" s="25">
        <f>INDEX(tblReps[region_id],MATCH(I1581,tblReps[id],0))</f>
        <v>2</v>
      </c>
      <c r="K1581" s="25" t="str">
        <f>INDEX(tblRegions[name],MATCH(J1581,tblRegions[id],0))</f>
        <v>Midwest</v>
      </c>
    </row>
    <row r="1582" spans="1:11" ht="15" customHeight="1" x14ac:dyDescent="0.3">
      <c r="A1582" s="25">
        <f>Raw_Orders!A1582</f>
        <v>1581</v>
      </c>
      <c r="B1582" s="25">
        <f>Raw_Orders!B1582</f>
        <v>2181</v>
      </c>
      <c r="C1582" s="30">
        <f>INT(Raw_Orders!C1582)</f>
        <v>42165</v>
      </c>
      <c r="D1582" s="25">
        <f t="shared" si="72"/>
        <v>2015</v>
      </c>
      <c r="E1582" s="25">
        <f t="shared" si="73"/>
        <v>6</v>
      </c>
      <c r="F1582" s="25" t="str">
        <f t="shared" si="74"/>
        <v>Jun</v>
      </c>
      <c r="G1582" s="25">
        <f>Raw_Orders!G1582</f>
        <v>493</v>
      </c>
      <c r="H1582" s="29">
        <f>Raw_Orders!K1582</f>
        <v>2978.25</v>
      </c>
      <c r="I1582" s="25">
        <f>INDEX(tblAccounts[sales_rep_id],MATCH(B1582,tblAccounts[id],0))</f>
        <v>321740</v>
      </c>
      <c r="J1582" s="25">
        <f>INDEX(tblReps[region_id],MATCH(I1582,tblReps[id],0))</f>
        <v>2</v>
      </c>
      <c r="K1582" s="25" t="str">
        <f>INDEX(tblRegions[name],MATCH(J1582,tblRegions[id],0))</f>
        <v>Midwest</v>
      </c>
    </row>
    <row r="1583" spans="1:11" ht="15" customHeight="1" x14ac:dyDescent="0.3">
      <c r="A1583" s="25">
        <f>Raw_Orders!A1583</f>
        <v>1582</v>
      </c>
      <c r="B1583" s="25">
        <f>Raw_Orders!B1583</f>
        <v>2181</v>
      </c>
      <c r="C1583" s="30">
        <f>INT(Raw_Orders!C1583)</f>
        <v>42195</v>
      </c>
      <c r="D1583" s="25">
        <f t="shared" si="72"/>
        <v>2015</v>
      </c>
      <c r="E1583" s="25">
        <f t="shared" si="73"/>
        <v>7</v>
      </c>
      <c r="F1583" s="25" t="str">
        <f t="shared" si="74"/>
        <v>Jul</v>
      </c>
      <c r="G1583" s="25">
        <f>Raw_Orders!G1583</f>
        <v>315</v>
      </c>
      <c r="H1583" s="29">
        <f>Raw_Orders!K1583</f>
        <v>1668.82</v>
      </c>
      <c r="I1583" s="25">
        <f>INDEX(tblAccounts[sales_rep_id],MATCH(B1583,tblAccounts[id],0))</f>
        <v>321740</v>
      </c>
      <c r="J1583" s="25">
        <f>INDEX(tblReps[region_id],MATCH(I1583,tblReps[id],0))</f>
        <v>2</v>
      </c>
      <c r="K1583" s="25" t="str">
        <f>INDEX(tblRegions[name],MATCH(J1583,tblRegions[id],0))</f>
        <v>Midwest</v>
      </c>
    </row>
    <row r="1584" spans="1:11" ht="15" customHeight="1" x14ac:dyDescent="0.3">
      <c r="A1584" s="25">
        <f>Raw_Orders!A1584</f>
        <v>1583</v>
      </c>
      <c r="B1584" s="25">
        <f>Raw_Orders!B1584</f>
        <v>2181</v>
      </c>
      <c r="C1584" s="30">
        <f>INT(Raw_Orders!C1584)</f>
        <v>42225</v>
      </c>
      <c r="D1584" s="25">
        <f t="shared" si="72"/>
        <v>2015</v>
      </c>
      <c r="E1584" s="25">
        <f t="shared" si="73"/>
        <v>8</v>
      </c>
      <c r="F1584" s="25" t="str">
        <f t="shared" si="74"/>
        <v>Aug</v>
      </c>
      <c r="G1584" s="25">
        <f>Raw_Orders!G1584</f>
        <v>340</v>
      </c>
      <c r="H1584" s="29">
        <f>Raw_Orders!K1584</f>
        <v>1827.94</v>
      </c>
      <c r="I1584" s="25">
        <f>INDEX(tblAccounts[sales_rep_id],MATCH(B1584,tblAccounts[id],0))</f>
        <v>321740</v>
      </c>
      <c r="J1584" s="25">
        <f>INDEX(tblReps[region_id],MATCH(I1584,tblReps[id],0))</f>
        <v>2</v>
      </c>
      <c r="K1584" s="25" t="str">
        <f>INDEX(tblRegions[name],MATCH(J1584,tblRegions[id],0))</f>
        <v>Midwest</v>
      </c>
    </row>
    <row r="1585" spans="1:11" ht="15" customHeight="1" x14ac:dyDescent="0.3">
      <c r="A1585" s="25">
        <f>Raw_Orders!A1585</f>
        <v>1584</v>
      </c>
      <c r="B1585" s="25">
        <f>Raw_Orders!B1585</f>
        <v>2181</v>
      </c>
      <c r="C1585" s="30">
        <f>INT(Raw_Orders!C1585)</f>
        <v>42255</v>
      </c>
      <c r="D1585" s="25">
        <f t="shared" si="72"/>
        <v>2015</v>
      </c>
      <c r="E1585" s="25">
        <f t="shared" si="73"/>
        <v>9</v>
      </c>
      <c r="F1585" s="25" t="str">
        <f t="shared" si="74"/>
        <v>Sep</v>
      </c>
      <c r="G1585" s="25">
        <f>Raw_Orders!G1585</f>
        <v>958</v>
      </c>
      <c r="H1585" s="29">
        <f>Raw_Orders!K1585</f>
        <v>6871.24</v>
      </c>
      <c r="I1585" s="25">
        <f>INDEX(tblAccounts[sales_rep_id],MATCH(B1585,tblAccounts[id],0))</f>
        <v>321740</v>
      </c>
      <c r="J1585" s="25">
        <f>INDEX(tblReps[region_id],MATCH(I1585,tblReps[id],0))</f>
        <v>2</v>
      </c>
      <c r="K1585" s="25" t="str">
        <f>INDEX(tblRegions[name],MATCH(J1585,tblRegions[id],0))</f>
        <v>Midwest</v>
      </c>
    </row>
    <row r="1586" spans="1:11" ht="15" customHeight="1" x14ac:dyDescent="0.3">
      <c r="A1586" s="25">
        <f>Raw_Orders!A1586</f>
        <v>1585</v>
      </c>
      <c r="B1586" s="25">
        <f>Raw_Orders!B1586</f>
        <v>2181</v>
      </c>
      <c r="C1586" s="30">
        <f>INT(Raw_Orders!C1586)</f>
        <v>42284</v>
      </c>
      <c r="D1586" s="25">
        <f t="shared" si="72"/>
        <v>2015</v>
      </c>
      <c r="E1586" s="25">
        <f t="shared" si="73"/>
        <v>10</v>
      </c>
      <c r="F1586" s="25" t="str">
        <f t="shared" si="74"/>
        <v>Oct</v>
      </c>
      <c r="G1586" s="25">
        <f>Raw_Orders!G1586</f>
        <v>367</v>
      </c>
      <c r="H1586" s="29">
        <f>Raw_Orders!K1586</f>
        <v>1972.06</v>
      </c>
      <c r="I1586" s="25">
        <f>INDEX(tblAccounts[sales_rep_id],MATCH(B1586,tblAccounts[id],0))</f>
        <v>321740</v>
      </c>
      <c r="J1586" s="25">
        <f>INDEX(tblReps[region_id],MATCH(I1586,tblReps[id],0))</f>
        <v>2</v>
      </c>
      <c r="K1586" s="25" t="str">
        <f>INDEX(tblRegions[name],MATCH(J1586,tblRegions[id],0))</f>
        <v>Midwest</v>
      </c>
    </row>
    <row r="1587" spans="1:11" ht="15" customHeight="1" x14ac:dyDescent="0.3">
      <c r="A1587" s="25">
        <f>Raw_Orders!A1587</f>
        <v>1586</v>
      </c>
      <c r="B1587" s="25">
        <f>Raw_Orders!B1587</f>
        <v>2181</v>
      </c>
      <c r="C1587" s="30">
        <f>INT(Raw_Orders!C1587)</f>
        <v>42313</v>
      </c>
      <c r="D1587" s="25">
        <f t="shared" si="72"/>
        <v>2015</v>
      </c>
      <c r="E1587" s="25">
        <f t="shared" si="73"/>
        <v>11</v>
      </c>
      <c r="F1587" s="25" t="str">
        <f t="shared" si="74"/>
        <v>Nov</v>
      </c>
      <c r="G1587" s="25">
        <f>Raw_Orders!G1587</f>
        <v>321</v>
      </c>
      <c r="H1587" s="29">
        <f>Raw_Orders!K1587</f>
        <v>1663.76</v>
      </c>
      <c r="I1587" s="25">
        <f>INDEX(tblAccounts[sales_rep_id],MATCH(B1587,tblAccounts[id],0))</f>
        <v>321740</v>
      </c>
      <c r="J1587" s="25">
        <f>INDEX(tblReps[region_id],MATCH(I1587,tblReps[id],0))</f>
        <v>2</v>
      </c>
      <c r="K1587" s="25" t="str">
        <f>INDEX(tblRegions[name],MATCH(J1587,tblRegions[id],0))</f>
        <v>Midwest</v>
      </c>
    </row>
    <row r="1588" spans="1:11" ht="15" customHeight="1" x14ac:dyDescent="0.3">
      <c r="A1588" s="25">
        <f>Raw_Orders!A1588</f>
        <v>1587</v>
      </c>
      <c r="B1588" s="25">
        <f>Raw_Orders!B1588</f>
        <v>2181</v>
      </c>
      <c r="C1588" s="30">
        <f>INT(Raw_Orders!C1588)</f>
        <v>42343</v>
      </c>
      <c r="D1588" s="25">
        <f t="shared" si="72"/>
        <v>2015</v>
      </c>
      <c r="E1588" s="25">
        <f t="shared" si="73"/>
        <v>12</v>
      </c>
      <c r="F1588" s="25" t="str">
        <f t="shared" si="74"/>
        <v>Dec</v>
      </c>
      <c r="G1588" s="25">
        <f>Raw_Orders!G1588</f>
        <v>398</v>
      </c>
      <c r="H1588" s="29">
        <f>Raw_Orders!K1588</f>
        <v>2191.83</v>
      </c>
      <c r="I1588" s="25">
        <f>INDEX(tblAccounts[sales_rep_id],MATCH(B1588,tblAccounts[id],0))</f>
        <v>321740</v>
      </c>
      <c r="J1588" s="25">
        <f>INDEX(tblReps[region_id],MATCH(I1588,tblReps[id],0))</f>
        <v>2</v>
      </c>
      <c r="K1588" s="25" t="str">
        <f>INDEX(tblRegions[name],MATCH(J1588,tblRegions[id],0))</f>
        <v>Midwest</v>
      </c>
    </row>
    <row r="1589" spans="1:11" ht="15" customHeight="1" x14ac:dyDescent="0.3">
      <c r="A1589" s="25">
        <f>Raw_Orders!A1589</f>
        <v>1588</v>
      </c>
      <c r="B1589" s="25">
        <f>Raw_Orders!B1589</f>
        <v>2181</v>
      </c>
      <c r="C1589" s="30">
        <f>INT(Raw_Orders!C1589)</f>
        <v>42373</v>
      </c>
      <c r="D1589" s="25">
        <f t="shared" si="72"/>
        <v>2016</v>
      </c>
      <c r="E1589" s="25">
        <f t="shared" si="73"/>
        <v>1</v>
      </c>
      <c r="F1589" s="25" t="str">
        <f t="shared" si="74"/>
        <v>Jan</v>
      </c>
      <c r="G1589" s="25">
        <f>Raw_Orders!G1589</f>
        <v>330</v>
      </c>
      <c r="H1589" s="29">
        <f>Raw_Orders!K1589</f>
        <v>1731.7</v>
      </c>
      <c r="I1589" s="25">
        <f>INDEX(tblAccounts[sales_rep_id],MATCH(B1589,tblAccounts[id],0))</f>
        <v>321740</v>
      </c>
      <c r="J1589" s="25">
        <f>INDEX(tblReps[region_id],MATCH(I1589,tblReps[id],0))</f>
        <v>2</v>
      </c>
      <c r="K1589" s="25" t="str">
        <f>INDEX(tblRegions[name],MATCH(J1589,tblRegions[id],0))</f>
        <v>Midwest</v>
      </c>
    </row>
    <row r="1590" spans="1:11" ht="15" customHeight="1" x14ac:dyDescent="0.3">
      <c r="A1590" s="25">
        <f>Raw_Orders!A1590</f>
        <v>1589</v>
      </c>
      <c r="B1590" s="25">
        <f>Raw_Orders!B1590</f>
        <v>2181</v>
      </c>
      <c r="C1590" s="30">
        <f>INT(Raw_Orders!C1590)</f>
        <v>42402</v>
      </c>
      <c r="D1590" s="25">
        <f t="shared" si="72"/>
        <v>2016</v>
      </c>
      <c r="E1590" s="25">
        <f t="shared" si="73"/>
        <v>2</v>
      </c>
      <c r="F1590" s="25" t="str">
        <f t="shared" si="74"/>
        <v>Feb</v>
      </c>
      <c r="G1590" s="25">
        <f>Raw_Orders!G1590</f>
        <v>608</v>
      </c>
      <c r="H1590" s="29">
        <f>Raw_Orders!K1590</f>
        <v>3046.42</v>
      </c>
      <c r="I1590" s="25">
        <f>INDEX(tblAccounts[sales_rep_id],MATCH(B1590,tblAccounts[id],0))</f>
        <v>321740</v>
      </c>
      <c r="J1590" s="25">
        <f>INDEX(tblReps[region_id],MATCH(I1590,tblReps[id],0))</f>
        <v>2</v>
      </c>
      <c r="K1590" s="25" t="str">
        <f>INDEX(tblRegions[name],MATCH(J1590,tblRegions[id],0))</f>
        <v>Midwest</v>
      </c>
    </row>
    <row r="1591" spans="1:11" ht="15" customHeight="1" x14ac:dyDescent="0.3">
      <c r="A1591" s="25">
        <f>Raw_Orders!A1591</f>
        <v>1590</v>
      </c>
      <c r="B1591" s="25">
        <f>Raw_Orders!B1591</f>
        <v>2181</v>
      </c>
      <c r="C1591" s="30">
        <f>INT(Raw_Orders!C1591)</f>
        <v>42431</v>
      </c>
      <c r="D1591" s="25">
        <f t="shared" si="72"/>
        <v>2016</v>
      </c>
      <c r="E1591" s="25">
        <f t="shared" si="73"/>
        <v>3</v>
      </c>
      <c r="F1591" s="25" t="str">
        <f t="shared" si="74"/>
        <v>Mar</v>
      </c>
      <c r="G1591" s="25">
        <f>Raw_Orders!G1591</f>
        <v>369</v>
      </c>
      <c r="H1591" s="29">
        <f>Raw_Orders!K1591</f>
        <v>2065.7399999999998</v>
      </c>
      <c r="I1591" s="25">
        <f>INDEX(tblAccounts[sales_rep_id],MATCH(B1591,tblAccounts[id],0))</f>
        <v>321740</v>
      </c>
      <c r="J1591" s="25">
        <f>INDEX(tblReps[region_id],MATCH(I1591,tblReps[id],0))</f>
        <v>2</v>
      </c>
      <c r="K1591" s="25" t="str">
        <f>INDEX(tblRegions[name],MATCH(J1591,tblRegions[id],0))</f>
        <v>Midwest</v>
      </c>
    </row>
    <row r="1592" spans="1:11" ht="15" customHeight="1" x14ac:dyDescent="0.3">
      <c r="A1592" s="25">
        <f>Raw_Orders!A1592</f>
        <v>1591</v>
      </c>
      <c r="B1592" s="25">
        <f>Raw_Orders!B1592</f>
        <v>2181</v>
      </c>
      <c r="C1592" s="30">
        <f>INT(Raw_Orders!C1592)</f>
        <v>42461</v>
      </c>
      <c r="D1592" s="25">
        <f t="shared" si="72"/>
        <v>2016</v>
      </c>
      <c r="E1592" s="25">
        <f t="shared" si="73"/>
        <v>4</v>
      </c>
      <c r="F1592" s="25" t="str">
        <f t="shared" si="74"/>
        <v>Apr</v>
      </c>
      <c r="G1592" s="25">
        <f>Raw_Orders!G1592</f>
        <v>492</v>
      </c>
      <c r="H1592" s="29">
        <f>Raw_Orders!K1592</f>
        <v>2940.08</v>
      </c>
      <c r="I1592" s="25">
        <f>INDEX(tblAccounts[sales_rep_id],MATCH(B1592,tblAccounts[id],0))</f>
        <v>321740</v>
      </c>
      <c r="J1592" s="25">
        <f>INDEX(tblReps[region_id],MATCH(I1592,tblReps[id],0))</f>
        <v>2</v>
      </c>
      <c r="K1592" s="25" t="str">
        <f>INDEX(tblRegions[name],MATCH(J1592,tblRegions[id],0))</f>
        <v>Midwest</v>
      </c>
    </row>
    <row r="1593" spans="1:11" ht="15" customHeight="1" x14ac:dyDescent="0.3">
      <c r="A1593" s="25">
        <f>Raw_Orders!A1593</f>
        <v>1592</v>
      </c>
      <c r="B1593" s="25">
        <f>Raw_Orders!B1593</f>
        <v>2181</v>
      </c>
      <c r="C1593" s="30">
        <f>INT(Raw_Orders!C1593)</f>
        <v>42491</v>
      </c>
      <c r="D1593" s="25">
        <f t="shared" si="72"/>
        <v>2016</v>
      </c>
      <c r="E1593" s="25">
        <f t="shared" si="73"/>
        <v>5</v>
      </c>
      <c r="F1593" s="25" t="str">
        <f t="shared" si="74"/>
        <v>May</v>
      </c>
      <c r="G1593" s="25">
        <f>Raw_Orders!G1593</f>
        <v>330</v>
      </c>
      <c r="H1593" s="29">
        <f>Raw_Orders!K1593</f>
        <v>1710.46</v>
      </c>
      <c r="I1593" s="25">
        <f>INDEX(tblAccounts[sales_rep_id],MATCH(B1593,tblAccounts[id],0))</f>
        <v>321740</v>
      </c>
      <c r="J1593" s="25">
        <f>INDEX(tblReps[region_id],MATCH(I1593,tblReps[id],0))</f>
        <v>2</v>
      </c>
      <c r="K1593" s="25" t="str">
        <f>INDEX(tblRegions[name],MATCH(J1593,tblRegions[id],0))</f>
        <v>Midwest</v>
      </c>
    </row>
    <row r="1594" spans="1:11" ht="15" customHeight="1" x14ac:dyDescent="0.3">
      <c r="A1594" s="25">
        <f>Raw_Orders!A1594</f>
        <v>1593</v>
      </c>
      <c r="B1594" s="25">
        <f>Raw_Orders!B1594</f>
        <v>2181</v>
      </c>
      <c r="C1594" s="30">
        <f>INT(Raw_Orders!C1594)</f>
        <v>42520</v>
      </c>
      <c r="D1594" s="25">
        <f t="shared" si="72"/>
        <v>2016</v>
      </c>
      <c r="E1594" s="25">
        <f t="shared" si="73"/>
        <v>5</v>
      </c>
      <c r="F1594" s="25" t="str">
        <f t="shared" si="74"/>
        <v>May</v>
      </c>
      <c r="G1594" s="25">
        <f>Raw_Orders!G1594</f>
        <v>21</v>
      </c>
      <c r="H1594" s="29">
        <f>Raw_Orders!K1594</f>
        <v>159.18</v>
      </c>
      <c r="I1594" s="25">
        <f>INDEX(tblAccounts[sales_rep_id],MATCH(B1594,tblAccounts[id],0))</f>
        <v>321740</v>
      </c>
      <c r="J1594" s="25">
        <f>INDEX(tblReps[region_id],MATCH(I1594,tblReps[id],0))</f>
        <v>2</v>
      </c>
      <c r="K1594" s="25" t="str">
        <f>INDEX(tblRegions[name],MATCH(J1594,tblRegions[id],0))</f>
        <v>Midwest</v>
      </c>
    </row>
    <row r="1595" spans="1:11" ht="15" customHeight="1" x14ac:dyDescent="0.3">
      <c r="A1595" s="25">
        <f>Raw_Orders!A1595</f>
        <v>1594</v>
      </c>
      <c r="B1595" s="25">
        <f>Raw_Orders!B1595</f>
        <v>2181</v>
      </c>
      <c r="C1595" s="30">
        <f>INT(Raw_Orders!C1595)</f>
        <v>42550</v>
      </c>
      <c r="D1595" s="25">
        <f t="shared" si="72"/>
        <v>2016</v>
      </c>
      <c r="E1595" s="25">
        <f t="shared" si="73"/>
        <v>6</v>
      </c>
      <c r="F1595" s="25" t="str">
        <f t="shared" si="74"/>
        <v>Jun</v>
      </c>
      <c r="G1595" s="25">
        <f>Raw_Orders!G1595</f>
        <v>484</v>
      </c>
      <c r="H1595" s="29">
        <f>Raw_Orders!K1595</f>
        <v>2679.22</v>
      </c>
      <c r="I1595" s="25">
        <f>INDEX(tblAccounts[sales_rep_id],MATCH(B1595,tblAccounts[id],0))</f>
        <v>321740</v>
      </c>
      <c r="J1595" s="25">
        <f>INDEX(tblReps[region_id],MATCH(I1595,tblReps[id],0))</f>
        <v>2</v>
      </c>
      <c r="K1595" s="25" t="str">
        <f>INDEX(tblRegions[name],MATCH(J1595,tblRegions[id],0))</f>
        <v>Midwest</v>
      </c>
    </row>
    <row r="1596" spans="1:11" ht="15" customHeight="1" x14ac:dyDescent="0.3">
      <c r="A1596" s="25">
        <f>Raw_Orders!A1596</f>
        <v>1595</v>
      </c>
      <c r="B1596" s="25">
        <f>Raw_Orders!B1596</f>
        <v>2181</v>
      </c>
      <c r="C1596" s="30">
        <f>INT(Raw_Orders!C1596)</f>
        <v>42580</v>
      </c>
      <c r="D1596" s="25">
        <f t="shared" si="72"/>
        <v>2016</v>
      </c>
      <c r="E1596" s="25">
        <f t="shared" si="73"/>
        <v>7</v>
      </c>
      <c r="F1596" s="25" t="str">
        <f t="shared" si="74"/>
        <v>Jul</v>
      </c>
      <c r="G1596" s="25">
        <f>Raw_Orders!G1596</f>
        <v>374</v>
      </c>
      <c r="H1596" s="29">
        <f>Raw_Orders!K1596</f>
        <v>2061.38</v>
      </c>
      <c r="I1596" s="25">
        <f>INDEX(tblAccounts[sales_rep_id],MATCH(B1596,tblAccounts[id],0))</f>
        <v>321740</v>
      </c>
      <c r="J1596" s="25">
        <f>INDEX(tblReps[region_id],MATCH(I1596,tblReps[id],0))</f>
        <v>2</v>
      </c>
      <c r="K1596" s="25" t="str">
        <f>INDEX(tblRegions[name],MATCH(J1596,tblRegions[id],0))</f>
        <v>Midwest</v>
      </c>
    </row>
    <row r="1597" spans="1:11" ht="15" customHeight="1" x14ac:dyDescent="0.3">
      <c r="A1597" s="25">
        <f>Raw_Orders!A1597</f>
        <v>1596</v>
      </c>
      <c r="B1597" s="25">
        <f>Raw_Orders!B1597</f>
        <v>2181</v>
      </c>
      <c r="C1597" s="30">
        <f>INT(Raw_Orders!C1597)</f>
        <v>42610</v>
      </c>
      <c r="D1597" s="25">
        <f t="shared" si="72"/>
        <v>2016</v>
      </c>
      <c r="E1597" s="25">
        <f t="shared" si="73"/>
        <v>8</v>
      </c>
      <c r="F1597" s="25" t="str">
        <f t="shared" si="74"/>
        <v>Aug</v>
      </c>
      <c r="G1597" s="25">
        <f>Raw_Orders!G1597</f>
        <v>407</v>
      </c>
      <c r="H1597" s="29">
        <f>Raw_Orders!K1597</f>
        <v>2294.79</v>
      </c>
      <c r="I1597" s="25">
        <f>INDEX(tblAccounts[sales_rep_id],MATCH(B1597,tblAccounts[id],0))</f>
        <v>321740</v>
      </c>
      <c r="J1597" s="25">
        <f>INDEX(tblReps[region_id],MATCH(I1597,tblReps[id],0))</f>
        <v>2</v>
      </c>
      <c r="K1597" s="25" t="str">
        <f>INDEX(tblRegions[name],MATCH(J1597,tblRegions[id],0))</f>
        <v>Midwest</v>
      </c>
    </row>
    <row r="1598" spans="1:11" ht="15" customHeight="1" x14ac:dyDescent="0.3">
      <c r="A1598" s="25">
        <f>Raw_Orders!A1598</f>
        <v>1597</v>
      </c>
      <c r="B1598" s="25">
        <f>Raw_Orders!B1598</f>
        <v>2181</v>
      </c>
      <c r="C1598" s="30">
        <f>INT(Raw_Orders!C1598)</f>
        <v>42640</v>
      </c>
      <c r="D1598" s="25">
        <f t="shared" si="72"/>
        <v>2016</v>
      </c>
      <c r="E1598" s="25">
        <f t="shared" si="73"/>
        <v>9</v>
      </c>
      <c r="F1598" s="25" t="str">
        <f t="shared" si="74"/>
        <v>Sep</v>
      </c>
      <c r="G1598" s="25">
        <f>Raw_Orders!G1598</f>
        <v>316</v>
      </c>
      <c r="H1598" s="29">
        <f>Raw_Orders!K1598</f>
        <v>1748.85</v>
      </c>
      <c r="I1598" s="25">
        <f>INDEX(tblAccounts[sales_rep_id],MATCH(B1598,tblAccounts[id],0))</f>
        <v>321740</v>
      </c>
      <c r="J1598" s="25">
        <f>INDEX(tblReps[region_id],MATCH(I1598,tblReps[id],0))</f>
        <v>2</v>
      </c>
      <c r="K1598" s="25" t="str">
        <f>INDEX(tblRegions[name],MATCH(J1598,tblRegions[id],0))</f>
        <v>Midwest</v>
      </c>
    </row>
    <row r="1599" spans="1:11" ht="15" customHeight="1" x14ac:dyDescent="0.3">
      <c r="A1599" s="25">
        <f>Raw_Orders!A1599</f>
        <v>1598</v>
      </c>
      <c r="B1599" s="25">
        <f>Raw_Orders!B1599</f>
        <v>2181</v>
      </c>
      <c r="C1599" s="30">
        <f>INT(Raw_Orders!C1599)</f>
        <v>42670</v>
      </c>
      <c r="D1599" s="25">
        <f t="shared" si="72"/>
        <v>2016</v>
      </c>
      <c r="E1599" s="25">
        <f t="shared" si="73"/>
        <v>10</v>
      </c>
      <c r="F1599" s="25" t="str">
        <f t="shared" si="74"/>
        <v>Oct</v>
      </c>
      <c r="G1599" s="25">
        <f>Raw_Orders!G1599</f>
        <v>392</v>
      </c>
      <c r="H1599" s="29">
        <f>Raw_Orders!K1599</f>
        <v>2206.2399999999998</v>
      </c>
      <c r="I1599" s="25">
        <f>INDEX(tblAccounts[sales_rep_id],MATCH(B1599,tblAccounts[id],0))</f>
        <v>321740</v>
      </c>
      <c r="J1599" s="25">
        <f>INDEX(tblReps[region_id],MATCH(I1599,tblReps[id],0))</f>
        <v>2</v>
      </c>
      <c r="K1599" s="25" t="str">
        <f>INDEX(tblRegions[name],MATCH(J1599,tblRegions[id],0))</f>
        <v>Midwest</v>
      </c>
    </row>
    <row r="1600" spans="1:11" ht="15" customHeight="1" x14ac:dyDescent="0.3">
      <c r="A1600" s="25">
        <f>Raw_Orders!A1600</f>
        <v>1599</v>
      </c>
      <c r="B1600" s="25">
        <f>Raw_Orders!B1600</f>
        <v>2181</v>
      </c>
      <c r="C1600" s="30">
        <f>INT(Raw_Orders!C1600)</f>
        <v>42699</v>
      </c>
      <c r="D1600" s="25">
        <f t="shared" si="72"/>
        <v>2016</v>
      </c>
      <c r="E1600" s="25">
        <f t="shared" si="73"/>
        <v>11</v>
      </c>
      <c r="F1600" s="25" t="str">
        <f t="shared" si="74"/>
        <v>Nov</v>
      </c>
      <c r="G1600" s="25">
        <f>Raw_Orders!G1600</f>
        <v>353</v>
      </c>
      <c r="H1600" s="29">
        <f>Raw_Orders!K1600</f>
        <v>1866.47</v>
      </c>
      <c r="I1600" s="25">
        <f>INDEX(tblAccounts[sales_rep_id],MATCH(B1600,tblAccounts[id],0))</f>
        <v>321740</v>
      </c>
      <c r="J1600" s="25">
        <f>INDEX(tblReps[region_id],MATCH(I1600,tblReps[id],0))</f>
        <v>2</v>
      </c>
      <c r="K1600" s="25" t="str">
        <f>INDEX(tblRegions[name],MATCH(J1600,tblRegions[id],0))</f>
        <v>Midwest</v>
      </c>
    </row>
    <row r="1601" spans="1:11" ht="15" customHeight="1" x14ac:dyDescent="0.3">
      <c r="A1601" s="25">
        <f>Raw_Orders!A1601</f>
        <v>1600</v>
      </c>
      <c r="B1601" s="25">
        <f>Raw_Orders!B1601</f>
        <v>2181</v>
      </c>
      <c r="C1601" s="30">
        <f>INT(Raw_Orders!C1601)</f>
        <v>42729</v>
      </c>
      <c r="D1601" s="25">
        <f t="shared" si="72"/>
        <v>2016</v>
      </c>
      <c r="E1601" s="25">
        <f t="shared" si="73"/>
        <v>12</v>
      </c>
      <c r="F1601" s="25" t="str">
        <f t="shared" si="74"/>
        <v>Dec</v>
      </c>
      <c r="G1601" s="25">
        <f>Raw_Orders!G1601</f>
        <v>445</v>
      </c>
      <c r="H1601" s="29">
        <f>Raw_Orders!K1601</f>
        <v>2583.92</v>
      </c>
      <c r="I1601" s="25">
        <f>INDEX(tblAccounts[sales_rep_id],MATCH(B1601,tblAccounts[id],0))</f>
        <v>321740</v>
      </c>
      <c r="J1601" s="25">
        <f>INDEX(tblReps[region_id],MATCH(I1601,tblReps[id],0))</f>
        <v>2</v>
      </c>
      <c r="K1601" s="25" t="str">
        <f>INDEX(tblRegions[name],MATCH(J1601,tblRegions[id],0))</f>
        <v>Midwest</v>
      </c>
    </row>
    <row r="1602" spans="1:11" ht="15" customHeight="1" x14ac:dyDescent="0.3">
      <c r="A1602" s="25">
        <f>Raw_Orders!A1602</f>
        <v>1601</v>
      </c>
      <c r="B1602" s="25">
        <f>Raw_Orders!B1602</f>
        <v>2191</v>
      </c>
      <c r="C1602" s="30">
        <f>INT(Raw_Orders!C1602)</f>
        <v>42388</v>
      </c>
      <c r="D1602" s="25">
        <f t="shared" ref="D1602:D1665" si="75">YEAR(C1602)</f>
        <v>2016</v>
      </c>
      <c r="E1602" s="25">
        <f t="shared" ref="E1602:E1665" si="76">MONTH(C1602)</f>
        <v>1</v>
      </c>
      <c r="F1602" s="25" t="str">
        <f t="shared" ref="F1602:F1665" si="77">TEXT(C1602,"mmm")</f>
        <v>Jan</v>
      </c>
      <c r="G1602" s="25">
        <f>Raw_Orders!G1602</f>
        <v>315</v>
      </c>
      <c r="H1602" s="29">
        <f>Raw_Orders!K1602</f>
        <v>1624.43</v>
      </c>
      <c r="I1602" s="25">
        <f>INDEX(tblAccounts[sales_rep_id],MATCH(B1602,tblAccounts[id],0))</f>
        <v>321750</v>
      </c>
      <c r="J1602" s="25">
        <f>INDEX(tblReps[region_id],MATCH(I1602,tblReps[id],0))</f>
        <v>2</v>
      </c>
      <c r="K1602" s="25" t="str">
        <f>INDEX(tblRegions[name],MATCH(J1602,tblRegions[id],0))</f>
        <v>Midwest</v>
      </c>
    </row>
    <row r="1603" spans="1:11" ht="15" customHeight="1" x14ac:dyDescent="0.3">
      <c r="A1603" s="25">
        <f>Raw_Orders!A1603</f>
        <v>1602</v>
      </c>
      <c r="B1603" s="25">
        <f>Raw_Orders!B1603</f>
        <v>2191</v>
      </c>
      <c r="C1603" s="30">
        <f>INT(Raw_Orders!C1603)</f>
        <v>42418</v>
      </c>
      <c r="D1603" s="25">
        <f t="shared" si="75"/>
        <v>2016</v>
      </c>
      <c r="E1603" s="25">
        <f t="shared" si="76"/>
        <v>2</v>
      </c>
      <c r="F1603" s="25" t="str">
        <f t="shared" si="77"/>
        <v>Feb</v>
      </c>
      <c r="G1603" s="25">
        <f>Raw_Orders!G1603</f>
        <v>357</v>
      </c>
      <c r="H1603" s="29">
        <f>Raw_Orders!K1603</f>
        <v>1982.22</v>
      </c>
      <c r="I1603" s="25">
        <f>INDEX(tblAccounts[sales_rep_id],MATCH(B1603,tblAccounts[id],0))</f>
        <v>321750</v>
      </c>
      <c r="J1603" s="25">
        <f>INDEX(tblReps[region_id],MATCH(I1603,tblReps[id],0))</f>
        <v>2</v>
      </c>
      <c r="K1603" s="25" t="str">
        <f>INDEX(tblRegions[name],MATCH(J1603,tblRegions[id],0))</f>
        <v>Midwest</v>
      </c>
    </row>
    <row r="1604" spans="1:11" ht="15" customHeight="1" x14ac:dyDescent="0.3">
      <c r="A1604" s="25">
        <f>Raw_Orders!A1604</f>
        <v>1603</v>
      </c>
      <c r="B1604" s="25">
        <f>Raw_Orders!B1604</f>
        <v>2191</v>
      </c>
      <c r="C1604" s="30">
        <f>INT(Raw_Orders!C1604)</f>
        <v>42447</v>
      </c>
      <c r="D1604" s="25">
        <f t="shared" si="75"/>
        <v>2016</v>
      </c>
      <c r="E1604" s="25">
        <f t="shared" si="76"/>
        <v>3</v>
      </c>
      <c r="F1604" s="25" t="str">
        <f t="shared" si="77"/>
        <v>Mar</v>
      </c>
      <c r="G1604" s="25">
        <f>Raw_Orders!G1604</f>
        <v>766</v>
      </c>
      <c r="H1604" s="29">
        <f>Raw_Orders!K1604</f>
        <v>5193.8100000000004</v>
      </c>
      <c r="I1604" s="25">
        <f>INDEX(tblAccounts[sales_rep_id],MATCH(B1604,tblAccounts[id],0))</f>
        <v>321750</v>
      </c>
      <c r="J1604" s="25">
        <f>INDEX(tblReps[region_id],MATCH(I1604,tblReps[id],0))</f>
        <v>2</v>
      </c>
      <c r="K1604" s="25" t="str">
        <f>INDEX(tblRegions[name],MATCH(J1604,tblRegions[id],0))</f>
        <v>Midwest</v>
      </c>
    </row>
    <row r="1605" spans="1:11" ht="15" customHeight="1" x14ac:dyDescent="0.3">
      <c r="A1605" s="25">
        <f>Raw_Orders!A1605</f>
        <v>1604</v>
      </c>
      <c r="B1605" s="25">
        <f>Raw_Orders!B1605</f>
        <v>2191</v>
      </c>
      <c r="C1605" s="30">
        <f>INT(Raw_Orders!C1605)</f>
        <v>42476</v>
      </c>
      <c r="D1605" s="25">
        <f t="shared" si="75"/>
        <v>2016</v>
      </c>
      <c r="E1605" s="25">
        <f t="shared" si="76"/>
        <v>4</v>
      </c>
      <c r="F1605" s="25" t="str">
        <f t="shared" si="77"/>
        <v>Apr</v>
      </c>
      <c r="G1605" s="25">
        <f>Raw_Orders!G1605</f>
        <v>463</v>
      </c>
      <c r="H1605" s="29">
        <f>Raw_Orders!K1605</f>
        <v>2611.4</v>
      </c>
      <c r="I1605" s="25">
        <f>INDEX(tblAccounts[sales_rep_id],MATCH(B1605,tblAccounts[id],0))</f>
        <v>321750</v>
      </c>
      <c r="J1605" s="25">
        <f>INDEX(tblReps[region_id],MATCH(I1605,tblReps[id],0))</f>
        <v>2</v>
      </c>
      <c r="K1605" s="25" t="str">
        <f>INDEX(tblRegions[name],MATCH(J1605,tblRegions[id],0))</f>
        <v>Midwest</v>
      </c>
    </row>
    <row r="1606" spans="1:11" ht="15" customHeight="1" x14ac:dyDescent="0.3">
      <c r="A1606" s="25">
        <f>Raw_Orders!A1606</f>
        <v>1605</v>
      </c>
      <c r="B1606" s="25">
        <f>Raw_Orders!B1606</f>
        <v>2191</v>
      </c>
      <c r="C1606" s="30">
        <f>INT(Raw_Orders!C1606)</f>
        <v>42505</v>
      </c>
      <c r="D1606" s="25">
        <f t="shared" si="75"/>
        <v>2016</v>
      </c>
      <c r="E1606" s="25">
        <f t="shared" si="76"/>
        <v>5</v>
      </c>
      <c r="F1606" s="25" t="str">
        <f t="shared" si="77"/>
        <v>May</v>
      </c>
      <c r="G1606" s="25">
        <f>Raw_Orders!G1606</f>
        <v>373</v>
      </c>
      <c r="H1606" s="29">
        <f>Raw_Orders!K1606</f>
        <v>2036.39</v>
      </c>
      <c r="I1606" s="25">
        <f>INDEX(tblAccounts[sales_rep_id],MATCH(B1606,tblAccounts[id],0))</f>
        <v>321750</v>
      </c>
      <c r="J1606" s="25">
        <f>INDEX(tblReps[region_id],MATCH(I1606,tblReps[id],0))</f>
        <v>2</v>
      </c>
      <c r="K1606" s="25" t="str">
        <f>INDEX(tblRegions[name],MATCH(J1606,tblRegions[id],0))</f>
        <v>Midwest</v>
      </c>
    </row>
    <row r="1607" spans="1:11" ht="15" customHeight="1" x14ac:dyDescent="0.3">
      <c r="A1607" s="25">
        <f>Raw_Orders!A1607</f>
        <v>1606</v>
      </c>
      <c r="B1607" s="25">
        <f>Raw_Orders!B1607</f>
        <v>2191</v>
      </c>
      <c r="C1607" s="30">
        <f>INT(Raw_Orders!C1607)</f>
        <v>42535</v>
      </c>
      <c r="D1607" s="25">
        <f t="shared" si="75"/>
        <v>2016</v>
      </c>
      <c r="E1607" s="25">
        <f t="shared" si="76"/>
        <v>6</v>
      </c>
      <c r="F1607" s="25" t="str">
        <f t="shared" si="77"/>
        <v>Jun</v>
      </c>
      <c r="G1607" s="25">
        <f>Raw_Orders!G1607</f>
        <v>320</v>
      </c>
      <c r="H1607" s="29">
        <f>Raw_Orders!K1607</f>
        <v>1703.1</v>
      </c>
      <c r="I1607" s="25">
        <f>INDEX(tblAccounts[sales_rep_id],MATCH(B1607,tblAccounts[id],0))</f>
        <v>321750</v>
      </c>
      <c r="J1607" s="25">
        <f>INDEX(tblReps[region_id],MATCH(I1607,tblReps[id],0))</f>
        <v>2</v>
      </c>
      <c r="K1607" s="25" t="str">
        <f>INDEX(tblRegions[name],MATCH(J1607,tblRegions[id],0))</f>
        <v>Midwest</v>
      </c>
    </row>
    <row r="1608" spans="1:11" ht="15" customHeight="1" x14ac:dyDescent="0.3">
      <c r="A1608" s="25">
        <f>Raw_Orders!A1608</f>
        <v>1607</v>
      </c>
      <c r="B1608" s="25">
        <f>Raw_Orders!B1608</f>
        <v>2191</v>
      </c>
      <c r="C1608" s="30">
        <f>INT(Raw_Orders!C1608)</f>
        <v>42565</v>
      </c>
      <c r="D1608" s="25">
        <f t="shared" si="75"/>
        <v>2016</v>
      </c>
      <c r="E1608" s="25">
        <f t="shared" si="76"/>
        <v>7</v>
      </c>
      <c r="F1608" s="25" t="str">
        <f t="shared" si="77"/>
        <v>Jul</v>
      </c>
      <c r="G1608" s="25">
        <f>Raw_Orders!G1608</f>
        <v>375</v>
      </c>
      <c r="H1608" s="29">
        <f>Raw_Orders!K1608</f>
        <v>2107.61</v>
      </c>
      <c r="I1608" s="25">
        <f>INDEX(tblAccounts[sales_rep_id],MATCH(B1608,tblAccounts[id],0))</f>
        <v>321750</v>
      </c>
      <c r="J1608" s="25">
        <f>INDEX(tblReps[region_id],MATCH(I1608,tblReps[id],0))</f>
        <v>2</v>
      </c>
      <c r="K1608" s="25" t="str">
        <f>INDEX(tblRegions[name],MATCH(J1608,tblRegions[id],0))</f>
        <v>Midwest</v>
      </c>
    </row>
    <row r="1609" spans="1:11" ht="15" customHeight="1" x14ac:dyDescent="0.3">
      <c r="A1609" s="25">
        <f>Raw_Orders!A1609</f>
        <v>1608</v>
      </c>
      <c r="B1609" s="25">
        <f>Raw_Orders!B1609</f>
        <v>2191</v>
      </c>
      <c r="C1609" s="30">
        <f>INT(Raw_Orders!C1609)</f>
        <v>42594</v>
      </c>
      <c r="D1609" s="25">
        <f t="shared" si="75"/>
        <v>2016</v>
      </c>
      <c r="E1609" s="25">
        <f t="shared" si="76"/>
        <v>8</v>
      </c>
      <c r="F1609" s="25" t="str">
        <f t="shared" si="77"/>
        <v>Aug</v>
      </c>
      <c r="G1609" s="25">
        <f>Raw_Orders!G1609</f>
        <v>353</v>
      </c>
      <c r="H1609" s="29">
        <f>Raw_Orders!K1609</f>
        <v>1919.07</v>
      </c>
      <c r="I1609" s="25">
        <f>INDEX(tblAccounts[sales_rep_id],MATCH(B1609,tblAccounts[id],0))</f>
        <v>321750</v>
      </c>
      <c r="J1609" s="25">
        <f>INDEX(tblReps[region_id],MATCH(I1609,tblReps[id],0))</f>
        <v>2</v>
      </c>
      <c r="K1609" s="25" t="str">
        <f>INDEX(tblRegions[name],MATCH(J1609,tblRegions[id],0))</f>
        <v>Midwest</v>
      </c>
    </row>
    <row r="1610" spans="1:11" ht="15" customHeight="1" x14ac:dyDescent="0.3">
      <c r="A1610" s="25">
        <f>Raw_Orders!A1610</f>
        <v>1609</v>
      </c>
      <c r="B1610" s="25">
        <f>Raw_Orders!B1610</f>
        <v>2191</v>
      </c>
      <c r="C1610" s="30">
        <f>INT(Raw_Orders!C1610)</f>
        <v>42624</v>
      </c>
      <c r="D1610" s="25">
        <f t="shared" si="75"/>
        <v>2016</v>
      </c>
      <c r="E1610" s="25">
        <f t="shared" si="76"/>
        <v>9</v>
      </c>
      <c r="F1610" s="25" t="str">
        <f t="shared" si="77"/>
        <v>Sep</v>
      </c>
      <c r="G1610" s="25">
        <f>Raw_Orders!G1610</f>
        <v>332</v>
      </c>
      <c r="H1610" s="29">
        <f>Raw_Orders!K1610</f>
        <v>1738</v>
      </c>
      <c r="I1610" s="25">
        <f>INDEX(tblAccounts[sales_rep_id],MATCH(B1610,tblAccounts[id],0))</f>
        <v>321750</v>
      </c>
      <c r="J1610" s="25">
        <f>INDEX(tblReps[region_id],MATCH(I1610,tblReps[id],0))</f>
        <v>2</v>
      </c>
      <c r="K1610" s="25" t="str">
        <f>INDEX(tblRegions[name],MATCH(J1610,tblRegions[id],0))</f>
        <v>Midwest</v>
      </c>
    </row>
    <row r="1611" spans="1:11" ht="15" customHeight="1" x14ac:dyDescent="0.3">
      <c r="A1611" s="25">
        <f>Raw_Orders!A1611</f>
        <v>1610</v>
      </c>
      <c r="B1611" s="25">
        <f>Raw_Orders!B1611</f>
        <v>2191</v>
      </c>
      <c r="C1611" s="30">
        <f>INT(Raw_Orders!C1611)</f>
        <v>42653</v>
      </c>
      <c r="D1611" s="25">
        <f t="shared" si="75"/>
        <v>2016</v>
      </c>
      <c r="E1611" s="25">
        <f t="shared" si="76"/>
        <v>10</v>
      </c>
      <c r="F1611" s="25" t="str">
        <f t="shared" si="77"/>
        <v>Oct</v>
      </c>
      <c r="G1611" s="25">
        <f>Raw_Orders!G1611</f>
        <v>347</v>
      </c>
      <c r="H1611" s="29">
        <f>Raw_Orders!K1611</f>
        <v>1888.52</v>
      </c>
      <c r="I1611" s="25">
        <f>INDEX(tblAccounts[sales_rep_id],MATCH(B1611,tblAccounts[id],0))</f>
        <v>321750</v>
      </c>
      <c r="J1611" s="25">
        <f>INDEX(tblReps[region_id],MATCH(I1611,tblReps[id],0))</f>
        <v>2</v>
      </c>
      <c r="K1611" s="25" t="str">
        <f>INDEX(tblRegions[name],MATCH(J1611,tblRegions[id],0))</f>
        <v>Midwest</v>
      </c>
    </row>
    <row r="1612" spans="1:11" ht="15" customHeight="1" x14ac:dyDescent="0.3">
      <c r="A1612" s="25">
        <f>Raw_Orders!A1612</f>
        <v>1611</v>
      </c>
      <c r="B1612" s="25">
        <f>Raw_Orders!B1612</f>
        <v>2191</v>
      </c>
      <c r="C1612" s="30">
        <f>INT(Raw_Orders!C1612)</f>
        <v>42683</v>
      </c>
      <c r="D1612" s="25">
        <f t="shared" si="75"/>
        <v>2016</v>
      </c>
      <c r="E1612" s="25">
        <f t="shared" si="76"/>
        <v>11</v>
      </c>
      <c r="F1612" s="25" t="str">
        <f t="shared" si="77"/>
        <v>Nov</v>
      </c>
      <c r="G1612" s="25">
        <f>Raw_Orders!G1612</f>
        <v>346</v>
      </c>
      <c r="H1612" s="29">
        <f>Raw_Orders!K1612</f>
        <v>1839.04</v>
      </c>
      <c r="I1612" s="25">
        <f>INDEX(tblAccounts[sales_rep_id],MATCH(B1612,tblAccounts[id],0))</f>
        <v>321750</v>
      </c>
      <c r="J1612" s="25">
        <f>INDEX(tblReps[region_id],MATCH(I1612,tblReps[id],0))</f>
        <v>2</v>
      </c>
      <c r="K1612" s="25" t="str">
        <f>INDEX(tblRegions[name],MATCH(J1612,tblRegions[id],0))</f>
        <v>Midwest</v>
      </c>
    </row>
    <row r="1613" spans="1:11" ht="15" customHeight="1" x14ac:dyDescent="0.3">
      <c r="A1613" s="25">
        <f>Raw_Orders!A1613</f>
        <v>1612</v>
      </c>
      <c r="B1613" s="25">
        <f>Raw_Orders!B1613</f>
        <v>2191</v>
      </c>
      <c r="C1613" s="30">
        <f>INT(Raw_Orders!C1613)</f>
        <v>42713</v>
      </c>
      <c r="D1613" s="25">
        <f t="shared" si="75"/>
        <v>2016</v>
      </c>
      <c r="E1613" s="25">
        <f t="shared" si="76"/>
        <v>12</v>
      </c>
      <c r="F1613" s="25" t="str">
        <f t="shared" si="77"/>
        <v>Dec</v>
      </c>
      <c r="G1613" s="25">
        <f>Raw_Orders!G1613</f>
        <v>323</v>
      </c>
      <c r="H1613" s="29">
        <f>Raw_Orders!K1613</f>
        <v>1735.06</v>
      </c>
      <c r="I1613" s="25">
        <f>INDEX(tblAccounts[sales_rep_id],MATCH(B1613,tblAccounts[id],0))</f>
        <v>321750</v>
      </c>
      <c r="J1613" s="25">
        <f>INDEX(tblReps[region_id],MATCH(I1613,tblReps[id],0))</f>
        <v>2</v>
      </c>
      <c r="K1613" s="25" t="str">
        <f>INDEX(tblRegions[name],MATCH(J1613,tblRegions[id],0))</f>
        <v>Midwest</v>
      </c>
    </row>
    <row r="1614" spans="1:11" ht="15" customHeight="1" x14ac:dyDescent="0.3">
      <c r="A1614" s="25">
        <f>Raw_Orders!A1614</f>
        <v>1613</v>
      </c>
      <c r="B1614" s="25">
        <f>Raw_Orders!B1614</f>
        <v>2201</v>
      </c>
      <c r="C1614" s="30">
        <f>INT(Raw_Orders!C1614)</f>
        <v>42642</v>
      </c>
      <c r="D1614" s="25">
        <f t="shared" si="75"/>
        <v>2016</v>
      </c>
      <c r="E1614" s="25">
        <f t="shared" si="76"/>
        <v>9</v>
      </c>
      <c r="F1614" s="25" t="str">
        <f t="shared" si="77"/>
        <v>Sep</v>
      </c>
      <c r="G1614" s="25">
        <f>Raw_Orders!G1614</f>
        <v>541</v>
      </c>
      <c r="H1614" s="29">
        <f>Raw_Orders!K1614</f>
        <v>2852.94</v>
      </c>
      <c r="I1614" s="25">
        <f>INDEX(tblAccounts[sales_rep_id],MATCH(B1614,tblAccounts[id],0))</f>
        <v>321760</v>
      </c>
      <c r="J1614" s="25">
        <f>INDEX(tblReps[region_id],MATCH(I1614,tblReps[id],0))</f>
        <v>2</v>
      </c>
      <c r="K1614" s="25" t="str">
        <f>INDEX(tblRegions[name],MATCH(J1614,tblRegions[id],0))</f>
        <v>Midwest</v>
      </c>
    </row>
    <row r="1615" spans="1:11" ht="15" customHeight="1" x14ac:dyDescent="0.3">
      <c r="A1615" s="25">
        <f>Raw_Orders!A1615</f>
        <v>1614</v>
      </c>
      <c r="B1615" s="25">
        <f>Raw_Orders!B1615</f>
        <v>2201</v>
      </c>
      <c r="C1615" s="30">
        <f>INT(Raw_Orders!C1615)</f>
        <v>42671</v>
      </c>
      <c r="D1615" s="25">
        <f t="shared" si="75"/>
        <v>2016</v>
      </c>
      <c r="E1615" s="25">
        <f t="shared" si="76"/>
        <v>10</v>
      </c>
      <c r="F1615" s="25" t="str">
        <f t="shared" si="77"/>
        <v>Oct</v>
      </c>
      <c r="G1615" s="25">
        <f>Raw_Orders!G1615</f>
        <v>513</v>
      </c>
      <c r="H1615" s="29">
        <f>Raw_Orders!K1615</f>
        <v>2579.87</v>
      </c>
      <c r="I1615" s="25">
        <f>INDEX(tblAccounts[sales_rep_id],MATCH(B1615,tblAccounts[id],0))</f>
        <v>321760</v>
      </c>
      <c r="J1615" s="25">
        <f>INDEX(tblReps[region_id],MATCH(I1615,tblReps[id],0))</f>
        <v>2</v>
      </c>
      <c r="K1615" s="25" t="str">
        <f>INDEX(tblRegions[name],MATCH(J1615,tblRegions[id],0))</f>
        <v>Midwest</v>
      </c>
    </row>
    <row r="1616" spans="1:11" ht="15" customHeight="1" x14ac:dyDescent="0.3">
      <c r="A1616" s="25">
        <f>Raw_Orders!A1616</f>
        <v>1615</v>
      </c>
      <c r="B1616" s="25">
        <f>Raw_Orders!B1616</f>
        <v>2201</v>
      </c>
      <c r="C1616" s="30">
        <f>INT(Raw_Orders!C1616)</f>
        <v>42701</v>
      </c>
      <c r="D1616" s="25">
        <f t="shared" si="75"/>
        <v>2016</v>
      </c>
      <c r="E1616" s="25">
        <f t="shared" si="76"/>
        <v>11</v>
      </c>
      <c r="F1616" s="25" t="str">
        <f t="shared" si="77"/>
        <v>Nov</v>
      </c>
      <c r="G1616" s="25">
        <f>Raw_Orders!G1616</f>
        <v>510</v>
      </c>
      <c r="H1616" s="29">
        <f>Raw_Orders!K1616</f>
        <v>2590.59</v>
      </c>
      <c r="I1616" s="25">
        <f>INDEX(tblAccounts[sales_rep_id],MATCH(B1616,tblAccounts[id],0))</f>
        <v>321760</v>
      </c>
      <c r="J1616" s="25">
        <f>INDEX(tblReps[region_id],MATCH(I1616,tblReps[id],0))</f>
        <v>2</v>
      </c>
      <c r="K1616" s="25" t="str">
        <f>INDEX(tblRegions[name],MATCH(J1616,tblRegions[id],0))</f>
        <v>Midwest</v>
      </c>
    </row>
    <row r="1617" spans="1:11" ht="15" customHeight="1" x14ac:dyDescent="0.3">
      <c r="A1617" s="25">
        <f>Raw_Orders!A1617</f>
        <v>1616</v>
      </c>
      <c r="B1617" s="25">
        <f>Raw_Orders!B1617</f>
        <v>2201</v>
      </c>
      <c r="C1617" s="30">
        <f>INT(Raw_Orders!C1617)</f>
        <v>42731</v>
      </c>
      <c r="D1617" s="25">
        <f t="shared" si="75"/>
        <v>2016</v>
      </c>
      <c r="E1617" s="25">
        <f t="shared" si="76"/>
        <v>12</v>
      </c>
      <c r="F1617" s="25" t="str">
        <f t="shared" si="77"/>
        <v>Dec</v>
      </c>
      <c r="G1617" s="25">
        <f>Raw_Orders!G1617</f>
        <v>523</v>
      </c>
      <c r="H1617" s="29">
        <f>Raw_Orders!K1617</f>
        <v>2654.81</v>
      </c>
      <c r="I1617" s="25">
        <f>INDEX(tblAccounts[sales_rep_id],MATCH(B1617,tblAccounts[id],0))</f>
        <v>321760</v>
      </c>
      <c r="J1617" s="25">
        <f>INDEX(tblReps[region_id],MATCH(I1617,tblReps[id],0))</f>
        <v>2</v>
      </c>
      <c r="K1617" s="25" t="str">
        <f>INDEX(tblRegions[name],MATCH(J1617,tblRegions[id],0))</f>
        <v>Midwest</v>
      </c>
    </row>
    <row r="1618" spans="1:11" ht="15" customHeight="1" x14ac:dyDescent="0.3">
      <c r="A1618" s="25">
        <f>Raw_Orders!A1618</f>
        <v>1617</v>
      </c>
      <c r="B1618" s="25">
        <f>Raw_Orders!B1618</f>
        <v>2211</v>
      </c>
      <c r="C1618" s="30">
        <f>INT(Raw_Orders!C1618)</f>
        <v>42566</v>
      </c>
      <c r="D1618" s="25">
        <f t="shared" si="75"/>
        <v>2016</v>
      </c>
      <c r="E1618" s="25">
        <f t="shared" si="76"/>
        <v>7</v>
      </c>
      <c r="F1618" s="25" t="str">
        <f t="shared" si="77"/>
        <v>Jul</v>
      </c>
      <c r="G1618" s="25">
        <f>Raw_Orders!G1618</f>
        <v>198</v>
      </c>
      <c r="H1618" s="29">
        <f>Raw_Orders!K1618</f>
        <v>1188.02</v>
      </c>
      <c r="I1618" s="25">
        <f>INDEX(tblAccounts[sales_rep_id],MATCH(B1618,tblAccounts[id],0))</f>
        <v>321770</v>
      </c>
      <c r="J1618" s="25">
        <f>INDEX(tblReps[region_id],MATCH(I1618,tblReps[id],0))</f>
        <v>2</v>
      </c>
      <c r="K1618" s="25" t="str">
        <f>INDEX(tblRegions[name],MATCH(J1618,tblRegions[id],0))</f>
        <v>Midwest</v>
      </c>
    </row>
    <row r="1619" spans="1:11" ht="15" customHeight="1" x14ac:dyDescent="0.3">
      <c r="A1619" s="25">
        <f>Raw_Orders!A1619</f>
        <v>1618</v>
      </c>
      <c r="B1619" s="25">
        <f>Raw_Orders!B1619</f>
        <v>2211</v>
      </c>
      <c r="C1619" s="30">
        <f>INT(Raw_Orders!C1619)</f>
        <v>42626</v>
      </c>
      <c r="D1619" s="25">
        <f t="shared" si="75"/>
        <v>2016</v>
      </c>
      <c r="E1619" s="25">
        <f t="shared" si="76"/>
        <v>9</v>
      </c>
      <c r="F1619" s="25" t="str">
        <f t="shared" si="77"/>
        <v>Sep</v>
      </c>
      <c r="G1619" s="25">
        <f>Raw_Orders!G1619</f>
        <v>189</v>
      </c>
      <c r="H1619" s="29">
        <f>Raw_Orders!K1619</f>
        <v>1181.3800000000001</v>
      </c>
      <c r="I1619" s="25">
        <f>INDEX(tblAccounts[sales_rep_id],MATCH(B1619,tblAccounts[id],0))</f>
        <v>321770</v>
      </c>
      <c r="J1619" s="25">
        <f>INDEX(tblReps[region_id],MATCH(I1619,tblReps[id],0))</f>
        <v>2</v>
      </c>
      <c r="K1619" s="25" t="str">
        <f>INDEX(tblRegions[name],MATCH(J1619,tblRegions[id],0))</f>
        <v>Midwest</v>
      </c>
    </row>
    <row r="1620" spans="1:11" ht="15" customHeight="1" x14ac:dyDescent="0.3">
      <c r="A1620" s="25">
        <f>Raw_Orders!A1620</f>
        <v>1619</v>
      </c>
      <c r="B1620" s="25">
        <f>Raw_Orders!B1620</f>
        <v>2211</v>
      </c>
      <c r="C1620" s="30">
        <f>INT(Raw_Orders!C1620)</f>
        <v>42655</v>
      </c>
      <c r="D1620" s="25">
        <f t="shared" si="75"/>
        <v>2016</v>
      </c>
      <c r="E1620" s="25">
        <f t="shared" si="76"/>
        <v>10</v>
      </c>
      <c r="F1620" s="25" t="str">
        <f t="shared" si="77"/>
        <v>Oct</v>
      </c>
      <c r="G1620" s="25">
        <f>Raw_Orders!G1620</f>
        <v>865</v>
      </c>
      <c r="H1620" s="29">
        <f>Raw_Orders!K1620</f>
        <v>6432.75</v>
      </c>
      <c r="I1620" s="25">
        <f>INDEX(tblAccounts[sales_rep_id],MATCH(B1620,tblAccounts[id],0))</f>
        <v>321770</v>
      </c>
      <c r="J1620" s="25">
        <f>INDEX(tblReps[region_id],MATCH(I1620,tblReps[id],0))</f>
        <v>2</v>
      </c>
      <c r="K1620" s="25" t="str">
        <f>INDEX(tblRegions[name],MATCH(J1620,tblRegions[id],0))</f>
        <v>Midwest</v>
      </c>
    </row>
    <row r="1621" spans="1:11" ht="15" customHeight="1" x14ac:dyDescent="0.3">
      <c r="A1621" s="25">
        <f>Raw_Orders!A1621</f>
        <v>1620</v>
      </c>
      <c r="B1621" s="25">
        <f>Raw_Orders!B1621</f>
        <v>2211</v>
      </c>
      <c r="C1621" s="30">
        <f>INT(Raw_Orders!C1621)</f>
        <v>42684</v>
      </c>
      <c r="D1621" s="25">
        <f t="shared" si="75"/>
        <v>2016</v>
      </c>
      <c r="E1621" s="25">
        <f t="shared" si="76"/>
        <v>11</v>
      </c>
      <c r="F1621" s="25" t="str">
        <f t="shared" si="77"/>
        <v>Nov</v>
      </c>
      <c r="G1621" s="25">
        <f>Raw_Orders!G1621</f>
        <v>91</v>
      </c>
      <c r="H1621" s="29">
        <f>Raw_Orders!K1621</f>
        <v>639.23</v>
      </c>
      <c r="I1621" s="25">
        <f>INDEX(tblAccounts[sales_rep_id],MATCH(B1621,tblAccounts[id],0))</f>
        <v>321770</v>
      </c>
      <c r="J1621" s="25">
        <f>INDEX(tblReps[region_id],MATCH(I1621,tblReps[id],0))</f>
        <v>2</v>
      </c>
      <c r="K1621" s="25" t="str">
        <f>INDEX(tblRegions[name],MATCH(J1621,tblRegions[id],0))</f>
        <v>Midwest</v>
      </c>
    </row>
    <row r="1622" spans="1:11" ht="15" customHeight="1" x14ac:dyDescent="0.3">
      <c r="A1622" s="25">
        <f>Raw_Orders!A1622</f>
        <v>1621</v>
      </c>
      <c r="B1622" s="25">
        <f>Raw_Orders!B1622</f>
        <v>2211</v>
      </c>
      <c r="C1622" s="30">
        <f>INT(Raw_Orders!C1622)</f>
        <v>42714</v>
      </c>
      <c r="D1622" s="25">
        <f t="shared" si="75"/>
        <v>2016</v>
      </c>
      <c r="E1622" s="25">
        <f t="shared" si="76"/>
        <v>12</v>
      </c>
      <c r="F1622" s="25" t="str">
        <f t="shared" si="77"/>
        <v>Dec</v>
      </c>
      <c r="G1622" s="25">
        <f>Raw_Orders!G1622</f>
        <v>88</v>
      </c>
      <c r="H1622" s="29">
        <f>Raw_Orders!K1622</f>
        <v>515.38</v>
      </c>
      <c r="I1622" s="25">
        <f>INDEX(tblAccounts[sales_rep_id],MATCH(B1622,tblAccounts[id],0))</f>
        <v>321770</v>
      </c>
      <c r="J1622" s="25">
        <f>INDEX(tblReps[region_id],MATCH(I1622,tblReps[id],0))</f>
        <v>2</v>
      </c>
      <c r="K1622" s="25" t="str">
        <f>INDEX(tblRegions[name],MATCH(J1622,tblRegions[id],0))</f>
        <v>Midwest</v>
      </c>
    </row>
    <row r="1623" spans="1:11" ht="15" customHeight="1" x14ac:dyDescent="0.3">
      <c r="A1623" s="25">
        <f>Raw_Orders!A1623</f>
        <v>1622</v>
      </c>
      <c r="B1623" s="25">
        <f>Raw_Orders!B1623</f>
        <v>2221</v>
      </c>
      <c r="C1623" s="30">
        <f>INT(Raw_Orders!C1623)</f>
        <v>42688</v>
      </c>
      <c r="D1623" s="25">
        <f t="shared" si="75"/>
        <v>2016</v>
      </c>
      <c r="E1623" s="25">
        <f t="shared" si="76"/>
        <v>11</v>
      </c>
      <c r="F1623" s="25" t="str">
        <f t="shared" si="77"/>
        <v>Nov</v>
      </c>
      <c r="G1623" s="25">
        <f>Raw_Orders!G1623</f>
        <v>158</v>
      </c>
      <c r="H1623" s="29">
        <f>Raw_Orders!K1623</f>
        <v>945.43</v>
      </c>
      <c r="I1623" s="25">
        <f>INDEX(tblAccounts[sales_rep_id],MATCH(B1623,tblAccounts[id],0))</f>
        <v>321780</v>
      </c>
      <c r="J1623" s="25">
        <f>INDEX(tblReps[region_id],MATCH(I1623,tblReps[id],0))</f>
        <v>2</v>
      </c>
      <c r="K1623" s="25" t="str">
        <f>INDEX(tblRegions[name],MATCH(J1623,tblRegions[id],0))</f>
        <v>Midwest</v>
      </c>
    </row>
    <row r="1624" spans="1:11" ht="15" customHeight="1" x14ac:dyDescent="0.3">
      <c r="A1624" s="25">
        <f>Raw_Orders!A1624</f>
        <v>1623</v>
      </c>
      <c r="B1624" s="25">
        <f>Raw_Orders!B1624</f>
        <v>2221</v>
      </c>
      <c r="C1624" s="30">
        <f>INT(Raw_Orders!C1624)</f>
        <v>42717</v>
      </c>
      <c r="D1624" s="25">
        <f t="shared" si="75"/>
        <v>2016</v>
      </c>
      <c r="E1624" s="25">
        <f t="shared" si="76"/>
        <v>12</v>
      </c>
      <c r="F1624" s="25" t="str">
        <f t="shared" si="77"/>
        <v>Dec</v>
      </c>
      <c r="G1624" s="25">
        <f>Raw_Orders!G1624</f>
        <v>128</v>
      </c>
      <c r="H1624" s="29">
        <f>Raw_Orders!K1624</f>
        <v>726.36</v>
      </c>
      <c r="I1624" s="25">
        <f>INDEX(tblAccounts[sales_rep_id],MATCH(B1624,tblAccounts[id],0))</f>
        <v>321780</v>
      </c>
      <c r="J1624" s="25">
        <f>INDEX(tblReps[region_id],MATCH(I1624,tblReps[id],0))</f>
        <v>2</v>
      </c>
      <c r="K1624" s="25" t="str">
        <f>INDEX(tblRegions[name],MATCH(J1624,tblRegions[id],0))</f>
        <v>Midwest</v>
      </c>
    </row>
    <row r="1625" spans="1:11" ht="15" customHeight="1" x14ac:dyDescent="0.3">
      <c r="A1625" s="25">
        <f>Raw_Orders!A1625</f>
        <v>1624</v>
      </c>
      <c r="B1625" s="25">
        <f>Raw_Orders!B1625</f>
        <v>2231</v>
      </c>
      <c r="C1625" s="30">
        <f>INT(Raw_Orders!C1625)</f>
        <v>41638</v>
      </c>
      <c r="D1625" s="25">
        <f t="shared" si="75"/>
        <v>2013</v>
      </c>
      <c r="E1625" s="25">
        <f t="shared" si="76"/>
        <v>12</v>
      </c>
      <c r="F1625" s="25" t="str">
        <f t="shared" si="77"/>
        <v>Dec</v>
      </c>
      <c r="G1625" s="25">
        <f>Raw_Orders!G1625</f>
        <v>359</v>
      </c>
      <c r="H1625" s="29">
        <f>Raw_Orders!K1625</f>
        <v>1959.15</v>
      </c>
      <c r="I1625" s="25">
        <f>INDEX(tblAccounts[sales_rep_id],MATCH(B1625,tblAccounts[id],0))</f>
        <v>321790</v>
      </c>
      <c r="J1625" s="25">
        <f>INDEX(tblReps[region_id],MATCH(I1625,tblReps[id],0))</f>
        <v>2</v>
      </c>
      <c r="K1625" s="25" t="str">
        <f>INDEX(tblRegions[name],MATCH(J1625,tblRegions[id],0))</f>
        <v>Midwest</v>
      </c>
    </row>
    <row r="1626" spans="1:11" ht="15" customHeight="1" x14ac:dyDescent="0.3">
      <c r="A1626" s="25">
        <f>Raw_Orders!A1626</f>
        <v>1625</v>
      </c>
      <c r="B1626" s="25">
        <f>Raw_Orders!B1626</f>
        <v>2231</v>
      </c>
      <c r="C1626" s="30">
        <f>INT(Raw_Orders!C1626)</f>
        <v>41668</v>
      </c>
      <c r="D1626" s="25">
        <f t="shared" si="75"/>
        <v>2014</v>
      </c>
      <c r="E1626" s="25">
        <f t="shared" si="76"/>
        <v>1</v>
      </c>
      <c r="F1626" s="25" t="str">
        <f t="shared" si="77"/>
        <v>Jan</v>
      </c>
      <c r="G1626" s="25">
        <f>Raw_Orders!G1626</f>
        <v>359</v>
      </c>
      <c r="H1626" s="29">
        <f>Raw_Orders!K1626</f>
        <v>1933.4</v>
      </c>
      <c r="I1626" s="25">
        <f>INDEX(tblAccounts[sales_rep_id],MATCH(B1626,tblAccounts[id],0))</f>
        <v>321790</v>
      </c>
      <c r="J1626" s="25">
        <f>INDEX(tblReps[region_id],MATCH(I1626,tblReps[id],0))</f>
        <v>2</v>
      </c>
      <c r="K1626" s="25" t="str">
        <f>INDEX(tblRegions[name],MATCH(J1626,tblRegions[id],0))</f>
        <v>Midwest</v>
      </c>
    </row>
    <row r="1627" spans="1:11" ht="15" customHeight="1" x14ac:dyDescent="0.3">
      <c r="A1627" s="25">
        <f>Raw_Orders!A1627</f>
        <v>1626</v>
      </c>
      <c r="B1627" s="25">
        <f>Raw_Orders!B1627</f>
        <v>2231</v>
      </c>
      <c r="C1627" s="30">
        <f>INT(Raw_Orders!C1627)</f>
        <v>41727</v>
      </c>
      <c r="D1627" s="25">
        <f t="shared" si="75"/>
        <v>2014</v>
      </c>
      <c r="E1627" s="25">
        <f t="shared" si="76"/>
        <v>3</v>
      </c>
      <c r="F1627" s="25" t="str">
        <f t="shared" si="77"/>
        <v>Mar</v>
      </c>
      <c r="G1627" s="25">
        <f>Raw_Orders!G1627</f>
        <v>331</v>
      </c>
      <c r="H1627" s="29">
        <f>Raw_Orders!K1627</f>
        <v>1790.61</v>
      </c>
      <c r="I1627" s="25">
        <f>INDEX(tblAccounts[sales_rep_id],MATCH(B1627,tblAccounts[id],0))</f>
        <v>321790</v>
      </c>
      <c r="J1627" s="25">
        <f>INDEX(tblReps[region_id],MATCH(I1627,tblReps[id],0))</f>
        <v>2</v>
      </c>
      <c r="K1627" s="25" t="str">
        <f>INDEX(tblRegions[name],MATCH(J1627,tblRegions[id],0))</f>
        <v>Midwest</v>
      </c>
    </row>
    <row r="1628" spans="1:11" ht="15" customHeight="1" x14ac:dyDescent="0.3">
      <c r="A1628" s="25">
        <f>Raw_Orders!A1628</f>
        <v>1627</v>
      </c>
      <c r="B1628" s="25">
        <f>Raw_Orders!B1628</f>
        <v>2231</v>
      </c>
      <c r="C1628" s="30">
        <f>INT(Raw_Orders!C1628)</f>
        <v>41757</v>
      </c>
      <c r="D1628" s="25">
        <f t="shared" si="75"/>
        <v>2014</v>
      </c>
      <c r="E1628" s="25">
        <f t="shared" si="76"/>
        <v>4</v>
      </c>
      <c r="F1628" s="25" t="str">
        <f t="shared" si="77"/>
        <v>Apr</v>
      </c>
      <c r="G1628" s="25">
        <f>Raw_Orders!G1628</f>
        <v>330</v>
      </c>
      <c r="H1628" s="29">
        <f>Raw_Orders!K1628</f>
        <v>1776.78</v>
      </c>
      <c r="I1628" s="25">
        <f>INDEX(tblAccounts[sales_rep_id],MATCH(B1628,tblAccounts[id],0))</f>
        <v>321790</v>
      </c>
      <c r="J1628" s="25">
        <f>INDEX(tblReps[region_id],MATCH(I1628,tblReps[id],0))</f>
        <v>2</v>
      </c>
      <c r="K1628" s="25" t="str">
        <f>INDEX(tblRegions[name],MATCH(J1628,tblRegions[id],0))</f>
        <v>Midwest</v>
      </c>
    </row>
    <row r="1629" spans="1:11" ht="15" customHeight="1" x14ac:dyDescent="0.3">
      <c r="A1629" s="25">
        <f>Raw_Orders!A1629</f>
        <v>1628</v>
      </c>
      <c r="B1629" s="25">
        <f>Raw_Orders!B1629</f>
        <v>2231</v>
      </c>
      <c r="C1629" s="30">
        <f>INT(Raw_Orders!C1629)</f>
        <v>41816</v>
      </c>
      <c r="D1629" s="25">
        <f t="shared" si="75"/>
        <v>2014</v>
      </c>
      <c r="E1629" s="25">
        <f t="shared" si="76"/>
        <v>6</v>
      </c>
      <c r="F1629" s="25" t="str">
        <f t="shared" si="77"/>
        <v>Jun</v>
      </c>
      <c r="G1629" s="25">
        <f>Raw_Orders!G1629</f>
        <v>325</v>
      </c>
      <c r="H1629" s="29">
        <f>Raw_Orders!K1629</f>
        <v>1759.96</v>
      </c>
      <c r="I1629" s="25">
        <f>INDEX(tblAccounts[sales_rep_id],MATCH(B1629,tblAccounts[id],0))</f>
        <v>321790</v>
      </c>
      <c r="J1629" s="25">
        <f>INDEX(tblReps[region_id],MATCH(I1629,tblReps[id],0))</f>
        <v>2</v>
      </c>
      <c r="K1629" s="25" t="str">
        <f>INDEX(tblRegions[name],MATCH(J1629,tblRegions[id],0))</f>
        <v>Midwest</v>
      </c>
    </row>
    <row r="1630" spans="1:11" ht="15" customHeight="1" x14ac:dyDescent="0.3">
      <c r="A1630" s="25">
        <f>Raw_Orders!A1630</f>
        <v>1629</v>
      </c>
      <c r="B1630" s="25">
        <f>Raw_Orders!B1630</f>
        <v>2231</v>
      </c>
      <c r="C1630" s="30">
        <f>INT(Raw_Orders!C1630)</f>
        <v>41846</v>
      </c>
      <c r="D1630" s="25">
        <f t="shared" si="75"/>
        <v>2014</v>
      </c>
      <c r="E1630" s="25">
        <f t="shared" si="76"/>
        <v>7</v>
      </c>
      <c r="F1630" s="25" t="str">
        <f t="shared" si="77"/>
        <v>Jul</v>
      </c>
      <c r="G1630" s="25">
        <f>Raw_Orders!G1630</f>
        <v>372</v>
      </c>
      <c r="H1630" s="29">
        <f>Raw_Orders!K1630</f>
        <v>2014.55</v>
      </c>
      <c r="I1630" s="25">
        <f>INDEX(tblAccounts[sales_rep_id],MATCH(B1630,tblAccounts[id],0))</f>
        <v>321790</v>
      </c>
      <c r="J1630" s="25">
        <f>INDEX(tblReps[region_id],MATCH(I1630,tblReps[id],0))</f>
        <v>2</v>
      </c>
      <c r="K1630" s="25" t="str">
        <f>INDEX(tblRegions[name],MATCH(J1630,tblRegions[id],0))</f>
        <v>Midwest</v>
      </c>
    </row>
    <row r="1631" spans="1:11" ht="15" customHeight="1" x14ac:dyDescent="0.3">
      <c r="A1631" s="25">
        <f>Raw_Orders!A1631</f>
        <v>1630</v>
      </c>
      <c r="B1631" s="25">
        <f>Raw_Orders!B1631</f>
        <v>2231</v>
      </c>
      <c r="C1631" s="30">
        <f>INT(Raw_Orders!C1631)</f>
        <v>41876</v>
      </c>
      <c r="D1631" s="25">
        <f t="shared" si="75"/>
        <v>2014</v>
      </c>
      <c r="E1631" s="25">
        <f t="shared" si="76"/>
        <v>8</v>
      </c>
      <c r="F1631" s="25" t="str">
        <f t="shared" si="77"/>
        <v>Aug</v>
      </c>
      <c r="G1631" s="25">
        <f>Raw_Orders!G1631</f>
        <v>348</v>
      </c>
      <c r="H1631" s="29">
        <f>Raw_Orders!K1631</f>
        <v>1873.49</v>
      </c>
      <c r="I1631" s="25">
        <f>INDEX(tblAccounts[sales_rep_id],MATCH(B1631,tblAccounts[id],0))</f>
        <v>321790</v>
      </c>
      <c r="J1631" s="25">
        <f>INDEX(tblReps[region_id],MATCH(I1631,tblReps[id],0))</f>
        <v>2</v>
      </c>
      <c r="K1631" s="25" t="str">
        <f>INDEX(tblRegions[name],MATCH(J1631,tblRegions[id],0))</f>
        <v>Midwest</v>
      </c>
    </row>
    <row r="1632" spans="1:11" ht="15" customHeight="1" x14ac:dyDescent="0.3">
      <c r="A1632" s="25">
        <f>Raw_Orders!A1632</f>
        <v>1631</v>
      </c>
      <c r="B1632" s="25">
        <f>Raw_Orders!B1632</f>
        <v>2231</v>
      </c>
      <c r="C1632" s="30">
        <f>INT(Raw_Orders!C1632)</f>
        <v>41906</v>
      </c>
      <c r="D1632" s="25">
        <f t="shared" si="75"/>
        <v>2014</v>
      </c>
      <c r="E1632" s="25">
        <f t="shared" si="76"/>
        <v>9</v>
      </c>
      <c r="F1632" s="25" t="str">
        <f t="shared" si="77"/>
        <v>Sep</v>
      </c>
      <c r="G1632" s="25">
        <f>Raw_Orders!G1632</f>
        <v>317</v>
      </c>
      <c r="H1632" s="29">
        <f>Raw_Orders!K1632</f>
        <v>1635.65</v>
      </c>
      <c r="I1632" s="25">
        <f>INDEX(tblAccounts[sales_rep_id],MATCH(B1632,tblAccounts[id],0))</f>
        <v>321790</v>
      </c>
      <c r="J1632" s="25">
        <f>INDEX(tblReps[region_id],MATCH(I1632,tblReps[id],0))</f>
        <v>2</v>
      </c>
      <c r="K1632" s="25" t="str">
        <f>INDEX(tblRegions[name],MATCH(J1632,tblRegions[id],0))</f>
        <v>Midwest</v>
      </c>
    </row>
    <row r="1633" spans="1:11" ht="15" customHeight="1" x14ac:dyDescent="0.3">
      <c r="A1633" s="25">
        <f>Raw_Orders!A1633</f>
        <v>1632</v>
      </c>
      <c r="B1633" s="25">
        <f>Raw_Orders!B1633</f>
        <v>2231</v>
      </c>
      <c r="C1633" s="30">
        <f>INT(Raw_Orders!C1633)</f>
        <v>41935</v>
      </c>
      <c r="D1633" s="25">
        <f t="shared" si="75"/>
        <v>2014</v>
      </c>
      <c r="E1633" s="25">
        <f t="shared" si="76"/>
        <v>10</v>
      </c>
      <c r="F1633" s="25" t="str">
        <f t="shared" si="77"/>
        <v>Oct</v>
      </c>
      <c r="G1633" s="25">
        <f>Raw_Orders!G1633</f>
        <v>361</v>
      </c>
      <c r="H1633" s="29">
        <f>Raw_Orders!K1633</f>
        <v>1913.89</v>
      </c>
      <c r="I1633" s="25">
        <f>INDEX(tblAccounts[sales_rep_id],MATCH(B1633,tblAccounts[id],0))</f>
        <v>321790</v>
      </c>
      <c r="J1633" s="25">
        <f>INDEX(tblReps[region_id],MATCH(I1633,tblReps[id],0))</f>
        <v>2</v>
      </c>
      <c r="K1633" s="25" t="str">
        <f>INDEX(tblRegions[name],MATCH(J1633,tblRegions[id],0))</f>
        <v>Midwest</v>
      </c>
    </row>
    <row r="1634" spans="1:11" ht="15" customHeight="1" x14ac:dyDescent="0.3">
      <c r="A1634" s="25">
        <f>Raw_Orders!A1634</f>
        <v>1633</v>
      </c>
      <c r="B1634" s="25">
        <f>Raw_Orders!B1634</f>
        <v>2231</v>
      </c>
      <c r="C1634" s="30">
        <f>INT(Raw_Orders!C1634)</f>
        <v>41965</v>
      </c>
      <c r="D1634" s="25">
        <f t="shared" si="75"/>
        <v>2014</v>
      </c>
      <c r="E1634" s="25">
        <f t="shared" si="76"/>
        <v>11</v>
      </c>
      <c r="F1634" s="25" t="str">
        <f t="shared" si="77"/>
        <v>Nov</v>
      </c>
      <c r="G1634" s="25">
        <f>Raw_Orders!G1634</f>
        <v>426</v>
      </c>
      <c r="H1634" s="29">
        <f>Raw_Orders!K1634</f>
        <v>2397.1</v>
      </c>
      <c r="I1634" s="25">
        <f>INDEX(tblAccounts[sales_rep_id],MATCH(B1634,tblAccounts[id],0))</f>
        <v>321790</v>
      </c>
      <c r="J1634" s="25">
        <f>INDEX(tblReps[region_id],MATCH(I1634,tblReps[id],0))</f>
        <v>2</v>
      </c>
      <c r="K1634" s="25" t="str">
        <f>INDEX(tblRegions[name],MATCH(J1634,tblRegions[id],0))</f>
        <v>Midwest</v>
      </c>
    </row>
    <row r="1635" spans="1:11" ht="15" customHeight="1" x14ac:dyDescent="0.3">
      <c r="A1635" s="25">
        <f>Raw_Orders!A1635</f>
        <v>1634</v>
      </c>
      <c r="B1635" s="25">
        <f>Raw_Orders!B1635</f>
        <v>2231</v>
      </c>
      <c r="C1635" s="30">
        <f>INT(Raw_Orders!C1635)</f>
        <v>41994</v>
      </c>
      <c r="D1635" s="25">
        <f t="shared" si="75"/>
        <v>2014</v>
      </c>
      <c r="E1635" s="25">
        <f t="shared" si="76"/>
        <v>12</v>
      </c>
      <c r="F1635" s="25" t="str">
        <f t="shared" si="77"/>
        <v>Dec</v>
      </c>
      <c r="G1635" s="25">
        <f>Raw_Orders!G1635</f>
        <v>337</v>
      </c>
      <c r="H1635" s="29">
        <f>Raw_Orders!K1635</f>
        <v>1791.18</v>
      </c>
      <c r="I1635" s="25">
        <f>INDEX(tblAccounts[sales_rep_id],MATCH(B1635,tblAccounts[id],0))</f>
        <v>321790</v>
      </c>
      <c r="J1635" s="25">
        <f>INDEX(tblReps[region_id],MATCH(I1635,tblReps[id],0))</f>
        <v>2</v>
      </c>
      <c r="K1635" s="25" t="str">
        <f>INDEX(tblRegions[name],MATCH(J1635,tblRegions[id],0))</f>
        <v>Midwest</v>
      </c>
    </row>
    <row r="1636" spans="1:11" ht="15" customHeight="1" x14ac:dyDescent="0.3">
      <c r="A1636" s="25">
        <f>Raw_Orders!A1636</f>
        <v>1635</v>
      </c>
      <c r="B1636" s="25">
        <f>Raw_Orders!B1636</f>
        <v>2231</v>
      </c>
      <c r="C1636" s="30">
        <f>INT(Raw_Orders!C1636)</f>
        <v>42024</v>
      </c>
      <c r="D1636" s="25">
        <f t="shared" si="75"/>
        <v>2015</v>
      </c>
      <c r="E1636" s="25">
        <f t="shared" si="76"/>
        <v>1</v>
      </c>
      <c r="F1636" s="25" t="str">
        <f t="shared" si="77"/>
        <v>Jan</v>
      </c>
      <c r="G1636" s="25">
        <f>Raw_Orders!G1636</f>
        <v>348</v>
      </c>
      <c r="H1636" s="29">
        <f>Raw_Orders!K1636</f>
        <v>1829.02</v>
      </c>
      <c r="I1636" s="25">
        <f>INDEX(tblAccounts[sales_rep_id],MATCH(B1636,tblAccounts[id],0))</f>
        <v>321790</v>
      </c>
      <c r="J1636" s="25">
        <f>INDEX(tblReps[region_id],MATCH(I1636,tblReps[id],0))</f>
        <v>2</v>
      </c>
      <c r="K1636" s="25" t="str">
        <f>INDEX(tblRegions[name],MATCH(J1636,tblRegions[id],0))</f>
        <v>Midwest</v>
      </c>
    </row>
    <row r="1637" spans="1:11" ht="15" customHeight="1" x14ac:dyDescent="0.3">
      <c r="A1637" s="25">
        <f>Raw_Orders!A1637</f>
        <v>1636</v>
      </c>
      <c r="B1637" s="25">
        <f>Raw_Orders!B1637</f>
        <v>2231</v>
      </c>
      <c r="C1637" s="30">
        <f>INT(Raw_Orders!C1637)</f>
        <v>42054</v>
      </c>
      <c r="D1637" s="25">
        <f t="shared" si="75"/>
        <v>2015</v>
      </c>
      <c r="E1637" s="25">
        <f t="shared" si="76"/>
        <v>2</v>
      </c>
      <c r="F1637" s="25" t="str">
        <f t="shared" si="77"/>
        <v>Feb</v>
      </c>
      <c r="G1637" s="25">
        <f>Raw_Orders!G1637</f>
        <v>414</v>
      </c>
      <c r="H1637" s="29">
        <f>Raw_Orders!K1637</f>
        <v>2401.81</v>
      </c>
      <c r="I1637" s="25">
        <f>INDEX(tblAccounts[sales_rep_id],MATCH(B1637,tblAccounts[id],0))</f>
        <v>321790</v>
      </c>
      <c r="J1637" s="25">
        <f>INDEX(tblReps[region_id],MATCH(I1637,tblReps[id],0))</f>
        <v>2</v>
      </c>
      <c r="K1637" s="25" t="str">
        <f>INDEX(tblRegions[name],MATCH(J1637,tblRegions[id],0))</f>
        <v>Midwest</v>
      </c>
    </row>
    <row r="1638" spans="1:11" ht="15" customHeight="1" x14ac:dyDescent="0.3">
      <c r="A1638" s="25">
        <f>Raw_Orders!A1638</f>
        <v>1637</v>
      </c>
      <c r="B1638" s="25">
        <f>Raw_Orders!B1638</f>
        <v>2231</v>
      </c>
      <c r="C1638" s="30">
        <f>INT(Raw_Orders!C1638)</f>
        <v>42084</v>
      </c>
      <c r="D1638" s="25">
        <f t="shared" si="75"/>
        <v>2015</v>
      </c>
      <c r="E1638" s="25">
        <f t="shared" si="76"/>
        <v>3</v>
      </c>
      <c r="F1638" s="25" t="str">
        <f t="shared" si="77"/>
        <v>Mar</v>
      </c>
      <c r="G1638" s="25">
        <f>Raw_Orders!G1638</f>
        <v>73</v>
      </c>
      <c r="H1638" s="29">
        <f>Raw_Orders!K1638</f>
        <v>566.29999999999995</v>
      </c>
      <c r="I1638" s="25">
        <f>INDEX(tblAccounts[sales_rep_id],MATCH(B1638,tblAccounts[id],0))</f>
        <v>321790</v>
      </c>
      <c r="J1638" s="25">
        <f>INDEX(tblReps[region_id],MATCH(I1638,tblReps[id],0))</f>
        <v>2</v>
      </c>
      <c r="K1638" s="25" t="str">
        <f>INDEX(tblRegions[name],MATCH(J1638,tblRegions[id],0))</f>
        <v>Midwest</v>
      </c>
    </row>
    <row r="1639" spans="1:11" ht="15" customHeight="1" x14ac:dyDescent="0.3">
      <c r="A1639" s="25">
        <f>Raw_Orders!A1639</f>
        <v>1638</v>
      </c>
      <c r="B1639" s="25">
        <f>Raw_Orders!B1639</f>
        <v>2231</v>
      </c>
      <c r="C1639" s="30">
        <f>INT(Raw_Orders!C1639)</f>
        <v>42113</v>
      </c>
      <c r="D1639" s="25">
        <f t="shared" si="75"/>
        <v>2015</v>
      </c>
      <c r="E1639" s="25">
        <f t="shared" si="76"/>
        <v>4</v>
      </c>
      <c r="F1639" s="25" t="str">
        <f t="shared" si="77"/>
        <v>Apr</v>
      </c>
      <c r="G1639" s="25">
        <f>Raw_Orders!G1639</f>
        <v>323</v>
      </c>
      <c r="H1639" s="29">
        <f>Raw_Orders!K1639</f>
        <v>1726.87</v>
      </c>
      <c r="I1639" s="25">
        <f>INDEX(tblAccounts[sales_rep_id],MATCH(B1639,tblAccounts[id],0))</f>
        <v>321790</v>
      </c>
      <c r="J1639" s="25">
        <f>INDEX(tblReps[region_id],MATCH(I1639,tblReps[id],0))</f>
        <v>2</v>
      </c>
      <c r="K1639" s="25" t="str">
        <f>INDEX(tblRegions[name],MATCH(J1639,tblRegions[id],0))</f>
        <v>Midwest</v>
      </c>
    </row>
    <row r="1640" spans="1:11" ht="15" customHeight="1" x14ac:dyDescent="0.3">
      <c r="A1640" s="25">
        <f>Raw_Orders!A1640</f>
        <v>1639</v>
      </c>
      <c r="B1640" s="25">
        <f>Raw_Orders!B1640</f>
        <v>2231</v>
      </c>
      <c r="C1640" s="30">
        <f>INT(Raw_Orders!C1640)</f>
        <v>42142</v>
      </c>
      <c r="D1640" s="25">
        <f t="shared" si="75"/>
        <v>2015</v>
      </c>
      <c r="E1640" s="25">
        <f t="shared" si="76"/>
        <v>5</v>
      </c>
      <c r="F1640" s="25" t="str">
        <f t="shared" si="77"/>
        <v>May</v>
      </c>
      <c r="G1640" s="25">
        <f>Raw_Orders!G1640</f>
        <v>331</v>
      </c>
      <c r="H1640" s="29">
        <f>Raw_Orders!K1640</f>
        <v>1778.03</v>
      </c>
      <c r="I1640" s="25">
        <f>INDEX(tblAccounts[sales_rep_id],MATCH(B1640,tblAccounts[id],0))</f>
        <v>321790</v>
      </c>
      <c r="J1640" s="25">
        <f>INDEX(tblReps[region_id],MATCH(I1640,tblReps[id],0))</f>
        <v>2</v>
      </c>
      <c r="K1640" s="25" t="str">
        <f>INDEX(tblRegions[name],MATCH(J1640,tblRegions[id],0))</f>
        <v>Midwest</v>
      </c>
    </row>
    <row r="1641" spans="1:11" ht="15" customHeight="1" x14ac:dyDescent="0.3">
      <c r="A1641" s="25">
        <f>Raw_Orders!A1641</f>
        <v>1640</v>
      </c>
      <c r="B1641" s="25">
        <f>Raw_Orders!B1641</f>
        <v>2231</v>
      </c>
      <c r="C1641" s="30">
        <f>INT(Raw_Orders!C1641)</f>
        <v>42171</v>
      </c>
      <c r="D1641" s="25">
        <f t="shared" si="75"/>
        <v>2015</v>
      </c>
      <c r="E1641" s="25">
        <f t="shared" si="76"/>
        <v>6</v>
      </c>
      <c r="F1641" s="25" t="str">
        <f t="shared" si="77"/>
        <v>Jun</v>
      </c>
      <c r="G1641" s="25">
        <f>Raw_Orders!G1641</f>
        <v>383</v>
      </c>
      <c r="H1641" s="29">
        <f>Raw_Orders!K1641</f>
        <v>2265.94</v>
      </c>
      <c r="I1641" s="25">
        <f>INDEX(tblAccounts[sales_rep_id],MATCH(B1641,tblAccounts[id],0))</f>
        <v>321790</v>
      </c>
      <c r="J1641" s="25">
        <f>INDEX(tblReps[region_id],MATCH(I1641,tblReps[id],0))</f>
        <v>2</v>
      </c>
      <c r="K1641" s="25" t="str">
        <f>INDEX(tblRegions[name],MATCH(J1641,tblRegions[id],0))</f>
        <v>Midwest</v>
      </c>
    </row>
    <row r="1642" spans="1:11" ht="15" customHeight="1" x14ac:dyDescent="0.3">
      <c r="A1642" s="25">
        <f>Raw_Orders!A1642</f>
        <v>1641</v>
      </c>
      <c r="B1642" s="25">
        <f>Raw_Orders!B1642</f>
        <v>2231</v>
      </c>
      <c r="C1642" s="30">
        <f>INT(Raw_Orders!C1642)</f>
        <v>42200</v>
      </c>
      <c r="D1642" s="25">
        <f t="shared" si="75"/>
        <v>2015</v>
      </c>
      <c r="E1642" s="25">
        <f t="shared" si="76"/>
        <v>7</v>
      </c>
      <c r="F1642" s="25" t="str">
        <f t="shared" si="77"/>
        <v>Jul</v>
      </c>
      <c r="G1642" s="25">
        <f>Raw_Orders!G1642</f>
        <v>350</v>
      </c>
      <c r="H1642" s="29">
        <f>Raw_Orders!K1642</f>
        <v>1894.69</v>
      </c>
      <c r="I1642" s="25">
        <f>INDEX(tblAccounts[sales_rep_id],MATCH(B1642,tblAccounts[id],0))</f>
        <v>321790</v>
      </c>
      <c r="J1642" s="25">
        <f>INDEX(tblReps[region_id],MATCH(I1642,tblReps[id],0))</f>
        <v>2</v>
      </c>
      <c r="K1642" s="25" t="str">
        <f>INDEX(tblRegions[name],MATCH(J1642,tblRegions[id],0))</f>
        <v>Midwest</v>
      </c>
    </row>
    <row r="1643" spans="1:11" ht="15" customHeight="1" x14ac:dyDescent="0.3">
      <c r="A1643" s="25">
        <f>Raw_Orders!A1643</f>
        <v>1642</v>
      </c>
      <c r="B1643" s="25">
        <f>Raw_Orders!B1643</f>
        <v>2231</v>
      </c>
      <c r="C1643" s="30">
        <f>INT(Raw_Orders!C1643)</f>
        <v>42230</v>
      </c>
      <c r="D1643" s="25">
        <f t="shared" si="75"/>
        <v>2015</v>
      </c>
      <c r="E1643" s="25">
        <f t="shared" si="76"/>
        <v>8</v>
      </c>
      <c r="F1643" s="25" t="str">
        <f t="shared" si="77"/>
        <v>Aug</v>
      </c>
      <c r="G1643" s="25">
        <f>Raw_Orders!G1643</f>
        <v>364</v>
      </c>
      <c r="H1643" s="29">
        <f>Raw_Orders!K1643</f>
        <v>1958.35</v>
      </c>
      <c r="I1643" s="25">
        <f>INDEX(tblAccounts[sales_rep_id],MATCH(B1643,tblAccounts[id],0))</f>
        <v>321790</v>
      </c>
      <c r="J1643" s="25">
        <f>INDEX(tblReps[region_id],MATCH(I1643,tblReps[id],0))</f>
        <v>2</v>
      </c>
      <c r="K1643" s="25" t="str">
        <f>INDEX(tblRegions[name],MATCH(J1643,tblRegions[id],0))</f>
        <v>Midwest</v>
      </c>
    </row>
    <row r="1644" spans="1:11" ht="15" customHeight="1" x14ac:dyDescent="0.3">
      <c r="A1644" s="25">
        <f>Raw_Orders!A1644</f>
        <v>1643</v>
      </c>
      <c r="B1644" s="25">
        <f>Raw_Orders!B1644</f>
        <v>2231</v>
      </c>
      <c r="C1644" s="30">
        <f>INT(Raw_Orders!C1644)</f>
        <v>42260</v>
      </c>
      <c r="D1644" s="25">
        <f t="shared" si="75"/>
        <v>2015</v>
      </c>
      <c r="E1644" s="25">
        <f t="shared" si="76"/>
        <v>9</v>
      </c>
      <c r="F1644" s="25" t="str">
        <f t="shared" si="77"/>
        <v>Sep</v>
      </c>
      <c r="G1644" s="25">
        <f>Raw_Orders!G1644</f>
        <v>343</v>
      </c>
      <c r="H1644" s="29">
        <f>Raw_Orders!K1644</f>
        <v>1829.74</v>
      </c>
      <c r="I1644" s="25">
        <f>INDEX(tblAccounts[sales_rep_id],MATCH(B1644,tblAccounts[id],0))</f>
        <v>321790</v>
      </c>
      <c r="J1644" s="25">
        <f>INDEX(tblReps[region_id],MATCH(I1644,tblReps[id],0))</f>
        <v>2</v>
      </c>
      <c r="K1644" s="25" t="str">
        <f>INDEX(tblRegions[name],MATCH(J1644,tblRegions[id],0))</f>
        <v>Midwest</v>
      </c>
    </row>
    <row r="1645" spans="1:11" ht="15" customHeight="1" x14ac:dyDescent="0.3">
      <c r="A1645" s="25">
        <f>Raw_Orders!A1645</f>
        <v>1644</v>
      </c>
      <c r="B1645" s="25">
        <f>Raw_Orders!B1645</f>
        <v>2231</v>
      </c>
      <c r="C1645" s="30">
        <f>INT(Raw_Orders!C1645)</f>
        <v>42319</v>
      </c>
      <c r="D1645" s="25">
        <f t="shared" si="75"/>
        <v>2015</v>
      </c>
      <c r="E1645" s="25">
        <f t="shared" si="76"/>
        <v>11</v>
      </c>
      <c r="F1645" s="25" t="str">
        <f t="shared" si="77"/>
        <v>Nov</v>
      </c>
      <c r="G1645" s="25">
        <f>Raw_Orders!G1645</f>
        <v>330</v>
      </c>
      <c r="H1645" s="29">
        <f>Raw_Orders!K1645</f>
        <v>1738.67</v>
      </c>
      <c r="I1645" s="25">
        <f>INDEX(tblAccounts[sales_rep_id],MATCH(B1645,tblAccounts[id],0))</f>
        <v>321790</v>
      </c>
      <c r="J1645" s="25">
        <f>INDEX(tblReps[region_id],MATCH(I1645,tblReps[id],0))</f>
        <v>2</v>
      </c>
      <c r="K1645" s="25" t="str">
        <f>INDEX(tblRegions[name],MATCH(J1645,tblRegions[id],0))</f>
        <v>Midwest</v>
      </c>
    </row>
    <row r="1646" spans="1:11" ht="15" customHeight="1" x14ac:dyDescent="0.3">
      <c r="A1646" s="25">
        <f>Raw_Orders!A1646</f>
        <v>1645</v>
      </c>
      <c r="B1646" s="25">
        <f>Raw_Orders!B1646</f>
        <v>2231</v>
      </c>
      <c r="C1646" s="30">
        <f>INT(Raw_Orders!C1646)</f>
        <v>42349</v>
      </c>
      <c r="D1646" s="25">
        <f t="shared" si="75"/>
        <v>2015</v>
      </c>
      <c r="E1646" s="25">
        <f t="shared" si="76"/>
        <v>12</v>
      </c>
      <c r="F1646" s="25" t="str">
        <f t="shared" si="77"/>
        <v>Dec</v>
      </c>
      <c r="G1646" s="25">
        <f>Raw_Orders!G1646</f>
        <v>467</v>
      </c>
      <c r="H1646" s="29">
        <f>Raw_Orders!K1646</f>
        <v>2683.25</v>
      </c>
      <c r="I1646" s="25">
        <f>INDEX(tblAccounts[sales_rep_id],MATCH(B1646,tblAccounts[id],0))</f>
        <v>321790</v>
      </c>
      <c r="J1646" s="25">
        <f>INDEX(tblReps[region_id],MATCH(I1646,tblReps[id],0))</f>
        <v>2</v>
      </c>
      <c r="K1646" s="25" t="str">
        <f>INDEX(tblRegions[name],MATCH(J1646,tblRegions[id],0))</f>
        <v>Midwest</v>
      </c>
    </row>
    <row r="1647" spans="1:11" ht="15" customHeight="1" x14ac:dyDescent="0.3">
      <c r="A1647" s="25">
        <f>Raw_Orders!A1647</f>
        <v>1646</v>
      </c>
      <c r="B1647" s="25">
        <f>Raw_Orders!B1647</f>
        <v>2231</v>
      </c>
      <c r="C1647" s="30">
        <f>INT(Raw_Orders!C1647)</f>
        <v>42379</v>
      </c>
      <c r="D1647" s="25">
        <f t="shared" si="75"/>
        <v>2016</v>
      </c>
      <c r="E1647" s="25">
        <f t="shared" si="76"/>
        <v>1</v>
      </c>
      <c r="F1647" s="25" t="str">
        <f t="shared" si="77"/>
        <v>Jan</v>
      </c>
      <c r="G1647" s="25">
        <f>Raw_Orders!G1647</f>
        <v>336</v>
      </c>
      <c r="H1647" s="29">
        <f>Raw_Orders!K1647</f>
        <v>1764.14</v>
      </c>
      <c r="I1647" s="25">
        <f>INDEX(tblAccounts[sales_rep_id],MATCH(B1647,tblAccounts[id],0))</f>
        <v>321790</v>
      </c>
      <c r="J1647" s="25">
        <f>INDEX(tblReps[region_id],MATCH(I1647,tblReps[id],0))</f>
        <v>2</v>
      </c>
      <c r="K1647" s="25" t="str">
        <f>INDEX(tblRegions[name],MATCH(J1647,tblRegions[id],0))</f>
        <v>Midwest</v>
      </c>
    </row>
    <row r="1648" spans="1:11" ht="15" customHeight="1" x14ac:dyDescent="0.3">
      <c r="A1648" s="25">
        <f>Raw_Orders!A1648</f>
        <v>1647</v>
      </c>
      <c r="B1648" s="25">
        <f>Raw_Orders!B1648</f>
        <v>2231</v>
      </c>
      <c r="C1648" s="30">
        <f>INT(Raw_Orders!C1648)</f>
        <v>42409</v>
      </c>
      <c r="D1648" s="25">
        <f t="shared" si="75"/>
        <v>2016</v>
      </c>
      <c r="E1648" s="25">
        <f t="shared" si="76"/>
        <v>2</v>
      </c>
      <c r="F1648" s="25" t="str">
        <f t="shared" si="77"/>
        <v>Feb</v>
      </c>
      <c r="G1648" s="25">
        <f>Raw_Orders!G1648</f>
        <v>359</v>
      </c>
      <c r="H1648" s="29">
        <f>Raw_Orders!K1648</f>
        <v>1964.66</v>
      </c>
      <c r="I1648" s="25">
        <f>INDEX(tblAccounts[sales_rep_id],MATCH(B1648,tblAccounts[id],0))</f>
        <v>321790</v>
      </c>
      <c r="J1648" s="25">
        <f>INDEX(tblReps[region_id],MATCH(I1648,tblReps[id],0))</f>
        <v>2</v>
      </c>
      <c r="K1648" s="25" t="str">
        <f>INDEX(tblRegions[name],MATCH(J1648,tblRegions[id],0))</f>
        <v>Midwest</v>
      </c>
    </row>
    <row r="1649" spans="1:11" ht="15" customHeight="1" x14ac:dyDescent="0.3">
      <c r="A1649" s="25">
        <f>Raw_Orders!A1649</f>
        <v>1648</v>
      </c>
      <c r="B1649" s="25">
        <f>Raw_Orders!B1649</f>
        <v>2231</v>
      </c>
      <c r="C1649" s="30">
        <f>INT(Raw_Orders!C1649)</f>
        <v>42439</v>
      </c>
      <c r="D1649" s="25">
        <f t="shared" si="75"/>
        <v>2016</v>
      </c>
      <c r="E1649" s="25">
        <f t="shared" si="76"/>
        <v>3</v>
      </c>
      <c r="F1649" s="25" t="str">
        <f t="shared" si="77"/>
        <v>Mar</v>
      </c>
      <c r="G1649" s="25">
        <f>Raw_Orders!G1649</f>
        <v>354</v>
      </c>
      <c r="H1649" s="29">
        <f>Raw_Orders!K1649</f>
        <v>1922.8</v>
      </c>
      <c r="I1649" s="25">
        <f>INDEX(tblAccounts[sales_rep_id],MATCH(B1649,tblAccounts[id],0))</f>
        <v>321790</v>
      </c>
      <c r="J1649" s="25">
        <f>INDEX(tblReps[region_id],MATCH(I1649,tblReps[id],0))</f>
        <v>2</v>
      </c>
      <c r="K1649" s="25" t="str">
        <f>INDEX(tblRegions[name],MATCH(J1649,tblRegions[id],0))</f>
        <v>Midwest</v>
      </c>
    </row>
    <row r="1650" spans="1:11" ht="15" customHeight="1" x14ac:dyDescent="0.3">
      <c r="A1650" s="25">
        <f>Raw_Orders!A1650</f>
        <v>1649</v>
      </c>
      <c r="B1650" s="25">
        <f>Raw_Orders!B1650</f>
        <v>2231</v>
      </c>
      <c r="C1650" s="30">
        <f>INT(Raw_Orders!C1650)</f>
        <v>42469</v>
      </c>
      <c r="D1650" s="25">
        <f t="shared" si="75"/>
        <v>2016</v>
      </c>
      <c r="E1650" s="25">
        <f t="shared" si="76"/>
        <v>4</v>
      </c>
      <c r="F1650" s="25" t="str">
        <f t="shared" si="77"/>
        <v>Apr</v>
      </c>
      <c r="G1650" s="25">
        <f>Raw_Orders!G1650</f>
        <v>318</v>
      </c>
      <c r="H1650" s="29">
        <f>Raw_Orders!K1650</f>
        <v>1678.79</v>
      </c>
      <c r="I1650" s="25">
        <f>INDEX(tblAccounts[sales_rep_id],MATCH(B1650,tblAccounts[id],0))</f>
        <v>321790</v>
      </c>
      <c r="J1650" s="25">
        <f>INDEX(tblReps[region_id],MATCH(I1650,tblReps[id],0))</f>
        <v>2</v>
      </c>
      <c r="K1650" s="25" t="str">
        <f>INDEX(tblRegions[name],MATCH(J1650,tblRegions[id],0))</f>
        <v>Midwest</v>
      </c>
    </row>
    <row r="1651" spans="1:11" ht="15" customHeight="1" x14ac:dyDescent="0.3">
      <c r="A1651" s="25">
        <f>Raw_Orders!A1651</f>
        <v>1650</v>
      </c>
      <c r="B1651" s="25">
        <f>Raw_Orders!B1651</f>
        <v>2231</v>
      </c>
      <c r="C1651" s="30">
        <f>INT(Raw_Orders!C1651)</f>
        <v>42498</v>
      </c>
      <c r="D1651" s="25">
        <f t="shared" si="75"/>
        <v>2016</v>
      </c>
      <c r="E1651" s="25">
        <f t="shared" si="76"/>
        <v>5</v>
      </c>
      <c r="F1651" s="25" t="str">
        <f t="shared" si="77"/>
        <v>May</v>
      </c>
      <c r="G1651" s="25">
        <f>Raw_Orders!G1651</f>
        <v>381</v>
      </c>
      <c r="H1651" s="29">
        <f>Raw_Orders!K1651</f>
        <v>2056.29</v>
      </c>
      <c r="I1651" s="25">
        <f>INDEX(tblAccounts[sales_rep_id],MATCH(B1651,tblAccounts[id],0))</f>
        <v>321790</v>
      </c>
      <c r="J1651" s="25">
        <f>INDEX(tblReps[region_id],MATCH(I1651,tblReps[id],0))</f>
        <v>2</v>
      </c>
      <c r="K1651" s="25" t="str">
        <f>INDEX(tblRegions[name],MATCH(J1651,tblRegions[id],0))</f>
        <v>Midwest</v>
      </c>
    </row>
    <row r="1652" spans="1:11" ht="15" customHeight="1" x14ac:dyDescent="0.3">
      <c r="A1652" s="25">
        <f>Raw_Orders!A1652</f>
        <v>1651</v>
      </c>
      <c r="B1652" s="25">
        <f>Raw_Orders!B1652</f>
        <v>2231</v>
      </c>
      <c r="C1652" s="30">
        <f>INT(Raw_Orders!C1652)</f>
        <v>42527</v>
      </c>
      <c r="D1652" s="25">
        <f t="shared" si="75"/>
        <v>2016</v>
      </c>
      <c r="E1652" s="25">
        <f t="shared" si="76"/>
        <v>6</v>
      </c>
      <c r="F1652" s="25" t="str">
        <f t="shared" si="77"/>
        <v>Jun</v>
      </c>
      <c r="G1652" s="25">
        <f>Raw_Orders!G1652</f>
        <v>372</v>
      </c>
      <c r="H1652" s="29">
        <f>Raw_Orders!K1652</f>
        <v>2002.64</v>
      </c>
      <c r="I1652" s="25">
        <f>INDEX(tblAccounts[sales_rep_id],MATCH(B1652,tblAccounts[id],0))</f>
        <v>321790</v>
      </c>
      <c r="J1652" s="25">
        <f>INDEX(tblReps[region_id],MATCH(I1652,tblReps[id],0))</f>
        <v>2</v>
      </c>
      <c r="K1652" s="25" t="str">
        <f>INDEX(tblRegions[name],MATCH(J1652,tblRegions[id],0))</f>
        <v>Midwest</v>
      </c>
    </row>
    <row r="1653" spans="1:11" ht="15" customHeight="1" x14ac:dyDescent="0.3">
      <c r="A1653" s="25">
        <f>Raw_Orders!A1653</f>
        <v>1652</v>
      </c>
      <c r="B1653" s="25">
        <f>Raw_Orders!B1653</f>
        <v>2231</v>
      </c>
      <c r="C1653" s="30">
        <f>INT(Raw_Orders!C1653)</f>
        <v>42556</v>
      </c>
      <c r="D1653" s="25">
        <f t="shared" si="75"/>
        <v>2016</v>
      </c>
      <c r="E1653" s="25">
        <f t="shared" si="76"/>
        <v>7</v>
      </c>
      <c r="F1653" s="25" t="str">
        <f t="shared" si="77"/>
        <v>Jul</v>
      </c>
      <c r="G1653" s="25">
        <f>Raw_Orders!G1653</f>
        <v>355</v>
      </c>
      <c r="H1653" s="29">
        <f>Raw_Orders!K1653</f>
        <v>1915.29</v>
      </c>
      <c r="I1653" s="25">
        <f>INDEX(tblAccounts[sales_rep_id],MATCH(B1653,tblAccounts[id],0))</f>
        <v>321790</v>
      </c>
      <c r="J1653" s="25">
        <f>INDEX(tblReps[region_id],MATCH(I1653,tblReps[id],0))</f>
        <v>2</v>
      </c>
      <c r="K1653" s="25" t="str">
        <f>INDEX(tblRegions[name],MATCH(J1653,tblRegions[id],0))</f>
        <v>Midwest</v>
      </c>
    </row>
    <row r="1654" spans="1:11" ht="15" customHeight="1" x14ac:dyDescent="0.3">
      <c r="A1654" s="25">
        <f>Raw_Orders!A1654</f>
        <v>1653</v>
      </c>
      <c r="B1654" s="25">
        <f>Raw_Orders!B1654</f>
        <v>2231</v>
      </c>
      <c r="C1654" s="30">
        <f>INT(Raw_Orders!C1654)</f>
        <v>42586</v>
      </c>
      <c r="D1654" s="25">
        <f t="shared" si="75"/>
        <v>2016</v>
      </c>
      <c r="E1654" s="25">
        <f t="shared" si="76"/>
        <v>8</v>
      </c>
      <c r="F1654" s="25" t="str">
        <f t="shared" si="77"/>
        <v>Aug</v>
      </c>
      <c r="G1654" s="25">
        <f>Raw_Orders!G1654</f>
        <v>373</v>
      </c>
      <c r="H1654" s="29">
        <f>Raw_Orders!K1654</f>
        <v>2069.58</v>
      </c>
      <c r="I1654" s="25">
        <f>INDEX(tblAccounts[sales_rep_id],MATCH(B1654,tblAccounts[id],0))</f>
        <v>321790</v>
      </c>
      <c r="J1654" s="25">
        <f>INDEX(tblReps[region_id],MATCH(I1654,tblReps[id],0))</f>
        <v>2</v>
      </c>
      <c r="K1654" s="25" t="str">
        <f>INDEX(tblRegions[name],MATCH(J1654,tblRegions[id],0))</f>
        <v>Midwest</v>
      </c>
    </row>
    <row r="1655" spans="1:11" ht="15" customHeight="1" x14ac:dyDescent="0.3">
      <c r="A1655" s="25">
        <f>Raw_Orders!A1655</f>
        <v>1654</v>
      </c>
      <c r="B1655" s="25">
        <f>Raw_Orders!B1655</f>
        <v>2231</v>
      </c>
      <c r="C1655" s="30">
        <f>INT(Raw_Orders!C1655)</f>
        <v>42615</v>
      </c>
      <c r="D1655" s="25">
        <f t="shared" si="75"/>
        <v>2016</v>
      </c>
      <c r="E1655" s="25">
        <f t="shared" si="76"/>
        <v>9</v>
      </c>
      <c r="F1655" s="25" t="str">
        <f t="shared" si="77"/>
        <v>Sep</v>
      </c>
      <c r="G1655" s="25">
        <f>Raw_Orders!G1655</f>
        <v>296</v>
      </c>
      <c r="H1655" s="29">
        <f>Raw_Orders!K1655</f>
        <v>1539.64</v>
      </c>
      <c r="I1655" s="25">
        <f>INDEX(tblAccounts[sales_rep_id],MATCH(B1655,tblAccounts[id],0))</f>
        <v>321790</v>
      </c>
      <c r="J1655" s="25">
        <f>INDEX(tblReps[region_id],MATCH(I1655,tblReps[id],0))</f>
        <v>2</v>
      </c>
      <c r="K1655" s="25" t="str">
        <f>INDEX(tblRegions[name],MATCH(J1655,tblRegions[id],0))</f>
        <v>Midwest</v>
      </c>
    </row>
    <row r="1656" spans="1:11" ht="15" customHeight="1" x14ac:dyDescent="0.3">
      <c r="A1656" s="25">
        <f>Raw_Orders!A1656</f>
        <v>1655</v>
      </c>
      <c r="B1656" s="25">
        <f>Raw_Orders!B1656</f>
        <v>2231</v>
      </c>
      <c r="C1656" s="30">
        <f>INT(Raw_Orders!C1656)</f>
        <v>42645</v>
      </c>
      <c r="D1656" s="25">
        <f t="shared" si="75"/>
        <v>2016</v>
      </c>
      <c r="E1656" s="25">
        <f t="shared" si="76"/>
        <v>10</v>
      </c>
      <c r="F1656" s="25" t="str">
        <f t="shared" si="77"/>
        <v>Oct</v>
      </c>
      <c r="G1656" s="25">
        <f>Raw_Orders!G1656</f>
        <v>352</v>
      </c>
      <c r="H1656" s="29">
        <f>Raw_Orders!K1656</f>
        <v>1895.97</v>
      </c>
      <c r="I1656" s="25">
        <f>INDEX(tblAccounts[sales_rep_id],MATCH(B1656,tblAccounts[id],0))</f>
        <v>321790</v>
      </c>
      <c r="J1656" s="25">
        <f>INDEX(tblReps[region_id],MATCH(I1656,tblReps[id],0))</f>
        <v>2</v>
      </c>
      <c r="K1656" s="25" t="str">
        <f>INDEX(tblRegions[name],MATCH(J1656,tblRegions[id],0))</f>
        <v>Midwest</v>
      </c>
    </row>
    <row r="1657" spans="1:11" ht="15" customHeight="1" x14ac:dyDescent="0.3">
      <c r="A1657" s="25">
        <f>Raw_Orders!A1657</f>
        <v>1656</v>
      </c>
      <c r="B1657" s="25">
        <f>Raw_Orders!B1657</f>
        <v>2231</v>
      </c>
      <c r="C1657" s="30">
        <f>INT(Raw_Orders!C1657)</f>
        <v>42674</v>
      </c>
      <c r="D1657" s="25">
        <f t="shared" si="75"/>
        <v>2016</v>
      </c>
      <c r="E1657" s="25">
        <f t="shared" si="76"/>
        <v>10</v>
      </c>
      <c r="F1657" s="25" t="str">
        <f t="shared" si="77"/>
        <v>Oct</v>
      </c>
      <c r="G1657" s="25">
        <f>Raw_Orders!G1657</f>
        <v>360</v>
      </c>
      <c r="H1657" s="29">
        <f>Raw_Orders!K1657</f>
        <v>1989.06</v>
      </c>
      <c r="I1657" s="25">
        <f>INDEX(tblAccounts[sales_rep_id],MATCH(B1657,tblAccounts[id],0))</f>
        <v>321790</v>
      </c>
      <c r="J1657" s="25">
        <f>INDEX(tblReps[region_id],MATCH(I1657,tblReps[id],0))</f>
        <v>2</v>
      </c>
      <c r="K1657" s="25" t="str">
        <f>INDEX(tblRegions[name],MATCH(J1657,tblRegions[id],0))</f>
        <v>Midwest</v>
      </c>
    </row>
    <row r="1658" spans="1:11" ht="15" customHeight="1" x14ac:dyDescent="0.3">
      <c r="A1658" s="25">
        <f>Raw_Orders!A1658</f>
        <v>1657</v>
      </c>
      <c r="B1658" s="25">
        <f>Raw_Orders!B1658</f>
        <v>2231</v>
      </c>
      <c r="C1658" s="30">
        <f>INT(Raw_Orders!C1658)</f>
        <v>42703</v>
      </c>
      <c r="D1658" s="25">
        <f t="shared" si="75"/>
        <v>2016</v>
      </c>
      <c r="E1658" s="25">
        <f t="shared" si="76"/>
        <v>11</v>
      </c>
      <c r="F1658" s="25" t="str">
        <f t="shared" si="77"/>
        <v>Nov</v>
      </c>
      <c r="G1658" s="25">
        <f>Raw_Orders!G1658</f>
        <v>431</v>
      </c>
      <c r="H1658" s="29">
        <f>Raw_Orders!K1658</f>
        <v>2299.5500000000002</v>
      </c>
      <c r="I1658" s="25">
        <f>INDEX(tblAccounts[sales_rep_id],MATCH(B1658,tblAccounts[id],0))</f>
        <v>321790</v>
      </c>
      <c r="J1658" s="25">
        <f>INDEX(tblReps[region_id],MATCH(I1658,tblReps[id],0))</f>
        <v>2</v>
      </c>
      <c r="K1658" s="25" t="str">
        <f>INDEX(tblRegions[name],MATCH(J1658,tblRegions[id],0))</f>
        <v>Midwest</v>
      </c>
    </row>
    <row r="1659" spans="1:11" ht="15" customHeight="1" x14ac:dyDescent="0.3">
      <c r="A1659" s="25">
        <f>Raw_Orders!A1659</f>
        <v>1658</v>
      </c>
      <c r="B1659" s="25">
        <f>Raw_Orders!B1659</f>
        <v>2231</v>
      </c>
      <c r="C1659" s="30">
        <f>INT(Raw_Orders!C1659)</f>
        <v>42733</v>
      </c>
      <c r="D1659" s="25">
        <f t="shared" si="75"/>
        <v>2016</v>
      </c>
      <c r="E1659" s="25">
        <f t="shared" si="76"/>
        <v>12</v>
      </c>
      <c r="F1659" s="25" t="str">
        <f t="shared" si="77"/>
        <v>Dec</v>
      </c>
      <c r="G1659" s="25">
        <f>Raw_Orders!G1659</f>
        <v>351</v>
      </c>
      <c r="H1659" s="29">
        <f>Raw_Orders!K1659</f>
        <v>1870.35</v>
      </c>
      <c r="I1659" s="25">
        <f>INDEX(tblAccounts[sales_rep_id],MATCH(B1659,tblAccounts[id],0))</f>
        <v>321790</v>
      </c>
      <c r="J1659" s="25">
        <f>INDEX(tblReps[region_id],MATCH(I1659,tblReps[id],0))</f>
        <v>2</v>
      </c>
      <c r="K1659" s="25" t="str">
        <f>INDEX(tblRegions[name],MATCH(J1659,tblRegions[id],0))</f>
        <v>Midwest</v>
      </c>
    </row>
    <row r="1660" spans="1:11" ht="15" customHeight="1" x14ac:dyDescent="0.3">
      <c r="A1660" s="25">
        <f>Raw_Orders!A1660</f>
        <v>1659</v>
      </c>
      <c r="B1660" s="25">
        <f>Raw_Orders!B1660</f>
        <v>2241</v>
      </c>
      <c r="C1660" s="30">
        <f>INT(Raw_Orders!C1660)</f>
        <v>42406</v>
      </c>
      <c r="D1660" s="25">
        <f t="shared" si="75"/>
        <v>2016</v>
      </c>
      <c r="E1660" s="25">
        <f t="shared" si="76"/>
        <v>2</v>
      </c>
      <c r="F1660" s="25" t="str">
        <f t="shared" si="77"/>
        <v>Feb</v>
      </c>
      <c r="G1660" s="25">
        <f>Raw_Orders!G1660</f>
        <v>90</v>
      </c>
      <c r="H1660" s="29">
        <f>Raw_Orders!K1660</f>
        <v>715.05</v>
      </c>
      <c r="I1660" s="25">
        <f>INDEX(tblAccounts[sales_rep_id],MATCH(B1660,tblAccounts[id],0))</f>
        <v>321710</v>
      </c>
      <c r="J1660" s="25">
        <f>INDEX(tblReps[region_id],MATCH(I1660,tblReps[id],0))</f>
        <v>2</v>
      </c>
      <c r="K1660" s="25" t="str">
        <f>INDEX(tblRegions[name],MATCH(J1660,tblRegions[id],0))</f>
        <v>Midwest</v>
      </c>
    </row>
    <row r="1661" spans="1:11" ht="15" customHeight="1" x14ac:dyDescent="0.3">
      <c r="A1661" s="25">
        <f>Raw_Orders!A1661</f>
        <v>1660</v>
      </c>
      <c r="B1661" s="25">
        <f>Raw_Orders!B1661</f>
        <v>2241</v>
      </c>
      <c r="C1661" s="30">
        <f>INT(Raw_Orders!C1661)</f>
        <v>42435</v>
      </c>
      <c r="D1661" s="25">
        <f t="shared" si="75"/>
        <v>2016</v>
      </c>
      <c r="E1661" s="25">
        <f t="shared" si="76"/>
        <v>3</v>
      </c>
      <c r="F1661" s="25" t="str">
        <f t="shared" si="77"/>
        <v>Mar</v>
      </c>
      <c r="G1661" s="25">
        <f>Raw_Orders!G1661</f>
        <v>192</v>
      </c>
      <c r="H1661" s="29">
        <f>Raw_Orders!K1661</f>
        <v>1205.1099999999999</v>
      </c>
      <c r="I1661" s="25">
        <f>INDEX(tblAccounts[sales_rep_id],MATCH(B1661,tblAccounts[id],0))</f>
        <v>321710</v>
      </c>
      <c r="J1661" s="25">
        <f>INDEX(tblReps[region_id],MATCH(I1661,tblReps[id],0))</f>
        <v>2</v>
      </c>
      <c r="K1661" s="25" t="str">
        <f>INDEX(tblRegions[name],MATCH(J1661,tblRegions[id],0))</f>
        <v>Midwest</v>
      </c>
    </row>
    <row r="1662" spans="1:11" ht="15" customHeight="1" x14ac:dyDescent="0.3">
      <c r="A1662" s="25">
        <f>Raw_Orders!A1662</f>
        <v>1661</v>
      </c>
      <c r="B1662" s="25">
        <f>Raw_Orders!B1662</f>
        <v>2241</v>
      </c>
      <c r="C1662" s="30">
        <f>INT(Raw_Orders!C1662)</f>
        <v>42465</v>
      </c>
      <c r="D1662" s="25">
        <f t="shared" si="75"/>
        <v>2016</v>
      </c>
      <c r="E1662" s="25">
        <f t="shared" si="76"/>
        <v>4</v>
      </c>
      <c r="F1662" s="25" t="str">
        <f t="shared" si="77"/>
        <v>Apr</v>
      </c>
      <c r="G1662" s="25">
        <f>Raw_Orders!G1662</f>
        <v>2124</v>
      </c>
      <c r="H1662" s="29">
        <f>Raw_Orders!K1662</f>
        <v>10793.35</v>
      </c>
      <c r="I1662" s="25">
        <f>INDEX(tblAccounts[sales_rep_id],MATCH(B1662,tblAccounts[id],0))</f>
        <v>321710</v>
      </c>
      <c r="J1662" s="25">
        <f>INDEX(tblReps[region_id],MATCH(I1662,tblReps[id],0))</f>
        <v>2</v>
      </c>
      <c r="K1662" s="25" t="str">
        <f>INDEX(tblRegions[name],MATCH(J1662,tblRegions[id],0))</f>
        <v>Midwest</v>
      </c>
    </row>
    <row r="1663" spans="1:11" ht="15" customHeight="1" x14ac:dyDescent="0.3">
      <c r="A1663" s="25">
        <f>Raw_Orders!A1663</f>
        <v>1662</v>
      </c>
      <c r="B1663" s="25">
        <f>Raw_Orders!B1663</f>
        <v>2241</v>
      </c>
      <c r="C1663" s="30">
        <f>INT(Raw_Orders!C1663)</f>
        <v>42494</v>
      </c>
      <c r="D1663" s="25">
        <f t="shared" si="75"/>
        <v>2016</v>
      </c>
      <c r="E1663" s="25">
        <f t="shared" si="76"/>
        <v>5</v>
      </c>
      <c r="F1663" s="25" t="str">
        <f t="shared" si="77"/>
        <v>May</v>
      </c>
      <c r="G1663" s="25">
        <f>Raw_Orders!G1663</f>
        <v>195</v>
      </c>
      <c r="H1663" s="29">
        <f>Raw_Orders!K1663</f>
        <v>1228.19</v>
      </c>
      <c r="I1663" s="25">
        <f>INDEX(tblAccounts[sales_rep_id],MATCH(B1663,tblAccounts[id],0))</f>
        <v>321710</v>
      </c>
      <c r="J1663" s="25">
        <f>INDEX(tblReps[region_id],MATCH(I1663,tblReps[id],0))</f>
        <v>2</v>
      </c>
      <c r="K1663" s="25" t="str">
        <f>INDEX(tblRegions[name],MATCH(J1663,tblRegions[id],0))</f>
        <v>Midwest</v>
      </c>
    </row>
    <row r="1664" spans="1:11" ht="15" customHeight="1" x14ac:dyDescent="0.3">
      <c r="A1664" s="25">
        <f>Raw_Orders!A1664</f>
        <v>1663</v>
      </c>
      <c r="B1664" s="25">
        <f>Raw_Orders!B1664</f>
        <v>2241</v>
      </c>
      <c r="C1664" s="30">
        <f>INT(Raw_Orders!C1664)</f>
        <v>42524</v>
      </c>
      <c r="D1664" s="25">
        <f t="shared" si="75"/>
        <v>2016</v>
      </c>
      <c r="E1664" s="25">
        <f t="shared" si="76"/>
        <v>6</v>
      </c>
      <c r="F1664" s="25" t="str">
        <f t="shared" si="77"/>
        <v>Jun</v>
      </c>
      <c r="G1664" s="25">
        <f>Raw_Orders!G1664</f>
        <v>138</v>
      </c>
      <c r="H1664" s="29">
        <f>Raw_Orders!K1664</f>
        <v>821.16</v>
      </c>
      <c r="I1664" s="25">
        <f>INDEX(tblAccounts[sales_rep_id],MATCH(B1664,tblAccounts[id],0))</f>
        <v>321710</v>
      </c>
      <c r="J1664" s="25">
        <f>INDEX(tblReps[region_id],MATCH(I1664,tblReps[id],0))</f>
        <v>2</v>
      </c>
      <c r="K1664" s="25" t="str">
        <f>INDEX(tblRegions[name],MATCH(J1664,tblRegions[id],0))</f>
        <v>Midwest</v>
      </c>
    </row>
    <row r="1665" spans="1:11" ht="15" customHeight="1" x14ac:dyDescent="0.3">
      <c r="A1665" s="25">
        <f>Raw_Orders!A1665</f>
        <v>1664</v>
      </c>
      <c r="B1665" s="25">
        <f>Raw_Orders!B1665</f>
        <v>2241</v>
      </c>
      <c r="C1665" s="30">
        <f>INT(Raw_Orders!C1665)</f>
        <v>42554</v>
      </c>
      <c r="D1665" s="25">
        <f t="shared" si="75"/>
        <v>2016</v>
      </c>
      <c r="E1665" s="25">
        <f t="shared" si="76"/>
        <v>7</v>
      </c>
      <c r="F1665" s="25" t="str">
        <f t="shared" si="77"/>
        <v>Jul</v>
      </c>
      <c r="G1665" s="25">
        <f>Raw_Orders!G1665</f>
        <v>113</v>
      </c>
      <c r="H1665" s="29">
        <f>Raw_Orders!K1665</f>
        <v>581.37</v>
      </c>
      <c r="I1665" s="25">
        <f>INDEX(tblAccounts[sales_rep_id],MATCH(B1665,tblAccounts[id],0))</f>
        <v>321710</v>
      </c>
      <c r="J1665" s="25">
        <f>INDEX(tblReps[region_id],MATCH(I1665,tblReps[id],0))</f>
        <v>2</v>
      </c>
      <c r="K1665" s="25" t="str">
        <f>INDEX(tblRegions[name],MATCH(J1665,tblRegions[id],0))</f>
        <v>Midwest</v>
      </c>
    </row>
    <row r="1666" spans="1:11" ht="15" customHeight="1" x14ac:dyDescent="0.3">
      <c r="A1666" s="25">
        <f>Raw_Orders!A1666</f>
        <v>1665</v>
      </c>
      <c r="B1666" s="25">
        <f>Raw_Orders!B1666</f>
        <v>2251</v>
      </c>
      <c r="C1666" s="30">
        <f>INT(Raw_Orders!C1666)</f>
        <v>42520</v>
      </c>
      <c r="D1666" s="25">
        <f t="shared" ref="D1666:D1729" si="78">YEAR(C1666)</f>
        <v>2016</v>
      </c>
      <c r="E1666" s="25">
        <f t="shared" ref="E1666:E1729" si="79">MONTH(C1666)</f>
        <v>5</v>
      </c>
      <c r="F1666" s="25" t="str">
        <f t="shared" ref="F1666:F1729" si="80">TEXT(C1666,"mmm")</f>
        <v>May</v>
      </c>
      <c r="G1666" s="25">
        <f>Raw_Orders!G1666</f>
        <v>589</v>
      </c>
      <c r="H1666" s="29">
        <f>Raw_Orders!K1666</f>
        <v>3223.94</v>
      </c>
      <c r="I1666" s="25">
        <f>INDEX(tblAccounts[sales_rep_id],MATCH(B1666,tblAccounts[id],0))</f>
        <v>321720</v>
      </c>
      <c r="J1666" s="25">
        <f>INDEX(tblReps[region_id],MATCH(I1666,tblReps[id],0))</f>
        <v>2</v>
      </c>
      <c r="K1666" s="25" t="str">
        <f>INDEX(tblRegions[name],MATCH(J1666,tblRegions[id],0))</f>
        <v>Midwest</v>
      </c>
    </row>
    <row r="1667" spans="1:11" ht="15" customHeight="1" x14ac:dyDescent="0.3">
      <c r="A1667" s="25">
        <f>Raw_Orders!A1667</f>
        <v>1666</v>
      </c>
      <c r="B1667" s="25">
        <f>Raw_Orders!B1667</f>
        <v>2251</v>
      </c>
      <c r="C1667" s="30">
        <f>INT(Raw_Orders!C1667)</f>
        <v>42550</v>
      </c>
      <c r="D1667" s="25">
        <f t="shared" si="78"/>
        <v>2016</v>
      </c>
      <c r="E1667" s="25">
        <f t="shared" si="79"/>
        <v>6</v>
      </c>
      <c r="F1667" s="25" t="str">
        <f t="shared" si="80"/>
        <v>Jun</v>
      </c>
      <c r="G1667" s="25">
        <f>Raw_Orders!G1667</f>
        <v>513</v>
      </c>
      <c r="H1667" s="29">
        <f>Raw_Orders!K1667</f>
        <v>2594.87</v>
      </c>
      <c r="I1667" s="25">
        <f>INDEX(tblAccounts[sales_rep_id],MATCH(B1667,tblAccounts[id],0))</f>
        <v>321720</v>
      </c>
      <c r="J1667" s="25">
        <f>INDEX(tblReps[region_id],MATCH(I1667,tblReps[id],0))</f>
        <v>2</v>
      </c>
      <c r="K1667" s="25" t="str">
        <f>INDEX(tblRegions[name],MATCH(J1667,tblRegions[id],0))</f>
        <v>Midwest</v>
      </c>
    </row>
    <row r="1668" spans="1:11" ht="15" customHeight="1" x14ac:dyDescent="0.3">
      <c r="A1668" s="25">
        <f>Raw_Orders!A1668</f>
        <v>1667</v>
      </c>
      <c r="B1668" s="25">
        <f>Raw_Orders!B1668</f>
        <v>2251</v>
      </c>
      <c r="C1668" s="30">
        <f>INT(Raw_Orders!C1668)</f>
        <v>42579</v>
      </c>
      <c r="D1668" s="25">
        <f t="shared" si="78"/>
        <v>2016</v>
      </c>
      <c r="E1668" s="25">
        <f t="shared" si="79"/>
        <v>7</v>
      </c>
      <c r="F1668" s="25" t="str">
        <f t="shared" si="80"/>
        <v>Jul</v>
      </c>
      <c r="G1668" s="25">
        <f>Raw_Orders!G1668</f>
        <v>507</v>
      </c>
      <c r="H1668" s="29">
        <f>Raw_Orders!K1668</f>
        <v>2552.4299999999998</v>
      </c>
      <c r="I1668" s="25">
        <f>INDEX(tblAccounts[sales_rep_id],MATCH(B1668,tblAccounts[id],0))</f>
        <v>321720</v>
      </c>
      <c r="J1668" s="25">
        <f>INDEX(tblReps[region_id],MATCH(I1668,tblReps[id],0))</f>
        <v>2</v>
      </c>
      <c r="K1668" s="25" t="str">
        <f>INDEX(tblRegions[name],MATCH(J1668,tblRegions[id],0))</f>
        <v>Midwest</v>
      </c>
    </row>
    <row r="1669" spans="1:11" ht="15" customHeight="1" x14ac:dyDescent="0.3">
      <c r="A1669" s="25">
        <f>Raw_Orders!A1669</f>
        <v>1668</v>
      </c>
      <c r="B1669" s="25">
        <f>Raw_Orders!B1669</f>
        <v>2251</v>
      </c>
      <c r="C1669" s="30">
        <f>INT(Raw_Orders!C1669)</f>
        <v>42609</v>
      </c>
      <c r="D1669" s="25">
        <f t="shared" si="78"/>
        <v>2016</v>
      </c>
      <c r="E1669" s="25">
        <f t="shared" si="79"/>
        <v>8</v>
      </c>
      <c r="F1669" s="25" t="str">
        <f t="shared" si="80"/>
        <v>Aug</v>
      </c>
      <c r="G1669" s="25">
        <f>Raw_Orders!G1669</f>
        <v>498</v>
      </c>
      <c r="H1669" s="29">
        <f>Raw_Orders!K1669</f>
        <v>2485.02</v>
      </c>
      <c r="I1669" s="25">
        <f>INDEX(tblAccounts[sales_rep_id],MATCH(B1669,tblAccounts[id],0))</f>
        <v>321720</v>
      </c>
      <c r="J1669" s="25">
        <f>INDEX(tblReps[region_id],MATCH(I1669,tblReps[id],0))</f>
        <v>2</v>
      </c>
      <c r="K1669" s="25" t="str">
        <f>INDEX(tblRegions[name],MATCH(J1669,tblRegions[id],0))</f>
        <v>Midwest</v>
      </c>
    </row>
    <row r="1670" spans="1:11" ht="15" customHeight="1" x14ac:dyDescent="0.3">
      <c r="A1670" s="25">
        <f>Raw_Orders!A1670</f>
        <v>1669</v>
      </c>
      <c r="B1670" s="25">
        <f>Raw_Orders!B1670</f>
        <v>2251</v>
      </c>
      <c r="C1670" s="30">
        <f>INT(Raw_Orders!C1670)</f>
        <v>42639</v>
      </c>
      <c r="D1670" s="25">
        <f t="shared" si="78"/>
        <v>2016</v>
      </c>
      <c r="E1670" s="25">
        <f t="shared" si="79"/>
        <v>9</v>
      </c>
      <c r="F1670" s="25" t="str">
        <f t="shared" si="80"/>
        <v>Sep</v>
      </c>
      <c r="G1670" s="25">
        <f>Raw_Orders!G1670</f>
        <v>28</v>
      </c>
      <c r="H1670" s="29">
        <f>Raw_Orders!K1670</f>
        <v>221.06</v>
      </c>
      <c r="I1670" s="25">
        <f>INDEX(tblAccounts[sales_rep_id],MATCH(B1670,tblAccounts[id],0))</f>
        <v>321720</v>
      </c>
      <c r="J1670" s="25">
        <f>INDEX(tblReps[region_id],MATCH(I1670,tblReps[id],0))</f>
        <v>2</v>
      </c>
      <c r="K1670" s="25" t="str">
        <f>INDEX(tblRegions[name],MATCH(J1670,tblRegions[id],0))</f>
        <v>Midwest</v>
      </c>
    </row>
    <row r="1671" spans="1:11" ht="15" customHeight="1" x14ac:dyDescent="0.3">
      <c r="A1671" s="25">
        <f>Raw_Orders!A1671</f>
        <v>1670</v>
      </c>
      <c r="B1671" s="25">
        <f>Raw_Orders!B1671</f>
        <v>2251</v>
      </c>
      <c r="C1671" s="30">
        <f>INT(Raw_Orders!C1671)</f>
        <v>42669</v>
      </c>
      <c r="D1671" s="25">
        <f t="shared" si="78"/>
        <v>2016</v>
      </c>
      <c r="E1671" s="25">
        <f t="shared" si="79"/>
        <v>10</v>
      </c>
      <c r="F1671" s="25" t="str">
        <f t="shared" si="80"/>
        <v>Oct</v>
      </c>
      <c r="G1671" s="25">
        <f>Raw_Orders!G1671</f>
        <v>507</v>
      </c>
      <c r="H1671" s="29">
        <f>Raw_Orders!K1671</f>
        <v>2536.19</v>
      </c>
      <c r="I1671" s="25">
        <f>INDEX(tblAccounts[sales_rep_id],MATCH(B1671,tblAccounts[id],0))</f>
        <v>321720</v>
      </c>
      <c r="J1671" s="25">
        <f>INDEX(tblReps[region_id],MATCH(I1671,tblReps[id],0))</f>
        <v>2</v>
      </c>
      <c r="K1671" s="25" t="str">
        <f>INDEX(tblRegions[name],MATCH(J1671,tblRegions[id],0))</f>
        <v>Midwest</v>
      </c>
    </row>
    <row r="1672" spans="1:11" ht="15" customHeight="1" x14ac:dyDescent="0.3">
      <c r="A1672" s="25">
        <f>Raw_Orders!A1672</f>
        <v>1671</v>
      </c>
      <c r="B1672" s="25">
        <f>Raw_Orders!B1672</f>
        <v>2251</v>
      </c>
      <c r="C1672" s="30">
        <f>INT(Raw_Orders!C1672)</f>
        <v>42699</v>
      </c>
      <c r="D1672" s="25">
        <f t="shared" si="78"/>
        <v>2016</v>
      </c>
      <c r="E1672" s="25">
        <f t="shared" si="79"/>
        <v>11</v>
      </c>
      <c r="F1672" s="25" t="str">
        <f t="shared" si="80"/>
        <v>Nov</v>
      </c>
      <c r="G1672" s="25">
        <f>Raw_Orders!G1672</f>
        <v>431</v>
      </c>
      <c r="H1672" s="29">
        <f>Raw_Orders!K1672</f>
        <v>2185.69</v>
      </c>
      <c r="I1672" s="25">
        <f>INDEX(tblAccounts[sales_rep_id],MATCH(B1672,tblAccounts[id],0))</f>
        <v>321720</v>
      </c>
      <c r="J1672" s="25">
        <f>INDEX(tblReps[region_id],MATCH(I1672,tblReps[id],0))</f>
        <v>2</v>
      </c>
      <c r="K1672" s="25" t="str">
        <f>INDEX(tblRegions[name],MATCH(J1672,tblRegions[id],0))</f>
        <v>Midwest</v>
      </c>
    </row>
    <row r="1673" spans="1:11" ht="15" customHeight="1" x14ac:dyDescent="0.3">
      <c r="A1673" s="25">
        <f>Raw_Orders!A1673</f>
        <v>1672</v>
      </c>
      <c r="B1673" s="25">
        <f>Raw_Orders!B1673</f>
        <v>2251</v>
      </c>
      <c r="C1673" s="30">
        <f>INT(Raw_Orders!C1673)</f>
        <v>42729</v>
      </c>
      <c r="D1673" s="25">
        <f t="shared" si="78"/>
        <v>2016</v>
      </c>
      <c r="E1673" s="25">
        <f t="shared" si="79"/>
        <v>12</v>
      </c>
      <c r="F1673" s="25" t="str">
        <f t="shared" si="80"/>
        <v>Dec</v>
      </c>
      <c r="G1673" s="25">
        <f>Raw_Orders!G1673</f>
        <v>536</v>
      </c>
      <c r="H1673" s="29">
        <f>Raw_Orders!K1673</f>
        <v>2799.82</v>
      </c>
      <c r="I1673" s="25">
        <f>INDEX(tblAccounts[sales_rep_id],MATCH(B1673,tblAccounts[id],0))</f>
        <v>321720</v>
      </c>
      <c r="J1673" s="25">
        <f>INDEX(tblReps[region_id],MATCH(I1673,tblReps[id],0))</f>
        <v>2</v>
      </c>
      <c r="K1673" s="25" t="str">
        <f>INDEX(tblRegions[name],MATCH(J1673,tblRegions[id],0))</f>
        <v>Midwest</v>
      </c>
    </row>
    <row r="1674" spans="1:11" ht="15" customHeight="1" x14ac:dyDescent="0.3">
      <c r="A1674" s="25">
        <f>Raw_Orders!A1674</f>
        <v>1673</v>
      </c>
      <c r="B1674" s="25">
        <f>Raw_Orders!B1674</f>
        <v>2261</v>
      </c>
      <c r="C1674" s="30">
        <f>INT(Raw_Orders!C1674)</f>
        <v>42524</v>
      </c>
      <c r="D1674" s="25">
        <f t="shared" si="78"/>
        <v>2016</v>
      </c>
      <c r="E1674" s="25">
        <f t="shared" si="79"/>
        <v>6</v>
      </c>
      <c r="F1674" s="25" t="str">
        <f t="shared" si="80"/>
        <v>Jun</v>
      </c>
      <c r="G1674" s="25">
        <f>Raw_Orders!G1674</f>
        <v>192</v>
      </c>
      <c r="H1674" s="29">
        <f>Raw_Orders!K1674</f>
        <v>1163.22</v>
      </c>
      <c r="I1674" s="25">
        <f>INDEX(tblAccounts[sales_rep_id],MATCH(B1674,tblAccounts[id],0))</f>
        <v>321730</v>
      </c>
      <c r="J1674" s="25">
        <f>INDEX(tblReps[region_id],MATCH(I1674,tblReps[id],0))</f>
        <v>2</v>
      </c>
      <c r="K1674" s="25" t="str">
        <f>INDEX(tblRegions[name],MATCH(J1674,tblRegions[id],0))</f>
        <v>Midwest</v>
      </c>
    </row>
    <row r="1675" spans="1:11" ht="15" customHeight="1" x14ac:dyDescent="0.3">
      <c r="A1675" s="25">
        <f>Raw_Orders!A1675</f>
        <v>1674</v>
      </c>
      <c r="B1675" s="25">
        <f>Raw_Orders!B1675</f>
        <v>2261</v>
      </c>
      <c r="C1675" s="30">
        <f>INT(Raw_Orders!C1675)</f>
        <v>42554</v>
      </c>
      <c r="D1675" s="25">
        <f t="shared" si="78"/>
        <v>2016</v>
      </c>
      <c r="E1675" s="25">
        <f t="shared" si="79"/>
        <v>7</v>
      </c>
      <c r="F1675" s="25" t="str">
        <f t="shared" si="80"/>
        <v>Jul</v>
      </c>
      <c r="G1675" s="25">
        <f>Raw_Orders!G1675</f>
        <v>172</v>
      </c>
      <c r="H1675" s="29">
        <f>Raw_Orders!K1675</f>
        <v>1047.73</v>
      </c>
      <c r="I1675" s="25">
        <f>INDEX(tblAccounts[sales_rep_id],MATCH(B1675,tblAccounts[id],0))</f>
        <v>321730</v>
      </c>
      <c r="J1675" s="25">
        <f>INDEX(tblReps[region_id],MATCH(I1675,tblReps[id],0))</f>
        <v>2</v>
      </c>
      <c r="K1675" s="25" t="str">
        <f>INDEX(tblRegions[name],MATCH(J1675,tblRegions[id],0))</f>
        <v>Midwest</v>
      </c>
    </row>
    <row r="1676" spans="1:11" ht="15" customHeight="1" x14ac:dyDescent="0.3">
      <c r="A1676" s="25">
        <f>Raw_Orders!A1676</f>
        <v>1675</v>
      </c>
      <c r="B1676" s="25">
        <f>Raw_Orders!B1676</f>
        <v>2261</v>
      </c>
      <c r="C1676" s="30">
        <f>INT(Raw_Orders!C1676)</f>
        <v>42584</v>
      </c>
      <c r="D1676" s="25">
        <f t="shared" si="78"/>
        <v>2016</v>
      </c>
      <c r="E1676" s="25">
        <f t="shared" si="79"/>
        <v>8</v>
      </c>
      <c r="F1676" s="25" t="str">
        <f t="shared" si="80"/>
        <v>Aug</v>
      </c>
      <c r="G1676" s="25">
        <f>Raw_Orders!G1676</f>
        <v>127</v>
      </c>
      <c r="H1676" s="29">
        <f>Raw_Orders!K1676</f>
        <v>712.57</v>
      </c>
      <c r="I1676" s="25">
        <f>INDEX(tblAccounts[sales_rep_id],MATCH(B1676,tblAccounts[id],0))</f>
        <v>321730</v>
      </c>
      <c r="J1676" s="25">
        <f>INDEX(tblReps[region_id],MATCH(I1676,tblReps[id],0))</f>
        <v>2</v>
      </c>
      <c r="K1676" s="25" t="str">
        <f>INDEX(tblRegions[name],MATCH(J1676,tblRegions[id],0))</f>
        <v>Midwest</v>
      </c>
    </row>
    <row r="1677" spans="1:11" ht="15" customHeight="1" x14ac:dyDescent="0.3">
      <c r="A1677" s="25">
        <f>Raw_Orders!A1677</f>
        <v>1676</v>
      </c>
      <c r="B1677" s="25">
        <f>Raw_Orders!B1677</f>
        <v>2261</v>
      </c>
      <c r="C1677" s="30">
        <f>INT(Raw_Orders!C1677)</f>
        <v>42613</v>
      </c>
      <c r="D1677" s="25">
        <f t="shared" si="78"/>
        <v>2016</v>
      </c>
      <c r="E1677" s="25">
        <f t="shared" si="79"/>
        <v>8</v>
      </c>
      <c r="F1677" s="25" t="str">
        <f t="shared" si="80"/>
        <v>Aug</v>
      </c>
      <c r="G1677" s="25">
        <f>Raw_Orders!G1677</f>
        <v>146</v>
      </c>
      <c r="H1677" s="29">
        <f>Raw_Orders!K1677</f>
        <v>826.04</v>
      </c>
      <c r="I1677" s="25">
        <f>INDEX(tblAccounts[sales_rep_id],MATCH(B1677,tblAccounts[id],0))</f>
        <v>321730</v>
      </c>
      <c r="J1677" s="25">
        <f>INDEX(tblReps[region_id],MATCH(I1677,tblReps[id],0))</f>
        <v>2</v>
      </c>
      <c r="K1677" s="25" t="str">
        <f>INDEX(tblRegions[name],MATCH(J1677,tblRegions[id],0))</f>
        <v>Midwest</v>
      </c>
    </row>
    <row r="1678" spans="1:11" ht="15" customHeight="1" x14ac:dyDescent="0.3">
      <c r="A1678" s="25">
        <f>Raw_Orders!A1678</f>
        <v>1677</v>
      </c>
      <c r="B1678" s="25">
        <f>Raw_Orders!B1678</f>
        <v>2261</v>
      </c>
      <c r="C1678" s="30">
        <f>INT(Raw_Orders!C1678)</f>
        <v>42643</v>
      </c>
      <c r="D1678" s="25">
        <f t="shared" si="78"/>
        <v>2016</v>
      </c>
      <c r="E1678" s="25">
        <f t="shared" si="79"/>
        <v>9</v>
      </c>
      <c r="F1678" s="25" t="str">
        <f t="shared" si="80"/>
        <v>Sep</v>
      </c>
      <c r="G1678" s="25">
        <f>Raw_Orders!G1678</f>
        <v>161</v>
      </c>
      <c r="H1678" s="29">
        <f>Raw_Orders!K1678</f>
        <v>971.09</v>
      </c>
      <c r="I1678" s="25">
        <f>INDEX(tblAccounts[sales_rep_id],MATCH(B1678,tblAccounts[id],0))</f>
        <v>321730</v>
      </c>
      <c r="J1678" s="25">
        <f>INDEX(tblReps[region_id],MATCH(I1678,tblReps[id],0))</f>
        <v>2</v>
      </c>
      <c r="K1678" s="25" t="str">
        <f>INDEX(tblRegions[name],MATCH(J1678,tblRegions[id],0))</f>
        <v>Midwest</v>
      </c>
    </row>
    <row r="1679" spans="1:11" ht="15" customHeight="1" x14ac:dyDescent="0.3">
      <c r="A1679" s="25">
        <f>Raw_Orders!A1679</f>
        <v>1678</v>
      </c>
      <c r="B1679" s="25">
        <f>Raw_Orders!B1679</f>
        <v>2261</v>
      </c>
      <c r="C1679" s="30">
        <f>INT(Raw_Orders!C1679)</f>
        <v>42672</v>
      </c>
      <c r="D1679" s="25">
        <f t="shared" si="78"/>
        <v>2016</v>
      </c>
      <c r="E1679" s="25">
        <f t="shared" si="79"/>
        <v>10</v>
      </c>
      <c r="F1679" s="25" t="str">
        <f t="shared" si="80"/>
        <v>Oct</v>
      </c>
      <c r="G1679" s="25">
        <f>Raw_Orders!G1679</f>
        <v>165</v>
      </c>
      <c r="H1679" s="29">
        <f>Raw_Orders!K1679</f>
        <v>1058.0999999999999</v>
      </c>
      <c r="I1679" s="25">
        <f>INDEX(tblAccounts[sales_rep_id],MATCH(B1679,tblAccounts[id],0))</f>
        <v>321730</v>
      </c>
      <c r="J1679" s="25">
        <f>INDEX(tblReps[region_id],MATCH(I1679,tblReps[id],0))</f>
        <v>2</v>
      </c>
      <c r="K1679" s="25" t="str">
        <f>INDEX(tblRegions[name],MATCH(J1679,tblRegions[id],0))</f>
        <v>Midwest</v>
      </c>
    </row>
    <row r="1680" spans="1:11" ht="15" customHeight="1" x14ac:dyDescent="0.3">
      <c r="A1680" s="25">
        <f>Raw_Orders!A1680</f>
        <v>1679</v>
      </c>
      <c r="B1680" s="25">
        <f>Raw_Orders!B1680</f>
        <v>2261</v>
      </c>
      <c r="C1680" s="30">
        <f>INT(Raw_Orders!C1680)</f>
        <v>42702</v>
      </c>
      <c r="D1680" s="25">
        <f t="shared" si="78"/>
        <v>2016</v>
      </c>
      <c r="E1680" s="25">
        <f t="shared" si="79"/>
        <v>11</v>
      </c>
      <c r="F1680" s="25" t="str">
        <f t="shared" si="80"/>
        <v>Nov</v>
      </c>
      <c r="G1680" s="25">
        <f>Raw_Orders!G1680</f>
        <v>134</v>
      </c>
      <c r="H1680" s="29">
        <f>Raw_Orders!K1680</f>
        <v>850.71</v>
      </c>
      <c r="I1680" s="25">
        <f>INDEX(tblAccounts[sales_rep_id],MATCH(B1680,tblAccounts[id],0))</f>
        <v>321730</v>
      </c>
      <c r="J1680" s="25">
        <f>INDEX(tblReps[region_id],MATCH(I1680,tblReps[id],0))</f>
        <v>2</v>
      </c>
      <c r="K1680" s="25" t="str">
        <f>INDEX(tblRegions[name],MATCH(J1680,tblRegions[id],0))</f>
        <v>Midwest</v>
      </c>
    </row>
    <row r="1681" spans="1:11" ht="15" customHeight="1" x14ac:dyDescent="0.3">
      <c r="A1681" s="25">
        <f>Raw_Orders!A1681</f>
        <v>1680</v>
      </c>
      <c r="B1681" s="25">
        <f>Raw_Orders!B1681</f>
        <v>2261</v>
      </c>
      <c r="C1681" s="30">
        <f>INT(Raw_Orders!C1681)</f>
        <v>42731</v>
      </c>
      <c r="D1681" s="25">
        <f t="shared" si="78"/>
        <v>2016</v>
      </c>
      <c r="E1681" s="25">
        <f t="shared" si="79"/>
        <v>12</v>
      </c>
      <c r="F1681" s="25" t="str">
        <f t="shared" si="80"/>
        <v>Dec</v>
      </c>
      <c r="G1681" s="25">
        <f>Raw_Orders!G1681</f>
        <v>150</v>
      </c>
      <c r="H1681" s="29">
        <f>Raw_Orders!K1681</f>
        <v>953.5</v>
      </c>
      <c r="I1681" s="25">
        <f>INDEX(tblAccounts[sales_rep_id],MATCH(B1681,tblAccounts[id],0))</f>
        <v>321730</v>
      </c>
      <c r="J1681" s="25">
        <f>INDEX(tblReps[region_id],MATCH(I1681,tblReps[id],0))</f>
        <v>2</v>
      </c>
      <c r="K1681" s="25" t="str">
        <f>INDEX(tblRegions[name],MATCH(J1681,tblRegions[id],0))</f>
        <v>Midwest</v>
      </c>
    </row>
    <row r="1682" spans="1:11" ht="15" customHeight="1" x14ac:dyDescent="0.3">
      <c r="A1682" s="25">
        <f>Raw_Orders!A1682</f>
        <v>1681</v>
      </c>
      <c r="B1682" s="25">
        <f>Raw_Orders!B1682</f>
        <v>2271</v>
      </c>
      <c r="C1682" s="30">
        <f>INT(Raw_Orders!C1682)</f>
        <v>42077</v>
      </c>
      <c r="D1682" s="25">
        <f t="shared" si="78"/>
        <v>2015</v>
      </c>
      <c r="E1682" s="25">
        <f t="shared" si="79"/>
        <v>3</v>
      </c>
      <c r="F1682" s="25" t="str">
        <f t="shared" si="80"/>
        <v>Mar</v>
      </c>
      <c r="G1682" s="25">
        <f>Raw_Orders!G1682</f>
        <v>323</v>
      </c>
      <c r="H1682" s="29">
        <f>Raw_Orders!K1682</f>
        <v>1689.27</v>
      </c>
      <c r="I1682" s="25">
        <f>INDEX(tblAccounts[sales_rep_id],MATCH(B1682,tblAccounts[id],0))</f>
        <v>321740</v>
      </c>
      <c r="J1682" s="25">
        <f>INDEX(tblReps[region_id],MATCH(I1682,tblReps[id],0))</f>
        <v>2</v>
      </c>
      <c r="K1682" s="25" t="str">
        <f>INDEX(tblRegions[name],MATCH(J1682,tblRegions[id],0))</f>
        <v>Midwest</v>
      </c>
    </row>
    <row r="1683" spans="1:11" ht="15" customHeight="1" x14ac:dyDescent="0.3">
      <c r="A1683" s="25">
        <f>Raw_Orders!A1683</f>
        <v>1682</v>
      </c>
      <c r="B1683" s="25">
        <f>Raw_Orders!B1683</f>
        <v>2271</v>
      </c>
      <c r="C1683" s="30">
        <f>INT(Raw_Orders!C1683)</f>
        <v>42106</v>
      </c>
      <c r="D1683" s="25">
        <f t="shared" si="78"/>
        <v>2015</v>
      </c>
      <c r="E1683" s="25">
        <f t="shared" si="79"/>
        <v>4</v>
      </c>
      <c r="F1683" s="25" t="str">
        <f t="shared" si="80"/>
        <v>Apr</v>
      </c>
      <c r="G1683" s="25">
        <f>Raw_Orders!G1683</f>
        <v>366</v>
      </c>
      <c r="H1683" s="29">
        <f>Raw_Orders!K1683</f>
        <v>1963.98</v>
      </c>
      <c r="I1683" s="25">
        <f>INDEX(tblAccounts[sales_rep_id],MATCH(B1683,tblAccounts[id],0))</f>
        <v>321740</v>
      </c>
      <c r="J1683" s="25">
        <f>INDEX(tblReps[region_id],MATCH(I1683,tblReps[id],0))</f>
        <v>2</v>
      </c>
      <c r="K1683" s="25" t="str">
        <f>INDEX(tblRegions[name],MATCH(J1683,tblRegions[id],0))</f>
        <v>Midwest</v>
      </c>
    </row>
    <row r="1684" spans="1:11" ht="15" customHeight="1" x14ac:dyDescent="0.3">
      <c r="A1684" s="25">
        <f>Raw_Orders!A1684</f>
        <v>1683</v>
      </c>
      <c r="B1684" s="25">
        <f>Raw_Orders!B1684</f>
        <v>2271</v>
      </c>
      <c r="C1684" s="30">
        <f>INT(Raw_Orders!C1684)</f>
        <v>42135</v>
      </c>
      <c r="D1684" s="25">
        <f t="shared" si="78"/>
        <v>2015</v>
      </c>
      <c r="E1684" s="25">
        <f t="shared" si="79"/>
        <v>5</v>
      </c>
      <c r="F1684" s="25" t="str">
        <f t="shared" si="80"/>
        <v>May</v>
      </c>
      <c r="G1684" s="25">
        <f>Raw_Orders!G1684</f>
        <v>492</v>
      </c>
      <c r="H1684" s="29">
        <f>Raw_Orders!K1684</f>
        <v>2590.2199999999998</v>
      </c>
      <c r="I1684" s="25">
        <f>INDEX(tblAccounts[sales_rep_id],MATCH(B1684,tblAccounts[id],0))</f>
        <v>321740</v>
      </c>
      <c r="J1684" s="25">
        <f>INDEX(tblReps[region_id],MATCH(I1684,tblReps[id],0))</f>
        <v>2</v>
      </c>
      <c r="K1684" s="25" t="str">
        <f>INDEX(tblRegions[name],MATCH(J1684,tblRegions[id],0))</f>
        <v>Midwest</v>
      </c>
    </row>
    <row r="1685" spans="1:11" ht="15" customHeight="1" x14ac:dyDescent="0.3">
      <c r="A1685" s="25">
        <f>Raw_Orders!A1685</f>
        <v>1684</v>
      </c>
      <c r="B1685" s="25">
        <f>Raw_Orders!B1685</f>
        <v>2271</v>
      </c>
      <c r="C1685" s="30">
        <f>INT(Raw_Orders!C1685)</f>
        <v>42164</v>
      </c>
      <c r="D1685" s="25">
        <f t="shared" si="78"/>
        <v>2015</v>
      </c>
      <c r="E1685" s="25">
        <f t="shared" si="79"/>
        <v>6</v>
      </c>
      <c r="F1685" s="25" t="str">
        <f t="shared" si="80"/>
        <v>Jun</v>
      </c>
      <c r="G1685" s="25">
        <f>Raw_Orders!G1685</f>
        <v>109</v>
      </c>
      <c r="H1685" s="29">
        <f>Raw_Orders!K1685</f>
        <v>799.68</v>
      </c>
      <c r="I1685" s="25">
        <f>INDEX(tblAccounts[sales_rep_id],MATCH(B1685,tblAccounts[id],0))</f>
        <v>321740</v>
      </c>
      <c r="J1685" s="25">
        <f>INDEX(tblReps[region_id],MATCH(I1685,tblReps[id],0))</f>
        <v>2</v>
      </c>
      <c r="K1685" s="25" t="str">
        <f>INDEX(tblRegions[name],MATCH(J1685,tblRegions[id],0))</f>
        <v>Midwest</v>
      </c>
    </row>
    <row r="1686" spans="1:11" ht="15" customHeight="1" x14ac:dyDescent="0.3">
      <c r="A1686" s="25">
        <f>Raw_Orders!A1686</f>
        <v>1685</v>
      </c>
      <c r="B1686" s="25">
        <f>Raw_Orders!B1686</f>
        <v>2271</v>
      </c>
      <c r="C1686" s="30">
        <f>INT(Raw_Orders!C1686)</f>
        <v>42193</v>
      </c>
      <c r="D1686" s="25">
        <f t="shared" si="78"/>
        <v>2015</v>
      </c>
      <c r="E1686" s="25">
        <f t="shared" si="79"/>
        <v>7</v>
      </c>
      <c r="F1686" s="25" t="str">
        <f t="shared" si="80"/>
        <v>Jul</v>
      </c>
      <c r="G1686" s="25">
        <f>Raw_Orders!G1686</f>
        <v>352</v>
      </c>
      <c r="H1686" s="29">
        <f>Raw_Orders!K1686</f>
        <v>1933.47</v>
      </c>
      <c r="I1686" s="25">
        <f>INDEX(tblAccounts[sales_rep_id],MATCH(B1686,tblAccounts[id],0))</f>
        <v>321740</v>
      </c>
      <c r="J1686" s="25">
        <f>INDEX(tblReps[region_id],MATCH(I1686,tblReps[id],0))</f>
        <v>2</v>
      </c>
      <c r="K1686" s="25" t="str">
        <f>INDEX(tblRegions[name],MATCH(J1686,tblRegions[id],0))</f>
        <v>Midwest</v>
      </c>
    </row>
    <row r="1687" spans="1:11" ht="15" customHeight="1" x14ac:dyDescent="0.3">
      <c r="A1687" s="25">
        <f>Raw_Orders!A1687</f>
        <v>1686</v>
      </c>
      <c r="B1687" s="25">
        <f>Raw_Orders!B1687</f>
        <v>2271</v>
      </c>
      <c r="C1687" s="30">
        <f>INT(Raw_Orders!C1687)</f>
        <v>42222</v>
      </c>
      <c r="D1687" s="25">
        <f t="shared" si="78"/>
        <v>2015</v>
      </c>
      <c r="E1687" s="25">
        <f t="shared" si="79"/>
        <v>8</v>
      </c>
      <c r="F1687" s="25" t="str">
        <f t="shared" si="80"/>
        <v>Aug</v>
      </c>
      <c r="G1687" s="25">
        <f>Raw_Orders!G1687</f>
        <v>349</v>
      </c>
      <c r="H1687" s="29">
        <f>Raw_Orders!K1687</f>
        <v>1877.22</v>
      </c>
      <c r="I1687" s="25">
        <f>INDEX(tblAccounts[sales_rep_id],MATCH(B1687,tblAccounts[id],0))</f>
        <v>321740</v>
      </c>
      <c r="J1687" s="25">
        <f>INDEX(tblReps[region_id],MATCH(I1687,tblReps[id],0))</f>
        <v>2</v>
      </c>
      <c r="K1687" s="25" t="str">
        <f>INDEX(tblRegions[name],MATCH(J1687,tblRegions[id],0))</f>
        <v>Midwest</v>
      </c>
    </row>
    <row r="1688" spans="1:11" ht="15" customHeight="1" x14ac:dyDescent="0.3">
      <c r="A1688" s="25">
        <f>Raw_Orders!A1688</f>
        <v>1687</v>
      </c>
      <c r="B1688" s="25">
        <f>Raw_Orders!B1688</f>
        <v>2271</v>
      </c>
      <c r="C1688" s="30">
        <f>INT(Raw_Orders!C1688)</f>
        <v>42252</v>
      </c>
      <c r="D1688" s="25">
        <f t="shared" si="78"/>
        <v>2015</v>
      </c>
      <c r="E1688" s="25">
        <f t="shared" si="79"/>
        <v>9</v>
      </c>
      <c r="F1688" s="25" t="str">
        <f t="shared" si="80"/>
        <v>Sep</v>
      </c>
      <c r="G1688" s="25">
        <f>Raw_Orders!G1688</f>
        <v>332</v>
      </c>
      <c r="H1688" s="29">
        <f>Raw_Orders!K1688</f>
        <v>1749.22</v>
      </c>
      <c r="I1688" s="25">
        <f>INDEX(tblAccounts[sales_rep_id],MATCH(B1688,tblAccounts[id],0))</f>
        <v>321740</v>
      </c>
      <c r="J1688" s="25">
        <f>INDEX(tblReps[region_id],MATCH(I1688,tblReps[id],0))</f>
        <v>2</v>
      </c>
      <c r="K1688" s="25" t="str">
        <f>INDEX(tblRegions[name],MATCH(J1688,tblRegions[id],0))</f>
        <v>Midwest</v>
      </c>
    </row>
    <row r="1689" spans="1:11" ht="15" customHeight="1" x14ac:dyDescent="0.3">
      <c r="A1689" s="25">
        <f>Raw_Orders!A1689</f>
        <v>1688</v>
      </c>
      <c r="B1689" s="25">
        <f>Raw_Orders!B1689</f>
        <v>2271</v>
      </c>
      <c r="C1689" s="30">
        <f>INT(Raw_Orders!C1689)</f>
        <v>42282</v>
      </c>
      <c r="D1689" s="25">
        <f t="shared" si="78"/>
        <v>2015</v>
      </c>
      <c r="E1689" s="25">
        <f t="shared" si="79"/>
        <v>10</v>
      </c>
      <c r="F1689" s="25" t="str">
        <f t="shared" si="80"/>
        <v>Oct</v>
      </c>
      <c r="G1689" s="25">
        <f>Raw_Orders!G1689</f>
        <v>357</v>
      </c>
      <c r="H1689" s="29">
        <f>Raw_Orders!K1689</f>
        <v>1929.03</v>
      </c>
      <c r="I1689" s="25">
        <f>INDEX(tblAccounts[sales_rep_id],MATCH(B1689,tblAccounts[id],0))</f>
        <v>321740</v>
      </c>
      <c r="J1689" s="25">
        <f>INDEX(tblReps[region_id],MATCH(I1689,tblReps[id],0))</f>
        <v>2</v>
      </c>
      <c r="K1689" s="25" t="str">
        <f>INDEX(tblRegions[name],MATCH(J1689,tblRegions[id],0))</f>
        <v>Midwest</v>
      </c>
    </row>
    <row r="1690" spans="1:11" ht="15" customHeight="1" x14ac:dyDescent="0.3">
      <c r="A1690" s="25">
        <f>Raw_Orders!A1690</f>
        <v>1689</v>
      </c>
      <c r="B1690" s="25">
        <f>Raw_Orders!B1690</f>
        <v>2271</v>
      </c>
      <c r="C1690" s="30">
        <f>INT(Raw_Orders!C1690)</f>
        <v>42312</v>
      </c>
      <c r="D1690" s="25">
        <f t="shared" si="78"/>
        <v>2015</v>
      </c>
      <c r="E1690" s="25">
        <f t="shared" si="79"/>
        <v>11</v>
      </c>
      <c r="F1690" s="25" t="str">
        <f t="shared" si="80"/>
        <v>Nov</v>
      </c>
      <c r="G1690" s="25">
        <f>Raw_Orders!G1690</f>
        <v>348</v>
      </c>
      <c r="H1690" s="29">
        <f>Raw_Orders!K1690</f>
        <v>1897.25</v>
      </c>
      <c r="I1690" s="25">
        <f>INDEX(tblAccounts[sales_rep_id],MATCH(B1690,tblAccounts[id],0))</f>
        <v>321740</v>
      </c>
      <c r="J1690" s="25">
        <f>INDEX(tblReps[region_id],MATCH(I1690,tblReps[id],0))</f>
        <v>2</v>
      </c>
      <c r="K1690" s="25" t="str">
        <f>INDEX(tblRegions[name],MATCH(J1690,tblRegions[id],0))</f>
        <v>Midwest</v>
      </c>
    </row>
    <row r="1691" spans="1:11" ht="15" customHeight="1" x14ac:dyDescent="0.3">
      <c r="A1691" s="25">
        <f>Raw_Orders!A1691</f>
        <v>1690</v>
      </c>
      <c r="B1691" s="25">
        <f>Raw_Orders!B1691</f>
        <v>2271</v>
      </c>
      <c r="C1691" s="30">
        <f>INT(Raw_Orders!C1691)</f>
        <v>42341</v>
      </c>
      <c r="D1691" s="25">
        <f t="shared" si="78"/>
        <v>2015</v>
      </c>
      <c r="E1691" s="25">
        <f t="shared" si="79"/>
        <v>12</v>
      </c>
      <c r="F1691" s="25" t="str">
        <f t="shared" si="80"/>
        <v>Dec</v>
      </c>
      <c r="G1691" s="25">
        <f>Raw_Orders!G1691</f>
        <v>357</v>
      </c>
      <c r="H1691" s="29">
        <f>Raw_Orders!K1691</f>
        <v>1868.93</v>
      </c>
      <c r="I1691" s="25">
        <f>INDEX(tblAccounts[sales_rep_id],MATCH(B1691,tblAccounts[id],0))</f>
        <v>321740</v>
      </c>
      <c r="J1691" s="25">
        <f>INDEX(tblReps[region_id],MATCH(I1691,tblReps[id],0))</f>
        <v>2</v>
      </c>
      <c r="K1691" s="25" t="str">
        <f>INDEX(tblRegions[name],MATCH(J1691,tblRegions[id],0))</f>
        <v>Midwest</v>
      </c>
    </row>
    <row r="1692" spans="1:11" ht="15" customHeight="1" x14ac:dyDescent="0.3">
      <c r="A1692" s="25">
        <f>Raw_Orders!A1692</f>
        <v>1691</v>
      </c>
      <c r="B1692" s="25">
        <f>Raw_Orders!B1692</f>
        <v>2271</v>
      </c>
      <c r="C1692" s="30">
        <f>INT(Raw_Orders!C1692)</f>
        <v>42371</v>
      </c>
      <c r="D1692" s="25">
        <f t="shared" si="78"/>
        <v>2016</v>
      </c>
      <c r="E1692" s="25">
        <f t="shared" si="79"/>
        <v>1</v>
      </c>
      <c r="F1692" s="25" t="str">
        <f t="shared" si="80"/>
        <v>Jan</v>
      </c>
      <c r="G1692" s="25">
        <f>Raw_Orders!G1692</f>
        <v>324</v>
      </c>
      <c r="H1692" s="29">
        <f>Raw_Orders!K1692</f>
        <v>1684.26</v>
      </c>
      <c r="I1692" s="25">
        <f>INDEX(tblAccounts[sales_rep_id],MATCH(B1692,tblAccounts[id],0))</f>
        <v>321740</v>
      </c>
      <c r="J1692" s="25">
        <f>INDEX(tblReps[region_id],MATCH(I1692,tblReps[id],0))</f>
        <v>2</v>
      </c>
      <c r="K1692" s="25" t="str">
        <f>INDEX(tblRegions[name],MATCH(J1692,tblRegions[id],0))</f>
        <v>Midwest</v>
      </c>
    </row>
    <row r="1693" spans="1:11" ht="15" customHeight="1" x14ac:dyDescent="0.3">
      <c r="A1693" s="25">
        <f>Raw_Orders!A1693</f>
        <v>1692</v>
      </c>
      <c r="B1693" s="25">
        <f>Raw_Orders!B1693</f>
        <v>2271</v>
      </c>
      <c r="C1693" s="30">
        <f>INT(Raw_Orders!C1693)</f>
        <v>42401</v>
      </c>
      <c r="D1693" s="25">
        <f t="shared" si="78"/>
        <v>2016</v>
      </c>
      <c r="E1693" s="25">
        <f t="shared" si="79"/>
        <v>2</v>
      </c>
      <c r="F1693" s="25" t="str">
        <f t="shared" si="80"/>
        <v>Feb</v>
      </c>
      <c r="G1693" s="25">
        <f>Raw_Orders!G1693</f>
        <v>200</v>
      </c>
      <c r="H1693" s="29">
        <f>Raw_Orders!K1693</f>
        <v>1061.8</v>
      </c>
      <c r="I1693" s="25">
        <f>INDEX(tblAccounts[sales_rep_id],MATCH(B1693,tblAccounts[id],0))</f>
        <v>321740</v>
      </c>
      <c r="J1693" s="25">
        <f>INDEX(tblReps[region_id],MATCH(I1693,tblReps[id],0))</f>
        <v>2</v>
      </c>
      <c r="K1693" s="25" t="str">
        <f>INDEX(tblRegions[name],MATCH(J1693,tblRegions[id],0))</f>
        <v>Midwest</v>
      </c>
    </row>
    <row r="1694" spans="1:11" ht="15" customHeight="1" x14ac:dyDescent="0.3">
      <c r="A1694" s="25">
        <f>Raw_Orders!A1694</f>
        <v>1693</v>
      </c>
      <c r="B1694" s="25">
        <f>Raw_Orders!B1694</f>
        <v>2271</v>
      </c>
      <c r="C1694" s="30">
        <f>INT(Raw_Orders!C1694)</f>
        <v>42430</v>
      </c>
      <c r="D1694" s="25">
        <f t="shared" si="78"/>
        <v>2016</v>
      </c>
      <c r="E1694" s="25">
        <f t="shared" si="79"/>
        <v>3</v>
      </c>
      <c r="F1694" s="25" t="str">
        <f t="shared" si="80"/>
        <v>Mar</v>
      </c>
      <c r="G1694" s="25">
        <f>Raw_Orders!G1694</f>
        <v>316</v>
      </c>
      <c r="H1694" s="29">
        <f>Raw_Orders!K1694</f>
        <v>1708.22</v>
      </c>
      <c r="I1694" s="25">
        <f>INDEX(tblAccounts[sales_rep_id],MATCH(B1694,tblAccounts[id],0))</f>
        <v>321740</v>
      </c>
      <c r="J1694" s="25">
        <f>INDEX(tblReps[region_id],MATCH(I1694,tblReps[id],0))</f>
        <v>2</v>
      </c>
      <c r="K1694" s="25" t="str">
        <f>INDEX(tblRegions[name],MATCH(J1694,tblRegions[id],0))</f>
        <v>Midwest</v>
      </c>
    </row>
    <row r="1695" spans="1:11" ht="15" customHeight="1" x14ac:dyDescent="0.3">
      <c r="A1695" s="25">
        <f>Raw_Orders!A1695</f>
        <v>1694</v>
      </c>
      <c r="B1695" s="25">
        <f>Raw_Orders!B1695</f>
        <v>2271</v>
      </c>
      <c r="C1695" s="30">
        <f>INT(Raw_Orders!C1695)</f>
        <v>42459</v>
      </c>
      <c r="D1695" s="25">
        <f t="shared" si="78"/>
        <v>2016</v>
      </c>
      <c r="E1695" s="25">
        <f t="shared" si="79"/>
        <v>3</v>
      </c>
      <c r="F1695" s="25" t="str">
        <f t="shared" si="80"/>
        <v>Mar</v>
      </c>
      <c r="G1695" s="25">
        <f>Raw_Orders!G1695</f>
        <v>306</v>
      </c>
      <c r="H1695" s="29">
        <f>Raw_Orders!K1695</f>
        <v>1526.94</v>
      </c>
      <c r="I1695" s="25">
        <f>INDEX(tblAccounts[sales_rep_id],MATCH(B1695,tblAccounts[id],0))</f>
        <v>321740</v>
      </c>
      <c r="J1695" s="25">
        <f>INDEX(tblReps[region_id],MATCH(I1695,tblReps[id],0))</f>
        <v>2</v>
      </c>
      <c r="K1695" s="25" t="str">
        <f>INDEX(tblRegions[name],MATCH(J1695,tblRegions[id],0))</f>
        <v>Midwest</v>
      </c>
    </row>
    <row r="1696" spans="1:11" ht="15" customHeight="1" x14ac:dyDescent="0.3">
      <c r="A1696" s="25">
        <f>Raw_Orders!A1696</f>
        <v>1695</v>
      </c>
      <c r="B1696" s="25">
        <f>Raw_Orders!B1696</f>
        <v>2271</v>
      </c>
      <c r="C1696" s="30">
        <f>INT(Raw_Orders!C1696)</f>
        <v>42489</v>
      </c>
      <c r="D1696" s="25">
        <f t="shared" si="78"/>
        <v>2016</v>
      </c>
      <c r="E1696" s="25">
        <f t="shared" si="79"/>
        <v>4</v>
      </c>
      <c r="F1696" s="25" t="str">
        <f t="shared" si="80"/>
        <v>Apr</v>
      </c>
      <c r="G1696" s="25">
        <f>Raw_Orders!G1696</f>
        <v>374</v>
      </c>
      <c r="H1696" s="29">
        <f>Raw_Orders!K1696</f>
        <v>2097.11</v>
      </c>
      <c r="I1696" s="25">
        <f>INDEX(tblAccounts[sales_rep_id],MATCH(B1696,tblAccounts[id],0))</f>
        <v>321740</v>
      </c>
      <c r="J1696" s="25">
        <f>INDEX(tblReps[region_id],MATCH(I1696,tblReps[id],0))</f>
        <v>2</v>
      </c>
      <c r="K1696" s="25" t="str">
        <f>INDEX(tblRegions[name],MATCH(J1696,tblRegions[id],0))</f>
        <v>Midwest</v>
      </c>
    </row>
    <row r="1697" spans="1:11" ht="15" customHeight="1" x14ac:dyDescent="0.3">
      <c r="A1697" s="25">
        <f>Raw_Orders!A1697</f>
        <v>1696</v>
      </c>
      <c r="B1697" s="25">
        <f>Raw_Orders!B1697</f>
        <v>2271</v>
      </c>
      <c r="C1697" s="30">
        <f>INT(Raw_Orders!C1697)</f>
        <v>42518</v>
      </c>
      <c r="D1697" s="25">
        <f t="shared" si="78"/>
        <v>2016</v>
      </c>
      <c r="E1697" s="25">
        <f t="shared" si="79"/>
        <v>5</v>
      </c>
      <c r="F1697" s="25" t="str">
        <f t="shared" si="80"/>
        <v>May</v>
      </c>
      <c r="G1697" s="25">
        <f>Raw_Orders!G1697</f>
        <v>377</v>
      </c>
      <c r="H1697" s="29">
        <f>Raw_Orders!K1697</f>
        <v>2074.54</v>
      </c>
      <c r="I1697" s="25">
        <f>INDEX(tblAccounts[sales_rep_id],MATCH(B1697,tblAccounts[id],0))</f>
        <v>321740</v>
      </c>
      <c r="J1697" s="25">
        <f>INDEX(tblReps[region_id],MATCH(I1697,tblReps[id],0))</f>
        <v>2</v>
      </c>
      <c r="K1697" s="25" t="str">
        <f>INDEX(tblRegions[name],MATCH(J1697,tblRegions[id],0))</f>
        <v>Midwest</v>
      </c>
    </row>
    <row r="1698" spans="1:11" ht="15" customHeight="1" x14ac:dyDescent="0.3">
      <c r="A1698" s="25">
        <f>Raw_Orders!A1698</f>
        <v>1697</v>
      </c>
      <c r="B1698" s="25">
        <f>Raw_Orders!B1698</f>
        <v>2271</v>
      </c>
      <c r="C1698" s="30">
        <f>INT(Raw_Orders!C1698)</f>
        <v>42548</v>
      </c>
      <c r="D1698" s="25">
        <f t="shared" si="78"/>
        <v>2016</v>
      </c>
      <c r="E1698" s="25">
        <f t="shared" si="79"/>
        <v>6</v>
      </c>
      <c r="F1698" s="25" t="str">
        <f t="shared" si="80"/>
        <v>Jun</v>
      </c>
      <c r="G1698" s="25">
        <f>Raw_Orders!G1698</f>
        <v>353</v>
      </c>
      <c r="H1698" s="29">
        <f>Raw_Orders!K1698</f>
        <v>1936.67</v>
      </c>
      <c r="I1698" s="25">
        <f>INDEX(tblAccounts[sales_rep_id],MATCH(B1698,tblAccounts[id],0))</f>
        <v>321740</v>
      </c>
      <c r="J1698" s="25">
        <f>INDEX(tblReps[region_id],MATCH(I1698,tblReps[id],0))</f>
        <v>2</v>
      </c>
      <c r="K1698" s="25" t="str">
        <f>INDEX(tblRegions[name],MATCH(J1698,tblRegions[id],0))</f>
        <v>Midwest</v>
      </c>
    </row>
    <row r="1699" spans="1:11" ht="15" customHeight="1" x14ac:dyDescent="0.3">
      <c r="A1699" s="25">
        <f>Raw_Orders!A1699</f>
        <v>1698</v>
      </c>
      <c r="B1699" s="25">
        <f>Raw_Orders!B1699</f>
        <v>2271</v>
      </c>
      <c r="C1699" s="30">
        <f>INT(Raw_Orders!C1699)</f>
        <v>42607</v>
      </c>
      <c r="D1699" s="25">
        <f t="shared" si="78"/>
        <v>2016</v>
      </c>
      <c r="E1699" s="25">
        <f t="shared" si="79"/>
        <v>8</v>
      </c>
      <c r="F1699" s="25" t="str">
        <f t="shared" si="80"/>
        <v>Aug</v>
      </c>
      <c r="G1699" s="25">
        <f>Raw_Orders!G1699</f>
        <v>340</v>
      </c>
      <c r="H1699" s="29">
        <f>Raw_Orders!K1699</f>
        <v>1736.6</v>
      </c>
      <c r="I1699" s="25">
        <f>INDEX(tblAccounts[sales_rep_id],MATCH(B1699,tblAccounts[id],0))</f>
        <v>321740</v>
      </c>
      <c r="J1699" s="25">
        <f>INDEX(tblReps[region_id],MATCH(I1699,tblReps[id],0))</f>
        <v>2</v>
      </c>
      <c r="K1699" s="25" t="str">
        <f>INDEX(tblRegions[name],MATCH(J1699,tblRegions[id],0))</f>
        <v>Midwest</v>
      </c>
    </row>
    <row r="1700" spans="1:11" ht="15" customHeight="1" x14ac:dyDescent="0.3">
      <c r="A1700" s="25">
        <f>Raw_Orders!A1700</f>
        <v>1699</v>
      </c>
      <c r="B1700" s="25">
        <f>Raw_Orders!B1700</f>
        <v>2271</v>
      </c>
      <c r="C1700" s="30">
        <f>INT(Raw_Orders!C1700)</f>
        <v>42637</v>
      </c>
      <c r="D1700" s="25">
        <f t="shared" si="78"/>
        <v>2016</v>
      </c>
      <c r="E1700" s="25">
        <f t="shared" si="79"/>
        <v>9</v>
      </c>
      <c r="F1700" s="25" t="str">
        <f t="shared" si="80"/>
        <v>Sep</v>
      </c>
      <c r="G1700" s="25">
        <f>Raw_Orders!G1700</f>
        <v>332</v>
      </c>
      <c r="H1700" s="29">
        <f>Raw_Orders!K1700</f>
        <v>1729.18</v>
      </c>
      <c r="I1700" s="25">
        <f>INDEX(tblAccounts[sales_rep_id],MATCH(B1700,tblAccounts[id],0))</f>
        <v>321740</v>
      </c>
      <c r="J1700" s="25">
        <f>INDEX(tblReps[region_id],MATCH(I1700,tblReps[id],0))</f>
        <v>2</v>
      </c>
      <c r="K1700" s="25" t="str">
        <f>INDEX(tblRegions[name],MATCH(J1700,tblRegions[id],0))</f>
        <v>Midwest</v>
      </c>
    </row>
    <row r="1701" spans="1:11" ht="15" customHeight="1" x14ac:dyDescent="0.3">
      <c r="A1701" s="25">
        <f>Raw_Orders!A1701</f>
        <v>1700</v>
      </c>
      <c r="B1701" s="25">
        <f>Raw_Orders!B1701</f>
        <v>2271</v>
      </c>
      <c r="C1701" s="30">
        <f>INT(Raw_Orders!C1701)</f>
        <v>42666</v>
      </c>
      <c r="D1701" s="25">
        <f t="shared" si="78"/>
        <v>2016</v>
      </c>
      <c r="E1701" s="25">
        <f t="shared" si="79"/>
        <v>10</v>
      </c>
      <c r="F1701" s="25" t="str">
        <f t="shared" si="80"/>
        <v>Oct</v>
      </c>
      <c r="G1701" s="25">
        <f>Raw_Orders!G1701</f>
        <v>330</v>
      </c>
      <c r="H1701" s="29">
        <f>Raw_Orders!K1701</f>
        <v>1738.65</v>
      </c>
      <c r="I1701" s="25">
        <f>INDEX(tblAccounts[sales_rep_id],MATCH(B1701,tblAccounts[id],0))</f>
        <v>321740</v>
      </c>
      <c r="J1701" s="25">
        <f>INDEX(tblReps[region_id],MATCH(I1701,tblReps[id],0))</f>
        <v>2</v>
      </c>
      <c r="K1701" s="25" t="str">
        <f>INDEX(tblRegions[name],MATCH(J1701,tblRegions[id],0))</f>
        <v>Midwest</v>
      </c>
    </row>
    <row r="1702" spans="1:11" ht="15" customHeight="1" x14ac:dyDescent="0.3">
      <c r="A1702" s="25">
        <f>Raw_Orders!A1702</f>
        <v>1701</v>
      </c>
      <c r="B1702" s="25">
        <f>Raw_Orders!B1702</f>
        <v>2271</v>
      </c>
      <c r="C1702" s="30">
        <f>INT(Raw_Orders!C1702)</f>
        <v>42695</v>
      </c>
      <c r="D1702" s="25">
        <f t="shared" si="78"/>
        <v>2016</v>
      </c>
      <c r="E1702" s="25">
        <f t="shared" si="79"/>
        <v>11</v>
      </c>
      <c r="F1702" s="25" t="str">
        <f t="shared" si="80"/>
        <v>Nov</v>
      </c>
      <c r="G1702" s="25">
        <f>Raw_Orders!G1702</f>
        <v>391</v>
      </c>
      <c r="H1702" s="29">
        <f>Raw_Orders!K1702</f>
        <v>2094.2399999999998</v>
      </c>
      <c r="I1702" s="25">
        <f>INDEX(tblAccounts[sales_rep_id],MATCH(B1702,tblAccounts[id],0))</f>
        <v>321740</v>
      </c>
      <c r="J1702" s="25">
        <f>INDEX(tblReps[region_id],MATCH(I1702,tblReps[id],0))</f>
        <v>2</v>
      </c>
      <c r="K1702" s="25" t="str">
        <f>INDEX(tblRegions[name],MATCH(J1702,tblRegions[id],0))</f>
        <v>Midwest</v>
      </c>
    </row>
    <row r="1703" spans="1:11" ht="15" customHeight="1" x14ac:dyDescent="0.3">
      <c r="A1703" s="25">
        <f>Raw_Orders!A1703</f>
        <v>1702</v>
      </c>
      <c r="B1703" s="25">
        <f>Raw_Orders!B1703</f>
        <v>2271</v>
      </c>
      <c r="C1703" s="30">
        <f>INT(Raw_Orders!C1703)</f>
        <v>42725</v>
      </c>
      <c r="D1703" s="25">
        <f t="shared" si="78"/>
        <v>2016</v>
      </c>
      <c r="E1703" s="25">
        <f t="shared" si="79"/>
        <v>12</v>
      </c>
      <c r="F1703" s="25" t="str">
        <f t="shared" si="80"/>
        <v>Dec</v>
      </c>
      <c r="G1703" s="25">
        <f>Raw_Orders!G1703</f>
        <v>353</v>
      </c>
      <c r="H1703" s="29">
        <f>Raw_Orders!K1703</f>
        <v>1954.13</v>
      </c>
      <c r="I1703" s="25">
        <f>INDEX(tblAccounts[sales_rep_id],MATCH(B1703,tblAccounts[id],0))</f>
        <v>321740</v>
      </c>
      <c r="J1703" s="25">
        <f>INDEX(tblReps[region_id],MATCH(I1703,tblReps[id],0))</f>
        <v>2</v>
      </c>
      <c r="K1703" s="25" t="str">
        <f>INDEX(tblRegions[name],MATCH(J1703,tblRegions[id],0))</f>
        <v>Midwest</v>
      </c>
    </row>
    <row r="1704" spans="1:11" ht="15" customHeight="1" x14ac:dyDescent="0.3">
      <c r="A1704" s="25">
        <f>Raw_Orders!A1704</f>
        <v>1703</v>
      </c>
      <c r="B1704" s="25">
        <f>Raw_Orders!B1704</f>
        <v>2281</v>
      </c>
      <c r="C1704" s="30">
        <f>INT(Raw_Orders!C1704)</f>
        <v>42512</v>
      </c>
      <c r="D1704" s="25">
        <f t="shared" si="78"/>
        <v>2016</v>
      </c>
      <c r="E1704" s="25">
        <f t="shared" si="79"/>
        <v>5</v>
      </c>
      <c r="F1704" s="25" t="str">
        <f t="shared" si="80"/>
        <v>May</v>
      </c>
      <c r="G1704" s="25">
        <f>Raw_Orders!G1704</f>
        <v>555</v>
      </c>
      <c r="H1704" s="29">
        <f>Raw_Orders!K1704</f>
        <v>2831.42</v>
      </c>
      <c r="I1704" s="25">
        <f>INDEX(tblAccounts[sales_rep_id],MATCH(B1704,tblAccounts[id],0))</f>
        <v>321750</v>
      </c>
      <c r="J1704" s="25">
        <f>INDEX(tblReps[region_id],MATCH(I1704,tblReps[id],0))</f>
        <v>2</v>
      </c>
      <c r="K1704" s="25" t="str">
        <f>INDEX(tblRegions[name],MATCH(J1704,tblRegions[id],0))</f>
        <v>Midwest</v>
      </c>
    </row>
    <row r="1705" spans="1:11" ht="15" customHeight="1" x14ac:dyDescent="0.3">
      <c r="A1705" s="25">
        <f>Raw_Orders!A1705</f>
        <v>1704</v>
      </c>
      <c r="B1705" s="25">
        <f>Raw_Orders!B1705</f>
        <v>2281</v>
      </c>
      <c r="C1705" s="30">
        <f>INT(Raw_Orders!C1705)</f>
        <v>42542</v>
      </c>
      <c r="D1705" s="25">
        <f t="shared" si="78"/>
        <v>2016</v>
      </c>
      <c r="E1705" s="25">
        <f t="shared" si="79"/>
        <v>6</v>
      </c>
      <c r="F1705" s="25" t="str">
        <f t="shared" si="80"/>
        <v>Jun</v>
      </c>
      <c r="G1705" s="25">
        <f>Raw_Orders!G1705</f>
        <v>542</v>
      </c>
      <c r="H1705" s="29">
        <f>Raw_Orders!K1705</f>
        <v>2764.03</v>
      </c>
      <c r="I1705" s="25">
        <f>INDEX(tblAccounts[sales_rep_id],MATCH(B1705,tblAccounts[id],0))</f>
        <v>321750</v>
      </c>
      <c r="J1705" s="25">
        <f>INDEX(tblReps[region_id],MATCH(I1705,tblReps[id],0))</f>
        <v>2</v>
      </c>
      <c r="K1705" s="25" t="str">
        <f>INDEX(tblRegions[name],MATCH(J1705,tblRegions[id],0))</f>
        <v>Midwest</v>
      </c>
    </row>
    <row r="1706" spans="1:11" ht="15" customHeight="1" x14ac:dyDescent="0.3">
      <c r="A1706" s="25">
        <f>Raw_Orders!A1706</f>
        <v>1705</v>
      </c>
      <c r="B1706" s="25">
        <f>Raw_Orders!B1706</f>
        <v>2281</v>
      </c>
      <c r="C1706" s="30">
        <f>INT(Raw_Orders!C1706)</f>
        <v>42572</v>
      </c>
      <c r="D1706" s="25">
        <f t="shared" si="78"/>
        <v>2016</v>
      </c>
      <c r="E1706" s="25">
        <f t="shared" si="79"/>
        <v>7</v>
      </c>
      <c r="F1706" s="25" t="str">
        <f t="shared" si="80"/>
        <v>Jul</v>
      </c>
      <c r="G1706" s="25">
        <f>Raw_Orders!G1706</f>
        <v>591</v>
      </c>
      <c r="H1706" s="29">
        <f>Raw_Orders!K1706</f>
        <v>3073.54</v>
      </c>
      <c r="I1706" s="25">
        <f>INDEX(tblAccounts[sales_rep_id],MATCH(B1706,tblAccounts[id],0))</f>
        <v>321750</v>
      </c>
      <c r="J1706" s="25">
        <f>INDEX(tblReps[region_id],MATCH(I1706,tblReps[id],0))</f>
        <v>2</v>
      </c>
      <c r="K1706" s="25" t="str">
        <f>INDEX(tblRegions[name],MATCH(J1706,tblRegions[id],0))</f>
        <v>Midwest</v>
      </c>
    </row>
    <row r="1707" spans="1:11" ht="15" customHeight="1" x14ac:dyDescent="0.3">
      <c r="A1707" s="25">
        <f>Raw_Orders!A1707</f>
        <v>1706</v>
      </c>
      <c r="B1707" s="25">
        <f>Raw_Orders!B1707</f>
        <v>2281</v>
      </c>
      <c r="C1707" s="30">
        <f>INT(Raw_Orders!C1707)</f>
        <v>42632</v>
      </c>
      <c r="D1707" s="25">
        <f t="shared" si="78"/>
        <v>2016</v>
      </c>
      <c r="E1707" s="25">
        <f t="shared" si="79"/>
        <v>9</v>
      </c>
      <c r="F1707" s="25" t="str">
        <f t="shared" si="80"/>
        <v>Sep</v>
      </c>
      <c r="G1707" s="25">
        <f>Raw_Orders!G1707</f>
        <v>669</v>
      </c>
      <c r="H1707" s="29">
        <f>Raw_Orders!K1707</f>
        <v>3834.07</v>
      </c>
      <c r="I1707" s="25">
        <f>INDEX(tblAccounts[sales_rep_id],MATCH(B1707,tblAccounts[id],0))</f>
        <v>321750</v>
      </c>
      <c r="J1707" s="25">
        <f>INDEX(tblReps[region_id],MATCH(I1707,tblReps[id],0))</f>
        <v>2</v>
      </c>
      <c r="K1707" s="25" t="str">
        <f>INDEX(tblRegions[name],MATCH(J1707,tblRegions[id],0))</f>
        <v>Midwest</v>
      </c>
    </row>
    <row r="1708" spans="1:11" ht="15" customHeight="1" x14ac:dyDescent="0.3">
      <c r="A1708" s="25">
        <f>Raw_Orders!A1708</f>
        <v>1707</v>
      </c>
      <c r="B1708" s="25">
        <f>Raw_Orders!B1708</f>
        <v>2281</v>
      </c>
      <c r="C1708" s="30">
        <f>INT(Raw_Orders!C1708)</f>
        <v>42661</v>
      </c>
      <c r="D1708" s="25">
        <f t="shared" si="78"/>
        <v>2016</v>
      </c>
      <c r="E1708" s="25">
        <f t="shared" si="79"/>
        <v>10</v>
      </c>
      <c r="F1708" s="25" t="str">
        <f t="shared" si="80"/>
        <v>Oct</v>
      </c>
      <c r="G1708" s="25">
        <f>Raw_Orders!G1708</f>
        <v>557</v>
      </c>
      <c r="H1708" s="29">
        <f>Raw_Orders!K1708</f>
        <v>2789.43</v>
      </c>
      <c r="I1708" s="25">
        <f>INDEX(tblAccounts[sales_rep_id],MATCH(B1708,tblAccounts[id],0))</f>
        <v>321750</v>
      </c>
      <c r="J1708" s="25">
        <f>INDEX(tblReps[region_id],MATCH(I1708,tblReps[id],0))</f>
        <v>2</v>
      </c>
      <c r="K1708" s="25" t="str">
        <f>INDEX(tblRegions[name],MATCH(J1708,tblRegions[id],0))</f>
        <v>Midwest</v>
      </c>
    </row>
    <row r="1709" spans="1:11" ht="15" customHeight="1" x14ac:dyDescent="0.3">
      <c r="A1709" s="25">
        <f>Raw_Orders!A1709</f>
        <v>1708</v>
      </c>
      <c r="B1709" s="25">
        <f>Raw_Orders!B1709</f>
        <v>2281</v>
      </c>
      <c r="C1709" s="30">
        <f>INT(Raw_Orders!C1709)</f>
        <v>42691</v>
      </c>
      <c r="D1709" s="25">
        <f t="shared" si="78"/>
        <v>2016</v>
      </c>
      <c r="E1709" s="25">
        <f t="shared" si="79"/>
        <v>11</v>
      </c>
      <c r="F1709" s="25" t="str">
        <f t="shared" si="80"/>
        <v>Nov</v>
      </c>
      <c r="G1709" s="25">
        <f>Raw_Orders!G1709</f>
        <v>642</v>
      </c>
      <c r="H1709" s="29">
        <f>Raw_Orders!K1709</f>
        <v>3532.38</v>
      </c>
      <c r="I1709" s="25">
        <f>INDEX(tblAccounts[sales_rep_id],MATCH(B1709,tblAccounts[id],0))</f>
        <v>321750</v>
      </c>
      <c r="J1709" s="25">
        <f>INDEX(tblReps[region_id],MATCH(I1709,tblReps[id],0))</f>
        <v>2</v>
      </c>
      <c r="K1709" s="25" t="str">
        <f>INDEX(tblRegions[name],MATCH(J1709,tblRegions[id],0))</f>
        <v>Midwest</v>
      </c>
    </row>
    <row r="1710" spans="1:11" ht="15" customHeight="1" x14ac:dyDescent="0.3">
      <c r="A1710" s="25">
        <f>Raw_Orders!A1710</f>
        <v>1709</v>
      </c>
      <c r="B1710" s="25">
        <f>Raw_Orders!B1710</f>
        <v>2281</v>
      </c>
      <c r="C1710" s="30">
        <f>INT(Raw_Orders!C1710)</f>
        <v>42721</v>
      </c>
      <c r="D1710" s="25">
        <f t="shared" si="78"/>
        <v>2016</v>
      </c>
      <c r="E1710" s="25">
        <f t="shared" si="79"/>
        <v>12</v>
      </c>
      <c r="F1710" s="25" t="str">
        <f t="shared" si="80"/>
        <v>Dec</v>
      </c>
      <c r="G1710" s="25">
        <f>Raw_Orders!G1710</f>
        <v>679</v>
      </c>
      <c r="H1710" s="29">
        <f>Raw_Orders!K1710</f>
        <v>3949.07</v>
      </c>
      <c r="I1710" s="25">
        <f>INDEX(tblAccounts[sales_rep_id],MATCH(B1710,tblAccounts[id],0))</f>
        <v>321750</v>
      </c>
      <c r="J1710" s="25">
        <f>INDEX(tblReps[region_id],MATCH(I1710,tblReps[id],0))</f>
        <v>2</v>
      </c>
      <c r="K1710" s="25" t="str">
        <f>INDEX(tblRegions[name],MATCH(J1710,tblRegions[id],0))</f>
        <v>Midwest</v>
      </c>
    </row>
    <row r="1711" spans="1:11" ht="15" customHeight="1" x14ac:dyDescent="0.3">
      <c r="A1711" s="25">
        <f>Raw_Orders!A1711</f>
        <v>1710</v>
      </c>
      <c r="B1711" s="25">
        <f>Raw_Orders!B1711</f>
        <v>2291</v>
      </c>
      <c r="C1711" s="30">
        <f>INT(Raw_Orders!C1711)</f>
        <v>42402</v>
      </c>
      <c r="D1711" s="25">
        <f t="shared" si="78"/>
        <v>2016</v>
      </c>
      <c r="E1711" s="25">
        <f t="shared" si="79"/>
        <v>2</v>
      </c>
      <c r="F1711" s="25" t="str">
        <f t="shared" si="80"/>
        <v>Feb</v>
      </c>
      <c r="G1711" s="25">
        <f>Raw_Orders!G1711</f>
        <v>148</v>
      </c>
      <c r="H1711" s="29">
        <f>Raw_Orders!K1711</f>
        <v>901.28</v>
      </c>
      <c r="I1711" s="25">
        <f>INDEX(tblAccounts[sales_rep_id],MATCH(B1711,tblAccounts[id],0))</f>
        <v>321760</v>
      </c>
      <c r="J1711" s="25">
        <f>INDEX(tblReps[region_id],MATCH(I1711,tblReps[id],0))</f>
        <v>2</v>
      </c>
      <c r="K1711" s="25" t="str">
        <f>INDEX(tblRegions[name],MATCH(J1711,tblRegions[id],0))</f>
        <v>Midwest</v>
      </c>
    </row>
    <row r="1712" spans="1:11" ht="15" customHeight="1" x14ac:dyDescent="0.3">
      <c r="A1712" s="25">
        <f>Raw_Orders!A1712</f>
        <v>1711</v>
      </c>
      <c r="B1712" s="25">
        <f>Raw_Orders!B1712</f>
        <v>2291</v>
      </c>
      <c r="C1712" s="30">
        <f>INT(Raw_Orders!C1712)</f>
        <v>42432</v>
      </c>
      <c r="D1712" s="25">
        <f t="shared" si="78"/>
        <v>2016</v>
      </c>
      <c r="E1712" s="25">
        <f t="shared" si="79"/>
        <v>3</v>
      </c>
      <c r="F1712" s="25" t="str">
        <f t="shared" si="80"/>
        <v>Mar</v>
      </c>
      <c r="G1712" s="25">
        <f>Raw_Orders!G1712</f>
        <v>218</v>
      </c>
      <c r="H1712" s="29">
        <f>Raw_Orders!K1712</f>
        <v>1411.68</v>
      </c>
      <c r="I1712" s="25">
        <f>INDEX(tblAccounts[sales_rep_id],MATCH(B1712,tblAccounts[id],0))</f>
        <v>321760</v>
      </c>
      <c r="J1712" s="25">
        <f>INDEX(tblReps[region_id],MATCH(I1712,tblReps[id],0))</f>
        <v>2</v>
      </c>
      <c r="K1712" s="25" t="str">
        <f>INDEX(tblRegions[name],MATCH(J1712,tblRegions[id],0))</f>
        <v>Midwest</v>
      </c>
    </row>
    <row r="1713" spans="1:11" ht="15" customHeight="1" x14ac:dyDescent="0.3">
      <c r="A1713" s="25">
        <f>Raw_Orders!A1713</f>
        <v>1712</v>
      </c>
      <c r="B1713" s="25">
        <f>Raw_Orders!B1713</f>
        <v>2291</v>
      </c>
      <c r="C1713" s="30">
        <f>INT(Raw_Orders!C1713)</f>
        <v>42462</v>
      </c>
      <c r="D1713" s="25">
        <f t="shared" si="78"/>
        <v>2016</v>
      </c>
      <c r="E1713" s="25">
        <f t="shared" si="79"/>
        <v>4</v>
      </c>
      <c r="F1713" s="25" t="str">
        <f t="shared" si="80"/>
        <v>Apr</v>
      </c>
      <c r="G1713" s="25">
        <f>Raw_Orders!G1713</f>
        <v>143</v>
      </c>
      <c r="H1713" s="29">
        <f>Raw_Orders!K1713</f>
        <v>857.55</v>
      </c>
      <c r="I1713" s="25">
        <f>INDEX(tblAccounts[sales_rep_id],MATCH(B1713,tblAccounts[id],0))</f>
        <v>321760</v>
      </c>
      <c r="J1713" s="25">
        <f>INDEX(tblReps[region_id],MATCH(I1713,tblReps[id],0))</f>
        <v>2</v>
      </c>
      <c r="K1713" s="25" t="str">
        <f>INDEX(tblRegions[name],MATCH(J1713,tblRegions[id],0))</f>
        <v>Midwest</v>
      </c>
    </row>
    <row r="1714" spans="1:11" ht="15" customHeight="1" x14ac:dyDescent="0.3">
      <c r="A1714" s="25">
        <f>Raw_Orders!A1714</f>
        <v>1713</v>
      </c>
      <c r="B1714" s="25">
        <f>Raw_Orders!B1714</f>
        <v>2291</v>
      </c>
      <c r="C1714" s="30">
        <f>INT(Raw_Orders!C1714)</f>
        <v>42492</v>
      </c>
      <c r="D1714" s="25">
        <f t="shared" si="78"/>
        <v>2016</v>
      </c>
      <c r="E1714" s="25">
        <f t="shared" si="79"/>
        <v>5</v>
      </c>
      <c r="F1714" s="25" t="str">
        <f t="shared" si="80"/>
        <v>May</v>
      </c>
      <c r="G1714" s="25">
        <f>Raw_Orders!G1714</f>
        <v>25</v>
      </c>
      <c r="H1714" s="29">
        <f>Raw_Orders!K1714</f>
        <v>198.59</v>
      </c>
      <c r="I1714" s="25">
        <f>INDEX(tblAccounts[sales_rep_id],MATCH(B1714,tblAccounts[id],0))</f>
        <v>321760</v>
      </c>
      <c r="J1714" s="25">
        <f>INDEX(tblReps[region_id],MATCH(I1714,tblReps[id],0))</f>
        <v>2</v>
      </c>
      <c r="K1714" s="25" t="str">
        <f>INDEX(tblRegions[name],MATCH(J1714,tblRegions[id],0))</f>
        <v>Midwest</v>
      </c>
    </row>
    <row r="1715" spans="1:11" ht="15" customHeight="1" x14ac:dyDescent="0.3">
      <c r="A1715" s="25">
        <f>Raw_Orders!A1715</f>
        <v>1714</v>
      </c>
      <c r="B1715" s="25">
        <f>Raw_Orders!B1715</f>
        <v>2291</v>
      </c>
      <c r="C1715" s="30">
        <f>INT(Raw_Orders!C1715)</f>
        <v>42521</v>
      </c>
      <c r="D1715" s="25">
        <f t="shared" si="78"/>
        <v>2016</v>
      </c>
      <c r="E1715" s="25">
        <f t="shared" si="79"/>
        <v>5</v>
      </c>
      <c r="F1715" s="25" t="str">
        <f t="shared" si="80"/>
        <v>May</v>
      </c>
      <c r="G1715" s="25">
        <f>Raw_Orders!G1715</f>
        <v>167</v>
      </c>
      <c r="H1715" s="29">
        <f>Raw_Orders!K1715</f>
        <v>999.08</v>
      </c>
      <c r="I1715" s="25">
        <f>INDEX(tblAccounts[sales_rep_id],MATCH(B1715,tblAccounts[id],0))</f>
        <v>321760</v>
      </c>
      <c r="J1715" s="25">
        <f>INDEX(tblReps[region_id],MATCH(I1715,tblReps[id],0))</f>
        <v>2</v>
      </c>
      <c r="K1715" s="25" t="str">
        <f>INDEX(tblRegions[name],MATCH(J1715,tblRegions[id],0))</f>
        <v>Midwest</v>
      </c>
    </row>
    <row r="1716" spans="1:11" ht="15" customHeight="1" x14ac:dyDescent="0.3">
      <c r="A1716" s="25">
        <f>Raw_Orders!A1716</f>
        <v>1715</v>
      </c>
      <c r="B1716" s="25">
        <f>Raw_Orders!B1716</f>
        <v>2291</v>
      </c>
      <c r="C1716" s="30">
        <f>INT(Raw_Orders!C1716)</f>
        <v>42551</v>
      </c>
      <c r="D1716" s="25">
        <f t="shared" si="78"/>
        <v>2016</v>
      </c>
      <c r="E1716" s="25">
        <f t="shared" si="79"/>
        <v>6</v>
      </c>
      <c r="F1716" s="25" t="str">
        <f t="shared" si="80"/>
        <v>Jun</v>
      </c>
      <c r="G1716" s="25">
        <f>Raw_Orders!G1716</f>
        <v>195</v>
      </c>
      <c r="H1716" s="29">
        <f>Raw_Orders!K1716</f>
        <v>1277.21</v>
      </c>
      <c r="I1716" s="25">
        <f>INDEX(tblAccounts[sales_rep_id],MATCH(B1716,tblAccounts[id],0))</f>
        <v>321760</v>
      </c>
      <c r="J1716" s="25">
        <f>INDEX(tblReps[region_id],MATCH(I1716,tblReps[id],0))</f>
        <v>2</v>
      </c>
      <c r="K1716" s="25" t="str">
        <f>INDEX(tblRegions[name],MATCH(J1716,tblRegions[id],0))</f>
        <v>Midwest</v>
      </c>
    </row>
    <row r="1717" spans="1:11" ht="15" customHeight="1" x14ac:dyDescent="0.3">
      <c r="A1717" s="25">
        <f>Raw_Orders!A1717</f>
        <v>1716</v>
      </c>
      <c r="B1717" s="25">
        <f>Raw_Orders!B1717</f>
        <v>2291</v>
      </c>
      <c r="C1717" s="30">
        <f>INT(Raw_Orders!C1717)</f>
        <v>42580</v>
      </c>
      <c r="D1717" s="25">
        <f t="shared" si="78"/>
        <v>2016</v>
      </c>
      <c r="E1717" s="25">
        <f t="shared" si="79"/>
        <v>7</v>
      </c>
      <c r="F1717" s="25" t="str">
        <f t="shared" si="80"/>
        <v>Jul</v>
      </c>
      <c r="G1717" s="25">
        <f>Raw_Orders!G1717</f>
        <v>63</v>
      </c>
      <c r="H1717" s="29">
        <f>Raw_Orders!K1717</f>
        <v>361.87</v>
      </c>
      <c r="I1717" s="25">
        <f>INDEX(tblAccounts[sales_rep_id],MATCH(B1717,tblAccounts[id],0))</f>
        <v>321760</v>
      </c>
      <c r="J1717" s="25">
        <f>INDEX(tblReps[region_id],MATCH(I1717,tblReps[id],0))</f>
        <v>2</v>
      </c>
      <c r="K1717" s="25" t="str">
        <f>INDEX(tblRegions[name],MATCH(J1717,tblRegions[id],0))</f>
        <v>Midwest</v>
      </c>
    </row>
    <row r="1718" spans="1:11" ht="15" customHeight="1" x14ac:dyDescent="0.3">
      <c r="A1718" s="25">
        <f>Raw_Orders!A1718</f>
        <v>1717</v>
      </c>
      <c r="B1718" s="25">
        <f>Raw_Orders!B1718</f>
        <v>2291</v>
      </c>
      <c r="C1718" s="30">
        <f>INT(Raw_Orders!C1718)</f>
        <v>42609</v>
      </c>
      <c r="D1718" s="25">
        <f t="shared" si="78"/>
        <v>2016</v>
      </c>
      <c r="E1718" s="25">
        <f t="shared" si="79"/>
        <v>8</v>
      </c>
      <c r="F1718" s="25" t="str">
        <f t="shared" si="80"/>
        <v>Aug</v>
      </c>
      <c r="G1718" s="25">
        <f>Raw_Orders!G1718</f>
        <v>922</v>
      </c>
      <c r="H1718" s="29">
        <f>Raw_Orders!K1718</f>
        <v>7149.11</v>
      </c>
      <c r="I1718" s="25">
        <f>INDEX(tblAccounts[sales_rep_id],MATCH(B1718,tblAccounts[id],0))</f>
        <v>321760</v>
      </c>
      <c r="J1718" s="25">
        <f>INDEX(tblReps[region_id],MATCH(I1718,tblReps[id],0))</f>
        <v>2</v>
      </c>
      <c r="K1718" s="25" t="str">
        <f>INDEX(tblRegions[name],MATCH(J1718,tblRegions[id],0))</f>
        <v>Midwest</v>
      </c>
    </row>
    <row r="1719" spans="1:11" ht="15" customHeight="1" x14ac:dyDescent="0.3">
      <c r="A1719" s="25">
        <f>Raw_Orders!A1719</f>
        <v>1718</v>
      </c>
      <c r="B1719" s="25">
        <f>Raw_Orders!B1719</f>
        <v>2291</v>
      </c>
      <c r="C1719" s="30">
        <f>INT(Raw_Orders!C1719)</f>
        <v>42639</v>
      </c>
      <c r="D1719" s="25">
        <f t="shared" si="78"/>
        <v>2016</v>
      </c>
      <c r="E1719" s="25">
        <f t="shared" si="79"/>
        <v>9</v>
      </c>
      <c r="F1719" s="25" t="str">
        <f t="shared" si="80"/>
        <v>Sep</v>
      </c>
      <c r="G1719" s="25">
        <f>Raw_Orders!G1719</f>
        <v>125</v>
      </c>
      <c r="H1719" s="29">
        <f>Raw_Orders!K1719</f>
        <v>751.37</v>
      </c>
      <c r="I1719" s="25">
        <f>INDEX(tblAccounts[sales_rep_id],MATCH(B1719,tblAccounts[id],0))</f>
        <v>321760</v>
      </c>
      <c r="J1719" s="25">
        <f>INDEX(tblReps[region_id],MATCH(I1719,tblReps[id],0))</f>
        <v>2</v>
      </c>
      <c r="K1719" s="25" t="str">
        <f>INDEX(tblRegions[name],MATCH(J1719,tblRegions[id],0))</f>
        <v>Midwest</v>
      </c>
    </row>
    <row r="1720" spans="1:11" ht="15" customHeight="1" x14ac:dyDescent="0.3">
      <c r="A1720" s="25">
        <f>Raw_Orders!A1720</f>
        <v>1719</v>
      </c>
      <c r="B1720" s="25">
        <f>Raw_Orders!B1720</f>
        <v>2291</v>
      </c>
      <c r="C1720" s="30">
        <f>INT(Raw_Orders!C1720)</f>
        <v>42668</v>
      </c>
      <c r="D1720" s="25">
        <f t="shared" si="78"/>
        <v>2016</v>
      </c>
      <c r="E1720" s="25">
        <f t="shared" si="79"/>
        <v>10</v>
      </c>
      <c r="F1720" s="25" t="str">
        <f t="shared" si="80"/>
        <v>Oct</v>
      </c>
      <c r="G1720" s="25">
        <f>Raw_Orders!G1720</f>
        <v>66</v>
      </c>
      <c r="H1720" s="29">
        <f>Raw_Orders!K1720</f>
        <v>522.05999999999995</v>
      </c>
      <c r="I1720" s="25">
        <f>INDEX(tblAccounts[sales_rep_id],MATCH(B1720,tblAccounts[id],0))</f>
        <v>321760</v>
      </c>
      <c r="J1720" s="25">
        <f>INDEX(tblReps[region_id],MATCH(I1720,tblReps[id],0))</f>
        <v>2</v>
      </c>
      <c r="K1720" s="25" t="str">
        <f>INDEX(tblRegions[name],MATCH(J1720,tblRegions[id],0))</f>
        <v>Midwest</v>
      </c>
    </row>
    <row r="1721" spans="1:11" ht="15" customHeight="1" x14ac:dyDescent="0.3">
      <c r="A1721" s="25">
        <f>Raw_Orders!A1721</f>
        <v>1720</v>
      </c>
      <c r="B1721" s="25">
        <f>Raw_Orders!B1721</f>
        <v>2291</v>
      </c>
      <c r="C1721" s="30">
        <f>INT(Raw_Orders!C1721)</f>
        <v>42697</v>
      </c>
      <c r="D1721" s="25">
        <f t="shared" si="78"/>
        <v>2016</v>
      </c>
      <c r="E1721" s="25">
        <f t="shared" si="79"/>
        <v>11</v>
      </c>
      <c r="F1721" s="25" t="str">
        <f t="shared" si="80"/>
        <v>Nov</v>
      </c>
      <c r="G1721" s="25">
        <f>Raw_Orders!G1721</f>
        <v>198</v>
      </c>
      <c r="H1721" s="29">
        <f>Raw_Orders!K1721</f>
        <v>1242.5899999999999</v>
      </c>
      <c r="I1721" s="25">
        <f>INDEX(tblAccounts[sales_rep_id],MATCH(B1721,tblAccounts[id],0))</f>
        <v>321760</v>
      </c>
      <c r="J1721" s="25">
        <f>INDEX(tblReps[region_id],MATCH(I1721,tblReps[id],0))</f>
        <v>2</v>
      </c>
      <c r="K1721" s="25" t="str">
        <f>INDEX(tblRegions[name],MATCH(J1721,tblRegions[id],0))</f>
        <v>Midwest</v>
      </c>
    </row>
    <row r="1722" spans="1:11" ht="15" customHeight="1" x14ac:dyDescent="0.3">
      <c r="A1722" s="25">
        <f>Raw_Orders!A1722</f>
        <v>1721</v>
      </c>
      <c r="B1722" s="25">
        <f>Raw_Orders!B1722</f>
        <v>2291</v>
      </c>
      <c r="C1722" s="30">
        <f>INT(Raw_Orders!C1722)</f>
        <v>42726</v>
      </c>
      <c r="D1722" s="25">
        <f t="shared" si="78"/>
        <v>2016</v>
      </c>
      <c r="E1722" s="25">
        <f t="shared" si="79"/>
        <v>12</v>
      </c>
      <c r="F1722" s="25" t="str">
        <f t="shared" si="80"/>
        <v>Dec</v>
      </c>
      <c r="G1722" s="25">
        <f>Raw_Orders!G1722</f>
        <v>87</v>
      </c>
      <c r="H1722" s="29">
        <f>Raw_Orders!K1722</f>
        <v>526.63</v>
      </c>
      <c r="I1722" s="25">
        <f>INDEX(tblAccounts[sales_rep_id],MATCH(B1722,tblAccounts[id],0))</f>
        <v>321760</v>
      </c>
      <c r="J1722" s="25">
        <f>INDEX(tblReps[region_id],MATCH(I1722,tblReps[id],0))</f>
        <v>2</v>
      </c>
      <c r="K1722" s="25" t="str">
        <f>INDEX(tblRegions[name],MATCH(J1722,tblRegions[id],0))</f>
        <v>Midwest</v>
      </c>
    </row>
    <row r="1723" spans="1:11" ht="15" customHeight="1" x14ac:dyDescent="0.3">
      <c r="A1723" s="25">
        <f>Raw_Orders!A1723</f>
        <v>1722</v>
      </c>
      <c r="B1723" s="25">
        <f>Raw_Orders!B1723</f>
        <v>2301</v>
      </c>
      <c r="C1723" s="30">
        <f>INT(Raw_Orders!C1723)</f>
        <v>42114</v>
      </c>
      <c r="D1723" s="25">
        <f t="shared" si="78"/>
        <v>2015</v>
      </c>
      <c r="E1723" s="25">
        <f t="shared" si="79"/>
        <v>4</v>
      </c>
      <c r="F1723" s="25" t="str">
        <f t="shared" si="80"/>
        <v>Apr</v>
      </c>
      <c r="G1723" s="25">
        <f>Raw_Orders!G1723</f>
        <v>208</v>
      </c>
      <c r="H1723" s="29">
        <f>Raw_Orders!K1723</f>
        <v>1348.22</v>
      </c>
      <c r="I1723" s="25">
        <f>INDEX(tblAccounts[sales_rep_id],MATCH(B1723,tblAccounts[id],0))</f>
        <v>321710</v>
      </c>
      <c r="J1723" s="25">
        <f>INDEX(tblReps[region_id],MATCH(I1723,tblReps[id],0))</f>
        <v>2</v>
      </c>
      <c r="K1723" s="25" t="str">
        <f>INDEX(tblRegions[name],MATCH(J1723,tblRegions[id],0))</f>
        <v>Midwest</v>
      </c>
    </row>
    <row r="1724" spans="1:11" ht="15" customHeight="1" x14ac:dyDescent="0.3">
      <c r="A1724" s="25">
        <f>Raw_Orders!A1724</f>
        <v>1723</v>
      </c>
      <c r="B1724" s="25">
        <f>Raw_Orders!B1724</f>
        <v>2301</v>
      </c>
      <c r="C1724" s="30">
        <f>INT(Raw_Orders!C1724)</f>
        <v>42144</v>
      </c>
      <c r="D1724" s="25">
        <f t="shared" si="78"/>
        <v>2015</v>
      </c>
      <c r="E1724" s="25">
        <f t="shared" si="79"/>
        <v>5</v>
      </c>
      <c r="F1724" s="25" t="str">
        <f t="shared" si="80"/>
        <v>May</v>
      </c>
      <c r="G1724" s="25">
        <f>Raw_Orders!G1724</f>
        <v>160</v>
      </c>
      <c r="H1724" s="29">
        <f>Raw_Orders!K1724</f>
        <v>960.43</v>
      </c>
      <c r="I1724" s="25">
        <f>INDEX(tblAccounts[sales_rep_id],MATCH(B1724,tblAccounts[id],0))</f>
        <v>321710</v>
      </c>
      <c r="J1724" s="25">
        <f>INDEX(tblReps[region_id],MATCH(I1724,tblReps[id],0))</f>
        <v>2</v>
      </c>
      <c r="K1724" s="25" t="str">
        <f>INDEX(tblRegions[name],MATCH(J1724,tblRegions[id],0))</f>
        <v>Midwest</v>
      </c>
    </row>
    <row r="1725" spans="1:11" ht="15" customHeight="1" x14ac:dyDescent="0.3">
      <c r="A1725" s="25">
        <f>Raw_Orders!A1725</f>
        <v>1724</v>
      </c>
      <c r="B1725" s="25">
        <f>Raw_Orders!B1725</f>
        <v>2301</v>
      </c>
      <c r="C1725" s="30">
        <f>INT(Raw_Orders!C1725)</f>
        <v>42174</v>
      </c>
      <c r="D1725" s="25">
        <f t="shared" si="78"/>
        <v>2015</v>
      </c>
      <c r="E1725" s="25">
        <f t="shared" si="79"/>
        <v>6</v>
      </c>
      <c r="F1725" s="25" t="str">
        <f t="shared" si="80"/>
        <v>Jun</v>
      </c>
      <c r="G1725" s="25">
        <f>Raw_Orders!G1725</f>
        <v>337</v>
      </c>
      <c r="H1725" s="29">
        <f>Raw_Orders!K1725</f>
        <v>2261.77</v>
      </c>
      <c r="I1725" s="25">
        <f>INDEX(tblAccounts[sales_rep_id],MATCH(B1725,tblAccounts[id],0))</f>
        <v>321710</v>
      </c>
      <c r="J1725" s="25">
        <f>INDEX(tblReps[region_id],MATCH(I1725,tblReps[id],0))</f>
        <v>2</v>
      </c>
      <c r="K1725" s="25" t="str">
        <f>INDEX(tblRegions[name],MATCH(J1725,tblRegions[id],0))</f>
        <v>Midwest</v>
      </c>
    </row>
    <row r="1726" spans="1:11" ht="15" customHeight="1" x14ac:dyDescent="0.3">
      <c r="A1726" s="25">
        <f>Raw_Orders!A1726</f>
        <v>1725</v>
      </c>
      <c r="B1726" s="25">
        <f>Raw_Orders!B1726</f>
        <v>2301</v>
      </c>
      <c r="C1726" s="30">
        <f>INT(Raw_Orders!C1726)</f>
        <v>42203</v>
      </c>
      <c r="D1726" s="25">
        <f t="shared" si="78"/>
        <v>2015</v>
      </c>
      <c r="E1726" s="25">
        <f t="shared" si="79"/>
        <v>7</v>
      </c>
      <c r="F1726" s="25" t="str">
        <f t="shared" si="80"/>
        <v>Jul</v>
      </c>
      <c r="G1726" s="25">
        <f>Raw_Orders!G1726</f>
        <v>110</v>
      </c>
      <c r="H1726" s="29">
        <f>Raw_Orders!K1726</f>
        <v>548.9</v>
      </c>
      <c r="I1726" s="25">
        <f>INDEX(tblAccounts[sales_rep_id],MATCH(B1726,tblAccounts[id],0))</f>
        <v>321710</v>
      </c>
      <c r="J1726" s="25">
        <f>INDEX(tblReps[region_id],MATCH(I1726,tblReps[id],0))</f>
        <v>2</v>
      </c>
      <c r="K1726" s="25" t="str">
        <f>INDEX(tblRegions[name],MATCH(J1726,tblRegions[id],0))</f>
        <v>Midwest</v>
      </c>
    </row>
    <row r="1727" spans="1:11" ht="15" customHeight="1" x14ac:dyDescent="0.3">
      <c r="A1727" s="25">
        <f>Raw_Orders!A1727</f>
        <v>1726</v>
      </c>
      <c r="B1727" s="25">
        <f>Raw_Orders!B1727</f>
        <v>2311</v>
      </c>
      <c r="C1727" s="30">
        <f>INT(Raw_Orders!C1727)</f>
        <v>42592</v>
      </c>
      <c r="D1727" s="25">
        <f t="shared" si="78"/>
        <v>2016</v>
      </c>
      <c r="E1727" s="25">
        <f t="shared" si="79"/>
        <v>8</v>
      </c>
      <c r="F1727" s="25" t="str">
        <f t="shared" si="80"/>
        <v>Aug</v>
      </c>
      <c r="G1727" s="25">
        <f>Raw_Orders!G1727</f>
        <v>417</v>
      </c>
      <c r="H1727" s="29">
        <f>Raw_Orders!K1727</f>
        <v>2080.83</v>
      </c>
      <c r="I1727" s="25">
        <f>INDEX(tblAccounts[sales_rep_id],MATCH(B1727,tblAccounts[id],0))</f>
        <v>321720</v>
      </c>
      <c r="J1727" s="25">
        <f>INDEX(tblReps[region_id],MATCH(I1727,tblReps[id],0))</f>
        <v>2</v>
      </c>
      <c r="K1727" s="25" t="str">
        <f>INDEX(tblRegions[name],MATCH(J1727,tblRegions[id],0))</f>
        <v>Midwest</v>
      </c>
    </row>
    <row r="1728" spans="1:11" ht="15" customHeight="1" x14ac:dyDescent="0.3">
      <c r="A1728" s="25">
        <f>Raw_Orders!A1728</f>
        <v>1727</v>
      </c>
      <c r="B1728" s="25">
        <f>Raw_Orders!B1728</f>
        <v>2311</v>
      </c>
      <c r="C1728" s="30">
        <f>INT(Raw_Orders!C1728)</f>
        <v>42622</v>
      </c>
      <c r="D1728" s="25">
        <f t="shared" si="78"/>
        <v>2016</v>
      </c>
      <c r="E1728" s="25">
        <f t="shared" si="79"/>
        <v>9</v>
      </c>
      <c r="F1728" s="25" t="str">
        <f t="shared" si="80"/>
        <v>Sep</v>
      </c>
      <c r="G1728" s="25">
        <f>Raw_Orders!G1728</f>
        <v>518</v>
      </c>
      <c r="H1728" s="29">
        <f>Raw_Orders!K1728</f>
        <v>2627.95</v>
      </c>
      <c r="I1728" s="25">
        <f>INDEX(tblAccounts[sales_rep_id],MATCH(B1728,tblAccounts[id],0))</f>
        <v>321720</v>
      </c>
      <c r="J1728" s="25">
        <f>INDEX(tblReps[region_id],MATCH(I1728,tblReps[id],0))</f>
        <v>2</v>
      </c>
      <c r="K1728" s="25" t="str">
        <f>INDEX(tblRegions[name],MATCH(J1728,tblRegions[id],0))</f>
        <v>Midwest</v>
      </c>
    </row>
    <row r="1729" spans="1:11" ht="15" customHeight="1" x14ac:dyDescent="0.3">
      <c r="A1729" s="25">
        <f>Raw_Orders!A1729</f>
        <v>1728</v>
      </c>
      <c r="B1729" s="25">
        <f>Raw_Orders!B1729</f>
        <v>2311</v>
      </c>
      <c r="C1729" s="30">
        <f>INT(Raw_Orders!C1729)</f>
        <v>42651</v>
      </c>
      <c r="D1729" s="25">
        <f t="shared" si="78"/>
        <v>2016</v>
      </c>
      <c r="E1729" s="25">
        <f t="shared" si="79"/>
        <v>10</v>
      </c>
      <c r="F1729" s="25" t="str">
        <f t="shared" si="80"/>
        <v>Oct</v>
      </c>
      <c r="G1729" s="25">
        <f>Raw_Orders!G1729</f>
        <v>624</v>
      </c>
      <c r="H1729" s="29">
        <f>Raw_Orders!K1729</f>
        <v>3426.26</v>
      </c>
      <c r="I1729" s="25">
        <f>INDEX(tblAccounts[sales_rep_id],MATCH(B1729,tblAccounts[id],0))</f>
        <v>321720</v>
      </c>
      <c r="J1729" s="25">
        <f>INDEX(tblReps[region_id],MATCH(I1729,tblReps[id],0))</f>
        <v>2</v>
      </c>
      <c r="K1729" s="25" t="str">
        <f>INDEX(tblRegions[name],MATCH(J1729,tblRegions[id],0))</f>
        <v>Midwest</v>
      </c>
    </row>
    <row r="1730" spans="1:11" ht="15" customHeight="1" x14ac:dyDescent="0.3">
      <c r="A1730" s="25">
        <f>Raw_Orders!A1730</f>
        <v>1729</v>
      </c>
      <c r="B1730" s="25">
        <f>Raw_Orders!B1730</f>
        <v>2311</v>
      </c>
      <c r="C1730" s="30">
        <f>INT(Raw_Orders!C1730)</f>
        <v>42681</v>
      </c>
      <c r="D1730" s="25">
        <f t="shared" ref="D1730:D1793" si="81">YEAR(C1730)</f>
        <v>2016</v>
      </c>
      <c r="E1730" s="25">
        <f t="shared" ref="E1730:E1793" si="82">MONTH(C1730)</f>
        <v>11</v>
      </c>
      <c r="F1730" s="25" t="str">
        <f t="shared" ref="F1730:F1793" si="83">TEXT(C1730,"mmm")</f>
        <v>Nov</v>
      </c>
      <c r="G1730" s="25">
        <f>Raw_Orders!G1730</f>
        <v>518</v>
      </c>
      <c r="H1730" s="29">
        <f>Raw_Orders!K1730</f>
        <v>2696.2</v>
      </c>
      <c r="I1730" s="25">
        <f>INDEX(tblAccounts[sales_rep_id],MATCH(B1730,tblAccounts[id],0))</f>
        <v>321720</v>
      </c>
      <c r="J1730" s="25">
        <f>INDEX(tblReps[region_id],MATCH(I1730,tblReps[id],0))</f>
        <v>2</v>
      </c>
      <c r="K1730" s="25" t="str">
        <f>INDEX(tblRegions[name],MATCH(J1730,tblRegions[id],0))</f>
        <v>Midwest</v>
      </c>
    </row>
    <row r="1731" spans="1:11" ht="15" customHeight="1" x14ac:dyDescent="0.3">
      <c r="A1731" s="25">
        <f>Raw_Orders!A1731</f>
        <v>1730</v>
      </c>
      <c r="B1731" s="25">
        <f>Raw_Orders!B1731</f>
        <v>2311</v>
      </c>
      <c r="C1731" s="30">
        <f>INT(Raw_Orders!C1731)</f>
        <v>42711</v>
      </c>
      <c r="D1731" s="25">
        <f t="shared" si="81"/>
        <v>2016</v>
      </c>
      <c r="E1731" s="25">
        <f t="shared" si="82"/>
        <v>12</v>
      </c>
      <c r="F1731" s="25" t="str">
        <f t="shared" si="83"/>
        <v>Dec</v>
      </c>
      <c r="G1731" s="25">
        <f>Raw_Orders!G1731</f>
        <v>523</v>
      </c>
      <c r="H1731" s="29">
        <f>Raw_Orders!K1731</f>
        <v>2662.27</v>
      </c>
      <c r="I1731" s="25">
        <f>INDEX(tblAccounts[sales_rep_id],MATCH(B1731,tblAccounts[id],0))</f>
        <v>321720</v>
      </c>
      <c r="J1731" s="25">
        <f>INDEX(tblReps[region_id],MATCH(I1731,tblReps[id],0))</f>
        <v>2</v>
      </c>
      <c r="K1731" s="25" t="str">
        <f>INDEX(tblRegions[name],MATCH(J1731,tblRegions[id],0))</f>
        <v>Midwest</v>
      </c>
    </row>
    <row r="1732" spans="1:11" ht="15" customHeight="1" x14ac:dyDescent="0.3">
      <c r="A1732" s="25">
        <f>Raw_Orders!A1732</f>
        <v>1731</v>
      </c>
      <c r="B1732" s="25">
        <f>Raw_Orders!B1732</f>
        <v>2321</v>
      </c>
      <c r="C1732" s="30">
        <f>INT(Raw_Orders!C1732)</f>
        <v>42725</v>
      </c>
      <c r="D1732" s="25">
        <f t="shared" si="81"/>
        <v>2016</v>
      </c>
      <c r="E1732" s="25">
        <f t="shared" si="82"/>
        <v>12</v>
      </c>
      <c r="F1732" s="25" t="str">
        <f t="shared" si="83"/>
        <v>Dec</v>
      </c>
      <c r="G1732" s="25">
        <f>Raw_Orders!G1732</f>
        <v>365</v>
      </c>
      <c r="H1732" s="29">
        <f>Raw_Orders!K1732</f>
        <v>1936.39</v>
      </c>
      <c r="I1732" s="25">
        <f>INDEX(tblAccounts[sales_rep_id],MATCH(B1732,tblAccounts[id],0))</f>
        <v>321730</v>
      </c>
      <c r="J1732" s="25">
        <f>INDEX(tblReps[region_id],MATCH(I1732,tblReps[id],0))</f>
        <v>2</v>
      </c>
      <c r="K1732" s="25" t="str">
        <f>INDEX(tblRegions[name],MATCH(J1732,tblRegions[id],0))</f>
        <v>Midwest</v>
      </c>
    </row>
    <row r="1733" spans="1:11" ht="15" customHeight="1" x14ac:dyDescent="0.3">
      <c r="A1733" s="25">
        <f>Raw_Orders!A1733</f>
        <v>1732</v>
      </c>
      <c r="B1733" s="25">
        <f>Raw_Orders!B1733</f>
        <v>2331</v>
      </c>
      <c r="C1733" s="30">
        <f>INT(Raw_Orders!C1733)</f>
        <v>41619</v>
      </c>
      <c r="D1733" s="25">
        <f t="shared" si="81"/>
        <v>2013</v>
      </c>
      <c r="E1733" s="25">
        <f t="shared" si="82"/>
        <v>12</v>
      </c>
      <c r="F1733" s="25" t="str">
        <f t="shared" si="83"/>
        <v>Dec</v>
      </c>
      <c r="G1733" s="25">
        <f>Raw_Orders!G1733</f>
        <v>231</v>
      </c>
      <c r="H1733" s="29">
        <f>Raw_Orders!K1733</f>
        <v>1378.97</v>
      </c>
      <c r="I1733" s="25">
        <f>INDEX(tblAccounts[sales_rep_id],MATCH(B1733,tblAccounts[id],0))</f>
        <v>321740</v>
      </c>
      <c r="J1733" s="25">
        <f>INDEX(tblReps[region_id],MATCH(I1733,tblReps[id],0))</f>
        <v>2</v>
      </c>
      <c r="K1733" s="25" t="str">
        <f>INDEX(tblRegions[name],MATCH(J1733,tblRegions[id],0))</f>
        <v>Midwest</v>
      </c>
    </row>
    <row r="1734" spans="1:11" ht="15" customHeight="1" x14ac:dyDescent="0.3">
      <c r="A1734" s="25">
        <f>Raw_Orders!A1734</f>
        <v>1733</v>
      </c>
      <c r="B1734" s="25">
        <f>Raw_Orders!B1734</f>
        <v>2331</v>
      </c>
      <c r="C1734" s="30">
        <f>INT(Raw_Orders!C1734)</f>
        <v>41648</v>
      </c>
      <c r="D1734" s="25">
        <f t="shared" si="81"/>
        <v>2014</v>
      </c>
      <c r="E1734" s="25">
        <f t="shared" si="82"/>
        <v>1</v>
      </c>
      <c r="F1734" s="25" t="str">
        <f t="shared" si="83"/>
        <v>Jan</v>
      </c>
      <c r="G1734" s="25">
        <f>Raw_Orders!G1734</f>
        <v>165</v>
      </c>
      <c r="H1734" s="29">
        <f>Raw_Orders!K1734</f>
        <v>892.21</v>
      </c>
      <c r="I1734" s="25">
        <f>INDEX(tblAccounts[sales_rep_id],MATCH(B1734,tblAccounts[id],0))</f>
        <v>321740</v>
      </c>
      <c r="J1734" s="25">
        <f>INDEX(tblReps[region_id],MATCH(I1734,tblReps[id],0))</f>
        <v>2</v>
      </c>
      <c r="K1734" s="25" t="str">
        <f>INDEX(tblRegions[name],MATCH(J1734,tblRegions[id],0))</f>
        <v>Midwest</v>
      </c>
    </row>
    <row r="1735" spans="1:11" ht="15" customHeight="1" x14ac:dyDescent="0.3">
      <c r="A1735" s="25">
        <f>Raw_Orders!A1735</f>
        <v>1734</v>
      </c>
      <c r="B1735" s="25">
        <f>Raw_Orders!B1735</f>
        <v>2331</v>
      </c>
      <c r="C1735" s="30">
        <f>INT(Raw_Orders!C1735)</f>
        <v>41678</v>
      </c>
      <c r="D1735" s="25">
        <f t="shared" si="81"/>
        <v>2014</v>
      </c>
      <c r="E1735" s="25">
        <f t="shared" si="82"/>
        <v>2</v>
      </c>
      <c r="F1735" s="25" t="str">
        <f t="shared" si="83"/>
        <v>Feb</v>
      </c>
      <c r="G1735" s="25">
        <f>Raw_Orders!G1735</f>
        <v>2736</v>
      </c>
      <c r="H1735" s="29">
        <f>Raw_Orders!K1735</f>
        <v>13733.35</v>
      </c>
      <c r="I1735" s="25">
        <f>INDEX(tblAccounts[sales_rep_id],MATCH(B1735,tblAccounts[id],0))</f>
        <v>321740</v>
      </c>
      <c r="J1735" s="25">
        <f>INDEX(tblReps[region_id],MATCH(I1735,tblReps[id],0))</f>
        <v>2</v>
      </c>
      <c r="K1735" s="25" t="str">
        <f>INDEX(tblRegions[name],MATCH(J1735,tblRegions[id],0))</f>
        <v>Midwest</v>
      </c>
    </row>
    <row r="1736" spans="1:11" ht="15" customHeight="1" x14ac:dyDescent="0.3">
      <c r="A1736" s="25">
        <f>Raw_Orders!A1736</f>
        <v>1735</v>
      </c>
      <c r="B1736" s="25">
        <f>Raw_Orders!B1736</f>
        <v>2331</v>
      </c>
      <c r="C1736" s="30">
        <f>INT(Raw_Orders!C1736)</f>
        <v>41708</v>
      </c>
      <c r="D1736" s="25">
        <f t="shared" si="81"/>
        <v>2014</v>
      </c>
      <c r="E1736" s="25">
        <f t="shared" si="82"/>
        <v>3</v>
      </c>
      <c r="F1736" s="25" t="str">
        <f t="shared" si="83"/>
        <v>Mar</v>
      </c>
      <c r="G1736" s="25">
        <f>Raw_Orders!G1736</f>
        <v>169</v>
      </c>
      <c r="H1736" s="29">
        <f>Raw_Orders!K1736</f>
        <v>899.65</v>
      </c>
      <c r="I1736" s="25">
        <f>INDEX(tblAccounts[sales_rep_id],MATCH(B1736,tblAccounts[id],0))</f>
        <v>321740</v>
      </c>
      <c r="J1736" s="25">
        <f>INDEX(tblReps[region_id],MATCH(I1736,tblReps[id],0))</f>
        <v>2</v>
      </c>
      <c r="K1736" s="25" t="str">
        <f>INDEX(tblRegions[name],MATCH(J1736,tblRegions[id],0))</f>
        <v>Midwest</v>
      </c>
    </row>
    <row r="1737" spans="1:11" ht="15" customHeight="1" x14ac:dyDescent="0.3">
      <c r="A1737" s="25">
        <f>Raw_Orders!A1737</f>
        <v>1736</v>
      </c>
      <c r="B1737" s="25">
        <f>Raw_Orders!B1737</f>
        <v>2331</v>
      </c>
      <c r="C1737" s="30">
        <f>INT(Raw_Orders!C1737)</f>
        <v>41738</v>
      </c>
      <c r="D1737" s="25">
        <f t="shared" si="81"/>
        <v>2014</v>
      </c>
      <c r="E1737" s="25">
        <f t="shared" si="82"/>
        <v>4</v>
      </c>
      <c r="F1737" s="25" t="str">
        <f t="shared" si="83"/>
        <v>Apr</v>
      </c>
      <c r="G1737" s="25">
        <f>Raw_Orders!G1737</f>
        <v>230</v>
      </c>
      <c r="H1737" s="29">
        <f>Raw_Orders!K1737</f>
        <v>1382.37</v>
      </c>
      <c r="I1737" s="25">
        <f>INDEX(tblAccounts[sales_rep_id],MATCH(B1737,tblAccounts[id],0))</f>
        <v>321740</v>
      </c>
      <c r="J1737" s="25">
        <f>INDEX(tblReps[region_id],MATCH(I1737,tblReps[id],0))</f>
        <v>2</v>
      </c>
      <c r="K1737" s="25" t="str">
        <f>INDEX(tblRegions[name],MATCH(J1737,tblRegions[id],0))</f>
        <v>Midwest</v>
      </c>
    </row>
    <row r="1738" spans="1:11" ht="15" customHeight="1" x14ac:dyDescent="0.3">
      <c r="A1738" s="25">
        <f>Raw_Orders!A1738</f>
        <v>1737</v>
      </c>
      <c r="B1738" s="25">
        <f>Raw_Orders!B1738</f>
        <v>2331</v>
      </c>
      <c r="C1738" s="30">
        <f>INT(Raw_Orders!C1738)</f>
        <v>41796</v>
      </c>
      <c r="D1738" s="25">
        <f t="shared" si="81"/>
        <v>2014</v>
      </c>
      <c r="E1738" s="25">
        <f t="shared" si="82"/>
        <v>6</v>
      </c>
      <c r="F1738" s="25" t="str">
        <f t="shared" si="83"/>
        <v>Jun</v>
      </c>
      <c r="G1738" s="25">
        <f>Raw_Orders!G1738</f>
        <v>148</v>
      </c>
      <c r="H1738" s="29">
        <f>Raw_Orders!K1738</f>
        <v>768.52</v>
      </c>
      <c r="I1738" s="25">
        <f>INDEX(tblAccounts[sales_rep_id],MATCH(B1738,tblAccounts[id],0))</f>
        <v>321740</v>
      </c>
      <c r="J1738" s="25">
        <f>INDEX(tblReps[region_id],MATCH(I1738,tblReps[id],0))</f>
        <v>2</v>
      </c>
      <c r="K1738" s="25" t="str">
        <f>INDEX(tblRegions[name],MATCH(J1738,tblRegions[id],0))</f>
        <v>Midwest</v>
      </c>
    </row>
    <row r="1739" spans="1:11" ht="15" customHeight="1" x14ac:dyDescent="0.3">
      <c r="A1739" s="25">
        <f>Raw_Orders!A1739</f>
        <v>1738</v>
      </c>
      <c r="B1739" s="25">
        <f>Raw_Orders!B1739</f>
        <v>2331</v>
      </c>
      <c r="C1739" s="30">
        <f>INT(Raw_Orders!C1739)</f>
        <v>41826</v>
      </c>
      <c r="D1739" s="25">
        <f t="shared" si="81"/>
        <v>2014</v>
      </c>
      <c r="E1739" s="25">
        <f t="shared" si="82"/>
        <v>7</v>
      </c>
      <c r="F1739" s="25" t="str">
        <f t="shared" si="83"/>
        <v>Jul</v>
      </c>
      <c r="G1739" s="25">
        <f>Raw_Orders!G1739</f>
        <v>346</v>
      </c>
      <c r="H1739" s="29">
        <f>Raw_Orders!K1739</f>
        <v>2187.2199999999998</v>
      </c>
      <c r="I1739" s="25">
        <f>INDEX(tblAccounts[sales_rep_id],MATCH(B1739,tblAccounts[id],0))</f>
        <v>321740</v>
      </c>
      <c r="J1739" s="25">
        <f>INDEX(tblReps[region_id],MATCH(I1739,tblReps[id],0))</f>
        <v>2</v>
      </c>
      <c r="K1739" s="25" t="str">
        <f>INDEX(tblRegions[name],MATCH(J1739,tblRegions[id],0))</f>
        <v>Midwest</v>
      </c>
    </row>
    <row r="1740" spans="1:11" ht="15" customHeight="1" x14ac:dyDescent="0.3">
      <c r="A1740" s="25">
        <f>Raw_Orders!A1740</f>
        <v>1739</v>
      </c>
      <c r="B1740" s="25">
        <f>Raw_Orders!B1740</f>
        <v>2331</v>
      </c>
      <c r="C1740" s="30">
        <f>INT(Raw_Orders!C1740)</f>
        <v>41855</v>
      </c>
      <c r="D1740" s="25">
        <f t="shared" si="81"/>
        <v>2014</v>
      </c>
      <c r="E1740" s="25">
        <f t="shared" si="82"/>
        <v>8</v>
      </c>
      <c r="F1740" s="25" t="str">
        <f t="shared" si="83"/>
        <v>Aug</v>
      </c>
      <c r="G1740" s="25">
        <f>Raw_Orders!G1740</f>
        <v>161</v>
      </c>
      <c r="H1740" s="29">
        <f>Raw_Orders!K1740</f>
        <v>815.89</v>
      </c>
      <c r="I1740" s="25">
        <f>INDEX(tblAccounts[sales_rep_id],MATCH(B1740,tblAccounts[id],0))</f>
        <v>321740</v>
      </c>
      <c r="J1740" s="25">
        <f>INDEX(tblReps[region_id],MATCH(I1740,tblReps[id],0))</f>
        <v>2</v>
      </c>
      <c r="K1740" s="25" t="str">
        <f>INDEX(tblRegions[name],MATCH(J1740,tblRegions[id],0))</f>
        <v>Midwest</v>
      </c>
    </row>
    <row r="1741" spans="1:11" ht="15" customHeight="1" x14ac:dyDescent="0.3">
      <c r="A1741" s="25">
        <f>Raw_Orders!A1741</f>
        <v>1740</v>
      </c>
      <c r="B1741" s="25">
        <f>Raw_Orders!B1741</f>
        <v>2331</v>
      </c>
      <c r="C1741" s="30">
        <f>INT(Raw_Orders!C1741)</f>
        <v>41884</v>
      </c>
      <c r="D1741" s="25">
        <f t="shared" si="81"/>
        <v>2014</v>
      </c>
      <c r="E1741" s="25">
        <f t="shared" si="82"/>
        <v>9</v>
      </c>
      <c r="F1741" s="25" t="str">
        <f t="shared" si="83"/>
        <v>Sep</v>
      </c>
      <c r="G1741" s="25">
        <f>Raw_Orders!G1741</f>
        <v>241</v>
      </c>
      <c r="H1741" s="29">
        <f>Raw_Orders!K1741</f>
        <v>1255.8</v>
      </c>
      <c r="I1741" s="25">
        <f>INDEX(tblAccounts[sales_rep_id],MATCH(B1741,tblAccounts[id],0))</f>
        <v>321740</v>
      </c>
      <c r="J1741" s="25">
        <f>INDEX(tblReps[region_id],MATCH(I1741,tblReps[id],0))</f>
        <v>2</v>
      </c>
      <c r="K1741" s="25" t="str">
        <f>INDEX(tblRegions[name],MATCH(J1741,tblRegions[id],0))</f>
        <v>Midwest</v>
      </c>
    </row>
    <row r="1742" spans="1:11" ht="15" customHeight="1" x14ac:dyDescent="0.3">
      <c r="A1742" s="25">
        <f>Raw_Orders!A1742</f>
        <v>1741</v>
      </c>
      <c r="B1742" s="25">
        <f>Raw_Orders!B1742</f>
        <v>2341</v>
      </c>
      <c r="C1742" s="30">
        <f>INT(Raw_Orders!C1742)</f>
        <v>41990</v>
      </c>
      <c r="D1742" s="25">
        <f t="shared" si="81"/>
        <v>2014</v>
      </c>
      <c r="E1742" s="25">
        <f t="shared" si="82"/>
        <v>12</v>
      </c>
      <c r="F1742" s="25" t="str">
        <f t="shared" si="83"/>
        <v>Dec</v>
      </c>
      <c r="G1742" s="25">
        <f>Raw_Orders!G1742</f>
        <v>534</v>
      </c>
      <c r="H1742" s="29">
        <f>Raw_Orders!K1742</f>
        <v>2704.66</v>
      </c>
      <c r="I1742" s="25">
        <f>INDEX(tblAccounts[sales_rep_id],MATCH(B1742,tblAccounts[id],0))</f>
        <v>321750</v>
      </c>
      <c r="J1742" s="25">
        <f>INDEX(tblReps[region_id],MATCH(I1742,tblReps[id],0))</f>
        <v>2</v>
      </c>
      <c r="K1742" s="25" t="str">
        <f>INDEX(tblRegions[name],MATCH(J1742,tblRegions[id],0))</f>
        <v>Midwest</v>
      </c>
    </row>
    <row r="1743" spans="1:11" ht="15" customHeight="1" x14ac:dyDescent="0.3">
      <c r="A1743" s="25">
        <f>Raw_Orders!A1743</f>
        <v>1742</v>
      </c>
      <c r="B1743" s="25">
        <f>Raw_Orders!B1743</f>
        <v>2341</v>
      </c>
      <c r="C1743" s="30">
        <f>INT(Raw_Orders!C1743)</f>
        <v>42020</v>
      </c>
      <c r="D1743" s="25">
        <f t="shared" si="81"/>
        <v>2015</v>
      </c>
      <c r="E1743" s="25">
        <f t="shared" si="82"/>
        <v>1</v>
      </c>
      <c r="F1743" s="25" t="str">
        <f t="shared" si="83"/>
        <v>Jan</v>
      </c>
      <c r="G1743" s="25">
        <f>Raw_Orders!G1743</f>
        <v>570</v>
      </c>
      <c r="H1743" s="29">
        <f>Raw_Orders!K1743</f>
        <v>2854.3</v>
      </c>
      <c r="I1743" s="25">
        <f>INDEX(tblAccounts[sales_rep_id],MATCH(B1743,tblAccounts[id],0))</f>
        <v>321750</v>
      </c>
      <c r="J1743" s="25">
        <f>INDEX(tblReps[region_id],MATCH(I1743,tblReps[id],0))</f>
        <v>2</v>
      </c>
      <c r="K1743" s="25" t="str">
        <f>INDEX(tblRegions[name],MATCH(J1743,tblRegions[id],0))</f>
        <v>Midwest</v>
      </c>
    </row>
    <row r="1744" spans="1:11" ht="15" customHeight="1" x14ac:dyDescent="0.3">
      <c r="A1744" s="25">
        <f>Raw_Orders!A1744</f>
        <v>1743</v>
      </c>
      <c r="B1744" s="25">
        <f>Raw_Orders!B1744</f>
        <v>2341</v>
      </c>
      <c r="C1744" s="30">
        <f>INT(Raw_Orders!C1744)</f>
        <v>42049</v>
      </c>
      <c r="D1744" s="25">
        <f t="shared" si="81"/>
        <v>2015</v>
      </c>
      <c r="E1744" s="25">
        <f t="shared" si="82"/>
        <v>2</v>
      </c>
      <c r="F1744" s="25" t="str">
        <f t="shared" si="83"/>
        <v>Feb</v>
      </c>
      <c r="G1744" s="25">
        <f>Raw_Orders!G1744</f>
        <v>522</v>
      </c>
      <c r="H1744" s="29">
        <f>Raw_Orders!K1744</f>
        <v>2614.17</v>
      </c>
      <c r="I1744" s="25">
        <f>INDEX(tblAccounts[sales_rep_id],MATCH(B1744,tblAccounts[id],0))</f>
        <v>321750</v>
      </c>
      <c r="J1744" s="25">
        <f>INDEX(tblReps[region_id],MATCH(I1744,tblReps[id],0))</f>
        <v>2</v>
      </c>
      <c r="K1744" s="25" t="str">
        <f>INDEX(tblRegions[name],MATCH(J1744,tblRegions[id],0))</f>
        <v>Midwest</v>
      </c>
    </row>
    <row r="1745" spans="1:11" ht="15" customHeight="1" x14ac:dyDescent="0.3">
      <c r="A1745" s="25">
        <f>Raw_Orders!A1745</f>
        <v>1744</v>
      </c>
      <c r="B1745" s="25">
        <f>Raw_Orders!B1745</f>
        <v>2341</v>
      </c>
      <c r="C1745" s="30">
        <f>INT(Raw_Orders!C1745)</f>
        <v>42078</v>
      </c>
      <c r="D1745" s="25">
        <f t="shared" si="81"/>
        <v>2015</v>
      </c>
      <c r="E1745" s="25">
        <f t="shared" si="82"/>
        <v>3</v>
      </c>
      <c r="F1745" s="25" t="str">
        <f t="shared" si="83"/>
        <v>Mar</v>
      </c>
      <c r="G1745" s="25">
        <f>Raw_Orders!G1745</f>
        <v>520</v>
      </c>
      <c r="H1745" s="29">
        <f>Raw_Orders!K1745</f>
        <v>2680.47</v>
      </c>
      <c r="I1745" s="25">
        <f>INDEX(tblAccounts[sales_rep_id],MATCH(B1745,tblAccounts[id],0))</f>
        <v>321750</v>
      </c>
      <c r="J1745" s="25">
        <f>INDEX(tblReps[region_id],MATCH(I1745,tblReps[id],0))</f>
        <v>2</v>
      </c>
      <c r="K1745" s="25" t="str">
        <f>INDEX(tblRegions[name],MATCH(J1745,tblRegions[id],0))</f>
        <v>Midwest</v>
      </c>
    </row>
    <row r="1746" spans="1:11" ht="15" customHeight="1" x14ac:dyDescent="0.3">
      <c r="A1746" s="25">
        <f>Raw_Orders!A1746</f>
        <v>1745</v>
      </c>
      <c r="B1746" s="25">
        <f>Raw_Orders!B1746</f>
        <v>2341</v>
      </c>
      <c r="C1746" s="30">
        <f>INT(Raw_Orders!C1746)</f>
        <v>42107</v>
      </c>
      <c r="D1746" s="25">
        <f t="shared" si="81"/>
        <v>2015</v>
      </c>
      <c r="E1746" s="25">
        <f t="shared" si="82"/>
        <v>4</v>
      </c>
      <c r="F1746" s="25" t="str">
        <f t="shared" si="83"/>
        <v>Apr</v>
      </c>
      <c r="G1746" s="25">
        <f>Raw_Orders!G1746</f>
        <v>528</v>
      </c>
      <c r="H1746" s="29">
        <f>Raw_Orders!K1746</f>
        <v>2721.69</v>
      </c>
      <c r="I1746" s="25">
        <f>INDEX(tblAccounts[sales_rep_id],MATCH(B1746,tblAccounts[id],0))</f>
        <v>321750</v>
      </c>
      <c r="J1746" s="25">
        <f>INDEX(tblReps[region_id],MATCH(I1746,tblReps[id],0))</f>
        <v>2</v>
      </c>
      <c r="K1746" s="25" t="str">
        <f>INDEX(tblRegions[name],MATCH(J1746,tblRegions[id],0))</f>
        <v>Midwest</v>
      </c>
    </row>
    <row r="1747" spans="1:11" ht="15" customHeight="1" x14ac:dyDescent="0.3">
      <c r="A1747" s="25">
        <f>Raw_Orders!A1747</f>
        <v>1746</v>
      </c>
      <c r="B1747" s="25">
        <f>Raw_Orders!B1747</f>
        <v>2341</v>
      </c>
      <c r="C1747" s="30">
        <f>INT(Raw_Orders!C1747)</f>
        <v>42136</v>
      </c>
      <c r="D1747" s="25">
        <f t="shared" si="81"/>
        <v>2015</v>
      </c>
      <c r="E1747" s="25">
        <f t="shared" si="82"/>
        <v>5</v>
      </c>
      <c r="F1747" s="25" t="str">
        <f t="shared" si="83"/>
        <v>May</v>
      </c>
      <c r="G1747" s="25">
        <f>Raw_Orders!G1747</f>
        <v>617</v>
      </c>
      <c r="H1747" s="29">
        <f>Raw_Orders!K1747</f>
        <v>3147.04</v>
      </c>
      <c r="I1747" s="25">
        <f>INDEX(tblAccounts[sales_rep_id],MATCH(B1747,tblAccounts[id],0))</f>
        <v>321750</v>
      </c>
      <c r="J1747" s="25">
        <f>INDEX(tblReps[region_id],MATCH(I1747,tblReps[id],0))</f>
        <v>2</v>
      </c>
      <c r="K1747" s="25" t="str">
        <f>INDEX(tblRegions[name],MATCH(J1747,tblRegions[id],0))</f>
        <v>Midwest</v>
      </c>
    </row>
    <row r="1748" spans="1:11" ht="15" customHeight="1" x14ac:dyDescent="0.3">
      <c r="A1748" s="25">
        <f>Raw_Orders!A1748</f>
        <v>1747</v>
      </c>
      <c r="B1748" s="25">
        <f>Raw_Orders!B1748</f>
        <v>2341</v>
      </c>
      <c r="C1748" s="30">
        <f>INT(Raw_Orders!C1748)</f>
        <v>42165</v>
      </c>
      <c r="D1748" s="25">
        <f t="shared" si="81"/>
        <v>2015</v>
      </c>
      <c r="E1748" s="25">
        <f t="shared" si="82"/>
        <v>6</v>
      </c>
      <c r="F1748" s="25" t="str">
        <f t="shared" si="83"/>
        <v>Jun</v>
      </c>
      <c r="G1748" s="25">
        <f>Raw_Orders!G1748</f>
        <v>2536</v>
      </c>
      <c r="H1748" s="29">
        <f>Raw_Orders!K1748</f>
        <v>18917.77</v>
      </c>
      <c r="I1748" s="25">
        <f>INDEX(tblAccounts[sales_rep_id],MATCH(B1748,tblAccounts[id],0))</f>
        <v>321750</v>
      </c>
      <c r="J1748" s="25">
        <f>INDEX(tblReps[region_id],MATCH(I1748,tblReps[id],0))</f>
        <v>2</v>
      </c>
      <c r="K1748" s="25" t="str">
        <f>INDEX(tblRegions[name],MATCH(J1748,tblRegions[id],0))</f>
        <v>Midwest</v>
      </c>
    </row>
    <row r="1749" spans="1:11" ht="15" customHeight="1" x14ac:dyDescent="0.3">
      <c r="A1749" s="25">
        <f>Raw_Orders!A1749</f>
        <v>1748</v>
      </c>
      <c r="B1749" s="25">
        <f>Raw_Orders!B1749</f>
        <v>2341</v>
      </c>
      <c r="C1749" s="30">
        <f>INT(Raw_Orders!C1749)</f>
        <v>42194</v>
      </c>
      <c r="D1749" s="25">
        <f t="shared" si="81"/>
        <v>2015</v>
      </c>
      <c r="E1749" s="25">
        <f t="shared" si="82"/>
        <v>7</v>
      </c>
      <c r="F1749" s="25" t="str">
        <f t="shared" si="83"/>
        <v>Jul</v>
      </c>
      <c r="G1749" s="25">
        <f>Raw_Orders!G1749</f>
        <v>784</v>
      </c>
      <c r="H1749" s="29">
        <f>Raw_Orders!K1749</f>
        <v>4078.01</v>
      </c>
      <c r="I1749" s="25">
        <f>INDEX(tblAccounts[sales_rep_id],MATCH(B1749,tblAccounts[id],0))</f>
        <v>321750</v>
      </c>
      <c r="J1749" s="25">
        <f>INDEX(tblReps[region_id],MATCH(I1749,tblReps[id],0))</f>
        <v>2</v>
      </c>
      <c r="K1749" s="25" t="str">
        <f>INDEX(tblRegions[name],MATCH(J1749,tblRegions[id],0))</f>
        <v>Midwest</v>
      </c>
    </row>
    <row r="1750" spans="1:11" ht="15" customHeight="1" x14ac:dyDescent="0.3">
      <c r="A1750" s="25">
        <f>Raw_Orders!A1750</f>
        <v>1749</v>
      </c>
      <c r="B1750" s="25">
        <f>Raw_Orders!B1750</f>
        <v>2341</v>
      </c>
      <c r="C1750" s="30">
        <f>INT(Raw_Orders!C1750)</f>
        <v>42223</v>
      </c>
      <c r="D1750" s="25">
        <f t="shared" si="81"/>
        <v>2015</v>
      </c>
      <c r="E1750" s="25">
        <f t="shared" si="82"/>
        <v>8</v>
      </c>
      <c r="F1750" s="25" t="str">
        <f t="shared" si="83"/>
        <v>Aug</v>
      </c>
      <c r="G1750" s="25">
        <f>Raw_Orders!G1750</f>
        <v>507</v>
      </c>
      <c r="H1750" s="29">
        <f>Raw_Orders!K1750</f>
        <v>2580.0100000000002</v>
      </c>
      <c r="I1750" s="25">
        <f>INDEX(tblAccounts[sales_rep_id],MATCH(B1750,tblAccounts[id],0))</f>
        <v>321750</v>
      </c>
      <c r="J1750" s="25">
        <f>INDEX(tblReps[region_id],MATCH(I1750,tblReps[id],0))</f>
        <v>2</v>
      </c>
      <c r="K1750" s="25" t="str">
        <f>INDEX(tblRegions[name],MATCH(J1750,tblRegions[id],0))</f>
        <v>Midwest</v>
      </c>
    </row>
    <row r="1751" spans="1:11" ht="15" customHeight="1" x14ac:dyDescent="0.3">
      <c r="A1751" s="25">
        <f>Raw_Orders!A1751</f>
        <v>1750</v>
      </c>
      <c r="B1751" s="25">
        <f>Raw_Orders!B1751</f>
        <v>2341</v>
      </c>
      <c r="C1751" s="30">
        <f>INT(Raw_Orders!C1751)</f>
        <v>42253</v>
      </c>
      <c r="D1751" s="25">
        <f t="shared" si="81"/>
        <v>2015</v>
      </c>
      <c r="E1751" s="25">
        <f t="shared" si="82"/>
        <v>9</v>
      </c>
      <c r="F1751" s="25" t="str">
        <f t="shared" si="83"/>
        <v>Sep</v>
      </c>
      <c r="G1751" s="25">
        <f>Raw_Orders!G1751</f>
        <v>515</v>
      </c>
      <c r="H1751" s="29">
        <f>Raw_Orders!K1751</f>
        <v>2634.24</v>
      </c>
      <c r="I1751" s="25">
        <f>INDEX(tblAccounts[sales_rep_id],MATCH(B1751,tblAccounts[id],0))</f>
        <v>321750</v>
      </c>
      <c r="J1751" s="25">
        <f>INDEX(tblReps[region_id],MATCH(I1751,tblReps[id],0))</f>
        <v>2</v>
      </c>
      <c r="K1751" s="25" t="str">
        <f>INDEX(tblRegions[name],MATCH(J1751,tblRegions[id],0))</f>
        <v>Midwest</v>
      </c>
    </row>
    <row r="1752" spans="1:11" ht="15" customHeight="1" x14ac:dyDescent="0.3">
      <c r="A1752" s="25">
        <f>Raw_Orders!A1752</f>
        <v>1751</v>
      </c>
      <c r="B1752" s="25">
        <f>Raw_Orders!B1752</f>
        <v>2341</v>
      </c>
      <c r="C1752" s="30">
        <f>INT(Raw_Orders!C1752)</f>
        <v>42283</v>
      </c>
      <c r="D1752" s="25">
        <f t="shared" si="81"/>
        <v>2015</v>
      </c>
      <c r="E1752" s="25">
        <f t="shared" si="82"/>
        <v>10</v>
      </c>
      <c r="F1752" s="25" t="str">
        <f t="shared" si="83"/>
        <v>Oct</v>
      </c>
      <c r="G1752" s="25">
        <f>Raw_Orders!G1752</f>
        <v>533</v>
      </c>
      <c r="H1752" s="29">
        <f>Raw_Orders!K1752</f>
        <v>2755.38</v>
      </c>
      <c r="I1752" s="25">
        <f>INDEX(tblAccounts[sales_rep_id],MATCH(B1752,tblAccounts[id],0))</f>
        <v>321750</v>
      </c>
      <c r="J1752" s="25">
        <f>INDEX(tblReps[region_id],MATCH(I1752,tblReps[id],0))</f>
        <v>2</v>
      </c>
      <c r="K1752" s="25" t="str">
        <f>INDEX(tblRegions[name],MATCH(J1752,tblRegions[id],0))</f>
        <v>Midwest</v>
      </c>
    </row>
    <row r="1753" spans="1:11" ht="15" customHeight="1" x14ac:dyDescent="0.3">
      <c r="A1753" s="25">
        <f>Raw_Orders!A1753</f>
        <v>1752</v>
      </c>
      <c r="B1753" s="25">
        <f>Raw_Orders!B1753</f>
        <v>2341</v>
      </c>
      <c r="C1753" s="30">
        <f>INT(Raw_Orders!C1753)</f>
        <v>42313</v>
      </c>
      <c r="D1753" s="25">
        <f t="shared" si="81"/>
        <v>2015</v>
      </c>
      <c r="E1753" s="25">
        <f t="shared" si="82"/>
        <v>11</v>
      </c>
      <c r="F1753" s="25" t="str">
        <f t="shared" si="83"/>
        <v>Nov</v>
      </c>
      <c r="G1753" s="25">
        <f>Raw_Orders!G1753</f>
        <v>463</v>
      </c>
      <c r="H1753" s="29">
        <f>Raw_Orders!K1753</f>
        <v>2310.37</v>
      </c>
      <c r="I1753" s="25">
        <f>INDEX(tblAccounts[sales_rep_id],MATCH(B1753,tblAccounts[id],0))</f>
        <v>321750</v>
      </c>
      <c r="J1753" s="25">
        <f>INDEX(tblReps[region_id],MATCH(I1753,tblReps[id],0))</f>
        <v>2</v>
      </c>
      <c r="K1753" s="25" t="str">
        <f>INDEX(tblRegions[name],MATCH(J1753,tblRegions[id],0))</f>
        <v>Midwest</v>
      </c>
    </row>
    <row r="1754" spans="1:11" ht="15" customHeight="1" x14ac:dyDescent="0.3">
      <c r="A1754" s="25">
        <f>Raw_Orders!A1754</f>
        <v>1753</v>
      </c>
      <c r="B1754" s="25">
        <f>Raw_Orders!B1754</f>
        <v>2341</v>
      </c>
      <c r="C1754" s="30">
        <f>INT(Raw_Orders!C1754)</f>
        <v>42343</v>
      </c>
      <c r="D1754" s="25">
        <f t="shared" si="81"/>
        <v>2015</v>
      </c>
      <c r="E1754" s="25">
        <f t="shared" si="82"/>
        <v>12</v>
      </c>
      <c r="F1754" s="25" t="str">
        <f t="shared" si="83"/>
        <v>Dec</v>
      </c>
      <c r="G1754" s="25">
        <f>Raw_Orders!G1754</f>
        <v>577</v>
      </c>
      <c r="H1754" s="29">
        <f>Raw_Orders!K1754</f>
        <v>3061.36</v>
      </c>
      <c r="I1754" s="25">
        <f>INDEX(tblAccounts[sales_rep_id],MATCH(B1754,tblAccounts[id],0))</f>
        <v>321750</v>
      </c>
      <c r="J1754" s="25">
        <f>INDEX(tblReps[region_id],MATCH(I1754,tblReps[id],0))</f>
        <v>2</v>
      </c>
      <c r="K1754" s="25" t="str">
        <f>INDEX(tblRegions[name],MATCH(J1754,tblRegions[id],0))</f>
        <v>Midwest</v>
      </c>
    </row>
    <row r="1755" spans="1:11" ht="15" customHeight="1" x14ac:dyDescent="0.3">
      <c r="A1755" s="25">
        <f>Raw_Orders!A1755</f>
        <v>1754</v>
      </c>
      <c r="B1755" s="25">
        <f>Raw_Orders!B1755</f>
        <v>2341</v>
      </c>
      <c r="C1755" s="30">
        <f>INT(Raw_Orders!C1755)</f>
        <v>42373</v>
      </c>
      <c r="D1755" s="25">
        <f t="shared" si="81"/>
        <v>2016</v>
      </c>
      <c r="E1755" s="25">
        <f t="shared" si="82"/>
        <v>1</v>
      </c>
      <c r="F1755" s="25" t="str">
        <f t="shared" si="83"/>
        <v>Jan</v>
      </c>
      <c r="G1755" s="25">
        <f>Raw_Orders!G1755</f>
        <v>512</v>
      </c>
      <c r="H1755" s="29">
        <f>Raw_Orders!K1755</f>
        <v>2592.38</v>
      </c>
      <c r="I1755" s="25">
        <f>INDEX(tblAccounts[sales_rep_id],MATCH(B1755,tblAccounts[id],0))</f>
        <v>321750</v>
      </c>
      <c r="J1755" s="25">
        <f>INDEX(tblReps[region_id],MATCH(I1755,tblReps[id],0))</f>
        <v>2</v>
      </c>
      <c r="K1755" s="25" t="str">
        <f>INDEX(tblRegions[name],MATCH(J1755,tblRegions[id],0))</f>
        <v>Midwest</v>
      </c>
    </row>
    <row r="1756" spans="1:11" ht="15" customHeight="1" x14ac:dyDescent="0.3">
      <c r="A1756" s="25">
        <f>Raw_Orders!A1756</f>
        <v>1755</v>
      </c>
      <c r="B1756" s="25">
        <f>Raw_Orders!B1756</f>
        <v>2341</v>
      </c>
      <c r="C1756" s="30">
        <f>INT(Raw_Orders!C1756)</f>
        <v>42402</v>
      </c>
      <c r="D1756" s="25">
        <f t="shared" si="81"/>
        <v>2016</v>
      </c>
      <c r="E1756" s="25">
        <f t="shared" si="82"/>
        <v>2</v>
      </c>
      <c r="F1756" s="25" t="str">
        <f t="shared" si="83"/>
        <v>Feb</v>
      </c>
      <c r="G1756" s="25">
        <f>Raw_Orders!G1756</f>
        <v>490</v>
      </c>
      <c r="H1756" s="29">
        <f>Raw_Orders!K1756</f>
        <v>2445.1</v>
      </c>
      <c r="I1756" s="25">
        <f>INDEX(tblAccounts[sales_rep_id],MATCH(B1756,tblAccounts[id],0))</f>
        <v>321750</v>
      </c>
      <c r="J1756" s="25">
        <f>INDEX(tblReps[region_id],MATCH(I1756,tblReps[id],0))</f>
        <v>2</v>
      </c>
      <c r="K1756" s="25" t="str">
        <f>INDEX(tblRegions[name],MATCH(J1756,tblRegions[id],0))</f>
        <v>Midwest</v>
      </c>
    </row>
    <row r="1757" spans="1:11" ht="15" customHeight="1" x14ac:dyDescent="0.3">
      <c r="A1757" s="25">
        <f>Raw_Orders!A1757</f>
        <v>1756</v>
      </c>
      <c r="B1757" s="25">
        <f>Raw_Orders!B1757</f>
        <v>2341</v>
      </c>
      <c r="C1757" s="30">
        <f>INT(Raw_Orders!C1757)</f>
        <v>42431</v>
      </c>
      <c r="D1757" s="25">
        <f t="shared" si="81"/>
        <v>2016</v>
      </c>
      <c r="E1757" s="25">
        <f t="shared" si="82"/>
        <v>3</v>
      </c>
      <c r="F1757" s="25" t="str">
        <f t="shared" si="83"/>
        <v>Mar</v>
      </c>
      <c r="G1757" s="25">
        <f>Raw_Orders!G1757</f>
        <v>622</v>
      </c>
      <c r="H1757" s="29">
        <f>Raw_Orders!K1757</f>
        <v>3472.47</v>
      </c>
      <c r="I1757" s="25">
        <f>INDEX(tblAccounts[sales_rep_id],MATCH(B1757,tblAccounts[id],0))</f>
        <v>321750</v>
      </c>
      <c r="J1757" s="25">
        <f>INDEX(tblReps[region_id],MATCH(I1757,tblReps[id],0))</f>
        <v>2</v>
      </c>
      <c r="K1757" s="25" t="str">
        <f>INDEX(tblRegions[name],MATCH(J1757,tblRegions[id],0))</f>
        <v>Midwest</v>
      </c>
    </row>
    <row r="1758" spans="1:11" ht="15" customHeight="1" x14ac:dyDescent="0.3">
      <c r="A1758" s="25">
        <f>Raw_Orders!A1758</f>
        <v>1757</v>
      </c>
      <c r="B1758" s="25">
        <f>Raw_Orders!B1758</f>
        <v>2341</v>
      </c>
      <c r="C1758" s="30">
        <f>INT(Raw_Orders!C1758)</f>
        <v>42461</v>
      </c>
      <c r="D1758" s="25">
        <f t="shared" si="81"/>
        <v>2016</v>
      </c>
      <c r="E1758" s="25">
        <f t="shared" si="82"/>
        <v>4</v>
      </c>
      <c r="F1758" s="25" t="str">
        <f t="shared" si="83"/>
        <v>Apr</v>
      </c>
      <c r="G1758" s="25">
        <f>Raw_Orders!G1758</f>
        <v>521</v>
      </c>
      <c r="H1758" s="29">
        <f>Raw_Orders!K1758</f>
        <v>2665.52</v>
      </c>
      <c r="I1758" s="25">
        <f>INDEX(tblAccounts[sales_rep_id],MATCH(B1758,tblAccounts[id],0))</f>
        <v>321750</v>
      </c>
      <c r="J1758" s="25">
        <f>INDEX(tblReps[region_id],MATCH(I1758,tblReps[id],0))</f>
        <v>2</v>
      </c>
      <c r="K1758" s="25" t="str">
        <f>INDEX(tblRegions[name],MATCH(J1758,tblRegions[id],0))</f>
        <v>Midwest</v>
      </c>
    </row>
    <row r="1759" spans="1:11" ht="15" customHeight="1" x14ac:dyDescent="0.3">
      <c r="A1759" s="25">
        <f>Raw_Orders!A1759</f>
        <v>1758</v>
      </c>
      <c r="B1759" s="25">
        <f>Raw_Orders!B1759</f>
        <v>2341</v>
      </c>
      <c r="C1759" s="30">
        <f>INT(Raw_Orders!C1759)</f>
        <v>42491</v>
      </c>
      <c r="D1759" s="25">
        <f t="shared" si="81"/>
        <v>2016</v>
      </c>
      <c r="E1759" s="25">
        <f t="shared" si="82"/>
        <v>5</v>
      </c>
      <c r="F1759" s="25" t="str">
        <f t="shared" si="83"/>
        <v>May</v>
      </c>
      <c r="G1759" s="25">
        <f>Raw_Orders!G1759</f>
        <v>466</v>
      </c>
      <c r="H1759" s="29">
        <f>Raw_Orders!K1759</f>
        <v>2325.34</v>
      </c>
      <c r="I1759" s="25">
        <f>INDEX(tblAccounts[sales_rep_id],MATCH(B1759,tblAccounts[id],0))</f>
        <v>321750</v>
      </c>
      <c r="J1759" s="25">
        <f>INDEX(tblReps[region_id],MATCH(I1759,tblReps[id],0))</f>
        <v>2</v>
      </c>
      <c r="K1759" s="25" t="str">
        <f>INDEX(tblRegions[name],MATCH(J1759,tblRegions[id],0))</f>
        <v>Midwest</v>
      </c>
    </row>
    <row r="1760" spans="1:11" ht="15" customHeight="1" x14ac:dyDescent="0.3">
      <c r="A1760" s="25">
        <f>Raw_Orders!A1760</f>
        <v>1759</v>
      </c>
      <c r="B1760" s="25">
        <f>Raw_Orders!B1760</f>
        <v>2341</v>
      </c>
      <c r="C1760" s="30">
        <f>INT(Raw_Orders!C1760)</f>
        <v>42521</v>
      </c>
      <c r="D1760" s="25">
        <f t="shared" si="81"/>
        <v>2016</v>
      </c>
      <c r="E1760" s="25">
        <f t="shared" si="82"/>
        <v>5</v>
      </c>
      <c r="F1760" s="25" t="str">
        <f t="shared" si="83"/>
        <v>May</v>
      </c>
      <c r="G1760" s="25">
        <f>Raw_Orders!G1760</f>
        <v>497</v>
      </c>
      <c r="H1760" s="29">
        <f>Raw_Orders!K1760</f>
        <v>2483.16</v>
      </c>
      <c r="I1760" s="25">
        <f>INDEX(tblAccounts[sales_rep_id],MATCH(B1760,tblAccounts[id],0))</f>
        <v>321750</v>
      </c>
      <c r="J1760" s="25">
        <f>INDEX(tblReps[region_id],MATCH(I1760,tblReps[id],0))</f>
        <v>2</v>
      </c>
      <c r="K1760" s="25" t="str">
        <f>INDEX(tblRegions[name],MATCH(J1760,tblRegions[id],0))</f>
        <v>Midwest</v>
      </c>
    </row>
    <row r="1761" spans="1:11" ht="15" customHeight="1" x14ac:dyDescent="0.3">
      <c r="A1761" s="25">
        <f>Raw_Orders!A1761</f>
        <v>1760</v>
      </c>
      <c r="B1761" s="25">
        <f>Raw_Orders!B1761</f>
        <v>2341</v>
      </c>
      <c r="C1761" s="30">
        <f>INT(Raw_Orders!C1761)</f>
        <v>42551</v>
      </c>
      <c r="D1761" s="25">
        <f t="shared" si="81"/>
        <v>2016</v>
      </c>
      <c r="E1761" s="25">
        <f t="shared" si="82"/>
        <v>6</v>
      </c>
      <c r="F1761" s="25" t="str">
        <f t="shared" si="83"/>
        <v>Jun</v>
      </c>
      <c r="G1761" s="25">
        <f>Raw_Orders!G1761</f>
        <v>498</v>
      </c>
      <c r="H1761" s="29">
        <f>Raw_Orders!K1761</f>
        <v>2485.02</v>
      </c>
      <c r="I1761" s="25">
        <f>INDEX(tblAccounts[sales_rep_id],MATCH(B1761,tblAccounts[id],0))</f>
        <v>321750</v>
      </c>
      <c r="J1761" s="25">
        <f>INDEX(tblReps[region_id],MATCH(I1761,tblReps[id],0))</f>
        <v>2</v>
      </c>
      <c r="K1761" s="25" t="str">
        <f>INDEX(tblRegions[name],MATCH(J1761,tblRegions[id],0))</f>
        <v>Midwest</v>
      </c>
    </row>
    <row r="1762" spans="1:11" ht="15" customHeight="1" x14ac:dyDescent="0.3">
      <c r="A1762" s="25">
        <f>Raw_Orders!A1762</f>
        <v>1761</v>
      </c>
      <c r="B1762" s="25">
        <f>Raw_Orders!B1762</f>
        <v>2341</v>
      </c>
      <c r="C1762" s="30">
        <f>INT(Raw_Orders!C1762)</f>
        <v>42581</v>
      </c>
      <c r="D1762" s="25">
        <f t="shared" si="81"/>
        <v>2016</v>
      </c>
      <c r="E1762" s="25">
        <f t="shared" si="82"/>
        <v>7</v>
      </c>
      <c r="F1762" s="25" t="str">
        <f t="shared" si="83"/>
        <v>Jul</v>
      </c>
      <c r="G1762" s="25">
        <f>Raw_Orders!G1762</f>
        <v>1003</v>
      </c>
      <c r="H1762" s="29">
        <f>Raw_Orders!K1762</f>
        <v>6111.29</v>
      </c>
      <c r="I1762" s="25">
        <f>INDEX(tblAccounts[sales_rep_id],MATCH(B1762,tblAccounts[id],0))</f>
        <v>321750</v>
      </c>
      <c r="J1762" s="25">
        <f>INDEX(tblReps[region_id],MATCH(I1762,tblReps[id],0))</f>
        <v>2</v>
      </c>
      <c r="K1762" s="25" t="str">
        <f>INDEX(tblRegions[name],MATCH(J1762,tblRegions[id],0))</f>
        <v>Midwest</v>
      </c>
    </row>
    <row r="1763" spans="1:11" ht="15" customHeight="1" x14ac:dyDescent="0.3">
      <c r="A1763" s="25">
        <f>Raw_Orders!A1763</f>
        <v>1762</v>
      </c>
      <c r="B1763" s="25">
        <f>Raw_Orders!B1763</f>
        <v>2341</v>
      </c>
      <c r="C1763" s="30">
        <f>INT(Raw_Orders!C1763)</f>
        <v>42610</v>
      </c>
      <c r="D1763" s="25">
        <f t="shared" si="81"/>
        <v>2016</v>
      </c>
      <c r="E1763" s="25">
        <f t="shared" si="82"/>
        <v>8</v>
      </c>
      <c r="F1763" s="25" t="str">
        <f t="shared" si="83"/>
        <v>Aug</v>
      </c>
      <c r="G1763" s="25">
        <f>Raw_Orders!G1763</f>
        <v>493</v>
      </c>
      <c r="H1763" s="29">
        <f>Raw_Orders!K1763</f>
        <v>2601.4299999999998</v>
      </c>
      <c r="I1763" s="25">
        <f>INDEX(tblAccounts[sales_rep_id],MATCH(B1763,tblAccounts[id],0))</f>
        <v>321750</v>
      </c>
      <c r="J1763" s="25">
        <f>INDEX(tblReps[region_id],MATCH(I1763,tblReps[id],0))</f>
        <v>2</v>
      </c>
      <c r="K1763" s="25" t="str">
        <f>INDEX(tblRegions[name],MATCH(J1763,tblRegions[id],0))</f>
        <v>Midwest</v>
      </c>
    </row>
    <row r="1764" spans="1:11" ht="15" customHeight="1" x14ac:dyDescent="0.3">
      <c r="A1764" s="25">
        <f>Raw_Orders!A1764</f>
        <v>1763</v>
      </c>
      <c r="B1764" s="25">
        <f>Raw_Orders!B1764</f>
        <v>2341</v>
      </c>
      <c r="C1764" s="30">
        <f>INT(Raw_Orders!C1764)</f>
        <v>42639</v>
      </c>
      <c r="D1764" s="25">
        <f t="shared" si="81"/>
        <v>2016</v>
      </c>
      <c r="E1764" s="25">
        <f t="shared" si="82"/>
        <v>9</v>
      </c>
      <c r="F1764" s="25" t="str">
        <f t="shared" si="83"/>
        <v>Sep</v>
      </c>
      <c r="G1764" s="25">
        <f>Raw_Orders!G1764</f>
        <v>521</v>
      </c>
      <c r="H1764" s="29">
        <f>Raw_Orders!K1764</f>
        <v>2622.29</v>
      </c>
      <c r="I1764" s="25">
        <f>INDEX(tblAccounts[sales_rep_id],MATCH(B1764,tblAccounts[id],0))</f>
        <v>321750</v>
      </c>
      <c r="J1764" s="25">
        <f>INDEX(tblReps[region_id],MATCH(I1764,tblReps[id],0))</f>
        <v>2</v>
      </c>
      <c r="K1764" s="25" t="str">
        <f>INDEX(tblRegions[name],MATCH(J1764,tblRegions[id],0))</f>
        <v>Midwest</v>
      </c>
    </row>
    <row r="1765" spans="1:11" ht="15" customHeight="1" x14ac:dyDescent="0.3">
      <c r="A1765" s="25">
        <f>Raw_Orders!A1765</f>
        <v>1764</v>
      </c>
      <c r="B1765" s="25">
        <f>Raw_Orders!B1765</f>
        <v>2341</v>
      </c>
      <c r="C1765" s="30">
        <f>INT(Raw_Orders!C1765)</f>
        <v>42668</v>
      </c>
      <c r="D1765" s="25">
        <f t="shared" si="81"/>
        <v>2016</v>
      </c>
      <c r="E1765" s="25">
        <f t="shared" si="82"/>
        <v>10</v>
      </c>
      <c r="F1765" s="25" t="str">
        <f t="shared" si="83"/>
        <v>Oct</v>
      </c>
      <c r="G1765" s="25">
        <f>Raw_Orders!G1765</f>
        <v>489</v>
      </c>
      <c r="H1765" s="29">
        <f>Raw_Orders!K1765</f>
        <v>2489.52</v>
      </c>
      <c r="I1765" s="25">
        <f>INDEX(tblAccounts[sales_rep_id],MATCH(B1765,tblAccounts[id],0))</f>
        <v>321750</v>
      </c>
      <c r="J1765" s="25">
        <f>INDEX(tblReps[region_id],MATCH(I1765,tblReps[id],0))</f>
        <v>2</v>
      </c>
      <c r="K1765" s="25" t="str">
        <f>INDEX(tblRegions[name],MATCH(J1765,tblRegions[id],0))</f>
        <v>Midwest</v>
      </c>
    </row>
    <row r="1766" spans="1:11" ht="15" customHeight="1" x14ac:dyDescent="0.3">
      <c r="A1766" s="25">
        <f>Raw_Orders!A1766</f>
        <v>1765</v>
      </c>
      <c r="B1766" s="25">
        <f>Raw_Orders!B1766</f>
        <v>2341</v>
      </c>
      <c r="C1766" s="30">
        <f>INT(Raw_Orders!C1766)</f>
        <v>42698</v>
      </c>
      <c r="D1766" s="25">
        <f t="shared" si="81"/>
        <v>2016</v>
      </c>
      <c r="E1766" s="25">
        <f t="shared" si="82"/>
        <v>11</v>
      </c>
      <c r="F1766" s="25" t="str">
        <f t="shared" si="83"/>
        <v>Nov</v>
      </c>
      <c r="G1766" s="25">
        <f>Raw_Orders!G1766</f>
        <v>512</v>
      </c>
      <c r="H1766" s="29">
        <f>Raw_Orders!K1766</f>
        <v>2639.39</v>
      </c>
      <c r="I1766" s="25">
        <f>INDEX(tblAccounts[sales_rep_id],MATCH(B1766,tblAccounts[id],0))</f>
        <v>321750</v>
      </c>
      <c r="J1766" s="25">
        <f>INDEX(tblReps[region_id],MATCH(I1766,tblReps[id],0))</f>
        <v>2</v>
      </c>
      <c r="K1766" s="25" t="str">
        <f>INDEX(tblRegions[name],MATCH(J1766,tblRegions[id],0))</f>
        <v>Midwest</v>
      </c>
    </row>
    <row r="1767" spans="1:11" ht="15" customHeight="1" x14ac:dyDescent="0.3">
      <c r="A1767" s="25">
        <f>Raw_Orders!A1767</f>
        <v>1766</v>
      </c>
      <c r="B1767" s="25">
        <f>Raw_Orders!B1767</f>
        <v>2341</v>
      </c>
      <c r="C1767" s="30">
        <f>INT(Raw_Orders!C1767)</f>
        <v>42727</v>
      </c>
      <c r="D1767" s="25">
        <f t="shared" si="81"/>
        <v>2016</v>
      </c>
      <c r="E1767" s="25">
        <f t="shared" si="82"/>
        <v>12</v>
      </c>
      <c r="F1767" s="25" t="str">
        <f t="shared" si="83"/>
        <v>Dec</v>
      </c>
      <c r="G1767" s="25">
        <f>Raw_Orders!G1767</f>
        <v>549</v>
      </c>
      <c r="H1767" s="29">
        <f>Raw_Orders!K1767</f>
        <v>2892.01</v>
      </c>
      <c r="I1767" s="25">
        <f>INDEX(tblAccounts[sales_rep_id],MATCH(B1767,tblAccounts[id],0))</f>
        <v>321750</v>
      </c>
      <c r="J1767" s="25">
        <f>INDEX(tblReps[region_id],MATCH(I1767,tblReps[id],0))</f>
        <v>2</v>
      </c>
      <c r="K1767" s="25" t="str">
        <f>INDEX(tblRegions[name],MATCH(J1767,tblRegions[id],0))</f>
        <v>Midwest</v>
      </c>
    </row>
    <row r="1768" spans="1:11" ht="15" customHeight="1" x14ac:dyDescent="0.3">
      <c r="A1768" s="25">
        <f>Raw_Orders!A1768</f>
        <v>1767</v>
      </c>
      <c r="B1768" s="25">
        <f>Raw_Orders!B1768</f>
        <v>2351</v>
      </c>
      <c r="C1768" s="30">
        <f>INT(Raw_Orders!C1768)</f>
        <v>41624</v>
      </c>
      <c r="D1768" s="25">
        <f t="shared" si="81"/>
        <v>2013</v>
      </c>
      <c r="E1768" s="25">
        <f t="shared" si="82"/>
        <v>12</v>
      </c>
      <c r="F1768" s="25" t="str">
        <f t="shared" si="83"/>
        <v>Dec</v>
      </c>
      <c r="G1768" s="25">
        <f>Raw_Orders!G1768</f>
        <v>500</v>
      </c>
      <c r="H1768" s="29">
        <f>Raw_Orders!K1768</f>
        <v>2522.54</v>
      </c>
      <c r="I1768" s="25">
        <f>INDEX(tblAccounts[sales_rep_id],MATCH(B1768,tblAccounts[id],0))</f>
        <v>321760</v>
      </c>
      <c r="J1768" s="25">
        <f>INDEX(tblReps[region_id],MATCH(I1768,tblReps[id],0))</f>
        <v>2</v>
      </c>
      <c r="K1768" s="25" t="str">
        <f>INDEX(tblRegions[name],MATCH(J1768,tblRegions[id],0))</f>
        <v>Midwest</v>
      </c>
    </row>
    <row r="1769" spans="1:11" ht="15" customHeight="1" x14ac:dyDescent="0.3">
      <c r="A1769" s="25">
        <f>Raw_Orders!A1769</f>
        <v>1768</v>
      </c>
      <c r="B1769" s="25">
        <f>Raw_Orders!B1769</f>
        <v>2351</v>
      </c>
      <c r="C1769" s="30">
        <f>INT(Raw_Orders!C1769)</f>
        <v>41654</v>
      </c>
      <c r="D1769" s="25">
        <f t="shared" si="81"/>
        <v>2014</v>
      </c>
      <c r="E1769" s="25">
        <f t="shared" si="82"/>
        <v>1</v>
      </c>
      <c r="F1769" s="25" t="str">
        <f t="shared" si="83"/>
        <v>Jan</v>
      </c>
      <c r="G1769" s="25">
        <f>Raw_Orders!G1769</f>
        <v>504</v>
      </c>
      <c r="H1769" s="29">
        <f>Raw_Orders!K1769</f>
        <v>2528.09</v>
      </c>
      <c r="I1769" s="25">
        <f>INDEX(tblAccounts[sales_rep_id],MATCH(B1769,tblAccounts[id],0))</f>
        <v>321760</v>
      </c>
      <c r="J1769" s="25">
        <f>INDEX(tblReps[region_id],MATCH(I1769,tblReps[id],0))</f>
        <v>2</v>
      </c>
      <c r="K1769" s="25" t="str">
        <f>INDEX(tblRegions[name],MATCH(J1769,tblRegions[id],0))</f>
        <v>Midwest</v>
      </c>
    </row>
    <row r="1770" spans="1:11" ht="15" customHeight="1" x14ac:dyDescent="0.3">
      <c r="A1770" s="25">
        <f>Raw_Orders!A1770</f>
        <v>1769</v>
      </c>
      <c r="B1770" s="25">
        <f>Raw_Orders!B1770</f>
        <v>2351</v>
      </c>
      <c r="C1770" s="30">
        <f>INT(Raw_Orders!C1770)</f>
        <v>41683</v>
      </c>
      <c r="D1770" s="25">
        <f t="shared" si="81"/>
        <v>2014</v>
      </c>
      <c r="E1770" s="25">
        <f t="shared" si="82"/>
        <v>2</v>
      </c>
      <c r="F1770" s="25" t="str">
        <f t="shared" si="83"/>
        <v>Feb</v>
      </c>
      <c r="G1770" s="25">
        <f>Raw_Orders!G1770</f>
        <v>303</v>
      </c>
      <c r="H1770" s="29">
        <f>Raw_Orders!K1770</f>
        <v>1580.81</v>
      </c>
      <c r="I1770" s="25">
        <f>INDEX(tblAccounts[sales_rep_id],MATCH(B1770,tblAccounts[id],0))</f>
        <v>321760</v>
      </c>
      <c r="J1770" s="25">
        <f>INDEX(tblReps[region_id],MATCH(I1770,tblReps[id],0))</f>
        <v>2</v>
      </c>
      <c r="K1770" s="25" t="str">
        <f>INDEX(tblRegions[name],MATCH(J1770,tblRegions[id],0))</f>
        <v>Midwest</v>
      </c>
    </row>
    <row r="1771" spans="1:11" ht="15" customHeight="1" x14ac:dyDescent="0.3">
      <c r="A1771" s="25">
        <f>Raw_Orders!A1771</f>
        <v>1770</v>
      </c>
      <c r="B1771" s="25">
        <f>Raw_Orders!B1771</f>
        <v>2351</v>
      </c>
      <c r="C1771" s="30">
        <f>INT(Raw_Orders!C1771)</f>
        <v>41713</v>
      </c>
      <c r="D1771" s="25">
        <f t="shared" si="81"/>
        <v>2014</v>
      </c>
      <c r="E1771" s="25">
        <f t="shared" si="82"/>
        <v>3</v>
      </c>
      <c r="F1771" s="25" t="str">
        <f t="shared" si="83"/>
        <v>Mar</v>
      </c>
      <c r="G1771" s="25">
        <f>Raw_Orders!G1771</f>
        <v>506</v>
      </c>
      <c r="H1771" s="29">
        <f>Raw_Orders!K1771</f>
        <v>2564.94</v>
      </c>
      <c r="I1771" s="25">
        <f>INDEX(tblAccounts[sales_rep_id],MATCH(B1771,tblAccounts[id],0))</f>
        <v>321760</v>
      </c>
      <c r="J1771" s="25">
        <f>INDEX(tblReps[region_id],MATCH(I1771,tblReps[id],0))</f>
        <v>2</v>
      </c>
      <c r="K1771" s="25" t="str">
        <f>INDEX(tblRegions[name],MATCH(J1771,tblRegions[id],0))</f>
        <v>Midwest</v>
      </c>
    </row>
    <row r="1772" spans="1:11" ht="15" customHeight="1" x14ac:dyDescent="0.3">
      <c r="A1772" s="25">
        <f>Raw_Orders!A1772</f>
        <v>1771</v>
      </c>
      <c r="B1772" s="25">
        <f>Raw_Orders!B1772</f>
        <v>2351</v>
      </c>
      <c r="C1772" s="30">
        <f>INT(Raw_Orders!C1772)</f>
        <v>41742</v>
      </c>
      <c r="D1772" s="25">
        <f t="shared" si="81"/>
        <v>2014</v>
      </c>
      <c r="E1772" s="25">
        <f t="shared" si="82"/>
        <v>4</v>
      </c>
      <c r="F1772" s="25" t="str">
        <f t="shared" si="83"/>
        <v>Apr</v>
      </c>
      <c r="G1772" s="25">
        <f>Raw_Orders!G1772</f>
        <v>518</v>
      </c>
      <c r="H1772" s="29">
        <f>Raw_Orders!K1772</f>
        <v>2673.66</v>
      </c>
      <c r="I1772" s="25">
        <f>INDEX(tblAccounts[sales_rep_id],MATCH(B1772,tblAccounts[id],0))</f>
        <v>321760</v>
      </c>
      <c r="J1772" s="25">
        <f>INDEX(tblReps[region_id],MATCH(I1772,tblReps[id],0))</f>
        <v>2</v>
      </c>
      <c r="K1772" s="25" t="str">
        <f>INDEX(tblRegions[name],MATCH(J1772,tblRegions[id],0))</f>
        <v>Midwest</v>
      </c>
    </row>
    <row r="1773" spans="1:11" ht="15" customHeight="1" x14ac:dyDescent="0.3">
      <c r="A1773" s="25">
        <f>Raw_Orders!A1773</f>
        <v>1772</v>
      </c>
      <c r="B1773" s="25">
        <f>Raw_Orders!B1773</f>
        <v>2351</v>
      </c>
      <c r="C1773" s="30">
        <f>INT(Raw_Orders!C1773)</f>
        <v>41771</v>
      </c>
      <c r="D1773" s="25">
        <f t="shared" si="81"/>
        <v>2014</v>
      </c>
      <c r="E1773" s="25">
        <f t="shared" si="82"/>
        <v>5</v>
      </c>
      <c r="F1773" s="25" t="str">
        <f t="shared" si="83"/>
        <v>May</v>
      </c>
      <c r="G1773" s="25">
        <f>Raw_Orders!G1773</f>
        <v>547</v>
      </c>
      <c r="H1773" s="29">
        <f>Raw_Orders!K1773</f>
        <v>2904.77</v>
      </c>
      <c r="I1773" s="25">
        <f>INDEX(tblAccounts[sales_rep_id],MATCH(B1773,tblAccounts[id],0))</f>
        <v>321760</v>
      </c>
      <c r="J1773" s="25">
        <f>INDEX(tblReps[region_id],MATCH(I1773,tblReps[id],0))</f>
        <v>2</v>
      </c>
      <c r="K1773" s="25" t="str">
        <f>INDEX(tblRegions[name],MATCH(J1773,tblRegions[id],0))</f>
        <v>Midwest</v>
      </c>
    </row>
    <row r="1774" spans="1:11" ht="15" customHeight="1" x14ac:dyDescent="0.3">
      <c r="A1774" s="25">
        <f>Raw_Orders!A1774</f>
        <v>1773</v>
      </c>
      <c r="B1774" s="25">
        <f>Raw_Orders!B1774</f>
        <v>2351</v>
      </c>
      <c r="C1774" s="30">
        <f>INT(Raw_Orders!C1774)</f>
        <v>41801</v>
      </c>
      <c r="D1774" s="25">
        <f t="shared" si="81"/>
        <v>2014</v>
      </c>
      <c r="E1774" s="25">
        <f t="shared" si="82"/>
        <v>6</v>
      </c>
      <c r="F1774" s="25" t="str">
        <f t="shared" si="83"/>
        <v>Jun</v>
      </c>
      <c r="G1774" s="25">
        <f>Raw_Orders!G1774</f>
        <v>1404</v>
      </c>
      <c r="H1774" s="29">
        <f>Raw_Orders!K1774</f>
        <v>9753.41</v>
      </c>
      <c r="I1774" s="25">
        <f>INDEX(tblAccounts[sales_rep_id],MATCH(B1774,tblAccounts[id],0))</f>
        <v>321760</v>
      </c>
      <c r="J1774" s="25">
        <f>INDEX(tblReps[region_id],MATCH(I1774,tblReps[id],0))</f>
        <v>2</v>
      </c>
      <c r="K1774" s="25" t="str">
        <f>INDEX(tblRegions[name],MATCH(J1774,tblRegions[id],0))</f>
        <v>Midwest</v>
      </c>
    </row>
    <row r="1775" spans="1:11" ht="15" customHeight="1" x14ac:dyDescent="0.3">
      <c r="A1775" s="25">
        <f>Raw_Orders!A1775</f>
        <v>1774</v>
      </c>
      <c r="B1775" s="25">
        <f>Raw_Orders!B1775</f>
        <v>2351</v>
      </c>
      <c r="C1775" s="30">
        <f>INT(Raw_Orders!C1775)</f>
        <v>41830</v>
      </c>
      <c r="D1775" s="25">
        <f t="shared" si="81"/>
        <v>2014</v>
      </c>
      <c r="E1775" s="25">
        <f t="shared" si="82"/>
        <v>7</v>
      </c>
      <c r="F1775" s="25" t="str">
        <f t="shared" si="83"/>
        <v>Jul</v>
      </c>
      <c r="G1775" s="25">
        <f>Raw_Orders!G1775</f>
        <v>529</v>
      </c>
      <c r="H1775" s="29">
        <f>Raw_Orders!K1775</f>
        <v>2725.42</v>
      </c>
      <c r="I1775" s="25">
        <f>INDEX(tblAccounts[sales_rep_id],MATCH(B1775,tblAccounts[id],0))</f>
        <v>321760</v>
      </c>
      <c r="J1775" s="25">
        <f>INDEX(tblReps[region_id],MATCH(I1775,tblReps[id],0))</f>
        <v>2</v>
      </c>
      <c r="K1775" s="25" t="str">
        <f>INDEX(tblRegions[name],MATCH(J1775,tblRegions[id],0))</f>
        <v>Midwest</v>
      </c>
    </row>
    <row r="1776" spans="1:11" ht="15" customHeight="1" x14ac:dyDescent="0.3">
      <c r="A1776" s="25">
        <f>Raw_Orders!A1776</f>
        <v>1775</v>
      </c>
      <c r="B1776" s="25">
        <f>Raw_Orders!B1776</f>
        <v>2351</v>
      </c>
      <c r="C1776" s="30">
        <f>INT(Raw_Orders!C1776)</f>
        <v>41859</v>
      </c>
      <c r="D1776" s="25">
        <f t="shared" si="81"/>
        <v>2014</v>
      </c>
      <c r="E1776" s="25">
        <f t="shared" si="82"/>
        <v>8</v>
      </c>
      <c r="F1776" s="25" t="str">
        <f t="shared" si="83"/>
        <v>Aug</v>
      </c>
      <c r="G1776" s="25">
        <f>Raw_Orders!G1776</f>
        <v>586</v>
      </c>
      <c r="H1776" s="29">
        <f>Raw_Orders!K1776</f>
        <v>3000.46</v>
      </c>
      <c r="I1776" s="25">
        <f>INDEX(tblAccounts[sales_rep_id],MATCH(B1776,tblAccounts[id],0))</f>
        <v>321760</v>
      </c>
      <c r="J1776" s="25">
        <f>INDEX(tblReps[region_id],MATCH(I1776,tblReps[id],0))</f>
        <v>2</v>
      </c>
      <c r="K1776" s="25" t="str">
        <f>INDEX(tblRegions[name],MATCH(J1776,tblRegions[id],0))</f>
        <v>Midwest</v>
      </c>
    </row>
    <row r="1777" spans="1:11" ht="15" customHeight="1" x14ac:dyDescent="0.3">
      <c r="A1777" s="25">
        <f>Raw_Orders!A1777</f>
        <v>1776</v>
      </c>
      <c r="B1777" s="25">
        <f>Raw_Orders!B1777</f>
        <v>2351</v>
      </c>
      <c r="C1777" s="30">
        <f>INT(Raw_Orders!C1777)</f>
        <v>41888</v>
      </c>
      <c r="D1777" s="25">
        <f t="shared" si="81"/>
        <v>2014</v>
      </c>
      <c r="E1777" s="25">
        <f t="shared" si="82"/>
        <v>9</v>
      </c>
      <c r="F1777" s="25" t="str">
        <f t="shared" si="83"/>
        <v>Sep</v>
      </c>
      <c r="G1777" s="25">
        <f>Raw_Orders!G1777</f>
        <v>615</v>
      </c>
      <c r="H1777" s="29">
        <f>Raw_Orders!K1777</f>
        <v>3512.64</v>
      </c>
      <c r="I1777" s="25">
        <f>INDEX(tblAccounts[sales_rep_id],MATCH(B1777,tblAccounts[id],0))</f>
        <v>321760</v>
      </c>
      <c r="J1777" s="25">
        <f>INDEX(tblReps[region_id],MATCH(I1777,tblReps[id],0))</f>
        <v>2</v>
      </c>
      <c r="K1777" s="25" t="str">
        <f>INDEX(tblRegions[name],MATCH(J1777,tblRegions[id],0))</f>
        <v>Midwest</v>
      </c>
    </row>
    <row r="1778" spans="1:11" ht="15" customHeight="1" x14ac:dyDescent="0.3">
      <c r="A1778" s="25">
        <f>Raw_Orders!A1778</f>
        <v>1777</v>
      </c>
      <c r="B1778" s="25">
        <f>Raw_Orders!B1778</f>
        <v>2351</v>
      </c>
      <c r="C1778" s="30">
        <f>INT(Raw_Orders!C1778)</f>
        <v>41917</v>
      </c>
      <c r="D1778" s="25">
        <f t="shared" si="81"/>
        <v>2014</v>
      </c>
      <c r="E1778" s="25">
        <f t="shared" si="82"/>
        <v>10</v>
      </c>
      <c r="F1778" s="25" t="str">
        <f t="shared" si="83"/>
        <v>Oct</v>
      </c>
      <c r="G1778" s="25">
        <f>Raw_Orders!G1778</f>
        <v>749</v>
      </c>
      <c r="H1778" s="29">
        <f>Raw_Orders!K1778</f>
        <v>4391.01</v>
      </c>
      <c r="I1778" s="25">
        <f>INDEX(tblAccounts[sales_rep_id],MATCH(B1778,tblAccounts[id],0))</f>
        <v>321760</v>
      </c>
      <c r="J1778" s="25">
        <f>INDEX(tblReps[region_id],MATCH(I1778,tblReps[id],0))</f>
        <v>2</v>
      </c>
      <c r="K1778" s="25" t="str">
        <f>INDEX(tblRegions[name],MATCH(J1778,tblRegions[id],0))</f>
        <v>Midwest</v>
      </c>
    </row>
    <row r="1779" spans="1:11" ht="15" customHeight="1" x14ac:dyDescent="0.3">
      <c r="A1779" s="25">
        <f>Raw_Orders!A1779</f>
        <v>1778</v>
      </c>
      <c r="B1779" s="25">
        <f>Raw_Orders!B1779</f>
        <v>2351</v>
      </c>
      <c r="C1779" s="30">
        <f>INT(Raw_Orders!C1779)</f>
        <v>41947</v>
      </c>
      <c r="D1779" s="25">
        <f t="shared" si="81"/>
        <v>2014</v>
      </c>
      <c r="E1779" s="25">
        <f t="shared" si="82"/>
        <v>11</v>
      </c>
      <c r="F1779" s="25" t="str">
        <f t="shared" si="83"/>
        <v>Nov</v>
      </c>
      <c r="G1779" s="25">
        <f>Raw_Orders!G1779</f>
        <v>730</v>
      </c>
      <c r="H1779" s="29">
        <f>Raw_Orders!K1779</f>
        <v>4207.87</v>
      </c>
      <c r="I1779" s="25">
        <f>INDEX(tblAccounts[sales_rep_id],MATCH(B1779,tblAccounts[id],0))</f>
        <v>321760</v>
      </c>
      <c r="J1779" s="25">
        <f>INDEX(tblReps[region_id],MATCH(I1779,tblReps[id],0))</f>
        <v>2</v>
      </c>
      <c r="K1779" s="25" t="str">
        <f>INDEX(tblRegions[name],MATCH(J1779,tblRegions[id],0))</f>
        <v>Midwest</v>
      </c>
    </row>
    <row r="1780" spans="1:11" ht="15" customHeight="1" x14ac:dyDescent="0.3">
      <c r="A1780" s="25">
        <f>Raw_Orders!A1780</f>
        <v>1779</v>
      </c>
      <c r="B1780" s="25">
        <f>Raw_Orders!B1780</f>
        <v>2351</v>
      </c>
      <c r="C1780" s="30">
        <f>INT(Raw_Orders!C1780)</f>
        <v>41977</v>
      </c>
      <c r="D1780" s="25">
        <f t="shared" si="81"/>
        <v>2014</v>
      </c>
      <c r="E1780" s="25">
        <f t="shared" si="82"/>
        <v>12</v>
      </c>
      <c r="F1780" s="25" t="str">
        <f t="shared" si="83"/>
        <v>Dec</v>
      </c>
      <c r="G1780" s="25">
        <f>Raw_Orders!G1780</f>
        <v>546</v>
      </c>
      <c r="H1780" s="29">
        <f>Raw_Orders!K1780</f>
        <v>2830.86</v>
      </c>
      <c r="I1780" s="25">
        <f>INDEX(tblAccounts[sales_rep_id],MATCH(B1780,tblAccounts[id],0))</f>
        <v>321760</v>
      </c>
      <c r="J1780" s="25">
        <f>INDEX(tblReps[region_id],MATCH(I1780,tblReps[id],0))</f>
        <v>2</v>
      </c>
      <c r="K1780" s="25" t="str">
        <f>INDEX(tblRegions[name],MATCH(J1780,tblRegions[id],0))</f>
        <v>Midwest</v>
      </c>
    </row>
    <row r="1781" spans="1:11" ht="15" customHeight="1" x14ac:dyDescent="0.3">
      <c r="A1781" s="25">
        <f>Raw_Orders!A1781</f>
        <v>1780</v>
      </c>
      <c r="B1781" s="25">
        <f>Raw_Orders!B1781</f>
        <v>2351</v>
      </c>
      <c r="C1781" s="30">
        <f>INT(Raw_Orders!C1781)</f>
        <v>42007</v>
      </c>
      <c r="D1781" s="25">
        <f t="shared" si="81"/>
        <v>2015</v>
      </c>
      <c r="E1781" s="25">
        <f t="shared" si="82"/>
        <v>1</v>
      </c>
      <c r="F1781" s="25" t="str">
        <f t="shared" si="83"/>
        <v>Jan</v>
      </c>
      <c r="G1781" s="25">
        <f>Raw_Orders!G1781</f>
        <v>736</v>
      </c>
      <c r="H1781" s="29">
        <f>Raw_Orders!K1781</f>
        <v>3707.07</v>
      </c>
      <c r="I1781" s="25">
        <f>INDEX(tblAccounts[sales_rep_id],MATCH(B1781,tblAccounts[id],0))</f>
        <v>321760</v>
      </c>
      <c r="J1781" s="25">
        <f>INDEX(tblReps[region_id],MATCH(I1781,tblReps[id],0))</f>
        <v>2</v>
      </c>
      <c r="K1781" s="25" t="str">
        <f>INDEX(tblRegions[name],MATCH(J1781,tblRegions[id],0))</f>
        <v>Midwest</v>
      </c>
    </row>
    <row r="1782" spans="1:11" ht="15" customHeight="1" x14ac:dyDescent="0.3">
      <c r="A1782" s="25">
        <f>Raw_Orders!A1782</f>
        <v>1781</v>
      </c>
      <c r="B1782" s="25">
        <f>Raw_Orders!B1782</f>
        <v>2351</v>
      </c>
      <c r="C1782" s="30">
        <f>INT(Raw_Orders!C1782)</f>
        <v>42036</v>
      </c>
      <c r="D1782" s="25">
        <f t="shared" si="81"/>
        <v>2015</v>
      </c>
      <c r="E1782" s="25">
        <f t="shared" si="82"/>
        <v>2</v>
      </c>
      <c r="F1782" s="25" t="str">
        <f t="shared" si="83"/>
        <v>Feb</v>
      </c>
      <c r="G1782" s="25">
        <f>Raw_Orders!G1782</f>
        <v>498</v>
      </c>
      <c r="H1782" s="29">
        <f>Raw_Orders!K1782</f>
        <v>2696.6</v>
      </c>
      <c r="I1782" s="25">
        <f>INDEX(tblAccounts[sales_rep_id],MATCH(B1782,tblAccounts[id],0))</f>
        <v>321760</v>
      </c>
      <c r="J1782" s="25">
        <f>INDEX(tblReps[region_id],MATCH(I1782,tblReps[id],0))</f>
        <v>2</v>
      </c>
      <c r="K1782" s="25" t="str">
        <f>INDEX(tblRegions[name],MATCH(J1782,tblRegions[id],0))</f>
        <v>Midwest</v>
      </c>
    </row>
    <row r="1783" spans="1:11" ht="15" customHeight="1" x14ac:dyDescent="0.3">
      <c r="A1783" s="25">
        <f>Raw_Orders!A1783</f>
        <v>1782</v>
      </c>
      <c r="B1783" s="25">
        <f>Raw_Orders!B1783</f>
        <v>2351</v>
      </c>
      <c r="C1783" s="30">
        <f>INT(Raw_Orders!C1783)</f>
        <v>42065</v>
      </c>
      <c r="D1783" s="25">
        <f t="shared" si="81"/>
        <v>2015</v>
      </c>
      <c r="E1783" s="25">
        <f t="shared" si="82"/>
        <v>3</v>
      </c>
      <c r="F1783" s="25" t="str">
        <f t="shared" si="83"/>
        <v>Mar</v>
      </c>
      <c r="G1783" s="25">
        <f>Raw_Orders!G1783</f>
        <v>525</v>
      </c>
      <c r="H1783" s="29">
        <f>Raw_Orders!K1783</f>
        <v>2668.51</v>
      </c>
      <c r="I1783" s="25">
        <f>INDEX(tblAccounts[sales_rep_id],MATCH(B1783,tblAccounts[id],0))</f>
        <v>321760</v>
      </c>
      <c r="J1783" s="25">
        <f>INDEX(tblReps[region_id],MATCH(I1783,tblReps[id],0))</f>
        <v>2</v>
      </c>
      <c r="K1783" s="25" t="str">
        <f>INDEX(tblRegions[name],MATCH(J1783,tblRegions[id],0))</f>
        <v>Midwest</v>
      </c>
    </row>
    <row r="1784" spans="1:11" ht="15" customHeight="1" x14ac:dyDescent="0.3">
      <c r="A1784" s="25">
        <f>Raw_Orders!A1784</f>
        <v>1783</v>
      </c>
      <c r="B1784" s="25">
        <f>Raw_Orders!B1784</f>
        <v>2351</v>
      </c>
      <c r="C1784" s="30">
        <f>INT(Raw_Orders!C1784)</f>
        <v>42095</v>
      </c>
      <c r="D1784" s="25">
        <f t="shared" si="81"/>
        <v>2015</v>
      </c>
      <c r="E1784" s="25">
        <f t="shared" si="82"/>
        <v>4</v>
      </c>
      <c r="F1784" s="25" t="str">
        <f t="shared" si="83"/>
        <v>Apr</v>
      </c>
      <c r="G1784" s="25">
        <f>Raw_Orders!G1784</f>
        <v>521</v>
      </c>
      <c r="H1784" s="29">
        <f>Raw_Orders!K1784</f>
        <v>2659.18</v>
      </c>
      <c r="I1784" s="25">
        <f>INDEX(tblAccounts[sales_rep_id],MATCH(B1784,tblAccounts[id],0))</f>
        <v>321760</v>
      </c>
      <c r="J1784" s="25">
        <f>INDEX(tblReps[region_id],MATCH(I1784,tblReps[id],0))</f>
        <v>2</v>
      </c>
      <c r="K1784" s="25" t="str">
        <f>INDEX(tblRegions[name],MATCH(J1784,tblRegions[id],0))</f>
        <v>Midwest</v>
      </c>
    </row>
    <row r="1785" spans="1:11" ht="15" customHeight="1" x14ac:dyDescent="0.3">
      <c r="A1785" s="25">
        <f>Raw_Orders!A1785</f>
        <v>1784</v>
      </c>
      <c r="B1785" s="25">
        <f>Raw_Orders!B1785</f>
        <v>2351</v>
      </c>
      <c r="C1785" s="30">
        <f>INT(Raw_Orders!C1785)</f>
        <v>42125</v>
      </c>
      <c r="D1785" s="25">
        <f t="shared" si="81"/>
        <v>2015</v>
      </c>
      <c r="E1785" s="25">
        <f t="shared" si="82"/>
        <v>5</v>
      </c>
      <c r="F1785" s="25" t="str">
        <f t="shared" si="83"/>
        <v>May</v>
      </c>
      <c r="G1785" s="25">
        <f>Raw_Orders!G1785</f>
        <v>443</v>
      </c>
      <c r="H1785" s="29">
        <f>Raw_Orders!K1785</f>
        <v>2210.5700000000002</v>
      </c>
      <c r="I1785" s="25">
        <f>INDEX(tblAccounts[sales_rep_id],MATCH(B1785,tblAccounts[id],0))</f>
        <v>321760</v>
      </c>
      <c r="J1785" s="25">
        <f>INDEX(tblReps[region_id],MATCH(I1785,tblReps[id],0))</f>
        <v>2</v>
      </c>
      <c r="K1785" s="25" t="str">
        <f>INDEX(tblRegions[name],MATCH(J1785,tblRegions[id],0))</f>
        <v>Midwest</v>
      </c>
    </row>
    <row r="1786" spans="1:11" ht="15" customHeight="1" x14ac:dyDescent="0.3">
      <c r="A1786" s="25">
        <f>Raw_Orders!A1786</f>
        <v>1785</v>
      </c>
      <c r="B1786" s="25">
        <f>Raw_Orders!B1786</f>
        <v>2351</v>
      </c>
      <c r="C1786" s="30">
        <f>INT(Raw_Orders!C1786)</f>
        <v>42155</v>
      </c>
      <c r="D1786" s="25">
        <f t="shared" si="81"/>
        <v>2015</v>
      </c>
      <c r="E1786" s="25">
        <f t="shared" si="82"/>
        <v>5</v>
      </c>
      <c r="F1786" s="25" t="str">
        <f t="shared" si="83"/>
        <v>May</v>
      </c>
      <c r="G1786" s="25">
        <f>Raw_Orders!G1786</f>
        <v>523</v>
      </c>
      <c r="H1786" s="29">
        <f>Raw_Orders!K1786</f>
        <v>2676.68</v>
      </c>
      <c r="I1786" s="25">
        <f>INDEX(tblAccounts[sales_rep_id],MATCH(B1786,tblAccounts[id],0))</f>
        <v>321760</v>
      </c>
      <c r="J1786" s="25">
        <f>INDEX(tblReps[region_id],MATCH(I1786,tblReps[id],0))</f>
        <v>2</v>
      </c>
      <c r="K1786" s="25" t="str">
        <f>INDEX(tblRegions[name],MATCH(J1786,tblRegions[id],0))</f>
        <v>Midwest</v>
      </c>
    </row>
    <row r="1787" spans="1:11" ht="15" customHeight="1" x14ac:dyDescent="0.3">
      <c r="A1787" s="25">
        <f>Raw_Orders!A1787</f>
        <v>1786</v>
      </c>
      <c r="B1787" s="25">
        <f>Raw_Orders!B1787</f>
        <v>2351</v>
      </c>
      <c r="C1787" s="30">
        <f>INT(Raw_Orders!C1787)</f>
        <v>42185</v>
      </c>
      <c r="D1787" s="25">
        <f t="shared" si="81"/>
        <v>2015</v>
      </c>
      <c r="E1787" s="25">
        <f t="shared" si="82"/>
        <v>6</v>
      </c>
      <c r="F1787" s="25" t="str">
        <f t="shared" si="83"/>
        <v>Jun</v>
      </c>
      <c r="G1787" s="25">
        <f>Raw_Orders!G1787</f>
        <v>587</v>
      </c>
      <c r="H1787" s="29">
        <f>Raw_Orders!K1787</f>
        <v>3132.46</v>
      </c>
      <c r="I1787" s="25">
        <f>INDEX(tblAccounts[sales_rep_id],MATCH(B1787,tblAccounts[id],0))</f>
        <v>321760</v>
      </c>
      <c r="J1787" s="25">
        <f>INDEX(tblReps[region_id],MATCH(I1787,tblReps[id],0))</f>
        <v>2</v>
      </c>
      <c r="K1787" s="25" t="str">
        <f>INDEX(tblRegions[name],MATCH(J1787,tblRegions[id],0))</f>
        <v>Midwest</v>
      </c>
    </row>
    <row r="1788" spans="1:11" ht="15" customHeight="1" x14ac:dyDescent="0.3">
      <c r="A1788" s="25">
        <f>Raw_Orders!A1788</f>
        <v>1787</v>
      </c>
      <c r="B1788" s="25">
        <f>Raw_Orders!B1788</f>
        <v>2351</v>
      </c>
      <c r="C1788" s="30">
        <f>INT(Raw_Orders!C1788)</f>
        <v>42214</v>
      </c>
      <c r="D1788" s="25">
        <f t="shared" si="81"/>
        <v>2015</v>
      </c>
      <c r="E1788" s="25">
        <f t="shared" si="82"/>
        <v>7</v>
      </c>
      <c r="F1788" s="25" t="str">
        <f t="shared" si="83"/>
        <v>Jul</v>
      </c>
      <c r="G1788" s="25">
        <f>Raw_Orders!G1788</f>
        <v>642</v>
      </c>
      <c r="H1788" s="29">
        <f>Raw_Orders!K1788</f>
        <v>3550.47</v>
      </c>
      <c r="I1788" s="25">
        <f>INDEX(tblAccounts[sales_rep_id],MATCH(B1788,tblAccounts[id],0))</f>
        <v>321760</v>
      </c>
      <c r="J1788" s="25">
        <f>INDEX(tblReps[region_id],MATCH(I1788,tblReps[id],0))</f>
        <v>2</v>
      </c>
      <c r="K1788" s="25" t="str">
        <f>INDEX(tblRegions[name],MATCH(J1788,tblRegions[id],0))</f>
        <v>Midwest</v>
      </c>
    </row>
    <row r="1789" spans="1:11" ht="15" customHeight="1" x14ac:dyDescent="0.3">
      <c r="A1789" s="25">
        <f>Raw_Orders!A1789</f>
        <v>1788</v>
      </c>
      <c r="B1789" s="25">
        <f>Raw_Orders!B1789</f>
        <v>2351</v>
      </c>
      <c r="C1789" s="30">
        <f>INT(Raw_Orders!C1789)</f>
        <v>42243</v>
      </c>
      <c r="D1789" s="25">
        <f t="shared" si="81"/>
        <v>2015</v>
      </c>
      <c r="E1789" s="25">
        <f t="shared" si="82"/>
        <v>8</v>
      </c>
      <c r="F1789" s="25" t="str">
        <f t="shared" si="83"/>
        <v>Aug</v>
      </c>
      <c r="G1789" s="25">
        <f>Raw_Orders!G1789</f>
        <v>512</v>
      </c>
      <c r="H1789" s="29">
        <f>Raw_Orders!K1789</f>
        <v>2604.94</v>
      </c>
      <c r="I1789" s="25">
        <f>INDEX(tblAccounts[sales_rep_id],MATCH(B1789,tblAccounts[id],0))</f>
        <v>321760</v>
      </c>
      <c r="J1789" s="25">
        <f>INDEX(tblReps[region_id],MATCH(I1789,tblReps[id],0))</f>
        <v>2</v>
      </c>
      <c r="K1789" s="25" t="str">
        <f>INDEX(tblRegions[name],MATCH(J1789,tblRegions[id],0))</f>
        <v>Midwest</v>
      </c>
    </row>
    <row r="1790" spans="1:11" ht="15" customHeight="1" x14ac:dyDescent="0.3">
      <c r="A1790" s="25">
        <f>Raw_Orders!A1790</f>
        <v>1789</v>
      </c>
      <c r="B1790" s="25">
        <f>Raw_Orders!B1790</f>
        <v>2351</v>
      </c>
      <c r="C1790" s="30">
        <f>INT(Raw_Orders!C1790)</f>
        <v>42273</v>
      </c>
      <c r="D1790" s="25">
        <f t="shared" si="81"/>
        <v>2015</v>
      </c>
      <c r="E1790" s="25">
        <f t="shared" si="82"/>
        <v>9</v>
      </c>
      <c r="F1790" s="25" t="str">
        <f t="shared" si="83"/>
        <v>Sep</v>
      </c>
      <c r="G1790" s="25">
        <f>Raw_Orders!G1790</f>
        <v>514</v>
      </c>
      <c r="H1790" s="29">
        <f>Raw_Orders!K1790</f>
        <v>2607.36</v>
      </c>
      <c r="I1790" s="25">
        <f>INDEX(tblAccounts[sales_rep_id],MATCH(B1790,tblAccounts[id],0))</f>
        <v>321760</v>
      </c>
      <c r="J1790" s="25">
        <f>INDEX(tblReps[region_id],MATCH(I1790,tblReps[id],0))</f>
        <v>2</v>
      </c>
      <c r="K1790" s="25" t="str">
        <f>INDEX(tblRegions[name],MATCH(J1790,tblRegions[id],0))</f>
        <v>Midwest</v>
      </c>
    </row>
    <row r="1791" spans="1:11" ht="15" customHeight="1" x14ac:dyDescent="0.3">
      <c r="A1791" s="25">
        <f>Raw_Orders!A1791</f>
        <v>1790</v>
      </c>
      <c r="B1791" s="25">
        <f>Raw_Orders!B1791</f>
        <v>2351</v>
      </c>
      <c r="C1791" s="30">
        <f>INT(Raw_Orders!C1791)</f>
        <v>42303</v>
      </c>
      <c r="D1791" s="25">
        <f t="shared" si="81"/>
        <v>2015</v>
      </c>
      <c r="E1791" s="25">
        <f t="shared" si="82"/>
        <v>10</v>
      </c>
      <c r="F1791" s="25" t="str">
        <f t="shared" si="83"/>
        <v>Oct</v>
      </c>
      <c r="G1791" s="25">
        <f>Raw_Orders!G1791</f>
        <v>579</v>
      </c>
      <c r="H1791" s="29">
        <f>Raw_Orders!K1791</f>
        <v>2984.92</v>
      </c>
      <c r="I1791" s="25">
        <f>INDEX(tblAccounts[sales_rep_id],MATCH(B1791,tblAccounts[id],0))</f>
        <v>321760</v>
      </c>
      <c r="J1791" s="25">
        <f>INDEX(tblReps[region_id],MATCH(I1791,tblReps[id],0))</f>
        <v>2</v>
      </c>
      <c r="K1791" s="25" t="str">
        <f>INDEX(tblRegions[name],MATCH(J1791,tblRegions[id],0))</f>
        <v>Midwest</v>
      </c>
    </row>
    <row r="1792" spans="1:11" ht="15" customHeight="1" x14ac:dyDescent="0.3">
      <c r="A1792" s="25">
        <f>Raw_Orders!A1792</f>
        <v>1791</v>
      </c>
      <c r="B1792" s="25">
        <f>Raw_Orders!B1792</f>
        <v>2351</v>
      </c>
      <c r="C1792" s="30">
        <f>INT(Raw_Orders!C1792)</f>
        <v>42333</v>
      </c>
      <c r="D1792" s="25">
        <f t="shared" si="81"/>
        <v>2015</v>
      </c>
      <c r="E1792" s="25">
        <f t="shared" si="82"/>
        <v>11</v>
      </c>
      <c r="F1792" s="25" t="str">
        <f t="shared" si="83"/>
        <v>Nov</v>
      </c>
      <c r="G1792" s="25">
        <f>Raw_Orders!G1792</f>
        <v>610</v>
      </c>
      <c r="H1792" s="29">
        <f>Raw_Orders!K1792</f>
        <v>3264.22</v>
      </c>
      <c r="I1792" s="25">
        <f>INDEX(tblAccounts[sales_rep_id],MATCH(B1792,tblAccounts[id],0))</f>
        <v>321760</v>
      </c>
      <c r="J1792" s="25">
        <f>INDEX(tblReps[region_id],MATCH(I1792,tblReps[id],0))</f>
        <v>2</v>
      </c>
      <c r="K1792" s="25" t="str">
        <f>INDEX(tblRegions[name],MATCH(J1792,tblRegions[id],0))</f>
        <v>Midwest</v>
      </c>
    </row>
    <row r="1793" spans="1:11" ht="15" customHeight="1" x14ac:dyDescent="0.3">
      <c r="A1793" s="25">
        <f>Raw_Orders!A1793</f>
        <v>1792</v>
      </c>
      <c r="B1793" s="25">
        <f>Raw_Orders!B1793</f>
        <v>2351</v>
      </c>
      <c r="C1793" s="30">
        <f>INT(Raw_Orders!C1793)</f>
        <v>42363</v>
      </c>
      <c r="D1793" s="25">
        <f t="shared" si="81"/>
        <v>2015</v>
      </c>
      <c r="E1793" s="25">
        <f t="shared" si="82"/>
        <v>12</v>
      </c>
      <c r="F1793" s="25" t="str">
        <f t="shared" si="83"/>
        <v>Dec</v>
      </c>
      <c r="G1793" s="25">
        <f>Raw_Orders!G1793</f>
        <v>562</v>
      </c>
      <c r="H1793" s="29">
        <f>Raw_Orders!K1793</f>
        <v>2998.85</v>
      </c>
      <c r="I1793" s="25">
        <f>INDEX(tblAccounts[sales_rep_id],MATCH(B1793,tblAccounts[id],0))</f>
        <v>321760</v>
      </c>
      <c r="J1793" s="25">
        <f>INDEX(tblReps[region_id],MATCH(I1793,tblReps[id],0))</f>
        <v>2</v>
      </c>
      <c r="K1793" s="25" t="str">
        <f>INDEX(tblRegions[name],MATCH(J1793,tblRegions[id],0))</f>
        <v>Midwest</v>
      </c>
    </row>
    <row r="1794" spans="1:11" ht="15" customHeight="1" x14ac:dyDescent="0.3">
      <c r="A1794" s="25">
        <f>Raw_Orders!A1794</f>
        <v>1793</v>
      </c>
      <c r="B1794" s="25">
        <f>Raw_Orders!B1794</f>
        <v>2351</v>
      </c>
      <c r="C1794" s="30">
        <f>INT(Raw_Orders!C1794)</f>
        <v>42393</v>
      </c>
      <c r="D1794" s="25">
        <f t="shared" ref="D1794:D1857" si="84">YEAR(C1794)</f>
        <v>2016</v>
      </c>
      <c r="E1794" s="25">
        <f t="shared" ref="E1794:E1857" si="85">MONTH(C1794)</f>
        <v>1</v>
      </c>
      <c r="F1794" s="25" t="str">
        <f t="shared" ref="F1794:F1857" si="86">TEXT(C1794,"mmm")</f>
        <v>Jan</v>
      </c>
      <c r="G1794" s="25">
        <f>Raw_Orders!G1794</f>
        <v>489</v>
      </c>
      <c r="H1794" s="29">
        <f>Raw_Orders!K1794</f>
        <v>2605.94</v>
      </c>
      <c r="I1794" s="25">
        <f>INDEX(tblAccounts[sales_rep_id],MATCH(B1794,tblAccounts[id],0))</f>
        <v>321760</v>
      </c>
      <c r="J1794" s="25">
        <f>INDEX(tblReps[region_id],MATCH(I1794,tblReps[id],0))</f>
        <v>2</v>
      </c>
      <c r="K1794" s="25" t="str">
        <f>INDEX(tblRegions[name],MATCH(J1794,tblRegions[id],0))</f>
        <v>Midwest</v>
      </c>
    </row>
    <row r="1795" spans="1:11" ht="15" customHeight="1" x14ac:dyDescent="0.3">
      <c r="A1795" s="25">
        <f>Raw_Orders!A1795</f>
        <v>1794</v>
      </c>
      <c r="B1795" s="25">
        <f>Raw_Orders!B1795</f>
        <v>2351</v>
      </c>
      <c r="C1795" s="30">
        <f>INT(Raw_Orders!C1795)</f>
        <v>42422</v>
      </c>
      <c r="D1795" s="25">
        <f t="shared" si="84"/>
        <v>2016</v>
      </c>
      <c r="E1795" s="25">
        <f t="shared" si="85"/>
        <v>2</v>
      </c>
      <c r="F1795" s="25" t="str">
        <f t="shared" si="86"/>
        <v>Feb</v>
      </c>
      <c r="G1795" s="25">
        <f>Raw_Orders!G1795</f>
        <v>523</v>
      </c>
      <c r="H1795" s="29">
        <f>Raw_Orders!K1795</f>
        <v>2664.83</v>
      </c>
      <c r="I1795" s="25">
        <f>INDEX(tblAccounts[sales_rep_id],MATCH(B1795,tblAccounts[id],0))</f>
        <v>321760</v>
      </c>
      <c r="J1795" s="25">
        <f>INDEX(tblReps[region_id],MATCH(I1795,tblReps[id],0))</f>
        <v>2</v>
      </c>
      <c r="K1795" s="25" t="str">
        <f>INDEX(tblRegions[name],MATCH(J1795,tblRegions[id],0))</f>
        <v>Midwest</v>
      </c>
    </row>
    <row r="1796" spans="1:11" ht="15" customHeight="1" x14ac:dyDescent="0.3">
      <c r="A1796" s="25">
        <f>Raw_Orders!A1796</f>
        <v>1795</v>
      </c>
      <c r="B1796" s="25">
        <f>Raw_Orders!B1796</f>
        <v>2351</v>
      </c>
      <c r="C1796" s="30">
        <f>INT(Raw_Orders!C1796)</f>
        <v>42452</v>
      </c>
      <c r="D1796" s="25">
        <f t="shared" si="84"/>
        <v>2016</v>
      </c>
      <c r="E1796" s="25">
        <f t="shared" si="85"/>
        <v>3</v>
      </c>
      <c r="F1796" s="25" t="str">
        <f t="shared" si="86"/>
        <v>Mar</v>
      </c>
      <c r="G1796" s="25">
        <f>Raw_Orders!G1796</f>
        <v>500</v>
      </c>
      <c r="H1796" s="29">
        <f>Raw_Orders!K1796</f>
        <v>2560.04</v>
      </c>
      <c r="I1796" s="25">
        <f>INDEX(tblAccounts[sales_rep_id],MATCH(B1796,tblAccounts[id],0))</f>
        <v>321760</v>
      </c>
      <c r="J1796" s="25">
        <f>INDEX(tblReps[region_id],MATCH(I1796,tblReps[id],0))</f>
        <v>2</v>
      </c>
      <c r="K1796" s="25" t="str">
        <f>INDEX(tblRegions[name],MATCH(J1796,tblRegions[id],0))</f>
        <v>Midwest</v>
      </c>
    </row>
    <row r="1797" spans="1:11" ht="15" customHeight="1" x14ac:dyDescent="0.3">
      <c r="A1797" s="25">
        <f>Raw_Orders!A1797</f>
        <v>1796</v>
      </c>
      <c r="B1797" s="25">
        <f>Raw_Orders!B1797</f>
        <v>2351</v>
      </c>
      <c r="C1797" s="30">
        <f>INT(Raw_Orders!C1797)</f>
        <v>42481</v>
      </c>
      <c r="D1797" s="25">
        <f t="shared" si="84"/>
        <v>2016</v>
      </c>
      <c r="E1797" s="25">
        <f t="shared" si="85"/>
        <v>4</v>
      </c>
      <c r="F1797" s="25" t="str">
        <f t="shared" si="86"/>
        <v>Apr</v>
      </c>
      <c r="G1797" s="25">
        <f>Raw_Orders!G1797</f>
        <v>541</v>
      </c>
      <c r="H1797" s="29">
        <f>Raw_Orders!K1797</f>
        <v>2814.67</v>
      </c>
      <c r="I1797" s="25">
        <f>INDEX(tblAccounts[sales_rep_id],MATCH(B1797,tblAccounts[id],0))</f>
        <v>321760</v>
      </c>
      <c r="J1797" s="25">
        <f>INDEX(tblReps[region_id],MATCH(I1797,tblReps[id],0))</f>
        <v>2</v>
      </c>
      <c r="K1797" s="25" t="str">
        <f>INDEX(tblRegions[name],MATCH(J1797,tblRegions[id],0))</f>
        <v>Midwest</v>
      </c>
    </row>
    <row r="1798" spans="1:11" ht="15" customHeight="1" x14ac:dyDescent="0.3">
      <c r="A1798" s="25">
        <f>Raw_Orders!A1798</f>
        <v>1797</v>
      </c>
      <c r="B1798" s="25">
        <f>Raw_Orders!B1798</f>
        <v>2351</v>
      </c>
      <c r="C1798" s="30">
        <f>INT(Raw_Orders!C1798)</f>
        <v>42511</v>
      </c>
      <c r="D1798" s="25">
        <f t="shared" si="84"/>
        <v>2016</v>
      </c>
      <c r="E1798" s="25">
        <f t="shared" si="85"/>
        <v>5</v>
      </c>
      <c r="F1798" s="25" t="str">
        <f t="shared" si="86"/>
        <v>May</v>
      </c>
      <c r="G1798" s="25">
        <f>Raw_Orders!G1798</f>
        <v>561</v>
      </c>
      <c r="H1798" s="29">
        <f>Raw_Orders!K1798</f>
        <v>2818.17</v>
      </c>
      <c r="I1798" s="25">
        <f>INDEX(tblAccounts[sales_rep_id],MATCH(B1798,tblAccounts[id],0))</f>
        <v>321760</v>
      </c>
      <c r="J1798" s="25">
        <f>INDEX(tblReps[region_id],MATCH(I1798,tblReps[id],0))</f>
        <v>2</v>
      </c>
      <c r="K1798" s="25" t="str">
        <f>INDEX(tblRegions[name],MATCH(J1798,tblRegions[id],0))</f>
        <v>Midwest</v>
      </c>
    </row>
    <row r="1799" spans="1:11" ht="15" customHeight="1" x14ac:dyDescent="0.3">
      <c r="A1799" s="25">
        <f>Raw_Orders!A1799</f>
        <v>1798</v>
      </c>
      <c r="B1799" s="25">
        <f>Raw_Orders!B1799</f>
        <v>2351</v>
      </c>
      <c r="C1799" s="30">
        <f>INT(Raw_Orders!C1799)</f>
        <v>42541</v>
      </c>
      <c r="D1799" s="25">
        <f t="shared" si="84"/>
        <v>2016</v>
      </c>
      <c r="E1799" s="25">
        <f t="shared" si="85"/>
        <v>6</v>
      </c>
      <c r="F1799" s="25" t="str">
        <f t="shared" si="86"/>
        <v>Jun</v>
      </c>
      <c r="G1799" s="25">
        <f>Raw_Orders!G1799</f>
        <v>605</v>
      </c>
      <c r="H1799" s="29">
        <f>Raw_Orders!K1799</f>
        <v>3341.77</v>
      </c>
      <c r="I1799" s="25">
        <f>INDEX(tblAccounts[sales_rep_id],MATCH(B1799,tblAccounts[id],0))</f>
        <v>321760</v>
      </c>
      <c r="J1799" s="25">
        <f>INDEX(tblReps[region_id],MATCH(I1799,tblReps[id],0))</f>
        <v>2</v>
      </c>
      <c r="K1799" s="25" t="str">
        <f>INDEX(tblRegions[name],MATCH(J1799,tblRegions[id],0))</f>
        <v>Midwest</v>
      </c>
    </row>
    <row r="1800" spans="1:11" ht="15" customHeight="1" x14ac:dyDescent="0.3">
      <c r="A1800" s="25">
        <f>Raw_Orders!A1800</f>
        <v>1799</v>
      </c>
      <c r="B1800" s="25">
        <f>Raw_Orders!B1800</f>
        <v>2351</v>
      </c>
      <c r="C1800" s="30">
        <f>INT(Raw_Orders!C1800)</f>
        <v>42571</v>
      </c>
      <c r="D1800" s="25">
        <f t="shared" si="84"/>
        <v>2016</v>
      </c>
      <c r="E1800" s="25">
        <f t="shared" si="85"/>
        <v>7</v>
      </c>
      <c r="F1800" s="25" t="str">
        <f t="shared" si="86"/>
        <v>Jul</v>
      </c>
      <c r="G1800" s="25">
        <f>Raw_Orders!G1800</f>
        <v>526</v>
      </c>
      <c r="H1800" s="29">
        <f>Raw_Orders!K1800</f>
        <v>2682.24</v>
      </c>
      <c r="I1800" s="25">
        <f>INDEX(tblAccounts[sales_rep_id],MATCH(B1800,tblAccounts[id],0))</f>
        <v>321760</v>
      </c>
      <c r="J1800" s="25">
        <f>INDEX(tblReps[region_id],MATCH(I1800,tblReps[id],0))</f>
        <v>2</v>
      </c>
      <c r="K1800" s="25" t="str">
        <f>INDEX(tblRegions[name],MATCH(J1800,tblRegions[id],0))</f>
        <v>Midwest</v>
      </c>
    </row>
    <row r="1801" spans="1:11" ht="15" customHeight="1" x14ac:dyDescent="0.3">
      <c r="A1801" s="25">
        <f>Raw_Orders!A1801</f>
        <v>1800</v>
      </c>
      <c r="B1801" s="25">
        <f>Raw_Orders!B1801</f>
        <v>2351</v>
      </c>
      <c r="C1801" s="30">
        <f>INT(Raw_Orders!C1801)</f>
        <v>42600</v>
      </c>
      <c r="D1801" s="25">
        <f t="shared" si="84"/>
        <v>2016</v>
      </c>
      <c r="E1801" s="25">
        <f t="shared" si="85"/>
        <v>8</v>
      </c>
      <c r="F1801" s="25" t="str">
        <f t="shared" si="86"/>
        <v>Aug</v>
      </c>
      <c r="G1801" s="25">
        <f>Raw_Orders!G1801</f>
        <v>510</v>
      </c>
      <c r="H1801" s="29">
        <f>Raw_Orders!K1801</f>
        <v>2572.4</v>
      </c>
      <c r="I1801" s="25">
        <f>INDEX(tblAccounts[sales_rep_id],MATCH(B1801,tblAccounts[id],0))</f>
        <v>321760</v>
      </c>
      <c r="J1801" s="25">
        <f>INDEX(tblReps[region_id],MATCH(I1801,tblReps[id],0))</f>
        <v>2</v>
      </c>
      <c r="K1801" s="25" t="str">
        <f>INDEX(tblRegions[name],MATCH(J1801,tblRegions[id],0))</f>
        <v>Midwest</v>
      </c>
    </row>
    <row r="1802" spans="1:11" ht="15" customHeight="1" x14ac:dyDescent="0.3">
      <c r="A1802" s="25">
        <f>Raw_Orders!A1802</f>
        <v>1801</v>
      </c>
      <c r="B1802" s="25">
        <f>Raw_Orders!B1802</f>
        <v>2351</v>
      </c>
      <c r="C1802" s="30">
        <f>INT(Raw_Orders!C1802)</f>
        <v>42629</v>
      </c>
      <c r="D1802" s="25">
        <f t="shared" si="84"/>
        <v>2016</v>
      </c>
      <c r="E1802" s="25">
        <f t="shared" si="85"/>
        <v>9</v>
      </c>
      <c r="F1802" s="25" t="str">
        <f t="shared" si="86"/>
        <v>Sep</v>
      </c>
      <c r="G1802" s="25">
        <f>Raw_Orders!G1802</f>
        <v>413</v>
      </c>
      <c r="H1802" s="29">
        <f>Raw_Orders!K1802</f>
        <v>2094.67</v>
      </c>
      <c r="I1802" s="25">
        <f>INDEX(tblAccounts[sales_rep_id],MATCH(B1802,tblAccounts[id],0))</f>
        <v>321760</v>
      </c>
      <c r="J1802" s="25">
        <f>INDEX(tblReps[region_id],MATCH(I1802,tblReps[id],0))</f>
        <v>2</v>
      </c>
      <c r="K1802" s="25" t="str">
        <f>INDEX(tblRegions[name],MATCH(J1802,tblRegions[id],0))</f>
        <v>Midwest</v>
      </c>
    </row>
    <row r="1803" spans="1:11" ht="15" customHeight="1" x14ac:dyDescent="0.3">
      <c r="A1803" s="25">
        <f>Raw_Orders!A1803</f>
        <v>1802</v>
      </c>
      <c r="B1803" s="25">
        <f>Raw_Orders!B1803</f>
        <v>2351</v>
      </c>
      <c r="C1803" s="30">
        <f>INT(Raw_Orders!C1803)</f>
        <v>42659</v>
      </c>
      <c r="D1803" s="25">
        <f t="shared" si="84"/>
        <v>2016</v>
      </c>
      <c r="E1803" s="25">
        <f t="shared" si="85"/>
        <v>10</v>
      </c>
      <c r="F1803" s="25" t="str">
        <f t="shared" si="86"/>
        <v>Oct</v>
      </c>
      <c r="G1803" s="25">
        <f>Raw_Orders!G1803</f>
        <v>527</v>
      </c>
      <c r="H1803" s="29">
        <f>Raw_Orders!K1803</f>
        <v>2754.28</v>
      </c>
      <c r="I1803" s="25">
        <f>INDEX(tblAccounts[sales_rep_id],MATCH(B1803,tblAccounts[id],0))</f>
        <v>321760</v>
      </c>
      <c r="J1803" s="25">
        <f>INDEX(tblReps[region_id],MATCH(I1803,tblReps[id],0))</f>
        <v>2</v>
      </c>
      <c r="K1803" s="25" t="str">
        <f>INDEX(tblRegions[name],MATCH(J1803,tblRegions[id],0))</f>
        <v>Midwest</v>
      </c>
    </row>
    <row r="1804" spans="1:11" ht="15" customHeight="1" x14ac:dyDescent="0.3">
      <c r="A1804" s="25">
        <f>Raw_Orders!A1804</f>
        <v>1803</v>
      </c>
      <c r="B1804" s="25">
        <f>Raw_Orders!B1804</f>
        <v>2351</v>
      </c>
      <c r="C1804" s="30">
        <f>INT(Raw_Orders!C1804)</f>
        <v>42719</v>
      </c>
      <c r="D1804" s="25">
        <f t="shared" si="84"/>
        <v>2016</v>
      </c>
      <c r="E1804" s="25">
        <f t="shared" si="85"/>
        <v>12</v>
      </c>
      <c r="F1804" s="25" t="str">
        <f t="shared" si="86"/>
        <v>Dec</v>
      </c>
      <c r="G1804" s="25">
        <f>Raw_Orders!G1804</f>
        <v>670</v>
      </c>
      <c r="H1804" s="29">
        <f>Raw_Orders!K1804</f>
        <v>3724.7</v>
      </c>
      <c r="I1804" s="25">
        <f>INDEX(tblAccounts[sales_rep_id],MATCH(B1804,tblAccounts[id],0))</f>
        <v>321760</v>
      </c>
      <c r="J1804" s="25">
        <f>INDEX(tblReps[region_id],MATCH(I1804,tblReps[id],0))</f>
        <v>2</v>
      </c>
      <c r="K1804" s="25" t="str">
        <f>INDEX(tblRegions[name],MATCH(J1804,tblRegions[id],0))</f>
        <v>Midwest</v>
      </c>
    </row>
    <row r="1805" spans="1:11" ht="15" customHeight="1" x14ac:dyDescent="0.3">
      <c r="A1805" s="25">
        <f>Raw_Orders!A1805</f>
        <v>1804</v>
      </c>
      <c r="B1805" s="25">
        <f>Raw_Orders!B1805</f>
        <v>2361</v>
      </c>
      <c r="C1805" s="30">
        <f>INT(Raw_Orders!C1805)</f>
        <v>42143</v>
      </c>
      <c r="D1805" s="25">
        <f t="shared" si="84"/>
        <v>2015</v>
      </c>
      <c r="E1805" s="25">
        <f t="shared" si="85"/>
        <v>5</v>
      </c>
      <c r="F1805" s="25" t="str">
        <f t="shared" si="86"/>
        <v>May</v>
      </c>
      <c r="G1805" s="25">
        <f>Raw_Orders!G1805</f>
        <v>514</v>
      </c>
      <c r="H1805" s="29">
        <f>Raw_Orders!K1805</f>
        <v>2616.1799999999998</v>
      </c>
      <c r="I1805" s="25">
        <f>INDEX(tblAccounts[sales_rep_id],MATCH(B1805,tblAccounts[id],0))</f>
        <v>321710</v>
      </c>
      <c r="J1805" s="25">
        <f>INDEX(tblReps[region_id],MATCH(I1805,tblReps[id],0))</f>
        <v>2</v>
      </c>
      <c r="K1805" s="25" t="str">
        <f>INDEX(tblRegions[name],MATCH(J1805,tblRegions[id],0))</f>
        <v>Midwest</v>
      </c>
    </row>
    <row r="1806" spans="1:11" ht="15" customHeight="1" x14ac:dyDescent="0.3">
      <c r="A1806" s="25">
        <f>Raw_Orders!A1806</f>
        <v>1805</v>
      </c>
      <c r="B1806" s="25">
        <f>Raw_Orders!B1806</f>
        <v>2361</v>
      </c>
      <c r="C1806" s="30">
        <f>INT(Raw_Orders!C1806)</f>
        <v>42172</v>
      </c>
      <c r="D1806" s="25">
        <f t="shared" si="84"/>
        <v>2015</v>
      </c>
      <c r="E1806" s="25">
        <f t="shared" si="85"/>
        <v>6</v>
      </c>
      <c r="F1806" s="25" t="str">
        <f t="shared" si="86"/>
        <v>Jun</v>
      </c>
      <c r="G1806" s="25">
        <f>Raw_Orders!G1806</f>
        <v>516</v>
      </c>
      <c r="H1806" s="29">
        <f>Raw_Orders!K1806</f>
        <v>2602.34</v>
      </c>
      <c r="I1806" s="25">
        <f>INDEX(tblAccounts[sales_rep_id],MATCH(B1806,tblAccounts[id],0))</f>
        <v>321710</v>
      </c>
      <c r="J1806" s="25">
        <f>INDEX(tblReps[region_id],MATCH(I1806,tblReps[id],0))</f>
        <v>2</v>
      </c>
      <c r="K1806" s="25" t="str">
        <f>INDEX(tblRegions[name],MATCH(J1806,tblRegions[id],0))</f>
        <v>Midwest</v>
      </c>
    </row>
    <row r="1807" spans="1:11" ht="15" customHeight="1" x14ac:dyDescent="0.3">
      <c r="A1807" s="25">
        <f>Raw_Orders!A1807</f>
        <v>1806</v>
      </c>
      <c r="B1807" s="25">
        <f>Raw_Orders!B1807</f>
        <v>2361</v>
      </c>
      <c r="C1807" s="30">
        <f>INT(Raw_Orders!C1807)</f>
        <v>42201</v>
      </c>
      <c r="D1807" s="25">
        <f t="shared" si="84"/>
        <v>2015</v>
      </c>
      <c r="E1807" s="25">
        <f t="shared" si="85"/>
        <v>7</v>
      </c>
      <c r="F1807" s="25" t="str">
        <f t="shared" si="86"/>
        <v>Jul</v>
      </c>
      <c r="G1807" s="25">
        <f>Raw_Orders!G1807</f>
        <v>502</v>
      </c>
      <c r="H1807" s="29">
        <f>Raw_Orders!K1807</f>
        <v>2533.15</v>
      </c>
      <c r="I1807" s="25">
        <f>INDEX(tblAccounts[sales_rep_id],MATCH(B1807,tblAccounts[id],0))</f>
        <v>321710</v>
      </c>
      <c r="J1807" s="25">
        <f>INDEX(tblReps[region_id],MATCH(I1807,tblReps[id],0))</f>
        <v>2</v>
      </c>
      <c r="K1807" s="25" t="str">
        <f>INDEX(tblRegions[name],MATCH(J1807,tblRegions[id],0))</f>
        <v>Midwest</v>
      </c>
    </row>
    <row r="1808" spans="1:11" ht="15" customHeight="1" x14ac:dyDescent="0.3">
      <c r="A1808" s="25">
        <f>Raw_Orders!A1808</f>
        <v>1807</v>
      </c>
      <c r="B1808" s="25">
        <f>Raw_Orders!B1808</f>
        <v>2361</v>
      </c>
      <c r="C1808" s="30">
        <f>INT(Raw_Orders!C1808)</f>
        <v>42230</v>
      </c>
      <c r="D1808" s="25">
        <f t="shared" si="84"/>
        <v>2015</v>
      </c>
      <c r="E1808" s="25">
        <f t="shared" si="85"/>
        <v>8</v>
      </c>
      <c r="F1808" s="25" t="str">
        <f t="shared" si="86"/>
        <v>Aug</v>
      </c>
      <c r="G1808" s="25">
        <f>Raw_Orders!G1808</f>
        <v>633</v>
      </c>
      <c r="H1808" s="29">
        <f>Raw_Orders!K1808</f>
        <v>3585.53</v>
      </c>
      <c r="I1808" s="25">
        <f>INDEX(tblAccounts[sales_rep_id],MATCH(B1808,tblAccounts[id],0))</f>
        <v>321710</v>
      </c>
      <c r="J1808" s="25">
        <f>INDEX(tblReps[region_id],MATCH(I1808,tblReps[id],0))</f>
        <v>2</v>
      </c>
      <c r="K1808" s="25" t="str">
        <f>INDEX(tblRegions[name],MATCH(J1808,tblRegions[id],0))</f>
        <v>Midwest</v>
      </c>
    </row>
    <row r="1809" spans="1:11" ht="15" customHeight="1" x14ac:dyDescent="0.3">
      <c r="A1809" s="25">
        <f>Raw_Orders!A1809</f>
        <v>1808</v>
      </c>
      <c r="B1809" s="25">
        <f>Raw_Orders!B1809</f>
        <v>2361</v>
      </c>
      <c r="C1809" s="30">
        <f>INT(Raw_Orders!C1809)</f>
        <v>42259</v>
      </c>
      <c r="D1809" s="25">
        <f t="shared" si="84"/>
        <v>2015</v>
      </c>
      <c r="E1809" s="25">
        <f t="shared" si="85"/>
        <v>9</v>
      </c>
      <c r="F1809" s="25" t="str">
        <f t="shared" si="86"/>
        <v>Sep</v>
      </c>
      <c r="G1809" s="25">
        <f>Raw_Orders!G1809</f>
        <v>503</v>
      </c>
      <c r="H1809" s="29">
        <f>Raw_Orders!K1809</f>
        <v>2509.9699999999998</v>
      </c>
      <c r="I1809" s="25">
        <f>INDEX(tblAccounts[sales_rep_id],MATCH(B1809,tblAccounts[id],0))</f>
        <v>321710</v>
      </c>
      <c r="J1809" s="25">
        <f>INDEX(tblReps[region_id],MATCH(I1809,tblReps[id],0))</f>
        <v>2</v>
      </c>
      <c r="K1809" s="25" t="str">
        <f>INDEX(tblRegions[name],MATCH(J1809,tblRegions[id],0))</f>
        <v>Midwest</v>
      </c>
    </row>
    <row r="1810" spans="1:11" ht="15" customHeight="1" x14ac:dyDescent="0.3">
      <c r="A1810" s="25">
        <f>Raw_Orders!A1810</f>
        <v>1809</v>
      </c>
      <c r="B1810" s="25">
        <f>Raw_Orders!B1810</f>
        <v>2361</v>
      </c>
      <c r="C1810" s="30">
        <f>INT(Raw_Orders!C1810)</f>
        <v>42288</v>
      </c>
      <c r="D1810" s="25">
        <f t="shared" si="84"/>
        <v>2015</v>
      </c>
      <c r="E1810" s="25">
        <f t="shared" si="85"/>
        <v>10</v>
      </c>
      <c r="F1810" s="25" t="str">
        <f t="shared" si="86"/>
        <v>Oct</v>
      </c>
      <c r="G1810" s="25">
        <f>Raw_Orders!G1810</f>
        <v>659</v>
      </c>
      <c r="H1810" s="29">
        <f>Raw_Orders!K1810</f>
        <v>3361.58</v>
      </c>
      <c r="I1810" s="25">
        <f>INDEX(tblAccounts[sales_rep_id],MATCH(B1810,tblAccounts[id],0))</f>
        <v>321710</v>
      </c>
      <c r="J1810" s="25">
        <f>INDEX(tblReps[region_id],MATCH(I1810,tblReps[id],0))</f>
        <v>2</v>
      </c>
      <c r="K1810" s="25" t="str">
        <f>INDEX(tblRegions[name],MATCH(J1810,tblRegions[id],0))</f>
        <v>Midwest</v>
      </c>
    </row>
    <row r="1811" spans="1:11" ht="15" customHeight="1" x14ac:dyDescent="0.3">
      <c r="A1811" s="25">
        <f>Raw_Orders!A1811</f>
        <v>1810</v>
      </c>
      <c r="B1811" s="25">
        <f>Raw_Orders!B1811</f>
        <v>2361</v>
      </c>
      <c r="C1811" s="30">
        <f>INT(Raw_Orders!C1811)</f>
        <v>42317</v>
      </c>
      <c r="D1811" s="25">
        <f t="shared" si="84"/>
        <v>2015</v>
      </c>
      <c r="E1811" s="25">
        <f t="shared" si="85"/>
        <v>11</v>
      </c>
      <c r="F1811" s="25" t="str">
        <f t="shared" si="86"/>
        <v>Nov</v>
      </c>
      <c r="G1811" s="25">
        <f>Raw_Orders!G1811</f>
        <v>545</v>
      </c>
      <c r="H1811" s="29">
        <f>Raw_Orders!K1811</f>
        <v>2835.36</v>
      </c>
      <c r="I1811" s="25">
        <f>INDEX(tblAccounts[sales_rep_id],MATCH(B1811,tblAccounts[id],0))</f>
        <v>321710</v>
      </c>
      <c r="J1811" s="25">
        <f>INDEX(tblReps[region_id],MATCH(I1811,tblReps[id],0))</f>
        <v>2</v>
      </c>
      <c r="K1811" s="25" t="str">
        <f>INDEX(tblRegions[name],MATCH(J1811,tblRegions[id],0))</f>
        <v>Midwest</v>
      </c>
    </row>
    <row r="1812" spans="1:11" ht="15" customHeight="1" x14ac:dyDescent="0.3">
      <c r="A1812" s="25">
        <f>Raw_Orders!A1812</f>
        <v>1811</v>
      </c>
      <c r="B1812" s="25">
        <f>Raw_Orders!B1812</f>
        <v>2361</v>
      </c>
      <c r="C1812" s="30">
        <f>INT(Raw_Orders!C1812)</f>
        <v>42347</v>
      </c>
      <c r="D1812" s="25">
        <f t="shared" si="84"/>
        <v>2015</v>
      </c>
      <c r="E1812" s="25">
        <f t="shared" si="85"/>
        <v>12</v>
      </c>
      <c r="F1812" s="25" t="str">
        <f t="shared" si="86"/>
        <v>Dec</v>
      </c>
      <c r="G1812" s="25">
        <f>Raw_Orders!G1812</f>
        <v>533</v>
      </c>
      <c r="H1812" s="29">
        <f>Raw_Orders!K1812</f>
        <v>2694.1</v>
      </c>
      <c r="I1812" s="25">
        <f>INDEX(tblAccounts[sales_rep_id],MATCH(B1812,tblAccounts[id],0))</f>
        <v>321710</v>
      </c>
      <c r="J1812" s="25">
        <f>INDEX(tblReps[region_id],MATCH(I1812,tblReps[id],0))</f>
        <v>2</v>
      </c>
      <c r="K1812" s="25" t="str">
        <f>INDEX(tblRegions[name],MATCH(J1812,tblRegions[id],0))</f>
        <v>Midwest</v>
      </c>
    </row>
    <row r="1813" spans="1:11" ht="15" customHeight="1" x14ac:dyDescent="0.3">
      <c r="A1813" s="25">
        <f>Raw_Orders!A1813</f>
        <v>1812</v>
      </c>
      <c r="B1813" s="25">
        <f>Raw_Orders!B1813</f>
        <v>2361</v>
      </c>
      <c r="C1813" s="30">
        <f>INT(Raw_Orders!C1813)</f>
        <v>42376</v>
      </c>
      <c r="D1813" s="25">
        <f t="shared" si="84"/>
        <v>2016</v>
      </c>
      <c r="E1813" s="25">
        <f t="shared" si="85"/>
        <v>1</v>
      </c>
      <c r="F1813" s="25" t="str">
        <f t="shared" si="86"/>
        <v>Jan</v>
      </c>
      <c r="G1813" s="25">
        <f>Raw_Orders!G1813</f>
        <v>462</v>
      </c>
      <c r="H1813" s="29">
        <f>Raw_Orders!K1813</f>
        <v>2315.38</v>
      </c>
      <c r="I1813" s="25">
        <f>INDEX(tblAccounts[sales_rep_id],MATCH(B1813,tblAccounts[id],0))</f>
        <v>321710</v>
      </c>
      <c r="J1813" s="25">
        <f>INDEX(tblReps[region_id],MATCH(I1813,tblReps[id],0))</f>
        <v>2</v>
      </c>
      <c r="K1813" s="25" t="str">
        <f>INDEX(tblRegions[name],MATCH(J1813,tblRegions[id],0))</f>
        <v>Midwest</v>
      </c>
    </row>
    <row r="1814" spans="1:11" ht="15" customHeight="1" x14ac:dyDescent="0.3">
      <c r="A1814" s="25">
        <f>Raw_Orders!A1814</f>
        <v>1813</v>
      </c>
      <c r="B1814" s="25">
        <f>Raw_Orders!B1814</f>
        <v>2361</v>
      </c>
      <c r="C1814" s="30">
        <f>INT(Raw_Orders!C1814)</f>
        <v>42406</v>
      </c>
      <c r="D1814" s="25">
        <f t="shared" si="84"/>
        <v>2016</v>
      </c>
      <c r="E1814" s="25">
        <f t="shared" si="85"/>
        <v>2</v>
      </c>
      <c r="F1814" s="25" t="str">
        <f t="shared" si="86"/>
        <v>Feb</v>
      </c>
      <c r="G1814" s="25">
        <f>Raw_Orders!G1814</f>
        <v>546</v>
      </c>
      <c r="H1814" s="29">
        <f>Raw_Orders!K1814</f>
        <v>2767.73</v>
      </c>
      <c r="I1814" s="25">
        <f>INDEX(tblAccounts[sales_rep_id],MATCH(B1814,tblAccounts[id],0))</f>
        <v>321710</v>
      </c>
      <c r="J1814" s="25">
        <f>INDEX(tblReps[region_id],MATCH(I1814,tblReps[id],0))</f>
        <v>2</v>
      </c>
      <c r="K1814" s="25" t="str">
        <f>INDEX(tblRegions[name],MATCH(J1814,tblRegions[id],0))</f>
        <v>Midwest</v>
      </c>
    </row>
    <row r="1815" spans="1:11" ht="15" customHeight="1" x14ac:dyDescent="0.3">
      <c r="A1815" s="25">
        <f>Raw_Orders!A1815</f>
        <v>1814</v>
      </c>
      <c r="B1815" s="25">
        <f>Raw_Orders!B1815</f>
        <v>2361</v>
      </c>
      <c r="C1815" s="30">
        <f>INT(Raw_Orders!C1815)</f>
        <v>42435</v>
      </c>
      <c r="D1815" s="25">
        <f t="shared" si="84"/>
        <v>2016</v>
      </c>
      <c r="E1815" s="25">
        <f t="shared" si="85"/>
        <v>3</v>
      </c>
      <c r="F1815" s="25" t="str">
        <f t="shared" si="86"/>
        <v>Mar</v>
      </c>
      <c r="G1815" s="25">
        <f>Raw_Orders!G1815</f>
        <v>471</v>
      </c>
      <c r="H1815" s="29">
        <f>Raw_Orders!K1815</f>
        <v>2360.29</v>
      </c>
      <c r="I1815" s="25">
        <f>INDEX(tblAccounts[sales_rep_id],MATCH(B1815,tblAccounts[id],0))</f>
        <v>321710</v>
      </c>
      <c r="J1815" s="25">
        <f>INDEX(tblReps[region_id],MATCH(I1815,tblReps[id],0))</f>
        <v>2</v>
      </c>
      <c r="K1815" s="25" t="str">
        <f>INDEX(tblRegions[name],MATCH(J1815,tblRegions[id],0))</f>
        <v>Midwest</v>
      </c>
    </row>
    <row r="1816" spans="1:11" ht="15" customHeight="1" x14ac:dyDescent="0.3">
      <c r="A1816" s="25">
        <f>Raw_Orders!A1816</f>
        <v>1815</v>
      </c>
      <c r="B1816" s="25">
        <f>Raw_Orders!B1816</f>
        <v>2361</v>
      </c>
      <c r="C1816" s="30">
        <f>INT(Raw_Orders!C1816)</f>
        <v>42465</v>
      </c>
      <c r="D1816" s="25">
        <f t="shared" si="84"/>
        <v>2016</v>
      </c>
      <c r="E1816" s="25">
        <f t="shared" si="85"/>
        <v>4</v>
      </c>
      <c r="F1816" s="25" t="str">
        <f t="shared" si="86"/>
        <v>Apr</v>
      </c>
      <c r="G1816" s="25">
        <f>Raw_Orders!G1816</f>
        <v>504</v>
      </c>
      <c r="H1816" s="29">
        <f>Raw_Orders!K1816</f>
        <v>2514.96</v>
      </c>
      <c r="I1816" s="25">
        <f>INDEX(tblAccounts[sales_rep_id],MATCH(B1816,tblAccounts[id],0))</f>
        <v>321710</v>
      </c>
      <c r="J1816" s="25">
        <f>INDEX(tblReps[region_id],MATCH(I1816,tblReps[id],0))</f>
        <v>2</v>
      </c>
      <c r="K1816" s="25" t="str">
        <f>INDEX(tblRegions[name],MATCH(J1816,tblRegions[id],0))</f>
        <v>Midwest</v>
      </c>
    </row>
    <row r="1817" spans="1:11" ht="15" customHeight="1" x14ac:dyDescent="0.3">
      <c r="A1817" s="25">
        <f>Raw_Orders!A1817</f>
        <v>1816</v>
      </c>
      <c r="B1817" s="25">
        <f>Raw_Orders!B1817</f>
        <v>2361</v>
      </c>
      <c r="C1817" s="30">
        <f>INT(Raw_Orders!C1817)</f>
        <v>42495</v>
      </c>
      <c r="D1817" s="25">
        <f t="shared" si="84"/>
        <v>2016</v>
      </c>
      <c r="E1817" s="25">
        <f t="shared" si="85"/>
        <v>5</v>
      </c>
      <c r="F1817" s="25" t="str">
        <f t="shared" si="86"/>
        <v>May</v>
      </c>
      <c r="G1817" s="25">
        <f>Raw_Orders!G1817</f>
        <v>547</v>
      </c>
      <c r="H1817" s="29">
        <f>Raw_Orders!K1817</f>
        <v>2860.3</v>
      </c>
      <c r="I1817" s="25">
        <f>INDEX(tblAccounts[sales_rep_id],MATCH(B1817,tblAccounts[id],0))</f>
        <v>321710</v>
      </c>
      <c r="J1817" s="25">
        <f>INDEX(tblReps[region_id],MATCH(I1817,tblReps[id],0))</f>
        <v>2</v>
      </c>
      <c r="K1817" s="25" t="str">
        <f>INDEX(tblRegions[name],MATCH(J1817,tblRegions[id],0))</f>
        <v>Midwest</v>
      </c>
    </row>
    <row r="1818" spans="1:11" ht="15" customHeight="1" x14ac:dyDescent="0.3">
      <c r="A1818" s="25">
        <f>Raw_Orders!A1818</f>
        <v>1817</v>
      </c>
      <c r="B1818" s="25">
        <f>Raw_Orders!B1818</f>
        <v>2361</v>
      </c>
      <c r="C1818" s="30">
        <f>INT(Raw_Orders!C1818)</f>
        <v>42525</v>
      </c>
      <c r="D1818" s="25">
        <f t="shared" si="84"/>
        <v>2016</v>
      </c>
      <c r="E1818" s="25">
        <f t="shared" si="85"/>
        <v>6</v>
      </c>
      <c r="F1818" s="25" t="str">
        <f t="shared" si="86"/>
        <v>Jun</v>
      </c>
      <c r="G1818" s="25">
        <f>Raw_Orders!G1818</f>
        <v>570</v>
      </c>
      <c r="H1818" s="29">
        <f>Raw_Orders!K1818</f>
        <v>2927.51</v>
      </c>
      <c r="I1818" s="25">
        <f>INDEX(tblAccounts[sales_rep_id],MATCH(B1818,tblAccounts[id],0))</f>
        <v>321710</v>
      </c>
      <c r="J1818" s="25">
        <f>INDEX(tblReps[region_id],MATCH(I1818,tblReps[id],0))</f>
        <v>2</v>
      </c>
      <c r="K1818" s="25" t="str">
        <f>INDEX(tblRegions[name],MATCH(J1818,tblRegions[id],0))</f>
        <v>Midwest</v>
      </c>
    </row>
    <row r="1819" spans="1:11" ht="15" customHeight="1" x14ac:dyDescent="0.3">
      <c r="A1819" s="25">
        <f>Raw_Orders!A1819</f>
        <v>1818</v>
      </c>
      <c r="B1819" s="25">
        <f>Raw_Orders!B1819</f>
        <v>2361</v>
      </c>
      <c r="C1819" s="30">
        <f>INT(Raw_Orders!C1819)</f>
        <v>42555</v>
      </c>
      <c r="D1819" s="25">
        <f t="shared" si="84"/>
        <v>2016</v>
      </c>
      <c r="E1819" s="25">
        <f t="shared" si="85"/>
        <v>7</v>
      </c>
      <c r="F1819" s="25" t="str">
        <f t="shared" si="86"/>
        <v>Jul</v>
      </c>
      <c r="G1819" s="25">
        <f>Raw_Orders!G1819</f>
        <v>691</v>
      </c>
      <c r="H1819" s="29">
        <f>Raw_Orders!K1819</f>
        <v>4121.04</v>
      </c>
      <c r="I1819" s="25">
        <f>INDEX(tblAccounts[sales_rep_id],MATCH(B1819,tblAccounts[id],0))</f>
        <v>321710</v>
      </c>
      <c r="J1819" s="25">
        <f>INDEX(tblReps[region_id],MATCH(I1819,tblReps[id],0))</f>
        <v>2</v>
      </c>
      <c r="K1819" s="25" t="str">
        <f>INDEX(tblRegions[name],MATCH(J1819,tblRegions[id],0))</f>
        <v>Midwest</v>
      </c>
    </row>
    <row r="1820" spans="1:11" ht="15" customHeight="1" x14ac:dyDescent="0.3">
      <c r="A1820" s="25">
        <f>Raw_Orders!A1820</f>
        <v>1819</v>
      </c>
      <c r="B1820" s="25">
        <f>Raw_Orders!B1820</f>
        <v>2361</v>
      </c>
      <c r="C1820" s="30">
        <f>INT(Raw_Orders!C1820)</f>
        <v>42584</v>
      </c>
      <c r="D1820" s="25">
        <f t="shared" si="84"/>
        <v>2016</v>
      </c>
      <c r="E1820" s="25">
        <f t="shared" si="85"/>
        <v>8</v>
      </c>
      <c r="F1820" s="25" t="str">
        <f t="shared" si="86"/>
        <v>Aug</v>
      </c>
      <c r="G1820" s="25">
        <f>Raw_Orders!G1820</f>
        <v>538</v>
      </c>
      <c r="H1820" s="29">
        <f>Raw_Orders!K1820</f>
        <v>2751.59</v>
      </c>
      <c r="I1820" s="25">
        <f>INDEX(tblAccounts[sales_rep_id],MATCH(B1820,tblAccounts[id],0))</f>
        <v>321710</v>
      </c>
      <c r="J1820" s="25">
        <f>INDEX(tblReps[region_id],MATCH(I1820,tblReps[id],0))</f>
        <v>2</v>
      </c>
      <c r="K1820" s="25" t="str">
        <f>INDEX(tblRegions[name],MATCH(J1820,tblRegions[id],0))</f>
        <v>Midwest</v>
      </c>
    </row>
    <row r="1821" spans="1:11" ht="15" customHeight="1" x14ac:dyDescent="0.3">
      <c r="A1821" s="25">
        <f>Raw_Orders!A1821</f>
        <v>1820</v>
      </c>
      <c r="B1821" s="25">
        <f>Raw_Orders!B1821</f>
        <v>2361</v>
      </c>
      <c r="C1821" s="30">
        <f>INT(Raw_Orders!C1821)</f>
        <v>42614</v>
      </c>
      <c r="D1821" s="25">
        <f t="shared" si="84"/>
        <v>2016</v>
      </c>
      <c r="E1821" s="25">
        <f t="shared" si="85"/>
        <v>9</v>
      </c>
      <c r="F1821" s="25" t="str">
        <f t="shared" si="86"/>
        <v>Sep</v>
      </c>
      <c r="G1821" s="25">
        <f>Raw_Orders!G1821</f>
        <v>630</v>
      </c>
      <c r="H1821" s="29">
        <f>Raw_Orders!K1821</f>
        <v>3206.87</v>
      </c>
      <c r="I1821" s="25">
        <f>INDEX(tblAccounts[sales_rep_id],MATCH(B1821,tblAccounts[id],0))</f>
        <v>321710</v>
      </c>
      <c r="J1821" s="25">
        <f>INDEX(tblReps[region_id],MATCH(I1821,tblReps[id],0))</f>
        <v>2</v>
      </c>
      <c r="K1821" s="25" t="str">
        <f>INDEX(tblRegions[name],MATCH(J1821,tblRegions[id],0))</f>
        <v>Midwest</v>
      </c>
    </row>
    <row r="1822" spans="1:11" ht="15" customHeight="1" x14ac:dyDescent="0.3">
      <c r="A1822" s="25">
        <f>Raw_Orders!A1822</f>
        <v>1821</v>
      </c>
      <c r="B1822" s="25">
        <f>Raw_Orders!B1822</f>
        <v>2361</v>
      </c>
      <c r="C1822" s="30">
        <f>INT(Raw_Orders!C1822)</f>
        <v>42644</v>
      </c>
      <c r="D1822" s="25">
        <f t="shared" si="84"/>
        <v>2016</v>
      </c>
      <c r="E1822" s="25">
        <f t="shared" si="85"/>
        <v>10</v>
      </c>
      <c r="F1822" s="25" t="str">
        <f t="shared" si="86"/>
        <v>Oct</v>
      </c>
      <c r="G1822" s="25">
        <f>Raw_Orders!G1822</f>
        <v>535</v>
      </c>
      <c r="H1822" s="29">
        <f>Raw_Orders!K1822</f>
        <v>2756.6</v>
      </c>
      <c r="I1822" s="25">
        <f>INDEX(tblAccounts[sales_rep_id],MATCH(B1822,tblAccounts[id],0))</f>
        <v>321710</v>
      </c>
      <c r="J1822" s="25">
        <f>INDEX(tblReps[region_id],MATCH(I1822,tblReps[id],0))</f>
        <v>2</v>
      </c>
      <c r="K1822" s="25" t="str">
        <f>INDEX(tblRegions[name],MATCH(J1822,tblRegions[id],0))</f>
        <v>Midwest</v>
      </c>
    </row>
    <row r="1823" spans="1:11" ht="15" customHeight="1" x14ac:dyDescent="0.3">
      <c r="A1823" s="25">
        <f>Raw_Orders!A1823</f>
        <v>1822</v>
      </c>
      <c r="B1823" s="25">
        <f>Raw_Orders!B1823</f>
        <v>2361</v>
      </c>
      <c r="C1823" s="30">
        <f>INT(Raw_Orders!C1823)</f>
        <v>42673</v>
      </c>
      <c r="D1823" s="25">
        <f t="shared" si="84"/>
        <v>2016</v>
      </c>
      <c r="E1823" s="25">
        <f t="shared" si="85"/>
        <v>10</v>
      </c>
      <c r="F1823" s="25" t="str">
        <f t="shared" si="86"/>
        <v>Oct</v>
      </c>
      <c r="G1823" s="25">
        <f>Raw_Orders!G1823</f>
        <v>512</v>
      </c>
      <c r="H1823" s="29">
        <f>Raw_Orders!K1823</f>
        <v>2629.33</v>
      </c>
      <c r="I1823" s="25">
        <f>INDEX(tblAccounts[sales_rep_id],MATCH(B1823,tblAccounts[id],0))</f>
        <v>321710</v>
      </c>
      <c r="J1823" s="25">
        <f>INDEX(tblReps[region_id],MATCH(I1823,tblReps[id],0))</f>
        <v>2</v>
      </c>
      <c r="K1823" s="25" t="str">
        <f>INDEX(tblRegions[name],MATCH(J1823,tblRegions[id],0))</f>
        <v>Midwest</v>
      </c>
    </row>
    <row r="1824" spans="1:11" ht="15" customHeight="1" x14ac:dyDescent="0.3">
      <c r="A1824" s="25">
        <f>Raw_Orders!A1824</f>
        <v>1823</v>
      </c>
      <c r="B1824" s="25">
        <f>Raw_Orders!B1824</f>
        <v>2361</v>
      </c>
      <c r="C1824" s="30">
        <f>INT(Raw_Orders!C1824)</f>
        <v>42703</v>
      </c>
      <c r="D1824" s="25">
        <f t="shared" si="84"/>
        <v>2016</v>
      </c>
      <c r="E1824" s="25">
        <f t="shared" si="85"/>
        <v>11</v>
      </c>
      <c r="F1824" s="25" t="str">
        <f t="shared" si="86"/>
        <v>Nov</v>
      </c>
      <c r="G1824" s="25">
        <f>Raw_Orders!G1824</f>
        <v>587</v>
      </c>
      <c r="H1824" s="29">
        <f>Raw_Orders!K1824</f>
        <v>3049.82</v>
      </c>
      <c r="I1824" s="25">
        <f>INDEX(tblAccounts[sales_rep_id],MATCH(B1824,tblAccounts[id],0))</f>
        <v>321710</v>
      </c>
      <c r="J1824" s="25">
        <f>INDEX(tblReps[region_id],MATCH(I1824,tblReps[id],0))</f>
        <v>2</v>
      </c>
      <c r="K1824" s="25" t="str">
        <f>INDEX(tblRegions[name],MATCH(J1824,tblRegions[id],0))</f>
        <v>Midwest</v>
      </c>
    </row>
    <row r="1825" spans="1:11" ht="15" customHeight="1" x14ac:dyDescent="0.3">
      <c r="A1825" s="25">
        <f>Raw_Orders!A1825</f>
        <v>1824</v>
      </c>
      <c r="B1825" s="25">
        <f>Raw_Orders!B1825</f>
        <v>2361</v>
      </c>
      <c r="C1825" s="30">
        <f>INT(Raw_Orders!C1825)</f>
        <v>42733</v>
      </c>
      <c r="D1825" s="25">
        <f t="shared" si="84"/>
        <v>2016</v>
      </c>
      <c r="E1825" s="25">
        <f t="shared" si="85"/>
        <v>12</v>
      </c>
      <c r="F1825" s="25" t="str">
        <f t="shared" si="86"/>
        <v>Dec</v>
      </c>
      <c r="G1825" s="25">
        <f>Raw_Orders!G1825</f>
        <v>1012</v>
      </c>
      <c r="H1825" s="29">
        <f>Raw_Orders!K1825</f>
        <v>6337.38</v>
      </c>
      <c r="I1825" s="25">
        <f>INDEX(tblAccounts[sales_rep_id],MATCH(B1825,tblAccounts[id],0))</f>
        <v>321710</v>
      </c>
      <c r="J1825" s="25">
        <f>INDEX(tblReps[region_id],MATCH(I1825,tblReps[id],0))</f>
        <v>2</v>
      </c>
      <c r="K1825" s="25" t="str">
        <f>INDEX(tblRegions[name],MATCH(J1825,tblRegions[id],0))</f>
        <v>Midwest</v>
      </c>
    </row>
    <row r="1826" spans="1:11" ht="15" customHeight="1" x14ac:dyDescent="0.3">
      <c r="A1826" s="25">
        <f>Raw_Orders!A1826</f>
        <v>1825</v>
      </c>
      <c r="B1826" s="25">
        <f>Raw_Orders!B1826</f>
        <v>2371</v>
      </c>
      <c r="C1826" s="30">
        <f>INT(Raw_Orders!C1826)</f>
        <v>41635</v>
      </c>
      <c r="D1826" s="25">
        <f t="shared" si="84"/>
        <v>2013</v>
      </c>
      <c r="E1826" s="25">
        <f t="shared" si="85"/>
        <v>12</v>
      </c>
      <c r="F1826" s="25" t="str">
        <f t="shared" si="86"/>
        <v>Dec</v>
      </c>
      <c r="G1826" s="25">
        <f>Raw_Orders!G1826</f>
        <v>140</v>
      </c>
      <c r="H1826" s="29">
        <f>Raw_Orders!K1826</f>
        <v>848.84</v>
      </c>
      <c r="I1826" s="25">
        <f>INDEX(tblAccounts[sales_rep_id],MATCH(B1826,tblAccounts[id],0))</f>
        <v>321720</v>
      </c>
      <c r="J1826" s="25">
        <f>INDEX(tblReps[region_id],MATCH(I1826,tblReps[id],0))</f>
        <v>2</v>
      </c>
      <c r="K1826" s="25" t="str">
        <f>INDEX(tblRegions[name],MATCH(J1826,tblRegions[id],0))</f>
        <v>Midwest</v>
      </c>
    </row>
    <row r="1827" spans="1:11" ht="15" customHeight="1" x14ac:dyDescent="0.3">
      <c r="A1827" s="25">
        <f>Raw_Orders!A1827</f>
        <v>1826</v>
      </c>
      <c r="B1827" s="25">
        <f>Raw_Orders!B1827</f>
        <v>2371</v>
      </c>
      <c r="C1827" s="30">
        <f>INT(Raw_Orders!C1827)</f>
        <v>41664</v>
      </c>
      <c r="D1827" s="25">
        <f t="shared" si="84"/>
        <v>2014</v>
      </c>
      <c r="E1827" s="25">
        <f t="shared" si="85"/>
        <v>1</v>
      </c>
      <c r="F1827" s="25" t="str">
        <f t="shared" si="86"/>
        <v>Jan</v>
      </c>
      <c r="G1827" s="25">
        <f>Raw_Orders!G1827</f>
        <v>224</v>
      </c>
      <c r="H1827" s="29">
        <f>Raw_Orders!K1827</f>
        <v>1345.4</v>
      </c>
      <c r="I1827" s="25">
        <f>INDEX(tblAccounts[sales_rep_id],MATCH(B1827,tblAccounts[id],0))</f>
        <v>321720</v>
      </c>
      <c r="J1827" s="25">
        <f>INDEX(tblReps[region_id],MATCH(I1827,tblReps[id],0))</f>
        <v>2</v>
      </c>
      <c r="K1827" s="25" t="str">
        <f>INDEX(tblRegions[name],MATCH(J1827,tblRegions[id],0))</f>
        <v>Midwest</v>
      </c>
    </row>
    <row r="1828" spans="1:11" ht="15" customHeight="1" x14ac:dyDescent="0.3">
      <c r="A1828" s="25">
        <f>Raw_Orders!A1828</f>
        <v>1827</v>
      </c>
      <c r="B1828" s="25">
        <f>Raw_Orders!B1828</f>
        <v>2371</v>
      </c>
      <c r="C1828" s="30">
        <f>INT(Raw_Orders!C1828)</f>
        <v>41694</v>
      </c>
      <c r="D1828" s="25">
        <f t="shared" si="84"/>
        <v>2014</v>
      </c>
      <c r="E1828" s="25">
        <f t="shared" si="85"/>
        <v>2</v>
      </c>
      <c r="F1828" s="25" t="str">
        <f t="shared" si="86"/>
        <v>Feb</v>
      </c>
      <c r="G1828" s="25">
        <f>Raw_Orders!G1828</f>
        <v>164</v>
      </c>
      <c r="H1828" s="29">
        <f>Raw_Orders!K1828</f>
        <v>913.46</v>
      </c>
      <c r="I1828" s="25">
        <f>INDEX(tblAccounts[sales_rep_id],MATCH(B1828,tblAccounts[id],0))</f>
        <v>321720</v>
      </c>
      <c r="J1828" s="25">
        <f>INDEX(tblReps[region_id],MATCH(I1828,tblReps[id],0))</f>
        <v>2</v>
      </c>
      <c r="K1828" s="25" t="str">
        <f>INDEX(tblRegions[name],MATCH(J1828,tblRegions[id],0))</f>
        <v>Midwest</v>
      </c>
    </row>
    <row r="1829" spans="1:11" ht="15" customHeight="1" x14ac:dyDescent="0.3">
      <c r="A1829" s="25">
        <f>Raw_Orders!A1829</f>
        <v>1828</v>
      </c>
      <c r="B1829" s="25">
        <f>Raw_Orders!B1829</f>
        <v>2371</v>
      </c>
      <c r="C1829" s="30">
        <f>INT(Raw_Orders!C1829)</f>
        <v>41724</v>
      </c>
      <c r="D1829" s="25">
        <f t="shared" si="84"/>
        <v>2014</v>
      </c>
      <c r="E1829" s="25">
        <f t="shared" si="85"/>
        <v>3</v>
      </c>
      <c r="F1829" s="25" t="str">
        <f t="shared" si="86"/>
        <v>Mar</v>
      </c>
      <c r="G1829" s="25">
        <f>Raw_Orders!G1829</f>
        <v>151</v>
      </c>
      <c r="H1829" s="29">
        <f>Raw_Orders!K1829</f>
        <v>883.61</v>
      </c>
      <c r="I1829" s="25">
        <f>INDEX(tblAccounts[sales_rep_id],MATCH(B1829,tblAccounts[id],0))</f>
        <v>321720</v>
      </c>
      <c r="J1829" s="25">
        <f>INDEX(tblReps[region_id],MATCH(I1829,tblReps[id],0))</f>
        <v>2</v>
      </c>
      <c r="K1829" s="25" t="str">
        <f>INDEX(tblRegions[name],MATCH(J1829,tblRegions[id],0))</f>
        <v>Midwest</v>
      </c>
    </row>
    <row r="1830" spans="1:11" ht="15" customHeight="1" x14ac:dyDescent="0.3">
      <c r="A1830" s="25">
        <f>Raw_Orders!A1830</f>
        <v>1829</v>
      </c>
      <c r="B1830" s="25">
        <f>Raw_Orders!B1830</f>
        <v>2371</v>
      </c>
      <c r="C1830" s="30">
        <f>INT(Raw_Orders!C1830)</f>
        <v>41754</v>
      </c>
      <c r="D1830" s="25">
        <f t="shared" si="84"/>
        <v>2014</v>
      </c>
      <c r="E1830" s="25">
        <f t="shared" si="85"/>
        <v>4</v>
      </c>
      <c r="F1830" s="25" t="str">
        <f t="shared" si="86"/>
        <v>Apr</v>
      </c>
      <c r="G1830" s="25">
        <f>Raw_Orders!G1830</f>
        <v>176</v>
      </c>
      <c r="H1830" s="29">
        <f>Raw_Orders!K1830</f>
        <v>1028.32</v>
      </c>
      <c r="I1830" s="25">
        <f>INDEX(tblAccounts[sales_rep_id],MATCH(B1830,tblAccounts[id],0))</f>
        <v>321720</v>
      </c>
      <c r="J1830" s="25">
        <f>INDEX(tblReps[region_id],MATCH(I1830,tblReps[id],0))</f>
        <v>2</v>
      </c>
      <c r="K1830" s="25" t="str">
        <f>INDEX(tblRegions[name],MATCH(J1830,tblRegions[id],0))</f>
        <v>Midwest</v>
      </c>
    </row>
    <row r="1831" spans="1:11" ht="15" customHeight="1" x14ac:dyDescent="0.3">
      <c r="A1831" s="25">
        <f>Raw_Orders!A1831</f>
        <v>1830</v>
      </c>
      <c r="B1831" s="25">
        <f>Raw_Orders!B1831</f>
        <v>2371</v>
      </c>
      <c r="C1831" s="30">
        <f>INT(Raw_Orders!C1831)</f>
        <v>41784</v>
      </c>
      <c r="D1831" s="25">
        <f t="shared" si="84"/>
        <v>2014</v>
      </c>
      <c r="E1831" s="25">
        <f t="shared" si="85"/>
        <v>5</v>
      </c>
      <c r="F1831" s="25" t="str">
        <f t="shared" si="86"/>
        <v>May</v>
      </c>
      <c r="G1831" s="25">
        <f>Raw_Orders!G1831</f>
        <v>183</v>
      </c>
      <c r="H1831" s="29">
        <f>Raw_Orders!K1831</f>
        <v>1010.2</v>
      </c>
      <c r="I1831" s="25">
        <f>INDEX(tblAccounts[sales_rep_id],MATCH(B1831,tblAccounts[id],0))</f>
        <v>321720</v>
      </c>
      <c r="J1831" s="25">
        <f>INDEX(tblReps[region_id],MATCH(I1831,tblReps[id],0))</f>
        <v>2</v>
      </c>
      <c r="K1831" s="25" t="str">
        <f>INDEX(tblRegions[name],MATCH(J1831,tblRegions[id],0))</f>
        <v>Midwest</v>
      </c>
    </row>
    <row r="1832" spans="1:11" ht="15" customHeight="1" x14ac:dyDescent="0.3">
      <c r="A1832" s="25">
        <f>Raw_Orders!A1832</f>
        <v>1831</v>
      </c>
      <c r="B1832" s="25">
        <f>Raw_Orders!B1832</f>
        <v>2371</v>
      </c>
      <c r="C1832" s="30">
        <f>INT(Raw_Orders!C1832)</f>
        <v>41814</v>
      </c>
      <c r="D1832" s="25">
        <f t="shared" si="84"/>
        <v>2014</v>
      </c>
      <c r="E1832" s="25">
        <f t="shared" si="85"/>
        <v>6</v>
      </c>
      <c r="F1832" s="25" t="str">
        <f t="shared" si="86"/>
        <v>Jun</v>
      </c>
      <c r="G1832" s="25">
        <f>Raw_Orders!G1832</f>
        <v>188</v>
      </c>
      <c r="H1832" s="29">
        <f>Raw_Orders!K1832</f>
        <v>1174.52</v>
      </c>
      <c r="I1832" s="25">
        <f>INDEX(tblAccounts[sales_rep_id],MATCH(B1832,tblAccounts[id],0))</f>
        <v>321720</v>
      </c>
      <c r="J1832" s="25">
        <f>INDEX(tblReps[region_id],MATCH(I1832,tblReps[id],0))</f>
        <v>2</v>
      </c>
      <c r="K1832" s="25" t="str">
        <f>INDEX(tblRegions[name],MATCH(J1832,tblRegions[id],0))</f>
        <v>Midwest</v>
      </c>
    </row>
    <row r="1833" spans="1:11" ht="15" customHeight="1" x14ac:dyDescent="0.3">
      <c r="A1833" s="25">
        <f>Raw_Orders!A1833</f>
        <v>1832</v>
      </c>
      <c r="B1833" s="25">
        <f>Raw_Orders!B1833</f>
        <v>2371</v>
      </c>
      <c r="C1833" s="30">
        <f>INT(Raw_Orders!C1833)</f>
        <v>41843</v>
      </c>
      <c r="D1833" s="25">
        <f t="shared" si="84"/>
        <v>2014</v>
      </c>
      <c r="E1833" s="25">
        <f t="shared" si="85"/>
        <v>7</v>
      </c>
      <c r="F1833" s="25" t="str">
        <f t="shared" si="86"/>
        <v>Jul</v>
      </c>
      <c r="G1833" s="25">
        <f>Raw_Orders!G1833</f>
        <v>82</v>
      </c>
      <c r="H1833" s="29">
        <f>Raw_Orders!K1833</f>
        <v>589.95000000000005</v>
      </c>
      <c r="I1833" s="25">
        <f>INDEX(tblAccounts[sales_rep_id],MATCH(B1833,tblAccounts[id],0))</f>
        <v>321720</v>
      </c>
      <c r="J1833" s="25">
        <f>INDEX(tblReps[region_id],MATCH(I1833,tblReps[id],0))</f>
        <v>2</v>
      </c>
      <c r="K1833" s="25" t="str">
        <f>INDEX(tblRegions[name],MATCH(J1833,tblRegions[id],0))</f>
        <v>Midwest</v>
      </c>
    </row>
    <row r="1834" spans="1:11" ht="15" customHeight="1" x14ac:dyDescent="0.3">
      <c r="A1834" s="25">
        <f>Raw_Orders!A1834</f>
        <v>1833</v>
      </c>
      <c r="B1834" s="25">
        <f>Raw_Orders!B1834</f>
        <v>2371</v>
      </c>
      <c r="C1834" s="30">
        <f>INT(Raw_Orders!C1834)</f>
        <v>41872</v>
      </c>
      <c r="D1834" s="25">
        <f t="shared" si="84"/>
        <v>2014</v>
      </c>
      <c r="E1834" s="25">
        <f t="shared" si="85"/>
        <v>8</v>
      </c>
      <c r="F1834" s="25" t="str">
        <f t="shared" si="86"/>
        <v>Aug</v>
      </c>
      <c r="G1834" s="25">
        <f>Raw_Orders!G1834</f>
        <v>78</v>
      </c>
      <c r="H1834" s="29">
        <f>Raw_Orders!K1834</f>
        <v>529.97</v>
      </c>
      <c r="I1834" s="25">
        <f>INDEX(tblAccounts[sales_rep_id],MATCH(B1834,tblAccounts[id],0))</f>
        <v>321720</v>
      </c>
      <c r="J1834" s="25">
        <f>INDEX(tblReps[region_id],MATCH(I1834,tblReps[id],0))</f>
        <v>2</v>
      </c>
      <c r="K1834" s="25" t="str">
        <f>INDEX(tblRegions[name],MATCH(J1834,tblRegions[id],0))</f>
        <v>Midwest</v>
      </c>
    </row>
    <row r="1835" spans="1:11" ht="15" customHeight="1" x14ac:dyDescent="0.3">
      <c r="A1835" s="25">
        <f>Raw_Orders!A1835</f>
        <v>1834</v>
      </c>
      <c r="B1835" s="25">
        <f>Raw_Orders!B1835</f>
        <v>2371</v>
      </c>
      <c r="C1835" s="30">
        <f>INT(Raw_Orders!C1835)</f>
        <v>41902</v>
      </c>
      <c r="D1835" s="25">
        <f t="shared" si="84"/>
        <v>2014</v>
      </c>
      <c r="E1835" s="25">
        <f t="shared" si="85"/>
        <v>9</v>
      </c>
      <c r="F1835" s="25" t="str">
        <f t="shared" si="86"/>
        <v>Sep</v>
      </c>
      <c r="G1835" s="25">
        <f>Raw_Orders!G1835</f>
        <v>162</v>
      </c>
      <c r="H1835" s="29">
        <f>Raw_Orders!K1835</f>
        <v>990.43</v>
      </c>
      <c r="I1835" s="25">
        <f>INDEX(tblAccounts[sales_rep_id],MATCH(B1835,tblAccounts[id],0))</f>
        <v>321720</v>
      </c>
      <c r="J1835" s="25">
        <f>INDEX(tblReps[region_id],MATCH(I1835,tblReps[id],0))</f>
        <v>2</v>
      </c>
      <c r="K1835" s="25" t="str">
        <f>INDEX(tblRegions[name],MATCH(J1835,tblRegions[id],0))</f>
        <v>Midwest</v>
      </c>
    </row>
    <row r="1836" spans="1:11" ht="15" customHeight="1" x14ac:dyDescent="0.3">
      <c r="A1836" s="25">
        <f>Raw_Orders!A1836</f>
        <v>1835</v>
      </c>
      <c r="B1836" s="25">
        <f>Raw_Orders!B1836</f>
        <v>2371</v>
      </c>
      <c r="C1836" s="30">
        <f>INT(Raw_Orders!C1836)</f>
        <v>41932</v>
      </c>
      <c r="D1836" s="25">
        <f t="shared" si="84"/>
        <v>2014</v>
      </c>
      <c r="E1836" s="25">
        <f t="shared" si="85"/>
        <v>10</v>
      </c>
      <c r="F1836" s="25" t="str">
        <f t="shared" si="86"/>
        <v>Oct</v>
      </c>
      <c r="G1836" s="25">
        <f>Raw_Orders!G1836</f>
        <v>182</v>
      </c>
      <c r="H1836" s="29">
        <f>Raw_Orders!K1836</f>
        <v>1153.4000000000001</v>
      </c>
      <c r="I1836" s="25">
        <f>INDEX(tblAccounts[sales_rep_id],MATCH(B1836,tblAccounts[id],0))</f>
        <v>321720</v>
      </c>
      <c r="J1836" s="25">
        <f>INDEX(tblReps[region_id],MATCH(I1836,tblReps[id],0))</f>
        <v>2</v>
      </c>
      <c r="K1836" s="25" t="str">
        <f>INDEX(tblRegions[name],MATCH(J1836,tblRegions[id],0))</f>
        <v>Midwest</v>
      </c>
    </row>
    <row r="1837" spans="1:11" ht="15" customHeight="1" x14ac:dyDescent="0.3">
      <c r="A1837" s="25">
        <f>Raw_Orders!A1837</f>
        <v>1836</v>
      </c>
      <c r="B1837" s="25">
        <f>Raw_Orders!B1837</f>
        <v>2371</v>
      </c>
      <c r="C1837" s="30">
        <f>INT(Raw_Orders!C1837)</f>
        <v>41962</v>
      </c>
      <c r="D1837" s="25">
        <f t="shared" si="84"/>
        <v>2014</v>
      </c>
      <c r="E1837" s="25">
        <f t="shared" si="85"/>
        <v>11</v>
      </c>
      <c r="F1837" s="25" t="str">
        <f t="shared" si="86"/>
        <v>Nov</v>
      </c>
      <c r="G1837" s="25">
        <f>Raw_Orders!G1837</f>
        <v>155</v>
      </c>
      <c r="H1837" s="29">
        <f>Raw_Orders!K1837</f>
        <v>955.5</v>
      </c>
      <c r="I1837" s="25">
        <f>INDEX(tblAccounts[sales_rep_id],MATCH(B1837,tblAccounts[id],0))</f>
        <v>321720</v>
      </c>
      <c r="J1837" s="25">
        <f>INDEX(tblReps[region_id],MATCH(I1837,tblReps[id],0))</f>
        <v>2</v>
      </c>
      <c r="K1837" s="25" t="str">
        <f>INDEX(tblRegions[name],MATCH(J1837,tblRegions[id],0))</f>
        <v>Midwest</v>
      </c>
    </row>
    <row r="1838" spans="1:11" ht="15" customHeight="1" x14ac:dyDescent="0.3">
      <c r="A1838" s="25">
        <f>Raw_Orders!A1838</f>
        <v>1837</v>
      </c>
      <c r="B1838" s="25">
        <f>Raw_Orders!B1838</f>
        <v>2371</v>
      </c>
      <c r="C1838" s="30">
        <f>INT(Raw_Orders!C1838)</f>
        <v>41992</v>
      </c>
      <c r="D1838" s="25">
        <f t="shared" si="84"/>
        <v>2014</v>
      </c>
      <c r="E1838" s="25">
        <f t="shared" si="85"/>
        <v>12</v>
      </c>
      <c r="F1838" s="25" t="str">
        <f t="shared" si="86"/>
        <v>Dec</v>
      </c>
      <c r="G1838" s="25">
        <f>Raw_Orders!G1838</f>
        <v>90</v>
      </c>
      <c r="H1838" s="29">
        <f>Raw_Orders!K1838</f>
        <v>449.1</v>
      </c>
      <c r="I1838" s="25">
        <f>INDEX(tblAccounts[sales_rep_id],MATCH(B1838,tblAccounts[id],0))</f>
        <v>321720</v>
      </c>
      <c r="J1838" s="25">
        <f>INDEX(tblReps[region_id],MATCH(I1838,tblReps[id],0))</f>
        <v>2</v>
      </c>
      <c r="K1838" s="25" t="str">
        <f>INDEX(tblRegions[name],MATCH(J1838,tblRegions[id],0))</f>
        <v>Midwest</v>
      </c>
    </row>
    <row r="1839" spans="1:11" ht="15" customHeight="1" x14ac:dyDescent="0.3">
      <c r="A1839" s="25">
        <f>Raw_Orders!A1839</f>
        <v>1838</v>
      </c>
      <c r="B1839" s="25">
        <f>Raw_Orders!B1839</f>
        <v>2371</v>
      </c>
      <c r="C1839" s="30">
        <f>INT(Raw_Orders!C1839)</f>
        <v>42022</v>
      </c>
      <c r="D1839" s="25">
        <f t="shared" si="84"/>
        <v>2015</v>
      </c>
      <c r="E1839" s="25">
        <f t="shared" si="85"/>
        <v>1</v>
      </c>
      <c r="F1839" s="25" t="str">
        <f t="shared" si="86"/>
        <v>Jan</v>
      </c>
      <c r="G1839" s="25">
        <f>Raw_Orders!G1839</f>
        <v>99</v>
      </c>
      <c r="H1839" s="29">
        <f>Raw_Orders!K1839</f>
        <v>580.9</v>
      </c>
      <c r="I1839" s="25">
        <f>INDEX(tblAccounts[sales_rep_id],MATCH(B1839,tblAccounts[id],0))</f>
        <v>321720</v>
      </c>
      <c r="J1839" s="25">
        <f>INDEX(tblReps[region_id],MATCH(I1839,tblReps[id],0))</f>
        <v>2</v>
      </c>
      <c r="K1839" s="25" t="str">
        <f>INDEX(tblRegions[name],MATCH(J1839,tblRegions[id],0))</f>
        <v>Midwest</v>
      </c>
    </row>
    <row r="1840" spans="1:11" ht="15" customHeight="1" x14ac:dyDescent="0.3">
      <c r="A1840" s="25">
        <f>Raw_Orders!A1840</f>
        <v>1839</v>
      </c>
      <c r="B1840" s="25">
        <f>Raw_Orders!B1840</f>
        <v>2371</v>
      </c>
      <c r="C1840" s="30">
        <f>INT(Raw_Orders!C1840)</f>
        <v>42052</v>
      </c>
      <c r="D1840" s="25">
        <f t="shared" si="84"/>
        <v>2015</v>
      </c>
      <c r="E1840" s="25">
        <f t="shared" si="85"/>
        <v>2</v>
      </c>
      <c r="F1840" s="25" t="str">
        <f t="shared" si="86"/>
        <v>Feb</v>
      </c>
      <c r="G1840" s="25">
        <f>Raw_Orders!G1840</f>
        <v>186</v>
      </c>
      <c r="H1840" s="29">
        <f>Raw_Orders!K1840</f>
        <v>1166.55</v>
      </c>
      <c r="I1840" s="25">
        <f>INDEX(tblAccounts[sales_rep_id],MATCH(B1840,tblAccounts[id],0))</f>
        <v>321720</v>
      </c>
      <c r="J1840" s="25">
        <f>INDEX(tblReps[region_id],MATCH(I1840,tblReps[id],0))</f>
        <v>2</v>
      </c>
      <c r="K1840" s="25" t="str">
        <f>INDEX(tblRegions[name],MATCH(J1840,tblRegions[id],0))</f>
        <v>Midwest</v>
      </c>
    </row>
    <row r="1841" spans="1:11" ht="15" customHeight="1" x14ac:dyDescent="0.3">
      <c r="A1841" s="25">
        <f>Raw_Orders!A1841</f>
        <v>1840</v>
      </c>
      <c r="B1841" s="25">
        <f>Raw_Orders!B1841</f>
        <v>2371</v>
      </c>
      <c r="C1841" s="30">
        <f>INT(Raw_Orders!C1841)</f>
        <v>42081</v>
      </c>
      <c r="D1841" s="25">
        <f t="shared" si="84"/>
        <v>2015</v>
      </c>
      <c r="E1841" s="25">
        <f t="shared" si="85"/>
        <v>3</v>
      </c>
      <c r="F1841" s="25" t="str">
        <f t="shared" si="86"/>
        <v>Mar</v>
      </c>
      <c r="G1841" s="25">
        <f>Raw_Orders!G1841</f>
        <v>151</v>
      </c>
      <c r="H1841" s="29">
        <f>Raw_Orders!K1841</f>
        <v>875.99</v>
      </c>
      <c r="I1841" s="25">
        <f>INDEX(tblAccounts[sales_rep_id],MATCH(B1841,tblAccounts[id],0))</f>
        <v>321720</v>
      </c>
      <c r="J1841" s="25">
        <f>INDEX(tblReps[region_id],MATCH(I1841,tblReps[id],0))</f>
        <v>2</v>
      </c>
      <c r="K1841" s="25" t="str">
        <f>INDEX(tblRegions[name],MATCH(J1841,tblRegions[id],0))</f>
        <v>Midwest</v>
      </c>
    </row>
    <row r="1842" spans="1:11" ht="15" customHeight="1" x14ac:dyDescent="0.3">
      <c r="A1842" s="25">
        <f>Raw_Orders!A1842</f>
        <v>1841</v>
      </c>
      <c r="B1842" s="25">
        <f>Raw_Orders!B1842</f>
        <v>2371</v>
      </c>
      <c r="C1842" s="30">
        <f>INT(Raw_Orders!C1842)</f>
        <v>42111</v>
      </c>
      <c r="D1842" s="25">
        <f t="shared" si="84"/>
        <v>2015</v>
      </c>
      <c r="E1842" s="25">
        <f t="shared" si="85"/>
        <v>4</v>
      </c>
      <c r="F1842" s="25" t="str">
        <f t="shared" si="86"/>
        <v>Apr</v>
      </c>
      <c r="G1842" s="25">
        <f>Raw_Orders!G1842</f>
        <v>183</v>
      </c>
      <c r="H1842" s="29">
        <f>Raw_Orders!K1842</f>
        <v>1062.6600000000001</v>
      </c>
      <c r="I1842" s="25">
        <f>INDEX(tblAccounts[sales_rep_id],MATCH(B1842,tblAccounts[id],0))</f>
        <v>321720</v>
      </c>
      <c r="J1842" s="25">
        <f>INDEX(tblReps[region_id],MATCH(I1842,tblReps[id],0))</f>
        <v>2</v>
      </c>
      <c r="K1842" s="25" t="str">
        <f>INDEX(tblRegions[name],MATCH(J1842,tblRegions[id],0))</f>
        <v>Midwest</v>
      </c>
    </row>
    <row r="1843" spans="1:11" ht="15" customHeight="1" x14ac:dyDescent="0.3">
      <c r="A1843" s="25">
        <f>Raw_Orders!A1843</f>
        <v>1842</v>
      </c>
      <c r="B1843" s="25">
        <f>Raw_Orders!B1843</f>
        <v>2371</v>
      </c>
      <c r="C1843" s="30">
        <f>INT(Raw_Orders!C1843)</f>
        <v>42140</v>
      </c>
      <c r="D1843" s="25">
        <f t="shared" si="84"/>
        <v>2015</v>
      </c>
      <c r="E1843" s="25">
        <f t="shared" si="85"/>
        <v>5</v>
      </c>
      <c r="F1843" s="25" t="str">
        <f t="shared" si="86"/>
        <v>May</v>
      </c>
      <c r="G1843" s="25">
        <f>Raw_Orders!G1843</f>
        <v>177</v>
      </c>
      <c r="H1843" s="29">
        <f>Raw_Orders!K1843</f>
        <v>1129.73</v>
      </c>
      <c r="I1843" s="25">
        <f>INDEX(tblAccounts[sales_rep_id],MATCH(B1843,tblAccounts[id],0))</f>
        <v>321720</v>
      </c>
      <c r="J1843" s="25">
        <f>INDEX(tblReps[region_id],MATCH(I1843,tblReps[id],0))</f>
        <v>2</v>
      </c>
      <c r="K1843" s="25" t="str">
        <f>INDEX(tblRegions[name],MATCH(J1843,tblRegions[id],0))</f>
        <v>Midwest</v>
      </c>
    </row>
    <row r="1844" spans="1:11" ht="15" customHeight="1" x14ac:dyDescent="0.3">
      <c r="A1844" s="25">
        <f>Raw_Orders!A1844</f>
        <v>1843</v>
      </c>
      <c r="B1844" s="25">
        <f>Raw_Orders!B1844</f>
        <v>2371</v>
      </c>
      <c r="C1844" s="30">
        <f>INT(Raw_Orders!C1844)</f>
        <v>42169</v>
      </c>
      <c r="D1844" s="25">
        <f t="shared" si="84"/>
        <v>2015</v>
      </c>
      <c r="E1844" s="25">
        <f t="shared" si="85"/>
        <v>6</v>
      </c>
      <c r="F1844" s="25" t="str">
        <f t="shared" si="86"/>
        <v>Jun</v>
      </c>
      <c r="G1844" s="25">
        <f>Raw_Orders!G1844</f>
        <v>166</v>
      </c>
      <c r="H1844" s="29">
        <f>Raw_Orders!K1844</f>
        <v>1016.63</v>
      </c>
      <c r="I1844" s="25">
        <f>INDEX(tblAccounts[sales_rep_id],MATCH(B1844,tblAccounts[id],0))</f>
        <v>321720</v>
      </c>
      <c r="J1844" s="25">
        <f>INDEX(tblReps[region_id],MATCH(I1844,tblReps[id],0))</f>
        <v>2</v>
      </c>
      <c r="K1844" s="25" t="str">
        <f>INDEX(tblRegions[name],MATCH(J1844,tblRegions[id],0))</f>
        <v>Midwest</v>
      </c>
    </row>
    <row r="1845" spans="1:11" ht="15" customHeight="1" x14ac:dyDescent="0.3">
      <c r="A1845" s="25">
        <f>Raw_Orders!A1845</f>
        <v>1844</v>
      </c>
      <c r="B1845" s="25">
        <f>Raw_Orders!B1845</f>
        <v>2371</v>
      </c>
      <c r="C1845" s="30">
        <f>INT(Raw_Orders!C1845)</f>
        <v>42199</v>
      </c>
      <c r="D1845" s="25">
        <f t="shared" si="84"/>
        <v>2015</v>
      </c>
      <c r="E1845" s="25">
        <f t="shared" si="85"/>
        <v>7</v>
      </c>
      <c r="F1845" s="25" t="str">
        <f t="shared" si="86"/>
        <v>Jul</v>
      </c>
      <c r="G1845" s="25">
        <f>Raw_Orders!G1845</f>
        <v>211</v>
      </c>
      <c r="H1845" s="29">
        <f>Raw_Orders!K1845</f>
        <v>1307.9100000000001</v>
      </c>
      <c r="I1845" s="25">
        <f>INDEX(tblAccounts[sales_rep_id],MATCH(B1845,tblAccounts[id],0))</f>
        <v>321720</v>
      </c>
      <c r="J1845" s="25">
        <f>INDEX(tblReps[region_id],MATCH(I1845,tblReps[id],0))</f>
        <v>2</v>
      </c>
      <c r="K1845" s="25" t="str">
        <f>INDEX(tblRegions[name],MATCH(J1845,tblRegions[id],0))</f>
        <v>Midwest</v>
      </c>
    </row>
    <row r="1846" spans="1:11" ht="15" customHeight="1" x14ac:dyDescent="0.3">
      <c r="A1846" s="25">
        <f>Raw_Orders!A1846</f>
        <v>1845</v>
      </c>
      <c r="B1846" s="25">
        <f>Raw_Orders!B1846</f>
        <v>2381</v>
      </c>
      <c r="C1846" s="30">
        <f>INT(Raw_Orders!C1846)</f>
        <v>41622</v>
      </c>
      <c r="D1846" s="25">
        <f t="shared" si="84"/>
        <v>2013</v>
      </c>
      <c r="E1846" s="25">
        <f t="shared" si="85"/>
        <v>12</v>
      </c>
      <c r="F1846" s="25" t="str">
        <f t="shared" si="86"/>
        <v>Dec</v>
      </c>
      <c r="G1846" s="25">
        <f>Raw_Orders!G1846</f>
        <v>1189</v>
      </c>
      <c r="H1846" s="29">
        <f>Raw_Orders!K1846</f>
        <v>6341.74</v>
      </c>
      <c r="I1846" s="25">
        <f>INDEX(tblAccounts[sales_rep_id],MATCH(B1846,tblAccounts[id],0))</f>
        <v>321730</v>
      </c>
      <c r="J1846" s="25">
        <f>INDEX(tblReps[region_id],MATCH(I1846,tblReps[id],0))</f>
        <v>2</v>
      </c>
      <c r="K1846" s="25" t="str">
        <f>INDEX(tblRegions[name],MATCH(J1846,tblRegions[id],0))</f>
        <v>Midwest</v>
      </c>
    </row>
    <row r="1847" spans="1:11" ht="15" customHeight="1" x14ac:dyDescent="0.3">
      <c r="A1847" s="25">
        <f>Raw_Orders!A1847</f>
        <v>1846</v>
      </c>
      <c r="B1847" s="25">
        <f>Raw_Orders!B1847</f>
        <v>2381</v>
      </c>
      <c r="C1847" s="30">
        <f>INT(Raw_Orders!C1847)</f>
        <v>41651</v>
      </c>
      <c r="D1847" s="25">
        <f t="shared" si="84"/>
        <v>2014</v>
      </c>
      <c r="E1847" s="25">
        <f t="shared" si="85"/>
        <v>1</v>
      </c>
      <c r="F1847" s="25" t="str">
        <f t="shared" si="86"/>
        <v>Jan</v>
      </c>
      <c r="G1847" s="25">
        <f>Raw_Orders!G1847</f>
        <v>539</v>
      </c>
      <c r="H1847" s="29">
        <f>Raw_Orders!K1847</f>
        <v>2793.41</v>
      </c>
      <c r="I1847" s="25">
        <f>INDEX(tblAccounts[sales_rep_id],MATCH(B1847,tblAccounts[id],0))</f>
        <v>321730</v>
      </c>
      <c r="J1847" s="25">
        <f>INDEX(tblReps[region_id],MATCH(I1847,tblReps[id],0))</f>
        <v>2</v>
      </c>
      <c r="K1847" s="25" t="str">
        <f>INDEX(tblRegions[name],MATCH(J1847,tblRegions[id],0))</f>
        <v>Midwest</v>
      </c>
    </row>
    <row r="1848" spans="1:11" ht="15" customHeight="1" x14ac:dyDescent="0.3">
      <c r="A1848" s="25">
        <f>Raw_Orders!A1848</f>
        <v>1847</v>
      </c>
      <c r="B1848" s="25">
        <f>Raw_Orders!B1848</f>
        <v>2381</v>
      </c>
      <c r="C1848" s="30">
        <f>INT(Raw_Orders!C1848)</f>
        <v>41680</v>
      </c>
      <c r="D1848" s="25">
        <f t="shared" si="84"/>
        <v>2014</v>
      </c>
      <c r="E1848" s="25">
        <f t="shared" si="85"/>
        <v>2</v>
      </c>
      <c r="F1848" s="25" t="str">
        <f t="shared" si="86"/>
        <v>Feb</v>
      </c>
      <c r="G1848" s="25">
        <f>Raw_Orders!G1848</f>
        <v>533</v>
      </c>
      <c r="H1848" s="29">
        <f>Raw_Orders!K1848</f>
        <v>2762.96</v>
      </c>
      <c r="I1848" s="25">
        <f>INDEX(tblAccounts[sales_rep_id],MATCH(B1848,tblAccounts[id],0))</f>
        <v>321730</v>
      </c>
      <c r="J1848" s="25">
        <f>INDEX(tblReps[region_id],MATCH(I1848,tblReps[id],0))</f>
        <v>2</v>
      </c>
      <c r="K1848" s="25" t="str">
        <f>INDEX(tblRegions[name],MATCH(J1848,tblRegions[id],0))</f>
        <v>Midwest</v>
      </c>
    </row>
    <row r="1849" spans="1:11" ht="15" customHeight="1" x14ac:dyDescent="0.3">
      <c r="A1849" s="25">
        <f>Raw_Orders!A1849</f>
        <v>1848</v>
      </c>
      <c r="B1849" s="25">
        <f>Raw_Orders!B1849</f>
        <v>2381</v>
      </c>
      <c r="C1849" s="30">
        <f>INT(Raw_Orders!C1849)</f>
        <v>41710</v>
      </c>
      <c r="D1849" s="25">
        <f t="shared" si="84"/>
        <v>2014</v>
      </c>
      <c r="E1849" s="25">
        <f t="shared" si="85"/>
        <v>3</v>
      </c>
      <c r="F1849" s="25" t="str">
        <f t="shared" si="86"/>
        <v>Mar</v>
      </c>
      <c r="G1849" s="25">
        <f>Raw_Orders!G1849</f>
        <v>493</v>
      </c>
      <c r="H1849" s="29">
        <f>Raw_Orders!K1849</f>
        <v>2460.0700000000002</v>
      </c>
      <c r="I1849" s="25">
        <f>INDEX(tblAccounts[sales_rep_id],MATCH(B1849,tblAccounts[id],0))</f>
        <v>321730</v>
      </c>
      <c r="J1849" s="25">
        <f>INDEX(tblReps[region_id],MATCH(I1849,tblReps[id],0))</f>
        <v>2</v>
      </c>
      <c r="K1849" s="25" t="str">
        <f>INDEX(tblRegions[name],MATCH(J1849,tblRegions[id],0))</f>
        <v>Midwest</v>
      </c>
    </row>
    <row r="1850" spans="1:11" ht="15" customHeight="1" x14ac:dyDescent="0.3">
      <c r="A1850" s="25">
        <f>Raw_Orders!A1850</f>
        <v>1849</v>
      </c>
      <c r="B1850" s="25">
        <f>Raw_Orders!B1850</f>
        <v>2381</v>
      </c>
      <c r="C1850" s="30">
        <f>INT(Raw_Orders!C1850)</f>
        <v>41740</v>
      </c>
      <c r="D1850" s="25">
        <f t="shared" si="84"/>
        <v>2014</v>
      </c>
      <c r="E1850" s="25">
        <f t="shared" si="85"/>
        <v>4</v>
      </c>
      <c r="F1850" s="25" t="str">
        <f t="shared" si="86"/>
        <v>Apr</v>
      </c>
      <c r="G1850" s="25">
        <f>Raw_Orders!G1850</f>
        <v>527</v>
      </c>
      <c r="H1850" s="29">
        <f>Raw_Orders!K1850</f>
        <v>2674.73</v>
      </c>
      <c r="I1850" s="25">
        <f>INDEX(tblAccounts[sales_rep_id],MATCH(B1850,tblAccounts[id],0))</f>
        <v>321730</v>
      </c>
      <c r="J1850" s="25">
        <f>INDEX(tblReps[region_id],MATCH(I1850,tblReps[id],0))</f>
        <v>2</v>
      </c>
      <c r="K1850" s="25" t="str">
        <f>INDEX(tblRegions[name],MATCH(J1850,tblRegions[id],0))</f>
        <v>Midwest</v>
      </c>
    </row>
    <row r="1851" spans="1:11" ht="15" customHeight="1" x14ac:dyDescent="0.3">
      <c r="A1851" s="25">
        <f>Raw_Orders!A1851</f>
        <v>1850</v>
      </c>
      <c r="B1851" s="25">
        <f>Raw_Orders!B1851</f>
        <v>2381</v>
      </c>
      <c r="C1851" s="30">
        <f>INT(Raw_Orders!C1851)</f>
        <v>41770</v>
      </c>
      <c r="D1851" s="25">
        <f t="shared" si="84"/>
        <v>2014</v>
      </c>
      <c r="E1851" s="25">
        <f t="shared" si="85"/>
        <v>5</v>
      </c>
      <c r="F1851" s="25" t="str">
        <f t="shared" si="86"/>
        <v>May</v>
      </c>
      <c r="G1851" s="25">
        <f>Raw_Orders!G1851</f>
        <v>836</v>
      </c>
      <c r="H1851" s="29">
        <f>Raw_Orders!K1851</f>
        <v>4231.7</v>
      </c>
      <c r="I1851" s="25">
        <f>INDEX(tblAccounts[sales_rep_id],MATCH(B1851,tblAccounts[id],0))</f>
        <v>321730</v>
      </c>
      <c r="J1851" s="25">
        <f>INDEX(tblReps[region_id],MATCH(I1851,tblReps[id],0))</f>
        <v>2</v>
      </c>
      <c r="K1851" s="25" t="str">
        <f>INDEX(tblRegions[name],MATCH(J1851,tblRegions[id],0))</f>
        <v>Midwest</v>
      </c>
    </row>
    <row r="1852" spans="1:11" ht="15" customHeight="1" x14ac:dyDescent="0.3">
      <c r="A1852" s="25">
        <f>Raw_Orders!A1852</f>
        <v>1851</v>
      </c>
      <c r="B1852" s="25">
        <f>Raw_Orders!B1852</f>
        <v>2381</v>
      </c>
      <c r="C1852" s="30">
        <f>INT(Raw_Orders!C1852)</f>
        <v>41799</v>
      </c>
      <c r="D1852" s="25">
        <f t="shared" si="84"/>
        <v>2014</v>
      </c>
      <c r="E1852" s="25">
        <f t="shared" si="85"/>
        <v>6</v>
      </c>
      <c r="F1852" s="25" t="str">
        <f t="shared" si="86"/>
        <v>Jun</v>
      </c>
      <c r="G1852" s="25">
        <f>Raw_Orders!G1852</f>
        <v>491</v>
      </c>
      <c r="H1852" s="29">
        <f>Raw_Orders!K1852</f>
        <v>2450.09</v>
      </c>
      <c r="I1852" s="25">
        <f>INDEX(tblAccounts[sales_rep_id],MATCH(B1852,tblAccounts[id],0))</f>
        <v>321730</v>
      </c>
      <c r="J1852" s="25">
        <f>INDEX(tblReps[region_id],MATCH(I1852,tblReps[id],0))</f>
        <v>2</v>
      </c>
      <c r="K1852" s="25" t="str">
        <f>INDEX(tblRegions[name],MATCH(J1852,tblRegions[id],0))</f>
        <v>Midwest</v>
      </c>
    </row>
    <row r="1853" spans="1:11" ht="15" customHeight="1" x14ac:dyDescent="0.3">
      <c r="A1853" s="25">
        <f>Raw_Orders!A1853</f>
        <v>1852</v>
      </c>
      <c r="B1853" s="25">
        <f>Raw_Orders!B1853</f>
        <v>2381</v>
      </c>
      <c r="C1853" s="30">
        <f>INT(Raw_Orders!C1853)</f>
        <v>41829</v>
      </c>
      <c r="D1853" s="25">
        <f t="shared" si="84"/>
        <v>2014</v>
      </c>
      <c r="E1853" s="25">
        <f t="shared" si="85"/>
        <v>7</v>
      </c>
      <c r="F1853" s="25" t="str">
        <f t="shared" si="86"/>
        <v>Jul</v>
      </c>
      <c r="G1853" s="25">
        <f>Raw_Orders!G1853</f>
        <v>484</v>
      </c>
      <c r="H1853" s="29">
        <f>Raw_Orders!K1853</f>
        <v>2415.16</v>
      </c>
      <c r="I1853" s="25">
        <f>INDEX(tblAccounts[sales_rep_id],MATCH(B1853,tblAccounts[id],0))</f>
        <v>321730</v>
      </c>
      <c r="J1853" s="25">
        <f>INDEX(tblReps[region_id],MATCH(I1853,tblReps[id],0))</f>
        <v>2</v>
      </c>
      <c r="K1853" s="25" t="str">
        <f>INDEX(tblRegions[name],MATCH(J1853,tblRegions[id],0))</f>
        <v>Midwest</v>
      </c>
    </row>
    <row r="1854" spans="1:11" ht="15" customHeight="1" x14ac:dyDescent="0.3">
      <c r="A1854" s="25">
        <f>Raw_Orders!A1854</f>
        <v>1853</v>
      </c>
      <c r="B1854" s="25">
        <f>Raw_Orders!B1854</f>
        <v>2381</v>
      </c>
      <c r="C1854" s="30">
        <f>INT(Raw_Orders!C1854)</f>
        <v>41859</v>
      </c>
      <c r="D1854" s="25">
        <f t="shared" si="84"/>
        <v>2014</v>
      </c>
      <c r="E1854" s="25">
        <f t="shared" si="85"/>
        <v>8</v>
      </c>
      <c r="F1854" s="25" t="str">
        <f t="shared" si="86"/>
        <v>Aug</v>
      </c>
      <c r="G1854" s="25">
        <f>Raw_Orders!G1854</f>
        <v>840</v>
      </c>
      <c r="H1854" s="29">
        <f>Raw_Orders!K1854</f>
        <v>5091.13</v>
      </c>
      <c r="I1854" s="25">
        <f>INDEX(tblAccounts[sales_rep_id],MATCH(B1854,tblAccounts[id],0))</f>
        <v>321730</v>
      </c>
      <c r="J1854" s="25">
        <f>INDEX(tblReps[region_id],MATCH(I1854,tblReps[id],0))</f>
        <v>2</v>
      </c>
      <c r="K1854" s="25" t="str">
        <f>INDEX(tblRegions[name],MATCH(J1854,tblRegions[id],0))</f>
        <v>Midwest</v>
      </c>
    </row>
    <row r="1855" spans="1:11" ht="15" customHeight="1" x14ac:dyDescent="0.3">
      <c r="A1855" s="25">
        <f>Raw_Orders!A1855</f>
        <v>1854</v>
      </c>
      <c r="B1855" s="25">
        <f>Raw_Orders!B1855</f>
        <v>2381</v>
      </c>
      <c r="C1855" s="30">
        <f>INT(Raw_Orders!C1855)</f>
        <v>41889</v>
      </c>
      <c r="D1855" s="25">
        <f t="shared" si="84"/>
        <v>2014</v>
      </c>
      <c r="E1855" s="25">
        <f t="shared" si="85"/>
        <v>9</v>
      </c>
      <c r="F1855" s="25" t="str">
        <f t="shared" si="86"/>
        <v>Sep</v>
      </c>
      <c r="G1855" s="25">
        <f>Raw_Orders!G1855</f>
        <v>515</v>
      </c>
      <c r="H1855" s="29">
        <f>Raw_Orders!K1855</f>
        <v>2627.37</v>
      </c>
      <c r="I1855" s="25">
        <f>INDEX(tblAccounts[sales_rep_id],MATCH(B1855,tblAccounts[id],0))</f>
        <v>321730</v>
      </c>
      <c r="J1855" s="25">
        <f>INDEX(tblReps[region_id],MATCH(I1855,tblReps[id],0))</f>
        <v>2</v>
      </c>
      <c r="K1855" s="25" t="str">
        <f>INDEX(tblRegions[name],MATCH(J1855,tblRegions[id],0))</f>
        <v>Midwest</v>
      </c>
    </row>
    <row r="1856" spans="1:11" ht="15" customHeight="1" x14ac:dyDescent="0.3">
      <c r="A1856" s="25">
        <f>Raw_Orders!A1856</f>
        <v>1855</v>
      </c>
      <c r="B1856" s="25">
        <f>Raw_Orders!B1856</f>
        <v>2381</v>
      </c>
      <c r="C1856" s="30">
        <f>INT(Raw_Orders!C1856)</f>
        <v>41918</v>
      </c>
      <c r="D1856" s="25">
        <f t="shared" si="84"/>
        <v>2014</v>
      </c>
      <c r="E1856" s="25">
        <f t="shared" si="85"/>
        <v>10</v>
      </c>
      <c r="F1856" s="25" t="str">
        <f t="shared" si="86"/>
        <v>Oct</v>
      </c>
      <c r="G1856" s="25">
        <f>Raw_Orders!G1856</f>
        <v>463</v>
      </c>
      <c r="H1856" s="29">
        <f>Raw_Orders!K1856</f>
        <v>2310.37</v>
      </c>
      <c r="I1856" s="25">
        <f>INDEX(tblAccounts[sales_rep_id],MATCH(B1856,tblAccounts[id],0))</f>
        <v>321730</v>
      </c>
      <c r="J1856" s="25">
        <f>INDEX(tblReps[region_id],MATCH(I1856,tblReps[id],0))</f>
        <v>2</v>
      </c>
      <c r="K1856" s="25" t="str">
        <f>INDEX(tblRegions[name],MATCH(J1856,tblRegions[id],0))</f>
        <v>Midwest</v>
      </c>
    </row>
    <row r="1857" spans="1:11" ht="15" customHeight="1" x14ac:dyDescent="0.3">
      <c r="A1857" s="25">
        <f>Raw_Orders!A1857</f>
        <v>1856</v>
      </c>
      <c r="B1857" s="25">
        <f>Raw_Orders!B1857</f>
        <v>2381</v>
      </c>
      <c r="C1857" s="30">
        <f>INT(Raw_Orders!C1857)</f>
        <v>41948</v>
      </c>
      <c r="D1857" s="25">
        <f t="shared" si="84"/>
        <v>2014</v>
      </c>
      <c r="E1857" s="25">
        <f t="shared" si="85"/>
        <v>11</v>
      </c>
      <c r="F1857" s="25" t="str">
        <f t="shared" si="86"/>
        <v>Nov</v>
      </c>
      <c r="G1857" s="25">
        <f>Raw_Orders!G1857</f>
        <v>390</v>
      </c>
      <c r="H1857" s="29">
        <f>Raw_Orders!K1857</f>
        <v>1966.1</v>
      </c>
      <c r="I1857" s="25">
        <f>INDEX(tblAccounts[sales_rep_id],MATCH(B1857,tblAccounts[id],0))</f>
        <v>321730</v>
      </c>
      <c r="J1857" s="25">
        <f>INDEX(tblReps[region_id],MATCH(I1857,tblReps[id],0))</f>
        <v>2</v>
      </c>
      <c r="K1857" s="25" t="str">
        <f>INDEX(tblRegions[name],MATCH(J1857,tblRegions[id],0))</f>
        <v>Midwest</v>
      </c>
    </row>
    <row r="1858" spans="1:11" ht="15" customHeight="1" x14ac:dyDescent="0.3">
      <c r="A1858" s="25">
        <f>Raw_Orders!A1858</f>
        <v>1857</v>
      </c>
      <c r="B1858" s="25">
        <f>Raw_Orders!B1858</f>
        <v>2381</v>
      </c>
      <c r="C1858" s="30">
        <f>INT(Raw_Orders!C1858)</f>
        <v>41977</v>
      </c>
      <c r="D1858" s="25">
        <f t="shared" ref="D1858:D1921" si="87">YEAR(C1858)</f>
        <v>2014</v>
      </c>
      <c r="E1858" s="25">
        <f t="shared" ref="E1858:E1921" si="88">MONTH(C1858)</f>
        <v>12</v>
      </c>
      <c r="F1858" s="25" t="str">
        <f t="shared" ref="F1858:F1921" si="89">TEXT(C1858,"mmm")</f>
        <v>Dec</v>
      </c>
      <c r="G1858" s="25">
        <f>Raw_Orders!G1858</f>
        <v>536</v>
      </c>
      <c r="H1858" s="29">
        <f>Raw_Orders!K1858</f>
        <v>2782.85</v>
      </c>
      <c r="I1858" s="25">
        <f>INDEX(tblAccounts[sales_rep_id],MATCH(B1858,tblAccounts[id],0))</f>
        <v>321730</v>
      </c>
      <c r="J1858" s="25">
        <f>INDEX(tblReps[region_id],MATCH(I1858,tblReps[id],0))</f>
        <v>2</v>
      </c>
      <c r="K1858" s="25" t="str">
        <f>INDEX(tblRegions[name],MATCH(J1858,tblRegions[id],0))</f>
        <v>Midwest</v>
      </c>
    </row>
    <row r="1859" spans="1:11" ht="15" customHeight="1" x14ac:dyDescent="0.3">
      <c r="A1859" s="25">
        <f>Raw_Orders!A1859</f>
        <v>1858</v>
      </c>
      <c r="B1859" s="25">
        <f>Raw_Orders!B1859</f>
        <v>2381</v>
      </c>
      <c r="C1859" s="30">
        <f>INT(Raw_Orders!C1859)</f>
        <v>42006</v>
      </c>
      <c r="D1859" s="25">
        <f t="shared" si="87"/>
        <v>2015</v>
      </c>
      <c r="E1859" s="25">
        <f t="shared" si="88"/>
        <v>1</v>
      </c>
      <c r="F1859" s="25" t="str">
        <f t="shared" si="89"/>
        <v>Jan</v>
      </c>
      <c r="G1859" s="25">
        <f>Raw_Orders!G1859</f>
        <v>498</v>
      </c>
      <c r="H1859" s="29">
        <f>Raw_Orders!K1859</f>
        <v>2485.02</v>
      </c>
      <c r="I1859" s="25">
        <f>INDEX(tblAccounts[sales_rep_id],MATCH(B1859,tblAccounts[id],0))</f>
        <v>321730</v>
      </c>
      <c r="J1859" s="25">
        <f>INDEX(tblReps[region_id],MATCH(I1859,tblReps[id],0))</f>
        <v>2</v>
      </c>
      <c r="K1859" s="25" t="str">
        <f>INDEX(tblRegions[name],MATCH(J1859,tblRegions[id],0))</f>
        <v>Midwest</v>
      </c>
    </row>
    <row r="1860" spans="1:11" ht="15" customHeight="1" x14ac:dyDescent="0.3">
      <c r="A1860" s="25">
        <f>Raw_Orders!A1860</f>
        <v>1859</v>
      </c>
      <c r="B1860" s="25">
        <f>Raw_Orders!B1860</f>
        <v>2391</v>
      </c>
      <c r="C1860" s="30">
        <f>INT(Raw_Orders!C1860)</f>
        <v>42592</v>
      </c>
      <c r="D1860" s="25">
        <f t="shared" si="87"/>
        <v>2016</v>
      </c>
      <c r="E1860" s="25">
        <f t="shared" si="88"/>
        <v>8</v>
      </c>
      <c r="F1860" s="25" t="str">
        <f t="shared" si="89"/>
        <v>Aug</v>
      </c>
      <c r="G1860" s="25">
        <f>Raw_Orders!G1860</f>
        <v>140</v>
      </c>
      <c r="H1860" s="29">
        <f>Raw_Orders!K1860</f>
        <v>839.31</v>
      </c>
      <c r="I1860" s="25">
        <f>INDEX(tblAccounts[sales_rep_id],MATCH(B1860,tblAccounts[id],0))</f>
        <v>321740</v>
      </c>
      <c r="J1860" s="25">
        <f>INDEX(tblReps[region_id],MATCH(I1860,tblReps[id],0))</f>
        <v>2</v>
      </c>
      <c r="K1860" s="25" t="str">
        <f>INDEX(tblRegions[name],MATCH(J1860,tblRegions[id],0))</f>
        <v>Midwest</v>
      </c>
    </row>
    <row r="1861" spans="1:11" ht="15" customHeight="1" x14ac:dyDescent="0.3">
      <c r="A1861" s="25">
        <f>Raw_Orders!A1861</f>
        <v>1860</v>
      </c>
      <c r="B1861" s="25">
        <f>Raw_Orders!B1861</f>
        <v>2391</v>
      </c>
      <c r="C1861" s="30">
        <f>INT(Raw_Orders!C1861)</f>
        <v>42622</v>
      </c>
      <c r="D1861" s="25">
        <f t="shared" si="87"/>
        <v>2016</v>
      </c>
      <c r="E1861" s="25">
        <f t="shared" si="88"/>
        <v>9</v>
      </c>
      <c r="F1861" s="25" t="str">
        <f t="shared" si="89"/>
        <v>Sep</v>
      </c>
      <c r="G1861" s="25">
        <f>Raw_Orders!G1861</f>
        <v>150</v>
      </c>
      <c r="H1861" s="29">
        <f>Raw_Orders!K1861</f>
        <v>854.23</v>
      </c>
      <c r="I1861" s="25">
        <f>INDEX(tblAccounts[sales_rep_id],MATCH(B1861,tblAccounts[id],0))</f>
        <v>321740</v>
      </c>
      <c r="J1861" s="25">
        <f>INDEX(tblReps[region_id],MATCH(I1861,tblReps[id],0))</f>
        <v>2</v>
      </c>
      <c r="K1861" s="25" t="str">
        <f>INDEX(tblRegions[name],MATCH(J1861,tblRegions[id],0))</f>
        <v>Midwest</v>
      </c>
    </row>
    <row r="1862" spans="1:11" ht="15" customHeight="1" x14ac:dyDescent="0.3">
      <c r="A1862" s="25">
        <f>Raw_Orders!A1862</f>
        <v>1861</v>
      </c>
      <c r="B1862" s="25">
        <f>Raw_Orders!B1862</f>
        <v>2391</v>
      </c>
      <c r="C1862" s="30">
        <f>INT(Raw_Orders!C1862)</f>
        <v>42651</v>
      </c>
      <c r="D1862" s="25">
        <f t="shared" si="87"/>
        <v>2016</v>
      </c>
      <c r="E1862" s="25">
        <f t="shared" si="88"/>
        <v>10</v>
      </c>
      <c r="F1862" s="25" t="str">
        <f t="shared" si="89"/>
        <v>Oct</v>
      </c>
      <c r="G1862" s="25">
        <f>Raw_Orders!G1862</f>
        <v>158</v>
      </c>
      <c r="H1862" s="29">
        <f>Raw_Orders!K1862</f>
        <v>964.21</v>
      </c>
      <c r="I1862" s="25">
        <f>INDEX(tblAccounts[sales_rep_id],MATCH(B1862,tblAccounts[id],0))</f>
        <v>321740</v>
      </c>
      <c r="J1862" s="25">
        <f>INDEX(tblReps[region_id],MATCH(I1862,tblReps[id],0))</f>
        <v>2</v>
      </c>
      <c r="K1862" s="25" t="str">
        <f>INDEX(tblRegions[name],MATCH(J1862,tblRegions[id],0))</f>
        <v>Midwest</v>
      </c>
    </row>
    <row r="1863" spans="1:11" ht="15" customHeight="1" x14ac:dyDescent="0.3">
      <c r="A1863" s="25">
        <f>Raw_Orders!A1863</f>
        <v>1862</v>
      </c>
      <c r="B1863" s="25">
        <f>Raw_Orders!B1863</f>
        <v>2391</v>
      </c>
      <c r="C1863" s="30">
        <f>INT(Raw_Orders!C1863)</f>
        <v>42681</v>
      </c>
      <c r="D1863" s="25">
        <f t="shared" si="87"/>
        <v>2016</v>
      </c>
      <c r="E1863" s="25">
        <f t="shared" si="88"/>
        <v>11</v>
      </c>
      <c r="F1863" s="25" t="str">
        <f t="shared" si="89"/>
        <v>Nov</v>
      </c>
      <c r="G1863" s="25">
        <f>Raw_Orders!G1863</f>
        <v>146</v>
      </c>
      <c r="H1863" s="29">
        <f>Raw_Orders!K1863</f>
        <v>834.25</v>
      </c>
      <c r="I1863" s="25">
        <f>INDEX(tblAccounts[sales_rep_id],MATCH(B1863,tblAccounts[id],0))</f>
        <v>321740</v>
      </c>
      <c r="J1863" s="25">
        <f>INDEX(tblReps[region_id],MATCH(I1863,tblReps[id],0))</f>
        <v>2</v>
      </c>
      <c r="K1863" s="25" t="str">
        <f>INDEX(tblRegions[name],MATCH(J1863,tblRegions[id],0))</f>
        <v>Midwest</v>
      </c>
    </row>
    <row r="1864" spans="1:11" ht="15" customHeight="1" x14ac:dyDescent="0.3">
      <c r="A1864" s="25">
        <f>Raw_Orders!A1864</f>
        <v>1863</v>
      </c>
      <c r="B1864" s="25">
        <f>Raw_Orders!B1864</f>
        <v>2391</v>
      </c>
      <c r="C1864" s="30">
        <f>INT(Raw_Orders!C1864)</f>
        <v>42710</v>
      </c>
      <c r="D1864" s="25">
        <f t="shared" si="87"/>
        <v>2016</v>
      </c>
      <c r="E1864" s="25">
        <f t="shared" si="88"/>
        <v>12</v>
      </c>
      <c r="F1864" s="25" t="str">
        <f t="shared" si="89"/>
        <v>Dec</v>
      </c>
      <c r="G1864" s="25">
        <f>Raw_Orders!G1864</f>
        <v>213</v>
      </c>
      <c r="H1864" s="29">
        <f>Raw_Orders!K1864</f>
        <v>1315.06</v>
      </c>
      <c r="I1864" s="25">
        <f>INDEX(tblAccounts[sales_rep_id],MATCH(B1864,tblAccounts[id],0))</f>
        <v>321740</v>
      </c>
      <c r="J1864" s="25">
        <f>INDEX(tblReps[region_id],MATCH(I1864,tblReps[id],0))</f>
        <v>2</v>
      </c>
      <c r="K1864" s="25" t="str">
        <f>INDEX(tblRegions[name],MATCH(J1864,tblRegions[id],0))</f>
        <v>Midwest</v>
      </c>
    </row>
    <row r="1865" spans="1:11" ht="15" customHeight="1" x14ac:dyDescent="0.3">
      <c r="A1865" s="25">
        <f>Raw_Orders!A1865</f>
        <v>1864</v>
      </c>
      <c r="B1865" s="25">
        <f>Raw_Orders!B1865</f>
        <v>2401</v>
      </c>
      <c r="C1865" s="30">
        <f>INT(Raw_Orders!C1865)</f>
        <v>42582</v>
      </c>
      <c r="D1865" s="25">
        <f t="shared" si="87"/>
        <v>2016</v>
      </c>
      <c r="E1865" s="25">
        <f t="shared" si="88"/>
        <v>7</v>
      </c>
      <c r="F1865" s="25" t="str">
        <f t="shared" si="89"/>
        <v>Jul</v>
      </c>
      <c r="G1865" s="25">
        <f>Raw_Orders!G1865</f>
        <v>172</v>
      </c>
      <c r="H1865" s="29">
        <f>Raw_Orders!K1865</f>
        <v>1008.38</v>
      </c>
      <c r="I1865" s="25">
        <f>INDEX(tblAccounts[sales_rep_id],MATCH(B1865,tblAccounts[id],0))</f>
        <v>321750</v>
      </c>
      <c r="J1865" s="25">
        <f>INDEX(tblReps[region_id],MATCH(I1865,tblReps[id],0))</f>
        <v>2</v>
      </c>
      <c r="K1865" s="25" t="str">
        <f>INDEX(tblRegions[name],MATCH(J1865,tblRegions[id],0))</f>
        <v>Midwest</v>
      </c>
    </row>
    <row r="1866" spans="1:11" ht="15" customHeight="1" x14ac:dyDescent="0.3">
      <c r="A1866" s="25">
        <f>Raw_Orders!A1866</f>
        <v>1865</v>
      </c>
      <c r="B1866" s="25">
        <f>Raw_Orders!B1866</f>
        <v>2411</v>
      </c>
      <c r="C1866" s="30">
        <f>INT(Raw_Orders!C1866)</f>
        <v>41624</v>
      </c>
      <c r="D1866" s="25">
        <f t="shared" si="87"/>
        <v>2013</v>
      </c>
      <c r="E1866" s="25">
        <f t="shared" si="88"/>
        <v>12</v>
      </c>
      <c r="F1866" s="25" t="str">
        <f t="shared" si="89"/>
        <v>Dec</v>
      </c>
      <c r="G1866" s="25">
        <f>Raw_Orders!G1866</f>
        <v>550</v>
      </c>
      <c r="H1866" s="29">
        <f>Raw_Orders!K1866</f>
        <v>2879.7</v>
      </c>
      <c r="I1866" s="25">
        <f>INDEX(tblAccounts[sales_rep_id],MATCH(B1866,tblAccounts[id],0))</f>
        <v>321760</v>
      </c>
      <c r="J1866" s="25">
        <f>INDEX(tblReps[region_id],MATCH(I1866,tblReps[id],0))</f>
        <v>2</v>
      </c>
      <c r="K1866" s="25" t="str">
        <f>INDEX(tblRegions[name],MATCH(J1866,tblRegions[id],0))</f>
        <v>Midwest</v>
      </c>
    </row>
    <row r="1867" spans="1:11" ht="15" customHeight="1" x14ac:dyDescent="0.3">
      <c r="A1867" s="25">
        <f>Raw_Orders!A1867</f>
        <v>1866</v>
      </c>
      <c r="B1867" s="25">
        <f>Raw_Orders!B1867</f>
        <v>2411</v>
      </c>
      <c r="C1867" s="30">
        <f>INT(Raw_Orders!C1867)</f>
        <v>41653</v>
      </c>
      <c r="D1867" s="25">
        <f t="shared" si="87"/>
        <v>2014</v>
      </c>
      <c r="E1867" s="25">
        <f t="shared" si="88"/>
        <v>1</v>
      </c>
      <c r="F1867" s="25" t="str">
        <f t="shared" si="89"/>
        <v>Jan</v>
      </c>
      <c r="G1867" s="25">
        <f>Raw_Orders!G1867</f>
        <v>528</v>
      </c>
      <c r="H1867" s="29">
        <f>Raw_Orders!K1867</f>
        <v>2731.67</v>
      </c>
      <c r="I1867" s="25">
        <f>INDEX(tblAccounts[sales_rep_id],MATCH(B1867,tblAccounts[id],0))</f>
        <v>321760</v>
      </c>
      <c r="J1867" s="25">
        <f>INDEX(tblReps[region_id],MATCH(I1867,tblReps[id],0))</f>
        <v>2</v>
      </c>
      <c r="K1867" s="25" t="str">
        <f>INDEX(tblRegions[name],MATCH(J1867,tblRegions[id],0))</f>
        <v>Midwest</v>
      </c>
    </row>
    <row r="1868" spans="1:11" ht="15" customHeight="1" x14ac:dyDescent="0.3">
      <c r="A1868" s="25">
        <f>Raw_Orders!A1868</f>
        <v>1867</v>
      </c>
      <c r="B1868" s="25">
        <f>Raw_Orders!B1868</f>
        <v>2411</v>
      </c>
      <c r="C1868" s="30">
        <f>INT(Raw_Orders!C1868)</f>
        <v>41682</v>
      </c>
      <c r="D1868" s="25">
        <f t="shared" si="87"/>
        <v>2014</v>
      </c>
      <c r="E1868" s="25">
        <f t="shared" si="88"/>
        <v>2</v>
      </c>
      <c r="F1868" s="25" t="str">
        <f t="shared" si="89"/>
        <v>Feb</v>
      </c>
      <c r="G1868" s="25">
        <f>Raw_Orders!G1868</f>
        <v>507</v>
      </c>
      <c r="H1868" s="29">
        <f>Raw_Orders!K1868</f>
        <v>2529.9299999999998</v>
      </c>
      <c r="I1868" s="25">
        <f>INDEX(tblAccounts[sales_rep_id],MATCH(B1868,tblAccounts[id],0))</f>
        <v>321760</v>
      </c>
      <c r="J1868" s="25">
        <f>INDEX(tblReps[region_id],MATCH(I1868,tblReps[id],0))</f>
        <v>2</v>
      </c>
      <c r="K1868" s="25" t="str">
        <f>INDEX(tblRegions[name],MATCH(J1868,tblRegions[id],0))</f>
        <v>Midwest</v>
      </c>
    </row>
    <row r="1869" spans="1:11" ht="15" customHeight="1" x14ac:dyDescent="0.3">
      <c r="A1869" s="25">
        <f>Raw_Orders!A1869</f>
        <v>1868</v>
      </c>
      <c r="B1869" s="25">
        <f>Raw_Orders!B1869</f>
        <v>2411</v>
      </c>
      <c r="C1869" s="30">
        <f>INT(Raw_Orders!C1869)</f>
        <v>41711</v>
      </c>
      <c r="D1869" s="25">
        <f t="shared" si="87"/>
        <v>2014</v>
      </c>
      <c r="E1869" s="25">
        <f t="shared" si="88"/>
        <v>3</v>
      </c>
      <c r="F1869" s="25" t="str">
        <f t="shared" si="89"/>
        <v>Mar</v>
      </c>
      <c r="G1869" s="25">
        <f>Raw_Orders!G1869</f>
        <v>543</v>
      </c>
      <c r="H1869" s="29">
        <f>Raw_Orders!K1869</f>
        <v>2768.98</v>
      </c>
      <c r="I1869" s="25">
        <f>INDEX(tblAccounts[sales_rep_id],MATCH(B1869,tblAccounts[id],0))</f>
        <v>321760</v>
      </c>
      <c r="J1869" s="25">
        <f>INDEX(tblReps[region_id],MATCH(I1869,tblReps[id],0))</f>
        <v>2</v>
      </c>
      <c r="K1869" s="25" t="str">
        <f>INDEX(tblRegions[name],MATCH(J1869,tblRegions[id],0))</f>
        <v>Midwest</v>
      </c>
    </row>
    <row r="1870" spans="1:11" ht="15" customHeight="1" x14ac:dyDescent="0.3">
      <c r="A1870" s="25">
        <f>Raw_Orders!A1870</f>
        <v>1869</v>
      </c>
      <c r="B1870" s="25">
        <f>Raw_Orders!B1870</f>
        <v>2411</v>
      </c>
      <c r="C1870" s="30">
        <f>INT(Raw_Orders!C1870)</f>
        <v>41741</v>
      </c>
      <c r="D1870" s="25">
        <f t="shared" si="87"/>
        <v>2014</v>
      </c>
      <c r="E1870" s="25">
        <f t="shared" si="88"/>
        <v>4</v>
      </c>
      <c r="F1870" s="25" t="str">
        <f t="shared" si="89"/>
        <v>Apr</v>
      </c>
      <c r="G1870" s="25">
        <f>Raw_Orders!G1870</f>
        <v>541</v>
      </c>
      <c r="H1870" s="29">
        <f>Raw_Orders!K1870</f>
        <v>2810.95</v>
      </c>
      <c r="I1870" s="25">
        <f>INDEX(tblAccounts[sales_rep_id],MATCH(B1870,tblAccounts[id],0))</f>
        <v>321760</v>
      </c>
      <c r="J1870" s="25">
        <f>INDEX(tblReps[region_id],MATCH(I1870,tblReps[id],0))</f>
        <v>2</v>
      </c>
      <c r="K1870" s="25" t="str">
        <f>INDEX(tblRegions[name],MATCH(J1870,tblRegions[id],0))</f>
        <v>Midwest</v>
      </c>
    </row>
    <row r="1871" spans="1:11" ht="15" customHeight="1" x14ac:dyDescent="0.3">
      <c r="A1871" s="25">
        <f>Raw_Orders!A1871</f>
        <v>1870</v>
      </c>
      <c r="B1871" s="25">
        <f>Raw_Orders!B1871</f>
        <v>2411</v>
      </c>
      <c r="C1871" s="30">
        <f>INT(Raw_Orders!C1871)</f>
        <v>41771</v>
      </c>
      <c r="D1871" s="25">
        <f t="shared" si="87"/>
        <v>2014</v>
      </c>
      <c r="E1871" s="25">
        <f t="shared" si="88"/>
        <v>5</v>
      </c>
      <c r="F1871" s="25" t="str">
        <f t="shared" si="89"/>
        <v>May</v>
      </c>
      <c r="G1871" s="25">
        <f>Raw_Orders!G1871</f>
        <v>496</v>
      </c>
      <c r="H1871" s="29">
        <f>Raw_Orders!K1871</f>
        <v>2500.04</v>
      </c>
      <c r="I1871" s="25">
        <f>INDEX(tblAccounts[sales_rep_id],MATCH(B1871,tblAccounts[id],0))</f>
        <v>321760</v>
      </c>
      <c r="J1871" s="25">
        <f>INDEX(tblReps[region_id],MATCH(I1871,tblReps[id],0))</f>
        <v>2</v>
      </c>
      <c r="K1871" s="25" t="str">
        <f>INDEX(tblRegions[name],MATCH(J1871,tblRegions[id],0))</f>
        <v>Midwest</v>
      </c>
    </row>
    <row r="1872" spans="1:11" ht="15" customHeight="1" x14ac:dyDescent="0.3">
      <c r="A1872" s="25">
        <f>Raw_Orders!A1872</f>
        <v>1871</v>
      </c>
      <c r="B1872" s="25">
        <f>Raw_Orders!B1872</f>
        <v>2411</v>
      </c>
      <c r="C1872" s="30">
        <f>INT(Raw_Orders!C1872)</f>
        <v>41800</v>
      </c>
      <c r="D1872" s="25">
        <f t="shared" si="87"/>
        <v>2014</v>
      </c>
      <c r="E1872" s="25">
        <f t="shared" si="88"/>
        <v>6</v>
      </c>
      <c r="F1872" s="25" t="str">
        <f t="shared" si="89"/>
        <v>Jun</v>
      </c>
      <c r="G1872" s="25">
        <f>Raw_Orders!G1872</f>
        <v>508</v>
      </c>
      <c r="H1872" s="29">
        <f>Raw_Orders!K1872</f>
        <v>2598.11</v>
      </c>
      <c r="I1872" s="25">
        <f>INDEX(tblAccounts[sales_rep_id],MATCH(B1872,tblAccounts[id],0))</f>
        <v>321760</v>
      </c>
      <c r="J1872" s="25">
        <f>INDEX(tblReps[region_id],MATCH(I1872,tblReps[id],0))</f>
        <v>2</v>
      </c>
      <c r="K1872" s="25" t="str">
        <f>INDEX(tblRegions[name],MATCH(J1872,tblRegions[id],0))</f>
        <v>Midwest</v>
      </c>
    </row>
    <row r="1873" spans="1:11" ht="15" customHeight="1" x14ac:dyDescent="0.3">
      <c r="A1873" s="25">
        <f>Raw_Orders!A1873</f>
        <v>1872</v>
      </c>
      <c r="B1873" s="25">
        <f>Raw_Orders!B1873</f>
        <v>2411</v>
      </c>
      <c r="C1873" s="30">
        <f>INT(Raw_Orders!C1873)</f>
        <v>41830</v>
      </c>
      <c r="D1873" s="25">
        <f t="shared" si="87"/>
        <v>2014</v>
      </c>
      <c r="E1873" s="25">
        <f t="shared" si="88"/>
        <v>7</v>
      </c>
      <c r="F1873" s="25" t="str">
        <f t="shared" si="89"/>
        <v>Jul</v>
      </c>
      <c r="G1873" s="25">
        <f>Raw_Orders!G1873</f>
        <v>512</v>
      </c>
      <c r="H1873" s="29">
        <f>Raw_Orders!K1873</f>
        <v>2592.44</v>
      </c>
      <c r="I1873" s="25">
        <f>INDEX(tblAccounts[sales_rep_id],MATCH(B1873,tblAccounts[id],0))</f>
        <v>321760</v>
      </c>
      <c r="J1873" s="25">
        <f>INDEX(tblReps[region_id],MATCH(I1873,tblReps[id],0))</f>
        <v>2</v>
      </c>
      <c r="K1873" s="25" t="str">
        <f>INDEX(tblRegions[name],MATCH(J1873,tblRegions[id],0))</f>
        <v>Midwest</v>
      </c>
    </row>
    <row r="1874" spans="1:11" ht="15" customHeight="1" x14ac:dyDescent="0.3">
      <c r="A1874" s="25">
        <f>Raw_Orders!A1874</f>
        <v>1873</v>
      </c>
      <c r="B1874" s="25">
        <f>Raw_Orders!B1874</f>
        <v>2411</v>
      </c>
      <c r="C1874" s="30">
        <f>INT(Raw_Orders!C1874)</f>
        <v>41860</v>
      </c>
      <c r="D1874" s="25">
        <f t="shared" si="87"/>
        <v>2014</v>
      </c>
      <c r="E1874" s="25">
        <f t="shared" si="88"/>
        <v>8</v>
      </c>
      <c r="F1874" s="25" t="str">
        <f t="shared" si="89"/>
        <v>Aug</v>
      </c>
      <c r="G1874" s="25">
        <f>Raw_Orders!G1874</f>
        <v>529</v>
      </c>
      <c r="H1874" s="29">
        <f>Raw_Orders!K1874</f>
        <v>2714.77</v>
      </c>
      <c r="I1874" s="25">
        <f>INDEX(tblAccounts[sales_rep_id],MATCH(B1874,tblAccounts[id],0))</f>
        <v>321760</v>
      </c>
      <c r="J1874" s="25">
        <f>INDEX(tblReps[region_id],MATCH(I1874,tblReps[id],0))</f>
        <v>2</v>
      </c>
      <c r="K1874" s="25" t="str">
        <f>INDEX(tblRegions[name],MATCH(J1874,tblRegions[id],0))</f>
        <v>Midwest</v>
      </c>
    </row>
    <row r="1875" spans="1:11" ht="15" customHeight="1" x14ac:dyDescent="0.3">
      <c r="A1875" s="25">
        <f>Raw_Orders!A1875</f>
        <v>1874</v>
      </c>
      <c r="B1875" s="25">
        <f>Raw_Orders!B1875</f>
        <v>2411</v>
      </c>
      <c r="C1875" s="30">
        <f>INT(Raw_Orders!C1875)</f>
        <v>41890</v>
      </c>
      <c r="D1875" s="25">
        <f t="shared" si="87"/>
        <v>2014</v>
      </c>
      <c r="E1875" s="25">
        <f t="shared" si="88"/>
        <v>9</v>
      </c>
      <c r="F1875" s="25" t="str">
        <f t="shared" si="89"/>
        <v>Sep</v>
      </c>
      <c r="G1875" s="25">
        <f>Raw_Orders!G1875</f>
        <v>522</v>
      </c>
      <c r="H1875" s="29">
        <f>Raw_Orders!K1875</f>
        <v>2679.23</v>
      </c>
      <c r="I1875" s="25">
        <f>INDEX(tblAccounts[sales_rep_id],MATCH(B1875,tblAccounts[id],0))</f>
        <v>321760</v>
      </c>
      <c r="J1875" s="25">
        <f>INDEX(tblReps[region_id],MATCH(I1875,tblReps[id],0))</f>
        <v>2</v>
      </c>
      <c r="K1875" s="25" t="str">
        <f>INDEX(tblRegions[name],MATCH(J1875,tblRegions[id],0))</f>
        <v>Midwest</v>
      </c>
    </row>
    <row r="1876" spans="1:11" ht="15" customHeight="1" x14ac:dyDescent="0.3">
      <c r="A1876" s="25">
        <f>Raw_Orders!A1876</f>
        <v>1875</v>
      </c>
      <c r="B1876" s="25">
        <f>Raw_Orders!B1876</f>
        <v>2411</v>
      </c>
      <c r="C1876" s="30">
        <f>INT(Raw_Orders!C1876)</f>
        <v>41919</v>
      </c>
      <c r="D1876" s="25">
        <f t="shared" si="87"/>
        <v>2014</v>
      </c>
      <c r="E1876" s="25">
        <f t="shared" si="88"/>
        <v>10</v>
      </c>
      <c r="F1876" s="25" t="str">
        <f t="shared" si="89"/>
        <v>Oct</v>
      </c>
      <c r="G1876" s="25">
        <f>Raw_Orders!G1876</f>
        <v>682</v>
      </c>
      <c r="H1876" s="29">
        <f>Raw_Orders!K1876</f>
        <v>3937.09</v>
      </c>
      <c r="I1876" s="25">
        <f>INDEX(tblAccounts[sales_rep_id],MATCH(B1876,tblAccounts[id],0))</f>
        <v>321760</v>
      </c>
      <c r="J1876" s="25">
        <f>INDEX(tblReps[region_id],MATCH(I1876,tblReps[id],0))</f>
        <v>2</v>
      </c>
      <c r="K1876" s="25" t="str">
        <f>INDEX(tblRegions[name],MATCH(J1876,tblRegions[id],0))</f>
        <v>Midwest</v>
      </c>
    </row>
    <row r="1877" spans="1:11" ht="15" customHeight="1" x14ac:dyDescent="0.3">
      <c r="A1877" s="25">
        <f>Raw_Orders!A1877</f>
        <v>1876</v>
      </c>
      <c r="B1877" s="25">
        <f>Raw_Orders!B1877</f>
        <v>2411</v>
      </c>
      <c r="C1877" s="30">
        <f>INT(Raw_Orders!C1877)</f>
        <v>41948</v>
      </c>
      <c r="D1877" s="25">
        <f t="shared" si="87"/>
        <v>2014</v>
      </c>
      <c r="E1877" s="25">
        <f t="shared" si="88"/>
        <v>11</v>
      </c>
      <c r="F1877" s="25" t="str">
        <f t="shared" si="89"/>
        <v>Nov</v>
      </c>
      <c r="G1877" s="25">
        <f>Raw_Orders!G1877</f>
        <v>500</v>
      </c>
      <c r="H1877" s="29">
        <f>Raw_Orders!K1877</f>
        <v>2501.2600000000002</v>
      </c>
      <c r="I1877" s="25">
        <f>INDEX(tblAccounts[sales_rep_id],MATCH(B1877,tblAccounts[id],0))</f>
        <v>321760</v>
      </c>
      <c r="J1877" s="25">
        <f>INDEX(tblReps[region_id],MATCH(I1877,tblReps[id],0))</f>
        <v>2</v>
      </c>
      <c r="K1877" s="25" t="str">
        <f>INDEX(tblRegions[name],MATCH(J1877,tblRegions[id],0))</f>
        <v>Midwest</v>
      </c>
    </row>
    <row r="1878" spans="1:11" ht="15" customHeight="1" x14ac:dyDescent="0.3">
      <c r="A1878" s="25">
        <f>Raw_Orders!A1878</f>
        <v>1877</v>
      </c>
      <c r="B1878" s="25">
        <f>Raw_Orders!B1878</f>
        <v>2411</v>
      </c>
      <c r="C1878" s="30">
        <f>INT(Raw_Orders!C1878)</f>
        <v>41978</v>
      </c>
      <c r="D1878" s="25">
        <f t="shared" si="87"/>
        <v>2014</v>
      </c>
      <c r="E1878" s="25">
        <f t="shared" si="88"/>
        <v>12</v>
      </c>
      <c r="F1878" s="25" t="str">
        <f t="shared" si="89"/>
        <v>Dec</v>
      </c>
      <c r="G1878" s="25">
        <f>Raw_Orders!G1878</f>
        <v>513</v>
      </c>
      <c r="H1878" s="29">
        <f>Raw_Orders!K1878</f>
        <v>2559.87</v>
      </c>
      <c r="I1878" s="25">
        <f>INDEX(tblAccounts[sales_rep_id],MATCH(B1878,tblAccounts[id],0))</f>
        <v>321760</v>
      </c>
      <c r="J1878" s="25">
        <f>INDEX(tblReps[region_id],MATCH(I1878,tblReps[id],0))</f>
        <v>2</v>
      </c>
      <c r="K1878" s="25" t="str">
        <f>INDEX(tblRegions[name],MATCH(J1878,tblRegions[id],0))</f>
        <v>Midwest</v>
      </c>
    </row>
    <row r="1879" spans="1:11" ht="15" customHeight="1" x14ac:dyDescent="0.3">
      <c r="A1879" s="25">
        <f>Raw_Orders!A1879</f>
        <v>1878</v>
      </c>
      <c r="B1879" s="25">
        <f>Raw_Orders!B1879</f>
        <v>2411</v>
      </c>
      <c r="C1879" s="30">
        <f>INT(Raw_Orders!C1879)</f>
        <v>42007</v>
      </c>
      <c r="D1879" s="25">
        <f t="shared" si="87"/>
        <v>2015</v>
      </c>
      <c r="E1879" s="25">
        <f t="shared" si="88"/>
        <v>1</v>
      </c>
      <c r="F1879" s="25" t="str">
        <f t="shared" si="89"/>
        <v>Jan</v>
      </c>
      <c r="G1879" s="25">
        <f>Raw_Orders!G1879</f>
        <v>542</v>
      </c>
      <c r="H1879" s="29">
        <f>Raw_Orders!K1879</f>
        <v>2807.18</v>
      </c>
      <c r="I1879" s="25">
        <f>INDEX(tblAccounts[sales_rep_id],MATCH(B1879,tblAccounts[id],0))</f>
        <v>321760</v>
      </c>
      <c r="J1879" s="25">
        <f>INDEX(tblReps[region_id],MATCH(I1879,tblReps[id],0))</f>
        <v>2</v>
      </c>
      <c r="K1879" s="25" t="str">
        <f>INDEX(tblRegions[name],MATCH(J1879,tblRegions[id],0))</f>
        <v>Midwest</v>
      </c>
    </row>
    <row r="1880" spans="1:11" ht="15" customHeight="1" x14ac:dyDescent="0.3">
      <c r="A1880" s="25">
        <f>Raw_Orders!A1880</f>
        <v>1879</v>
      </c>
      <c r="B1880" s="25">
        <f>Raw_Orders!B1880</f>
        <v>2411</v>
      </c>
      <c r="C1880" s="30">
        <f>INT(Raw_Orders!C1880)</f>
        <v>42037</v>
      </c>
      <c r="D1880" s="25">
        <f t="shared" si="87"/>
        <v>2015</v>
      </c>
      <c r="E1880" s="25">
        <f t="shared" si="88"/>
        <v>2</v>
      </c>
      <c r="F1880" s="25" t="str">
        <f t="shared" si="89"/>
        <v>Feb</v>
      </c>
      <c r="G1880" s="25">
        <f>Raw_Orders!G1880</f>
        <v>601</v>
      </c>
      <c r="H1880" s="29">
        <f>Raw_Orders!K1880</f>
        <v>3286.69</v>
      </c>
      <c r="I1880" s="25">
        <f>INDEX(tblAccounts[sales_rep_id],MATCH(B1880,tblAccounts[id],0))</f>
        <v>321760</v>
      </c>
      <c r="J1880" s="25">
        <f>INDEX(tblReps[region_id],MATCH(I1880,tblReps[id],0))</f>
        <v>2</v>
      </c>
      <c r="K1880" s="25" t="str">
        <f>INDEX(tblRegions[name],MATCH(J1880,tblRegions[id],0))</f>
        <v>Midwest</v>
      </c>
    </row>
    <row r="1881" spans="1:11" ht="15" customHeight="1" x14ac:dyDescent="0.3">
      <c r="A1881" s="25">
        <f>Raw_Orders!A1881</f>
        <v>1880</v>
      </c>
      <c r="B1881" s="25">
        <f>Raw_Orders!B1881</f>
        <v>2411</v>
      </c>
      <c r="C1881" s="30">
        <f>INT(Raw_Orders!C1881)</f>
        <v>42066</v>
      </c>
      <c r="D1881" s="25">
        <f t="shared" si="87"/>
        <v>2015</v>
      </c>
      <c r="E1881" s="25">
        <f t="shared" si="88"/>
        <v>3</v>
      </c>
      <c r="F1881" s="25" t="str">
        <f t="shared" si="89"/>
        <v>Mar</v>
      </c>
      <c r="G1881" s="25">
        <f>Raw_Orders!G1881</f>
        <v>498</v>
      </c>
      <c r="H1881" s="29">
        <f>Raw_Orders!K1881</f>
        <v>2516.3200000000002</v>
      </c>
      <c r="I1881" s="25">
        <f>INDEX(tblAccounts[sales_rep_id],MATCH(B1881,tblAccounts[id],0))</f>
        <v>321760</v>
      </c>
      <c r="J1881" s="25">
        <f>INDEX(tblReps[region_id],MATCH(I1881,tblReps[id],0))</f>
        <v>2</v>
      </c>
      <c r="K1881" s="25" t="str">
        <f>INDEX(tblRegions[name],MATCH(J1881,tblRegions[id],0))</f>
        <v>Midwest</v>
      </c>
    </row>
    <row r="1882" spans="1:11" ht="15" customHeight="1" x14ac:dyDescent="0.3">
      <c r="A1882" s="25">
        <f>Raw_Orders!A1882</f>
        <v>1881</v>
      </c>
      <c r="B1882" s="25">
        <f>Raw_Orders!B1882</f>
        <v>2411</v>
      </c>
      <c r="C1882" s="30">
        <f>INT(Raw_Orders!C1882)</f>
        <v>42095</v>
      </c>
      <c r="D1882" s="25">
        <f t="shared" si="87"/>
        <v>2015</v>
      </c>
      <c r="E1882" s="25">
        <f t="shared" si="88"/>
        <v>4</v>
      </c>
      <c r="F1882" s="25" t="str">
        <f t="shared" si="89"/>
        <v>Apr</v>
      </c>
      <c r="G1882" s="25">
        <f>Raw_Orders!G1882</f>
        <v>577</v>
      </c>
      <c r="H1882" s="29">
        <f>Raw_Orders!K1882</f>
        <v>3115.1</v>
      </c>
      <c r="I1882" s="25">
        <f>INDEX(tblAccounts[sales_rep_id],MATCH(B1882,tblAccounts[id],0))</f>
        <v>321760</v>
      </c>
      <c r="J1882" s="25">
        <f>INDEX(tblReps[region_id],MATCH(I1882,tblReps[id],0))</f>
        <v>2</v>
      </c>
      <c r="K1882" s="25" t="str">
        <f>INDEX(tblRegions[name],MATCH(J1882,tblRegions[id],0))</f>
        <v>Midwest</v>
      </c>
    </row>
    <row r="1883" spans="1:11" ht="15" customHeight="1" x14ac:dyDescent="0.3">
      <c r="A1883" s="25">
        <f>Raw_Orders!A1883</f>
        <v>1882</v>
      </c>
      <c r="B1883" s="25">
        <f>Raw_Orders!B1883</f>
        <v>2411</v>
      </c>
      <c r="C1883" s="30">
        <f>INT(Raw_Orders!C1883)</f>
        <v>42124</v>
      </c>
      <c r="D1883" s="25">
        <f t="shared" si="87"/>
        <v>2015</v>
      </c>
      <c r="E1883" s="25">
        <f t="shared" si="88"/>
        <v>4</v>
      </c>
      <c r="F1883" s="25" t="str">
        <f t="shared" si="89"/>
        <v>Apr</v>
      </c>
      <c r="G1883" s="25">
        <f>Raw_Orders!G1883</f>
        <v>601</v>
      </c>
      <c r="H1883" s="29">
        <f>Raw_Orders!K1883</f>
        <v>3074.68</v>
      </c>
      <c r="I1883" s="25">
        <f>INDEX(tblAccounts[sales_rep_id],MATCH(B1883,tblAccounts[id],0))</f>
        <v>321760</v>
      </c>
      <c r="J1883" s="25">
        <f>INDEX(tblReps[region_id],MATCH(I1883,tblReps[id],0))</f>
        <v>2</v>
      </c>
      <c r="K1883" s="25" t="str">
        <f>INDEX(tblRegions[name],MATCH(J1883,tblRegions[id],0))</f>
        <v>Midwest</v>
      </c>
    </row>
    <row r="1884" spans="1:11" ht="15" customHeight="1" x14ac:dyDescent="0.3">
      <c r="A1884" s="25">
        <f>Raw_Orders!A1884</f>
        <v>1883</v>
      </c>
      <c r="B1884" s="25">
        <f>Raw_Orders!B1884</f>
        <v>2411</v>
      </c>
      <c r="C1884" s="30">
        <f>INT(Raw_Orders!C1884)</f>
        <v>42153</v>
      </c>
      <c r="D1884" s="25">
        <f t="shared" si="87"/>
        <v>2015</v>
      </c>
      <c r="E1884" s="25">
        <f t="shared" si="88"/>
        <v>5</v>
      </c>
      <c r="F1884" s="25" t="str">
        <f t="shared" si="89"/>
        <v>May</v>
      </c>
      <c r="G1884" s="25">
        <f>Raw_Orders!G1884</f>
        <v>497</v>
      </c>
      <c r="H1884" s="29">
        <f>Raw_Orders!K1884</f>
        <v>2480.0300000000002</v>
      </c>
      <c r="I1884" s="25">
        <f>INDEX(tblAccounts[sales_rep_id],MATCH(B1884,tblAccounts[id],0))</f>
        <v>321760</v>
      </c>
      <c r="J1884" s="25">
        <f>INDEX(tblReps[region_id],MATCH(I1884,tblReps[id],0))</f>
        <v>2</v>
      </c>
      <c r="K1884" s="25" t="str">
        <f>INDEX(tblRegions[name],MATCH(J1884,tblRegions[id],0))</f>
        <v>Midwest</v>
      </c>
    </row>
    <row r="1885" spans="1:11" ht="15" customHeight="1" x14ac:dyDescent="0.3">
      <c r="A1885" s="25">
        <f>Raw_Orders!A1885</f>
        <v>1884</v>
      </c>
      <c r="B1885" s="25">
        <f>Raw_Orders!B1885</f>
        <v>2411</v>
      </c>
      <c r="C1885" s="30">
        <f>INT(Raw_Orders!C1885)</f>
        <v>42183</v>
      </c>
      <c r="D1885" s="25">
        <f t="shared" si="87"/>
        <v>2015</v>
      </c>
      <c r="E1885" s="25">
        <f t="shared" si="88"/>
        <v>6</v>
      </c>
      <c r="F1885" s="25" t="str">
        <f t="shared" si="89"/>
        <v>Jun</v>
      </c>
      <c r="G1885" s="25">
        <f>Raw_Orders!G1885</f>
        <v>772</v>
      </c>
      <c r="H1885" s="29">
        <f>Raw_Orders!K1885</f>
        <v>4518.62</v>
      </c>
      <c r="I1885" s="25">
        <f>INDEX(tblAccounts[sales_rep_id],MATCH(B1885,tblAccounts[id],0))</f>
        <v>321760</v>
      </c>
      <c r="J1885" s="25">
        <f>INDEX(tblReps[region_id],MATCH(I1885,tblReps[id],0))</f>
        <v>2</v>
      </c>
      <c r="K1885" s="25" t="str">
        <f>INDEX(tblRegions[name],MATCH(J1885,tblRegions[id],0))</f>
        <v>Midwest</v>
      </c>
    </row>
    <row r="1886" spans="1:11" ht="15" customHeight="1" x14ac:dyDescent="0.3">
      <c r="A1886" s="25">
        <f>Raw_Orders!A1886</f>
        <v>1885</v>
      </c>
      <c r="B1886" s="25">
        <f>Raw_Orders!B1886</f>
        <v>2411</v>
      </c>
      <c r="C1886" s="30">
        <f>INT(Raw_Orders!C1886)</f>
        <v>42212</v>
      </c>
      <c r="D1886" s="25">
        <f t="shared" si="87"/>
        <v>2015</v>
      </c>
      <c r="E1886" s="25">
        <f t="shared" si="88"/>
        <v>7</v>
      </c>
      <c r="F1886" s="25" t="str">
        <f t="shared" si="89"/>
        <v>Jul</v>
      </c>
      <c r="G1886" s="25">
        <f>Raw_Orders!G1886</f>
        <v>515</v>
      </c>
      <c r="H1886" s="29">
        <f>Raw_Orders!K1886</f>
        <v>2607.35</v>
      </c>
      <c r="I1886" s="25">
        <f>INDEX(tblAccounts[sales_rep_id],MATCH(B1886,tblAccounts[id],0))</f>
        <v>321760</v>
      </c>
      <c r="J1886" s="25">
        <f>INDEX(tblReps[region_id],MATCH(I1886,tblReps[id],0))</f>
        <v>2</v>
      </c>
      <c r="K1886" s="25" t="str">
        <f>INDEX(tblRegions[name],MATCH(J1886,tblRegions[id],0))</f>
        <v>Midwest</v>
      </c>
    </row>
    <row r="1887" spans="1:11" ht="15" customHeight="1" x14ac:dyDescent="0.3">
      <c r="A1887" s="25">
        <f>Raw_Orders!A1887</f>
        <v>1886</v>
      </c>
      <c r="B1887" s="25">
        <f>Raw_Orders!B1887</f>
        <v>2411</v>
      </c>
      <c r="C1887" s="30">
        <f>INT(Raw_Orders!C1887)</f>
        <v>42241</v>
      </c>
      <c r="D1887" s="25">
        <f t="shared" si="87"/>
        <v>2015</v>
      </c>
      <c r="E1887" s="25">
        <f t="shared" si="88"/>
        <v>8</v>
      </c>
      <c r="F1887" s="25" t="str">
        <f t="shared" si="89"/>
        <v>Aug</v>
      </c>
      <c r="G1887" s="25">
        <f>Raw_Orders!G1887</f>
        <v>490</v>
      </c>
      <c r="H1887" s="29">
        <f>Raw_Orders!K1887</f>
        <v>2445.1</v>
      </c>
      <c r="I1887" s="25">
        <f>INDEX(tblAccounts[sales_rep_id],MATCH(B1887,tblAccounts[id],0))</f>
        <v>321760</v>
      </c>
      <c r="J1887" s="25">
        <f>INDEX(tblReps[region_id],MATCH(I1887,tblReps[id],0))</f>
        <v>2</v>
      </c>
      <c r="K1887" s="25" t="str">
        <f>INDEX(tblRegions[name],MATCH(J1887,tblRegions[id],0))</f>
        <v>Midwest</v>
      </c>
    </row>
    <row r="1888" spans="1:11" ht="15" customHeight="1" x14ac:dyDescent="0.3">
      <c r="A1888" s="25">
        <f>Raw_Orders!A1888</f>
        <v>1887</v>
      </c>
      <c r="B1888" s="25">
        <f>Raw_Orders!B1888</f>
        <v>2411</v>
      </c>
      <c r="C1888" s="30">
        <f>INT(Raw_Orders!C1888)</f>
        <v>42271</v>
      </c>
      <c r="D1888" s="25">
        <f t="shared" si="87"/>
        <v>2015</v>
      </c>
      <c r="E1888" s="25">
        <f t="shared" si="88"/>
        <v>9</v>
      </c>
      <c r="F1888" s="25" t="str">
        <f t="shared" si="89"/>
        <v>Sep</v>
      </c>
      <c r="G1888" s="25">
        <f>Raw_Orders!G1888</f>
        <v>514</v>
      </c>
      <c r="H1888" s="29">
        <f>Raw_Orders!K1888</f>
        <v>2601.77</v>
      </c>
      <c r="I1888" s="25">
        <f>INDEX(tblAccounts[sales_rep_id],MATCH(B1888,tblAccounts[id],0))</f>
        <v>321760</v>
      </c>
      <c r="J1888" s="25">
        <f>INDEX(tblReps[region_id],MATCH(I1888,tblReps[id],0))</f>
        <v>2</v>
      </c>
      <c r="K1888" s="25" t="str">
        <f>INDEX(tblRegions[name],MATCH(J1888,tblRegions[id],0))</f>
        <v>Midwest</v>
      </c>
    </row>
    <row r="1889" spans="1:11" ht="15" customHeight="1" x14ac:dyDescent="0.3">
      <c r="A1889" s="25">
        <f>Raw_Orders!A1889</f>
        <v>1888</v>
      </c>
      <c r="B1889" s="25">
        <f>Raw_Orders!B1889</f>
        <v>2411</v>
      </c>
      <c r="C1889" s="30">
        <f>INT(Raw_Orders!C1889)</f>
        <v>42300</v>
      </c>
      <c r="D1889" s="25">
        <f t="shared" si="87"/>
        <v>2015</v>
      </c>
      <c r="E1889" s="25">
        <f t="shared" si="88"/>
        <v>10</v>
      </c>
      <c r="F1889" s="25" t="str">
        <f t="shared" si="89"/>
        <v>Oct</v>
      </c>
      <c r="G1889" s="25">
        <f>Raw_Orders!G1889</f>
        <v>533</v>
      </c>
      <c r="H1889" s="29">
        <f>Raw_Orders!K1889</f>
        <v>2712.88</v>
      </c>
      <c r="I1889" s="25">
        <f>INDEX(tblAccounts[sales_rep_id],MATCH(B1889,tblAccounts[id],0))</f>
        <v>321760</v>
      </c>
      <c r="J1889" s="25">
        <f>INDEX(tblReps[region_id],MATCH(I1889,tblReps[id],0))</f>
        <v>2</v>
      </c>
      <c r="K1889" s="25" t="str">
        <f>INDEX(tblRegions[name],MATCH(J1889,tblRegions[id],0))</f>
        <v>Midwest</v>
      </c>
    </row>
    <row r="1890" spans="1:11" ht="15" customHeight="1" x14ac:dyDescent="0.3">
      <c r="A1890" s="25">
        <f>Raw_Orders!A1890</f>
        <v>1889</v>
      </c>
      <c r="B1890" s="25">
        <f>Raw_Orders!B1890</f>
        <v>2411</v>
      </c>
      <c r="C1890" s="30">
        <f>INT(Raw_Orders!C1890)</f>
        <v>42329</v>
      </c>
      <c r="D1890" s="25">
        <f t="shared" si="87"/>
        <v>2015</v>
      </c>
      <c r="E1890" s="25">
        <f t="shared" si="88"/>
        <v>11</v>
      </c>
      <c r="F1890" s="25" t="str">
        <f t="shared" si="89"/>
        <v>Nov</v>
      </c>
      <c r="G1890" s="25">
        <f>Raw_Orders!G1890</f>
        <v>548</v>
      </c>
      <c r="H1890" s="29">
        <f>Raw_Orders!K1890</f>
        <v>2862.85</v>
      </c>
      <c r="I1890" s="25">
        <f>INDEX(tblAccounts[sales_rep_id],MATCH(B1890,tblAccounts[id],0))</f>
        <v>321760</v>
      </c>
      <c r="J1890" s="25">
        <f>INDEX(tblReps[region_id],MATCH(I1890,tblReps[id],0))</f>
        <v>2</v>
      </c>
      <c r="K1890" s="25" t="str">
        <f>INDEX(tblRegions[name],MATCH(J1890,tblRegions[id],0))</f>
        <v>Midwest</v>
      </c>
    </row>
    <row r="1891" spans="1:11" ht="15" customHeight="1" x14ac:dyDescent="0.3">
      <c r="A1891" s="25">
        <f>Raw_Orders!A1891</f>
        <v>1890</v>
      </c>
      <c r="B1891" s="25">
        <f>Raw_Orders!B1891</f>
        <v>2411</v>
      </c>
      <c r="C1891" s="30">
        <f>INT(Raw_Orders!C1891)</f>
        <v>42359</v>
      </c>
      <c r="D1891" s="25">
        <f t="shared" si="87"/>
        <v>2015</v>
      </c>
      <c r="E1891" s="25">
        <f t="shared" si="88"/>
        <v>12</v>
      </c>
      <c r="F1891" s="25" t="str">
        <f t="shared" si="89"/>
        <v>Dec</v>
      </c>
      <c r="G1891" s="25">
        <f>Raw_Orders!G1891</f>
        <v>527</v>
      </c>
      <c r="H1891" s="29">
        <f>Raw_Orders!K1891</f>
        <v>2701.72</v>
      </c>
      <c r="I1891" s="25">
        <f>INDEX(tblAccounts[sales_rep_id],MATCH(B1891,tblAccounts[id],0))</f>
        <v>321760</v>
      </c>
      <c r="J1891" s="25">
        <f>INDEX(tblReps[region_id],MATCH(I1891,tblReps[id],0))</f>
        <v>2</v>
      </c>
      <c r="K1891" s="25" t="str">
        <f>INDEX(tblRegions[name],MATCH(J1891,tblRegions[id],0))</f>
        <v>Midwest</v>
      </c>
    </row>
    <row r="1892" spans="1:11" ht="15" customHeight="1" x14ac:dyDescent="0.3">
      <c r="A1892" s="25">
        <f>Raw_Orders!A1892</f>
        <v>1891</v>
      </c>
      <c r="B1892" s="25">
        <f>Raw_Orders!B1892</f>
        <v>2411</v>
      </c>
      <c r="C1892" s="30">
        <f>INT(Raw_Orders!C1892)</f>
        <v>42388</v>
      </c>
      <c r="D1892" s="25">
        <f t="shared" si="87"/>
        <v>2016</v>
      </c>
      <c r="E1892" s="25">
        <f t="shared" si="88"/>
        <v>1</v>
      </c>
      <c r="F1892" s="25" t="str">
        <f t="shared" si="89"/>
        <v>Jan</v>
      </c>
      <c r="G1892" s="25">
        <f>Raw_Orders!G1892</f>
        <v>762</v>
      </c>
      <c r="H1892" s="29">
        <f>Raw_Orders!K1892</f>
        <v>3916.16</v>
      </c>
      <c r="I1892" s="25">
        <f>INDEX(tblAccounts[sales_rep_id],MATCH(B1892,tblAccounts[id],0))</f>
        <v>321760</v>
      </c>
      <c r="J1892" s="25">
        <f>INDEX(tblReps[region_id],MATCH(I1892,tblReps[id],0))</f>
        <v>2</v>
      </c>
      <c r="K1892" s="25" t="str">
        <f>INDEX(tblRegions[name],MATCH(J1892,tblRegions[id],0))</f>
        <v>Midwest</v>
      </c>
    </row>
    <row r="1893" spans="1:11" ht="15" customHeight="1" x14ac:dyDescent="0.3">
      <c r="A1893" s="25">
        <f>Raw_Orders!A1893</f>
        <v>1892</v>
      </c>
      <c r="B1893" s="25">
        <f>Raw_Orders!B1893</f>
        <v>2411</v>
      </c>
      <c r="C1893" s="30">
        <f>INT(Raw_Orders!C1893)</f>
        <v>42417</v>
      </c>
      <c r="D1893" s="25">
        <f t="shared" si="87"/>
        <v>2016</v>
      </c>
      <c r="E1893" s="25">
        <f t="shared" si="88"/>
        <v>2</v>
      </c>
      <c r="F1893" s="25" t="str">
        <f t="shared" si="89"/>
        <v>Feb</v>
      </c>
      <c r="G1893" s="25">
        <f>Raw_Orders!G1893</f>
        <v>525</v>
      </c>
      <c r="H1893" s="29">
        <f>Raw_Orders!K1893</f>
        <v>2720.48</v>
      </c>
      <c r="I1893" s="25">
        <f>INDEX(tblAccounts[sales_rep_id],MATCH(B1893,tblAccounts[id],0))</f>
        <v>321760</v>
      </c>
      <c r="J1893" s="25">
        <f>INDEX(tblReps[region_id],MATCH(I1893,tblReps[id],0))</f>
        <v>2</v>
      </c>
      <c r="K1893" s="25" t="str">
        <f>INDEX(tblRegions[name],MATCH(J1893,tblRegions[id],0))</f>
        <v>Midwest</v>
      </c>
    </row>
    <row r="1894" spans="1:11" ht="15" customHeight="1" x14ac:dyDescent="0.3">
      <c r="A1894" s="25">
        <f>Raw_Orders!A1894</f>
        <v>1893</v>
      </c>
      <c r="B1894" s="25">
        <f>Raw_Orders!B1894</f>
        <v>2411</v>
      </c>
      <c r="C1894" s="30">
        <f>INT(Raw_Orders!C1894)</f>
        <v>42446</v>
      </c>
      <c r="D1894" s="25">
        <f t="shared" si="87"/>
        <v>2016</v>
      </c>
      <c r="E1894" s="25">
        <f t="shared" si="88"/>
        <v>3</v>
      </c>
      <c r="F1894" s="25" t="str">
        <f t="shared" si="89"/>
        <v>Mar</v>
      </c>
      <c r="G1894" s="25">
        <f>Raw_Orders!G1894</f>
        <v>527</v>
      </c>
      <c r="H1894" s="29">
        <f>Raw_Orders!K1894</f>
        <v>2702.94</v>
      </c>
      <c r="I1894" s="25">
        <f>INDEX(tblAccounts[sales_rep_id],MATCH(B1894,tblAccounts[id],0))</f>
        <v>321760</v>
      </c>
      <c r="J1894" s="25">
        <f>INDEX(tblReps[region_id],MATCH(I1894,tblReps[id],0))</f>
        <v>2</v>
      </c>
      <c r="K1894" s="25" t="str">
        <f>INDEX(tblRegions[name],MATCH(J1894,tblRegions[id],0))</f>
        <v>Midwest</v>
      </c>
    </row>
    <row r="1895" spans="1:11" ht="15" customHeight="1" x14ac:dyDescent="0.3">
      <c r="A1895" s="25">
        <f>Raw_Orders!A1895</f>
        <v>1894</v>
      </c>
      <c r="B1895" s="25">
        <f>Raw_Orders!B1895</f>
        <v>2411</v>
      </c>
      <c r="C1895" s="30">
        <f>INT(Raw_Orders!C1895)</f>
        <v>42475</v>
      </c>
      <c r="D1895" s="25">
        <f t="shared" si="87"/>
        <v>2016</v>
      </c>
      <c r="E1895" s="25">
        <f t="shared" si="88"/>
        <v>4</v>
      </c>
      <c r="F1895" s="25" t="str">
        <f t="shared" si="89"/>
        <v>Apr</v>
      </c>
      <c r="G1895" s="25">
        <f>Raw_Orders!G1895</f>
        <v>729</v>
      </c>
      <c r="H1895" s="29">
        <f>Raw_Orders!K1895</f>
        <v>4144.67</v>
      </c>
      <c r="I1895" s="25">
        <f>INDEX(tblAccounts[sales_rep_id],MATCH(B1895,tblAccounts[id],0))</f>
        <v>321760</v>
      </c>
      <c r="J1895" s="25">
        <f>INDEX(tblReps[region_id],MATCH(I1895,tblReps[id],0))</f>
        <v>2</v>
      </c>
      <c r="K1895" s="25" t="str">
        <f>INDEX(tblRegions[name],MATCH(J1895,tblRegions[id],0))</f>
        <v>Midwest</v>
      </c>
    </row>
    <row r="1896" spans="1:11" ht="15" customHeight="1" x14ac:dyDescent="0.3">
      <c r="A1896" s="25">
        <f>Raw_Orders!A1896</f>
        <v>1895</v>
      </c>
      <c r="B1896" s="25">
        <f>Raw_Orders!B1896</f>
        <v>2411</v>
      </c>
      <c r="C1896" s="30">
        <f>INT(Raw_Orders!C1896)</f>
        <v>42504</v>
      </c>
      <c r="D1896" s="25">
        <f t="shared" si="87"/>
        <v>2016</v>
      </c>
      <c r="E1896" s="25">
        <f t="shared" si="88"/>
        <v>5</v>
      </c>
      <c r="F1896" s="25" t="str">
        <f t="shared" si="89"/>
        <v>May</v>
      </c>
      <c r="G1896" s="25">
        <f>Raw_Orders!G1896</f>
        <v>201</v>
      </c>
      <c r="H1896" s="29">
        <f>Raw_Orders!K1896</f>
        <v>1163.19</v>
      </c>
      <c r="I1896" s="25">
        <f>INDEX(tblAccounts[sales_rep_id],MATCH(B1896,tblAccounts[id],0))</f>
        <v>321760</v>
      </c>
      <c r="J1896" s="25">
        <f>INDEX(tblReps[region_id],MATCH(I1896,tblReps[id],0))</f>
        <v>2</v>
      </c>
      <c r="K1896" s="25" t="str">
        <f>INDEX(tblRegions[name],MATCH(J1896,tblRegions[id],0))</f>
        <v>Midwest</v>
      </c>
    </row>
    <row r="1897" spans="1:11" ht="15" customHeight="1" x14ac:dyDescent="0.3">
      <c r="A1897" s="25">
        <f>Raw_Orders!A1897</f>
        <v>1896</v>
      </c>
      <c r="B1897" s="25">
        <f>Raw_Orders!B1897</f>
        <v>2411</v>
      </c>
      <c r="C1897" s="30">
        <f>INT(Raw_Orders!C1897)</f>
        <v>42533</v>
      </c>
      <c r="D1897" s="25">
        <f t="shared" si="87"/>
        <v>2016</v>
      </c>
      <c r="E1897" s="25">
        <f t="shared" si="88"/>
        <v>6</v>
      </c>
      <c r="F1897" s="25" t="str">
        <f t="shared" si="89"/>
        <v>Jun</v>
      </c>
      <c r="G1897" s="25">
        <f>Raw_Orders!G1897</f>
        <v>499</v>
      </c>
      <c r="H1897" s="29">
        <f>Raw_Orders!K1897</f>
        <v>2490.0100000000002</v>
      </c>
      <c r="I1897" s="25">
        <f>INDEX(tblAccounts[sales_rep_id],MATCH(B1897,tblAccounts[id],0))</f>
        <v>321760</v>
      </c>
      <c r="J1897" s="25">
        <f>INDEX(tblReps[region_id],MATCH(I1897,tblReps[id],0))</f>
        <v>2</v>
      </c>
      <c r="K1897" s="25" t="str">
        <f>INDEX(tblRegions[name],MATCH(J1897,tblRegions[id],0))</f>
        <v>Midwest</v>
      </c>
    </row>
    <row r="1898" spans="1:11" ht="15" customHeight="1" x14ac:dyDescent="0.3">
      <c r="A1898" s="25">
        <f>Raw_Orders!A1898</f>
        <v>1897</v>
      </c>
      <c r="B1898" s="25">
        <f>Raw_Orders!B1898</f>
        <v>2411</v>
      </c>
      <c r="C1898" s="30">
        <f>INT(Raw_Orders!C1898)</f>
        <v>42563</v>
      </c>
      <c r="D1898" s="25">
        <f t="shared" si="87"/>
        <v>2016</v>
      </c>
      <c r="E1898" s="25">
        <f t="shared" si="88"/>
        <v>7</v>
      </c>
      <c r="F1898" s="25" t="str">
        <f t="shared" si="89"/>
        <v>Jul</v>
      </c>
      <c r="G1898" s="25">
        <f>Raw_Orders!G1898</f>
        <v>936</v>
      </c>
      <c r="H1898" s="29">
        <f>Raw_Orders!K1898</f>
        <v>4673.1400000000003</v>
      </c>
      <c r="I1898" s="25">
        <f>INDEX(tblAccounts[sales_rep_id],MATCH(B1898,tblAccounts[id],0))</f>
        <v>321760</v>
      </c>
      <c r="J1898" s="25">
        <f>INDEX(tblReps[region_id],MATCH(I1898,tblReps[id],0))</f>
        <v>2</v>
      </c>
      <c r="K1898" s="25" t="str">
        <f>INDEX(tblRegions[name],MATCH(J1898,tblRegions[id],0))</f>
        <v>Midwest</v>
      </c>
    </row>
    <row r="1899" spans="1:11" ht="15" customHeight="1" x14ac:dyDescent="0.3">
      <c r="A1899" s="25">
        <f>Raw_Orders!A1899</f>
        <v>1898</v>
      </c>
      <c r="B1899" s="25">
        <f>Raw_Orders!B1899</f>
        <v>2411</v>
      </c>
      <c r="C1899" s="30">
        <f>INT(Raw_Orders!C1899)</f>
        <v>42593</v>
      </c>
      <c r="D1899" s="25">
        <f t="shared" si="87"/>
        <v>2016</v>
      </c>
      <c r="E1899" s="25">
        <f t="shared" si="88"/>
        <v>8</v>
      </c>
      <c r="F1899" s="25" t="str">
        <f t="shared" si="89"/>
        <v>Aug</v>
      </c>
      <c r="G1899" s="25">
        <f>Raw_Orders!G1899</f>
        <v>602</v>
      </c>
      <c r="H1899" s="29">
        <f>Raw_Orders!K1899</f>
        <v>3003.98</v>
      </c>
      <c r="I1899" s="25">
        <f>INDEX(tblAccounts[sales_rep_id],MATCH(B1899,tblAccounts[id],0))</f>
        <v>321760</v>
      </c>
      <c r="J1899" s="25">
        <f>INDEX(tblReps[region_id],MATCH(I1899,tblReps[id],0))</f>
        <v>2</v>
      </c>
      <c r="K1899" s="25" t="str">
        <f>INDEX(tblRegions[name],MATCH(J1899,tblRegions[id],0))</f>
        <v>Midwest</v>
      </c>
    </row>
    <row r="1900" spans="1:11" ht="15" customHeight="1" x14ac:dyDescent="0.3">
      <c r="A1900" s="25">
        <f>Raw_Orders!A1900</f>
        <v>1899</v>
      </c>
      <c r="B1900" s="25">
        <f>Raw_Orders!B1900</f>
        <v>2411</v>
      </c>
      <c r="C1900" s="30">
        <f>INT(Raw_Orders!C1900)</f>
        <v>42623</v>
      </c>
      <c r="D1900" s="25">
        <f t="shared" si="87"/>
        <v>2016</v>
      </c>
      <c r="E1900" s="25">
        <f t="shared" si="88"/>
        <v>9</v>
      </c>
      <c r="F1900" s="25" t="str">
        <f t="shared" si="89"/>
        <v>Sep</v>
      </c>
      <c r="G1900" s="25">
        <f>Raw_Orders!G1900</f>
        <v>634</v>
      </c>
      <c r="H1900" s="29">
        <f>Raw_Orders!K1900</f>
        <v>3254.94</v>
      </c>
      <c r="I1900" s="25">
        <f>INDEX(tblAccounts[sales_rep_id],MATCH(B1900,tblAccounts[id],0))</f>
        <v>321760</v>
      </c>
      <c r="J1900" s="25">
        <f>INDEX(tblReps[region_id],MATCH(I1900,tblReps[id],0))</f>
        <v>2</v>
      </c>
      <c r="K1900" s="25" t="str">
        <f>INDEX(tblRegions[name],MATCH(J1900,tblRegions[id],0))</f>
        <v>Midwest</v>
      </c>
    </row>
    <row r="1901" spans="1:11" ht="15" customHeight="1" x14ac:dyDescent="0.3">
      <c r="A1901" s="25">
        <f>Raw_Orders!A1901</f>
        <v>1900</v>
      </c>
      <c r="B1901" s="25">
        <f>Raw_Orders!B1901</f>
        <v>2411</v>
      </c>
      <c r="C1901" s="30">
        <f>INT(Raw_Orders!C1901)</f>
        <v>42653</v>
      </c>
      <c r="D1901" s="25">
        <f t="shared" si="87"/>
        <v>2016</v>
      </c>
      <c r="E1901" s="25">
        <f t="shared" si="88"/>
        <v>10</v>
      </c>
      <c r="F1901" s="25" t="str">
        <f t="shared" si="89"/>
        <v>Oct</v>
      </c>
      <c r="G1901" s="25">
        <f>Raw_Orders!G1901</f>
        <v>484</v>
      </c>
      <c r="H1901" s="29">
        <f>Raw_Orders!K1901</f>
        <v>2415.16</v>
      </c>
      <c r="I1901" s="25">
        <f>INDEX(tblAccounts[sales_rep_id],MATCH(B1901,tblAccounts[id],0))</f>
        <v>321760</v>
      </c>
      <c r="J1901" s="25">
        <f>INDEX(tblReps[region_id],MATCH(I1901,tblReps[id],0))</f>
        <v>2</v>
      </c>
      <c r="K1901" s="25" t="str">
        <f>INDEX(tblRegions[name],MATCH(J1901,tblRegions[id],0))</f>
        <v>Midwest</v>
      </c>
    </row>
    <row r="1902" spans="1:11" ht="15" customHeight="1" x14ac:dyDescent="0.3">
      <c r="A1902" s="25">
        <f>Raw_Orders!A1902</f>
        <v>1901</v>
      </c>
      <c r="B1902" s="25">
        <f>Raw_Orders!B1902</f>
        <v>2411</v>
      </c>
      <c r="C1902" s="30">
        <f>INT(Raw_Orders!C1902)</f>
        <v>42682</v>
      </c>
      <c r="D1902" s="25">
        <f t="shared" si="87"/>
        <v>2016</v>
      </c>
      <c r="E1902" s="25">
        <f t="shared" si="88"/>
        <v>11</v>
      </c>
      <c r="F1902" s="25" t="str">
        <f t="shared" si="89"/>
        <v>Nov</v>
      </c>
      <c r="G1902" s="25">
        <f>Raw_Orders!G1902</f>
        <v>513</v>
      </c>
      <c r="H1902" s="29">
        <f>Raw_Orders!K1902</f>
        <v>2601.8000000000002</v>
      </c>
      <c r="I1902" s="25">
        <f>INDEX(tblAccounts[sales_rep_id],MATCH(B1902,tblAccounts[id],0))</f>
        <v>321760</v>
      </c>
      <c r="J1902" s="25">
        <f>INDEX(tblReps[region_id],MATCH(I1902,tblReps[id],0))</f>
        <v>2</v>
      </c>
      <c r="K1902" s="25" t="str">
        <f>INDEX(tblRegions[name],MATCH(J1902,tblRegions[id],0))</f>
        <v>Midwest</v>
      </c>
    </row>
    <row r="1903" spans="1:11" ht="15" customHeight="1" x14ac:dyDescent="0.3">
      <c r="A1903" s="25">
        <f>Raw_Orders!A1903</f>
        <v>1902</v>
      </c>
      <c r="B1903" s="25">
        <f>Raw_Orders!B1903</f>
        <v>2411</v>
      </c>
      <c r="C1903" s="30">
        <f>INT(Raw_Orders!C1903)</f>
        <v>42712</v>
      </c>
      <c r="D1903" s="25">
        <f t="shared" si="87"/>
        <v>2016</v>
      </c>
      <c r="E1903" s="25">
        <f t="shared" si="88"/>
        <v>12</v>
      </c>
      <c r="F1903" s="25" t="str">
        <f t="shared" si="89"/>
        <v>Dec</v>
      </c>
      <c r="G1903" s="25">
        <f>Raw_Orders!G1903</f>
        <v>526</v>
      </c>
      <c r="H1903" s="29">
        <f>Raw_Orders!K1903</f>
        <v>2668.54</v>
      </c>
      <c r="I1903" s="25">
        <f>INDEX(tblAccounts[sales_rep_id],MATCH(B1903,tblAccounts[id],0))</f>
        <v>321760</v>
      </c>
      <c r="J1903" s="25">
        <f>INDEX(tblReps[region_id],MATCH(I1903,tblReps[id],0))</f>
        <v>2</v>
      </c>
      <c r="K1903" s="25" t="str">
        <f>INDEX(tblRegions[name],MATCH(J1903,tblRegions[id],0))</f>
        <v>Midwest</v>
      </c>
    </row>
    <row r="1904" spans="1:11" ht="15" customHeight="1" x14ac:dyDescent="0.3">
      <c r="A1904" s="25">
        <f>Raw_Orders!A1904</f>
        <v>1903</v>
      </c>
      <c r="B1904" s="25">
        <f>Raw_Orders!B1904</f>
        <v>2421</v>
      </c>
      <c r="C1904" s="30">
        <f>INT(Raw_Orders!C1904)</f>
        <v>42660</v>
      </c>
      <c r="D1904" s="25">
        <f t="shared" si="87"/>
        <v>2016</v>
      </c>
      <c r="E1904" s="25">
        <f t="shared" si="88"/>
        <v>10</v>
      </c>
      <c r="F1904" s="25" t="str">
        <f t="shared" si="89"/>
        <v>Oct</v>
      </c>
      <c r="G1904" s="25">
        <f>Raw_Orders!G1904</f>
        <v>305</v>
      </c>
      <c r="H1904" s="29">
        <f>Raw_Orders!K1904</f>
        <v>1546.95</v>
      </c>
      <c r="I1904" s="25">
        <f>INDEX(tblAccounts[sales_rep_id],MATCH(B1904,tblAccounts[id],0))</f>
        <v>321770</v>
      </c>
      <c r="J1904" s="25">
        <f>INDEX(tblReps[region_id],MATCH(I1904,tblReps[id],0))</f>
        <v>2</v>
      </c>
      <c r="K1904" s="25" t="str">
        <f>INDEX(tblRegions[name],MATCH(J1904,tblRegions[id],0))</f>
        <v>Midwest</v>
      </c>
    </row>
    <row r="1905" spans="1:11" ht="15" customHeight="1" x14ac:dyDescent="0.3">
      <c r="A1905" s="25">
        <f>Raw_Orders!A1905</f>
        <v>1904</v>
      </c>
      <c r="B1905" s="25">
        <f>Raw_Orders!B1905</f>
        <v>2421</v>
      </c>
      <c r="C1905" s="30">
        <f>INT(Raw_Orders!C1905)</f>
        <v>42690</v>
      </c>
      <c r="D1905" s="25">
        <f t="shared" si="87"/>
        <v>2016</v>
      </c>
      <c r="E1905" s="25">
        <f t="shared" si="88"/>
        <v>11</v>
      </c>
      <c r="F1905" s="25" t="str">
        <f t="shared" si="89"/>
        <v>Nov</v>
      </c>
      <c r="G1905" s="25">
        <f>Raw_Orders!G1905</f>
        <v>512</v>
      </c>
      <c r="H1905" s="29">
        <f>Raw_Orders!K1905</f>
        <v>2711.26</v>
      </c>
      <c r="I1905" s="25">
        <f>INDEX(tblAccounts[sales_rep_id],MATCH(B1905,tblAccounts[id],0))</f>
        <v>321770</v>
      </c>
      <c r="J1905" s="25">
        <f>INDEX(tblReps[region_id],MATCH(I1905,tblReps[id],0))</f>
        <v>2</v>
      </c>
      <c r="K1905" s="25" t="str">
        <f>INDEX(tblRegions[name],MATCH(J1905,tblRegions[id],0))</f>
        <v>Midwest</v>
      </c>
    </row>
    <row r="1906" spans="1:11" ht="15" customHeight="1" x14ac:dyDescent="0.3">
      <c r="A1906" s="25">
        <f>Raw_Orders!A1906</f>
        <v>1905</v>
      </c>
      <c r="B1906" s="25">
        <f>Raw_Orders!B1906</f>
        <v>2421</v>
      </c>
      <c r="C1906" s="30">
        <f>INT(Raw_Orders!C1906)</f>
        <v>42719</v>
      </c>
      <c r="D1906" s="25">
        <f t="shared" si="87"/>
        <v>2016</v>
      </c>
      <c r="E1906" s="25">
        <f t="shared" si="88"/>
        <v>12</v>
      </c>
      <c r="F1906" s="25" t="str">
        <f t="shared" si="89"/>
        <v>Dec</v>
      </c>
      <c r="G1906" s="25">
        <f>Raw_Orders!G1906</f>
        <v>272</v>
      </c>
      <c r="H1906" s="29">
        <f>Raw_Orders!K1906</f>
        <v>1357.28</v>
      </c>
      <c r="I1906" s="25">
        <f>INDEX(tblAccounts[sales_rep_id],MATCH(B1906,tblAccounts[id],0))</f>
        <v>321770</v>
      </c>
      <c r="J1906" s="25">
        <f>INDEX(tblReps[region_id],MATCH(I1906,tblReps[id],0))</f>
        <v>2</v>
      </c>
      <c r="K1906" s="25" t="str">
        <f>INDEX(tblRegions[name],MATCH(J1906,tblRegions[id],0))</f>
        <v>Midwest</v>
      </c>
    </row>
    <row r="1907" spans="1:11" ht="15" customHeight="1" x14ac:dyDescent="0.3">
      <c r="A1907" s="25">
        <f>Raw_Orders!A1907</f>
        <v>1906</v>
      </c>
      <c r="B1907" s="25">
        <f>Raw_Orders!B1907</f>
        <v>2431</v>
      </c>
      <c r="C1907" s="30">
        <f>INT(Raw_Orders!C1907)</f>
        <v>42695</v>
      </c>
      <c r="D1907" s="25">
        <f t="shared" si="87"/>
        <v>2016</v>
      </c>
      <c r="E1907" s="25">
        <f t="shared" si="88"/>
        <v>11</v>
      </c>
      <c r="F1907" s="25" t="str">
        <f t="shared" si="89"/>
        <v>Nov</v>
      </c>
      <c r="G1907" s="25">
        <f>Raw_Orders!G1907</f>
        <v>847</v>
      </c>
      <c r="H1907" s="29">
        <f>Raw_Orders!K1907</f>
        <v>4257.16</v>
      </c>
      <c r="I1907" s="25">
        <f>INDEX(tblAccounts[sales_rep_id],MATCH(B1907,tblAccounts[id],0))</f>
        <v>321780</v>
      </c>
      <c r="J1907" s="25">
        <f>INDEX(tblReps[region_id],MATCH(I1907,tblReps[id],0))</f>
        <v>2</v>
      </c>
      <c r="K1907" s="25" t="str">
        <f>INDEX(tblRegions[name],MATCH(J1907,tblRegions[id],0))</f>
        <v>Midwest</v>
      </c>
    </row>
    <row r="1908" spans="1:11" ht="15" customHeight="1" x14ac:dyDescent="0.3">
      <c r="A1908" s="25">
        <f>Raw_Orders!A1908</f>
        <v>1907</v>
      </c>
      <c r="B1908" s="25">
        <f>Raw_Orders!B1908</f>
        <v>2431</v>
      </c>
      <c r="C1908" s="30">
        <f>INT(Raw_Orders!C1908)</f>
        <v>42725</v>
      </c>
      <c r="D1908" s="25">
        <f t="shared" si="87"/>
        <v>2016</v>
      </c>
      <c r="E1908" s="25">
        <f t="shared" si="88"/>
        <v>12</v>
      </c>
      <c r="F1908" s="25" t="str">
        <f t="shared" si="89"/>
        <v>Dec</v>
      </c>
      <c r="G1908" s="25">
        <f>Raw_Orders!G1908</f>
        <v>493</v>
      </c>
      <c r="H1908" s="29">
        <f>Raw_Orders!K1908</f>
        <v>2469.46</v>
      </c>
      <c r="I1908" s="25">
        <f>INDEX(tblAccounts[sales_rep_id],MATCH(B1908,tblAccounts[id],0))</f>
        <v>321780</v>
      </c>
      <c r="J1908" s="25">
        <f>INDEX(tblReps[region_id],MATCH(I1908,tblReps[id],0))</f>
        <v>2</v>
      </c>
      <c r="K1908" s="25" t="str">
        <f>INDEX(tblRegions[name],MATCH(J1908,tblRegions[id],0))</f>
        <v>Midwest</v>
      </c>
    </row>
    <row r="1909" spans="1:11" ht="15" customHeight="1" x14ac:dyDescent="0.3">
      <c r="A1909" s="25">
        <f>Raw_Orders!A1909</f>
        <v>1908</v>
      </c>
      <c r="B1909" s="25">
        <f>Raw_Orders!B1909</f>
        <v>2441</v>
      </c>
      <c r="C1909" s="30">
        <f>INT(Raw_Orders!C1909)</f>
        <v>42605</v>
      </c>
      <c r="D1909" s="25">
        <f t="shared" si="87"/>
        <v>2016</v>
      </c>
      <c r="E1909" s="25">
        <f t="shared" si="88"/>
        <v>8</v>
      </c>
      <c r="F1909" s="25" t="str">
        <f t="shared" si="89"/>
        <v>Aug</v>
      </c>
      <c r="G1909" s="25">
        <f>Raw_Orders!G1909</f>
        <v>110</v>
      </c>
      <c r="H1909" s="29">
        <f>Raw_Orders!K1909</f>
        <v>656.4</v>
      </c>
      <c r="I1909" s="25">
        <f>INDEX(tblAccounts[sales_rep_id],MATCH(B1909,tblAccounts[id],0))</f>
        <v>321790</v>
      </c>
      <c r="J1909" s="25">
        <f>INDEX(tblReps[region_id],MATCH(I1909,tblReps[id],0))</f>
        <v>2</v>
      </c>
      <c r="K1909" s="25" t="str">
        <f>INDEX(tblRegions[name],MATCH(J1909,tblRegions[id],0))</f>
        <v>Midwest</v>
      </c>
    </row>
    <row r="1910" spans="1:11" ht="15" customHeight="1" x14ac:dyDescent="0.3">
      <c r="A1910" s="25">
        <f>Raw_Orders!A1910</f>
        <v>1909</v>
      </c>
      <c r="B1910" s="25">
        <f>Raw_Orders!B1910</f>
        <v>2441</v>
      </c>
      <c r="C1910" s="30">
        <f>INT(Raw_Orders!C1910)</f>
        <v>42634</v>
      </c>
      <c r="D1910" s="25">
        <f t="shared" si="87"/>
        <v>2016</v>
      </c>
      <c r="E1910" s="25">
        <f t="shared" si="88"/>
        <v>9</v>
      </c>
      <c r="F1910" s="25" t="str">
        <f t="shared" si="89"/>
        <v>Sep</v>
      </c>
      <c r="G1910" s="25">
        <f>Raw_Orders!G1910</f>
        <v>140</v>
      </c>
      <c r="H1910" s="29">
        <f>Raw_Orders!K1910</f>
        <v>805.57</v>
      </c>
      <c r="I1910" s="25">
        <f>INDEX(tblAccounts[sales_rep_id],MATCH(B1910,tblAccounts[id],0))</f>
        <v>321790</v>
      </c>
      <c r="J1910" s="25">
        <f>INDEX(tblReps[region_id],MATCH(I1910,tblReps[id],0))</f>
        <v>2</v>
      </c>
      <c r="K1910" s="25" t="str">
        <f>INDEX(tblRegions[name],MATCH(J1910,tblRegions[id],0))</f>
        <v>Midwest</v>
      </c>
    </row>
    <row r="1911" spans="1:11" ht="15" customHeight="1" x14ac:dyDescent="0.3">
      <c r="A1911" s="25">
        <f>Raw_Orders!A1911</f>
        <v>1910</v>
      </c>
      <c r="B1911" s="25">
        <f>Raw_Orders!B1911</f>
        <v>2441</v>
      </c>
      <c r="C1911" s="30">
        <f>INT(Raw_Orders!C1911)</f>
        <v>42694</v>
      </c>
      <c r="D1911" s="25">
        <f t="shared" si="87"/>
        <v>2016</v>
      </c>
      <c r="E1911" s="25">
        <f t="shared" si="88"/>
        <v>11</v>
      </c>
      <c r="F1911" s="25" t="str">
        <f t="shared" si="89"/>
        <v>Nov</v>
      </c>
      <c r="G1911" s="25">
        <f>Raw_Orders!G1911</f>
        <v>139</v>
      </c>
      <c r="H1911" s="29">
        <f>Raw_Orders!K1911</f>
        <v>858.08</v>
      </c>
      <c r="I1911" s="25">
        <f>INDEX(tblAccounts[sales_rep_id],MATCH(B1911,tblAccounts[id],0))</f>
        <v>321790</v>
      </c>
      <c r="J1911" s="25">
        <f>INDEX(tblReps[region_id],MATCH(I1911,tblReps[id],0))</f>
        <v>2</v>
      </c>
      <c r="K1911" s="25" t="str">
        <f>INDEX(tblRegions[name],MATCH(J1911,tblRegions[id],0))</f>
        <v>Midwest</v>
      </c>
    </row>
    <row r="1912" spans="1:11" ht="15" customHeight="1" x14ac:dyDescent="0.3">
      <c r="A1912" s="25">
        <f>Raw_Orders!A1912</f>
        <v>1911</v>
      </c>
      <c r="B1912" s="25">
        <f>Raw_Orders!B1912</f>
        <v>2441</v>
      </c>
      <c r="C1912" s="30">
        <f>INT(Raw_Orders!C1912)</f>
        <v>42723</v>
      </c>
      <c r="D1912" s="25">
        <f t="shared" si="87"/>
        <v>2016</v>
      </c>
      <c r="E1912" s="25">
        <f t="shared" si="88"/>
        <v>12</v>
      </c>
      <c r="F1912" s="25" t="str">
        <f t="shared" si="89"/>
        <v>Dec</v>
      </c>
      <c r="G1912" s="25">
        <f>Raw_Orders!G1912</f>
        <v>213</v>
      </c>
      <c r="H1912" s="29">
        <f>Raw_Orders!K1912</f>
        <v>1318.64</v>
      </c>
      <c r="I1912" s="25">
        <f>INDEX(tblAccounts[sales_rep_id],MATCH(B1912,tblAccounts[id],0))</f>
        <v>321790</v>
      </c>
      <c r="J1912" s="25">
        <f>INDEX(tblReps[region_id],MATCH(I1912,tblReps[id],0))</f>
        <v>2</v>
      </c>
      <c r="K1912" s="25" t="str">
        <f>INDEX(tblRegions[name],MATCH(J1912,tblRegions[id],0))</f>
        <v>Midwest</v>
      </c>
    </row>
    <row r="1913" spans="1:11" ht="15" customHeight="1" x14ac:dyDescent="0.3">
      <c r="A1913" s="25">
        <f>Raw_Orders!A1913</f>
        <v>1912</v>
      </c>
      <c r="B1913" s="25">
        <f>Raw_Orders!B1913</f>
        <v>2451</v>
      </c>
      <c r="C1913" s="30">
        <f>INT(Raw_Orders!C1913)</f>
        <v>42722</v>
      </c>
      <c r="D1913" s="25">
        <f t="shared" si="87"/>
        <v>2016</v>
      </c>
      <c r="E1913" s="25">
        <f t="shared" si="88"/>
        <v>12</v>
      </c>
      <c r="F1913" s="25" t="str">
        <f t="shared" si="89"/>
        <v>Dec</v>
      </c>
      <c r="G1913" s="25">
        <f>Raw_Orders!G1913</f>
        <v>369</v>
      </c>
      <c r="H1913" s="29">
        <f>Raw_Orders!K1913</f>
        <v>2076.41</v>
      </c>
      <c r="I1913" s="25">
        <f>INDEX(tblAccounts[sales_rep_id],MATCH(B1913,tblAccounts[id],0))</f>
        <v>321740</v>
      </c>
      <c r="J1913" s="25">
        <f>INDEX(tblReps[region_id],MATCH(I1913,tblReps[id],0))</f>
        <v>2</v>
      </c>
      <c r="K1913" s="25" t="str">
        <f>INDEX(tblRegions[name],MATCH(J1913,tblRegions[id],0))</f>
        <v>Midwest</v>
      </c>
    </row>
    <row r="1914" spans="1:11" ht="15" customHeight="1" x14ac:dyDescent="0.3">
      <c r="A1914" s="25">
        <f>Raw_Orders!A1914</f>
        <v>1913</v>
      </c>
      <c r="B1914" s="25">
        <f>Raw_Orders!B1914</f>
        <v>2461</v>
      </c>
      <c r="C1914" s="30">
        <f>INT(Raw_Orders!C1914)</f>
        <v>41637</v>
      </c>
      <c r="D1914" s="25">
        <f t="shared" si="87"/>
        <v>2013</v>
      </c>
      <c r="E1914" s="25">
        <f t="shared" si="88"/>
        <v>12</v>
      </c>
      <c r="F1914" s="25" t="str">
        <f t="shared" si="89"/>
        <v>Dec</v>
      </c>
      <c r="G1914" s="25">
        <f>Raw_Orders!G1914</f>
        <v>6495</v>
      </c>
      <c r="H1914" s="29">
        <f>Raw_Orders!K1914</f>
        <v>48675.9</v>
      </c>
      <c r="I1914" s="25">
        <f>INDEX(tblAccounts[sales_rep_id],MATCH(B1914,tblAccounts[id],0))</f>
        <v>321750</v>
      </c>
      <c r="J1914" s="25">
        <f>INDEX(tblReps[region_id],MATCH(I1914,tblReps[id],0))</f>
        <v>2</v>
      </c>
      <c r="K1914" s="25" t="str">
        <f>INDEX(tblRegions[name],MATCH(J1914,tblRegions[id],0))</f>
        <v>Midwest</v>
      </c>
    </row>
    <row r="1915" spans="1:11" ht="15" customHeight="1" x14ac:dyDescent="0.3">
      <c r="A1915" s="25">
        <f>Raw_Orders!A1915</f>
        <v>1914</v>
      </c>
      <c r="B1915" s="25">
        <f>Raw_Orders!B1915</f>
        <v>2461</v>
      </c>
      <c r="C1915" s="30">
        <f>INT(Raw_Orders!C1915)</f>
        <v>41667</v>
      </c>
      <c r="D1915" s="25">
        <f t="shared" si="87"/>
        <v>2014</v>
      </c>
      <c r="E1915" s="25">
        <f t="shared" si="88"/>
        <v>1</v>
      </c>
      <c r="F1915" s="25" t="str">
        <f t="shared" si="89"/>
        <v>Jan</v>
      </c>
      <c r="G1915" s="25">
        <f>Raw_Orders!G1915</f>
        <v>236</v>
      </c>
      <c r="H1915" s="29">
        <f>Raw_Orders!K1915</f>
        <v>1429.87</v>
      </c>
      <c r="I1915" s="25">
        <f>INDEX(tblAccounts[sales_rep_id],MATCH(B1915,tblAccounts[id],0))</f>
        <v>321750</v>
      </c>
      <c r="J1915" s="25">
        <f>INDEX(tblReps[region_id],MATCH(I1915,tblReps[id],0))</f>
        <v>2</v>
      </c>
      <c r="K1915" s="25" t="str">
        <f>INDEX(tblRegions[name],MATCH(J1915,tblRegions[id],0))</f>
        <v>Midwest</v>
      </c>
    </row>
    <row r="1916" spans="1:11" ht="15" customHeight="1" x14ac:dyDescent="0.3">
      <c r="A1916" s="25">
        <f>Raw_Orders!A1916</f>
        <v>1915</v>
      </c>
      <c r="B1916" s="25">
        <f>Raw_Orders!B1916</f>
        <v>2461</v>
      </c>
      <c r="C1916" s="30">
        <f>INT(Raw_Orders!C1916)</f>
        <v>41696</v>
      </c>
      <c r="D1916" s="25">
        <f t="shared" si="87"/>
        <v>2014</v>
      </c>
      <c r="E1916" s="25">
        <f t="shared" si="88"/>
        <v>2</v>
      </c>
      <c r="F1916" s="25" t="str">
        <f t="shared" si="89"/>
        <v>Feb</v>
      </c>
      <c r="G1916" s="25">
        <f>Raw_Orders!G1916</f>
        <v>178</v>
      </c>
      <c r="H1916" s="29">
        <f>Raw_Orders!K1916</f>
        <v>999.56</v>
      </c>
      <c r="I1916" s="25">
        <f>INDEX(tblAccounts[sales_rep_id],MATCH(B1916,tblAccounts[id],0))</f>
        <v>321750</v>
      </c>
      <c r="J1916" s="25">
        <f>INDEX(tblReps[region_id],MATCH(I1916,tblReps[id],0))</f>
        <v>2</v>
      </c>
      <c r="K1916" s="25" t="str">
        <f>INDEX(tblRegions[name],MATCH(J1916,tblRegions[id],0))</f>
        <v>Midwest</v>
      </c>
    </row>
    <row r="1917" spans="1:11" ht="15" customHeight="1" x14ac:dyDescent="0.3">
      <c r="A1917" s="25">
        <f>Raw_Orders!A1917</f>
        <v>1916</v>
      </c>
      <c r="B1917" s="25">
        <f>Raw_Orders!B1917</f>
        <v>2461</v>
      </c>
      <c r="C1917" s="30">
        <f>INT(Raw_Orders!C1917)</f>
        <v>41726</v>
      </c>
      <c r="D1917" s="25">
        <f t="shared" si="87"/>
        <v>2014</v>
      </c>
      <c r="E1917" s="25">
        <f t="shared" si="88"/>
        <v>3</v>
      </c>
      <c r="F1917" s="25" t="str">
        <f t="shared" si="89"/>
        <v>Mar</v>
      </c>
      <c r="G1917" s="25">
        <f>Raw_Orders!G1917</f>
        <v>144</v>
      </c>
      <c r="H1917" s="29">
        <f>Raw_Orders!K1917</f>
        <v>718.56</v>
      </c>
      <c r="I1917" s="25">
        <f>INDEX(tblAccounts[sales_rep_id],MATCH(B1917,tblAccounts[id],0))</f>
        <v>321750</v>
      </c>
      <c r="J1917" s="25">
        <f>INDEX(tblReps[region_id],MATCH(I1917,tblReps[id],0))</f>
        <v>2</v>
      </c>
      <c r="K1917" s="25" t="str">
        <f>INDEX(tblRegions[name],MATCH(J1917,tblRegions[id],0))</f>
        <v>Midwest</v>
      </c>
    </row>
    <row r="1918" spans="1:11" ht="15" customHeight="1" x14ac:dyDescent="0.3">
      <c r="A1918" s="25">
        <f>Raw_Orders!A1918</f>
        <v>1917</v>
      </c>
      <c r="B1918" s="25">
        <f>Raw_Orders!B1918</f>
        <v>2461</v>
      </c>
      <c r="C1918" s="30">
        <f>INT(Raw_Orders!C1918)</f>
        <v>41756</v>
      </c>
      <c r="D1918" s="25">
        <f t="shared" si="87"/>
        <v>2014</v>
      </c>
      <c r="E1918" s="25">
        <f t="shared" si="88"/>
        <v>4</v>
      </c>
      <c r="F1918" s="25" t="str">
        <f t="shared" si="89"/>
        <v>Apr</v>
      </c>
      <c r="G1918" s="25">
        <f>Raw_Orders!G1918</f>
        <v>163</v>
      </c>
      <c r="H1918" s="29">
        <f>Raw_Orders!K1918</f>
        <v>851.54</v>
      </c>
      <c r="I1918" s="25">
        <f>INDEX(tblAccounts[sales_rep_id],MATCH(B1918,tblAccounts[id],0))</f>
        <v>321750</v>
      </c>
      <c r="J1918" s="25">
        <f>INDEX(tblReps[region_id],MATCH(I1918,tblReps[id],0))</f>
        <v>2</v>
      </c>
      <c r="K1918" s="25" t="str">
        <f>INDEX(tblRegions[name],MATCH(J1918,tblRegions[id],0))</f>
        <v>Midwest</v>
      </c>
    </row>
    <row r="1919" spans="1:11" ht="15" customHeight="1" x14ac:dyDescent="0.3">
      <c r="A1919" s="25">
        <f>Raw_Orders!A1919</f>
        <v>1918</v>
      </c>
      <c r="B1919" s="25">
        <f>Raw_Orders!B1919</f>
        <v>2461</v>
      </c>
      <c r="C1919" s="30">
        <f>INT(Raw_Orders!C1919)</f>
        <v>41786</v>
      </c>
      <c r="D1919" s="25">
        <f t="shared" si="87"/>
        <v>2014</v>
      </c>
      <c r="E1919" s="25">
        <f t="shared" si="88"/>
        <v>5</v>
      </c>
      <c r="F1919" s="25" t="str">
        <f t="shared" si="89"/>
        <v>May</v>
      </c>
      <c r="G1919" s="25">
        <f>Raw_Orders!G1919</f>
        <v>164</v>
      </c>
      <c r="H1919" s="29">
        <f>Raw_Orders!K1919</f>
        <v>848.36</v>
      </c>
      <c r="I1919" s="25">
        <f>INDEX(tblAccounts[sales_rep_id],MATCH(B1919,tblAccounts[id],0))</f>
        <v>321750</v>
      </c>
      <c r="J1919" s="25">
        <f>INDEX(tblReps[region_id],MATCH(I1919,tblReps[id],0))</f>
        <v>2</v>
      </c>
      <c r="K1919" s="25" t="str">
        <f>INDEX(tblRegions[name],MATCH(J1919,tblRegions[id],0))</f>
        <v>Midwest</v>
      </c>
    </row>
    <row r="1920" spans="1:11" ht="15" customHeight="1" x14ac:dyDescent="0.3">
      <c r="A1920" s="25">
        <f>Raw_Orders!A1920</f>
        <v>1919</v>
      </c>
      <c r="B1920" s="25">
        <f>Raw_Orders!B1920</f>
        <v>2461</v>
      </c>
      <c r="C1920" s="30">
        <f>INT(Raw_Orders!C1920)</f>
        <v>41816</v>
      </c>
      <c r="D1920" s="25">
        <f t="shared" si="87"/>
        <v>2014</v>
      </c>
      <c r="E1920" s="25">
        <f t="shared" si="88"/>
        <v>6</v>
      </c>
      <c r="F1920" s="25" t="str">
        <f t="shared" si="89"/>
        <v>Jun</v>
      </c>
      <c r="G1920" s="25">
        <f>Raw_Orders!G1920</f>
        <v>173</v>
      </c>
      <c r="H1920" s="29">
        <f>Raw_Orders!K1920</f>
        <v>955.24</v>
      </c>
      <c r="I1920" s="25">
        <f>INDEX(tblAccounts[sales_rep_id],MATCH(B1920,tblAccounts[id],0))</f>
        <v>321750</v>
      </c>
      <c r="J1920" s="25">
        <f>INDEX(tblReps[region_id],MATCH(I1920,tblReps[id],0))</f>
        <v>2</v>
      </c>
      <c r="K1920" s="25" t="str">
        <f>INDEX(tblRegions[name],MATCH(J1920,tblRegions[id],0))</f>
        <v>Midwest</v>
      </c>
    </row>
    <row r="1921" spans="1:11" ht="15" customHeight="1" x14ac:dyDescent="0.3">
      <c r="A1921" s="25">
        <f>Raw_Orders!A1921</f>
        <v>1920</v>
      </c>
      <c r="B1921" s="25">
        <f>Raw_Orders!B1921</f>
        <v>2461</v>
      </c>
      <c r="C1921" s="30">
        <f>INT(Raw_Orders!C1921)</f>
        <v>41845</v>
      </c>
      <c r="D1921" s="25">
        <f t="shared" si="87"/>
        <v>2014</v>
      </c>
      <c r="E1921" s="25">
        <f t="shared" si="88"/>
        <v>7</v>
      </c>
      <c r="F1921" s="25" t="str">
        <f t="shared" si="89"/>
        <v>Jul</v>
      </c>
      <c r="G1921" s="25">
        <f>Raw_Orders!G1921</f>
        <v>165</v>
      </c>
      <c r="H1921" s="29">
        <f>Raw_Orders!K1921</f>
        <v>860.91</v>
      </c>
      <c r="I1921" s="25">
        <f>INDEX(tblAccounts[sales_rep_id],MATCH(B1921,tblAccounts[id],0))</f>
        <v>321750</v>
      </c>
      <c r="J1921" s="25">
        <f>INDEX(tblReps[region_id],MATCH(I1921,tblReps[id],0))</f>
        <v>2</v>
      </c>
      <c r="K1921" s="25" t="str">
        <f>INDEX(tblRegions[name],MATCH(J1921,tblRegions[id],0))</f>
        <v>Midwest</v>
      </c>
    </row>
    <row r="1922" spans="1:11" ht="15" customHeight="1" x14ac:dyDescent="0.3">
      <c r="A1922" s="25">
        <f>Raw_Orders!A1922</f>
        <v>1921</v>
      </c>
      <c r="B1922" s="25">
        <f>Raw_Orders!B1922</f>
        <v>2461</v>
      </c>
      <c r="C1922" s="30">
        <f>INT(Raw_Orders!C1922)</f>
        <v>41962</v>
      </c>
      <c r="D1922" s="25">
        <f t="shared" ref="D1922:D1985" si="90">YEAR(C1922)</f>
        <v>2014</v>
      </c>
      <c r="E1922" s="25">
        <f t="shared" ref="E1922:E1985" si="91">MONTH(C1922)</f>
        <v>11</v>
      </c>
      <c r="F1922" s="25" t="str">
        <f t="shared" ref="F1922:F1985" si="92">TEXT(C1922,"mmm")</f>
        <v>Nov</v>
      </c>
      <c r="G1922" s="25">
        <f>Raw_Orders!G1922</f>
        <v>1020</v>
      </c>
      <c r="H1922" s="29">
        <f>Raw_Orders!K1922</f>
        <v>5114.84</v>
      </c>
      <c r="I1922" s="25">
        <f>INDEX(tblAccounts[sales_rep_id],MATCH(B1922,tblAccounts[id],0))</f>
        <v>321750</v>
      </c>
      <c r="J1922" s="25">
        <f>INDEX(tblReps[region_id],MATCH(I1922,tblReps[id],0))</f>
        <v>2</v>
      </c>
      <c r="K1922" s="25" t="str">
        <f>INDEX(tblRegions[name],MATCH(J1922,tblRegions[id],0))</f>
        <v>Midwest</v>
      </c>
    </row>
    <row r="1923" spans="1:11" ht="15" customHeight="1" x14ac:dyDescent="0.3">
      <c r="A1923" s="25">
        <f>Raw_Orders!A1923</f>
        <v>1922</v>
      </c>
      <c r="B1923" s="25">
        <f>Raw_Orders!B1923</f>
        <v>2461</v>
      </c>
      <c r="C1923" s="30">
        <f>INT(Raw_Orders!C1923)</f>
        <v>41991</v>
      </c>
      <c r="D1923" s="25">
        <f t="shared" si="90"/>
        <v>2014</v>
      </c>
      <c r="E1923" s="25">
        <f t="shared" si="91"/>
        <v>12</v>
      </c>
      <c r="F1923" s="25" t="str">
        <f t="shared" si="92"/>
        <v>Dec</v>
      </c>
      <c r="G1923" s="25">
        <f>Raw_Orders!G1923</f>
        <v>199</v>
      </c>
      <c r="H1923" s="29">
        <f>Raw_Orders!K1923</f>
        <v>1150.02</v>
      </c>
      <c r="I1923" s="25">
        <f>INDEX(tblAccounts[sales_rep_id],MATCH(B1923,tblAccounts[id],0))</f>
        <v>321750</v>
      </c>
      <c r="J1923" s="25">
        <f>INDEX(tblReps[region_id],MATCH(I1923,tblReps[id],0))</f>
        <v>2</v>
      </c>
      <c r="K1923" s="25" t="str">
        <f>INDEX(tblRegions[name],MATCH(J1923,tblRegions[id],0))</f>
        <v>Midwest</v>
      </c>
    </row>
    <row r="1924" spans="1:11" ht="15" customHeight="1" x14ac:dyDescent="0.3">
      <c r="A1924" s="25">
        <f>Raw_Orders!A1924</f>
        <v>1923</v>
      </c>
      <c r="B1924" s="25">
        <f>Raw_Orders!B1924</f>
        <v>2461</v>
      </c>
      <c r="C1924" s="30">
        <f>INT(Raw_Orders!C1924)</f>
        <v>42021</v>
      </c>
      <c r="D1924" s="25">
        <f t="shared" si="90"/>
        <v>2015</v>
      </c>
      <c r="E1924" s="25">
        <f t="shared" si="91"/>
        <v>1</v>
      </c>
      <c r="F1924" s="25" t="str">
        <f t="shared" si="92"/>
        <v>Jan</v>
      </c>
      <c r="G1924" s="25">
        <f>Raw_Orders!G1924</f>
        <v>108</v>
      </c>
      <c r="H1924" s="29">
        <f>Raw_Orders!K1924</f>
        <v>546.41999999999996</v>
      </c>
      <c r="I1924" s="25">
        <f>INDEX(tblAccounts[sales_rep_id],MATCH(B1924,tblAccounts[id],0))</f>
        <v>321750</v>
      </c>
      <c r="J1924" s="25">
        <f>INDEX(tblReps[region_id],MATCH(I1924,tblReps[id],0))</f>
        <v>2</v>
      </c>
      <c r="K1924" s="25" t="str">
        <f>INDEX(tblRegions[name],MATCH(J1924,tblRegions[id],0))</f>
        <v>Midwest</v>
      </c>
    </row>
    <row r="1925" spans="1:11" ht="15" customHeight="1" x14ac:dyDescent="0.3">
      <c r="A1925" s="25">
        <f>Raw_Orders!A1925</f>
        <v>1924</v>
      </c>
      <c r="B1925" s="25">
        <f>Raw_Orders!B1925</f>
        <v>2461</v>
      </c>
      <c r="C1925" s="30">
        <f>INT(Raw_Orders!C1925)</f>
        <v>42050</v>
      </c>
      <c r="D1925" s="25">
        <f t="shared" si="90"/>
        <v>2015</v>
      </c>
      <c r="E1925" s="25">
        <f t="shared" si="91"/>
        <v>2</v>
      </c>
      <c r="F1925" s="25" t="str">
        <f t="shared" si="92"/>
        <v>Feb</v>
      </c>
      <c r="G1925" s="25">
        <f>Raw_Orders!G1925</f>
        <v>174</v>
      </c>
      <c r="H1925" s="29">
        <f>Raw_Orders!K1925</f>
        <v>938.3</v>
      </c>
      <c r="I1925" s="25">
        <f>INDEX(tblAccounts[sales_rep_id],MATCH(B1925,tblAccounts[id],0))</f>
        <v>321750</v>
      </c>
      <c r="J1925" s="25">
        <f>INDEX(tblReps[region_id],MATCH(I1925,tblReps[id],0))</f>
        <v>2</v>
      </c>
      <c r="K1925" s="25" t="str">
        <f>INDEX(tblRegions[name],MATCH(J1925,tblRegions[id],0))</f>
        <v>Midwest</v>
      </c>
    </row>
    <row r="1926" spans="1:11" ht="15" customHeight="1" x14ac:dyDescent="0.3">
      <c r="A1926" s="25">
        <f>Raw_Orders!A1926</f>
        <v>1925</v>
      </c>
      <c r="B1926" s="25">
        <f>Raw_Orders!B1926</f>
        <v>2461</v>
      </c>
      <c r="C1926" s="30">
        <f>INT(Raw_Orders!C1926)</f>
        <v>42079</v>
      </c>
      <c r="D1926" s="25">
        <f t="shared" si="90"/>
        <v>2015</v>
      </c>
      <c r="E1926" s="25">
        <f t="shared" si="91"/>
        <v>3</v>
      </c>
      <c r="F1926" s="25" t="str">
        <f t="shared" si="92"/>
        <v>Mar</v>
      </c>
      <c r="G1926" s="25">
        <f>Raw_Orders!G1926</f>
        <v>174</v>
      </c>
      <c r="H1926" s="29">
        <f>Raw_Orders!K1926</f>
        <v>935.82</v>
      </c>
      <c r="I1926" s="25">
        <f>INDEX(tblAccounts[sales_rep_id],MATCH(B1926,tblAccounts[id],0))</f>
        <v>321750</v>
      </c>
      <c r="J1926" s="25">
        <f>INDEX(tblReps[region_id],MATCH(I1926,tblReps[id],0))</f>
        <v>2</v>
      </c>
      <c r="K1926" s="25" t="str">
        <f>INDEX(tblRegions[name],MATCH(J1926,tblRegions[id],0))</f>
        <v>Midwest</v>
      </c>
    </row>
    <row r="1927" spans="1:11" ht="15" customHeight="1" x14ac:dyDescent="0.3">
      <c r="A1927" s="25">
        <f>Raw_Orders!A1927</f>
        <v>1926</v>
      </c>
      <c r="B1927" s="25">
        <f>Raw_Orders!B1927</f>
        <v>2461</v>
      </c>
      <c r="C1927" s="30">
        <f>INT(Raw_Orders!C1927)</f>
        <v>42138</v>
      </c>
      <c r="D1927" s="25">
        <f t="shared" si="90"/>
        <v>2015</v>
      </c>
      <c r="E1927" s="25">
        <f t="shared" si="91"/>
        <v>5</v>
      </c>
      <c r="F1927" s="25" t="str">
        <f t="shared" si="92"/>
        <v>May</v>
      </c>
      <c r="G1927" s="25">
        <f>Raw_Orders!G1927</f>
        <v>607</v>
      </c>
      <c r="H1927" s="29">
        <f>Raw_Orders!K1927</f>
        <v>4143.93</v>
      </c>
      <c r="I1927" s="25">
        <f>INDEX(tblAccounts[sales_rep_id],MATCH(B1927,tblAccounts[id],0))</f>
        <v>321750</v>
      </c>
      <c r="J1927" s="25">
        <f>INDEX(tblReps[region_id],MATCH(I1927,tblReps[id],0))</f>
        <v>2</v>
      </c>
      <c r="K1927" s="25" t="str">
        <f>INDEX(tblRegions[name],MATCH(J1927,tblRegions[id],0))</f>
        <v>Midwest</v>
      </c>
    </row>
    <row r="1928" spans="1:11" ht="15" customHeight="1" x14ac:dyDescent="0.3">
      <c r="A1928" s="25">
        <f>Raw_Orders!A1928</f>
        <v>1927</v>
      </c>
      <c r="B1928" s="25">
        <f>Raw_Orders!B1928</f>
        <v>2461</v>
      </c>
      <c r="C1928" s="30">
        <f>INT(Raw_Orders!C1928)</f>
        <v>42167</v>
      </c>
      <c r="D1928" s="25">
        <f t="shared" si="90"/>
        <v>2015</v>
      </c>
      <c r="E1928" s="25">
        <f t="shared" si="91"/>
        <v>6</v>
      </c>
      <c r="F1928" s="25" t="str">
        <f t="shared" si="92"/>
        <v>Jun</v>
      </c>
      <c r="G1928" s="25">
        <f>Raw_Orders!G1928</f>
        <v>206</v>
      </c>
      <c r="H1928" s="29">
        <f>Raw_Orders!K1928</f>
        <v>1027.94</v>
      </c>
      <c r="I1928" s="25">
        <f>INDEX(tblAccounts[sales_rep_id],MATCH(B1928,tblAccounts[id],0))</f>
        <v>321750</v>
      </c>
      <c r="J1928" s="25">
        <f>INDEX(tblReps[region_id],MATCH(I1928,tblReps[id],0))</f>
        <v>2</v>
      </c>
      <c r="K1928" s="25" t="str">
        <f>INDEX(tblRegions[name],MATCH(J1928,tblRegions[id],0))</f>
        <v>Midwest</v>
      </c>
    </row>
    <row r="1929" spans="1:11" ht="15" customHeight="1" x14ac:dyDescent="0.3">
      <c r="A1929" s="25">
        <f>Raw_Orders!A1929</f>
        <v>1928</v>
      </c>
      <c r="B1929" s="25">
        <f>Raw_Orders!B1929</f>
        <v>2461</v>
      </c>
      <c r="C1929" s="30">
        <f>INT(Raw_Orders!C1929)</f>
        <v>42196</v>
      </c>
      <c r="D1929" s="25">
        <f t="shared" si="90"/>
        <v>2015</v>
      </c>
      <c r="E1929" s="25">
        <f t="shared" si="91"/>
        <v>7</v>
      </c>
      <c r="F1929" s="25" t="str">
        <f t="shared" si="92"/>
        <v>Jul</v>
      </c>
      <c r="G1929" s="25">
        <f>Raw_Orders!G1929</f>
        <v>184</v>
      </c>
      <c r="H1929" s="29">
        <f>Raw_Orders!K1929</f>
        <v>1046.49</v>
      </c>
      <c r="I1929" s="25">
        <f>INDEX(tblAccounts[sales_rep_id],MATCH(B1929,tblAccounts[id],0))</f>
        <v>321750</v>
      </c>
      <c r="J1929" s="25">
        <f>INDEX(tblReps[region_id],MATCH(I1929,tblReps[id],0))</f>
        <v>2</v>
      </c>
      <c r="K1929" s="25" t="str">
        <f>INDEX(tblRegions[name],MATCH(J1929,tblRegions[id],0))</f>
        <v>Midwest</v>
      </c>
    </row>
    <row r="1930" spans="1:11" ht="15" customHeight="1" x14ac:dyDescent="0.3">
      <c r="A1930" s="25">
        <f>Raw_Orders!A1930</f>
        <v>1929</v>
      </c>
      <c r="B1930" s="25">
        <f>Raw_Orders!B1930</f>
        <v>2461</v>
      </c>
      <c r="C1930" s="30">
        <f>INT(Raw_Orders!C1930)</f>
        <v>42226</v>
      </c>
      <c r="D1930" s="25">
        <f t="shared" si="90"/>
        <v>2015</v>
      </c>
      <c r="E1930" s="25">
        <f t="shared" si="91"/>
        <v>8</v>
      </c>
      <c r="F1930" s="25" t="str">
        <f t="shared" si="92"/>
        <v>Aug</v>
      </c>
      <c r="G1930" s="25">
        <f>Raw_Orders!G1930</f>
        <v>185</v>
      </c>
      <c r="H1930" s="29">
        <f>Raw_Orders!K1930</f>
        <v>1028.8399999999999</v>
      </c>
      <c r="I1930" s="25">
        <f>INDEX(tblAccounts[sales_rep_id],MATCH(B1930,tblAccounts[id],0))</f>
        <v>321750</v>
      </c>
      <c r="J1930" s="25">
        <f>INDEX(tblReps[region_id],MATCH(I1930,tblReps[id],0))</f>
        <v>2</v>
      </c>
      <c r="K1930" s="25" t="str">
        <f>INDEX(tblRegions[name],MATCH(J1930,tblRegions[id],0))</f>
        <v>Midwest</v>
      </c>
    </row>
    <row r="1931" spans="1:11" ht="15" customHeight="1" x14ac:dyDescent="0.3">
      <c r="A1931" s="25">
        <f>Raw_Orders!A1931</f>
        <v>1930</v>
      </c>
      <c r="B1931" s="25">
        <f>Raw_Orders!B1931</f>
        <v>2461</v>
      </c>
      <c r="C1931" s="30">
        <f>INT(Raw_Orders!C1931)</f>
        <v>42256</v>
      </c>
      <c r="D1931" s="25">
        <f t="shared" si="90"/>
        <v>2015</v>
      </c>
      <c r="E1931" s="25">
        <f t="shared" si="91"/>
        <v>9</v>
      </c>
      <c r="F1931" s="25" t="str">
        <f t="shared" si="92"/>
        <v>Sep</v>
      </c>
      <c r="G1931" s="25">
        <f>Raw_Orders!G1931</f>
        <v>362</v>
      </c>
      <c r="H1931" s="29">
        <f>Raw_Orders!K1931</f>
        <v>1806.38</v>
      </c>
      <c r="I1931" s="25">
        <f>INDEX(tblAccounts[sales_rep_id],MATCH(B1931,tblAccounts[id],0))</f>
        <v>321750</v>
      </c>
      <c r="J1931" s="25">
        <f>INDEX(tblReps[region_id],MATCH(I1931,tblReps[id],0))</f>
        <v>2</v>
      </c>
      <c r="K1931" s="25" t="str">
        <f>INDEX(tblRegions[name],MATCH(J1931,tblRegions[id],0))</f>
        <v>Midwest</v>
      </c>
    </row>
    <row r="1932" spans="1:11" ht="15" customHeight="1" x14ac:dyDescent="0.3">
      <c r="A1932" s="25">
        <f>Raw_Orders!A1932</f>
        <v>1931</v>
      </c>
      <c r="B1932" s="25">
        <f>Raw_Orders!B1932</f>
        <v>2461</v>
      </c>
      <c r="C1932" s="30">
        <f>INT(Raw_Orders!C1932)</f>
        <v>42286</v>
      </c>
      <c r="D1932" s="25">
        <f t="shared" si="90"/>
        <v>2015</v>
      </c>
      <c r="E1932" s="25">
        <f t="shared" si="91"/>
        <v>10</v>
      </c>
      <c r="F1932" s="25" t="str">
        <f t="shared" si="92"/>
        <v>Oct</v>
      </c>
      <c r="G1932" s="25">
        <f>Raw_Orders!G1932</f>
        <v>91</v>
      </c>
      <c r="H1932" s="29">
        <f>Raw_Orders!K1932</f>
        <v>507.87</v>
      </c>
      <c r="I1932" s="25">
        <f>INDEX(tblAccounts[sales_rep_id],MATCH(B1932,tblAccounts[id],0))</f>
        <v>321750</v>
      </c>
      <c r="J1932" s="25">
        <f>INDEX(tblReps[region_id],MATCH(I1932,tblReps[id],0))</f>
        <v>2</v>
      </c>
      <c r="K1932" s="25" t="str">
        <f>INDEX(tblRegions[name],MATCH(J1932,tblRegions[id],0))</f>
        <v>Midwest</v>
      </c>
    </row>
    <row r="1933" spans="1:11" ht="15" customHeight="1" x14ac:dyDescent="0.3">
      <c r="A1933" s="25">
        <f>Raw_Orders!A1933</f>
        <v>1932</v>
      </c>
      <c r="B1933" s="25">
        <f>Raw_Orders!B1933</f>
        <v>2461</v>
      </c>
      <c r="C1933" s="30">
        <f>INT(Raw_Orders!C1933)</f>
        <v>42315</v>
      </c>
      <c r="D1933" s="25">
        <f t="shared" si="90"/>
        <v>2015</v>
      </c>
      <c r="E1933" s="25">
        <f t="shared" si="91"/>
        <v>11</v>
      </c>
      <c r="F1933" s="25" t="str">
        <f t="shared" si="92"/>
        <v>Nov</v>
      </c>
      <c r="G1933" s="25">
        <f>Raw_Orders!G1933</f>
        <v>205</v>
      </c>
      <c r="H1933" s="29">
        <f>Raw_Orders!K1933</f>
        <v>1072.95</v>
      </c>
      <c r="I1933" s="25">
        <f>INDEX(tblAccounts[sales_rep_id],MATCH(B1933,tblAccounts[id],0))</f>
        <v>321750</v>
      </c>
      <c r="J1933" s="25">
        <f>INDEX(tblReps[region_id],MATCH(I1933,tblReps[id],0))</f>
        <v>2</v>
      </c>
      <c r="K1933" s="25" t="str">
        <f>INDEX(tblRegions[name],MATCH(J1933,tblRegions[id],0))</f>
        <v>Midwest</v>
      </c>
    </row>
    <row r="1934" spans="1:11" ht="15" customHeight="1" x14ac:dyDescent="0.3">
      <c r="A1934" s="25">
        <f>Raw_Orders!A1934</f>
        <v>1933</v>
      </c>
      <c r="B1934" s="25">
        <f>Raw_Orders!B1934</f>
        <v>2461</v>
      </c>
      <c r="C1934" s="30">
        <f>INT(Raw_Orders!C1934)</f>
        <v>42344</v>
      </c>
      <c r="D1934" s="25">
        <f t="shared" si="90"/>
        <v>2015</v>
      </c>
      <c r="E1934" s="25">
        <f t="shared" si="91"/>
        <v>12</v>
      </c>
      <c r="F1934" s="25" t="str">
        <f t="shared" si="92"/>
        <v>Dec</v>
      </c>
      <c r="G1934" s="25">
        <f>Raw_Orders!G1934</f>
        <v>167</v>
      </c>
      <c r="H1934" s="29">
        <f>Raw_Orders!K1934</f>
        <v>883.33</v>
      </c>
      <c r="I1934" s="25">
        <f>INDEX(tblAccounts[sales_rep_id],MATCH(B1934,tblAccounts[id],0))</f>
        <v>321750</v>
      </c>
      <c r="J1934" s="25">
        <f>INDEX(tblReps[region_id],MATCH(I1934,tblReps[id],0))</f>
        <v>2</v>
      </c>
      <c r="K1934" s="25" t="str">
        <f>INDEX(tblRegions[name],MATCH(J1934,tblRegions[id],0))</f>
        <v>Midwest</v>
      </c>
    </row>
    <row r="1935" spans="1:11" ht="15" customHeight="1" x14ac:dyDescent="0.3">
      <c r="A1935" s="25">
        <f>Raw_Orders!A1935</f>
        <v>1934</v>
      </c>
      <c r="B1935" s="25">
        <f>Raw_Orders!B1935</f>
        <v>2461</v>
      </c>
      <c r="C1935" s="30">
        <f>INT(Raw_Orders!C1935)</f>
        <v>42374</v>
      </c>
      <c r="D1935" s="25">
        <f t="shared" si="90"/>
        <v>2016</v>
      </c>
      <c r="E1935" s="25">
        <f t="shared" si="91"/>
        <v>1</v>
      </c>
      <c r="F1935" s="25" t="str">
        <f t="shared" si="92"/>
        <v>Jan</v>
      </c>
      <c r="G1935" s="25">
        <f>Raw_Orders!G1935</f>
        <v>217</v>
      </c>
      <c r="H1935" s="29">
        <f>Raw_Orders!K1935</f>
        <v>1286.28</v>
      </c>
      <c r="I1935" s="25">
        <f>INDEX(tblAccounts[sales_rep_id],MATCH(B1935,tblAccounts[id],0))</f>
        <v>321750</v>
      </c>
      <c r="J1935" s="25">
        <f>INDEX(tblReps[region_id],MATCH(I1935,tblReps[id],0))</f>
        <v>2</v>
      </c>
      <c r="K1935" s="25" t="str">
        <f>INDEX(tblRegions[name],MATCH(J1935,tblRegions[id],0))</f>
        <v>Midwest</v>
      </c>
    </row>
    <row r="1936" spans="1:11" ht="15" customHeight="1" x14ac:dyDescent="0.3">
      <c r="A1936" s="25">
        <f>Raw_Orders!A1936</f>
        <v>1935</v>
      </c>
      <c r="B1936" s="25">
        <f>Raw_Orders!B1936</f>
        <v>2461</v>
      </c>
      <c r="C1936" s="30">
        <f>INT(Raw_Orders!C1936)</f>
        <v>42403</v>
      </c>
      <c r="D1936" s="25">
        <f t="shared" si="90"/>
        <v>2016</v>
      </c>
      <c r="E1936" s="25">
        <f t="shared" si="91"/>
        <v>2</v>
      </c>
      <c r="F1936" s="25" t="str">
        <f t="shared" si="92"/>
        <v>Feb</v>
      </c>
      <c r="G1936" s="25">
        <f>Raw_Orders!G1936</f>
        <v>577</v>
      </c>
      <c r="H1936" s="29">
        <f>Raw_Orders!K1936</f>
        <v>3788.25</v>
      </c>
      <c r="I1936" s="25">
        <f>INDEX(tblAccounts[sales_rep_id],MATCH(B1936,tblAccounts[id],0))</f>
        <v>321750</v>
      </c>
      <c r="J1936" s="25">
        <f>INDEX(tblReps[region_id],MATCH(I1936,tblReps[id],0))</f>
        <v>2</v>
      </c>
      <c r="K1936" s="25" t="str">
        <f>INDEX(tblRegions[name],MATCH(J1936,tblRegions[id],0))</f>
        <v>Midwest</v>
      </c>
    </row>
    <row r="1937" spans="1:11" ht="15" customHeight="1" x14ac:dyDescent="0.3">
      <c r="A1937" s="25">
        <f>Raw_Orders!A1937</f>
        <v>1936</v>
      </c>
      <c r="B1937" s="25">
        <f>Raw_Orders!B1937</f>
        <v>2461</v>
      </c>
      <c r="C1937" s="30">
        <f>INT(Raw_Orders!C1937)</f>
        <v>42433</v>
      </c>
      <c r="D1937" s="25">
        <f t="shared" si="90"/>
        <v>2016</v>
      </c>
      <c r="E1937" s="25">
        <f t="shared" si="91"/>
        <v>3</v>
      </c>
      <c r="F1937" s="25" t="str">
        <f t="shared" si="92"/>
        <v>Mar</v>
      </c>
      <c r="G1937" s="25">
        <f>Raw_Orders!G1937</f>
        <v>155</v>
      </c>
      <c r="H1937" s="29">
        <f>Raw_Orders!K1937</f>
        <v>776.58</v>
      </c>
      <c r="I1937" s="25">
        <f>INDEX(tblAccounts[sales_rep_id],MATCH(B1937,tblAccounts[id],0))</f>
        <v>321750</v>
      </c>
      <c r="J1937" s="25">
        <f>INDEX(tblReps[region_id],MATCH(I1937,tblReps[id],0))</f>
        <v>2</v>
      </c>
      <c r="K1937" s="25" t="str">
        <f>INDEX(tblRegions[name],MATCH(J1937,tblRegions[id],0))</f>
        <v>Midwest</v>
      </c>
    </row>
    <row r="1938" spans="1:11" ht="15" customHeight="1" x14ac:dyDescent="0.3">
      <c r="A1938" s="25">
        <f>Raw_Orders!A1938</f>
        <v>1937</v>
      </c>
      <c r="B1938" s="25">
        <f>Raw_Orders!B1938</f>
        <v>2461</v>
      </c>
      <c r="C1938" s="30">
        <f>INT(Raw_Orders!C1938)</f>
        <v>42463</v>
      </c>
      <c r="D1938" s="25">
        <f t="shared" si="90"/>
        <v>2016</v>
      </c>
      <c r="E1938" s="25">
        <f t="shared" si="91"/>
        <v>4</v>
      </c>
      <c r="F1938" s="25" t="str">
        <f t="shared" si="92"/>
        <v>Apr</v>
      </c>
      <c r="G1938" s="25">
        <f>Raw_Orders!G1938</f>
        <v>196</v>
      </c>
      <c r="H1938" s="29">
        <f>Raw_Orders!K1938</f>
        <v>1114.95</v>
      </c>
      <c r="I1938" s="25">
        <f>INDEX(tblAccounts[sales_rep_id],MATCH(B1938,tblAccounts[id],0))</f>
        <v>321750</v>
      </c>
      <c r="J1938" s="25">
        <f>INDEX(tblReps[region_id],MATCH(I1938,tblReps[id],0))</f>
        <v>2</v>
      </c>
      <c r="K1938" s="25" t="str">
        <f>INDEX(tblRegions[name],MATCH(J1938,tblRegions[id],0))</f>
        <v>Midwest</v>
      </c>
    </row>
    <row r="1939" spans="1:11" ht="15" customHeight="1" x14ac:dyDescent="0.3">
      <c r="A1939" s="25">
        <f>Raw_Orders!A1939</f>
        <v>1938</v>
      </c>
      <c r="B1939" s="25">
        <f>Raw_Orders!B1939</f>
        <v>2461</v>
      </c>
      <c r="C1939" s="30">
        <f>INT(Raw_Orders!C1939)</f>
        <v>42522</v>
      </c>
      <c r="D1939" s="25">
        <f t="shared" si="90"/>
        <v>2016</v>
      </c>
      <c r="E1939" s="25">
        <f t="shared" si="91"/>
        <v>6</v>
      </c>
      <c r="F1939" s="25" t="str">
        <f t="shared" si="92"/>
        <v>Jun</v>
      </c>
      <c r="G1939" s="25">
        <f>Raw_Orders!G1939</f>
        <v>156</v>
      </c>
      <c r="H1939" s="29">
        <f>Raw_Orders!K1939</f>
        <v>843.54</v>
      </c>
      <c r="I1939" s="25">
        <f>INDEX(tblAccounts[sales_rep_id],MATCH(B1939,tblAccounts[id],0))</f>
        <v>321750</v>
      </c>
      <c r="J1939" s="25">
        <f>INDEX(tblReps[region_id],MATCH(I1939,tblReps[id],0))</f>
        <v>2</v>
      </c>
      <c r="K1939" s="25" t="str">
        <f>INDEX(tblRegions[name],MATCH(J1939,tblRegions[id],0))</f>
        <v>Midwest</v>
      </c>
    </row>
    <row r="1940" spans="1:11" ht="15" customHeight="1" x14ac:dyDescent="0.3">
      <c r="A1940" s="25">
        <f>Raw_Orders!A1940</f>
        <v>1939</v>
      </c>
      <c r="B1940" s="25">
        <f>Raw_Orders!B1940</f>
        <v>2461</v>
      </c>
      <c r="C1940" s="30">
        <f>INT(Raw_Orders!C1940)</f>
        <v>42552</v>
      </c>
      <c r="D1940" s="25">
        <f t="shared" si="90"/>
        <v>2016</v>
      </c>
      <c r="E1940" s="25">
        <f t="shared" si="91"/>
        <v>7</v>
      </c>
      <c r="F1940" s="25" t="str">
        <f t="shared" si="92"/>
        <v>Jul</v>
      </c>
      <c r="G1940" s="25">
        <f>Raw_Orders!G1940</f>
        <v>4259</v>
      </c>
      <c r="H1940" s="29">
        <f>Raw_Orders!K1940</f>
        <v>34016.550000000003</v>
      </c>
      <c r="I1940" s="25">
        <f>INDEX(tblAccounts[sales_rep_id],MATCH(B1940,tblAccounts[id],0))</f>
        <v>321750</v>
      </c>
      <c r="J1940" s="25">
        <f>INDEX(tblReps[region_id],MATCH(I1940,tblReps[id],0))</f>
        <v>2</v>
      </c>
      <c r="K1940" s="25" t="str">
        <f>INDEX(tblRegions[name],MATCH(J1940,tblRegions[id],0))</f>
        <v>Midwest</v>
      </c>
    </row>
    <row r="1941" spans="1:11" ht="15" customHeight="1" x14ac:dyDescent="0.3">
      <c r="A1941" s="25">
        <f>Raw_Orders!A1941</f>
        <v>1940</v>
      </c>
      <c r="B1941" s="25">
        <f>Raw_Orders!B1941</f>
        <v>2471</v>
      </c>
      <c r="C1941" s="30">
        <f>INT(Raw_Orders!C1941)</f>
        <v>42568</v>
      </c>
      <c r="D1941" s="25">
        <f t="shared" si="90"/>
        <v>2016</v>
      </c>
      <c r="E1941" s="25">
        <f t="shared" si="91"/>
        <v>7</v>
      </c>
      <c r="F1941" s="25" t="str">
        <f t="shared" si="92"/>
        <v>Jul</v>
      </c>
      <c r="G1941" s="25">
        <f>Raw_Orders!G1941</f>
        <v>417</v>
      </c>
      <c r="H1941" s="29">
        <f>Raw_Orders!K1941</f>
        <v>2258.5100000000002</v>
      </c>
      <c r="I1941" s="25">
        <f>INDEX(tblAccounts[sales_rep_id],MATCH(B1941,tblAccounts[id],0))</f>
        <v>321760</v>
      </c>
      <c r="J1941" s="25">
        <f>INDEX(tblReps[region_id],MATCH(I1941,tblReps[id],0))</f>
        <v>2</v>
      </c>
      <c r="K1941" s="25" t="str">
        <f>INDEX(tblRegions[name],MATCH(J1941,tblRegions[id],0))</f>
        <v>Midwest</v>
      </c>
    </row>
    <row r="1942" spans="1:11" ht="15" customHeight="1" x14ac:dyDescent="0.3">
      <c r="A1942" s="25">
        <f>Raw_Orders!A1942</f>
        <v>1941</v>
      </c>
      <c r="B1942" s="25">
        <f>Raw_Orders!B1942</f>
        <v>2471</v>
      </c>
      <c r="C1942" s="30">
        <f>INT(Raw_Orders!C1942)</f>
        <v>42598</v>
      </c>
      <c r="D1942" s="25">
        <f t="shared" si="90"/>
        <v>2016</v>
      </c>
      <c r="E1942" s="25">
        <f t="shared" si="91"/>
        <v>8</v>
      </c>
      <c r="F1942" s="25" t="str">
        <f t="shared" si="92"/>
        <v>Aug</v>
      </c>
      <c r="G1942" s="25">
        <f>Raw_Orders!G1942</f>
        <v>326</v>
      </c>
      <c r="H1942" s="29">
        <f>Raw_Orders!K1942</f>
        <v>1686.74</v>
      </c>
      <c r="I1942" s="25">
        <f>INDEX(tblAccounts[sales_rep_id],MATCH(B1942,tblAccounts[id],0))</f>
        <v>321760</v>
      </c>
      <c r="J1942" s="25">
        <f>INDEX(tblReps[region_id],MATCH(I1942,tblReps[id],0))</f>
        <v>2</v>
      </c>
      <c r="K1942" s="25" t="str">
        <f>INDEX(tblRegions[name],MATCH(J1942,tblRegions[id],0))</f>
        <v>Midwest</v>
      </c>
    </row>
    <row r="1943" spans="1:11" ht="15" customHeight="1" x14ac:dyDescent="0.3">
      <c r="A1943" s="25">
        <f>Raw_Orders!A1943</f>
        <v>1942</v>
      </c>
      <c r="B1943" s="25">
        <f>Raw_Orders!B1943</f>
        <v>2471</v>
      </c>
      <c r="C1943" s="30">
        <f>INT(Raw_Orders!C1943)</f>
        <v>42627</v>
      </c>
      <c r="D1943" s="25">
        <f t="shared" si="90"/>
        <v>2016</v>
      </c>
      <c r="E1943" s="25">
        <f t="shared" si="91"/>
        <v>9</v>
      </c>
      <c r="F1943" s="25" t="str">
        <f t="shared" si="92"/>
        <v>Sep</v>
      </c>
      <c r="G1943" s="25">
        <f>Raw_Orders!G1943</f>
        <v>354</v>
      </c>
      <c r="H1943" s="29">
        <f>Raw_Orders!K1943</f>
        <v>1935.32</v>
      </c>
      <c r="I1943" s="25">
        <f>INDEX(tblAccounts[sales_rep_id],MATCH(B1943,tblAccounts[id],0))</f>
        <v>321760</v>
      </c>
      <c r="J1943" s="25">
        <f>INDEX(tblReps[region_id],MATCH(I1943,tblReps[id],0))</f>
        <v>2</v>
      </c>
      <c r="K1943" s="25" t="str">
        <f>INDEX(tblRegions[name],MATCH(J1943,tblRegions[id],0))</f>
        <v>Midwest</v>
      </c>
    </row>
    <row r="1944" spans="1:11" ht="15" customHeight="1" x14ac:dyDescent="0.3">
      <c r="A1944" s="25">
        <f>Raw_Orders!A1944</f>
        <v>1943</v>
      </c>
      <c r="B1944" s="25">
        <f>Raw_Orders!B1944</f>
        <v>2471</v>
      </c>
      <c r="C1944" s="30">
        <f>INT(Raw_Orders!C1944)</f>
        <v>42657</v>
      </c>
      <c r="D1944" s="25">
        <f t="shared" si="90"/>
        <v>2016</v>
      </c>
      <c r="E1944" s="25">
        <f t="shared" si="91"/>
        <v>10</v>
      </c>
      <c r="F1944" s="25" t="str">
        <f t="shared" si="92"/>
        <v>Oct</v>
      </c>
      <c r="G1944" s="25">
        <f>Raw_Orders!G1944</f>
        <v>510</v>
      </c>
      <c r="H1944" s="29">
        <f>Raw_Orders!K1944</f>
        <v>3091.26</v>
      </c>
      <c r="I1944" s="25">
        <f>INDEX(tblAccounts[sales_rep_id],MATCH(B1944,tblAccounts[id],0))</f>
        <v>321760</v>
      </c>
      <c r="J1944" s="25">
        <f>INDEX(tblReps[region_id],MATCH(I1944,tblReps[id],0))</f>
        <v>2</v>
      </c>
      <c r="K1944" s="25" t="str">
        <f>INDEX(tblRegions[name],MATCH(J1944,tblRegions[id],0))</f>
        <v>Midwest</v>
      </c>
    </row>
    <row r="1945" spans="1:11" ht="15" customHeight="1" x14ac:dyDescent="0.3">
      <c r="A1945" s="25">
        <f>Raw_Orders!A1945</f>
        <v>1944</v>
      </c>
      <c r="B1945" s="25">
        <f>Raw_Orders!B1945</f>
        <v>2471</v>
      </c>
      <c r="C1945" s="30">
        <f>INT(Raw_Orders!C1945)</f>
        <v>42687</v>
      </c>
      <c r="D1945" s="25">
        <f t="shared" si="90"/>
        <v>2016</v>
      </c>
      <c r="E1945" s="25">
        <f t="shared" si="91"/>
        <v>11</v>
      </c>
      <c r="F1945" s="25" t="str">
        <f t="shared" si="92"/>
        <v>Nov</v>
      </c>
      <c r="G1945" s="25">
        <f>Raw_Orders!G1945</f>
        <v>284</v>
      </c>
      <c r="H1945" s="29">
        <f>Raw_Orders!K1945</f>
        <v>1417.16</v>
      </c>
      <c r="I1945" s="25">
        <f>INDEX(tblAccounts[sales_rep_id],MATCH(B1945,tblAccounts[id],0))</f>
        <v>321760</v>
      </c>
      <c r="J1945" s="25">
        <f>INDEX(tblReps[region_id],MATCH(I1945,tblReps[id],0))</f>
        <v>2</v>
      </c>
      <c r="K1945" s="25" t="str">
        <f>INDEX(tblRegions[name],MATCH(J1945,tblRegions[id],0))</f>
        <v>Midwest</v>
      </c>
    </row>
    <row r="1946" spans="1:11" ht="15" customHeight="1" x14ac:dyDescent="0.3">
      <c r="A1946" s="25">
        <f>Raw_Orders!A1946</f>
        <v>1945</v>
      </c>
      <c r="B1946" s="25">
        <f>Raw_Orders!B1946</f>
        <v>2471</v>
      </c>
      <c r="C1946" s="30">
        <f>INT(Raw_Orders!C1946)</f>
        <v>42716</v>
      </c>
      <c r="D1946" s="25">
        <f t="shared" si="90"/>
        <v>2016</v>
      </c>
      <c r="E1946" s="25">
        <f t="shared" si="91"/>
        <v>12</v>
      </c>
      <c r="F1946" s="25" t="str">
        <f t="shared" si="92"/>
        <v>Dec</v>
      </c>
      <c r="G1946" s="25">
        <f>Raw_Orders!G1946</f>
        <v>340</v>
      </c>
      <c r="H1946" s="29">
        <f>Raw_Orders!K1946</f>
        <v>1804.18</v>
      </c>
      <c r="I1946" s="25">
        <f>INDEX(tblAccounts[sales_rep_id],MATCH(B1946,tblAccounts[id],0))</f>
        <v>321760</v>
      </c>
      <c r="J1946" s="25">
        <f>INDEX(tblReps[region_id],MATCH(I1946,tblReps[id],0))</f>
        <v>2</v>
      </c>
      <c r="K1946" s="25" t="str">
        <f>INDEX(tblRegions[name],MATCH(J1946,tblRegions[id],0))</f>
        <v>Midwest</v>
      </c>
    </row>
    <row r="1947" spans="1:11" ht="15" customHeight="1" x14ac:dyDescent="0.3">
      <c r="A1947" s="25">
        <f>Raw_Orders!A1947</f>
        <v>1946</v>
      </c>
      <c r="B1947" s="25">
        <f>Raw_Orders!B1947</f>
        <v>2481</v>
      </c>
      <c r="C1947" s="30">
        <f>INT(Raw_Orders!C1947)</f>
        <v>41614</v>
      </c>
      <c r="D1947" s="25">
        <f t="shared" si="90"/>
        <v>2013</v>
      </c>
      <c r="E1947" s="25">
        <f t="shared" si="91"/>
        <v>12</v>
      </c>
      <c r="F1947" s="25" t="str">
        <f t="shared" si="92"/>
        <v>Dec</v>
      </c>
      <c r="G1947" s="25">
        <f>Raw_Orders!G1947</f>
        <v>539</v>
      </c>
      <c r="H1947" s="29">
        <f>Raw_Orders!K1947</f>
        <v>2802.9</v>
      </c>
      <c r="I1947" s="25">
        <f>INDEX(tblAccounts[sales_rep_id],MATCH(B1947,tblAccounts[id],0))</f>
        <v>321740</v>
      </c>
      <c r="J1947" s="25">
        <f>INDEX(tblReps[region_id],MATCH(I1947,tblReps[id],0))</f>
        <v>2</v>
      </c>
      <c r="K1947" s="25" t="str">
        <f>INDEX(tblRegions[name],MATCH(J1947,tblRegions[id],0))</f>
        <v>Midwest</v>
      </c>
    </row>
    <row r="1948" spans="1:11" ht="15" customHeight="1" x14ac:dyDescent="0.3">
      <c r="A1948" s="25">
        <f>Raw_Orders!A1948</f>
        <v>1947</v>
      </c>
      <c r="B1948" s="25">
        <f>Raw_Orders!B1948</f>
        <v>2481</v>
      </c>
      <c r="C1948" s="30">
        <f>INT(Raw_Orders!C1948)</f>
        <v>41644</v>
      </c>
      <c r="D1948" s="25">
        <f t="shared" si="90"/>
        <v>2014</v>
      </c>
      <c r="E1948" s="25">
        <f t="shared" si="91"/>
        <v>1</v>
      </c>
      <c r="F1948" s="25" t="str">
        <f t="shared" si="92"/>
        <v>Jan</v>
      </c>
      <c r="G1948" s="25">
        <f>Raw_Orders!G1948</f>
        <v>553</v>
      </c>
      <c r="H1948" s="29">
        <f>Raw_Orders!K1948</f>
        <v>2854.47</v>
      </c>
      <c r="I1948" s="25">
        <f>INDEX(tblAccounts[sales_rep_id],MATCH(B1948,tblAccounts[id],0))</f>
        <v>321740</v>
      </c>
      <c r="J1948" s="25">
        <f>INDEX(tblReps[region_id],MATCH(I1948,tblReps[id],0))</f>
        <v>2</v>
      </c>
      <c r="K1948" s="25" t="str">
        <f>INDEX(tblRegions[name],MATCH(J1948,tblRegions[id],0))</f>
        <v>Midwest</v>
      </c>
    </row>
    <row r="1949" spans="1:11" ht="15" customHeight="1" x14ac:dyDescent="0.3">
      <c r="A1949" s="25">
        <f>Raw_Orders!A1949</f>
        <v>1948</v>
      </c>
      <c r="B1949" s="25">
        <f>Raw_Orders!B1949</f>
        <v>2481</v>
      </c>
      <c r="C1949" s="30">
        <f>INT(Raw_Orders!C1949)</f>
        <v>41673</v>
      </c>
      <c r="D1949" s="25">
        <f t="shared" si="90"/>
        <v>2014</v>
      </c>
      <c r="E1949" s="25">
        <f t="shared" si="91"/>
        <v>2</v>
      </c>
      <c r="F1949" s="25" t="str">
        <f t="shared" si="92"/>
        <v>Feb</v>
      </c>
      <c r="G1949" s="25">
        <f>Raw_Orders!G1949</f>
        <v>523</v>
      </c>
      <c r="H1949" s="29">
        <f>Raw_Orders!K1949</f>
        <v>2669.77</v>
      </c>
      <c r="I1949" s="25">
        <f>INDEX(tblAccounts[sales_rep_id],MATCH(B1949,tblAccounts[id],0))</f>
        <v>321740</v>
      </c>
      <c r="J1949" s="25">
        <f>INDEX(tblReps[region_id],MATCH(I1949,tblReps[id],0))</f>
        <v>2</v>
      </c>
      <c r="K1949" s="25" t="str">
        <f>INDEX(tblRegions[name],MATCH(J1949,tblRegions[id],0))</f>
        <v>Midwest</v>
      </c>
    </row>
    <row r="1950" spans="1:11" ht="15" customHeight="1" x14ac:dyDescent="0.3">
      <c r="A1950" s="25">
        <f>Raw_Orders!A1950</f>
        <v>1949</v>
      </c>
      <c r="B1950" s="25">
        <f>Raw_Orders!B1950</f>
        <v>2481</v>
      </c>
      <c r="C1950" s="30">
        <f>INT(Raw_Orders!C1950)</f>
        <v>41702</v>
      </c>
      <c r="D1950" s="25">
        <f t="shared" si="90"/>
        <v>2014</v>
      </c>
      <c r="E1950" s="25">
        <f t="shared" si="91"/>
        <v>3</v>
      </c>
      <c r="F1950" s="25" t="str">
        <f t="shared" si="92"/>
        <v>Mar</v>
      </c>
      <c r="G1950" s="25">
        <f>Raw_Orders!G1950</f>
        <v>590</v>
      </c>
      <c r="H1950" s="29">
        <f>Raw_Orders!K1950</f>
        <v>3178.59</v>
      </c>
      <c r="I1950" s="25">
        <f>INDEX(tblAccounts[sales_rep_id],MATCH(B1950,tblAccounts[id],0))</f>
        <v>321740</v>
      </c>
      <c r="J1950" s="25">
        <f>INDEX(tblReps[region_id],MATCH(I1950,tblReps[id],0))</f>
        <v>2</v>
      </c>
      <c r="K1950" s="25" t="str">
        <f>INDEX(tblRegions[name],MATCH(J1950,tblRegions[id],0))</f>
        <v>Midwest</v>
      </c>
    </row>
    <row r="1951" spans="1:11" ht="15" customHeight="1" x14ac:dyDescent="0.3">
      <c r="A1951" s="25">
        <f>Raw_Orders!A1951</f>
        <v>1950</v>
      </c>
      <c r="B1951" s="25">
        <f>Raw_Orders!B1951</f>
        <v>2481</v>
      </c>
      <c r="C1951" s="30">
        <f>INT(Raw_Orders!C1951)</f>
        <v>41732</v>
      </c>
      <c r="D1951" s="25">
        <f t="shared" si="90"/>
        <v>2014</v>
      </c>
      <c r="E1951" s="25">
        <f t="shared" si="91"/>
        <v>4</v>
      </c>
      <c r="F1951" s="25" t="str">
        <f t="shared" si="92"/>
        <v>Apr</v>
      </c>
      <c r="G1951" s="25">
        <f>Raw_Orders!G1951</f>
        <v>505</v>
      </c>
      <c r="H1951" s="29">
        <f>Raw_Orders!K1951</f>
        <v>2543.08</v>
      </c>
      <c r="I1951" s="25">
        <f>INDEX(tblAccounts[sales_rep_id],MATCH(B1951,tblAccounts[id],0))</f>
        <v>321740</v>
      </c>
      <c r="J1951" s="25">
        <f>INDEX(tblReps[region_id],MATCH(I1951,tblReps[id],0))</f>
        <v>2</v>
      </c>
      <c r="K1951" s="25" t="str">
        <f>INDEX(tblRegions[name],MATCH(J1951,tblRegions[id],0))</f>
        <v>Midwest</v>
      </c>
    </row>
    <row r="1952" spans="1:11" ht="15" customHeight="1" x14ac:dyDescent="0.3">
      <c r="A1952" s="25">
        <f>Raw_Orders!A1952</f>
        <v>1951</v>
      </c>
      <c r="B1952" s="25">
        <f>Raw_Orders!B1952</f>
        <v>2481</v>
      </c>
      <c r="C1952" s="30">
        <f>INT(Raw_Orders!C1952)</f>
        <v>41761</v>
      </c>
      <c r="D1952" s="25">
        <f t="shared" si="90"/>
        <v>2014</v>
      </c>
      <c r="E1952" s="25">
        <f t="shared" si="91"/>
        <v>5</v>
      </c>
      <c r="F1952" s="25" t="str">
        <f t="shared" si="92"/>
        <v>May</v>
      </c>
      <c r="G1952" s="25">
        <f>Raw_Orders!G1952</f>
        <v>562</v>
      </c>
      <c r="H1952" s="29">
        <f>Raw_Orders!K1952</f>
        <v>2836.92</v>
      </c>
      <c r="I1952" s="25">
        <f>INDEX(tblAccounts[sales_rep_id],MATCH(B1952,tblAccounts[id],0))</f>
        <v>321740</v>
      </c>
      <c r="J1952" s="25">
        <f>INDEX(tblReps[region_id],MATCH(I1952,tblReps[id],0))</f>
        <v>2</v>
      </c>
      <c r="K1952" s="25" t="str">
        <f>INDEX(tblRegions[name],MATCH(J1952,tblRegions[id],0))</f>
        <v>Midwest</v>
      </c>
    </row>
    <row r="1953" spans="1:11" ht="15" customHeight="1" x14ac:dyDescent="0.3">
      <c r="A1953" s="25">
        <f>Raw_Orders!A1953</f>
        <v>1952</v>
      </c>
      <c r="B1953" s="25">
        <f>Raw_Orders!B1953</f>
        <v>2481</v>
      </c>
      <c r="C1953" s="30">
        <f>INT(Raw_Orders!C1953)</f>
        <v>41790</v>
      </c>
      <c r="D1953" s="25">
        <f t="shared" si="90"/>
        <v>2014</v>
      </c>
      <c r="E1953" s="25">
        <f t="shared" si="91"/>
        <v>5</v>
      </c>
      <c r="F1953" s="25" t="str">
        <f t="shared" si="92"/>
        <v>May</v>
      </c>
      <c r="G1953" s="25">
        <f>Raw_Orders!G1953</f>
        <v>541</v>
      </c>
      <c r="H1953" s="29">
        <f>Raw_Orders!K1953</f>
        <v>2804.71</v>
      </c>
      <c r="I1953" s="25">
        <f>INDEX(tblAccounts[sales_rep_id],MATCH(B1953,tblAccounts[id],0))</f>
        <v>321740</v>
      </c>
      <c r="J1953" s="25">
        <f>INDEX(tblReps[region_id],MATCH(I1953,tblReps[id],0))</f>
        <v>2</v>
      </c>
      <c r="K1953" s="25" t="str">
        <f>INDEX(tblRegions[name],MATCH(J1953,tblRegions[id],0))</f>
        <v>Midwest</v>
      </c>
    </row>
    <row r="1954" spans="1:11" ht="15" customHeight="1" x14ac:dyDescent="0.3">
      <c r="A1954" s="25">
        <f>Raw_Orders!A1954</f>
        <v>1953</v>
      </c>
      <c r="B1954" s="25">
        <f>Raw_Orders!B1954</f>
        <v>2481</v>
      </c>
      <c r="C1954" s="30">
        <f>INT(Raw_Orders!C1954)</f>
        <v>41819</v>
      </c>
      <c r="D1954" s="25">
        <f t="shared" si="90"/>
        <v>2014</v>
      </c>
      <c r="E1954" s="25">
        <f t="shared" si="91"/>
        <v>6</v>
      </c>
      <c r="F1954" s="25" t="str">
        <f t="shared" si="92"/>
        <v>Jun</v>
      </c>
      <c r="G1954" s="25">
        <f>Raw_Orders!G1954</f>
        <v>506</v>
      </c>
      <c r="H1954" s="29">
        <f>Raw_Orders!K1954</f>
        <v>2540.5700000000002</v>
      </c>
      <c r="I1954" s="25">
        <f>INDEX(tblAccounts[sales_rep_id],MATCH(B1954,tblAccounts[id],0))</f>
        <v>321740</v>
      </c>
      <c r="J1954" s="25">
        <f>INDEX(tblReps[region_id],MATCH(I1954,tblReps[id],0))</f>
        <v>2</v>
      </c>
      <c r="K1954" s="25" t="str">
        <f>INDEX(tblRegions[name],MATCH(J1954,tblRegions[id],0))</f>
        <v>Midwest</v>
      </c>
    </row>
    <row r="1955" spans="1:11" ht="15" customHeight="1" x14ac:dyDescent="0.3">
      <c r="A1955" s="25">
        <f>Raw_Orders!A1955</f>
        <v>1954</v>
      </c>
      <c r="B1955" s="25">
        <f>Raw_Orders!B1955</f>
        <v>2481</v>
      </c>
      <c r="C1955" s="30">
        <f>INT(Raw_Orders!C1955)</f>
        <v>41848</v>
      </c>
      <c r="D1955" s="25">
        <f t="shared" si="90"/>
        <v>2014</v>
      </c>
      <c r="E1955" s="25">
        <f t="shared" si="91"/>
        <v>7</v>
      </c>
      <c r="F1955" s="25" t="str">
        <f t="shared" si="92"/>
        <v>Jul</v>
      </c>
      <c r="G1955" s="25">
        <f>Raw_Orders!G1955</f>
        <v>510</v>
      </c>
      <c r="H1955" s="29">
        <f>Raw_Orders!K1955</f>
        <v>2577.4</v>
      </c>
      <c r="I1955" s="25">
        <f>INDEX(tblAccounts[sales_rep_id],MATCH(B1955,tblAccounts[id],0))</f>
        <v>321740</v>
      </c>
      <c r="J1955" s="25">
        <f>INDEX(tblReps[region_id],MATCH(I1955,tblReps[id],0))</f>
        <v>2</v>
      </c>
      <c r="K1955" s="25" t="str">
        <f>INDEX(tblRegions[name],MATCH(J1955,tblRegions[id],0))</f>
        <v>Midwest</v>
      </c>
    </row>
    <row r="1956" spans="1:11" ht="15" customHeight="1" x14ac:dyDescent="0.3">
      <c r="A1956" s="25">
        <f>Raw_Orders!A1956</f>
        <v>1955</v>
      </c>
      <c r="B1956" s="25">
        <f>Raw_Orders!B1956</f>
        <v>2481</v>
      </c>
      <c r="C1956" s="30">
        <f>INT(Raw_Orders!C1956)</f>
        <v>41878</v>
      </c>
      <c r="D1956" s="25">
        <f t="shared" si="90"/>
        <v>2014</v>
      </c>
      <c r="E1956" s="25">
        <f t="shared" si="91"/>
        <v>8</v>
      </c>
      <c r="F1956" s="25" t="str">
        <f t="shared" si="92"/>
        <v>Aug</v>
      </c>
      <c r="G1956" s="25">
        <f>Raw_Orders!G1956</f>
        <v>556</v>
      </c>
      <c r="H1956" s="29">
        <f>Raw_Orders!K1956</f>
        <v>2851.94</v>
      </c>
      <c r="I1956" s="25">
        <f>INDEX(tblAccounts[sales_rep_id],MATCH(B1956,tblAccounts[id],0))</f>
        <v>321740</v>
      </c>
      <c r="J1956" s="25">
        <f>INDEX(tblReps[region_id],MATCH(I1956,tblReps[id],0))</f>
        <v>2</v>
      </c>
      <c r="K1956" s="25" t="str">
        <f>INDEX(tblRegions[name],MATCH(J1956,tblRegions[id],0))</f>
        <v>Midwest</v>
      </c>
    </row>
    <row r="1957" spans="1:11" ht="15" customHeight="1" x14ac:dyDescent="0.3">
      <c r="A1957" s="25">
        <f>Raw_Orders!A1957</f>
        <v>1956</v>
      </c>
      <c r="B1957" s="25">
        <f>Raw_Orders!B1957</f>
        <v>2481</v>
      </c>
      <c r="C1957" s="30">
        <f>INT(Raw_Orders!C1957)</f>
        <v>41907</v>
      </c>
      <c r="D1957" s="25">
        <f t="shared" si="90"/>
        <v>2014</v>
      </c>
      <c r="E1957" s="25">
        <f t="shared" si="91"/>
        <v>9</v>
      </c>
      <c r="F1957" s="25" t="str">
        <f t="shared" si="92"/>
        <v>Sep</v>
      </c>
      <c r="G1957" s="25">
        <f>Raw_Orders!G1957</f>
        <v>594</v>
      </c>
      <c r="H1957" s="29">
        <f>Raw_Orders!K1957</f>
        <v>3099.06</v>
      </c>
      <c r="I1957" s="25">
        <f>INDEX(tblAccounts[sales_rep_id],MATCH(B1957,tblAccounts[id],0))</f>
        <v>321740</v>
      </c>
      <c r="J1957" s="25">
        <f>INDEX(tblReps[region_id],MATCH(I1957,tblReps[id],0))</f>
        <v>2</v>
      </c>
      <c r="K1957" s="25" t="str">
        <f>INDEX(tblRegions[name],MATCH(J1957,tblRegions[id],0))</f>
        <v>Midwest</v>
      </c>
    </row>
    <row r="1958" spans="1:11" ht="15" customHeight="1" x14ac:dyDescent="0.3">
      <c r="A1958" s="25">
        <f>Raw_Orders!A1958</f>
        <v>1957</v>
      </c>
      <c r="B1958" s="25">
        <f>Raw_Orders!B1958</f>
        <v>2481</v>
      </c>
      <c r="C1958" s="30">
        <f>INT(Raw_Orders!C1958)</f>
        <v>41936</v>
      </c>
      <c r="D1958" s="25">
        <f t="shared" si="90"/>
        <v>2014</v>
      </c>
      <c r="E1958" s="25">
        <f t="shared" si="91"/>
        <v>10</v>
      </c>
      <c r="F1958" s="25" t="str">
        <f t="shared" si="92"/>
        <v>Oct</v>
      </c>
      <c r="G1958" s="25">
        <f>Raw_Orders!G1958</f>
        <v>505</v>
      </c>
      <c r="H1958" s="29">
        <f>Raw_Orders!K1958</f>
        <v>2557.5100000000002</v>
      </c>
      <c r="I1958" s="25">
        <f>INDEX(tblAccounts[sales_rep_id],MATCH(B1958,tblAccounts[id],0))</f>
        <v>321740</v>
      </c>
      <c r="J1958" s="25">
        <f>INDEX(tblReps[region_id],MATCH(I1958,tblReps[id],0))</f>
        <v>2</v>
      </c>
      <c r="K1958" s="25" t="str">
        <f>INDEX(tblRegions[name],MATCH(J1958,tblRegions[id],0))</f>
        <v>Midwest</v>
      </c>
    </row>
    <row r="1959" spans="1:11" ht="15" customHeight="1" x14ac:dyDescent="0.3">
      <c r="A1959" s="25">
        <f>Raw_Orders!A1959</f>
        <v>1958</v>
      </c>
      <c r="B1959" s="25">
        <f>Raw_Orders!B1959</f>
        <v>2481</v>
      </c>
      <c r="C1959" s="30">
        <f>INT(Raw_Orders!C1959)</f>
        <v>41966</v>
      </c>
      <c r="D1959" s="25">
        <f t="shared" si="90"/>
        <v>2014</v>
      </c>
      <c r="E1959" s="25">
        <f t="shared" si="91"/>
        <v>11</v>
      </c>
      <c r="F1959" s="25" t="str">
        <f t="shared" si="92"/>
        <v>Nov</v>
      </c>
      <c r="G1959" s="25">
        <f>Raw_Orders!G1959</f>
        <v>515</v>
      </c>
      <c r="H1959" s="29">
        <f>Raw_Orders!K1959</f>
        <v>2607.41</v>
      </c>
      <c r="I1959" s="25">
        <f>INDEX(tblAccounts[sales_rep_id],MATCH(B1959,tblAccounts[id],0))</f>
        <v>321740</v>
      </c>
      <c r="J1959" s="25">
        <f>INDEX(tblReps[region_id],MATCH(I1959,tblReps[id],0))</f>
        <v>2</v>
      </c>
      <c r="K1959" s="25" t="str">
        <f>INDEX(tblRegions[name],MATCH(J1959,tblRegions[id],0))</f>
        <v>Midwest</v>
      </c>
    </row>
    <row r="1960" spans="1:11" ht="15" customHeight="1" x14ac:dyDescent="0.3">
      <c r="A1960" s="25">
        <f>Raw_Orders!A1960</f>
        <v>1959</v>
      </c>
      <c r="B1960" s="25">
        <f>Raw_Orders!B1960</f>
        <v>2481</v>
      </c>
      <c r="C1960" s="30">
        <f>INT(Raw_Orders!C1960)</f>
        <v>41995</v>
      </c>
      <c r="D1960" s="25">
        <f t="shared" si="90"/>
        <v>2014</v>
      </c>
      <c r="E1960" s="25">
        <f t="shared" si="91"/>
        <v>12</v>
      </c>
      <c r="F1960" s="25" t="str">
        <f t="shared" si="92"/>
        <v>Dec</v>
      </c>
      <c r="G1960" s="25">
        <f>Raw_Orders!G1960</f>
        <v>552</v>
      </c>
      <c r="H1960" s="29">
        <f>Raw_Orders!K1960</f>
        <v>2936.49</v>
      </c>
      <c r="I1960" s="25">
        <f>INDEX(tblAccounts[sales_rep_id],MATCH(B1960,tblAccounts[id],0))</f>
        <v>321740</v>
      </c>
      <c r="J1960" s="25">
        <f>INDEX(tblReps[region_id],MATCH(I1960,tblReps[id],0))</f>
        <v>2</v>
      </c>
      <c r="K1960" s="25" t="str">
        <f>INDEX(tblRegions[name],MATCH(J1960,tblRegions[id],0))</f>
        <v>Midwest</v>
      </c>
    </row>
    <row r="1961" spans="1:11" ht="15" customHeight="1" x14ac:dyDescent="0.3">
      <c r="A1961" s="25">
        <f>Raw_Orders!A1961</f>
        <v>1960</v>
      </c>
      <c r="B1961" s="25">
        <f>Raw_Orders!B1961</f>
        <v>2481</v>
      </c>
      <c r="C1961" s="30">
        <f>INT(Raw_Orders!C1961)</f>
        <v>42024</v>
      </c>
      <c r="D1961" s="25">
        <f t="shared" si="90"/>
        <v>2015</v>
      </c>
      <c r="E1961" s="25">
        <f t="shared" si="91"/>
        <v>1</v>
      </c>
      <c r="F1961" s="25" t="str">
        <f t="shared" si="92"/>
        <v>Jan</v>
      </c>
      <c r="G1961" s="25">
        <f>Raw_Orders!G1961</f>
        <v>536</v>
      </c>
      <c r="H1961" s="29">
        <f>Raw_Orders!K1961</f>
        <v>2739.68</v>
      </c>
      <c r="I1961" s="25">
        <f>INDEX(tblAccounts[sales_rep_id],MATCH(B1961,tblAccounts[id],0))</f>
        <v>321740</v>
      </c>
      <c r="J1961" s="25">
        <f>INDEX(tblReps[region_id],MATCH(I1961,tblReps[id],0))</f>
        <v>2</v>
      </c>
      <c r="K1961" s="25" t="str">
        <f>INDEX(tblRegions[name],MATCH(J1961,tblRegions[id],0))</f>
        <v>Midwest</v>
      </c>
    </row>
    <row r="1962" spans="1:11" ht="15" customHeight="1" x14ac:dyDescent="0.3">
      <c r="A1962" s="25">
        <f>Raw_Orders!A1962</f>
        <v>1961</v>
      </c>
      <c r="B1962" s="25">
        <f>Raw_Orders!B1962</f>
        <v>2481</v>
      </c>
      <c r="C1962" s="30">
        <f>INT(Raw_Orders!C1962)</f>
        <v>42053</v>
      </c>
      <c r="D1962" s="25">
        <f t="shared" si="90"/>
        <v>2015</v>
      </c>
      <c r="E1962" s="25">
        <f t="shared" si="91"/>
        <v>2</v>
      </c>
      <c r="F1962" s="25" t="str">
        <f t="shared" si="92"/>
        <v>Feb</v>
      </c>
      <c r="G1962" s="25">
        <f>Raw_Orders!G1962</f>
        <v>505</v>
      </c>
      <c r="H1962" s="29">
        <f>Raw_Orders!K1962</f>
        <v>2519.9499999999998</v>
      </c>
      <c r="I1962" s="25">
        <f>INDEX(tblAccounts[sales_rep_id],MATCH(B1962,tblAccounts[id],0))</f>
        <v>321740</v>
      </c>
      <c r="J1962" s="25">
        <f>INDEX(tblReps[region_id],MATCH(I1962,tblReps[id],0))</f>
        <v>2</v>
      </c>
      <c r="K1962" s="25" t="str">
        <f>INDEX(tblRegions[name],MATCH(J1962,tblRegions[id],0))</f>
        <v>Midwest</v>
      </c>
    </row>
    <row r="1963" spans="1:11" ht="15" customHeight="1" x14ac:dyDescent="0.3">
      <c r="A1963" s="25">
        <f>Raw_Orders!A1963</f>
        <v>1962</v>
      </c>
      <c r="B1963" s="25">
        <f>Raw_Orders!B1963</f>
        <v>2481</v>
      </c>
      <c r="C1963" s="30">
        <f>INT(Raw_Orders!C1963)</f>
        <v>42082</v>
      </c>
      <c r="D1963" s="25">
        <f t="shared" si="90"/>
        <v>2015</v>
      </c>
      <c r="E1963" s="25">
        <f t="shared" si="91"/>
        <v>3</v>
      </c>
      <c r="F1963" s="25" t="str">
        <f t="shared" si="92"/>
        <v>Mar</v>
      </c>
      <c r="G1963" s="25">
        <f>Raw_Orders!G1963</f>
        <v>524</v>
      </c>
      <c r="H1963" s="29">
        <f>Raw_Orders!K1963</f>
        <v>2639.8</v>
      </c>
      <c r="I1963" s="25">
        <f>INDEX(tblAccounts[sales_rep_id],MATCH(B1963,tblAccounts[id],0))</f>
        <v>321740</v>
      </c>
      <c r="J1963" s="25">
        <f>INDEX(tblReps[region_id],MATCH(I1963,tblReps[id],0))</f>
        <v>2</v>
      </c>
      <c r="K1963" s="25" t="str">
        <f>INDEX(tblRegions[name],MATCH(J1963,tblRegions[id],0))</f>
        <v>Midwest</v>
      </c>
    </row>
    <row r="1964" spans="1:11" ht="15" customHeight="1" x14ac:dyDescent="0.3">
      <c r="A1964" s="25">
        <f>Raw_Orders!A1964</f>
        <v>1963</v>
      </c>
      <c r="B1964" s="25">
        <f>Raw_Orders!B1964</f>
        <v>2481</v>
      </c>
      <c r="C1964" s="30">
        <f>INT(Raw_Orders!C1964)</f>
        <v>42112</v>
      </c>
      <c r="D1964" s="25">
        <f t="shared" si="90"/>
        <v>2015</v>
      </c>
      <c r="E1964" s="25">
        <f t="shared" si="91"/>
        <v>4</v>
      </c>
      <c r="F1964" s="25" t="str">
        <f t="shared" si="92"/>
        <v>Apr</v>
      </c>
      <c r="G1964" s="25">
        <f>Raw_Orders!G1964</f>
        <v>510</v>
      </c>
      <c r="H1964" s="29">
        <f>Raw_Orders!K1964</f>
        <v>2628.11</v>
      </c>
      <c r="I1964" s="25">
        <f>INDEX(tblAccounts[sales_rep_id],MATCH(B1964,tblAccounts[id],0))</f>
        <v>321740</v>
      </c>
      <c r="J1964" s="25">
        <f>INDEX(tblReps[region_id],MATCH(I1964,tblReps[id],0))</f>
        <v>2</v>
      </c>
      <c r="K1964" s="25" t="str">
        <f>INDEX(tblRegions[name],MATCH(J1964,tblRegions[id],0))</f>
        <v>Midwest</v>
      </c>
    </row>
    <row r="1965" spans="1:11" ht="15" customHeight="1" x14ac:dyDescent="0.3">
      <c r="A1965" s="25">
        <f>Raw_Orders!A1965</f>
        <v>1964</v>
      </c>
      <c r="B1965" s="25">
        <f>Raw_Orders!B1965</f>
        <v>2481</v>
      </c>
      <c r="C1965" s="30">
        <f>INT(Raw_Orders!C1965)</f>
        <v>42142</v>
      </c>
      <c r="D1965" s="25">
        <f t="shared" si="90"/>
        <v>2015</v>
      </c>
      <c r="E1965" s="25">
        <f t="shared" si="91"/>
        <v>5</v>
      </c>
      <c r="F1965" s="25" t="str">
        <f t="shared" si="92"/>
        <v>May</v>
      </c>
      <c r="G1965" s="25">
        <f>Raw_Orders!G1965</f>
        <v>641</v>
      </c>
      <c r="H1965" s="29">
        <f>Raw_Orders!K1965</f>
        <v>3595.39</v>
      </c>
      <c r="I1965" s="25">
        <f>INDEX(tblAccounts[sales_rep_id],MATCH(B1965,tblAccounts[id],0))</f>
        <v>321740</v>
      </c>
      <c r="J1965" s="25">
        <f>INDEX(tblReps[region_id],MATCH(I1965,tblReps[id],0))</f>
        <v>2</v>
      </c>
      <c r="K1965" s="25" t="str">
        <f>INDEX(tblRegions[name],MATCH(J1965,tblRegions[id],0))</f>
        <v>Midwest</v>
      </c>
    </row>
    <row r="1966" spans="1:11" ht="15" customHeight="1" x14ac:dyDescent="0.3">
      <c r="A1966" s="25">
        <f>Raw_Orders!A1966</f>
        <v>1965</v>
      </c>
      <c r="B1966" s="25">
        <f>Raw_Orders!B1966</f>
        <v>2481</v>
      </c>
      <c r="C1966" s="30">
        <f>INT(Raw_Orders!C1966)</f>
        <v>42171</v>
      </c>
      <c r="D1966" s="25">
        <f t="shared" si="90"/>
        <v>2015</v>
      </c>
      <c r="E1966" s="25">
        <f t="shared" si="91"/>
        <v>6</v>
      </c>
      <c r="F1966" s="25" t="str">
        <f t="shared" si="92"/>
        <v>Jun</v>
      </c>
      <c r="G1966" s="25">
        <f>Raw_Orders!G1966</f>
        <v>543</v>
      </c>
      <c r="H1966" s="29">
        <f>Raw_Orders!K1966</f>
        <v>2797.07</v>
      </c>
      <c r="I1966" s="25">
        <f>INDEX(tblAccounts[sales_rep_id],MATCH(B1966,tblAccounts[id],0))</f>
        <v>321740</v>
      </c>
      <c r="J1966" s="25">
        <f>INDEX(tblReps[region_id],MATCH(I1966,tblReps[id],0))</f>
        <v>2</v>
      </c>
      <c r="K1966" s="25" t="str">
        <f>INDEX(tblRegions[name],MATCH(J1966,tblRegions[id],0))</f>
        <v>Midwest</v>
      </c>
    </row>
    <row r="1967" spans="1:11" ht="15" customHeight="1" x14ac:dyDescent="0.3">
      <c r="A1967" s="25">
        <f>Raw_Orders!A1967</f>
        <v>1966</v>
      </c>
      <c r="B1967" s="25">
        <f>Raw_Orders!B1967</f>
        <v>2481</v>
      </c>
      <c r="C1967" s="30">
        <f>INT(Raw_Orders!C1967)</f>
        <v>42200</v>
      </c>
      <c r="D1967" s="25">
        <f t="shared" si="90"/>
        <v>2015</v>
      </c>
      <c r="E1967" s="25">
        <f t="shared" si="91"/>
        <v>7</v>
      </c>
      <c r="F1967" s="25" t="str">
        <f t="shared" si="92"/>
        <v>Jul</v>
      </c>
      <c r="G1967" s="25">
        <f>Raw_Orders!G1967</f>
        <v>529</v>
      </c>
      <c r="H1967" s="29">
        <f>Raw_Orders!K1967</f>
        <v>2724.77</v>
      </c>
      <c r="I1967" s="25">
        <f>INDEX(tblAccounts[sales_rep_id],MATCH(B1967,tblAccounts[id],0))</f>
        <v>321740</v>
      </c>
      <c r="J1967" s="25">
        <f>INDEX(tblReps[region_id],MATCH(I1967,tblReps[id],0))</f>
        <v>2</v>
      </c>
      <c r="K1967" s="25" t="str">
        <f>INDEX(tblRegions[name],MATCH(J1967,tblRegions[id],0))</f>
        <v>Midwest</v>
      </c>
    </row>
    <row r="1968" spans="1:11" ht="15" customHeight="1" x14ac:dyDescent="0.3">
      <c r="A1968" s="25">
        <f>Raw_Orders!A1968</f>
        <v>1967</v>
      </c>
      <c r="B1968" s="25">
        <f>Raw_Orders!B1968</f>
        <v>2481</v>
      </c>
      <c r="C1968" s="30">
        <f>INT(Raw_Orders!C1968)</f>
        <v>42229</v>
      </c>
      <c r="D1968" s="25">
        <f t="shared" si="90"/>
        <v>2015</v>
      </c>
      <c r="E1968" s="25">
        <f t="shared" si="91"/>
        <v>8</v>
      </c>
      <c r="F1968" s="25" t="str">
        <f t="shared" si="92"/>
        <v>Aug</v>
      </c>
      <c r="G1968" s="25">
        <f>Raw_Orders!G1968</f>
        <v>492</v>
      </c>
      <c r="H1968" s="29">
        <f>Raw_Orders!K1968</f>
        <v>2483.25</v>
      </c>
      <c r="I1968" s="25">
        <f>INDEX(tblAccounts[sales_rep_id],MATCH(B1968,tblAccounts[id],0))</f>
        <v>321740</v>
      </c>
      <c r="J1968" s="25">
        <f>INDEX(tblReps[region_id],MATCH(I1968,tblReps[id],0))</f>
        <v>2</v>
      </c>
      <c r="K1968" s="25" t="str">
        <f>INDEX(tblRegions[name],MATCH(J1968,tblRegions[id],0))</f>
        <v>Midwest</v>
      </c>
    </row>
    <row r="1969" spans="1:11" ht="15" customHeight="1" x14ac:dyDescent="0.3">
      <c r="A1969" s="25">
        <f>Raw_Orders!A1969</f>
        <v>1968</v>
      </c>
      <c r="B1969" s="25">
        <f>Raw_Orders!B1969</f>
        <v>2481</v>
      </c>
      <c r="C1969" s="30">
        <f>INT(Raw_Orders!C1969)</f>
        <v>42258</v>
      </c>
      <c r="D1969" s="25">
        <f t="shared" si="90"/>
        <v>2015</v>
      </c>
      <c r="E1969" s="25">
        <f t="shared" si="91"/>
        <v>9</v>
      </c>
      <c r="F1969" s="25" t="str">
        <f t="shared" si="92"/>
        <v>Sep</v>
      </c>
      <c r="G1969" s="25">
        <f>Raw_Orders!G1969</f>
        <v>861</v>
      </c>
      <c r="H1969" s="29">
        <f>Raw_Orders!K1969</f>
        <v>4368.38</v>
      </c>
      <c r="I1969" s="25">
        <f>INDEX(tblAccounts[sales_rep_id],MATCH(B1969,tblAccounts[id],0))</f>
        <v>321740</v>
      </c>
      <c r="J1969" s="25">
        <f>INDEX(tblReps[region_id],MATCH(I1969,tblReps[id],0))</f>
        <v>2</v>
      </c>
      <c r="K1969" s="25" t="str">
        <f>INDEX(tblRegions[name],MATCH(J1969,tblRegions[id],0))</f>
        <v>Midwest</v>
      </c>
    </row>
    <row r="1970" spans="1:11" ht="15" customHeight="1" x14ac:dyDescent="0.3">
      <c r="A1970" s="25">
        <f>Raw_Orders!A1970</f>
        <v>1969</v>
      </c>
      <c r="B1970" s="25">
        <f>Raw_Orders!B1970</f>
        <v>2481</v>
      </c>
      <c r="C1970" s="30">
        <f>INT(Raw_Orders!C1970)</f>
        <v>42288</v>
      </c>
      <c r="D1970" s="25">
        <f t="shared" si="90"/>
        <v>2015</v>
      </c>
      <c r="E1970" s="25">
        <f t="shared" si="91"/>
        <v>10</v>
      </c>
      <c r="F1970" s="25" t="str">
        <f t="shared" si="92"/>
        <v>Oct</v>
      </c>
      <c r="G1970" s="25">
        <f>Raw_Orders!G1970</f>
        <v>529</v>
      </c>
      <c r="H1970" s="29">
        <f>Raw_Orders!K1970</f>
        <v>2784.3</v>
      </c>
      <c r="I1970" s="25">
        <f>INDEX(tblAccounts[sales_rep_id],MATCH(B1970,tblAccounts[id],0))</f>
        <v>321740</v>
      </c>
      <c r="J1970" s="25">
        <f>INDEX(tblReps[region_id],MATCH(I1970,tblReps[id],0))</f>
        <v>2</v>
      </c>
      <c r="K1970" s="25" t="str">
        <f>INDEX(tblRegions[name],MATCH(J1970,tblRegions[id],0))</f>
        <v>Midwest</v>
      </c>
    </row>
    <row r="1971" spans="1:11" ht="15" customHeight="1" x14ac:dyDescent="0.3">
      <c r="A1971" s="25">
        <f>Raw_Orders!A1971</f>
        <v>1970</v>
      </c>
      <c r="B1971" s="25">
        <f>Raw_Orders!B1971</f>
        <v>2481</v>
      </c>
      <c r="C1971" s="30">
        <f>INT(Raw_Orders!C1971)</f>
        <v>42317</v>
      </c>
      <c r="D1971" s="25">
        <f t="shared" si="90"/>
        <v>2015</v>
      </c>
      <c r="E1971" s="25">
        <f t="shared" si="91"/>
        <v>11</v>
      </c>
      <c r="F1971" s="25" t="str">
        <f t="shared" si="92"/>
        <v>Nov</v>
      </c>
      <c r="G1971" s="25">
        <f>Raw_Orders!G1971</f>
        <v>877</v>
      </c>
      <c r="H1971" s="29">
        <f>Raw_Orders!K1971</f>
        <v>5243.24</v>
      </c>
      <c r="I1971" s="25">
        <f>INDEX(tblAccounts[sales_rep_id],MATCH(B1971,tblAccounts[id],0))</f>
        <v>321740</v>
      </c>
      <c r="J1971" s="25">
        <f>INDEX(tblReps[region_id],MATCH(I1971,tblReps[id],0))</f>
        <v>2</v>
      </c>
      <c r="K1971" s="25" t="str">
        <f>INDEX(tblRegions[name],MATCH(J1971,tblRegions[id],0))</f>
        <v>Midwest</v>
      </c>
    </row>
    <row r="1972" spans="1:11" ht="15" customHeight="1" x14ac:dyDescent="0.3">
      <c r="A1972" s="25">
        <f>Raw_Orders!A1972</f>
        <v>1971</v>
      </c>
      <c r="B1972" s="25">
        <f>Raw_Orders!B1972</f>
        <v>2481</v>
      </c>
      <c r="C1972" s="30">
        <f>INT(Raw_Orders!C1972)</f>
        <v>42346</v>
      </c>
      <c r="D1972" s="25">
        <f t="shared" si="90"/>
        <v>2015</v>
      </c>
      <c r="E1972" s="25">
        <f t="shared" si="91"/>
        <v>12</v>
      </c>
      <c r="F1972" s="25" t="str">
        <f t="shared" si="92"/>
        <v>Dec</v>
      </c>
      <c r="G1972" s="25">
        <f>Raw_Orders!G1972</f>
        <v>255</v>
      </c>
      <c r="H1972" s="29">
        <f>Raw_Orders!K1972</f>
        <v>1615.47</v>
      </c>
      <c r="I1972" s="25">
        <f>INDEX(tblAccounts[sales_rep_id],MATCH(B1972,tblAccounts[id],0))</f>
        <v>321740</v>
      </c>
      <c r="J1972" s="25">
        <f>INDEX(tblReps[region_id],MATCH(I1972,tblReps[id],0))</f>
        <v>2</v>
      </c>
      <c r="K1972" s="25" t="str">
        <f>INDEX(tblRegions[name],MATCH(J1972,tblRegions[id],0))</f>
        <v>Midwest</v>
      </c>
    </row>
    <row r="1973" spans="1:11" ht="15" customHeight="1" x14ac:dyDescent="0.3">
      <c r="A1973" s="25">
        <f>Raw_Orders!A1973</f>
        <v>1972</v>
      </c>
      <c r="B1973" s="25">
        <f>Raw_Orders!B1973</f>
        <v>2481</v>
      </c>
      <c r="C1973" s="30">
        <f>INT(Raw_Orders!C1973)</f>
        <v>42375</v>
      </c>
      <c r="D1973" s="25">
        <f t="shared" si="90"/>
        <v>2016</v>
      </c>
      <c r="E1973" s="25">
        <f t="shared" si="91"/>
        <v>1</v>
      </c>
      <c r="F1973" s="25" t="str">
        <f t="shared" si="92"/>
        <v>Jan</v>
      </c>
      <c r="G1973" s="25">
        <f>Raw_Orders!G1973</f>
        <v>513</v>
      </c>
      <c r="H1973" s="29">
        <f>Raw_Orders!K1973</f>
        <v>2574.87</v>
      </c>
      <c r="I1973" s="25">
        <f>INDEX(tblAccounts[sales_rep_id],MATCH(B1973,tblAccounts[id],0))</f>
        <v>321740</v>
      </c>
      <c r="J1973" s="25">
        <f>INDEX(tblReps[region_id],MATCH(I1973,tblReps[id],0))</f>
        <v>2</v>
      </c>
      <c r="K1973" s="25" t="str">
        <f>INDEX(tblRegions[name],MATCH(J1973,tblRegions[id],0))</f>
        <v>Midwest</v>
      </c>
    </row>
    <row r="1974" spans="1:11" ht="15" customHeight="1" x14ac:dyDescent="0.3">
      <c r="A1974" s="25">
        <f>Raw_Orders!A1974</f>
        <v>1973</v>
      </c>
      <c r="B1974" s="25">
        <f>Raw_Orders!B1974</f>
        <v>2481</v>
      </c>
      <c r="C1974" s="30">
        <f>INT(Raw_Orders!C1974)</f>
        <v>42404</v>
      </c>
      <c r="D1974" s="25">
        <f t="shared" si="90"/>
        <v>2016</v>
      </c>
      <c r="E1974" s="25">
        <f t="shared" si="91"/>
        <v>2</v>
      </c>
      <c r="F1974" s="25" t="str">
        <f t="shared" si="92"/>
        <v>Feb</v>
      </c>
      <c r="G1974" s="25">
        <f>Raw_Orders!G1974</f>
        <v>504</v>
      </c>
      <c r="H1974" s="29">
        <f>Raw_Orders!K1974</f>
        <v>2559.96</v>
      </c>
      <c r="I1974" s="25">
        <f>INDEX(tblAccounts[sales_rep_id],MATCH(B1974,tblAccounts[id],0))</f>
        <v>321740</v>
      </c>
      <c r="J1974" s="25">
        <f>INDEX(tblReps[region_id],MATCH(I1974,tblReps[id],0))</f>
        <v>2</v>
      </c>
      <c r="K1974" s="25" t="str">
        <f>INDEX(tblRegions[name],MATCH(J1974,tblRegions[id],0))</f>
        <v>Midwest</v>
      </c>
    </row>
    <row r="1975" spans="1:11" ht="15" customHeight="1" x14ac:dyDescent="0.3">
      <c r="A1975" s="25">
        <f>Raw_Orders!A1975</f>
        <v>1974</v>
      </c>
      <c r="B1975" s="25">
        <f>Raw_Orders!B1975</f>
        <v>2481</v>
      </c>
      <c r="C1975" s="30">
        <f>INT(Raw_Orders!C1975)</f>
        <v>42433</v>
      </c>
      <c r="D1975" s="25">
        <f t="shared" si="90"/>
        <v>2016</v>
      </c>
      <c r="E1975" s="25">
        <f t="shared" si="91"/>
        <v>3</v>
      </c>
      <c r="F1975" s="25" t="str">
        <f t="shared" si="92"/>
        <v>Mar</v>
      </c>
      <c r="G1975" s="25">
        <f>Raw_Orders!G1975</f>
        <v>537</v>
      </c>
      <c r="H1975" s="29">
        <f>Raw_Orders!K1975</f>
        <v>2792.31</v>
      </c>
      <c r="I1975" s="25">
        <f>INDEX(tblAccounts[sales_rep_id],MATCH(B1975,tblAccounts[id],0))</f>
        <v>321740</v>
      </c>
      <c r="J1975" s="25">
        <f>INDEX(tblReps[region_id],MATCH(I1975,tblReps[id],0))</f>
        <v>2</v>
      </c>
      <c r="K1975" s="25" t="str">
        <f>INDEX(tblRegions[name],MATCH(J1975,tblRegions[id],0))</f>
        <v>Midwest</v>
      </c>
    </row>
    <row r="1976" spans="1:11" ht="15" customHeight="1" x14ac:dyDescent="0.3">
      <c r="A1976" s="25">
        <f>Raw_Orders!A1976</f>
        <v>1975</v>
      </c>
      <c r="B1976" s="25">
        <f>Raw_Orders!B1976</f>
        <v>2481</v>
      </c>
      <c r="C1976" s="30">
        <f>INT(Raw_Orders!C1976)</f>
        <v>42463</v>
      </c>
      <c r="D1976" s="25">
        <f t="shared" si="90"/>
        <v>2016</v>
      </c>
      <c r="E1976" s="25">
        <f t="shared" si="91"/>
        <v>4</v>
      </c>
      <c r="F1976" s="25" t="str">
        <f t="shared" si="92"/>
        <v>Apr</v>
      </c>
      <c r="G1976" s="25">
        <f>Raw_Orders!G1976</f>
        <v>512</v>
      </c>
      <c r="H1976" s="29">
        <f>Raw_Orders!K1976</f>
        <v>2572.38</v>
      </c>
      <c r="I1976" s="25">
        <f>INDEX(tblAccounts[sales_rep_id],MATCH(B1976,tblAccounts[id],0))</f>
        <v>321740</v>
      </c>
      <c r="J1976" s="25">
        <f>INDEX(tblReps[region_id],MATCH(I1976,tblReps[id],0))</f>
        <v>2</v>
      </c>
      <c r="K1976" s="25" t="str">
        <f>INDEX(tblRegions[name],MATCH(J1976,tblRegions[id],0))</f>
        <v>Midwest</v>
      </c>
    </row>
    <row r="1977" spans="1:11" ht="15" customHeight="1" x14ac:dyDescent="0.3">
      <c r="A1977" s="25">
        <f>Raw_Orders!A1977</f>
        <v>1976</v>
      </c>
      <c r="B1977" s="25">
        <f>Raw_Orders!B1977</f>
        <v>2481</v>
      </c>
      <c r="C1977" s="30">
        <f>INT(Raw_Orders!C1977)</f>
        <v>42492</v>
      </c>
      <c r="D1977" s="25">
        <f t="shared" si="90"/>
        <v>2016</v>
      </c>
      <c r="E1977" s="25">
        <f t="shared" si="91"/>
        <v>5</v>
      </c>
      <c r="F1977" s="25" t="str">
        <f t="shared" si="92"/>
        <v>May</v>
      </c>
      <c r="G1977" s="25">
        <f>Raw_Orders!G1977</f>
        <v>506</v>
      </c>
      <c r="H1977" s="29">
        <f>Raw_Orders!K1977</f>
        <v>2549.98</v>
      </c>
      <c r="I1977" s="25">
        <f>INDEX(tblAccounts[sales_rep_id],MATCH(B1977,tblAccounts[id],0))</f>
        <v>321740</v>
      </c>
      <c r="J1977" s="25">
        <f>INDEX(tblReps[region_id],MATCH(I1977,tblReps[id],0))</f>
        <v>2</v>
      </c>
      <c r="K1977" s="25" t="str">
        <f>INDEX(tblRegions[name],MATCH(J1977,tblRegions[id],0))</f>
        <v>Midwest</v>
      </c>
    </row>
    <row r="1978" spans="1:11" ht="15" customHeight="1" x14ac:dyDescent="0.3">
      <c r="A1978" s="25">
        <f>Raw_Orders!A1978</f>
        <v>1977</v>
      </c>
      <c r="B1978" s="25">
        <f>Raw_Orders!B1978</f>
        <v>2481</v>
      </c>
      <c r="C1978" s="30">
        <f>INT(Raw_Orders!C1978)</f>
        <v>42522</v>
      </c>
      <c r="D1978" s="25">
        <f t="shared" si="90"/>
        <v>2016</v>
      </c>
      <c r="E1978" s="25">
        <f t="shared" si="91"/>
        <v>6</v>
      </c>
      <c r="F1978" s="25" t="str">
        <f t="shared" si="92"/>
        <v>Jun</v>
      </c>
      <c r="G1978" s="25">
        <f>Raw_Orders!G1978</f>
        <v>362</v>
      </c>
      <c r="H1978" s="29">
        <f>Raw_Orders!K1978</f>
        <v>1866.38</v>
      </c>
      <c r="I1978" s="25">
        <f>INDEX(tblAccounts[sales_rep_id],MATCH(B1978,tblAccounts[id],0))</f>
        <v>321740</v>
      </c>
      <c r="J1978" s="25">
        <f>INDEX(tblReps[region_id],MATCH(I1978,tblReps[id],0))</f>
        <v>2</v>
      </c>
      <c r="K1978" s="25" t="str">
        <f>INDEX(tblRegions[name],MATCH(J1978,tblRegions[id],0))</f>
        <v>Midwest</v>
      </c>
    </row>
    <row r="1979" spans="1:11" ht="15" customHeight="1" x14ac:dyDescent="0.3">
      <c r="A1979" s="25">
        <f>Raw_Orders!A1979</f>
        <v>1978</v>
      </c>
      <c r="B1979" s="25">
        <f>Raw_Orders!B1979</f>
        <v>2481</v>
      </c>
      <c r="C1979" s="30">
        <f>INT(Raw_Orders!C1979)</f>
        <v>42552</v>
      </c>
      <c r="D1979" s="25">
        <f t="shared" si="90"/>
        <v>2016</v>
      </c>
      <c r="E1979" s="25">
        <f t="shared" si="91"/>
        <v>7</v>
      </c>
      <c r="F1979" s="25" t="str">
        <f t="shared" si="92"/>
        <v>Jul</v>
      </c>
      <c r="G1979" s="25">
        <f>Raw_Orders!G1979</f>
        <v>524</v>
      </c>
      <c r="H1979" s="29">
        <f>Raw_Orders!K1979</f>
        <v>2692.95</v>
      </c>
      <c r="I1979" s="25">
        <f>INDEX(tblAccounts[sales_rep_id],MATCH(B1979,tblAccounts[id],0))</f>
        <v>321740</v>
      </c>
      <c r="J1979" s="25">
        <f>INDEX(tblReps[region_id],MATCH(I1979,tblReps[id],0))</f>
        <v>2</v>
      </c>
      <c r="K1979" s="25" t="str">
        <f>INDEX(tblRegions[name],MATCH(J1979,tblRegions[id],0))</f>
        <v>Midwest</v>
      </c>
    </row>
    <row r="1980" spans="1:11" ht="15" customHeight="1" x14ac:dyDescent="0.3">
      <c r="A1980" s="25">
        <f>Raw_Orders!A1980</f>
        <v>1979</v>
      </c>
      <c r="B1980" s="25">
        <f>Raw_Orders!B1980</f>
        <v>2481</v>
      </c>
      <c r="C1980" s="30">
        <f>INT(Raw_Orders!C1980)</f>
        <v>42582</v>
      </c>
      <c r="D1980" s="25">
        <f t="shared" si="90"/>
        <v>2016</v>
      </c>
      <c r="E1980" s="25">
        <f t="shared" si="91"/>
        <v>7</v>
      </c>
      <c r="F1980" s="25" t="str">
        <f t="shared" si="92"/>
        <v>Jul</v>
      </c>
      <c r="G1980" s="25">
        <f>Raw_Orders!G1980</f>
        <v>512</v>
      </c>
      <c r="H1980" s="29">
        <f>Raw_Orders!K1980</f>
        <v>2579.88</v>
      </c>
      <c r="I1980" s="25">
        <f>INDEX(tblAccounts[sales_rep_id],MATCH(B1980,tblAccounts[id],0))</f>
        <v>321740</v>
      </c>
      <c r="J1980" s="25">
        <f>INDEX(tblReps[region_id],MATCH(I1980,tblReps[id],0))</f>
        <v>2</v>
      </c>
      <c r="K1980" s="25" t="str">
        <f>INDEX(tblRegions[name],MATCH(J1980,tblRegions[id],0))</f>
        <v>Midwest</v>
      </c>
    </row>
    <row r="1981" spans="1:11" ht="15" customHeight="1" x14ac:dyDescent="0.3">
      <c r="A1981" s="25">
        <f>Raw_Orders!A1981</f>
        <v>1980</v>
      </c>
      <c r="B1981" s="25">
        <f>Raw_Orders!B1981</f>
        <v>2481</v>
      </c>
      <c r="C1981" s="30">
        <f>INT(Raw_Orders!C1981)</f>
        <v>42611</v>
      </c>
      <c r="D1981" s="25">
        <f t="shared" si="90"/>
        <v>2016</v>
      </c>
      <c r="E1981" s="25">
        <f t="shared" si="91"/>
        <v>8</v>
      </c>
      <c r="F1981" s="25" t="str">
        <f t="shared" si="92"/>
        <v>Aug</v>
      </c>
      <c r="G1981" s="25">
        <f>Raw_Orders!G1981</f>
        <v>521</v>
      </c>
      <c r="H1981" s="29">
        <f>Raw_Orders!K1981</f>
        <v>2662.31</v>
      </c>
      <c r="I1981" s="25">
        <f>INDEX(tblAccounts[sales_rep_id],MATCH(B1981,tblAccounts[id],0))</f>
        <v>321740</v>
      </c>
      <c r="J1981" s="25">
        <f>INDEX(tblReps[region_id],MATCH(I1981,tblReps[id],0))</f>
        <v>2</v>
      </c>
      <c r="K1981" s="25" t="str">
        <f>INDEX(tblRegions[name],MATCH(J1981,tblRegions[id],0))</f>
        <v>Midwest</v>
      </c>
    </row>
    <row r="1982" spans="1:11" ht="15" customHeight="1" x14ac:dyDescent="0.3">
      <c r="A1982" s="25">
        <f>Raw_Orders!A1982</f>
        <v>1981</v>
      </c>
      <c r="B1982" s="25">
        <f>Raw_Orders!B1982</f>
        <v>2481</v>
      </c>
      <c r="C1982" s="30">
        <f>INT(Raw_Orders!C1982)</f>
        <v>42641</v>
      </c>
      <c r="D1982" s="25">
        <f t="shared" si="90"/>
        <v>2016</v>
      </c>
      <c r="E1982" s="25">
        <f t="shared" si="91"/>
        <v>9</v>
      </c>
      <c r="F1982" s="25" t="str">
        <f t="shared" si="92"/>
        <v>Sep</v>
      </c>
      <c r="G1982" s="25">
        <f>Raw_Orders!G1982</f>
        <v>564</v>
      </c>
      <c r="H1982" s="29">
        <f>Raw_Orders!K1982</f>
        <v>2985.68</v>
      </c>
      <c r="I1982" s="25">
        <f>INDEX(tblAccounts[sales_rep_id],MATCH(B1982,tblAccounts[id],0))</f>
        <v>321740</v>
      </c>
      <c r="J1982" s="25">
        <f>INDEX(tblReps[region_id],MATCH(I1982,tblReps[id],0))</f>
        <v>2</v>
      </c>
      <c r="K1982" s="25" t="str">
        <f>INDEX(tblRegions[name],MATCH(J1982,tblRegions[id],0))</f>
        <v>Midwest</v>
      </c>
    </row>
    <row r="1983" spans="1:11" ht="15" customHeight="1" x14ac:dyDescent="0.3">
      <c r="A1983" s="25">
        <f>Raw_Orders!A1983</f>
        <v>1982</v>
      </c>
      <c r="B1983" s="25">
        <f>Raw_Orders!B1983</f>
        <v>2481</v>
      </c>
      <c r="C1983" s="30">
        <f>INT(Raw_Orders!C1983)</f>
        <v>42671</v>
      </c>
      <c r="D1983" s="25">
        <f t="shared" si="90"/>
        <v>2016</v>
      </c>
      <c r="E1983" s="25">
        <f t="shared" si="91"/>
        <v>10</v>
      </c>
      <c r="F1983" s="25" t="str">
        <f t="shared" si="92"/>
        <v>Oct</v>
      </c>
      <c r="G1983" s="25">
        <f>Raw_Orders!G1983</f>
        <v>496</v>
      </c>
      <c r="H1983" s="29">
        <f>Raw_Orders!K1983</f>
        <v>2520.06</v>
      </c>
      <c r="I1983" s="25">
        <f>INDEX(tblAccounts[sales_rep_id],MATCH(B1983,tblAccounts[id],0))</f>
        <v>321740</v>
      </c>
      <c r="J1983" s="25">
        <f>INDEX(tblReps[region_id],MATCH(I1983,tblReps[id],0))</f>
        <v>2</v>
      </c>
      <c r="K1983" s="25" t="str">
        <f>INDEX(tblRegions[name],MATCH(J1983,tblRegions[id],0))</f>
        <v>Midwest</v>
      </c>
    </row>
    <row r="1984" spans="1:11" ht="15" customHeight="1" x14ac:dyDescent="0.3">
      <c r="A1984" s="25">
        <f>Raw_Orders!A1984</f>
        <v>1983</v>
      </c>
      <c r="B1984" s="25">
        <f>Raw_Orders!B1984</f>
        <v>2481</v>
      </c>
      <c r="C1984" s="30">
        <f>INT(Raw_Orders!C1984)</f>
        <v>42701</v>
      </c>
      <c r="D1984" s="25">
        <f t="shared" si="90"/>
        <v>2016</v>
      </c>
      <c r="E1984" s="25">
        <f t="shared" si="91"/>
        <v>11</v>
      </c>
      <c r="F1984" s="25" t="str">
        <f t="shared" si="92"/>
        <v>Nov</v>
      </c>
      <c r="G1984" s="25">
        <f>Raw_Orders!G1984</f>
        <v>513</v>
      </c>
      <c r="H1984" s="29">
        <f>Raw_Orders!K1984</f>
        <v>2597.39</v>
      </c>
      <c r="I1984" s="25">
        <f>INDEX(tblAccounts[sales_rep_id],MATCH(B1984,tblAccounts[id],0))</f>
        <v>321740</v>
      </c>
      <c r="J1984" s="25">
        <f>INDEX(tblReps[region_id],MATCH(I1984,tblReps[id],0))</f>
        <v>2</v>
      </c>
      <c r="K1984" s="25" t="str">
        <f>INDEX(tblRegions[name],MATCH(J1984,tblRegions[id],0))</f>
        <v>Midwest</v>
      </c>
    </row>
    <row r="1985" spans="1:11" ht="15" customHeight="1" x14ac:dyDescent="0.3">
      <c r="A1985" s="25">
        <f>Raw_Orders!A1985</f>
        <v>1984</v>
      </c>
      <c r="B1985" s="25">
        <f>Raw_Orders!B1985</f>
        <v>2481</v>
      </c>
      <c r="C1985" s="30">
        <f>INT(Raw_Orders!C1985)</f>
        <v>42731</v>
      </c>
      <c r="D1985" s="25">
        <f t="shared" si="90"/>
        <v>2016</v>
      </c>
      <c r="E1985" s="25">
        <f t="shared" si="91"/>
        <v>12</v>
      </c>
      <c r="F1985" s="25" t="str">
        <f t="shared" si="92"/>
        <v>Dec</v>
      </c>
      <c r="G1985" s="25">
        <f>Raw_Orders!G1985</f>
        <v>391</v>
      </c>
      <c r="H1985" s="29">
        <f>Raw_Orders!K1985</f>
        <v>1988.65</v>
      </c>
      <c r="I1985" s="25">
        <f>INDEX(tblAccounts[sales_rep_id],MATCH(B1985,tblAccounts[id],0))</f>
        <v>321740</v>
      </c>
      <c r="J1985" s="25">
        <f>INDEX(tblReps[region_id],MATCH(I1985,tblReps[id],0))</f>
        <v>2</v>
      </c>
      <c r="K1985" s="25" t="str">
        <f>INDEX(tblRegions[name],MATCH(J1985,tblRegions[id],0))</f>
        <v>Midwest</v>
      </c>
    </row>
    <row r="1986" spans="1:11" ht="15" customHeight="1" x14ac:dyDescent="0.3">
      <c r="A1986" s="25">
        <f>Raw_Orders!A1986</f>
        <v>1985</v>
      </c>
      <c r="B1986" s="25">
        <f>Raw_Orders!B1986</f>
        <v>2491</v>
      </c>
      <c r="C1986" s="30">
        <f>INT(Raw_Orders!C1986)</f>
        <v>42685</v>
      </c>
      <c r="D1986" s="25">
        <f t="shared" ref="D1986:D2049" si="93">YEAR(C1986)</f>
        <v>2016</v>
      </c>
      <c r="E1986" s="25">
        <f t="shared" ref="E1986:E2049" si="94">MONTH(C1986)</f>
        <v>11</v>
      </c>
      <c r="F1986" s="25" t="str">
        <f t="shared" ref="F1986:F2049" si="95">TEXT(C1986,"mmm")</f>
        <v>Nov</v>
      </c>
      <c r="G1986" s="25">
        <f>Raw_Orders!G1986</f>
        <v>556</v>
      </c>
      <c r="H1986" s="29">
        <f>Raw_Orders!K1986</f>
        <v>2821.39</v>
      </c>
      <c r="I1986" s="25">
        <f>INDEX(tblAccounts[sales_rep_id],MATCH(B1986,tblAccounts[id],0))</f>
        <v>321750</v>
      </c>
      <c r="J1986" s="25">
        <f>INDEX(tblReps[region_id],MATCH(I1986,tblReps[id],0))</f>
        <v>2</v>
      </c>
      <c r="K1986" s="25" t="str">
        <f>INDEX(tblRegions[name],MATCH(J1986,tblRegions[id],0))</f>
        <v>Midwest</v>
      </c>
    </row>
    <row r="1987" spans="1:11" ht="15" customHeight="1" x14ac:dyDescent="0.3">
      <c r="A1987" s="25">
        <f>Raw_Orders!A1987</f>
        <v>1986</v>
      </c>
      <c r="B1987" s="25">
        <f>Raw_Orders!B1987</f>
        <v>2491</v>
      </c>
      <c r="C1987" s="30">
        <f>INT(Raw_Orders!C1987)</f>
        <v>42715</v>
      </c>
      <c r="D1987" s="25">
        <f t="shared" si="93"/>
        <v>2016</v>
      </c>
      <c r="E1987" s="25">
        <f t="shared" si="94"/>
        <v>12</v>
      </c>
      <c r="F1987" s="25" t="str">
        <f t="shared" si="95"/>
        <v>Dec</v>
      </c>
      <c r="G1987" s="25">
        <f>Raw_Orders!G1987</f>
        <v>527</v>
      </c>
      <c r="H1987" s="29">
        <f>Raw_Orders!K1987</f>
        <v>2672.88</v>
      </c>
      <c r="I1987" s="25">
        <f>INDEX(tblAccounts[sales_rep_id],MATCH(B1987,tblAccounts[id],0))</f>
        <v>321750</v>
      </c>
      <c r="J1987" s="25">
        <f>INDEX(tblReps[region_id],MATCH(I1987,tblReps[id],0))</f>
        <v>2</v>
      </c>
      <c r="K1987" s="25" t="str">
        <f>INDEX(tblRegions[name],MATCH(J1987,tblRegions[id],0))</f>
        <v>Midwest</v>
      </c>
    </row>
    <row r="1988" spans="1:11" ht="15" customHeight="1" x14ac:dyDescent="0.3">
      <c r="A1988" s="25">
        <f>Raw_Orders!A1988</f>
        <v>1987</v>
      </c>
      <c r="B1988" s="25">
        <f>Raw_Orders!B1988</f>
        <v>2501</v>
      </c>
      <c r="C1988" s="30">
        <f>INT(Raw_Orders!C1988)</f>
        <v>42450</v>
      </c>
      <c r="D1988" s="25">
        <f t="shared" si="93"/>
        <v>2016</v>
      </c>
      <c r="E1988" s="25">
        <f t="shared" si="94"/>
        <v>3</v>
      </c>
      <c r="F1988" s="25" t="str">
        <f t="shared" si="95"/>
        <v>Mar</v>
      </c>
      <c r="G1988" s="25">
        <f>Raw_Orders!G1988</f>
        <v>655</v>
      </c>
      <c r="H1988" s="29">
        <f>Raw_Orders!K1988</f>
        <v>3319.75</v>
      </c>
      <c r="I1988" s="25">
        <f>INDEX(tblAccounts[sales_rep_id],MATCH(B1988,tblAccounts[id],0))</f>
        <v>321760</v>
      </c>
      <c r="J1988" s="25">
        <f>INDEX(tblReps[region_id],MATCH(I1988,tblReps[id],0))</f>
        <v>2</v>
      </c>
      <c r="K1988" s="25" t="str">
        <f>INDEX(tblRegions[name],MATCH(J1988,tblRegions[id],0))</f>
        <v>Midwest</v>
      </c>
    </row>
    <row r="1989" spans="1:11" ht="15" customHeight="1" x14ac:dyDescent="0.3">
      <c r="A1989" s="25">
        <f>Raw_Orders!A1989</f>
        <v>1988</v>
      </c>
      <c r="B1989" s="25">
        <f>Raw_Orders!B1989</f>
        <v>2501</v>
      </c>
      <c r="C1989" s="30">
        <f>INT(Raw_Orders!C1989)</f>
        <v>42479</v>
      </c>
      <c r="D1989" s="25">
        <f t="shared" si="93"/>
        <v>2016</v>
      </c>
      <c r="E1989" s="25">
        <f t="shared" si="94"/>
        <v>4</v>
      </c>
      <c r="F1989" s="25" t="str">
        <f t="shared" si="95"/>
        <v>Apr</v>
      </c>
      <c r="G1989" s="25">
        <f>Raw_Orders!G1989</f>
        <v>533</v>
      </c>
      <c r="H1989" s="29">
        <f>Raw_Orders!K1989</f>
        <v>2762.92</v>
      </c>
      <c r="I1989" s="25">
        <f>INDEX(tblAccounts[sales_rep_id],MATCH(B1989,tblAccounts[id],0))</f>
        <v>321760</v>
      </c>
      <c r="J1989" s="25">
        <f>INDEX(tblReps[region_id],MATCH(I1989,tblReps[id],0))</f>
        <v>2</v>
      </c>
      <c r="K1989" s="25" t="str">
        <f>INDEX(tblRegions[name],MATCH(J1989,tblRegions[id],0))</f>
        <v>Midwest</v>
      </c>
    </row>
    <row r="1990" spans="1:11" ht="15" customHeight="1" x14ac:dyDescent="0.3">
      <c r="A1990" s="25">
        <f>Raw_Orders!A1990</f>
        <v>1989</v>
      </c>
      <c r="B1990" s="25">
        <f>Raw_Orders!B1990</f>
        <v>2501</v>
      </c>
      <c r="C1990" s="30">
        <f>INT(Raw_Orders!C1990)</f>
        <v>42509</v>
      </c>
      <c r="D1990" s="25">
        <f t="shared" si="93"/>
        <v>2016</v>
      </c>
      <c r="E1990" s="25">
        <f t="shared" si="94"/>
        <v>5</v>
      </c>
      <c r="F1990" s="25" t="str">
        <f t="shared" si="95"/>
        <v>May</v>
      </c>
      <c r="G1990" s="25">
        <f>Raw_Orders!G1990</f>
        <v>521</v>
      </c>
      <c r="H1990" s="29">
        <f>Raw_Orders!K1990</f>
        <v>2676.07</v>
      </c>
      <c r="I1990" s="25">
        <f>INDEX(tblAccounts[sales_rep_id],MATCH(B1990,tblAccounts[id],0))</f>
        <v>321760</v>
      </c>
      <c r="J1990" s="25">
        <f>INDEX(tblReps[region_id],MATCH(I1990,tblReps[id],0))</f>
        <v>2</v>
      </c>
      <c r="K1990" s="25" t="str">
        <f>INDEX(tblRegions[name],MATCH(J1990,tblRegions[id],0))</f>
        <v>Midwest</v>
      </c>
    </row>
    <row r="1991" spans="1:11" ht="15" customHeight="1" x14ac:dyDescent="0.3">
      <c r="A1991" s="25">
        <f>Raw_Orders!A1991</f>
        <v>1990</v>
      </c>
      <c r="B1991" s="25">
        <f>Raw_Orders!B1991</f>
        <v>2501</v>
      </c>
      <c r="C1991" s="30">
        <f>INT(Raw_Orders!C1991)</f>
        <v>42538</v>
      </c>
      <c r="D1991" s="25">
        <f t="shared" si="93"/>
        <v>2016</v>
      </c>
      <c r="E1991" s="25">
        <f t="shared" si="94"/>
        <v>6</v>
      </c>
      <c r="F1991" s="25" t="str">
        <f t="shared" si="95"/>
        <v>Jun</v>
      </c>
      <c r="G1991" s="25">
        <f>Raw_Orders!G1991</f>
        <v>501</v>
      </c>
      <c r="H1991" s="29">
        <f>Raw_Orders!K1991</f>
        <v>2548.77</v>
      </c>
      <c r="I1991" s="25">
        <f>INDEX(tblAccounts[sales_rep_id],MATCH(B1991,tblAccounts[id],0))</f>
        <v>321760</v>
      </c>
      <c r="J1991" s="25">
        <f>INDEX(tblReps[region_id],MATCH(I1991,tblReps[id],0))</f>
        <v>2</v>
      </c>
      <c r="K1991" s="25" t="str">
        <f>INDEX(tblRegions[name],MATCH(J1991,tblRegions[id],0))</f>
        <v>Midwest</v>
      </c>
    </row>
    <row r="1992" spans="1:11" ht="15" customHeight="1" x14ac:dyDescent="0.3">
      <c r="A1992" s="25">
        <f>Raw_Orders!A1992</f>
        <v>1991</v>
      </c>
      <c r="B1992" s="25">
        <f>Raw_Orders!B1992</f>
        <v>2501</v>
      </c>
      <c r="C1992" s="30">
        <f>INT(Raw_Orders!C1992)</f>
        <v>42567</v>
      </c>
      <c r="D1992" s="25">
        <f t="shared" si="93"/>
        <v>2016</v>
      </c>
      <c r="E1992" s="25">
        <f t="shared" si="94"/>
        <v>7</v>
      </c>
      <c r="F1992" s="25" t="str">
        <f t="shared" si="95"/>
        <v>Jul</v>
      </c>
      <c r="G1992" s="25">
        <f>Raw_Orders!G1992</f>
        <v>539</v>
      </c>
      <c r="H1992" s="29">
        <f>Raw_Orders!K1992</f>
        <v>2789.77</v>
      </c>
      <c r="I1992" s="25">
        <f>INDEX(tblAccounts[sales_rep_id],MATCH(B1992,tblAccounts[id],0))</f>
        <v>321760</v>
      </c>
      <c r="J1992" s="25">
        <f>INDEX(tblReps[region_id],MATCH(I1992,tblReps[id],0))</f>
        <v>2</v>
      </c>
      <c r="K1992" s="25" t="str">
        <f>INDEX(tblRegions[name],MATCH(J1992,tblRegions[id],0))</f>
        <v>Midwest</v>
      </c>
    </row>
    <row r="1993" spans="1:11" ht="15" customHeight="1" x14ac:dyDescent="0.3">
      <c r="A1993" s="25">
        <f>Raw_Orders!A1993</f>
        <v>1992</v>
      </c>
      <c r="B1993" s="25">
        <f>Raw_Orders!B1993</f>
        <v>2501</v>
      </c>
      <c r="C1993" s="30">
        <f>INT(Raw_Orders!C1993)</f>
        <v>42597</v>
      </c>
      <c r="D1993" s="25">
        <f t="shared" si="93"/>
        <v>2016</v>
      </c>
      <c r="E1993" s="25">
        <f t="shared" si="94"/>
        <v>8</v>
      </c>
      <c r="F1993" s="25" t="str">
        <f t="shared" si="95"/>
        <v>Aug</v>
      </c>
      <c r="G1993" s="25">
        <f>Raw_Orders!G1993</f>
        <v>508</v>
      </c>
      <c r="H1993" s="29">
        <f>Raw_Orders!K1993</f>
        <v>2534.92</v>
      </c>
      <c r="I1993" s="25">
        <f>INDEX(tblAccounts[sales_rep_id],MATCH(B1993,tblAccounts[id],0))</f>
        <v>321760</v>
      </c>
      <c r="J1993" s="25">
        <f>INDEX(tblReps[region_id],MATCH(I1993,tblReps[id],0))</f>
        <v>2</v>
      </c>
      <c r="K1993" s="25" t="str">
        <f>INDEX(tblRegions[name],MATCH(J1993,tblRegions[id],0))</f>
        <v>Midwest</v>
      </c>
    </row>
    <row r="1994" spans="1:11" ht="15" customHeight="1" x14ac:dyDescent="0.3">
      <c r="A1994" s="25">
        <f>Raw_Orders!A1994</f>
        <v>1993</v>
      </c>
      <c r="B1994" s="25">
        <f>Raw_Orders!B1994</f>
        <v>2501</v>
      </c>
      <c r="C1994" s="30">
        <f>INT(Raw_Orders!C1994)</f>
        <v>42626</v>
      </c>
      <c r="D1994" s="25">
        <f t="shared" si="93"/>
        <v>2016</v>
      </c>
      <c r="E1994" s="25">
        <f t="shared" si="94"/>
        <v>9</v>
      </c>
      <c r="F1994" s="25" t="str">
        <f t="shared" si="95"/>
        <v>Sep</v>
      </c>
      <c r="G1994" s="25">
        <f>Raw_Orders!G1994</f>
        <v>503</v>
      </c>
      <c r="H1994" s="29">
        <f>Raw_Orders!K1994</f>
        <v>2529.9699999999998</v>
      </c>
      <c r="I1994" s="25">
        <f>INDEX(tblAccounts[sales_rep_id],MATCH(B1994,tblAccounts[id],0))</f>
        <v>321760</v>
      </c>
      <c r="J1994" s="25">
        <f>INDEX(tblReps[region_id],MATCH(I1994,tblReps[id],0))</f>
        <v>2</v>
      </c>
      <c r="K1994" s="25" t="str">
        <f>INDEX(tblRegions[name],MATCH(J1994,tblRegions[id],0))</f>
        <v>Midwest</v>
      </c>
    </row>
    <row r="1995" spans="1:11" ht="15" customHeight="1" x14ac:dyDescent="0.3">
      <c r="A1995" s="25">
        <f>Raw_Orders!A1995</f>
        <v>1994</v>
      </c>
      <c r="B1995" s="25">
        <f>Raw_Orders!B1995</f>
        <v>2501</v>
      </c>
      <c r="C1995" s="30">
        <f>INT(Raw_Orders!C1995)</f>
        <v>42656</v>
      </c>
      <c r="D1995" s="25">
        <f t="shared" si="93"/>
        <v>2016</v>
      </c>
      <c r="E1995" s="25">
        <f t="shared" si="94"/>
        <v>10</v>
      </c>
      <c r="F1995" s="25" t="str">
        <f t="shared" si="95"/>
        <v>Oct</v>
      </c>
      <c r="G1995" s="25">
        <f>Raw_Orders!G1995</f>
        <v>5</v>
      </c>
      <c r="H1995" s="29">
        <f>Raw_Orders!K1995</f>
        <v>40.6</v>
      </c>
      <c r="I1995" s="25">
        <f>INDEX(tblAccounts[sales_rep_id],MATCH(B1995,tblAccounts[id],0))</f>
        <v>321760</v>
      </c>
      <c r="J1995" s="25">
        <f>INDEX(tblReps[region_id],MATCH(I1995,tblReps[id],0))</f>
        <v>2</v>
      </c>
      <c r="K1995" s="25" t="str">
        <f>INDEX(tblRegions[name],MATCH(J1995,tblRegions[id],0))</f>
        <v>Midwest</v>
      </c>
    </row>
    <row r="1996" spans="1:11" ht="15" customHeight="1" x14ac:dyDescent="0.3">
      <c r="A1996" s="25">
        <f>Raw_Orders!A1996</f>
        <v>1995</v>
      </c>
      <c r="B1996" s="25">
        <f>Raw_Orders!B1996</f>
        <v>2501</v>
      </c>
      <c r="C1996" s="30">
        <f>INT(Raw_Orders!C1996)</f>
        <v>42685</v>
      </c>
      <c r="D1996" s="25">
        <f t="shared" si="93"/>
        <v>2016</v>
      </c>
      <c r="E1996" s="25">
        <f t="shared" si="94"/>
        <v>11</v>
      </c>
      <c r="F1996" s="25" t="str">
        <f t="shared" si="95"/>
        <v>Nov</v>
      </c>
      <c r="G1996" s="25">
        <f>Raw_Orders!G1996</f>
        <v>513</v>
      </c>
      <c r="H1996" s="29">
        <f>Raw_Orders!K1996</f>
        <v>2559.87</v>
      </c>
      <c r="I1996" s="25">
        <f>INDEX(tblAccounts[sales_rep_id],MATCH(B1996,tblAccounts[id],0))</f>
        <v>321760</v>
      </c>
      <c r="J1996" s="25">
        <f>INDEX(tblReps[region_id],MATCH(I1996,tblReps[id],0))</f>
        <v>2</v>
      </c>
      <c r="K1996" s="25" t="str">
        <f>INDEX(tblRegions[name],MATCH(J1996,tblRegions[id],0))</f>
        <v>Midwest</v>
      </c>
    </row>
    <row r="1997" spans="1:11" ht="15" customHeight="1" x14ac:dyDescent="0.3">
      <c r="A1997" s="25">
        <f>Raw_Orders!A1997</f>
        <v>1996</v>
      </c>
      <c r="B1997" s="25">
        <f>Raw_Orders!B1997</f>
        <v>2501</v>
      </c>
      <c r="C1997" s="30">
        <f>INT(Raw_Orders!C1997)</f>
        <v>42714</v>
      </c>
      <c r="D1997" s="25">
        <f t="shared" si="93"/>
        <v>2016</v>
      </c>
      <c r="E1997" s="25">
        <f t="shared" si="94"/>
        <v>12</v>
      </c>
      <c r="F1997" s="25" t="str">
        <f t="shared" si="95"/>
        <v>Dec</v>
      </c>
      <c r="G1997" s="25">
        <f>Raw_Orders!G1997</f>
        <v>529</v>
      </c>
      <c r="H1997" s="29">
        <f>Raw_Orders!K1997</f>
        <v>2734.83</v>
      </c>
      <c r="I1997" s="25">
        <f>INDEX(tblAccounts[sales_rep_id],MATCH(B1997,tblAccounts[id],0))</f>
        <v>321760</v>
      </c>
      <c r="J1997" s="25">
        <f>INDEX(tblReps[region_id],MATCH(I1997,tblReps[id],0))</f>
        <v>2</v>
      </c>
      <c r="K1997" s="25" t="str">
        <f>INDEX(tblRegions[name],MATCH(J1997,tblRegions[id],0))</f>
        <v>Midwest</v>
      </c>
    </row>
    <row r="1998" spans="1:11" ht="15" customHeight="1" x14ac:dyDescent="0.3">
      <c r="A1998" s="25">
        <f>Raw_Orders!A1998</f>
        <v>1997</v>
      </c>
      <c r="B1998" s="25">
        <f>Raw_Orders!B1998</f>
        <v>2511</v>
      </c>
      <c r="C1998" s="30">
        <f>INT(Raw_Orders!C1998)</f>
        <v>42536</v>
      </c>
      <c r="D1998" s="25">
        <f t="shared" si="93"/>
        <v>2016</v>
      </c>
      <c r="E1998" s="25">
        <f t="shared" si="94"/>
        <v>6</v>
      </c>
      <c r="F1998" s="25" t="str">
        <f t="shared" si="95"/>
        <v>Jun</v>
      </c>
      <c r="G1998" s="25">
        <f>Raw_Orders!G1998</f>
        <v>508</v>
      </c>
      <c r="H1998" s="29">
        <f>Raw_Orders!K1998</f>
        <v>2547.42</v>
      </c>
      <c r="I1998" s="25">
        <f>INDEX(tblAccounts[sales_rep_id],MATCH(B1998,tblAccounts[id],0))</f>
        <v>321760</v>
      </c>
      <c r="J1998" s="25">
        <f>INDEX(tblReps[region_id],MATCH(I1998,tblReps[id],0))</f>
        <v>2</v>
      </c>
      <c r="K1998" s="25" t="str">
        <f>INDEX(tblRegions[name],MATCH(J1998,tblRegions[id],0))</f>
        <v>Midwest</v>
      </c>
    </row>
    <row r="1999" spans="1:11" ht="15" customHeight="1" x14ac:dyDescent="0.3">
      <c r="A1999" s="25">
        <f>Raw_Orders!A1999</f>
        <v>1998</v>
      </c>
      <c r="B1999" s="25">
        <f>Raw_Orders!B1999</f>
        <v>2511</v>
      </c>
      <c r="C1999" s="30">
        <f>INT(Raw_Orders!C1999)</f>
        <v>42566</v>
      </c>
      <c r="D1999" s="25">
        <f t="shared" si="93"/>
        <v>2016</v>
      </c>
      <c r="E1999" s="25">
        <f t="shared" si="94"/>
        <v>7</v>
      </c>
      <c r="F1999" s="25" t="str">
        <f t="shared" si="95"/>
        <v>Jul</v>
      </c>
      <c r="G1999" s="25">
        <f>Raw_Orders!G1999</f>
        <v>520</v>
      </c>
      <c r="H1999" s="29">
        <f>Raw_Orders!K1999</f>
        <v>2667.3</v>
      </c>
      <c r="I1999" s="25">
        <f>INDEX(tblAccounts[sales_rep_id],MATCH(B1999,tblAccounts[id],0))</f>
        <v>321760</v>
      </c>
      <c r="J1999" s="25">
        <f>INDEX(tblReps[region_id],MATCH(I1999,tblReps[id],0))</f>
        <v>2</v>
      </c>
      <c r="K1999" s="25" t="str">
        <f>INDEX(tblRegions[name],MATCH(J1999,tblRegions[id],0))</f>
        <v>Midwest</v>
      </c>
    </row>
    <row r="2000" spans="1:11" ht="15" customHeight="1" x14ac:dyDescent="0.3">
      <c r="A2000" s="25">
        <f>Raw_Orders!A2000</f>
        <v>1999</v>
      </c>
      <c r="B2000" s="25">
        <f>Raw_Orders!B2000</f>
        <v>2511</v>
      </c>
      <c r="C2000" s="30">
        <f>INT(Raw_Orders!C2000)</f>
        <v>42595</v>
      </c>
      <c r="D2000" s="25">
        <f t="shared" si="93"/>
        <v>2016</v>
      </c>
      <c r="E2000" s="25">
        <f t="shared" si="94"/>
        <v>8</v>
      </c>
      <c r="F2000" s="25" t="str">
        <f t="shared" si="95"/>
        <v>Aug</v>
      </c>
      <c r="G2000" s="25">
        <f>Raw_Orders!G2000</f>
        <v>538</v>
      </c>
      <c r="H2000" s="29">
        <f>Raw_Orders!K2000</f>
        <v>2809.78</v>
      </c>
      <c r="I2000" s="25">
        <f>INDEX(tblAccounts[sales_rep_id],MATCH(B2000,tblAccounts[id],0))</f>
        <v>321760</v>
      </c>
      <c r="J2000" s="25">
        <f>INDEX(tblReps[region_id],MATCH(I2000,tblReps[id],0))</f>
        <v>2</v>
      </c>
      <c r="K2000" s="25" t="str">
        <f>INDEX(tblRegions[name],MATCH(J2000,tblRegions[id],0))</f>
        <v>Midwest</v>
      </c>
    </row>
    <row r="2001" spans="1:11" ht="15" customHeight="1" x14ac:dyDescent="0.3">
      <c r="A2001" s="25">
        <f>Raw_Orders!A2001</f>
        <v>2000</v>
      </c>
      <c r="B2001" s="25">
        <f>Raw_Orders!B2001</f>
        <v>2511</v>
      </c>
      <c r="C2001" s="30">
        <f>INT(Raw_Orders!C2001)</f>
        <v>42625</v>
      </c>
      <c r="D2001" s="25">
        <f t="shared" si="93"/>
        <v>2016</v>
      </c>
      <c r="E2001" s="25">
        <f t="shared" si="94"/>
        <v>9</v>
      </c>
      <c r="F2001" s="25" t="str">
        <f t="shared" si="95"/>
        <v>Sep</v>
      </c>
      <c r="G2001" s="25">
        <f>Raw_Orders!G2001</f>
        <v>515</v>
      </c>
      <c r="H2001" s="29">
        <f>Raw_Orders!K2001</f>
        <v>2632.39</v>
      </c>
      <c r="I2001" s="25">
        <f>INDEX(tblAccounts[sales_rep_id],MATCH(B2001,tblAccounts[id],0))</f>
        <v>321760</v>
      </c>
      <c r="J2001" s="25">
        <f>INDEX(tblReps[region_id],MATCH(I2001,tblReps[id],0))</f>
        <v>2</v>
      </c>
      <c r="K2001" s="25" t="str">
        <f>INDEX(tblRegions[name],MATCH(J2001,tblRegions[id],0))</f>
        <v>Midwest</v>
      </c>
    </row>
    <row r="2002" spans="1:11" ht="15" customHeight="1" x14ac:dyDescent="0.3">
      <c r="A2002" s="25">
        <f>Raw_Orders!A2002</f>
        <v>2001</v>
      </c>
      <c r="B2002" s="25">
        <f>Raw_Orders!B2002</f>
        <v>2511</v>
      </c>
      <c r="C2002" s="30">
        <f>INT(Raw_Orders!C2002)</f>
        <v>42655</v>
      </c>
      <c r="D2002" s="25">
        <f t="shared" si="93"/>
        <v>2016</v>
      </c>
      <c r="E2002" s="25">
        <f t="shared" si="94"/>
        <v>10</v>
      </c>
      <c r="F2002" s="25" t="str">
        <f t="shared" si="95"/>
        <v>Oct</v>
      </c>
      <c r="G2002" s="25">
        <f>Raw_Orders!G2002</f>
        <v>528</v>
      </c>
      <c r="H2002" s="29">
        <f>Raw_Orders!K2002</f>
        <v>2711.69</v>
      </c>
      <c r="I2002" s="25">
        <f>INDEX(tblAccounts[sales_rep_id],MATCH(B2002,tblAccounts[id],0))</f>
        <v>321760</v>
      </c>
      <c r="J2002" s="25">
        <f>INDEX(tblReps[region_id],MATCH(I2002,tblReps[id],0))</f>
        <v>2</v>
      </c>
      <c r="K2002" s="25" t="str">
        <f>INDEX(tblRegions[name],MATCH(J2002,tblRegions[id],0))</f>
        <v>Midwest</v>
      </c>
    </row>
    <row r="2003" spans="1:11" ht="15" customHeight="1" x14ac:dyDescent="0.3">
      <c r="A2003" s="25">
        <f>Raw_Orders!A2003</f>
        <v>2002</v>
      </c>
      <c r="B2003" s="25">
        <f>Raw_Orders!B2003</f>
        <v>2511</v>
      </c>
      <c r="C2003" s="30">
        <f>INT(Raw_Orders!C2003)</f>
        <v>42685</v>
      </c>
      <c r="D2003" s="25">
        <f t="shared" si="93"/>
        <v>2016</v>
      </c>
      <c r="E2003" s="25">
        <f t="shared" si="94"/>
        <v>11</v>
      </c>
      <c r="F2003" s="25" t="str">
        <f t="shared" si="95"/>
        <v>Nov</v>
      </c>
      <c r="G2003" s="25">
        <f>Raw_Orders!G2003</f>
        <v>450</v>
      </c>
      <c r="H2003" s="29">
        <f>Raw_Orders!K2003</f>
        <v>2296.19</v>
      </c>
      <c r="I2003" s="25">
        <f>INDEX(tblAccounts[sales_rep_id],MATCH(B2003,tblAccounts[id],0))</f>
        <v>321760</v>
      </c>
      <c r="J2003" s="25">
        <f>INDEX(tblReps[region_id],MATCH(I2003,tblReps[id],0))</f>
        <v>2</v>
      </c>
      <c r="K2003" s="25" t="str">
        <f>INDEX(tblRegions[name],MATCH(J2003,tblRegions[id],0))</f>
        <v>Midwest</v>
      </c>
    </row>
    <row r="2004" spans="1:11" ht="15" customHeight="1" x14ac:dyDescent="0.3">
      <c r="A2004" s="25">
        <f>Raw_Orders!A2004</f>
        <v>2003</v>
      </c>
      <c r="B2004" s="25">
        <f>Raw_Orders!B2004</f>
        <v>2511</v>
      </c>
      <c r="C2004" s="30">
        <f>INT(Raw_Orders!C2004)</f>
        <v>42715</v>
      </c>
      <c r="D2004" s="25">
        <f t="shared" si="93"/>
        <v>2016</v>
      </c>
      <c r="E2004" s="25">
        <f t="shared" si="94"/>
        <v>12</v>
      </c>
      <c r="F2004" s="25" t="str">
        <f t="shared" si="95"/>
        <v>Dec</v>
      </c>
      <c r="G2004" s="25">
        <f>Raw_Orders!G2004</f>
        <v>548</v>
      </c>
      <c r="H2004" s="29">
        <f>Raw_Orders!K2004</f>
        <v>2866.47</v>
      </c>
      <c r="I2004" s="25">
        <f>INDEX(tblAccounts[sales_rep_id],MATCH(B2004,tblAccounts[id],0))</f>
        <v>321760</v>
      </c>
      <c r="J2004" s="25">
        <f>INDEX(tblReps[region_id],MATCH(I2004,tblReps[id],0))</f>
        <v>2</v>
      </c>
      <c r="K2004" s="25" t="str">
        <f>INDEX(tblRegions[name],MATCH(J2004,tblRegions[id],0))</f>
        <v>Midwest</v>
      </c>
    </row>
    <row r="2005" spans="1:11" ht="15" customHeight="1" x14ac:dyDescent="0.3">
      <c r="A2005" s="25">
        <f>Raw_Orders!A2005</f>
        <v>2004</v>
      </c>
      <c r="B2005" s="25">
        <f>Raw_Orders!B2005</f>
        <v>2521</v>
      </c>
      <c r="C2005" s="30">
        <f>INT(Raw_Orders!C2005)</f>
        <v>42504</v>
      </c>
      <c r="D2005" s="25">
        <f t="shared" si="93"/>
        <v>2016</v>
      </c>
      <c r="E2005" s="25">
        <f t="shared" si="94"/>
        <v>5</v>
      </c>
      <c r="F2005" s="25" t="str">
        <f t="shared" si="95"/>
        <v>May</v>
      </c>
      <c r="G2005" s="25">
        <f>Raw_Orders!G2005</f>
        <v>539</v>
      </c>
      <c r="H2005" s="29">
        <f>Raw_Orders!K2005</f>
        <v>2779.73</v>
      </c>
      <c r="I2005" s="25">
        <f>INDEX(tblAccounts[sales_rep_id],MATCH(B2005,tblAccounts[id],0))</f>
        <v>321770</v>
      </c>
      <c r="J2005" s="25">
        <f>INDEX(tblReps[region_id],MATCH(I2005,tblReps[id],0))</f>
        <v>2</v>
      </c>
      <c r="K2005" s="25" t="str">
        <f>INDEX(tblRegions[name],MATCH(J2005,tblRegions[id],0))</f>
        <v>Midwest</v>
      </c>
    </row>
    <row r="2006" spans="1:11" ht="15" customHeight="1" x14ac:dyDescent="0.3">
      <c r="A2006" s="25">
        <f>Raw_Orders!A2006</f>
        <v>2005</v>
      </c>
      <c r="B2006" s="25">
        <f>Raw_Orders!B2006</f>
        <v>2521</v>
      </c>
      <c r="C2006" s="30">
        <f>INT(Raw_Orders!C2006)</f>
        <v>42534</v>
      </c>
      <c r="D2006" s="25">
        <f t="shared" si="93"/>
        <v>2016</v>
      </c>
      <c r="E2006" s="25">
        <f t="shared" si="94"/>
        <v>6</v>
      </c>
      <c r="F2006" s="25" t="str">
        <f t="shared" si="95"/>
        <v>Jun</v>
      </c>
      <c r="G2006" s="25">
        <f>Raw_Orders!G2006</f>
        <v>503</v>
      </c>
      <c r="H2006" s="29">
        <f>Raw_Orders!K2006</f>
        <v>2528.75</v>
      </c>
      <c r="I2006" s="25">
        <f>INDEX(tblAccounts[sales_rep_id],MATCH(B2006,tblAccounts[id],0))</f>
        <v>321770</v>
      </c>
      <c r="J2006" s="25">
        <f>INDEX(tblReps[region_id],MATCH(I2006,tblReps[id],0))</f>
        <v>2</v>
      </c>
      <c r="K2006" s="25" t="str">
        <f>INDEX(tblRegions[name],MATCH(J2006,tblRegions[id],0))</f>
        <v>Midwest</v>
      </c>
    </row>
    <row r="2007" spans="1:11" ht="15" customHeight="1" x14ac:dyDescent="0.3">
      <c r="A2007" s="25">
        <f>Raw_Orders!A2007</f>
        <v>2006</v>
      </c>
      <c r="B2007" s="25">
        <f>Raw_Orders!B2007</f>
        <v>2521</v>
      </c>
      <c r="C2007" s="30">
        <f>INT(Raw_Orders!C2007)</f>
        <v>42563</v>
      </c>
      <c r="D2007" s="25">
        <f t="shared" si="93"/>
        <v>2016</v>
      </c>
      <c r="E2007" s="25">
        <f t="shared" si="94"/>
        <v>7</v>
      </c>
      <c r="F2007" s="25" t="str">
        <f t="shared" si="95"/>
        <v>Jul</v>
      </c>
      <c r="G2007" s="25">
        <f>Raw_Orders!G2007</f>
        <v>920</v>
      </c>
      <c r="H2007" s="29">
        <f>Raw_Orders!K2007</f>
        <v>4668.38</v>
      </c>
      <c r="I2007" s="25">
        <f>INDEX(tblAccounts[sales_rep_id],MATCH(B2007,tblAccounts[id],0))</f>
        <v>321770</v>
      </c>
      <c r="J2007" s="25">
        <f>INDEX(tblReps[region_id],MATCH(I2007,tblReps[id],0))</f>
        <v>2</v>
      </c>
      <c r="K2007" s="25" t="str">
        <f>INDEX(tblRegions[name],MATCH(J2007,tblRegions[id],0))</f>
        <v>Midwest</v>
      </c>
    </row>
    <row r="2008" spans="1:11" ht="15" customHeight="1" x14ac:dyDescent="0.3">
      <c r="A2008" s="25">
        <f>Raw_Orders!A2008</f>
        <v>2007</v>
      </c>
      <c r="B2008" s="25">
        <f>Raw_Orders!B2008</f>
        <v>2521</v>
      </c>
      <c r="C2008" s="30">
        <f>INT(Raw_Orders!C2008)</f>
        <v>42593</v>
      </c>
      <c r="D2008" s="25">
        <f t="shared" si="93"/>
        <v>2016</v>
      </c>
      <c r="E2008" s="25">
        <f t="shared" si="94"/>
        <v>8</v>
      </c>
      <c r="F2008" s="25" t="str">
        <f t="shared" si="95"/>
        <v>Aug</v>
      </c>
      <c r="G2008" s="25">
        <f>Raw_Orders!G2008</f>
        <v>25</v>
      </c>
      <c r="H2008" s="29">
        <f>Raw_Orders!K2008</f>
        <v>194.18</v>
      </c>
      <c r="I2008" s="25">
        <f>INDEX(tblAccounts[sales_rep_id],MATCH(B2008,tblAccounts[id],0))</f>
        <v>321770</v>
      </c>
      <c r="J2008" s="25">
        <f>INDEX(tblReps[region_id],MATCH(I2008,tblReps[id],0))</f>
        <v>2</v>
      </c>
      <c r="K2008" s="25" t="str">
        <f>INDEX(tblRegions[name],MATCH(J2008,tblRegions[id],0))</f>
        <v>Midwest</v>
      </c>
    </row>
    <row r="2009" spans="1:11" ht="15" customHeight="1" x14ac:dyDescent="0.3">
      <c r="A2009" s="25">
        <f>Raw_Orders!A2009</f>
        <v>2008</v>
      </c>
      <c r="B2009" s="25">
        <f>Raw_Orders!B2009</f>
        <v>2521</v>
      </c>
      <c r="C2009" s="30">
        <f>INT(Raw_Orders!C2009)</f>
        <v>42622</v>
      </c>
      <c r="D2009" s="25">
        <f t="shared" si="93"/>
        <v>2016</v>
      </c>
      <c r="E2009" s="25">
        <f t="shared" si="94"/>
        <v>9</v>
      </c>
      <c r="F2009" s="25" t="str">
        <f t="shared" si="95"/>
        <v>Sep</v>
      </c>
      <c r="G2009" s="25">
        <f>Raw_Orders!G2009</f>
        <v>573</v>
      </c>
      <c r="H2009" s="29">
        <f>Raw_Orders!K2009</f>
        <v>3115.93</v>
      </c>
      <c r="I2009" s="25">
        <f>INDEX(tblAccounts[sales_rep_id],MATCH(B2009,tblAccounts[id],0))</f>
        <v>321770</v>
      </c>
      <c r="J2009" s="25">
        <f>INDEX(tblReps[region_id],MATCH(I2009,tblReps[id],0))</f>
        <v>2</v>
      </c>
      <c r="K2009" s="25" t="str">
        <f>INDEX(tblRegions[name],MATCH(J2009,tblRegions[id],0))</f>
        <v>Midwest</v>
      </c>
    </row>
    <row r="2010" spans="1:11" ht="15" customHeight="1" x14ac:dyDescent="0.3">
      <c r="A2010" s="25">
        <f>Raw_Orders!A2010</f>
        <v>2009</v>
      </c>
      <c r="B2010" s="25">
        <f>Raw_Orders!B2010</f>
        <v>2521</v>
      </c>
      <c r="C2010" s="30">
        <f>INT(Raw_Orders!C2010)</f>
        <v>42651</v>
      </c>
      <c r="D2010" s="25">
        <f t="shared" si="93"/>
        <v>2016</v>
      </c>
      <c r="E2010" s="25">
        <f t="shared" si="94"/>
        <v>10</v>
      </c>
      <c r="F2010" s="25" t="str">
        <f t="shared" si="95"/>
        <v>Oct</v>
      </c>
      <c r="G2010" s="25">
        <f>Raw_Orders!G2010</f>
        <v>583</v>
      </c>
      <c r="H2010" s="29">
        <f>Raw_Orders!K2010</f>
        <v>2996.16</v>
      </c>
      <c r="I2010" s="25">
        <f>INDEX(tblAccounts[sales_rep_id],MATCH(B2010,tblAccounts[id],0))</f>
        <v>321770</v>
      </c>
      <c r="J2010" s="25">
        <f>INDEX(tblReps[region_id],MATCH(I2010,tblReps[id],0))</f>
        <v>2</v>
      </c>
      <c r="K2010" s="25" t="str">
        <f>INDEX(tblRegions[name],MATCH(J2010,tblRegions[id],0))</f>
        <v>Midwest</v>
      </c>
    </row>
    <row r="2011" spans="1:11" ht="15" customHeight="1" x14ac:dyDescent="0.3">
      <c r="A2011" s="25">
        <f>Raw_Orders!A2011</f>
        <v>2010</v>
      </c>
      <c r="B2011" s="25">
        <f>Raw_Orders!B2011</f>
        <v>2521</v>
      </c>
      <c r="C2011" s="30">
        <f>INT(Raw_Orders!C2011)</f>
        <v>42680</v>
      </c>
      <c r="D2011" s="25">
        <f t="shared" si="93"/>
        <v>2016</v>
      </c>
      <c r="E2011" s="25">
        <f t="shared" si="94"/>
        <v>11</v>
      </c>
      <c r="F2011" s="25" t="str">
        <f t="shared" si="95"/>
        <v>Nov</v>
      </c>
      <c r="G2011" s="25">
        <f>Raw_Orders!G2011</f>
        <v>603</v>
      </c>
      <c r="H2011" s="29">
        <f>Raw_Orders!K2011</f>
        <v>3365.73</v>
      </c>
      <c r="I2011" s="25">
        <f>INDEX(tblAccounts[sales_rep_id],MATCH(B2011,tblAccounts[id],0))</f>
        <v>321770</v>
      </c>
      <c r="J2011" s="25">
        <f>INDEX(tblReps[region_id],MATCH(I2011,tblReps[id],0))</f>
        <v>2</v>
      </c>
      <c r="K2011" s="25" t="str">
        <f>INDEX(tblRegions[name],MATCH(J2011,tblRegions[id],0))</f>
        <v>Midwest</v>
      </c>
    </row>
    <row r="2012" spans="1:11" ht="15" customHeight="1" x14ac:dyDescent="0.3">
      <c r="A2012" s="25">
        <f>Raw_Orders!A2012</f>
        <v>2011</v>
      </c>
      <c r="B2012" s="25">
        <f>Raw_Orders!B2012</f>
        <v>2521</v>
      </c>
      <c r="C2012" s="30">
        <f>INT(Raw_Orders!C2012)</f>
        <v>42710</v>
      </c>
      <c r="D2012" s="25">
        <f t="shared" si="93"/>
        <v>2016</v>
      </c>
      <c r="E2012" s="25">
        <f t="shared" si="94"/>
        <v>12</v>
      </c>
      <c r="F2012" s="25" t="str">
        <f t="shared" si="95"/>
        <v>Dec</v>
      </c>
      <c r="G2012" s="25">
        <f>Raw_Orders!G2012</f>
        <v>506</v>
      </c>
      <c r="H2012" s="29">
        <f>Raw_Orders!K2012</f>
        <v>2524.94</v>
      </c>
      <c r="I2012" s="25">
        <f>INDEX(tblAccounts[sales_rep_id],MATCH(B2012,tblAccounts[id],0))</f>
        <v>321770</v>
      </c>
      <c r="J2012" s="25">
        <f>INDEX(tblReps[region_id],MATCH(I2012,tblReps[id],0))</f>
        <v>2</v>
      </c>
      <c r="K2012" s="25" t="str">
        <f>INDEX(tblRegions[name],MATCH(J2012,tblRegions[id],0))</f>
        <v>Midwest</v>
      </c>
    </row>
    <row r="2013" spans="1:11" ht="15" customHeight="1" x14ac:dyDescent="0.3">
      <c r="A2013" s="25">
        <f>Raw_Orders!A2013</f>
        <v>2012</v>
      </c>
      <c r="B2013" s="25">
        <f>Raw_Orders!B2013</f>
        <v>2531</v>
      </c>
      <c r="C2013" s="30">
        <f>INT(Raw_Orders!C2013)</f>
        <v>41633</v>
      </c>
      <c r="D2013" s="25">
        <f t="shared" si="93"/>
        <v>2013</v>
      </c>
      <c r="E2013" s="25">
        <f t="shared" si="94"/>
        <v>12</v>
      </c>
      <c r="F2013" s="25" t="str">
        <f t="shared" si="95"/>
        <v>Dec</v>
      </c>
      <c r="G2013" s="25">
        <f>Raw_Orders!G2013</f>
        <v>146</v>
      </c>
      <c r="H2013" s="29">
        <f>Raw_Orders!K2013</f>
        <v>738.54</v>
      </c>
      <c r="I2013" s="25">
        <f>INDEX(tblAccounts[sales_rep_id],MATCH(B2013,tblAccounts[id],0))</f>
        <v>321780</v>
      </c>
      <c r="J2013" s="25">
        <f>INDEX(tblReps[region_id],MATCH(I2013,tblReps[id],0))</f>
        <v>2</v>
      </c>
      <c r="K2013" s="25" t="str">
        <f>INDEX(tblRegions[name],MATCH(J2013,tblRegions[id],0))</f>
        <v>Midwest</v>
      </c>
    </row>
    <row r="2014" spans="1:11" ht="15" customHeight="1" x14ac:dyDescent="0.3">
      <c r="A2014" s="25">
        <f>Raw_Orders!A2014</f>
        <v>2013</v>
      </c>
      <c r="B2014" s="25">
        <f>Raw_Orders!B2014</f>
        <v>2531</v>
      </c>
      <c r="C2014" s="30">
        <f>INT(Raw_Orders!C2014)</f>
        <v>41662</v>
      </c>
      <c r="D2014" s="25">
        <f t="shared" si="93"/>
        <v>2014</v>
      </c>
      <c r="E2014" s="25">
        <f t="shared" si="94"/>
        <v>1</v>
      </c>
      <c r="F2014" s="25" t="str">
        <f t="shared" si="95"/>
        <v>Jan</v>
      </c>
      <c r="G2014" s="25">
        <f>Raw_Orders!G2014</f>
        <v>100</v>
      </c>
      <c r="H2014" s="29">
        <f>Raw_Orders!K2014</f>
        <v>540.28</v>
      </c>
      <c r="I2014" s="25">
        <f>INDEX(tblAccounts[sales_rep_id],MATCH(B2014,tblAccounts[id],0))</f>
        <v>321780</v>
      </c>
      <c r="J2014" s="25">
        <f>INDEX(tblReps[region_id],MATCH(I2014,tblReps[id],0))</f>
        <v>2</v>
      </c>
      <c r="K2014" s="25" t="str">
        <f>INDEX(tblRegions[name],MATCH(J2014,tblRegions[id],0))</f>
        <v>Midwest</v>
      </c>
    </row>
    <row r="2015" spans="1:11" ht="15" customHeight="1" x14ac:dyDescent="0.3">
      <c r="A2015" s="25">
        <f>Raw_Orders!A2015</f>
        <v>2014</v>
      </c>
      <c r="B2015" s="25">
        <f>Raw_Orders!B2015</f>
        <v>2531</v>
      </c>
      <c r="C2015" s="30">
        <f>INT(Raw_Orders!C2015)</f>
        <v>41691</v>
      </c>
      <c r="D2015" s="25">
        <f t="shared" si="93"/>
        <v>2014</v>
      </c>
      <c r="E2015" s="25">
        <f t="shared" si="94"/>
        <v>2</v>
      </c>
      <c r="F2015" s="25" t="str">
        <f t="shared" si="95"/>
        <v>Feb</v>
      </c>
      <c r="G2015" s="25">
        <f>Raw_Orders!G2015</f>
        <v>174</v>
      </c>
      <c r="H2015" s="29">
        <f>Raw_Orders!K2015</f>
        <v>928.95</v>
      </c>
      <c r="I2015" s="25">
        <f>INDEX(tblAccounts[sales_rep_id],MATCH(B2015,tblAccounts[id],0))</f>
        <v>321780</v>
      </c>
      <c r="J2015" s="25">
        <f>INDEX(tblReps[region_id],MATCH(I2015,tblReps[id],0))</f>
        <v>2</v>
      </c>
      <c r="K2015" s="25" t="str">
        <f>INDEX(tblRegions[name],MATCH(J2015,tblRegions[id],0))</f>
        <v>Midwest</v>
      </c>
    </row>
    <row r="2016" spans="1:11" ht="15" customHeight="1" x14ac:dyDescent="0.3">
      <c r="A2016" s="25">
        <f>Raw_Orders!A2016</f>
        <v>2015</v>
      </c>
      <c r="B2016" s="25">
        <f>Raw_Orders!B2016</f>
        <v>2531</v>
      </c>
      <c r="C2016" s="30">
        <f>INT(Raw_Orders!C2016)</f>
        <v>41721</v>
      </c>
      <c r="D2016" s="25">
        <f t="shared" si="93"/>
        <v>2014</v>
      </c>
      <c r="E2016" s="25">
        <f t="shared" si="94"/>
        <v>3</v>
      </c>
      <c r="F2016" s="25" t="str">
        <f t="shared" si="95"/>
        <v>Mar</v>
      </c>
      <c r="G2016" s="25">
        <f>Raw_Orders!G2016</f>
        <v>173</v>
      </c>
      <c r="H2016" s="29">
        <f>Raw_Orders!K2016</f>
        <v>994.71</v>
      </c>
      <c r="I2016" s="25">
        <f>INDEX(tblAccounts[sales_rep_id],MATCH(B2016,tblAccounts[id],0))</f>
        <v>321780</v>
      </c>
      <c r="J2016" s="25">
        <f>INDEX(tblReps[region_id],MATCH(I2016,tblReps[id],0))</f>
        <v>2</v>
      </c>
      <c r="K2016" s="25" t="str">
        <f>INDEX(tblRegions[name],MATCH(J2016,tblRegions[id],0))</f>
        <v>Midwest</v>
      </c>
    </row>
    <row r="2017" spans="1:11" ht="15" customHeight="1" x14ac:dyDescent="0.3">
      <c r="A2017" s="25">
        <f>Raw_Orders!A2017</f>
        <v>2016</v>
      </c>
      <c r="B2017" s="25">
        <f>Raw_Orders!B2017</f>
        <v>2531</v>
      </c>
      <c r="C2017" s="30">
        <f>INT(Raw_Orders!C2017)</f>
        <v>41750</v>
      </c>
      <c r="D2017" s="25">
        <f t="shared" si="93"/>
        <v>2014</v>
      </c>
      <c r="E2017" s="25">
        <f t="shared" si="94"/>
        <v>4</v>
      </c>
      <c r="F2017" s="25" t="str">
        <f t="shared" si="95"/>
        <v>Apr</v>
      </c>
      <c r="G2017" s="25">
        <f>Raw_Orders!G2017</f>
        <v>289</v>
      </c>
      <c r="H2017" s="29">
        <f>Raw_Orders!K2017</f>
        <v>1894.05</v>
      </c>
      <c r="I2017" s="25">
        <f>INDEX(tblAccounts[sales_rep_id],MATCH(B2017,tblAccounts[id],0))</f>
        <v>321780</v>
      </c>
      <c r="J2017" s="25">
        <f>INDEX(tblReps[region_id],MATCH(I2017,tblReps[id],0))</f>
        <v>2</v>
      </c>
      <c r="K2017" s="25" t="str">
        <f>INDEX(tblRegions[name],MATCH(J2017,tblRegions[id],0))</f>
        <v>Midwest</v>
      </c>
    </row>
    <row r="2018" spans="1:11" ht="15" customHeight="1" x14ac:dyDescent="0.3">
      <c r="A2018" s="25">
        <f>Raw_Orders!A2018</f>
        <v>2017</v>
      </c>
      <c r="B2018" s="25">
        <f>Raw_Orders!B2018</f>
        <v>2531</v>
      </c>
      <c r="C2018" s="30">
        <f>INT(Raw_Orders!C2018)</f>
        <v>41779</v>
      </c>
      <c r="D2018" s="25">
        <f t="shared" si="93"/>
        <v>2014</v>
      </c>
      <c r="E2018" s="25">
        <f t="shared" si="94"/>
        <v>5</v>
      </c>
      <c r="F2018" s="25" t="str">
        <f t="shared" si="95"/>
        <v>May</v>
      </c>
      <c r="G2018" s="25">
        <f>Raw_Orders!G2018</f>
        <v>162</v>
      </c>
      <c r="H2018" s="29">
        <f>Raw_Orders!K2018</f>
        <v>835.88</v>
      </c>
      <c r="I2018" s="25">
        <f>INDEX(tblAccounts[sales_rep_id],MATCH(B2018,tblAccounts[id],0))</f>
        <v>321780</v>
      </c>
      <c r="J2018" s="25">
        <f>INDEX(tblReps[region_id],MATCH(I2018,tblReps[id],0))</f>
        <v>2</v>
      </c>
      <c r="K2018" s="25" t="str">
        <f>INDEX(tblRegions[name],MATCH(J2018,tblRegions[id],0))</f>
        <v>Midwest</v>
      </c>
    </row>
    <row r="2019" spans="1:11" ht="15" customHeight="1" x14ac:dyDescent="0.3">
      <c r="A2019" s="25">
        <f>Raw_Orders!A2019</f>
        <v>2018</v>
      </c>
      <c r="B2019" s="25">
        <f>Raw_Orders!B2019</f>
        <v>2531</v>
      </c>
      <c r="C2019" s="30">
        <f>INT(Raw_Orders!C2019)</f>
        <v>41808</v>
      </c>
      <c r="D2019" s="25">
        <f t="shared" si="93"/>
        <v>2014</v>
      </c>
      <c r="E2019" s="25">
        <f t="shared" si="94"/>
        <v>6</v>
      </c>
      <c r="F2019" s="25" t="str">
        <f t="shared" si="95"/>
        <v>Jun</v>
      </c>
      <c r="G2019" s="25">
        <f>Raw_Orders!G2019</f>
        <v>150</v>
      </c>
      <c r="H2019" s="29">
        <f>Raw_Orders!K2019</f>
        <v>748.5</v>
      </c>
      <c r="I2019" s="25">
        <f>INDEX(tblAccounts[sales_rep_id],MATCH(B2019,tblAccounts[id],0))</f>
        <v>321780</v>
      </c>
      <c r="J2019" s="25">
        <f>INDEX(tblReps[region_id],MATCH(I2019,tblReps[id],0))</f>
        <v>2</v>
      </c>
      <c r="K2019" s="25" t="str">
        <f>INDEX(tblRegions[name],MATCH(J2019,tblRegions[id],0))</f>
        <v>Midwest</v>
      </c>
    </row>
    <row r="2020" spans="1:11" ht="15" customHeight="1" x14ac:dyDescent="0.3">
      <c r="A2020" s="25">
        <f>Raw_Orders!A2020</f>
        <v>2019</v>
      </c>
      <c r="B2020" s="25">
        <f>Raw_Orders!B2020</f>
        <v>2531</v>
      </c>
      <c r="C2020" s="30">
        <f>INT(Raw_Orders!C2020)</f>
        <v>41837</v>
      </c>
      <c r="D2020" s="25">
        <f t="shared" si="93"/>
        <v>2014</v>
      </c>
      <c r="E2020" s="25">
        <f t="shared" si="94"/>
        <v>7</v>
      </c>
      <c r="F2020" s="25" t="str">
        <f t="shared" si="95"/>
        <v>Jul</v>
      </c>
      <c r="G2020" s="25">
        <f>Raw_Orders!G2020</f>
        <v>175</v>
      </c>
      <c r="H2020" s="29">
        <f>Raw_Orders!K2020</f>
        <v>873.25</v>
      </c>
      <c r="I2020" s="25">
        <f>INDEX(tblAccounts[sales_rep_id],MATCH(B2020,tblAccounts[id],0))</f>
        <v>321780</v>
      </c>
      <c r="J2020" s="25">
        <f>INDEX(tblReps[region_id],MATCH(I2020,tblReps[id],0))</f>
        <v>2</v>
      </c>
      <c r="K2020" s="25" t="str">
        <f>INDEX(tblRegions[name],MATCH(J2020,tblRegions[id],0))</f>
        <v>Midwest</v>
      </c>
    </row>
    <row r="2021" spans="1:11" ht="15" customHeight="1" x14ac:dyDescent="0.3">
      <c r="A2021" s="25">
        <f>Raw_Orders!A2021</f>
        <v>2020</v>
      </c>
      <c r="B2021" s="25">
        <f>Raw_Orders!B2021</f>
        <v>2531</v>
      </c>
      <c r="C2021" s="30">
        <f>INT(Raw_Orders!C2021)</f>
        <v>41867</v>
      </c>
      <c r="D2021" s="25">
        <f t="shared" si="93"/>
        <v>2014</v>
      </c>
      <c r="E2021" s="25">
        <f t="shared" si="94"/>
        <v>8</v>
      </c>
      <c r="F2021" s="25" t="str">
        <f t="shared" si="95"/>
        <v>Aug</v>
      </c>
      <c r="G2021" s="25">
        <f>Raw_Orders!G2021</f>
        <v>124</v>
      </c>
      <c r="H2021" s="29">
        <f>Raw_Orders!K2021</f>
        <v>653.19000000000005</v>
      </c>
      <c r="I2021" s="25">
        <f>INDEX(tblAccounts[sales_rep_id],MATCH(B2021,tblAccounts[id],0))</f>
        <v>321780</v>
      </c>
      <c r="J2021" s="25">
        <f>INDEX(tblReps[region_id],MATCH(I2021,tblReps[id],0))</f>
        <v>2</v>
      </c>
      <c r="K2021" s="25" t="str">
        <f>INDEX(tblRegions[name],MATCH(J2021,tblRegions[id],0))</f>
        <v>Midwest</v>
      </c>
    </row>
    <row r="2022" spans="1:11" ht="15" customHeight="1" x14ac:dyDescent="0.3">
      <c r="A2022" s="25">
        <f>Raw_Orders!A2022</f>
        <v>2021</v>
      </c>
      <c r="B2022" s="25">
        <f>Raw_Orders!B2022</f>
        <v>2531</v>
      </c>
      <c r="C2022" s="30">
        <f>INT(Raw_Orders!C2022)</f>
        <v>41896</v>
      </c>
      <c r="D2022" s="25">
        <f t="shared" si="93"/>
        <v>2014</v>
      </c>
      <c r="E2022" s="25">
        <f t="shared" si="94"/>
        <v>9</v>
      </c>
      <c r="F2022" s="25" t="str">
        <f t="shared" si="95"/>
        <v>Sep</v>
      </c>
      <c r="G2022" s="25">
        <f>Raw_Orders!G2022</f>
        <v>160</v>
      </c>
      <c r="H2022" s="29">
        <f>Raw_Orders!K2022</f>
        <v>829.68</v>
      </c>
      <c r="I2022" s="25">
        <f>INDEX(tblAccounts[sales_rep_id],MATCH(B2022,tblAccounts[id],0))</f>
        <v>321780</v>
      </c>
      <c r="J2022" s="25">
        <f>INDEX(tblReps[region_id],MATCH(I2022,tblReps[id],0))</f>
        <v>2</v>
      </c>
      <c r="K2022" s="25" t="str">
        <f>INDEX(tblRegions[name],MATCH(J2022,tblRegions[id],0))</f>
        <v>Midwest</v>
      </c>
    </row>
    <row r="2023" spans="1:11" ht="15" customHeight="1" x14ac:dyDescent="0.3">
      <c r="A2023" s="25">
        <f>Raw_Orders!A2023</f>
        <v>2022</v>
      </c>
      <c r="B2023" s="25">
        <f>Raw_Orders!B2023</f>
        <v>2531</v>
      </c>
      <c r="C2023" s="30">
        <f>INT(Raw_Orders!C2023)</f>
        <v>41926</v>
      </c>
      <c r="D2023" s="25">
        <f t="shared" si="93"/>
        <v>2014</v>
      </c>
      <c r="E2023" s="25">
        <f t="shared" si="94"/>
        <v>10</v>
      </c>
      <c r="F2023" s="25" t="str">
        <f t="shared" si="95"/>
        <v>Oct</v>
      </c>
      <c r="G2023" s="25">
        <f>Raw_Orders!G2023</f>
        <v>177</v>
      </c>
      <c r="H2023" s="29">
        <f>Raw_Orders!K2023</f>
        <v>926.36</v>
      </c>
      <c r="I2023" s="25">
        <f>INDEX(tblAccounts[sales_rep_id],MATCH(B2023,tblAccounts[id],0))</f>
        <v>321780</v>
      </c>
      <c r="J2023" s="25">
        <f>INDEX(tblReps[region_id],MATCH(I2023,tblReps[id],0))</f>
        <v>2</v>
      </c>
      <c r="K2023" s="25" t="str">
        <f>INDEX(tblRegions[name],MATCH(J2023,tblRegions[id],0))</f>
        <v>Midwest</v>
      </c>
    </row>
    <row r="2024" spans="1:11" ht="15" customHeight="1" x14ac:dyDescent="0.3">
      <c r="A2024" s="25">
        <f>Raw_Orders!A2024</f>
        <v>2023</v>
      </c>
      <c r="B2024" s="25">
        <f>Raw_Orders!B2024</f>
        <v>2531</v>
      </c>
      <c r="C2024" s="30">
        <f>INT(Raw_Orders!C2024)</f>
        <v>41955</v>
      </c>
      <c r="D2024" s="25">
        <f t="shared" si="93"/>
        <v>2014</v>
      </c>
      <c r="E2024" s="25">
        <f t="shared" si="94"/>
        <v>11</v>
      </c>
      <c r="F2024" s="25" t="str">
        <f t="shared" si="95"/>
        <v>Nov</v>
      </c>
      <c r="G2024" s="25">
        <f>Raw_Orders!G2024</f>
        <v>164</v>
      </c>
      <c r="H2024" s="29">
        <f>Raw_Orders!K2024</f>
        <v>852.79</v>
      </c>
      <c r="I2024" s="25">
        <f>INDEX(tblAccounts[sales_rep_id],MATCH(B2024,tblAccounts[id],0))</f>
        <v>321780</v>
      </c>
      <c r="J2024" s="25">
        <f>INDEX(tblReps[region_id],MATCH(I2024,tblReps[id],0))</f>
        <v>2</v>
      </c>
      <c r="K2024" s="25" t="str">
        <f>INDEX(tblRegions[name],MATCH(J2024,tblRegions[id],0))</f>
        <v>Midwest</v>
      </c>
    </row>
    <row r="2025" spans="1:11" ht="15" customHeight="1" x14ac:dyDescent="0.3">
      <c r="A2025" s="25">
        <f>Raw_Orders!A2025</f>
        <v>2024</v>
      </c>
      <c r="B2025" s="25">
        <f>Raw_Orders!B2025</f>
        <v>2531</v>
      </c>
      <c r="C2025" s="30">
        <f>INT(Raw_Orders!C2025)</f>
        <v>41984</v>
      </c>
      <c r="D2025" s="25">
        <f t="shared" si="93"/>
        <v>2014</v>
      </c>
      <c r="E2025" s="25">
        <f t="shared" si="94"/>
        <v>12</v>
      </c>
      <c r="F2025" s="25" t="str">
        <f t="shared" si="95"/>
        <v>Dec</v>
      </c>
      <c r="G2025" s="25">
        <f>Raw_Orders!G2025</f>
        <v>166</v>
      </c>
      <c r="H2025" s="29">
        <f>Raw_Orders!K2025</f>
        <v>856.51</v>
      </c>
      <c r="I2025" s="25">
        <f>INDEX(tblAccounts[sales_rep_id],MATCH(B2025,tblAccounts[id],0))</f>
        <v>321780</v>
      </c>
      <c r="J2025" s="25">
        <f>INDEX(tblReps[region_id],MATCH(I2025,tblReps[id],0))</f>
        <v>2</v>
      </c>
      <c r="K2025" s="25" t="str">
        <f>INDEX(tblRegions[name],MATCH(J2025,tblRegions[id],0))</f>
        <v>Midwest</v>
      </c>
    </row>
    <row r="2026" spans="1:11" ht="15" customHeight="1" x14ac:dyDescent="0.3">
      <c r="A2026" s="25">
        <f>Raw_Orders!A2026</f>
        <v>2025</v>
      </c>
      <c r="B2026" s="25">
        <f>Raw_Orders!B2026</f>
        <v>2541</v>
      </c>
      <c r="C2026" s="30">
        <f>INT(Raw_Orders!C2026)</f>
        <v>41629</v>
      </c>
      <c r="D2026" s="25">
        <f t="shared" si="93"/>
        <v>2013</v>
      </c>
      <c r="E2026" s="25">
        <f t="shared" si="94"/>
        <v>12</v>
      </c>
      <c r="F2026" s="25" t="str">
        <f t="shared" si="95"/>
        <v>Dec</v>
      </c>
      <c r="G2026" s="25">
        <f>Raw_Orders!G2026</f>
        <v>308</v>
      </c>
      <c r="H2026" s="29">
        <f>Raw_Orders!K2026</f>
        <v>1593.26</v>
      </c>
      <c r="I2026" s="25">
        <f>INDEX(tblAccounts[sales_rep_id],MATCH(B2026,tblAccounts[id],0))</f>
        <v>321800</v>
      </c>
      <c r="J2026" s="25">
        <f>INDEX(tblReps[region_id],MATCH(I2026,tblReps[id],0))</f>
        <v>3</v>
      </c>
      <c r="K2026" s="25" t="str">
        <f>INDEX(tblRegions[name],MATCH(J2026,tblRegions[id],0))</f>
        <v>Southeast</v>
      </c>
    </row>
    <row r="2027" spans="1:11" ht="15" customHeight="1" x14ac:dyDescent="0.3">
      <c r="A2027" s="25">
        <f>Raw_Orders!A2027</f>
        <v>2026</v>
      </c>
      <c r="B2027" s="25">
        <f>Raw_Orders!B2027</f>
        <v>2541</v>
      </c>
      <c r="C2027" s="30">
        <f>INT(Raw_Orders!C2027)</f>
        <v>41688</v>
      </c>
      <c r="D2027" s="25">
        <f t="shared" si="93"/>
        <v>2014</v>
      </c>
      <c r="E2027" s="25">
        <f t="shared" si="94"/>
        <v>2</v>
      </c>
      <c r="F2027" s="25" t="str">
        <f t="shared" si="95"/>
        <v>Feb</v>
      </c>
      <c r="G2027" s="25">
        <f>Raw_Orders!G2027</f>
        <v>386</v>
      </c>
      <c r="H2027" s="29">
        <f>Raw_Orders!K2027</f>
        <v>2185.83</v>
      </c>
      <c r="I2027" s="25">
        <f>INDEX(tblAccounts[sales_rep_id],MATCH(B2027,tblAccounts[id],0))</f>
        <v>321800</v>
      </c>
      <c r="J2027" s="25">
        <f>INDEX(tblReps[region_id],MATCH(I2027,tblReps[id],0))</f>
        <v>3</v>
      </c>
      <c r="K2027" s="25" t="str">
        <f>INDEX(tblRegions[name],MATCH(J2027,tblRegions[id],0))</f>
        <v>Southeast</v>
      </c>
    </row>
    <row r="2028" spans="1:11" ht="15" customHeight="1" x14ac:dyDescent="0.3">
      <c r="A2028" s="25">
        <f>Raw_Orders!A2028</f>
        <v>2027</v>
      </c>
      <c r="B2028" s="25">
        <f>Raw_Orders!B2028</f>
        <v>2541</v>
      </c>
      <c r="C2028" s="30">
        <f>INT(Raw_Orders!C2028)</f>
        <v>41718</v>
      </c>
      <c r="D2028" s="25">
        <f t="shared" si="93"/>
        <v>2014</v>
      </c>
      <c r="E2028" s="25">
        <f t="shared" si="94"/>
        <v>3</v>
      </c>
      <c r="F2028" s="25" t="str">
        <f t="shared" si="95"/>
        <v>Mar</v>
      </c>
      <c r="G2028" s="25">
        <f>Raw_Orders!G2028</f>
        <v>358</v>
      </c>
      <c r="H2028" s="29">
        <f>Raw_Orders!K2028</f>
        <v>1924.65</v>
      </c>
      <c r="I2028" s="25">
        <f>INDEX(tblAccounts[sales_rep_id],MATCH(B2028,tblAccounts[id],0))</f>
        <v>321800</v>
      </c>
      <c r="J2028" s="25">
        <f>INDEX(tblReps[region_id],MATCH(I2028,tblReps[id],0))</f>
        <v>3</v>
      </c>
      <c r="K2028" s="25" t="str">
        <f>INDEX(tblRegions[name],MATCH(J2028,tblRegions[id],0))</f>
        <v>Southeast</v>
      </c>
    </row>
    <row r="2029" spans="1:11" ht="15" customHeight="1" x14ac:dyDescent="0.3">
      <c r="A2029" s="25">
        <f>Raw_Orders!A2029</f>
        <v>2028</v>
      </c>
      <c r="B2029" s="25">
        <f>Raw_Orders!B2029</f>
        <v>2541</v>
      </c>
      <c r="C2029" s="30">
        <f>INT(Raw_Orders!C2029)</f>
        <v>41748</v>
      </c>
      <c r="D2029" s="25">
        <f t="shared" si="93"/>
        <v>2014</v>
      </c>
      <c r="E2029" s="25">
        <f t="shared" si="94"/>
        <v>4</v>
      </c>
      <c r="F2029" s="25" t="str">
        <f t="shared" si="95"/>
        <v>Apr</v>
      </c>
      <c r="G2029" s="25">
        <f>Raw_Orders!G2029</f>
        <v>285</v>
      </c>
      <c r="H2029" s="29">
        <f>Raw_Orders!K2029</f>
        <v>1531.6</v>
      </c>
      <c r="I2029" s="25">
        <f>INDEX(tblAccounts[sales_rep_id],MATCH(B2029,tblAccounts[id],0))</f>
        <v>321800</v>
      </c>
      <c r="J2029" s="25">
        <f>INDEX(tblReps[region_id],MATCH(I2029,tblReps[id],0))</f>
        <v>3</v>
      </c>
      <c r="K2029" s="25" t="str">
        <f>INDEX(tblRegions[name],MATCH(J2029,tblRegions[id],0))</f>
        <v>Southeast</v>
      </c>
    </row>
    <row r="2030" spans="1:11" ht="15" customHeight="1" x14ac:dyDescent="0.3">
      <c r="A2030" s="25">
        <f>Raw_Orders!A2030</f>
        <v>2029</v>
      </c>
      <c r="B2030" s="25">
        <f>Raw_Orders!B2030</f>
        <v>2541</v>
      </c>
      <c r="C2030" s="30">
        <f>INT(Raw_Orders!C2030)</f>
        <v>41777</v>
      </c>
      <c r="D2030" s="25">
        <f t="shared" si="93"/>
        <v>2014</v>
      </c>
      <c r="E2030" s="25">
        <f t="shared" si="94"/>
        <v>5</v>
      </c>
      <c r="F2030" s="25" t="str">
        <f t="shared" si="95"/>
        <v>May</v>
      </c>
      <c r="G2030" s="25">
        <f>Raw_Orders!G2030</f>
        <v>288</v>
      </c>
      <c r="H2030" s="29">
        <f>Raw_Orders!K2030</f>
        <v>1487.12</v>
      </c>
      <c r="I2030" s="25">
        <f>INDEX(tblAccounts[sales_rep_id],MATCH(B2030,tblAccounts[id],0))</f>
        <v>321800</v>
      </c>
      <c r="J2030" s="25">
        <f>INDEX(tblReps[region_id],MATCH(I2030,tblReps[id],0))</f>
        <v>3</v>
      </c>
      <c r="K2030" s="25" t="str">
        <f>INDEX(tblRegions[name],MATCH(J2030,tblRegions[id],0))</f>
        <v>Southeast</v>
      </c>
    </row>
    <row r="2031" spans="1:11" ht="15" customHeight="1" x14ac:dyDescent="0.3">
      <c r="A2031" s="25">
        <f>Raw_Orders!A2031</f>
        <v>2030</v>
      </c>
      <c r="B2031" s="25">
        <f>Raw_Orders!B2031</f>
        <v>2541</v>
      </c>
      <c r="C2031" s="30">
        <f>INT(Raw_Orders!C2031)</f>
        <v>41807</v>
      </c>
      <c r="D2031" s="25">
        <f t="shared" si="93"/>
        <v>2014</v>
      </c>
      <c r="E2031" s="25">
        <f t="shared" si="94"/>
        <v>6</v>
      </c>
      <c r="F2031" s="25" t="str">
        <f t="shared" si="95"/>
        <v>Jun</v>
      </c>
      <c r="G2031" s="25">
        <f>Raw_Orders!G2031</f>
        <v>351</v>
      </c>
      <c r="H2031" s="29">
        <f>Raw_Orders!K2031</f>
        <v>1866.49</v>
      </c>
      <c r="I2031" s="25">
        <f>INDEX(tblAccounts[sales_rep_id],MATCH(B2031,tblAccounts[id],0))</f>
        <v>321800</v>
      </c>
      <c r="J2031" s="25">
        <f>INDEX(tblReps[region_id],MATCH(I2031,tblReps[id],0))</f>
        <v>3</v>
      </c>
      <c r="K2031" s="25" t="str">
        <f>INDEX(tblRegions[name],MATCH(J2031,tblRegions[id],0))</f>
        <v>Southeast</v>
      </c>
    </row>
    <row r="2032" spans="1:11" ht="15" customHeight="1" x14ac:dyDescent="0.3">
      <c r="A2032" s="25">
        <f>Raw_Orders!A2032</f>
        <v>2031</v>
      </c>
      <c r="B2032" s="25">
        <f>Raw_Orders!B2032</f>
        <v>2541</v>
      </c>
      <c r="C2032" s="30">
        <f>INT(Raw_Orders!C2032)</f>
        <v>41837</v>
      </c>
      <c r="D2032" s="25">
        <f t="shared" si="93"/>
        <v>2014</v>
      </c>
      <c r="E2032" s="25">
        <f t="shared" si="94"/>
        <v>7</v>
      </c>
      <c r="F2032" s="25" t="str">
        <f t="shared" si="95"/>
        <v>Jul</v>
      </c>
      <c r="G2032" s="25">
        <f>Raw_Orders!G2032</f>
        <v>335</v>
      </c>
      <c r="H2032" s="29">
        <f>Raw_Orders!K2032</f>
        <v>1781.12</v>
      </c>
      <c r="I2032" s="25">
        <f>INDEX(tblAccounts[sales_rep_id],MATCH(B2032,tblAccounts[id],0))</f>
        <v>321800</v>
      </c>
      <c r="J2032" s="25">
        <f>INDEX(tblReps[region_id],MATCH(I2032,tblReps[id],0))</f>
        <v>3</v>
      </c>
      <c r="K2032" s="25" t="str">
        <f>INDEX(tblRegions[name],MATCH(J2032,tblRegions[id],0))</f>
        <v>Southeast</v>
      </c>
    </row>
    <row r="2033" spans="1:11" ht="15" customHeight="1" x14ac:dyDescent="0.3">
      <c r="A2033" s="25">
        <f>Raw_Orders!A2033</f>
        <v>2032</v>
      </c>
      <c r="B2033" s="25">
        <f>Raw_Orders!B2033</f>
        <v>2541</v>
      </c>
      <c r="C2033" s="30">
        <f>INT(Raw_Orders!C2033)</f>
        <v>41867</v>
      </c>
      <c r="D2033" s="25">
        <f t="shared" si="93"/>
        <v>2014</v>
      </c>
      <c r="E2033" s="25">
        <f t="shared" si="94"/>
        <v>8</v>
      </c>
      <c r="F2033" s="25" t="str">
        <f t="shared" si="95"/>
        <v>Aug</v>
      </c>
      <c r="G2033" s="25">
        <f>Raw_Orders!G2033</f>
        <v>356</v>
      </c>
      <c r="H2033" s="29">
        <f>Raw_Orders!K2033</f>
        <v>1925.28</v>
      </c>
      <c r="I2033" s="25">
        <f>INDEX(tblAccounts[sales_rep_id],MATCH(B2033,tblAccounts[id],0))</f>
        <v>321800</v>
      </c>
      <c r="J2033" s="25">
        <f>INDEX(tblReps[region_id],MATCH(I2033,tblReps[id],0))</f>
        <v>3</v>
      </c>
      <c r="K2033" s="25" t="str">
        <f>INDEX(tblRegions[name],MATCH(J2033,tblRegions[id],0))</f>
        <v>Southeast</v>
      </c>
    </row>
    <row r="2034" spans="1:11" ht="15" customHeight="1" x14ac:dyDescent="0.3">
      <c r="A2034" s="25">
        <f>Raw_Orders!A2034</f>
        <v>2033</v>
      </c>
      <c r="B2034" s="25">
        <f>Raw_Orders!B2034</f>
        <v>2541</v>
      </c>
      <c r="C2034" s="30">
        <f>INT(Raw_Orders!C2034)</f>
        <v>41897</v>
      </c>
      <c r="D2034" s="25">
        <f t="shared" si="93"/>
        <v>2014</v>
      </c>
      <c r="E2034" s="25">
        <f t="shared" si="94"/>
        <v>9</v>
      </c>
      <c r="F2034" s="25" t="str">
        <f t="shared" si="95"/>
        <v>Sep</v>
      </c>
      <c r="G2034" s="25">
        <f>Raw_Orders!G2034</f>
        <v>400</v>
      </c>
      <c r="H2034" s="29">
        <f>Raw_Orders!K2034</f>
        <v>2287.66</v>
      </c>
      <c r="I2034" s="25">
        <f>INDEX(tblAccounts[sales_rep_id],MATCH(B2034,tblAccounts[id],0))</f>
        <v>321800</v>
      </c>
      <c r="J2034" s="25">
        <f>INDEX(tblReps[region_id],MATCH(I2034,tblReps[id],0))</f>
        <v>3</v>
      </c>
      <c r="K2034" s="25" t="str">
        <f>INDEX(tblRegions[name],MATCH(J2034,tblRegions[id],0))</f>
        <v>Southeast</v>
      </c>
    </row>
    <row r="2035" spans="1:11" ht="15" customHeight="1" x14ac:dyDescent="0.3">
      <c r="A2035" s="25">
        <f>Raw_Orders!A2035</f>
        <v>2034</v>
      </c>
      <c r="B2035" s="25">
        <f>Raw_Orders!B2035</f>
        <v>2541</v>
      </c>
      <c r="C2035" s="30">
        <f>INT(Raw_Orders!C2035)</f>
        <v>41927</v>
      </c>
      <c r="D2035" s="25">
        <f t="shared" si="93"/>
        <v>2014</v>
      </c>
      <c r="E2035" s="25">
        <f t="shared" si="94"/>
        <v>10</v>
      </c>
      <c r="F2035" s="25" t="str">
        <f t="shared" si="95"/>
        <v>Oct</v>
      </c>
      <c r="G2035" s="25">
        <f>Raw_Orders!G2035</f>
        <v>510</v>
      </c>
      <c r="H2035" s="29">
        <f>Raw_Orders!K2035</f>
        <v>3215.13</v>
      </c>
      <c r="I2035" s="25">
        <f>INDEX(tblAccounts[sales_rep_id],MATCH(B2035,tblAccounts[id],0))</f>
        <v>321800</v>
      </c>
      <c r="J2035" s="25">
        <f>INDEX(tblReps[region_id],MATCH(I2035,tblReps[id],0))</f>
        <v>3</v>
      </c>
      <c r="K2035" s="25" t="str">
        <f>INDEX(tblRegions[name],MATCH(J2035,tblRegions[id],0))</f>
        <v>Southeast</v>
      </c>
    </row>
    <row r="2036" spans="1:11" ht="15" customHeight="1" x14ac:dyDescent="0.3">
      <c r="A2036" s="25">
        <f>Raw_Orders!A2036</f>
        <v>2035</v>
      </c>
      <c r="B2036" s="25">
        <f>Raw_Orders!B2036</f>
        <v>2541</v>
      </c>
      <c r="C2036" s="30">
        <f>INT(Raw_Orders!C2036)</f>
        <v>41956</v>
      </c>
      <c r="D2036" s="25">
        <f t="shared" si="93"/>
        <v>2014</v>
      </c>
      <c r="E2036" s="25">
        <f t="shared" si="94"/>
        <v>11</v>
      </c>
      <c r="F2036" s="25" t="str">
        <f t="shared" si="95"/>
        <v>Nov</v>
      </c>
      <c r="G2036" s="25">
        <f>Raw_Orders!G2036</f>
        <v>365</v>
      </c>
      <c r="H2036" s="29">
        <f>Raw_Orders!K2036</f>
        <v>1991.47</v>
      </c>
      <c r="I2036" s="25">
        <f>INDEX(tblAccounts[sales_rep_id],MATCH(B2036,tblAccounts[id],0))</f>
        <v>321800</v>
      </c>
      <c r="J2036" s="25">
        <f>INDEX(tblReps[region_id],MATCH(I2036,tblReps[id],0))</f>
        <v>3</v>
      </c>
      <c r="K2036" s="25" t="str">
        <f>INDEX(tblRegions[name],MATCH(J2036,tblRegions[id],0))</f>
        <v>Southeast</v>
      </c>
    </row>
    <row r="2037" spans="1:11" ht="15" customHeight="1" x14ac:dyDescent="0.3">
      <c r="A2037" s="25">
        <f>Raw_Orders!A2037</f>
        <v>2036</v>
      </c>
      <c r="B2037" s="25">
        <f>Raw_Orders!B2037</f>
        <v>2541</v>
      </c>
      <c r="C2037" s="30">
        <f>INT(Raw_Orders!C2037)</f>
        <v>41986</v>
      </c>
      <c r="D2037" s="25">
        <f t="shared" si="93"/>
        <v>2014</v>
      </c>
      <c r="E2037" s="25">
        <f t="shared" si="94"/>
        <v>12</v>
      </c>
      <c r="F2037" s="25" t="str">
        <f t="shared" si="95"/>
        <v>Dec</v>
      </c>
      <c r="G2037" s="25">
        <f>Raw_Orders!G2037</f>
        <v>376</v>
      </c>
      <c r="H2037" s="29">
        <f>Raw_Orders!K2037</f>
        <v>2047.01</v>
      </c>
      <c r="I2037" s="25">
        <f>INDEX(tblAccounts[sales_rep_id],MATCH(B2037,tblAccounts[id],0))</f>
        <v>321800</v>
      </c>
      <c r="J2037" s="25">
        <f>INDEX(tblReps[region_id],MATCH(I2037,tblReps[id],0))</f>
        <v>3</v>
      </c>
      <c r="K2037" s="25" t="str">
        <f>INDEX(tblRegions[name],MATCH(J2037,tblRegions[id],0))</f>
        <v>Southeast</v>
      </c>
    </row>
    <row r="2038" spans="1:11" ht="15" customHeight="1" x14ac:dyDescent="0.3">
      <c r="A2038" s="25">
        <f>Raw_Orders!A2038</f>
        <v>2037</v>
      </c>
      <c r="B2038" s="25">
        <f>Raw_Orders!B2038</f>
        <v>2541</v>
      </c>
      <c r="C2038" s="30">
        <f>INT(Raw_Orders!C2038)</f>
        <v>42015</v>
      </c>
      <c r="D2038" s="25">
        <f t="shared" si="93"/>
        <v>2015</v>
      </c>
      <c r="E2038" s="25">
        <f t="shared" si="94"/>
        <v>1</v>
      </c>
      <c r="F2038" s="25" t="str">
        <f t="shared" si="95"/>
        <v>Jan</v>
      </c>
      <c r="G2038" s="25">
        <f>Raw_Orders!G2038</f>
        <v>431</v>
      </c>
      <c r="H2038" s="29">
        <f>Raw_Orders!K2038</f>
        <v>2516.6999999999998</v>
      </c>
      <c r="I2038" s="25">
        <f>INDEX(tblAccounts[sales_rep_id],MATCH(B2038,tblAccounts[id],0))</f>
        <v>321800</v>
      </c>
      <c r="J2038" s="25">
        <f>INDEX(tblReps[region_id],MATCH(I2038,tblReps[id],0))</f>
        <v>3</v>
      </c>
      <c r="K2038" s="25" t="str">
        <f>INDEX(tblRegions[name],MATCH(J2038,tblRegions[id],0))</f>
        <v>Southeast</v>
      </c>
    </row>
    <row r="2039" spans="1:11" ht="15" customHeight="1" x14ac:dyDescent="0.3">
      <c r="A2039" s="25">
        <f>Raw_Orders!A2039</f>
        <v>2038</v>
      </c>
      <c r="B2039" s="25">
        <f>Raw_Orders!B2039</f>
        <v>2541</v>
      </c>
      <c r="C2039" s="30">
        <f>INT(Raw_Orders!C2039)</f>
        <v>42045</v>
      </c>
      <c r="D2039" s="25">
        <f t="shared" si="93"/>
        <v>2015</v>
      </c>
      <c r="E2039" s="25">
        <f t="shared" si="94"/>
        <v>2</v>
      </c>
      <c r="F2039" s="25" t="str">
        <f t="shared" si="95"/>
        <v>Feb</v>
      </c>
      <c r="G2039" s="25">
        <f>Raw_Orders!G2039</f>
        <v>354</v>
      </c>
      <c r="H2039" s="29">
        <f>Raw_Orders!K2039</f>
        <v>1924.08</v>
      </c>
      <c r="I2039" s="25">
        <f>INDEX(tblAccounts[sales_rep_id],MATCH(B2039,tblAccounts[id],0))</f>
        <v>321800</v>
      </c>
      <c r="J2039" s="25">
        <f>INDEX(tblReps[region_id],MATCH(I2039,tblReps[id],0))</f>
        <v>3</v>
      </c>
      <c r="K2039" s="25" t="str">
        <f>INDEX(tblRegions[name],MATCH(J2039,tblRegions[id],0))</f>
        <v>Southeast</v>
      </c>
    </row>
    <row r="2040" spans="1:11" ht="15" customHeight="1" x14ac:dyDescent="0.3">
      <c r="A2040" s="25">
        <f>Raw_Orders!A2040</f>
        <v>2039</v>
      </c>
      <c r="B2040" s="25">
        <f>Raw_Orders!B2040</f>
        <v>2541</v>
      </c>
      <c r="C2040" s="30">
        <f>INT(Raw_Orders!C2040)</f>
        <v>42074</v>
      </c>
      <c r="D2040" s="25">
        <f t="shared" si="93"/>
        <v>2015</v>
      </c>
      <c r="E2040" s="25">
        <f t="shared" si="94"/>
        <v>3</v>
      </c>
      <c r="F2040" s="25" t="str">
        <f t="shared" si="95"/>
        <v>Mar</v>
      </c>
      <c r="G2040" s="25">
        <f>Raw_Orders!G2040</f>
        <v>350</v>
      </c>
      <c r="H2040" s="29">
        <f>Raw_Orders!K2040</f>
        <v>1850.28</v>
      </c>
      <c r="I2040" s="25">
        <f>INDEX(tblAccounts[sales_rep_id],MATCH(B2040,tblAccounts[id],0))</f>
        <v>321800</v>
      </c>
      <c r="J2040" s="25">
        <f>INDEX(tblReps[region_id],MATCH(I2040,tblReps[id],0))</f>
        <v>3</v>
      </c>
      <c r="K2040" s="25" t="str">
        <f>INDEX(tblRegions[name],MATCH(J2040,tblRegions[id],0))</f>
        <v>Southeast</v>
      </c>
    </row>
    <row r="2041" spans="1:11" ht="15" customHeight="1" x14ac:dyDescent="0.3">
      <c r="A2041" s="25">
        <f>Raw_Orders!A2041</f>
        <v>2040</v>
      </c>
      <c r="B2041" s="25">
        <f>Raw_Orders!B2041</f>
        <v>2541</v>
      </c>
      <c r="C2041" s="30">
        <f>INT(Raw_Orders!C2041)</f>
        <v>42104</v>
      </c>
      <c r="D2041" s="25">
        <f t="shared" si="93"/>
        <v>2015</v>
      </c>
      <c r="E2041" s="25">
        <f t="shared" si="94"/>
        <v>4</v>
      </c>
      <c r="F2041" s="25" t="str">
        <f t="shared" si="95"/>
        <v>Apr</v>
      </c>
      <c r="G2041" s="25">
        <f>Raw_Orders!G2041</f>
        <v>253</v>
      </c>
      <c r="H2041" s="29">
        <f>Raw_Orders!K2041</f>
        <v>1380.07</v>
      </c>
      <c r="I2041" s="25">
        <f>INDEX(tblAccounts[sales_rep_id],MATCH(B2041,tblAccounts[id],0))</f>
        <v>321800</v>
      </c>
      <c r="J2041" s="25">
        <f>INDEX(tblReps[region_id],MATCH(I2041,tblReps[id],0))</f>
        <v>3</v>
      </c>
      <c r="K2041" s="25" t="str">
        <f>INDEX(tblRegions[name],MATCH(J2041,tblRegions[id],0))</f>
        <v>Southeast</v>
      </c>
    </row>
    <row r="2042" spans="1:11" ht="15" customHeight="1" x14ac:dyDescent="0.3">
      <c r="A2042" s="25">
        <f>Raw_Orders!A2042</f>
        <v>2041</v>
      </c>
      <c r="B2042" s="25">
        <f>Raw_Orders!B2042</f>
        <v>2541</v>
      </c>
      <c r="C2042" s="30">
        <f>INT(Raw_Orders!C2042)</f>
        <v>42134</v>
      </c>
      <c r="D2042" s="25">
        <f t="shared" si="93"/>
        <v>2015</v>
      </c>
      <c r="E2042" s="25">
        <f t="shared" si="94"/>
        <v>5</v>
      </c>
      <c r="F2042" s="25" t="str">
        <f t="shared" si="95"/>
        <v>May</v>
      </c>
      <c r="G2042" s="25">
        <f>Raw_Orders!G2042</f>
        <v>349</v>
      </c>
      <c r="H2042" s="29">
        <f>Raw_Orders!K2042</f>
        <v>1811.51</v>
      </c>
      <c r="I2042" s="25">
        <f>INDEX(tblAccounts[sales_rep_id],MATCH(B2042,tblAccounts[id],0))</f>
        <v>321800</v>
      </c>
      <c r="J2042" s="25">
        <f>INDEX(tblReps[region_id],MATCH(I2042,tblReps[id],0))</f>
        <v>3</v>
      </c>
      <c r="K2042" s="25" t="str">
        <f>INDEX(tblRegions[name],MATCH(J2042,tblRegions[id],0))</f>
        <v>Southeast</v>
      </c>
    </row>
    <row r="2043" spans="1:11" ht="15" customHeight="1" x14ac:dyDescent="0.3">
      <c r="A2043" s="25">
        <f>Raw_Orders!A2043</f>
        <v>2042</v>
      </c>
      <c r="B2043" s="25">
        <f>Raw_Orders!B2043</f>
        <v>2541</v>
      </c>
      <c r="C2043" s="30">
        <f>INT(Raw_Orders!C2043)</f>
        <v>42163</v>
      </c>
      <c r="D2043" s="25">
        <f t="shared" si="93"/>
        <v>2015</v>
      </c>
      <c r="E2043" s="25">
        <f t="shared" si="94"/>
        <v>6</v>
      </c>
      <c r="F2043" s="25" t="str">
        <f t="shared" si="95"/>
        <v>Jun</v>
      </c>
      <c r="G2043" s="25">
        <f>Raw_Orders!G2043</f>
        <v>349</v>
      </c>
      <c r="H2043" s="29">
        <f>Raw_Orders!K2043</f>
        <v>1876.59</v>
      </c>
      <c r="I2043" s="25">
        <f>INDEX(tblAccounts[sales_rep_id],MATCH(B2043,tblAccounts[id],0))</f>
        <v>321800</v>
      </c>
      <c r="J2043" s="25">
        <f>INDEX(tblReps[region_id],MATCH(I2043,tblReps[id],0))</f>
        <v>3</v>
      </c>
      <c r="K2043" s="25" t="str">
        <f>INDEX(tblRegions[name],MATCH(J2043,tblRegions[id],0))</f>
        <v>Southeast</v>
      </c>
    </row>
    <row r="2044" spans="1:11" ht="15" customHeight="1" x14ac:dyDescent="0.3">
      <c r="A2044" s="25">
        <f>Raw_Orders!A2044</f>
        <v>2043</v>
      </c>
      <c r="B2044" s="25">
        <f>Raw_Orders!B2044</f>
        <v>2541</v>
      </c>
      <c r="C2044" s="30">
        <f>INT(Raw_Orders!C2044)</f>
        <v>42192</v>
      </c>
      <c r="D2044" s="25">
        <f t="shared" si="93"/>
        <v>2015</v>
      </c>
      <c r="E2044" s="25">
        <f t="shared" si="94"/>
        <v>7</v>
      </c>
      <c r="F2044" s="25" t="str">
        <f t="shared" si="95"/>
        <v>Jul</v>
      </c>
      <c r="G2044" s="25">
        <f>Raw_Orders!G2044</f>
        <v>386</v>
      </c>
      <c r="H2044" s="29">
        <f>Raw_Orders!K2044</f>
        <v>2080.69</v>
      </c>
      <c r="I2044" s="25">
        <f>INDEX(tblAccounts[sales_rep_id],MATCH(B2044,tblAccounts[id],0))</f>
        <v>321800</v>
      </c>
      <c r="J2044" s="25">
        <f>INDEX(tblReps[region_id],MATCH(I2044,tblReps[id],0))</f>
        <v>3</v>
      </c>
      <c r="K2044" s="25" t="str">
        <f>INDEX(tblRegions[name],MATCH(J2044,tblRegions[id],0))</f>
        <v>Southeast</v>
      </c>
    </row>
    <row r="2045" spans="1:11" ht="15" customHeight="1" x14ac:dyDescent="0.3">
      <c r="A2045" s="25">
        <f>Raw_Orders!A2045</f>
        <v>2044</v>
      </c>
      <c r="B2045" s="25">
        <f>Raw_Orders!B2045</f>
        <v>2541</v>
      </c>
      <c r="C2045" s="30">
        <f>INT(Raw_Orders!C2045)</f>
        <v>42222</v>
      </c>
      <c r="D2045" s="25">
        <f t="shared" si="93"/>
        <v>2015</v>
      </c>
      <c r="E2045" s="25">
        <f t="shared" si="94"/>
        <v>8</v>
      </c>
      <c r="F2045" s="25" t="str">
        <f t="shared" si="95"/>
        <v>Aug</v>
      </c>
      <c r="G2045" s="25">
        <f>Raw_Orders!G2045</f>
        <v>365</v>
      </c>
      <c r="H2045" s="29">
        <f>Raw_Orders!K2045</f>
        <v>1961.43</v>
      </c>
      <c r="I2045" s="25">
        <f>INDEX(tblAccounts[sales_rep_id],MATCH(B2045,tblAccounts[id],0))</f>
        <v>321800</v>
      </c>
      <c r="J2045" s="25">
        <f>INDEX(tblReps[region_id],MATCH(I2045,tblReps[id],0))</f>
        <v>3</v>
      </c>
      <c r="K2045" s="25" t="str">
        <f>INDEX(tblRegions[name],MATCH(J2045,tblRegions[id],0))</f>
        <v>Southeast</v>
      </c>
    </row>
    <row r="2046" spans="1:11" ht="15" customHeight="1" x14ac:dyDescent="0.3">
      <c r="A2046" s="25">
        <f>Raw_Orders!A2046</f>
        <v>2045</v>
      </c>
      <c r="B2046" s="25">
        <f>Raw_Orders!B2046</f>
        <v>2541</v>
      </c>
      <c r="C2046" s="30">
        <f>INT(Raw_Orders!C2046)</f>
        <v>42251</v>
      </c>
      <c r="D2046" s="25">
        <f t="shared" si="93"/>
        <v>2015</v>
      </c>
      <c r="E2046" s="25">
        <f t="shared" si="94"/>
        <v>9</v>
      </c>
      <c r="F2046" s="25" t="str">
        <f t="shared" si="95"/>
        <v>Sep</v>
      </c>
      <c r="G2046" s="25">
        <f>Raw_Orders!G2046</f>
        <v>335</v>
      </c>
      <c r="H2046" s="29">
        <f>Raw_Orders!K2046</f>
        <v>1753.03</v>
      </c>
      <c r="I2046" s="25">
        <f>INDEX(tblAccounts[sales_rep_id],MATCH(B2046,tblAccounts[id],0))</f>
        <v>321800</v>
      </c>
      <c r="J2046" s="25">
        <f>INDEX(tblReps[region_id],MATCH(I2046,tblReps[id],0))</f>
        <v>3</v>
      </c>
      <c r="K2046" s="25" t="str">
        <f>INDEX(tblRegions[name],MATCH(J2046,tblRegions[id],0))</f>
        <v>Southeast</v>
      </c>
    </row>
    <row r="2047" spans="1:11" ht="15" customHeight="1" x14ac:dyDescent="0.3">
      <c r="A2047" s="25">
        <f>Raw_Orders!A2047</f>
        <v>2046</v>
      </c>
      <c r="B2047" s="25">
        <f>Raw_Orders!B2047</f>
        <v>2541</v>
      </c>
      <c r="C2047" s="30">
        <f>INT(Raw_Orders!C2047)</f>
        <v>42280</v>
      </c>
      <c r="D2047" s="25">
        <f t="shared" si="93"/>
        <v>2015</v>
      </c>
      <c r="E2047" s="25">
        <f t="shared" si="94"/>
        <v>10</v>
      </c>
      <c r="F2047" s="25" t="str">
        <f t="shared" si="95"/>
        <v>Oct</v>
      </c>
      <c r="G2047" s="25">
        <f>Raw_Orders!G2047</f>
        <v>427</v>
      </c>
      <c r="H2047" s="29">
        <f>Raw_Orders!K2047</f>
        <v>2517.7600000000002</v>
      </c>
      <c r="I2047" s="25">
        <f>INDEX(tblAccounts[sales_rep_id],MATCH(B2047,tblAccounts[id],0))</f>
        <v>321800</v>
      </c>
      <c r="J2047" s="25">
        <f>INDEX(tblReps[region_id],MATCH(I2047,tblReps[id],0))</f>
        <v>3</v>
      </c>
      <c r="K2047" s="25" t="str">
        <f>INDEX(tblRegions[name],MATCH(J2047,tblRegions[id],0))</f>
        <v>Southeast</v>
      </c>
    </row>
    <row r="2048" spans="1:11" ht="15" customHeight="1" x14ac:dyDescent="0.3">
      <c r="A2048" s="25">
        <f>Raw_Orders!A2048</f>
        <v>2047</v>
      </c>
      <c r="B2048" s="25">
        <f>Raw_Orders!B2048</f>
        <v>2541</v>
      </c>
      <c r="C2048" s="30">
        <f>INT(Raw_Orders!C2048)</f>
        <v>42310</v>
      </c>
      <c r="D2048" s="25">
        <f t="shared" si="93"/>
        <v>2015</v>
      </c>
      <c r="E2048" s="25">
        <f t="shared" si="94"/>
        <v>11</v>
      </c>
      <c r="F2048" s="25" t="str">
        <f t="shared" si="95"/>
        <v>Nov</v>
      </c>
      <c r="G2048" s="25">
        <f>Raw_Orders!G2048</f>
        <v>389</v>
      </c>
      <c r="H2048" s="29">
        <f>Raw_Orders!K2048</f>
        <v>2176.19</v>
      </c>
      <c r="I2048" s="25">
        <f>INDEX(tblAccounts[sales_rep_id],MATCH(B2048,tblAccounts[id],0))</f>
        <v>321800</v>
      </c>
      <c r="J2048" s="25">
        <f>INDEX(tblReps[region_id],MATCH(I2048,tblReps[id],0))</f>
        <v>3</v>
      </c>
      <c r="K2048" s="25" t="str">
        <f>INDEX(tblRegions[name],MATCH(J2048,tblRegions[id],0))</f>
        <v>Southeast</v>
      </c>
    </row>
    <row r="2049" spans="1:11" ht="15" customHeight="1" x14ac:dyDescent="0.3">
      <c r="A2049" s="25">
        <f>Raw_Orders!A2049</f>
        <v>2048</v>
      </c>
      <c r="B2049" s="25">
        <f>Raw_Orders!B2049</f>
        <v>2541</v>
      </c>
      <c r="C2049" s="30">
        <f>INT(Raw_Orders!C2049)</f>
        <v>42339</v>
      </c>
      <c r="D2049" s="25">
        <f t="shared" si="93"/>
        <v>2015</v>
      </c>
      <c r="E2049" s="25">
        <f t="shared" si="94"/>
        <v>12</v>
      </c>
      <c r="F2049" s="25" t="str">
        <f t="shared" si="95"/>
        <v>Dec</v>
      </c>
      <c r="G2049" s="25">
        <f>Raw_Orders!G2049</f>
        <v>315</v>
      </c>
      <c r="H2049" s="29">
        <f>Raw_Orders!K2049</f>
        <v>1644.39</v>
      </c>
      <c r="I2049" s="25">
        <f>INDEX(tblAccounts[sales_rep_id],MATCH(B2049,tblAccounts[id],0))</f>
        <v>321800</v>
      </c>
      <c r="J2049" s="25">
        <f>INDEX(tblReps[region_id],MATCH(I2049,tblReps[id],0))</f>
        <v>3</v>
      </c>
      <c r="K2049" s="25" t="str">
        <f>INDEX(tblRegions[name],MATCH(J2049,tblRegions[id],0))</f>
        <v>Southeast</v>
      </c>
    </row>
    <row r="2050" spans="1:11" ht="15" customHeight="1" x14ac:dyDescent="0.3">
      <c r="A2050" s="25">
        <f>Raw_Orders!A2050</f>
        <v>2049</v>
      </c>
      <c r="B2050" s="25">
        <f>Raw_Orders!B2050</f>
        <v>2541</v>
      </c>
      <c r="C2050" s="30">
        <f>INT(Raw_Orders!C2050)</f>
        <v>42368</v>
      </c>
      <c r="D2050" s="25">
        <f t="shared" ref="D2050:D2113" si="96">YEAR(C2050)</f>
        <v>2015</v>
      </c>
      <c r="E2050" s="25">
        <f t="shared" ref="E2050:E2113" si="97">MONTH(C2050)</f>
        <v>12</v>
      </c>
      <c r="F2050" s="25" t="str">
        <f t="shared" ref="F2050:F2113" si="98">TEXT(C2050,"mmm")</f>
        <v>Dec</v>
      </c>
      <c r="G2050" s="25">
        <f>Raw_Orders!G2050</f>
        <v>327</v>
      </c>
      <c r="H2050" s="29">
        <f>Raw_Orders!K2050</f>
        <v>1762.44</v>
      </c>
      <c r="I2050" s="25">
        <f>INDEX(tblAccounts[sales_rep_id],MATCH(B2050,tblAccounts[id],0))</f>
        <v>321800</v>
      </c>
      <c r="J2050" s="25">
        <f>INDEX(tblReps[region_id],MATCH(I2050,tblReps[id],0))</f>
        <v>3</v>
      </c>
      <c r="K2050" s="25" t="str">
        <f>INDEX(tblRegions[name],MATCH(J2050,tblRegions[id],0))</f>
        <v>Southeast</v>
      </c>
    </row>
    <row r="2051" spans="1:11" ht="15" customHeight="1" x14ac:dyDescent="0.3">
      <c r="A2051" s="25">
        <f>Raw_Orders!A2051</f>
        <v>2050</v>
      </c>
      <c r="B2051" s="25">
        <f>Raw_Orders!B2051</f>
        <v>2541</v>
      </c>
      <c r="C2051" s="30">
        <f>INT(Raw_Orders!C2051)</f>
        <v>42398</v>
      </c>
      <c r="D2051" s="25">
        <f t="shared" si="96"/>
        <v>2016</v>
      </c>
      <c r="E2051" s="25">
        <f t="shared" si="97"/>
        <v>1</v>
      </c>
      <c r="F2051" s="25" t="str">
        <f t="shared" si="98"/>
        <v>Jan</v>
      </c>
      <c r="G2051" s="25">
        <f>Raw_Orders!G2051</f>
        <v>357</v>
      </c>
      <c r="H2051" s="29">
        <f>Raw_Orders!K2051</f>
        <v>1932.77</v>
      </c>
      <c r="I2051" s="25">
        <f>INDEX(tblAccounts[sales_rep_id],MATCH(B2051,tblAccounts[id],0))</f>
        <v>321800</v>
      </c>
      <c r="J2051" s="25">
        <f>INDEX(tblReps[region_id],MATCH(I2051,tblReps[id],0))</f>
        <v>3</v>
      </c>
      <c r="K2051" s="25" t="str">
        <f>INDEX(tblRegions[name],MATCH(J2051,tblRegions[id],0))</f>
        <v>Southeast</v>
      </c>
    </row>
    <row r="2052" spans="1:11" ht="15" customHeight="1" x14ac:dyDescent="0.3">
      <c r="A2052" s="25">
        <f>Raw_Orders!A2052</f>
        <v>2051</v>
      </c>
      <c r="B2052" s="25">
        <f>Raw_Orders!B2052</f>
        <v>2541</v>
      </c>
      <c r="C2052" s="30">
        <f>INT(Raw_Orders!C2052)</f>
        <v>42427</v>
      </c>
      <c r="D2052" s="25">
        <f t="shared" si="96"/>
        <v>2016</v>
      </c>
      <c r="E2052" s="25">
        <f t="shared" si="97"/>
        <v>2</v>
      </c>
      <c r="F2052" s="25" t="str">
        <f t="shared" si="98"/>
        <v>Feb</v>
      </c>
      <c r="G2052" s="25">
        <f>Raw_Orders!G2052</f>
        <v>304</v>
      </c>
      <c r="H2052" s="29">
        <f>Raw_Orders!K2052</f>
        <v>1644.56</v>
      </c>
      <c r="I2052" s="25">
        <f>INDEX(tblAccounts[sales_rep_id],MATCH(B2052,tblAccounts[id],0))</f>
        <v>321800</v>
      </c>
      <c r="J2052" s="25">
        <f>INDEX(tblReps[region_id],MATCH(I2052,tblReps[id],0))</f>
        <v>3</v>
      </c>
      <c r="K2052" s="25" t="str">
        <f>INDEX(tblRegions[name],MATCH(J2052,tblRegions[id],0))</f>
        <v>Southeast</v>
      </c>
    </row>
    <row r="2053" spans="1:11" ht="15" customHeight="1" x14ac:dyDescent="0.3">
      <c r="A2053" s="25">
        <f>Raw_Orders!A2053</f>
        <v>2052</v>
      </c>
      <c r="B2053" s="25">
        <f>Raw_Orders!B2053</f>
        <v>2541</v>
      </c>
      <c r="C2053" s="30">
        <f>INT(Raw_Orders!C2053)</f>
        <v>42456</v>
      </c>
      <c r="D2053" s="25">
        <f t="shared" si="96"/>
        <v>2016</v>
      </c>
      <c r="E2053" s="25">
        <f t="shared" si="97"/>
        <v>3</v>
      </c>
      <c r="F2053" s="25" t="str">
        <f t="shared" si="98"/>
        <v>Mar</v>
      </c>
      <c r="G2053" s="25">
        <f>Raw_Orders!G2053</f>
        <v>306</v>
      </c>
      <c r="H2053" s="29">
        <f>Raw_Orders!K2053</f>
        <v>1599.44</v>
      </c>
      <c r="I2053" s="25">
        <f>INDEX(tblAccounts[sales_rep_id],MATCH(B2053,tblAccounts[id],0))</f>
        <v>321800</v>
      </c>
      <c r="J2053" s="25">
        <f>INDEX(tblReps[region_id],MATCH(I2053,tblReps[id],0))</f>
        <v>3</v>
      </c>
      <c r="K2053" s="25" t="str">
        <f>INDEX(tblRegions[name],MATCH(J2053,tblRegions[id],0))</f>
        <v>Southeast</v>
      </c>
    </row>
    <row r="2054" spans="1:11" ht="15" customHeight="1" x14ac:dyDescent="0.3">
      <c r="A2054" s="25">
        <f>Raw_Orders!A2054</f>
        <v>2053</v>
      </c>
      <c r="B2054" s="25">
        <f>Raw_Orders!B2054</f>
        <v>2541</v>
      </c>
      <c r="C2054" s="30">
        <f>INT(Raw_Orders!C2054)</f>
        <v>42485</v>
      </c>
      <c r="D2054" s="25">
        <f t="shared" si="96"/>
        <v>2016</v>
      </c>
      <c r="E2054" s="25">
        <f t="shared" si="97"/>
        <v>4</v>
      </c>
      <c r="F2054" s="25" t="str">
        <f t="shared" si="98"/>
        <v>Apr</v>
      </c>
      <c r="G2054" s="25">
        <f>Raw_Orders!G2054</f>
        <v>380</v>
      </c>
      <c r="H2054" s="29">
        <f>Raw_Orders!K2054</f>
        <v>2039.37</v>
      </c>
      <c r="I2054" s="25">
        <f>INDEX(tblAccounts[sales_rep_id],MATCH(B2054,tblAccounts[id],0))</f>
        <v>321800</v>
      </c>
      <c r="J2054" s="25">
        <f>INDEX(tblReps[region_id],MATCH(I2054,tblReps[id],0))</f>
        <v>3</v>
      </c>
      <c r="K2054" s="25" t="str">
        <f>INDEX(tblRegions[name],MATCH(J2054,tblRegions[id],0))</f>
        <v>Southeast</v>
      </c>
    </row>
    <row r="2055" spans="1:11" ht="15" customHeight="1" x14ac:dyDescent="0.3">
      <c r="A2055" s="25">
        <f>Raw_Orders!A2055</f>
        <v>2054</v>
      </c>
      <c r="B2055" s="25">
        <f>Raw_Orders!B2055</f>
        <v>2541</v>
      </c>
      <c r="C2055" s="30">
        <f>INT(Raw_Orders!C2055)</f>
        <v>42514</v>
      </c>
      <c r="D2055" s="25">
        <f t="shared" si="96"/>
        <v>2016</v>
      </c>
      <c r="E2055" s="25">
        <f t="shared" si="97"/>
        <v>5</v>
      </c>
      <c r="F2055" s="25" t="str">
        <f t="shared" si="98"/>
        <v>May</v>
      </c>
      <c r="G2055" s="25">
        <f>Raw_Orders!G2055</f>
        <v>486</v>
      </c>
      <c r="H2055" s="29">
        <f>Raw_Orders!K2055</f>
        <v>2891.37</v>
      </c>
      <c r="I2055" s="25">
        <f>INDEX(tblAccounts[sales_rep_id],MATCH(B2055,tblAccounts[id],0))</f>
        <v>321800</v>
      </c>
      <c r="J2055" s="25">
        <f>INDEX(tblReps[region_id],MATCH(I2055,tblReps[id],0))</f>
        <v>3</v>
      </c>
      <c r="K2055" s="25" t="str">
        <f>INDEX(tblRegions[name],MATCH(J2055,tblRegions[id],0))</f>
        <v>Southeast</v>
      </c>
    </row>
    <row r="2056" spans="1:11" ht="15" customHeight="1" x14ac:dyDescent="0.3">
      <c r="A2056" s="25">
        <f>Raw_Orders!A2056</f>
        <v>2055</v>
      </c>
      <c r="B2056" s="25">
        <f>Raw_Orders!B2056</f>
        <v>2541</v>
      </c>
      <c r="C2056" s="30">
        <f>INT(Raw_Orders!C2056)</f>
        <v>42544</v>
      </c>
      <c r="D2056" s="25">
        <f t="shared" si="96"/>
        <v>2016</v>
      </c>
      <c r="E2056" s="25">
        <f t="shared" si="97"/>
        <v>6</v>
      </c>
      <c r="F2056" s="25" t="str">
        <f t="shared" si="98"/>
        <v>Jun</v>
      </c>
      <c r="G2056" s="25">
        <f>Raw_Orders!G2056</f>
        <v>449</v>
      </c>
      <c r="H2056" s="29">
        <f>Raw_Orders!K2056</f>
        <v>2600.36</v>
      </c>
      <c r="I2056" s="25">
        <f>INDEX(tblAccounts[sales_rep_id],MATCH(B2056,tblAccounts[id],0))</f>
        <v>321800</v>
      </c>
      <c r="J2056" s="25">
        <f>INDEX(tblReps[region_id],MATCH(I2056,tblReps[id],0))</f>
        <v>3</v>
      </c>
      <c r="K2056" s="25" t="str">
        <f>INDEX(tblRegions[name],MATCH(J2056,tblRegions[id],0))</f>
        <v>Southeast</v>
      </c>
    </row>
    <row r="2057" spans="1:11" ht="15" customHeight="1" x14ac:dyDescent="0.3">
      <c r="A2057" s="25">
        <f>Raw_Orders!A2057</f>
        <v>2056</v>
      </c>
      <c r="B2057" s="25">
        <f>Raw_Orders!B2057</f>
        <v>2541</v>
      </c>
      <c r="C2057" s="30">
        <f>INT(Raw_Orders!C2057)</f>
        <v>42574</v>
      </c>
      <c r="D2057" s="25">
        <f t="shared" si="96"/>
        <v>2016</v>
      </c>
      <c r="E2057" s="25">
        <f t="shared" si="97"/>
        <v>7</v>
      </c>
      <c r="F2057" s="25" t="str">
        <f t="shared" si="98"/>
        <v>Jul</v>
      </c>
      <c r="G2057" s="25">
        <f>Raw_Orders!G2057</f>
        <v>182</v>
      </c>
      <c r="H2057" s="29">
        <f>Raw_Orders!K2057</f>
        <v>1001.98</v>
      </c>
      <c r="I2057" s="25">
        <f>INDEX(tblAccounts[sales_rep_id],MATCH(B2057,tblAccounts[id],0))</f>
        <v>321800</v>
      </c>
      <c r="J2057" s="25">
        <f>INDEX(tblReps[region_id],MATCH(I2057,tblReps[id],0))</f>
        <v>3</v>
      </c>
      <c r="K2057" s="25" t="str">
        <f>INDEX(tblRegions[name],MATCH(J2057,tblRegions[id],0))</f>
        <v>Southeast</v>
      </c>
    </row>
    <row r="2058" spans="1:11" ht="15" customHeight="1" x14ac:dyDescent="0.3">
      <c r="A2058" s="25">
        <f>Raw_Orders!A2058</f>
        <v>2057</v>
      </c>
      <c r="B2058" s="25">
        <f>Raw_Orders!B2058</f>
        <v>2541</v>
      </c>
      <c r="C2058" s="30">
        <f>INT(Raw_Orders!C2058)</f>
        <v>42604</v>
      </c>
      <c r="D2058" s="25">
        <f t="shared" si="96"/>
        <v>2016</v>
      </c>
      <c r="E2058" s="25">
        <f t="shared" si="97"/>
        <v>8</v>
      </c>
      <c r="F2058" s="25" t="str">
        <f t="shared" si="98"/>
        <v>Aug</v>
      </c>
      <c r="G2058" s="25">
        <f>Raw_Orders!G2058</f>
        <v>304</v>
      </c>
      <c r="H2058" s="29">
        <f>Raw_Orders!K2058</f>
        <v>1556.96</v>
      </c>
      <c r="I2058" s="25">
        <f>INDEX(tblAccounts[sales_rep_id],MATCH(B2058,tblAccounts[id],0))</f>
        <v>321800</v>
      </c>
      <c r="J2058" s="25">
        <f>INDEX(tblReps[region_id],MATCH(I2058,tblReps[id],0))</f>
        <v>3</v>
      </c>
      <c r="K2058" s="25" t="str">
        <f>INDEX(tblRegions[name],MATCH(J2058,tblRegions[id],0))</f>
        <v>Southeast</v>
      </c>
    </row>
    <row r="2059" spans="1:11" ht="15" customHeight="1" x14ac:dyDescent="0.3">
      <c r="A2059" s="25">
        <f>Raw_Orders!A2059</f>
        <v>2058</v>
      </c>
      <c r="B2059" s="25">
        <f>Raw_Orders!B2059</f>
        <v>2541</v>
      </c>
      <c r="C2059" s="30">
        <f>INT(Raw_Orders!C2059)</f>
        <v>42634</v>
      </c>
      <c r="D2059" s="25">
        <f t="shared" si="96"/>
        <v>2016</v>
      </c>
      <c r="E2059" s="25">
        <f t="shared" si="97"/>
        <v>9</v>
      </c>
      <c r="F2059" s="25" t="str">
        <f t="shared" si="98"/>
        <v>Sep</v>
      </c>
      <c r="G2059" s="25">
        <f>Raw_Orders!G2059</f>
        <v>406</v>
      </c>
      <c r="H2059" s="29">
        <f>Raw_Orders!K2059</f>
        <v>2342.58</v>
      </c>
      <c r="I2059" s="25">
        <f>INDEX(tblAccounts[sales_rep_id],MATCH(B2059,tblAccounts[id],0))</f>
        <v>321800</v>
      </c>
      <c r="J2059" s="25">
        <f>INDEX(tblReps[region_id],MATCH(I2059,tblReps[id],0))</f>
        <v>3</v>
      </c>
      <c r="K2059" s="25" t="str">
        <f>INDEX(tblRegions[name],MATCH(J2059,tblRegions[id],0))</f>
        <v>Southeast</v>
      </c>
    </row>
    <row r="2060" spans="1:11" ht="15" customHeight="1" x14ac:dyDescent="0.3">
      <c r="A2060" s="25">
        <f>Raw_Orders!A2060</f>
        <v>2059</v>
      </c>
      <c r="B2060" s="25">
        <f>Raw_Orders!B2060</f>
        <v>2541</v>
      </c>
      <c r="C2060" s="30">
        <f>INT(Raw_Orders!C2060)</f>
        <v>42664</v>
      </c>
      <c r="D2060" s="25">
        <f t="shared" si="96"/>
        <v>2016</v>
      </c>
      <c r="E2060" s="25">
        <f t="shared" si="97"/>
        <v>10</v>
      </c>
      <c r="F2060" s="25" t="str">
        <f t="shared" si="98"/>
        <v>Oct</v>
      </c>
      <c r="G2060" s="25">
        <f>Raw_Orders!G2060</f>
        <v>347</v>
      </c>
      <c r="H2060" s="29">
        <f>Raw_Orders!K2060</f>
        <v>1817.79</v>
      </c>
      <c r="I2060" s="25">
        <f>INDEX(tblAccounts[sales_rep_id],MATCH(B2060,tblAccounts[id],0))</f>
        <v>321800</v>
      </c>
      <c r="J2060" s="25">
        <f>INDEX(tblReps[region_id],MATCH(I2060,tblReps[id],0))</f>
        <v>3</v>
      </c>
      <c r="K2060" s="25" t="str">
        <f>INDEX(tblRegions[name],MATCH(J2060,tblRegions[id],0))</f>
        <v>Southeast</v>
      </c>
    </row>
    <row r="2061" spans="1:11" ht="15" customHeight="1" x14ac:dyDescent="0.3">
      <c r="A2061" s="25">
        <f>Raw_Orders!A2061</f>
        <v>2060</v>
      </c>
      <c r="B2061" s="25">
        <f>Raw_Orders!B2061</f>
        <v>2541</v>
      </c>
      <c r="C2061" s="30">
        <f>INT(Raw_Orders!C2061)</f>
        <v>42694</v>
      </c>
      <c r="D2061" s="25">
        <f t="shared" si="96"/>
        <v>2016</v>
      </c>
      <c r="E2061" s="25">
        <f t="shared" si="97"/>
        <v>11</v>
      </c>
      <c r="F2061" s="25" t="str">
        <f t="shared" si="98"/>
        <v>Nov</v>
      </c>
      <c r="G2061" s="25">
        <f>Raw_Orders!G2061</f>
        <v>312</v>
      </c>
      <c r="H2061" s="29">
        <f>Raw_Orders!K2061</f>
        <v>1659.38</v>
      </c>
      <c r="I2061" s="25">
        <f>INDEX(tblAccounts[sales_rep_id],MATCH(B2061,tblAccounts[id],0))</f>
        <v>321800</v>
      </c>
      <c r="J2061" s="25">
        <f>INDEX(tblReps[region_id],MATCH(I2061,tblReps[id],0))</f>
        <v>3</v>
      </c>
      <c r="K2061" s="25" t="str">
        <f>INDEX(tblRegions[name],MATCH(J2061,tblRegions[id],0))</f>
        <v>Southeast</v>
      </c>
    </row>
    <row r="2062" spans="1:11" ht="15" customHeight="1" x14ac:dyDescent="0.3">
      <c r="A2062" s="25">
        <f>Raw_Orders!A2062</f>
        <v>2061</v>
      </c>
      <c r="B2062" s="25">
        <f>Raw_Orders!B2062</f>
        <v>2541</v>
      </c>
      <c r="C2062" s="30">
        <f>INT(Raw_Orders!C2062)</f>
        <v>42723</v>
      </c>
      <c r="D2062" s="25">
        <f t="shared" si="96"/>
        <v>2016</v>
      </c>
      <c r="E2062" s="25">
        <f t="shared" si="97"/>
        <v>12</v>
      </c>
      <c r="F2062" s="25" t="str">
        <f t="shared" si="98"/>
        <v>Dec</v>
      </c>
      <c r="G2062" s="25">
        <f>Raw_Orders!G2062</f>
        <v>341</v>
      </c>
      <c r="H2062" s="29">
        <f>Raw_Orders!K2062</f>
        <v>1832.32</v>
      </c>
      <c r="I2062" s="25">
        <f>INDEX(tblAccounts[sales_rep_id],MATCH(B2062,tblAccounts[id],0))</f>
        <v>321800</v>
      </c>
      <c r="J2062" s="25">
        <f>INDEX(tblReps[region_id],MATCH(I2062,tblReps[id],0))</f>
        <v>3</v>
      </c>
      <c r="K2062" s="25" t="str">
        <f>INDEX(tblRegions[name],MATCH(J2062,tblRegions[id],0))</f>
        <v>Southeast</v>
      </c>
    </row>
    <row r="2063" spans="1:11" ht="15" customHeight="1" x14ac:dyDescent="0.3">
      <c r="A2063" s="25">
        <f>Raw_Orders!A2063</f>
        <v>2062</v>
      </c>
      <c r="B2063" s="25">
        <f>Raw_Orders!B2063</f>
        <v>2551</v>
      </c>
      <c r="C2063" s="30">
        <f>INT(Raw_Orders!C2063)</f>
        <v>42545</v>
      </c>
      <c r="D2063" s="25">
        <f t="shared" si="96"/>
        <v>2016</v>
      </c>
      <c r="E2063" s="25">
        <f t="shared" si="97"/>
        <v>6</v>
      </c>
      <c r="F2063" s="25" t="str">
        <f t="shared" si="98"/>
        <v>Jun</v>
      </c>
      <c r="G2063" s="25">
        <f>Raw_Orders!G2063</f>
        <v>528</v>
      </c>
      <c r="H2063" s="29">
        <f>Raw_Orders!K2063</f>
        <v>2708.54</v>
      </c>
      <c r="I2063" s="25">
        <f>INDEX(tblAccounts[sales_rep_id],MATCH(B2063,tblAccounts[id],0))</f>
        <v>321810</v>
      </c>
      <c r="J2063" s="25">
        <f>INDEX(tblReps[region_id],MATCH(I2063,tblReps[id],0))</f>
        <v>3</v>
      </c>
      <c r="K2063" s="25" t="str">
        <f>INDEX(tblRegions[name],MATCH(J2063,tblRegions[id],0))</f>
        <v>Southeast</v>
      </c>
    </row>
    <row r="2064" spans="1:11" ht="15" customHeight="1" x14ac:dyDescent="0.3">
      <c r="A2064" s="25">
        <f>Raw_Orders!A2064</f>
        <v>2063</v>
      </c>
      <c r="B2064" s="25">
        <f>Raw_Orders!B2064</f>
        <v>2551</v>
      </c>
      <c r="C2064" s="30">
        <f>INT(Raw_Orders!C2064)</f>
        <v>42574</v>
      </c>
      <c r="D2064" s="25">
        <f t="shared" si="96"/>
        <v>2016</v>
      </c>
      <c r="E2064" s="25">
        <f t="shared" si="97"/>
        <v>7</v>
      </c>
      <c r="F2064" s="25" t="str">
        <f t="shared" si="98"/>
        <v>Jul</v>
      </c>
      <c r="G2064" s="25">
        <f>Raw_Orders!G2064</f>
        <v>564</v>
      </c>
      <c r="H2064" s="29">
        <f>Raw_Orders!K2064</f>
        <v>2956.39</v>
      </c>
      <c r="I2064" s="25">
        <f>INDEX(tblAccounts[sales_rep_id],MATCH(B2064,tblAccounts[id],0))</f>
        <v>321810</v>
      </c>
      <c r="J2064" s="25">
        <f>INDEX(tblReps[region_id],MATCH(I2064,tblReps[id],0))</f>
        <v>3</v>
      </c>
      <c r="K2064" s="25" t="str">
        <f>INDEX(tblRegions[name],MATCH(J2064,tblRegions[id],0))</f>
        <v>Southeast</v>
      </c>
    </row>
    <row r="2065" spans="1:11" ht="15" customHeight="1" x14ac:dyDescent="0.3">
      <c r="A2065" s="25">
        <f>Raw_Orders!A2065</f>
        <v>2064</v>
      </c>
      <c r="B2065" s="25">
        <f>Raw_Orders!B2065</f>
        <v>2551</v>
      </c>
      <c r="C2065" s="30">
        <f>INT(Raw_Orders!C2065)</f>
        <v>42603</v>
      </c>
      <c r="D2065" s="25">
        <f t="shared" si="96"/>
        <v>2016</v>
      </c>
      <c r="E2065" s="25">
        <f t="shared" si="97"/>
        <v>8</v>
      </c>
      <c r="F2065" s="25" t="str">
        <f t="shared" si="98"/>
        <v>Aug</v>
      </c>
      <c r="G2065" s="25">
        <f>Raw_Orders!G2065</f>
        <v>523</v>
      </c>
      <c r="H2065" s="29">
        <f>Raw_Orders!K2065</f>
        <v>2664.77</v>
      </c>
      <c r="I2065" s="25">
        <f>INDEX(tblAccounts[sales_rep_id],MATCH(B2065,tblAccounts[id],0))</f>
        <v>321810</v>
      </c>
      <c r="J2065" s="25">
        <f>INDEX(tblReps[region_id],MATCH(I2065,tblReps[id],0))</f>
        <v>3</v>
      </c>
      <c r="K2065" s="25" t="str">
        <f>INDEX(tblRegions[name],MATCH(J2065,tblRegions[id],0))</f>
        <v>Southeast</v>
      </c>
    </row>
    <row r="2066" spans="1:11" ht="15" customHeight="1" x14ac:dyDescent="0.3">
      <c r="A2066" s="25">
        <f>Raw_Orders!A2066</f>
        <v>2065</v>
      </c>
      <c r="B2066" s="25">
        <f>Raw_Orders!B2066</f>
        <v>2551</v>
      </c>
      <c r="C2066" s="30">
        <f>INT(Raw_Orders!C2066)</f>
        <v>42633</v>
      </c>
      <c r="D2066" s="25">
        <f t="shared" si="96"/>
        <v>2016</v>
      </c>
      <c r="E2066" s="25">
        <f t="shared" si="97"/>
        <v>9</v>
      </c>
      <c r="F2066" s="25" t="str">
        <f t="shared" si="98"/>
        <v>Sep</v>
      </c>
      <c r="G2066" s="25">
        <f>Raw_Orders!G2066</f>
        <v>551</v>
      </c>
      <c r="H2066" s="29">
        <f>Raw_Orders!K2066</f>
        <v>2856.44</v>
      </c>
      <c r="I2066" s="25">
        <f>INDEX(tblAccounts[sales_rep_id],MATCH(B2066,tblAccounts[id],0))</f>
        <v>321810</v>
      </c>
      <c r="J2066" s="25">
        <f>INDEX(tblReps[region_id],MATCH(I2066,tblReps[id],0))</f>
        <v>3</v>
      </c>
      <c r="K2066" s="25" t="str">
        <f>INDEX(tblRegions[name],MATCH(J2066,tblRegions[id],0))</f>
        <v>Southeast</v>
      </c>
    </row>
    <row r="2067" spans="1:11" ht="15" customHeight="1" x14ac:dyDescent="0.3">
      <c r="A2067" s="25">
        <f>Raw_Orders!A2067</f>
        <v>2066</v>
      </c>
      <c r="B2067" s="25">
        <f>Raw_Orders!B2067</f>
        <v>2551</v>
      </c>
      <c r="C2067" s="30">
        <f>INT(Raw_Orders!C2067)</f>
        <v>42663</v>
      </c>
      <c r="D2067" s="25">
        <f t="shared" si="96"/>
        <v>2016</v>
      </c>
      <c r="E2067" s="25">
        <f t="shared" si="97"/>
        <v>10</v>
      </c>
      <c r="F2067" s="25" t="str">
        <f t="shared" si="98"/>
        <v>Oct</v>
      </c>
      <c r="G2067" s="25">
        <f>Raw_Orders!G2067</f>
        <v>260</v>
      </c>
      <c r="H2067" s="29">
        <f>Raw_Orders!K2067</f>
        <v>1328.7</v>
      </c>
      <c r="I2067" s="25">
        <f>INDEX(tblAccounts[sales_rep_id],MATCH(B2067,tblAccounts[id],0))</f>
        <v>321810</v>
      </c>
      <c r="J2067" s="25">
        <f>INDEX(tblReps[region_id],MATCH(I2067,tblReps[id],0))</f>
        <v>3</v>
      </c>
      <c r="K2067" s="25" t="str">
        <f>INDEX(tblRegions[name],MATCH(J2067,tblRegions[id],0))</f>
        <v>Southeast</v>
      </c>
    </row>
    <row r="2068" spans="1:11" ht="15" customHeight="1" x14ac:dyDescent="0.3">
      <c r="A2068" s="25">
        <f>Raw_Orders!A2068</f>
        <v>2067</v>
      </c>
      <c r="B2068" s="25">
        <f>Raw_Orders!B2068</f>
        <v>2551</v>
      </c>
      <c r="C2068" s="30">
        <f>INT(Raw_Orders!C2068)</f>
        <v>42692</v>
      </c>
      <c r="D2068" s="25">
        <f t="shared" si="96"/>
        <v>2016</v>
      </c>
      <c r="E2068" s="25">
        <f t="shared" si="97"/>
        <v>11</v>
      </c>
      <c r="F2068" s="25" t="str">
        <f t="shared" si="98"/>
        <v>Nov</v>
      </c>
      <c r="G2068" s="25">
        <f>Raw_Orders!G2068</f>
        <v>502</v>
      </c>
      <c r="H2068" s="29">
        <f>Raw_Orders!K2068</f>
        <v>2551.9299999999998</v>
      </c>
      <c r="I2068" s="25">
        <f>INDEX(tblAccounts[sales_rep_id],MATCH(B2068,tblAccounts[id],0))</f>
        <v>321810</v>
      </c>
      <c r="J2068" s="25">
        <f>INDEX(tblReps[region_id],MATCH(I2068,tblReps[id],0))</f>
        <v>3</v>
      </c>
      <c r="K2068" s="25" t="str">
        <f>INDEX(tblRegions[name],MATCH(J2068,tblRegions[id],0))</f>
        <v>Southeast</v>
      </c>
    </row>
    <row r="2069" spans="1:11" ht="15" customHeight="1" x14ac:dyDescent="0.3">
      <c r="A2069" s="25">
        <f>Raw_Orders!A2069</f>
        <v>2068</v>
      </c>
      <c r="B2069" s="25">
        <f>Raw_Orders!B2069</f>
        <v>2551</v>
      </c>
      <c r="C2069" s="30">
        <f>INT(Raw_Orders!C2069)</f>
        <v>42721</v>
      </c>
      <c r="D2069" s="25">
        <f t="shared" si="96"/>
        <v>2016</v>
      </c>
      <c r="E2069" s="25">
        <f t="shared" si="97"/>
        <v>12</v>
      </c>
      <c r="F2069" s="25" t="str">
        <f t="shared" si="98"/>
        <v>Dec</v>
      </c>
      <c r="G2069" s="25">
        <f>Raw_Orders!G2069</f>
        <v>498</v>
      </c>
      <c r="H2069" s="29">
        <f>Raw_Orders!K2069</f>
        <v>2577.64</v>
      </c>
      <c r="I2069" s="25">
        <f>INDEX(tblAccounts[sales_rep_id],MATCH(B2069,tblAccounts[id],0))</f>
        <v>321810</v>
      </c>
      <c r="J2069" s="25">
        <f>INDEX(tblReps[region_id],MATCH(I2069,tblReps[id],0))</f>
        <v>3</v>
      </c>
      <c r="K2069" s="25" t="str">
        <f>INDEX(tblRegions[name],MATCH(J2069,tblRegions[id],0))</f>
        <v>Southeast</v>
      </c>
    </row>
    <row r="2070" spans="1:11" ht="15" customHeight="1" x14ac:dyDescent="0.3">
      <c r="A2070" s="25">
        <f>Raw_Orders!A2070</f>
        <v>2069</v>
      </c>
      <c r="B2070" s="25">
        <f>Raw_Orders!B2070</f>
        <v>2561</v>
      </c>
      <c r="C2070" s="30">
        <f>INT(Raw_Orders!C2070)</f>
        <v>42697</v>
      </c>
      <c r="D2070" s="25">
        <f t="shared" si="96"/>
        <v>2016</v>
      </c>
      <c r="E2070" s="25">
        <f t="shared" si="97"/>
        <v>11</v>
      </c>
      <c r="F2070" s="25" t="str">
        <f t="shared" si="98"/>
        <v>Nov</v>
      </c>
      <c r="G2070" s="25">
        <f>Raw_Orders!G2070</f>
        <v>965</v>
      </c>
      <c r="H2070" s="29">
        <f>Raw_Orders!K2070</f>
        <v>4925.47</v>
      </c>
      <c r="I2070" s="25">
        <f>INDEX(tblAccounts[sales_rep_id],MATCH(B2070,tblAccounts[id],0))</f>
        <v>321820</v>
      </c>
      <c r="J2070" s="25">
        <f>INDEX(tblReps[region_id],MATCH(I2070,tblReps[id],0))</f>
        <v>3</v>
      </c>
      <c r="K2070" s="25" t="str">
        <f>INDEX(tblRegions[name],MATCH(J2070,tblRegions[id],0))</f>
        <v>Southeast</v>
      </c>
    </row>
    <row r="2071" spans="1:11" ht="15" customHeight="1" x14ac:dyDescent="0.3">
      <c r="A2071" s="25">
        <f>Raw_Orders!A2071</f>
        <v>2070</v>
      </c>
      <c r="B2071" s="25">
        <f>Raw_Orders!B2071</f>
        <v>2561</v>
      </c>
      <c r="C2071" s="30">
        <f>INT(Raw_Orders!C2071)</f>
        <v>42727</v>
      </c>
      <c r="D2071" s="25">
        <f t="shared" si="96"/>
        <v>2016</v>
      </c>
      <c r="E2071" s="25">
        <f t="shared" si="97"/>
        <v>12</v>
      </c>
      <c r="F2071" s="25" t="str">
        <f t="shared" si="98"/>
        <v>Dec</v>
      </c>
      <c r="G2071" s="25">
        <f>Raw_Orders!G2071</f>
        <v>126</v>
      </c>
      <c r="H2071" s="29">
        <f>Raw_Orders!K2071</f>
        <v>758.25</v>
      </c>
      <c r="I2071" s="25">
        <f>INDEX(tblAccounts[sales_rep_id],MATCH(B2071,tblAccounts[id],0))</f>
        <v>321820</v>
      </c>
      <c r="J2071" s="25">
        <f>INDEX(tblReps[region_id],MATCH(I2071,tblReps[id],0))</f>
        <v>3</v>
      </c>
      <c r="K2071" s="25" t="str">
        <f>INDEX(tblRegions[name],MATCH(J2071,tblRegions[id],0))</f>
        <v>Southeast</v>
      </c>
    </row>
    <row r="2072" spans="1:11" ht="15" customHeight="1" x14ac:dyDescent="0.3">
      <c r="A2072" s="25">
        <f>Raw_Orders!A2072</f>
        <v>2071</v>
      </c>
      <c r="B2072" s="25">
        <f>Raw_Orders!B2072</f>
        <v>2571</v>
      </c>
      <c r="C2072" s="30">
        <f>INT(Raw_Orders!C2072)</f>
        <v>41627</v>
      </c>
      <c r="D2072" s="25">
        <f t="shared" si="96"/>
        <v>2013</v>
      </c>
      <c r="E2072" s="25">
        <f t="shared" si="97"/>
        <v>12</v>
      </c>
      <c r="F2072" s="25" t="str">
        <f t="shared" si="98"/>
        <v>Dec</v>
      </c>
      <c r="G2072" s="25">
        <f>Raw_Orders!G2072</f>
        <v>332</v>
      </c>
      <c r="H2072" s="29">
        <f>Raw_Orders!K2072</f>
        <v>1788.06</v>
      </c>
      <c r="I2072" s="25">
        <f>INDEX(tblAccounts[sales_rep_id],MATCH(B2072,tblAccounts[id],0))</f>
        <v>321830</v>
      </c>
      <c r="J2072" s="25">
        <f>INDEX(tblReps[region_id],MATCH(I2072,tblReps[id],0))</f>
        <v>3</v>
      </c>
      <c r="K2072" s="25" t="str">
        <f>INDEX(tblRegions[name],MATCH(J2072,tblRegions[id],0))</f>
        <v>Southeast</v>
      </c>
    </row>
    <row r="2073" spans="1:11" ht="15" customHeight="1" x14ac:dyDescent="0.3">
      <c r="A2073" s="25">
        <f>Raw_Orders!A2073</f>
        <v>2072</v>
      </c>
      <c r="B2073" s="25">
        <f>Raw_Orders!B2073</f>
        <v>2571</v>
      </c>
      <c r="C2073" s="30">
        <f>INT(Raw_Orders!C2073)</f>
        <v>41656</v>
      </c>
      <c r="D2073" s="25">
        <f t="shared" si="96"/>
        <v>2014</v>
      </c>
      <c r="E2073" s="25">
        <f t="shared" si="97"/>
        <v>1</v>
      </c>
      <c r="F2073" s="25" t="str">
        <f t="shared" si="98"/>
        <v>Jan</v>
      </c>
      <c r="G2073" s="25">
        <f>Raw_Orders!G2073</f>
        <v>319</v>
      </c>
      <c r="H2073" s="29">
        <f>Raw_Orders!K2073</f>
        <v>1649.31</v>
      </c>
      <c r="I2073" s="25">
        <f>INDEX(tblAccounts[sales_rep_id],MATCH(B2073,tblAccounts[id],0))</f>
        <v>321830</v>
      </c>
      <c r="J2073" s="25">
        <f>INDEX(tblReps[region_id],MATCH(I2073,tblReps[id],0))</f>
        <v>3</v>
      </c>
      <c r="K2073" s="25" t="str">
        <f>INDEX(tblRegions[name],MATCH(J2073,tblRegions[id],0))</f>
        <v>Southeast</v>
      </c>
    </row>
    <row r="2074" spans="1:11" ht="15" customHeight="1" x14ac:dyDescent="0.3">
      <c r="A2074" s="25">
        <f>Raw_Orders!A2074</f>
        <v>2073</v>
      </c>
      <c r="B2074" s="25">
        <f>Raw_Orders!B2074</f>
        <v>2571</v>
      </c>
      <c r="C2074" s="30">
        <f>INT(Raw_Orders!C2074)</f>
        <v>41686</v>
      </c>
      <c r="D2074" s="25">
        <f t="shared" si="96"/>
        <v>2014</v>
      </c>
      <c r="E2074" s="25">
        <f t="shared" si="97"/>
        <v>2</v>
      </c>
      <c r="F2074" s="25" t="str">
        <f t="shared" si="98"/>
        <v>Feb</v>
      </c>
      <c r="G2074" s="25">
        <f>Raw_Orders!G2074</f>
        <v>319</v>
      </c>
      <c r="H2074" s="29">
        <f>Raw_Orders!K2074</f>
        <v>1642.48</v>
      </c>
      <c r="I2074" s="25">
        <f>INDEX(tblAccounts[sales_rep_id],MATCH(B2074,tblAccounts[id],0))</f>
        <v>321830</v>
      </c>
      <c r="J2074" s="25">
        <f>INDEX(tblReps[region_id],MATCH(I2074,tblReps[id],0))</f>
        <v>3</v>
      </c>
      <c r="K2074" s="25" t="str">
        <f>INDEX(tblRegions[name],MATCH(J2074,tblRegions[id],0))</f>
        <v>Southeast</v>
      </c>
    </row>
    <row r="2075" spans="1:11" ht="15" customHeight="1" x14ac:dyDescent="0.3">
      <c r="A2075" s="25">
        <f>Raw_Orders!A2075</f>
        <v>2074</v>
      </c>
      <c r="B2075" s="25">
        <f>Raw_Orders!B2075</f>
        <v>2571</v>
      </c>
      <c r="C2075" s="30">
        <f>INT(Raw_Orders!C2075)</f>
        <v>41716</v>
      </c>
      <c r="D2075" s="25">
        <f t="shared" si="96"/>
        <v>2014</v>
      </c>
      <c r="E2075" s="25">
        <f t="shared" si="97"/>
        <v>3</v>
      </c>
      <c r="F2075" s="25" t="str">
        <f t="shared" si="98"/>
        <v>Mar</v>
      </c>
      <c r="G2075" s="25">
        <f>Raw_Orders!G2075</f>
        <v>331</v>
      </c>
      <c r="H2075" s="29">
        <f>Raw_Orders!K2075</f>
        <v>1854.37</v>
      </c>
      <c r="I2075" s="25">
        <f>INDEX(tblAccounts[sales_rep_id],MATCH(B2075,tblAccounts[id],0))</f>
        <v>321830</v>
      </c>
      <c r="J2075" s="25">
        <f>INDEX(tblReps[region_id],MATCH(I2075,tblReps[id],0))</f>
        <v>3</v>
      </c>
      <c r="K2075" s="25" t="str">
        <f>INDEX(tblRegions[name],MATCH(J2075,tblRegions[id],0))</f>
        <v>Southeast</v>
      </c>
    </row>
    <row r="2076" spans="1:11" ht="15" customHeight="1" x14ac:dyDescent="0.3">
      <c r="A2076" s="25">
        <f>Raw_Orders!A2076</f>
        <v>2075</v>
      </c>
      <c r="B2076" s="25">
        <f>Raw_Orders!B2076</f>
        <v>2571</v>
      </c>
      <c r="C2076" s="30">
        <f>INT(Raw_Orders!C2076)</f>
        <v>41745</v>
      </c>
      <c r="D2076" s="25">
        <f t="shared" si="96"/>
        <v>2014</v>
      </c>
      <c r="E2076" s="25">
        <f t="shared" si="97"/>
        <v>4</v>
      </c>
      <c r="F2076" s="25" t="str">
        <f t="shared" si="98"/>
        <v>Apr</v>
      </c>
      <c r="G2076" s="25">
        <f>Raw_Orders!G2076</f>
        <v>334</v>
      </c>
      <c r="H2076" s="29">
        <f>Raw_Orders!K2076</f>
        <v>1790.52</v>
      </c>
      <c r="I2076" s="25">
        <f>INDEX(tblAccounts[sales_rep_id],MATCH(B2076,tblAccounts[id],0))</f>
        <v>321830</v>
      </c>
      <c r="J2076" s="25">
        <f>INDEX(tblReps[region_id],MATCH(I2076,tblReps[id],0))</f>
        <v>3</v>
      </c>
      <c r="K2076" s="25" t="str">
        <f>INDEX(tblRegions[name],MATCH(J2076,tblRegions[id],0))</f>
        <v>Southeast</v>
      </c>
    </row>
    <row r="2077" spans="1:11" ht="15" customHeight="1" x14ac:dyDescent="0.3">
      <c r="A2077" s="25">
        <f>Raw_Orders!A2077</f>
        <v>2076</v>
      </c>
      <c r="B2077" s="25">
        <f>Raw_Orders!B2077</f>
        <v>2571</v>
      </c>
      <c r="C2077" s="30">
        <f>INT(Raw_Orders!C2077)</f>
        <v>41775</v>
      </c>
      <c r="D2077" s="25">
        <f t="shared" si="96"/>
        <v>2014</v>
      </c>
      <c r="E2077" s="25">
        <f t="shared" si="97"/>
        <v>5</v>
      </c>
      <c r="F2077" s="25" t="str">
        <f t="shared" si="98"/>
        <v>May</v>
      </c>
      <c r="G2077" s="25">
        <f>Raw_Orders!G2077</f>
        <v>342</v>
      </c>
      <c r="H2077" s="29">
        <f>Raw_Orders!K2077</f>
        <v>1859.95</v>
      </c>
      <c r="I2077" s="25">
        <f>INDEX(tblAccounts[sales_rep_id],MATCH(B2077,tblAccounts[id],0))</f>
        <v>321830</v>
      </c>
      <c r="J2077" s="25">
        <f>INDEX(tblReps[region_id],MATCH(I2077,tblReps[id],0))</f>
        <v>3</v>
      </c>
      <c r="K2077" s="25" t="str">
        <f>INDEX(tblRegions[name],MATCH(J2077,tblRegions[id],0))</f>
        <v>Southeast</v>
      </c>
    </row>
    <row r="2078" spans="1:11" ht="15" customHeight="1" x14ac:dyDescent="0.3">
      <c r="A2078" s="25">
        <f>Raw_Orders!A2078</f>
        <v>2077</v>
      </c>
      <c r="B2078" s="25">
        <f>Raw_Orders!B2078</f>
        <v>2571</v>
      </c>
      <c r="C2078" s="30">
        <f>INT(Raw_Orders!C2078)</f>
        <v>41805</v>
      </c>
      <c r="D2078" s="25">
        <f t="shared" si="96"/>
        <v>2014</v>
      </c>
      <c r="E2078" s="25">
        <f t="shared" si="97"/>
        <v>6</v>
      </c>
      <c r="F2078" s="25" t="str">
        <f t="shared" si="98"/>
        <v>Jun</v>
      </c>
      <c r="G2078" s="25">
        <f>Raw_Orders!G2078</f>
        <v>371</v>
      </c>
      <c r="H2078" s="29">
        <f>Raw_Orders!K2078</f>
        <v>2053.9899999999998</v>
      </c>
      <c r="I2078" s="25">
        <f>INDEX(tblAccounts[sales_rep_id],MATCH(B2078,tblAccounts[id],0))</f>
        <v>321830</v>
      </c>
      <c r="J2078" s="25">
        <f>INDEX(tblReps[region_id],MATCH(I2078,tblReps[id],0))</f>
        <v>3</v>
      </c>
      <c r="K2078" s="25" t="str">
        <f>INDEX(tblRegions[name],MATCH(J2078,tblRegions[id],0))</f>
        <v>Southeast</v>
      </c>
    </row>
    <row r="2079" spans="1:11" ht="15" customHeight="1" x14ac:dyDescent="0.3">
      <c r="A2079" s="25">
        <f>Raw_Orders!A2079</f>
        <v>2078</v>
      </c>
      <c r="B2079" s="25">
        <f>Raw_Orders!B2079</f>
        <v>2571</v>
      </c>
      <c r="C2079" s="30">
        <f>INT(Raw_Orders!C2079)</f>
        <v>41835</v>
      </c>
      <c r="D2079" s="25">
        <f t="shared" si="96"/>
        <v>2014</v>
      </c>
      <c r="E2079" s="25">
        <f t="shared" si="97"/>
        <v>7</v>
      </c>
      <c r="F2079" s="25" t="str">
        <f t="shared" si="98"/>
        <v>Jul</v>
      </c>
      <c r="G2079" s="25">
        <f>Raw_Orders!G2079</f>
        <v>326</v>
      </c>
      <c r="H2079" s="29">
        <f>Raw_Orders!K2079</f>
        <v>1717.51</v>
      </c>
      <c r="I2079" s="25">
        <f>INDEX(tblAccounts[sales_rep_id],MATCH(B2079,tblAccounts[id],0))</f>
        <v>321830</v>
      </c>
      <c r="J2079" s="25">
        <f>INDEX(tblReps[region_id],MATCH(I2079,tblReps[id],0))</f>
        <v>3</v>
      </c>
      <c r="K2079" s="25" t="str">
        <f>INDEX(tblRegions[name],MATCH(J2079,tblRegions[id],0))</f>
        <v>Southeast</v>
      </c>
    </row>
    <row r="2080" spans="1:11" ht="15" customHeight="1" x14ac:dyDescent="0.3">
      <c r="A2080" s="25">
        <f>Raw_Orders!A2080</f>
        <v>2079</v>
      </c>
      <c r="B2080" s="25">
        <f>Raw_Orders!B2080</f>
        <v>2571</v>
      </c>
      <c r="C2080" s="30">
        <f>INT(Raw_Orders!C2080)</f>
        <v>41866</v>
      </c>
      <c r="D2080" s="25">
        <f t="shared" si="96"/>
        <v>2014</v>
      </c>
      <c r="E2080" s="25">
        <f t="shared" si="97"/>
        <v>8</v>
      </c>
      <c r="F2080" s="25" t="str">
        <f t="shared" si="98"/>
        <v>Aug</v>
      </c>
      <c r="G2080" s="25">
        <f>Raw_Orders!G2080</f>
        <v>315</v>
      </c>
      <c r="H2080" s="29">
        <f>Raw_Orders!K2080</f>
        <v>1658.19</v>
      </c>
      <c r="I2080" s="25">
        <f>INDEX(tblAccounts[sales_rep_id],MATCH(B2080,tblAccounts[id],0))</f>
        <v>321830</v>
      </c>
      <c r="J2080" s="25">
        <f>INDEX(tblReps[region_id],MATCH(I2080,tblReps[id],0))</f>
        <v>3</v>
      </c>
      <c r="K2080" s="25" t="str">
        <f>INDEX(tblRegions[name],MATCH(J2080,tblRegions[id],0))</f>
        <v>Southeast</v>
      </c>
    </row>
    <row r="2081" spans="1:11" ht="15" customHeight="1" x14ac:dyDescent="0.3">
      <c r="A2081" s="25">
        <f>Raw_Orders!A2081</f>
        <v>2080</v>
      </c>
      <c r="B2081" s="25">
        <f>Raw_Orders!B2081</f>
        <v>2571</v>
      </c>
      <c r="C2081" s="30">
        <f>INT(Raw_Orders!C2081)</f>
        <v>41894</v>
      </c>
      <c r="D2081" s="25">
        <f t="shared" si="96"/>
        <v>2014</v>
      </c>
      <c r="E2081" s="25">
        <f t="shared" si="97"/>
        <v>9</v>
      </c>
      <c r="F2081" s="25" t="str">
        <f t="shared" si="98"/>
        <v>Sep</v>
      </c>
      <c r="G2081" s="25">
        <f>Raw_Orders!G2081</f>
        <v>307</v>
      </c>
      <c r="H2081" s="29">
        <f>Raw_Orders!K2081</f>
        <v>1556.93</v>
      </c>
      <c r="I2081" s="25">
        <f>INDEX(tblAccounts[sales_rep_id],MATCH(B2081,tblAccounts[id],0))</f>
        <v>321830</v>
      </c>
      <c r="J2081" s="25">
        <f>INDEX(tblReps[region_id],MATCH(I2081,tblReps[id],0))</f>
        <v>3</v>
      </c>
      <c r="K2081" s="25" t="str">
        <f>INDEX(tblRegions[name],MATCH(J2081,tblRegions[id],0))</f>
        <v>Southeast</v>
      </c>
    </row>
    <row r="2082" spans="1:11" ht="15" customHeight="1" x14ac:dyDescent="0.3">
      <c r="A2082" s="25">
        <f>Raw_Orders!A2082</f>
        <v>2081</v>
      </c>
      <c r="B2082" s="25">
        <f>Raw_Orders!B2082</f>
        <v>2571</v>
      </c>
      <c r="C2082" s="30">
        <f>INT(Raw_Orders!C2082)</f>
        <v>41923</v>
      </c>
      <c r="D2082" s="25">
        <f t="shared" si="96"/>
        <v>2014</v>
      </c>
      <c r="E2082" s="25">
        <f t="shared" si="97"/>
        <v>10</v>
      </c>
      <c r="F2082" s="25" t="str">
        <f t="shared" si="98"/>
        <v>Oct</v>
      </c>
      <c r="G2082" s="25">
        <f>Raw_Orders!G2082</f>
        <v>353</v>
      </c>
      <c r="H2082" s="29">
        <f>Raw_Orders!K2082</f>
        <v>1885.29</v>
      </c>
      <c r="I2082" s="25">
        <f>INDEX(tblAccounts[sales_rep_id],MATCH(B2082,tblAccounts[id],0))</f>
        <v>321830</v>
      </c>
      <c r="J2082" s="25">
        <f>INDEX(tblReps[region_id],MATCH(I2082,tblReps[id],0))</f>
        <v>3</v>
      </c>
      <c r="K2082" s="25" t="str">
        <f>INDEX(tblRegions[name],MATCH(J2082,tblRegions[id],0))</f>
        <v>Southeast</v>
      </c>
    </row>
    <row r="2083" spans="1:11" ht="15" customHeight="1" x14ac:dyDescent="0.3">
      <c r="A2083" s="25">
        <f>Raw_Orders!A2083</f>
        <v>2082</v>
      </c>
      <c r="B2083" s="25">
        <f>Raw_Orders!B2083</f>
        <v>2571</v>
      </c>
      <c r="C2083" s="30">
        <f>INT(Raw_Orders!C2083)</f>
        <v>41952</v>
      </c>
      <c r="D2083" s="25">
        <f t="shared" si="96"/>
        <v>2014</v>
      </c>
      <c r="E2083" s="25">
        <f t="shared" si="97"/>
        <v>11</v>
      </c>
      <c r="F2083" s="25" t="str">
        <f t="shared" si="98"/>
        <v>Nov</v>
      </c>
      <c r="G2083" s="25">
        <f>Raw_Orders!G2083</f>
        <v>346</v>
      </c>
      <c r="H2083" s="29">
        <f>Raw_Orders!K2083</f>
        <v>1879.77</v>
      </c>
      <c r="I2083" s="25">
        <f>INDEX(tblAccounts[sales_rep_id],MATCH(B2083,tblAccounts[id],0))</f>
        <v>321830</v>
      </c>
      <c r="J2083" s="25">
        <f>INDEX(tblReps[region_id],MATCH(I2083,tblReps[id],0))</f>
        <v>3</v>
      </c>
      <c r="K2083" s="25" t="str">
        <f>INDEX(tblRegions[name],MATCH(J2083,tblRegions[id],0))</f>
        <v>Southeast</v>
      </c>
    </row>
    <row r="2084" spans="1:11" ht="15" customHeight="1" x14ac:dyDescent="0.3">
      <c r="A2084" s="25">
        <f>Raw_Orders!A2084</f>
        <v>2083</v>
      </c>
      <c r="B2084" s="25">
        <f>Raw_Orders!B2084</f>
        <v>2581</v>
      </c>
      <c r="C2084" s="30">
        <f>INT(Raw_Orders!C2084)</f>
        <v>42662</v>
      </c>
      <c r="D2084" s="25">
        <f t="shared" si="96"/>
        <v>2016</v>
      </c>
      <c r="E2084" s="25">
        <f t="shared" si="97"/>
        <v>10</v>
      </c>
      <c r="F2084" s="25" t="str">
        <f t="shared" si="98"/>
        <v>Oct</v>
      </c>
      <c r="G2084" s="25">
        <f>Raw_Orders!G2084</f>
        <v>148</v>
      </c>
      <c r="H2084" s="29">
        <f>Raw_Orders!K2084</f>
        <v>886.81</v>
      </c>
      <c r="I2084" s="25">
        <f>INDEX(tblAccounts[sales_rep_id],MATCH(B2084,tblAccounts[id],0))</f>
        <v>321840</v>
      </c>
      <c r="J2084" s="25">
        <f>INDEX(tblReps[region_id],MATCH(I2084,tblReps[id],0))</f>
        <v>3</v>
      </c>
      <c r="K2084" s="25" t="str">
        <f>INDEX(tblRegions[name],MATCH(J2084,tblRegions[id],0))</f>
        <v>Southeast</v>
      </c>
    </row>
    <row r="2085" spans="1:11" ht="15" customHeight="1" x14ac:dyDescent="0.3">
      <c r="A2085" s="25">
        <f>Raw_Orders!A2085</f>
        <v>2084</v>
      </c>
      <c r="B2085" s="25">
        <f>Raw_Orders!B2085</f>
        <v>2581</v>
      </c>
      <c r="C2085" s="30">
        <f>INT(Raw_Orders!C2085)</f>
        <v>42692</v>
      </c>
      <c r="D2085" s="25">
        <f t="shared" si="96"/>
        <v>2016</v>
      </c>
      <c r="E2085" s="25">
        <f t="shared" si="97"/>
        <v>11</v>
      </c>
      <c r="F2085" s="25" t="str">
        <f t="shared" si="98"/>
        <v>Nov</v>
      </c>
      <c r="G2085" s="25">
        <f>Raw_Orders!G2085</f>
        <v>121</v>
      </c>
      <c r="H2085" s="29">
        <f>Raw_Orders!K2085</f>
        <v>700.72</v>
      </c>
      <c r="I2085" s="25">
        <f>INDEX(tblAccounts[sales_rep_id],MATCH(B2085,tblAccounts[id],0))</f>
        <v>321840</v>
      </c>
      <c r="J2085" s="25">
        <f>INDEX(tblReps[region_id],MATCH(I2085,tblReps[id],0))</f>
        <v>3</v>
      </c>
      <c r="K2085" s="25" t="str">
        <f>INDEX(tblRegions[name],MATCH(J2085,tblRegions[id],0))</f>
        <v>Southeast</v>
      </c>
    </row>
    <row r="2086" spans="1:11" ht="15" customHeight="1" x14ac:dyDescent="0.3">
      <c r="A2086" s="25">
        <f>Raw_Orders!A2086</f>
        <v>2085</v>
      </c>
      <c r="B2086" s="25">
        <f>Raw_Orders!B2086</f>
        <v>2581</v>
      </c>
      <c r="C2086" s="30">
        <f>INT(Raw_Orders!C2086)</f>
        <v>42722</v>
      </c>
      <c r="D2086" s="25">
        <f t="shared" si="96"/>
        <v>2016</v>
      </c>
      <c r="E2086" s="25">
        <f t="shared" si="97"/>
        <v>12</v>
      </c>
      <c r="F2086" s="25" t="str">
        <f t="shared" si="98"/>
        <v>Dec</v>
      </c>
      <c r="G2086" s="25">
        <f>Raw_Orders!G2086</f>
        <v>146</v>
      </c>
      <c r="H2086" s="29">
        <f>Raw_Orders!K2086</f>
        <v>904.31</v>
      </c>
      <c r="I2086" s="25">
        <f>INDEX(tblAccounts[sales_rep_id],MATCH(B2086,tblAccounts[id],0))</f>
        <v>321840</v>
      </c>
      <c r="J2086" s="25">
        <f>INDEX(tblReps[region_id],MATCH(I2086,tblReps[id],0))</f>
        <v>3</v>
      </c>
      <c r="K2086" s="25" t="str">
        <f>INDEX(tblRegions[name],MATCH(J2086,tblRegions[id],0))</f>
        <v>Southeast</v>
      </c>
    </row>
    <row r="2087" spans="1:11" ht="15" customHeight="1" x14ac:dyDescent="0.3">
      <c r="A2087" s="25">
        <f>Raw_Orders!A2087</f>
        <v>2086</v>
      </c>
      <c r="B2087" s="25">
        <f>Raw_Orders!B2087</f>
        <v>2591</v>
      </c>
      <c r="C2087" s="30">
        <f>INT(Raw_Orders!C2087)</f>
        <v>41619</v>
      </c>
      <c r="D2087" s="25">
        <f t="shared" si="96"/>
        <v>2013</v>
      </c>
      <c r="E2087" s="25">
        <f t="shared" si="97"/>
        <v>12</v>
      </c>
      <c r="F2087" s="25" t="str">
        <f t="shared" si="98"/>
        <v>Dec</v>
      </c>
      <c r="G2087" s="25">
        <f>Raw_Orders!G2087</f>
        <v>367</v>
      </c>
      <c r="H2087" s="29">
        <f>Raw_Orders!K2087</f>
        <v>1982.02</v>
      </c>
      <c r="I2087" s="25">
        <f>INDEX(tblAccounts[sales_rep_id],MATCH(B2087,tblAccounts[id],0))</f>
        <v>321850</v>
      </c>
      <c r="J2087" s="25">
        <f>INDEX(tblReps[region_id],MATCH(I2087,tblReps[id],0))</f>
        <v>3</v>
      </c>
      <c r="K2087" s="25" t="str">
        <f>INDEX(tblRegions[name],MATCH(J2087,tblRegions[id],0))</f>
        <v>Southeast</v>
      </c>
    </row>
    <row r="2088" spans="1:11" ht="15" customHeight="1" x14ac:dyDescent="0.3">
      <c r="A2088" s="25">
        <f>Raw_Orders!A2088</f>
        <v>2087</v>
      </c>
      <c r="B2088" s="25">
        <f>Raw_Orders!B2088</f>
        <v>2591</v>
      </c>
      <c r="C2088" s="30">
        <f>INT(Raw_Orders!C2088)</f>
        <v>41649</v>
      </c>
      <c r="D2088" s="25">
        <f t="shared" si="96"/>
        <v>2014</v>
      </c>
      <c r="E2088" s="25">
        <f t="shared" si="97"/>
        <v>1</v>
      </c>
      <c r="F2088" s="25" t="str">
        <f t="shared" si="98"/>
        <v>Jan</v>
      </c>
      <c r="G2088" s="25">
        <f>Raw_Orders!G2088</f>
        <v>349</v>
      </c>
      <c r="H2088" s="29">
        <f>Raw_Orders!K2088</f>
        <v>1899.76</v>
      </c>
      <c r="I2088" s="25">
        <f>INDEX(tblAccounts[sales_rep_id],MATCH(B2088,tblAccounts[id],0))</f>
        <v>321850</v>
      </c>
      <c r="J2088" s="25">
        <f>INDEX(tblReps[region_id],MATCH(I2088,tblReps[id],0))</f>
        <v>3</v>
      </c>
      <c r="K2088" s="25" t="str">
        <f>INDEX(tblRegions[name],MATCH(J2088,tblRegions[id],0))</f>
        <v>Southeast</v>
      </c>
    </row>
    <row r="2089" spans="1:11" ht="15" customHeight="1" x14ac:dyDescent="0.3">
      <c r="A2089" s="25">
        <f>Raw_Orders!A2089</f>
        <v>2088</v>
      </c>
      <c r="B2089" s="25">
        <f>Raw_Orders!B2089</f>
        <v>2591</v>
      </c>
      <c r="C2089" s="30">
        <f>INT(Raw_Orders!C2089)</f>
        <v>41678</v>
      </c>
      <c r="D2089" s="25">
        <f t="shared" si="96"/>
        <v>2014</v>
      </c>
      <c r="E2089" s="25">
        <f t="shared" si="97"/>
        <v>2</v>
      </c>
      <c r="F2089" s="25" t="str">
        <f t="shared" si="98"/>
        <v>Feb</v>
      </c>
      <c r="G2089" s="25">
        <f>Raw_Orders!G2089</f>
        <v>314</v>
      </c>
      <c r="H2089" s="29">
        <f>Raw_Orders!K2089</f>
        <v>1643.77</v>
      </c>
      <c r="I2089" s="25">
        <f>INDEX(tblAccounts[sales_rep_id],MATCH(B2089,tblAccounts[id],0))</f>
        <v>321850</v>
      </c>
      <c r="J2089" s="25">
        <f>INDEX(tblReps[region_id],MATCH(I2089,tblReps[id],0))</f>
        <v>3</v>
      </c>
      <c r="K2089" s="25" t="str">
        <f>INDEX(tblRegions[name],MATCH(J2089,tblRegions[id],0))</f>
        <v>Southeast</v>
      </c>
    </row>
    <row r="2090" spans="1:11" ht="15" customHeight="1" x14ac:dyDescent="0.3">
      <c r="A2090" s="25">
        <f>Raw_Orders!A2090</f>
        <v>2089</v>
      </c>
      <c r="B2090" s="25">
        <f>Raw_Orders!B2090</f>
        <v>2591</v>
      </c>
      <c r="C2090" s="30">
        <f>INT(Raw_Orders!C2090)</f>
        <v>41707</v>
      </c>
      <c r="D2090" s="25">
        <f t="shared" si="96"/>
        <v>2014</v>
      </c>
      <c r="E2090" s="25">
        <f t="shared" si="97"/>
        <v>3</v>
      </c>
      <c r="F2090" s="25" t="str">
        <f t="shared" si="98"/>
        <v>Mar</v>
      </c>
      <c r="G2090" s="25">
        <f>Raw_Orders!G2090</f>
        <v>375</v>
      </c>
      <c r="H2090" s="29">
        <f>Raw_Orders!K2090</f>
        <v>2119.6799999999998</v>
      </c>
      <c r="I2090" s="25">
        <f>INDEX(tblAccounts[sales_rep_id],MATCH(B2090,tblAccounts[id],0))</f>
        <v>321850</v>
      </c>
      <c r="J2090" s="25">
        <f>INDEX(tblReps[region_id],MATCH(I2090,tblReps[id],0))</f>
        <v>3</v>
      </c>
      <c r="K2090" s="25" t="str">
        <f>INDEX(tblRegions[name],MATCH(J2090,tblRegions[id],0))</f>
        <v>Southeast</v>
      </c>
    </row>
    <row r="2091" spans="1:11" ht="15" customHeight="1" x14ac:dyDescent="0.3">
      <c r="A2091" s="25">
        <f>Raw_Orders!A2091</f>
        <v>2090</v>
      </c>
      <c r="B2091" s="25">
        <f>Raw_Orders!B2091</f>
        <v>2591</v>
      </c>
      <c r="C2091" s="30">
        <f>INT(Raw_Orders!C2091)</f>
        <v>41736</v>
      </c>
      <c r="D2091" s="25">
        <f t="shared" si="96"/>
        <v>2014</v>
      </c>
      <c r="E2091" s="25">
        <f t="shared" si="97"/>
        <v>4</v>
      </c>
      <c r="F2091" s="25" t="str">
        <f t="shared" si="98"/>
        <v>Apr</v>
      </c>
      <c r="G2091" s="25">
        <f>Raw_Orders!G2091</f>
        <v>675</v>
      </c>
      <c r="H2091" s="29">
        <f>Raw_Orders!K2091</f>
        <v>3609.77</v>
      </c>
      <c r="I2091" s="25">
        <f>INDEX(tblAccounts[sales_rep_id],MATCH(B2091,tblAccounts[id],0))</f>
        <v>321850</v>
      </c>
      <c r="J2091" s="25">
        <f>INDEX(tblReps[region_id],MATCH(I2091,tblReps[id],0))</f>
        <v>3</v>
      </c>
      <c r="K2091" s="25" t="str">
        <f>INDEX(tblRegions[name],MATCH(J2091,tblRegions[id],0))</f>
        <v>Southeast</v>
      </c>
    </row>
    <row r="2092" spans="1:11" ht="15" customHeight="1" x14ac:dyDescent="0.3">
      <c r="A2092" s="25">
        <f>Raw_Orders!A2092</f>
        <v>2091</v>
      </c>
      <c r="B2092" s="25">
        <f>Raw_Orders!B2092</f>
        <v>2591</v>
      </c>
      <c r="C2092" s="30">
        <f>INT(Raw_Orders!C2092)</f>
        <v>41766</v>
      </c>
      <c r="D2092" s="25">
        <f t="shared" si="96"/>
        <v>2014</v>
      </c>
      <c r="E2092" s="25">
        <f t="shared" si="97"/>
        <v>5</v>
      </c>
      <c r="F2092" s="25" t="str">
        <f t="shared" si="98"/>
        <v>May</v>
      </c>
      <c r="G2092" s="25">
        <f>Raw_Orders!G2092</f>
        <v>523</v>
      </c>
      <c r="H2092" s="29">
        <f>Raw_Orders!K2092</f>
        <v>2765.5</v>
      </c>
      <c r="I2092" s="25">
        <f>INDEX(tblAccounts[sales_rep_id],MATCH(B2092,tblAccounts[id],0))</f>
        <v>321850</v>
      </c>
      <c r="J2092" s="25">
        <f>INDEX(tblReps[region_id],MATCH(I2092,tblReps[id],0))</f>
        <v>3</v>
      </c>
      <c r="K2092" s="25" t="str">
        <f>INDEX(tblRegions[name],MATCH(J2092,tblRegions[id],0))</f>
        <v>Southeast</v>
      </c>
    </row>
    <row r="2093" spans="1:11" ht="15" customHeight="1" x14ac:dyDescent="0.3">
      <c r="A2093" s="25">
        <f>Raw_Orders!A2093</f>
        <v>2092</v>
      </c>
      <c r="B2093" s="25">
        <f>Raw_Orders!B2093</f>
        <v>2591</v>
      </c>
      <c r="C2093" s="30">
        <f>INT(Raw_Orders!C2093)</f>
        <v>41795</v>
      </c>
      <c r="D2093" s="25">
        <f t="shared" si="96"/>
        <v>2014</v>
      </c>
      <c r="E2093" s="25">
        <f t="shared" si="97"/>
        <v>6</v>
      </c>
      <c r="F2093" s="25" t="str">
        <f t="shared" si="98"/>
        <v>Jun</v>
      </c>
      <c r="G2093" s="25">
        <f>Raw_Orders!G2093</f>
        <v>370</v>
      </c>
      <c r="H2093" s="29">
        <f>Raw_Orders!K2093</f>
        <v>1961.4</v>
      </c>
      <c r="I2093" s="25">
        <f>INDEX(tblAccounts[sales_rep_id],MATCH(B2093,tblAccounts[id],0))</f>
        <v>321850</v>
      </c>
      <c r="J2093" s="25">
        <f>INDEX(tblReps[region_id],MATCH(I2093,tblReps[id],0))</f>
        <v>3</v>
      </c>
      <c r="K2093" s="25" t="str">
        <f>INDEX(tblRegions[name],MATCH(J2093,tblRegions[id],0))</f>
        <v>Southeast</v>
      </c>
    </row>
    <row r="2094" spans="1:11" ht="15" customHeight="1" x14ac:dyDescent="0.3">
      <c r="A2094" s="25">
        <f>Raw_Orders!A2094</f>
        <v>2093</v>
      </c>
      <c r="B2094" s="25">
        <f>Raw_Orders!B2094</f>
        <v>2591</v>
      </c>
      <c r="C2094" s="30">
        <f>INT(Raw_Orders!C2094)</f>
        <v>41824</v>
      </c>
      <c r="D2094" s="25">
        <f t="shared" si="96"/>
        <v>2014</v>
      </c>
      <c r="E2094" s="25">
        <f t="shared" si="97"/>
        <v>7</v>
      </c>
      <c r="F2094" s="25" t="str">
        <f t="shared" si="98"/>
        <v>Jul</v>
      </c>
      <c r="G2094" s="25">
        <f>Raw_Orders!G2094</f>
        <v>363</v>
      </c>
      <c r="H2094" s="29">
        <f>Raw_Orders!K2094</f>
        <v>1971.51</v>
      </c>
      <c r="I2094" s="25">
        <f>INDEX(tblAccounts[sales_rep_id],MATCH(B2094,tblAccounts[id],0))</f>
        <v>321850</v>
      </c>
      <c r="J2094" s="25">
        <f>INDEX(tblReps[region_id],MATCH(I2094,tblReps[id],0))</f>
        <v>3</v>
      </c>
      <c r="K2094" s="25" t="str">
        <f>INDEX(tblRegions[name],MATCH(J2094,tblRegions[id],0))</f>
        <v>Southeast</v>
      </c>
    </row>
    <row r="2095" spans="1:11" ht="15" customHeight="1" x14ac:dyDescent="0.3">
      <c r="A2095" s="25">
        <f>Raw_Orders!A2095</f>
        <v>2094</v>
      </c>
      <c r="B2095" s="25">
        <f>Raw_Orders!B2095</f>
        <v>2591</v>
      </c>
      <c r="C2095" s="30">
        <f>INT(Raw_Orders!C2095)</f>
        <v>41853</v>
      </c>
      <c r="D2095" s="25">
        <f t="shared" si="96"/>
        <v>2014</v>
      </c>
      <c r="E2095" s="25">
        <f t="shared" si="97"/>
        <v>8</v>
      </c>
      <c r="F2095" s="25" t="str">
        <f t="shared" si="98"/>
        <v>Aug</v>
      </c>
      <c r="G2095" s="25">
        <f>Raw_Orders!G2095</f>
        <v>425</v>
      </c>
      <c r="H2095" s="29">
        <f>Raw_Orders!K2095</f>
        <v>2445.38</v>
      </c>
      <c r="I2095" s="25">
        <f>INDEX(tblAccounts[sales_rep_id],MATCH(B2095,tblAccounts[id],0))</f>
        <v>321850</v>
      </c>
      <c r="J2095" s="25">
        <f>INDEX(tblReps[region_id],MATCH(I2095,tblReps[id],0))</f>
        <v>3</v>
      </c>
      <c r="K2095" s="25" t="str">
        <f>INDEX(tblRegions[name],MATCH(J2095,tblRegions[id],0))</f>
        <v>Southeast</v>
      </c>
    </row>
    <row r="2096" spans="1:11" ht="15" customHeight="1" x14ac:dyDescent="0.3">
      <c r="A2096" s="25">
        <f>Raw_Orders!A2096</f>
        <v>2095</v>
      </c>
      <c r="B2096" s="25">
        <f>Raw_Orders!B2096</f>
        <v>2591</v>
      </c>
      <c r="C2096" s="30">
        <f>INT(Raw_Orders!C2096)</f>
        <v>41882</v>
      </c>
      <c r="D2096" s="25">
        <f t="shared" si="96"/>
        <v>2014</v>
      </c>
      <c r="E2096" s="25">
        <f t="shared" si="97"/>
        <v>8</v>
      </c>
      <c r="F2096" s="25" t="str">
        <f t="shared" si="98"/>
        <v>Aug</v>
      </c>
      <c r="G2096" s="25">
        <f>Raw_Orders!G2096</f>
        <v>402</v>
      </c>
      <c r="H2096" s="29">
        <f>Raw_Orders!K2096</f>
        <v>2225.98</v>
      </c>
      <c r="I2096" s="25">
        <f>INDEX(tblAccounts[sales_rep_id],MATCH(B2096,tblAccounts[id],0))</f>
        <v>321850</v>
      </c>
      <c r="J2096" s="25">
        <f>INDEX(tblReps[region_id],MATCH(I2096,tblReps[id],0))</f>
        <v>3</v>
      </c>
      <c r="K2096" s="25" t="str">
        <f>INDEX(tblRegions[name],MATCH(J2096,tblRegions[id],0))</f>
        <v>Southeast</v>
      </c>
    </row>
    <row r="2097" spans="1:11" ht="15" customHeight="1" x14ac:dyDescent="0.3">
      <c r="A2097" s="25">
        <f>Raw_Orders!A2097</f>
        <v>2096</v>
      </c>
      <c r="B2097" s="25">
        <f>Raw_Orders!B2097</f>
        <v>2591</v>
      </c>
      <c r="C2097" s="30">
        <f>INT(Raw_Orders!C2097)</f>
        <v>41912</v>
      </c>
      <c r="D2097" s="25">
        <f t="shared" si="96"/>
        <v>2014</v>
      </c>
      <c r="E2097" s="25">
        <f t="shared" si="97"/>
        <v>9</v>
      </c>
      <c r="F2097" s="25" t="str">
        <f t="shared" si="98"/>
        <v>Sep</v>
      </c>
      <c r="G2097" s="25">
        <f>Raw_Orders!G2097</f>
        <v>388</v>
      </c>
      <c r="H2097" s="29">
        <f>Raw_Orders!K2097</f>
        <v>2188.88</v>
      </c>
      <c r="I2097" s="25">
        <f>INDEX(tblAccounts[sales_rep_id],MATCH(B2097,tblAccounts[id],0))</f>
        <v>321850</v>
      </c>
      <c r="J2097" s="25">
        <f>INDEX(tblReps[region_id],MATCH(I2097,tblReps[id],0))</f>
        <v>3</v>
      </c>
      <c r="K2097" s="25" t="str">
        <f>INDEX(tblRegions[name],MATCH(J2097,tblRegions[id],0))</f>
        <v>Southeast</v>
      </c>
    </row>
    <row r="2098" spans="1:11" ht="15" customHeight="1" x14ac:dyDescent="0.3">
      <c r="A2098" s="25">
        <f>Raw_Orders!A2098</f>
        <v>2097</v>
      </c>
      <c r="B2098" s="25">
        <f>Raw_Orders!B2098</f>
        <v>2591</v>
      </c>
      <c r="C2098" s="30">
        <f>INT(Raw_Orders!C2098)</f>
        <v>41941</v>
      </c>
      <c r="D2098" s="25">
        <f t="shared" si="96"/>
        <v>2014</v>
      </c>
      <c r="E2098" s="25">
        <f t="shared" si="97"/>
        <v>10</v>
      </c>
      <c r="F2098" s="25" t="str">
        <f t="shared" si="98"/>
        <v>Oct</v>
      </c>
      <c r="G2098" s="25">
        <f>Raw_Orders!G2098</f>
        <v>335</v>
      </c>
      <c r="H2098" s="29">
        <f>Raw_Orders!K2098</f>
        <v>1819.25</v>
      </c>
      <c r="I2098" s="25">
        <f>INDEX(tblAccounts[sales_rep_id],MATCH(B2098,tblAccounts[id],0))</f>
        <v>321850</v>
      </c>
      <c r="J2098" s="25">
        <f>INDEX(tblReps[region_id],MATCH(I2098,tblReps[id],0))</f>
        <v>3</v>
      </c>
      <c r="K2098" s="25" t="str">
        <f>INDEX(tblRegions[name],MATCH(J2098,tblRegions[id],0))</f>
        <v>Southeast</v>
      </c>
    </row>
    <row r="2099" spans="1:11" ht="15" customHeight="1" x14ac:dyDescent="0.3">
      <c r="A2099" s="25">
        <f>Raw_Orders!A2099</f>
        <v>2098</v>
      </c>
      <c r="B2099" s="25">
        <f>Raw_Orders!B2099</f>
        <v>2591</v>
      </c>
      <c r="C2099" s="30">
        <f>INT(Raw_Orders!C2099)</f>
        <v>41970</v>
      </c>
      <c r="D2099" s="25">
        <f t="shared" si="96"/>
        <v>2014</v>
      </c>
      <c r="E2099" s="25">
        <f t="shared" si="97"/>
        <v>11</v>
      </c>
      <c r="F2099" s="25" t="str">
        <f t="shared" si="98"/>
        <v>Nov</v>
      </c>
      <c r="G2099" s="25">
        <f>Raw_Orders!G2099</f>
        <v>368</v>
      </c>
      <c r="H2099" s="29">
        <f>Raw_Orders!K2099</f>
        <v>2018.31</v>
      </c>
      <c r="I2099" s="25">
        <f>INDEX(tblAccounts[sales_rep_id],MATCH(B2099,tblAccounts[id],0))</f>
        <v>321850</v>
      </c>
      <c r="J2099" s="25">
        <f>INDEX(tblReps[region_id],MATCH(I2099,tblReps[id],0))</f>
        <v>3</v>
      </c>
      <c r="K2099" s="25" t="str">
        <f>INDEX(tblRegions[name],MATCH(J2099,tblRegions[id],0))</f>
        <v>Southeast</v>
      </c>
    </row>
    <row r="2100" spans="1:11" ht="15" customHeight="1" x14ac:dyDescent="0.3">
      <c r="A2100" s="25">
        <f>Raw_Orders!A2100</f>
        <v>2099</v>
      </c>
      <c r="B2100" s="25">
        <f>Raw_Orders!B2100</f>
        <v>2591</v>
      </c>
      <c r="C2100" s="30">
        <f>INT(Raw_Orders!C2100)</f>
        <v>42000</v>
      </c>
      <c r="D2100" s="25">
        <f t="shared" si="96"/>
        <v>2014</v>
      </c>
      <c r="E2100" s="25">
        <f t="shared" si="97"/>
        <v>12</v>
      </c>
      <c r="F2100" s="25" t="str">
        <f t="shared" si="98"/>
        <v>Dec</v>
      </c>
      <c r="G2100" s="25">
        <f>Raw_Orders!G2100</f>
        <v>350</v>
      </c>
      <c r="H2100" s="29">
        <f>Raw_Orders!K2100</f>
        <v>1910.36</v>
      </c>
      <c r="I2100" s="25">
        <f>INDEX(tblAccounts[sales_rep_id],MATCH(B2100,tblAccounts[id],0))</f>
        <v>321850</v>
      </c>
      <c r="J2100" s="25">
        <f>INDEX(tblReps[region_id],MATCH(I2100,tblReps[id],0))</f>
        <v>3</v>
      </c>
      <c r="K2100" s="25" t="str">
        <f>INDEX(tblRegions[name],MATCH(J2100,tblRegions[id],0))</f>
        <v>Southeast</v>
      </c>
    </row>
    <row r="2101" spans="1:11" ht="15" customHeight="1" x14ac:dyDescent="0.3">
      <c r="A2101" s="25">
        <f>Raw_Orders!A2101</f>
        <v>2100</v>
      </c>
      <c r="B2101" s="25">
        <f>Raw_Orders!B2101</f>
        <v>2591</v>
      </c>
      <c r="C2101" s="30">
        <f>INT(Raw_Orders!C2101)</f>
        <v>42030</v>
      </c>
      <c r="D2101" s="25">
        <f t="shared" si="96"/>
        <v>2015</v>
      </c>
      <c r="E2101" s="25">
        <f t="shared" si="97"/>
        <v>1</v>
      </c>
      <c r="F2101" s="25" t="str">
        <f t="shared" si="98"/>
        <v>Jan</v>
      </c>
      <c r="G2101" s="25">
        <f>Raw_Orders!G2101</f>
        <v>318</v>
      </c>
      <c r="H2101" s="29">
        <f>Raw_Orders!K2101</f>
        <v>1664.99</v>
      </c>
      <c r="I2101" s="25">
        <f>INDEX(tblAccounts[sales_rep_id],MATCH(B2101,tblAccounts[id],0))</f>
        <v>321850</v>
      </c>
      <c r="J2101" s="25">
        <f>INDEX(tblReps[region_id],MATCH(I2101,tblReps[id],0))</f>
        <v>3</v>
      </c>
      <c r="K2101" s="25" t="str">
        <f>INDEX(tblRegions[name],MATCH(J2101,tblRegions[id],0))</f>
        <v>Southeast</v>
      </c>
    </row>
    <row r="2102" spans="1:11" ht="15" customHeight="1" x14ac:dyDescent="0.3">
      <c r="A2102" s="25">
        <f>Raw_Orders!A2102</f>
        <v>2101</v>
      </c>
      <c r="B2102" s="25">
        <f>Raw_Orders!B2102</f>
        <v>2591</v>
      </c>
      <c r="C2102" s="30">
        <f>INT(Raw_Orders!C2102)</f>
        <v>42059</v>
      </c>
      <c r="D2102" s="25">
        <f t="shared" si="96"/>
        <v>2015</v>
      </c>
      <c r="E2102" s="25">
        <f t="shared" si="97"/>
        <v>2</v>
      </c>
      <c r="F2102" s="25" t="str">
        <f t="shared" si="98"/>
        <v>Feb</v>
      </c>
      <c r="G2102" s="25">
        <f>Raw_Orders!G2102</f>
        <v>321</v>
      </c>
      <c r="H2102" s="29">
        <f>Raw_Orders!K2102</f>
        <v>1649.29</v>
      </c>
      <c r="I2102" s="25">
        <f>INDEX(tblAccounts[sales_rep_id],MATCH(B2102,tblAccounts[id],0))</f>
        <v>321850</v>
      </c>
      <c r="J2102" s="25">
        <f>INDEX(tblReps[region_id],MATCH(I2102,tblReps[id],0))</f>
        <v>3</v>
      </c>
      <c r="K2102" s="25" t="str">
        <f>INDEX(tblRegions[name],MATCH(J2102,tblRegions[id],0))</f>
        <v>Southeast</v>
      </c>
    </row>
    <row r="2103" spans="1:11" ht="15" customHeight="1" x14ac:dyDescent="0.3">
      <c r="A2103" s="25">
        <f>Raw_Orders!A2103</f>
        <v>2102</v>
      </c>
      <c r="B2103" s="25">
        <f>Raw_Orders!B2103</f>
        <v>2591</v>
      </c>
      <c r="C2103" s="30">
        <f>INT(Raw_Orders!C2103)</f>
        <v>42088</v>
      </c>
      <c r="D2103" s="25">
        <f t="shared" si="96"/>
        <v>2015</v>
      </c>
      <c r="E2103" s="25">
        <f t="shared" si="97"/>
        <v>3</v>
      </c>
      <c r="F2103" s="25" t="str">
        <f t="shared" si="98"/>
        <v>Mar</v>
      </c>
      <c r="G2103" s="25">
        <f>Raw_Orders!G2103</f>
        <v>326</v>
      </c>
      <c r="H2103" s="29">
        <f>Raw_Orders!K2103</f>
        <v>1679.24</v>
      </c>
      <c r="I2103" s="25">
        <f>INDEX(tblAccounts[sales_rep_id],MATCH(B2103,tblAccounts[id],0))</f>
        <v>321850</v>
      </c>
      <c r="J2103" s="25">
        <f>INDEX(tblReps[region_id],MATCH(I2103,tblReps[id],0))</f>
        <v>3</v>
      </c>
      <c r="K2103" s="25" t="str">
        <f>INDEX(tblRegions[name],MATCH(J2103,tblRegions[id],0))</f>
        <v>Southeast</v>
      </c>
    </row>
    <row r="2104" spans="1:11" ht="15" customHeight="1" x14ac:dyDescent="0.3">
      <c r="A2104" s="25">
        <f>Raw_Orders!A2104</f>
        <v>2103</v>
      </c>
      <c r="B2104" s="25">
        <f>Raw_Orders!B2104</f>
        <v>2591</v>
      </c>
      <c r="C2104" s="30">
        <f>INT(Raw_Orders!C2104)</f>
        <v>42117</v>
      </c>
      <c r="D2104" s="25">
        <f t="shared" si="96"/>
        <v>2015</v>
      </c>
      <c r="E2104" s="25">
        <f t="shared" si="97"/>
        <v>4</v>
      </c>
      <c r="F2104" s="25" t="str">
        <f t="shared" si="98"/>
        <v>Apr</v>
      </c>
      <c r="G2104" s="25">
        <f>Raw_Orders!G2104</f>
        <v>359</v>
      </c>
      <c r="H2104" s="29">
        <f>Raw_Orders!K2104</f>
        <v>1940.84</v>
      </c>
      <c r="I2104" s="25">
        <f>INDEX(tblAccounts[sales_rep_id],MATCH(B2104,tblAccounts[id],0))</f>
        <v>321850</v>
      </c>
      <c r="J2104" s="25">
        <f>INDEX(tblReps[region_id],MATCH(I2104,tblReps[id],0))</f>
        <v>3</v>
      </c>
      <c r="K2104" s="25" t="str">
        <f>INDEX(tblRegions[name],MATCH(J2104,tblRegions[id],0))</f>
        <v>Southeast</v>
      </c>
    </row>
    <row r="2105" spans="1:11" ht="15" customHeight="1" x14ac:dyDescent="0.3">
      <c r="A2105" s="25">
        <f>Raw_Orders!A2105</f>
        <v>2104</v>
      </c>
      <c r="B2105" s="25">
        <f>Raw_Orders!B2105</f>
        <v>2591</v>
      </c>
      <c r="C2105" s="30">
        <f>INT(Raw_Orders!C2105)</f>
        <v>42147</v>
      </c>
      <c r="D2105" s="25">
        <f t="shared" si="96"/>
        <v>2015</v>
      </c>
      <c r="E2105" s="25">
        <f t="shared" si="97"/>
        <v>5</v>
      </c>
      <c r="F2105" s="25" t="str">
        <f t="shared" si="98"/>
        <v>May</v>
      </c>
      <c r="G2105" s="25">
        <f>Raw_Orders!G2105</f>
        <v>374</v>
      </c>
      <c r="H2105" s="29">
        <f>Raw_Orders!K2105</f>
        <v>2082.7800000000002</v>
      </c>
      <c r="I2105" s="25">
        <f>INDEX(tblAccounts[sales_rep_id],MATCH(B2105,tblAccounts[id],0))</f>
        <v>321850</v>
      </c>
      <c r="J2105" s="25">
        <f>INDEX(tblReps[region_id],MATCH(I2105,tblReps[id],0))</f>
        <v>3</v>
      </c>
      <c r="K2105" s="25" t="str">
        <f>INDEX(tblRegions[name],MATCH(J2105,tblRegions[id],0))</f>
        <v>Southeast</v>
      </c>
    </row>
    <row r="2106" spans="1:11" ht="15" customHeight="1" x14ac:dyDescent="0.3">
      <c r="A2106" s="25">
        <f>Raw_Orders!A2106</f>
        <v>2105</v>
      </c>
      <c r="B2106" s="25">
        <f>Raw_Orders!B2106</f>
        <v>2591</v>
      </c>
      <c r="C2106" s="30">
        <f>INT(Raw_Orders!C2106)</f>
        <v>42177</v>
      </c>
      <c r="D2106" s="25">
        <f t="shared" si="96"/>
        <v>2015</v>
      </c>
      <c r="E2106" s="25">
        <f t="shared" si="97"/>
        <v>6</v>
      </c>
      <c r="F2106" s="25" t="str">
        <f t="shared" si="98"/>
        <v>Jun</v>
      </c>
      <c r="G2106" s="25">
        <f>Raw_Orders!G2106</f>
        <v>305</v>
      </c>
      <c r="H2106" s="29">
        <f>Raw_Orders!K2106</f>
        <v>1551.95</v>
      </c>
      <c r="I2106" s="25">
        <f>INDEX(tblAccounts[sales_rep_id],MATCH(B2106,tblAccounts[id],0))</f>
        <v>321850</v>
      </c>
      <c r="J2106" s="25">
        <f>INDEX(tblReps[region_id],MATCH(I2106,tblReps[id],0))</f>
        <v>3</v>
      </c>
      <c r="K2106" s="25" t="str">
        <f>INDEX(tblRegions[name],MATCH(J2106,tblRegions[id],0))</f>
        <v>Southeast</v>
      </c>
    </row>
    <row r="2107" spans="1:11" ht="15" customHeight="1" x14ac:dyDescent="0.3">
      <c r="A2107" s="25">
        <f>Raw_Orders!A2107</f>
        <v>2106</v>
      </c>
      <c r="B2107" s="25">
        <f>Raw_Orders!B2107</f>
        <v>2591</v>
      </c>
      <c r="C2107" s="30">
        <f>INT(Raw_Orders!C2107)</f>
        <v>42206</v>
      </c>
      <c r="D2107" s="25">
        <f t="shared" si="96"/>
        <v>2015</v>
      </c>
      <c r="E2107" s="25">
        <f t="shared" si="97"/>
        <v>7</v>
      </c>
      <c r="F2107" s="25" t="str">
        <f t="shared" si="98"/>
        <v>Jul</v>
      </c>
      <c r="G2107" s="25">
        <f>Raw_Orders!G2107</f>
        <v>365</v>
      </c>
      <c r="H2107" s="29">
        <f>Raw_Orders!K2107</f>
        <v>2013.32</v>
      </c>
      <c r="I2107" s="25">
        <f>INDEX(tblAccounts[sales_rep_id],MATCH(B2107,tblAccounts[id],0))</f>
        <v>321850</v>
      </c>
      <c r="J2107" s="25">
        <f>INDEX(tblReps[region_id],MATCH(I2107,tblReps[id],0))</f>
        <v>3</v>
      </c>
      <c r="K2107" s="25" t="str">
        <f>INDEX(tblRegions[name],MATCH(J2107,tblRegions[id],0))</f>
        <v>Southeast</v>
      </c>
    </row>
    <row r="2108" spans="1:11" ht="15" customHeight="1" x14ac:dyDescent="0.3">
      <c r="A2108" s="25">
        <f>Raw_Orders!A2108</f>
        <v>2107</v>
      </c>
      <c r="B2108" s="25">
        <f>Raw_Orders!B2108</f>
        <v>2591</v>
      </c>
      <c r="C2108" s="30">
        <f>INT(Raw_Orders!C2108)</f>
        <v>42235</v>
      </c>
      <c r="D2108" s="25">
        <f t="shared" si="96"/>
        <v>2015</v>
      </c>
      <c r="E2108" s="25">
        <f t="shared" si="97"/>
        <v>8</v>
      </c>
      <c r="F2108" s="25" t="str">
        <f t="shared" si="98"/>
        <v>Aug</v>
      </c>
      <c r="G2108" s="25">
        <f>Raw_Orders!G2108</f>
        <v>363</v>
      </c>
      <c r="H2108" s="29">
        <f>Raw_Orders!K2108</f>
        <v>1975.23</v>
      </c>
      <c r="I2108" s="25">
        <f>INDEX(tblAccounts[sales_rep_id],MATCH(B2108,tblAccounts[id],0))</f>
        <v>321850</v>
      </c>
      <c r="J2108" s="25">
        <f>INDEX(tblReps[region_id],MATCH(I2108,tblReps[id],0))</f>
        <v>3</v>
      </c>
      <c r="K2108" s="25" t="str">
        <f>INDEX(tblRegions[name],MATCH(J2108,tblRegions[id],0))</f>
        <v>Southeast</v>
      </c>
    </row>
    <row r="2109" spans="1:11" ht="15" customHeight="1" x14ac:dyDescent="0.3">
      <c r="A2109" s="25">
        <f>Raw_Orders!A2109</f>
        <v>2108</v>
      </c>
      <c r="B2109" s="25">
        <f>Raw_Orders!B2109</f>
        <v>2591</v>
      </c>
      <c r="C2109" s="30">
        <f>INT(Raw_Orders!C2109)</f>
        <v>42265</v>
      </c>
      <c r="D2109" s="25">
        <f t="shared" si="96"/>
        <v>2015</v>
      </c>
      <c r="E2109" s="25">
        <f t="shared" si="97"/>
        <v>9</v>
      </c>
      <c r="F2109" s="25" t="str">
        <f t="shared" si="98"/>
        <v>Sep</v>
      </c>
      <c r="G2109" s="25">
        <f>Raw_Orders!G2109</f>
        <v>315</v>
      </c>
      <c r="H2109" s="29">
        <f>Raw_Orders!K2109</f>
        <v>1646.3</v>
      </c>
      <c r="I2109" s="25">
        <f>INDEX(tblAccounts[sales_rep_id],MATCH(B2109,tblAccounts[id],0))</f>
        <v>321850</v>
      </c>
      <c r="J2109" s="25">
        <f>INDEX(tblReps[region_id],MATCH(I2109,tblReps[id],0))</f>
        <v>3</v>
      </c>
      <c r="K2109" s="25" t="str">
        <f>INDEX(tblRegions[name],MATCH(J2109,tblRegions[id],0))</f>
        <v>Southeast</v>
      </c>
    </row>
    <row r="2110" spans="1:11" ht="15" customHeight="1" x14ac:dyDescent="0.3">
      <c r="A2110" s="25">
        <f>Raw_Orders!A2110</f>
        <v>2109</v>
      </c>
      <c r="B2110" s="25">
        <f>Raw_Orders!B2110</f>
        <v>2591</v>
      </c>
      <c r="C2110" s="30">
        <f>INT(Raw_Orders!C2110)</f>
        <v>42294</v>
      </c>
      <c r="D2110" s="25">
        <f t="shared" si="96"/>
        <v>2015</v>
      </c>
      <c r="E2110" s="25">
        <f t="shared" si="97"/>
        <v>10</v>
      </c>
      <c r="F2110" s="25" t="str">
        <f t="shared" si="98"/>
        <v>Oct</v>
      </c>
      <c r="G2110" s="25">
        <f>Raw_Orders!G2110</f>
        <v>368</v>
      </c>
      <c r="H2110" s="29">
        <f>Raw_Orders!K2110</f>
        <v>1986.56</v>
      </c>
      <c r="I2110" s="25">
        <f>INDEX(tblAccounts[sales_rep_id],MATCH(B2110,tblAccounts[id],0))</f>
        <v>321850</v>
      </c>
      <c r="J2110" s="25">
        <f>INDEX(tblReps[region_id],MATCH(I2110,tblReps[id],0))</f>
        <v>3</v>
      </c>
      <c r="K2110" s="25" t="str">
        <f>INDEX(tblRegions[name],MATCH(J2110,tblRegions[id],0))</f>
        <v>Southeast</v>
      </c>
    </row>
    <row r="2111" spans="1:11" ht="15" customHeight="1" x14ac:dyDescent="0.3">
      <c r="A2111" s="25">
        <f>Raw_Orders!A2111</f>
        <v>2110</v>
      </c>
      <c r="B2111" s="25">
        <f>Raw_Orders!B2111</f>
        <v>2591</v>
      </c>
      <c r="C2111" s="30">
        <f>INT(Raw_Orders!C2111)</f>
        <v>42323</v>
      </c>
      <c r="D2111" s="25">
        <f t="shared" si="96"/>
        <v>2015</v>
      </c>
      <c r="E2111" s="25">
        <f t="shared" si="97"/>
        <v>11</v>
      </c>
      <c r="F2111" s="25" t="str">
        <f t="shared" si="98"/>
        <v>Nov</v>
      </c>
      <c r="G2111" s="25">
        <f>Raw_Orders!G2111</f>
        <v>353</v>
      </c>
      <c r="H2111" s="29">
        <f>Raw_Orders!K2111</f>
        <v>1936.61</v>
      </c>
      <c r="I2111" s="25">
        <f>INDEX(tblAccounts[sales_rep_id],MATCH(B2111,tblAccounts[id],0))</f>
        <v>321850</v>
      </c>
      <c r="J2111" s="25">
        <f>INDEX(tblReps[region_id],MATCH(I2111,tblReps[id],0))</f>
        <v>3</v>
      </c>
      <c r="K2111" s="25" t="str">
        <f>INDEX(tblRegions[name],MATCH(J2111,tblRegions[id],0))</f>
        <v>Southeast</v>
      </c>
    </row>
    <row r="2112" spans="1:11" ht="15" customHeight="1" x14ac:dyDescent="0.3">
      <c r="A2112" s="25">
        <f>Raw_Orders!A2112</f>
        <v>2111</v>
      </c>
      <c r="B2112" s="25">
        <f>Raw_Orders!B2112</f>
        <v>2591</v>
      </c>
      <c r="C2112" s="30">
        <f>INT(Raw_Orders!C2112)</f>
        <v>42352</v>
      </c>
      <c r="D2112" s="25">
        <f t="shared" si="96"/>
        <v>2015</v>
      </c>
      <c r="E2112" s="25">
        <f t="shared" si="97"/>
        <v>12</v>
      </c>
      <c r="F2112" s="25" t="str">
        <f t="shared" si="98"/>
        <v>Dec</v>
      </c>
      <c r="G2112" s="25">
        <f>Raw_Orders!G2112</f>
        <v>145</v>
      </c>
      <c r="H2112" s="29">
        <f>Raw_Orders!K2112</f>
        <v>1145.9000000000001</v>
      </c>
      <c r="I2112" s="25">
        <f>INDEX(tblAccounts[sales_rep_id],MATCH(B2112,tblAccounts[id],0))</f>
        <v>321850</v>
      </c>
      <c r="J2112" s="25">
        <f>INDEX(tblReps[region_id],MATCH(I2112,tblReps[id],0))</f>
        <v>3</v>
      </c>
      <c r="K2112" s="25" t="str">
        <f>INDEX(tblRegions[name],MATCH(J2112,tblRegions[id],0))</f>
        <v>Southeast</v>
      </c>
    </row>
    <row r="2113" spans="1:11" ht="15" customHeight="1" x14ac:dyDescent="0.3">
      <c r="A2113" s="25">
        <f>Raw_Orders!A2113</f>
        <v>2112</v>
      </c>
      <c r="B2113" s="25">
        <f>Raw_Orders!B2113</f>
        <v>2591</v>
      </c>
      <c r="C2113" s="30">
        <f>INT(Raw_Orders!C2113)</f>
        <v>42381</v>
      </c>
      <c r="D2113" s="25">
        <f t="shared" si="96"/>
        <v>2016</v>
      </c>
      <c r="E2113" s="25">
        <f t="shared" si="97"/>
        <v>1</v>
      </c>
      <c r="F2113" s="25" t="str">
        <f t="shared" si="98"/>
        <v>Jan</v>
      </c>
      <c r="G2113" s="25">
        <f>Raw_Orders!G2113</f>
        <v>351</v>
      </c>
      <c r="H2113" s="29">
        <f>Raw_Orders!K2113</f>
        <v>1897.22</v>
      </c>
      <c r="I2113" s="25">
        <f>INDEX(tblAccounts[sales_rep_id],MATCH(B2113,tblAccounts[id],0))</f>
        <v>321850</v>
      </c>
      <c r="J2113" s="25">
        <f>INDEX(tblReps[region_id],MATCH(I2113,tblReps[id],0))</f>
        <v>3</v>
      </c>
      <c r="K2113" s="25" t="str">
        <f>INDEX(tblRegions[name],MATCH(J2113,tblRegions[id],0))</f>
        <v>Southeast</v>
      </c>
    </row>
    <row r="2114" spans="1:11" ht="15" customHeight="1" x14ac:dyDescent="0.3">
      <c r="A2114" s="25">
        <f>Raw_Orders!A2114</f>
        <v>2113</v>
      </c>
      <c r="B2114" s="25">
        <f>Raw_Orders!B2114</f>
        <v>2591</v>
      </c>
      <c r="C2114" s="30">
        <f>INT(Raw_Orders!C2114)</f>
        <v>42411</v>
      </c>
      <c r="D2114" s="25">
        <f t="shared" ref="D2114:D2177" si="99">YEAR(C2114)</f>
        <v>2016</v>
      </c>
      <c r="E2114" s="25">
        <f t="shared" ref="E2114:E2177" si="100">MONTH(C2114)</f>
        <v>2</v>
      </c>
      <c r="F2114" s="25" t="str">
        <f t="shared" ref="F2114:F2177" si="101">TEXT(C2114,"mmm")</f>
        <v>Feb</v>
      </c>
      <c r="G2114" s="25">
        <f>Raw_Orders!G2114</f>
        <v>372</v>
      </c>
      <c r="H2114" s="29">
        <f>Raw_Orders!K2114</f>
        <v>2030.81</v>
      </c>
      <c r="I2114" s="25">
        <f>INDEX(tblAccounts[sales_rep_id],MATCH(B2114,tblAccounts[id],0))</f>
        <v>321850</v>
      </c>
      <c r="J2114" s="25">
        <f>INDEX(tblReps[region_id],MATCH(I2114,tblReps[id],0))</f>
        <v>3</v>
      </c>
      <c r="K2114" s="25" t="str">
        <f>INDEX(tblRegions[name],MATCH(J2114,tblRegions[id],0))</f>
        <v>Southeast</v>
      </c>
    </row>
    <row r="2115" spans="1:11" ht="15" customHeight="1" x14ac:dyDescent="0.3">
      <c r="A2115" s="25">
        <f>Raw_Orders!A2115</f>
        <v>2114</v>
      </c>
      <c r="B2115" s="25">
        <f>Raw_Orders!B2115</f>
        <v>2591</v>
      </c>
      <c r="C2115" s="30">
        <f>INT(Raw_Orders!C2115)</f>
        <v>42470</v>
      </c>
      <c r="D2115" s="25">
        <f t="shared" si="99"/>
        <v>2016</v>
      </c>
      <c r="E2115" s="25">
        <f t="shared" si="100"/>
        <v>4</v>
      </c>
      <c r="F2115" s="25" t="str">
        <f t="shared" si="101"/>
        <v>Apr</v>
      </c>
      <c r="G2115" s="25">
        <f>Raw_Orders!G2115</f>
        <v>368</v>
      </c>
      <c r="H2115" s="29">
        <f>Raw_Orders!K2115</f>
        <v>2026.5</v>
      </c>
      <c r="I2115" s="25">
        <f>INDEX(tblAccounts[sales_rep_id],MATCH(B2115,tblAccounts[id],0))</f>
        <v>321850</v>
      </c>
      <c r="J2115" s="25">
        <f>INDEX(tblReps[region_id],MATCH(I2115,tblReps[id],0))</f>
        <v>3</v>
      </c>
      <c r="K2115" s="25" t="str">
        <f>INDEX(tblRegions[name],MATCH(J2115,tblRegions[id],0))</f>
        <v>Southeast</v>
      </c>
    </row>
    <row r="2116" spans="1:11" ht="15" customHeight="1" x14ac:dyDescent="0.3">
      <c r="A2116" s="25">
        <f>Raw_Orders!A2116</f>
        <v>2115</v>
      </c>
      <c r="B2116" s="25">
        <f>Raw_Orders!B2116</f>
        <v>2591</v>
      </c>
      <c r="C2116" s="30">
        <f>INT(Raw_Orders!C2116)</f>
        <v>42500</v>
      </c>
      <c r="D2116" s="25">
        <f t="shared" si="99"/>
        <v>2016</v>
      </c>
      <c r="E2116" s="25">
        <f t="shared" si="100"/>
        <v>5</v>
      </c>
      <c r="F2116" s="25" t="str">
        <f t="shared" si="101"/>
        <v>May</v>
      </c>
      <c r="G2116" s="25">
        <f>Raw_Orders!G2116</f>
        <v>567</v>
      </c>
      <c r="H2116" s="29">
        <f>Raw_Orders!K2116</f>
        <v>2829.33</v>
      </c>
      <c r="I2116" s="25">
        <f>INDEX(tblAccounts[sales_rep_id],MATCH(B2116,tblAccounts[id],0))</f>
        <v>321850</v>
      </c>
      <c r="J2116" s="25">
        <f>INDEX(tblReps[region_id],MATCH(I2116,tblReps[id],0))</f>
        <v>3</v>
      </c>
      <c r="K2116" s="25" t="str">
        <f>INDEX(tblRegions[name],MATCH(J2116,tblRegions[id],0))</f>
        <v>Southeast</v>
      </c>
    </row>
    <row r="2117" spans="1:11" ht="15" customHeight="1" x14ac:dyDescent="0.3">
      <c r="A2117" s="25">
        <f>Raw_Orders!A2117</f>
        <v>2116</v>
      </c>
      <c r="B2117" s="25">
        <f>Raw_Orders!B2117</f>
        <v>2591</v>
      </c>
      <c r="C2117" s="30">
        <f>INT(Raw_Orders!C2117)</f>
        <v>42529</v>
      </c>
      <c r="D2117" s="25">
        <f t="shared" si="99"/>
        <v>2016</v>
      </c>
      <c r="E2117" s="25">
        <f t="shared" si="100"/>
        <v>6</v>
      </c>
      <c r="F2117" s="25" t="str">
        <f t="shared" si="101"/>
        <v>Jun</v>
      </c>
      <c r="G2117" s="25">
        <f>Raw_Orders!G2117</f>
        <v>350</v>
      </c>
      <c r="H2117" s="29">
        <f>Raw_Orders!K2117</f>
        <v>1865.89</v>
      </c>
      <c r="I2117" s="25">
        <f>INDEX(tblAccounts[sales_rep_id],MATCH(B2117,tblAccounts[id],0))</f>
        <v>321850</v>
      </c>
      <c r="J2117" s="25">
        <f>INDEX(tblReps[region_id],MATCH(I2117,tblReps[id],0))</f>
        <v>3</v>
      </c>
      <c r="K2117" s="25" t="str">
        <f>INDEX(tblRegions[name],MATCH(J2117,tblRegions[id],0))</f>
        <v>Southeast</v>
      </c>
    </row>
    <row r="2118" spans="1:11" ht="15" customHeight="1" x14ac:dyDescent="0.3">
      <c r="A2118" s="25">
        <f>Raw_Orders!A2118</f>
        <v>2117</v>
      </c>
      <c r="B2118" s="25">
        <f>Raw_Orders!B2118</f>
        <v>2591</v>
      </c>
      <c r="C2118" s="30">
        <f>INT(Raw_Orders!C2118)</f>
        <v>42559</v>
      </c>
      <c r="D2118" s="25">
        <f t="shared" si="99"/>
        <v>2016</v>
      </c>
      <c r="E2118" s="25">
        <f t="shared" si="100"/>
        <v>7</v>
      </c>
      <c r="F2118" s="25" t="str">
        <f t="shared" si="101"/>
        <v>Jul</v>
      </c>
      <c r="G2118" s="25">
        <f>Raw_Orders!G2118</f>
        <v>371</v>
      </c>
      <c r="H2118" s="29">
        <f>Raw_Orders!K2118</f>
        <v>2042.04</v>
      </c>
      <c r="I2118" s="25">
        <f>INDEX(tblAccounts[sales_rep_id],MATCH(B2118,tblAccounts[id],0))</f>
        <v>321850</v>
      </c>
      <c r="J2118" s="25">
        <f>INDEX(tblReps[region_id],MATCH(I2118,tblReps[id],0))</f>
        <v>3</v>
      </c>
      <c r="K2118" s="25" t="str">
        <f>INDEX(tblRegions[name],MATCH(J2118,tblRegions[id],0))</f>
        <v>Southeast</v>
      </c>
    </row>
    <row r="2119" spans="1:11" ht="15" customHeight="1" x14ac:dyDescent="0.3">
      <c r="A2119" s="25">
        <f>Raw_Orders!A2119</f>
        <v>2118</v>
      </c>
      <c r="B2119" s="25">
        <f>Raw_Orders!B2119</f>
        <v>2591</v>
      </c>
      <c r="C2119" s="30">
        <f>INT(Raw_Orders!C2119)</f>
        <v>42589</v>
      </c>
      <c r="D2119" s="25">
        <f t="shared" si="99"/>
        <v>2016</v>
      </c>
      <c r="E2119" s="25">
        <f t="shared" si="100"/>
        <v>8</v>
      </c>
      <c r="F2119" s="25" t="str">
        <f t="shared" si="101"/>
        <v>Aug</v>
      </c>
      <c r="G2119" s="25">
        <f>Raw_Orders!G2119</f>
        <v>292</v>
      </c>
      <c r="H2119" s="29">
        <f>Raw_Orders!K2119</f>
        <v>1457.08</v>
      </c>
      <c r="I2119" s="25">
        <f>INDEX(tblAccounts[sales_rep_id],MATCH(B2119,tblAccounts[id],0))</f>
        <v>321850</v>
      </c>
      <c r="J2119" s="25">
        <f>INDEX(tblReps[region_id],MATCH(I2119,tblReps[id],0))</f>
        <v>3</v>
      </c>
      <c r="K2119" s="25" t="str">
        <f>INDEX(tblRegions[name],MATCH(J2119,tblRegions[id],0))</f>
        <v>Southeast</v>
      </c>
    </row>
    <row r="2120" spans="1:11" ht="15" customHeight="1" x14ac:dyDescent="0.3">
      <c r="A2120" s="25">
        <f>Raw_Orders!A2120</f>
        <v>2119</v>
      </c>
      <c r="B2120" s="25">
        <f>Raw_Orders!B2120</f>
        <v>2591</v>
      </c>
      <c r="C2120" s="30">
        <f>INT(Raw_Orders!C2120)</f>
        <v>42617</v>
      </c>
      <c r="D2120" s="25">
        <f t="shared" si="99"/>
        <v>2016</v>
      </c>
      <c r="E2120" s="25">
        <f t="shared" si="100"/>
        <v>9</v>
      </c>
      <c r="F2120" s="25" t="str">
        <f t="shared" si="101"/>
        <v>Sep</v>
      </c>
      <c r="G2120" s="25">
        <f>Raw_Orders!G2120</f>
        <v>325</v>
      </c>
      <c r="H2120" s="29">
        <f>Raw_Orders!K2120</f>
        <v>1712.42</v>
      </c>
      <c r="I2120" s="25">
        <f>INDEX(tblAccounts[sales_rep_id],MATCH(B2120,tblAccounts[id],0))</f>
        <v>321850</v>
      </c>
      <c r="J2120" s="25">
        <f>INDEX(tblReps[region_id],MATCH(I2120,tblReps[id],0))</f>
        <v>3</v>
      </c>
      <c r="K2120" s="25" t="str">
        <f>INDEX(tblRegions[name],MATCH(J2120,tblRegions[id],0))</f>
        <v>Southeast</v>
      </c>
    </row>
    <row r="2121" spans="1:11" ht="15" customHeight="1" x14ac:dyDescent="0.3">
      <c r="A2121" s="25">
        <f>Raw_Orders!A2121</f>
        <v>2120</v>
      </c>
      <c r="B2121" s="25">
        <f>Raw_Orders!B2121</f>
        <v>2591</v>
      </c>
      <c r="C2121" s="30">
        <f>INT(Raw_Orders!C2121)</f>
        <v>42647</v>
      </c>
      <c r="D2121" s="25">
        <f t="shared" si="99"/>
        <v>2016</v>
      </c>
      <c r="E2121" s="25">
        <f t="shared" si="100"/>
        <v>10</v>
      </c>
      <c r="F2121" s="25" t="str">
        <f t="shared" si="101"/>
        <v>Oct</v>
      </c>
      <c r="G2121" s="25">
        <f>Raw_Orders!G2121</f>
        <v>303</v>
      </c>
      <c r="H2121" s="29">
        <f>Raw_Orders!K2121</f>
        <v>1598.92</v>
      </c>
      <c r="I2121" s="25">
        <f>INDEX(tblAccounts[sales_rep_id],MATCH(B2121,tblAccounts[id],0))</f>
        <v>321850</v>
      </c>
      <c r="J2121" s="25">
        <f>INDEX(tblReps[region_id],MATCH(I2121,tblReps[id],0))</f>
        <v>3</v>
      </c>
      <c r="K2121" s="25" t="str">
        <f>INDEX(tblRegions[name],MATCH(J2121,tblRegions[id],0))</f>
        <v>Southeast</v>
      </c>
    </row>
    <row r="2122" spans="1:11" ht="15" customHeight="1" x14ac:dyDescent="0.3">
      <c r="A2122" s="25">
        <f>Raw_Orders!A2122</f>
        <v>2121</v>
      </c>
      <c r="B2122" s="25">
        <f>Raw_Orders!B2122</f>
        <v>2591</v>
      </c>
      <c r="C2122" s="30">
        <f>INT(Raw_Orders!C2122)</f>
        <v>42677</v>
      </c>
      <c r="D2122" s="25">
        <f t="shared" si="99"/>
        <v>2016</v>
      </c>
      <c r="E2122" s="25">
        <f t="shared" si="100"/>
        <v>11</v>
      </c>
      <c r="F2122" s="25" t="str">
        <f t="shared" si="101"/>
        <v>Nov</v>
      </c>
      <c r="G2122" s="25">
        <f>Raw_Orders!G2122</f>
        <v>296</v>
      </c>
      <c r="H2122" s="29">
        <f>Raw_Orders!K2122</f>
        <v>1527.04</v>
      </c>
      <c r="I2122" s="25">
        <f>INDEX(tblAccounts[sales_rep_id],MATCH(B2122,tblAccounts[id],0))</f>
        <v>321850</v>
      </c>
      <c r="J2122" s="25">
        <f>INDEX(tblReps[region_id],MATCH(I2122,tblReps[id],0))</f>
        <v>3</v>
      </c>
      <c r="K2122" s="25" t="str">
        <f>INDEX(tblRegions[name],MATCH(J2122,tblRegions[id],0))</f>
        <v>Southeast</v>
      </c>
    </row>
    <row r="2123" spans="1:11" ht="15" customHeight="1" x14ac:dyDescent="0.3">
      <c r="A2123" s="25">
        <f>Raw_Orders!A2123</f>
        <v>2122</v>
      </c>
      <c r="B2123" s="25">
        <f>Raw_Orders!B2123</f>
        <v>2591</v>
      </c>
      <c r="C2123" s="30">
        <f>INT(Raw_Orders!C2123)</f>
        <v>42706</v>
      </c>
      <c r="D2123" s="25">
        <f t="shared" si="99"/>
        <v>2016</v>
      </c>
      <c r="E2123" s="25">
        <f t="shared" si="100"/>
        <v>12</v>
      </c>
      <c r="F2123" s="25" t="str">
        <f t="shared" si="101"/>
        <v>Dec</v>
      </c>
      <c r="G2123" s="25">
        <f>Raw_Orders!G2123</f>
        <v>324</v>
      </c>
      <c r="H2123" s="29">
        <f>Raw_Orders!K2123</f>
        <v>1666.76</v>
      </c>
      <c r="I2123" s="25">
        <f>INDEX(tblAccounts[sales_rep_id],MATCH(B2123,tblAccounts[id],0))</f>
        <v>321850</v>
      </c>
      <c r="J2123" s="25">
        <f>INDEX(tblReps[region_id],MATCH(I2123,tblReps[id],0))</f>
        <v>3</v>
      </c>
      <c r="K2123" s="25" t="str">
        <f>INDEX(tblRegions[name],MATCH(J2123,tblRegions[id],0))</f>
        <v>Southeast</v>
      </c>
    </row>
    <row r="2124" spans="1:11" ht="15" customHeight="1" x14ac:dyDescent="0.3">
      <c r="A2124" s="25">
        <f>Raw_Orders!A2124</f>
        <v>2123</v>
      </c>
      <c r="B2124" s="25">
        <f>Raw_Orders!B2124</f>
        <v>2591</v>
      </c>
      <c r="C2124" s="30">
        <f>INT(Raw_Orders!C2124)</f>
        <v>42735</v>
      </c>
      <c r="D2124" s="25">
        <f t="shared" si="99"/>
        <v>2016</v>
      </c>
      <c r="E2124" s="25">
        <f t="shared" si="100"/>
        <v>12</v>
      </c>
      <c r="F2124" s="25" t="str">
        <f t="shared" si="101"/>
        <v>Dec</v>
      </c>
      <c r="G2124" s="25">
        <f>Raw_Orders!G2124</f>
        <v>334</v>
      </c>
      <c r="H2124" s="29">
        <f>Raw_Orders!K2124</f>
        <v>1787.39</v>
      </c>
      <c r="I2124" s="25">
        <f>INDEX(tblAccounts[sales_rep_id],MATCH(B2124,tblAccounts[id],0))</f>
        <v>321850</v>
      </c>
      <c r="J2124" s="25">
        <f>INDEX(tblReps[region_id],MATCH(I2124,tblReps[id],0))</f>
        <v>3</v>
      </c>
      <c r="K2124" s="25" t="str">
        <f>INDEX(tblRegions[name],MATCH(J2124,tblRegions[id],0))</f>
        <v>Southeast</v>
      </c>
    </row>
    <row r="2125" spans="1:11" ht="15" customHeight="1" x14ac:dyDescent="0.3">
      <c r="A2125" s="25">
        <f>Raw_Orders!A2125</f>
        <v>2124</v>
      </c>
      <c r="B2125" s="25">
        <f>Raw_Orders!B2125</f>
        <v>2601</v>
      </c>
      <c r="C2125" s="30">
        <f>INT(Raw_Orders!C2125)</f>
        <v>42041</v>
      </c>
      <c r="D2125" s="25">
        <f t="shared" si="99"/>
        <v>2015</v>
      </c>
      <c r="E2125" s="25">
        <f t="shared" si="100"/>
        <v>2</v>
      </c>
      <c r="F2125" s="25" t="str">
        <f t="shared" si="101"/>
        <v>Feb</v>
      </c>
      <c r="G2125" s="25">
        <f>Raw_Orders!G2125</f>
        <v>493</v>
      </c>
      <c r="H2125" s="29">
        <f>Raw_Orders!K2125</f>
        <v>2522.61</v>
      </c>
      <c r="I2125" s="25">
        <f>INDEX(tblAccounts[sales_rep_id],MATCH(B2125,tblAccounts[id],0))</f>
        <v>321860</v>
      </c>
      <c r="J2125" s="25">
        <f>INDEX(tblReps[region_id],MATCH(I2125,tblReps[id],0))</f>
        <v>3</v>
      </c>
      <c r="K2125" s="25" t="str">
        <f>INDEX(tblRegions[name],MATCH(J2125,tblRegions[id],0))</f>
        <v>Southeast</v>
      </c>
    </row>
    <row r="2126" spans="1:11" ht="15" customHeight="1" x14ac:dyDescent="0.3">
      <c r="A2126" s="25">
        <f>Raw_Orders!A2126</f>
        <v>2125</v>
      </c>
      <c r="B2126" s="25">
        <f>Raw_Orders!B2126</f>
        <v>2601</v>
      </c>
      <c r="C2126" s="30">
        <f>INT(Raw_Orders!C2126)</f>
        <v>42070</v>
      </c>
      <c r="D2126" s="25">
        <f t="shared" si="99"/>
        <v>2015</v>
      </c>
      <c r="E2126" s="25">
        <f t="shared" si="100"/>
        <v>3</v>
      </c>
      <c r="F2126" s="25" t="str">
        <f t="shared" si="101"/>
        <v>Mar</v>
      </c>
      <c r="G2126" s="25">
        <f>Raw_Orders!G2126</f>
        <v>524</v>
      </c>
      <c r="H2126" s="29">
        <f>Raw_Orders!K2126</f>
        <v>2668.54</v>
      </c>
      <c r="I2126" s="25">
        <f>INDEX(tblAccounts[sales_rep_id],MATCH(B2126,tblAccounts[id],0))</f>
        <v>321860</v>
      </c>
      <c r="J2126" s="25">
        <f>INDEX(tblReps[region_id],MATCH(I2126,tblReps[id],0))</f>
        <v>3</v>
      </c>
      <c r="K2126" s="25" t="str">
        <f>INDEX(tblRegions[name],MATCH(J2126,tblRegions[id],0))</f>
        <v>Southeast</v>
      </c>
    </row>
    <row r="2127" spans="1:11" ht="15" customHeight="1" x14ac:dyDescent="0.3">
      <c r="A2127" s="25">
        <f>Raw_Orders!A2127</f>
        <v>2126</v>
      </c>
      <c r="B2127" s="25">
        <f>Raw_Orders!B2127</f>
        <v>2601</v>
      </c>
      <c r="C2127" s="30">
        <f>INT(Raw_Orders!C2127)</f>
        <v>42099</v>
      </c>
      <c r="D2127" s="25">
        <f t="shared" si="99"/>
        <v>2015</v>
      </c>
      <c r="E2127" s="25">
        <f t="shared" si="100"/>
        <v>4</v>
      </c>
      <c r="F2127" s="25" t="str">
        <f t="shared" si="101"/>
        <v>Apr</v>
      </c>
      <c r="G2127" s="25">
        <f>Raw_Orders!G2127</f>
        <v>593</v>
      </c>
      <c r="H2127" s="29">
        <f>Raw_Orders!K2127</f>
        <v>3206.57</v>
      </c>
      <c r="I2127" s="25">
        <f>INDEX(tblAccounts[sales_rep_id],MATCH(B2127,tblAccounts[id],0))</f>
        <v>321860</v>
      </c>
      <c r="J2127" s="25">
        <f>INDEX(tblReps[region_id],MATCH(I2127,tblReps[id],0))</f>
        <v>3</v>
      </c>
      <c r="K2127" s="25" t="str">
        <f>INDEX(tblRegions[name],MATCH(J2127,tblRegions[id],0))</f>
        <v>Southeast</v>
      </c>
    </row>
    <row r="2128" spans="1:11" ht="15" customHeight="1" x14ac:dyDescent="0.3">
      <c r="A2128" s="25">
        <f>Raw_Orders!A2128</f>
        <v>2127</v>
      </c>
      <c r="B2128" s="25">
        <f>Raw_Orders!B2128</f>
        <v>2601</v>
      </c>
      <c r="C2128" s="30">
        <f>INT(Raw_Orders!C2128)</f>
        <v>42129</v>
      </c>
      <c r="D2128" s="25">
        <f t="shared" si="99"/>
        <v>2015</v>
      </c>
      <c r="E2128" s="25">
        <f t="shared" si="100"/>
        <v>5</v>
      </c>
      <c r="F2128" s="25" t="str">
        <f t="shared" si="101"/>
        <v>May</v>
      </c>
      <c r="G2128" s="25">
        <f>Raw_Orders!G2128</f>
        <v>508</v>
      </c>
      <c r="H2128" s="29">
        <f>Raw_Orders!K2128</f>
        <v>2584.98</v>
      </c>
      <c r="I2128" s="25">
        <f>INDEX(tblAccounts[sales_rep_id],MATCH(B2128,tblAccounts[id],0))</f>
        <v>321860</v>
      </c>
      <c r="J2128" s="25">
        <f>INDEX(tblReps[region_id],MATCH(I2128,tblReps[id],0))</f>
        <v>3</v>
      </c>
      <c r="K2128" s="25" t="str">
        <f>INDEX(tblRegions[name],MATCH(J2128,tblRegions[id],0))</f>
        <v>Southeast</v>
      </c>
    </row>
    <row r="2129" spans="1:11" ht="15" customHeight="1" x14ac:dyDescent="0.3">
      <c r="A2129" s="25">
        <f>Raw_Orders!A2129</f>
        <v>2128</v>
      </c>
      <c r="B2129" s="25">
        <f>Raw_Orders!B2129</f>
        <v>2601</v>
      </c>
      <c r="C2129" s="30">
        <f>INT(Raw_Orders!C2129)</f>
        <v>42158</v>
      </c>
      <c r="D2129" s="25">
        <f t="shared" si="99"/>
        <v>2015</v>
      </c>
      <c r="E2129" s="25">
        <f t="shared" si="100"/>
        <v>6</v>
      </c>
      <c r="F2129" s="25" t="str">
        <f t="shared" si="101"/>
        <v>Jun</v>
      </c>
      <c r="G2129" s="25">
        <f>Raw_Orders!G2129</f>
        <v>497</v>
      </c>
      <c r="H2129" s="29">
        <f>Raw_Orders!K2129</f>
        <v>2523.16</v>
      </c>
      <c r="I2129" s="25">
        <f>INDEX(tblAccounts[sales_rep_id],MATCH(B2129,tblAccounts[id],0))</f>
        <v>321860</v>
      </c>
      <c r="J2129" s="25">
        <f>INDEX(tblReps[region_id],MATCH(I2129,tblReps[id],0))</f>
        <v>3</v>
      </c>
      <c r="K2129" s="25" t="str">
        <f>INDEX(tblRegions[name],MATCH(J2129,tblRegions[id],0))</f>
        <v>Southeast</v>
      </c>
    </row>
    <row r="2130" spans="1:11" ht="15" customHeight="1" x14ac:dyDescent="0.3">
      <c r="A2130" s="25">
        <f>Raw_Orders!A2130</f>
        <v>2129</v>
      </c>
      <c r="B2130" s="25">
        <f>Raw_Orders!B2130</f>
        <v>2601</v>
      </c>
      <c r="C2130" s="30">
        <f>INT(Raw_Orders!C2130)</f>
        <v>42187</v>
      </c>
      <c r="D2130" s="25">
        <f t="shared" si="99"/>
        <v>2015</v>
      </c>
      <c r="E2130" s="25">
        <f t="shared" si="100"/>
        <v>7</v>
      </c>
      <c r="F2130" s="25" t="str">
        <f t="shared" si="101"/>
        <v>Jul</v>
      </c>
      <c r="G2130" s="25">
        <f>Raw_Orders!G2130</f>
        <v>544</v>
      </c>
      <c r="H2130" s="29">
        <f>Raw_Orders!K2130</f>
        <v>2831.51</v>
      </c>
      <c r="I2130" s="25">
        <f>INDEX(tblAccounts[sales_rep_id],MATCH(B2130,tblAccounts[id],0))</f>
        <v>321860</v>
      </c>
      <c r="J2130" s="25">
        <f>INDEX(tblReps[region_id],MATCH(I2130,tblReps[id],0))</f>
        <v>3</v>
      </c>
      <c r="K2130" s="25" t="str">
        <f>INDEX(tblRegions[name],MATCH(J2130,tblRegions[id],0))</f>
        <v>Southeast</v>
      </c>
    </row>
    <row r="2131" spans="1:11" ht="15" customHeight="1" x14ac:dyDescent="0.3">
      <c r="A2131" s="25">
        <f>Raw_Orders!A2131</f>
        <v>2130</v>
      </c>
      <c r="B2131" s="25">
        <f>Raw_Orders!B2131</f>
        <v>2601</v>
      </c>
      <c r="C2131" s="30">
        <f>INT(Raw_Orders!C2131)</f>
        <v>42216</v>
      </c>
      <c r="D2131" s="25">
        <f t="shared" si="99"/>
        <v>2015</v>
      </c>
      <c r="E2131" s="25">
        <f t="shared" si="100"/>
        <v>7</v>
      </c>
      <c r="F2131" s="25" t="str">
        <f t="shared" si="101"/>
        <v>Jul</v>
      </c>
      <c r="G2131" s="25">
        <f>Raw_Orders!G2131</f>
        <v>500</v>
      </c>
      <c r="H2131" s="29">
        <f>Raw_Orders!K2131</f>
        <v>2495</v>
      </c>
      <c r="I2131" s="25">
        <f>INDEX(tblAccounts[sales_rep_id],MATCH(B2131,tblAccounts[id],0))</f>
        <v>321860</v>
      </c>
      <c r="J2131" s="25">
        <f>INDEX(tblReps[region_id],MATCH(I2131,tblReps[id],0))</f>
        <v>3</v>
      </c>
      <c r="K2131" s="25" t="str">
        <f>INDEX(tblRegions[name],MATCH(J2131,tblRegions[id],0))</f>
        <v>Southeast</v>
      </c>
    </row>
    <row r="2132" spans="1:11" ht="15" customHeight="1" x14ac:dyDescent="0.3">
      <c r="A2132" s="25">
        <f>Raw_Orders!A2132</f>
        <v>2131</v>
      </c>
      <c r="B2132" s="25">
        <f>Raw_Orders!B2132</f>
        <v>2601</v>
      </c>
      <c r="C2132" s="30">
        <f>INT(Raw_Orders!C2132)</f>
        <v>42245</v>
      </c>
      <c r="D2132" s="25">
        <f t="shared" si="99"/>
        <v>2015</v>
      </c>
      <c r="E2132" s="25">
        <f t="shared" si="100"/>
        <v>8</v>
      </c>
      <c r="F2132" s="25" t="str">
        <f t="shared" si="101"/>
        <v>Aug</v>
      </c>
      <c r="G2132" s="25">
        <f>Raw_Orders!G2132</f>
        <v>549</v>
      </c>
      <c r="H2132" s="29">
        <f>Raw_Orders!K2132</f>
        <v>2833.96</v>
      </c>
      <c r="I2132" s="25">
        <f>INDEX(tblAccounts[sales_rep_id],MATCH(B2132,tblAccounts[id],0))</f>
        <v>321860</v>
      </c>
      <c r="J2132" s="25">
        <f>INDEX(tblReps[region_id],MATCH(I2132,tblReps[id],0))</f>
        <v>3</v>
      </c>
      <c r="K2132" s="25" t="str">
        <f>INDEX(tblRegions[name],MATCH(J2132,tblRegions[id],0))</f>
        <v>Southeast</v>
      </c>
    </row>
    <row r="2133" spans="1:11" ht="15" customHeight="1" x14ac:dyDescent="0.3">
      <c r="A2133" s="25">
        <f>Raw_Orders!A2133</f>
        <v>2132</v>
      </c>
      <c r="B2133" s="25">
        <f>Raw_Orders!B2133</f>
        <v>2601</v>
      </c>
      <c r="C2133" s="30">
        <f>INT(Raw_Orders!C2133)</f>
        <v>42275</v>
      </c>
      <c r="D2133" s="25">
        <f t="shared" si="99"/>
        <v>2015</v>
      </c>
      <c r="E2133" s="25">
        <f t="shared" si="100"/>
        <v>9</v>
      </c>
      <c r="F2133" s="25" t="str">
        <f t="shared" si="101"/>
        <v>Sep</v>
      </c>
      <c r="G2133" s="25">
        <f>Raw_Orders!G2133</f>
        <v>697</v>
      </c>
      <c r="H2133" s="29">
        <f>Raw_Orders!K2133</f>
        <v>3988.03</v>
      </c>
      <c r="I2133" s="25">
        <f>INDEX(tblAccounts[sales_rep_id],MATCH(B2133,tblAccounts[id],0))</f>
        <v>321860</v>
      </c>
      <c r="J2133" s="25">
        <f>INDEX(tblReps[region_id],MATCH(I2133,tblReps[id],0))</f>
        <v>3</v>
      </c>
      <c r="K2133" s="25" t="str">
        <f>INDEX(tblRegions[name],MATCH(J2133,tblRegions[id],0))</f>
        <v>Southeast</v>
      </c>
    </row>
    <row r="2134" spans="1:11" ht="15" customHeight="1" x14ac:dyDescent="0.3">
      <c r="A2134" s="25">
        <f>Raw_Orders!A2134</f>
        <v>2133</v>
      </c>
      <c r="B2134" s="25">
        <f>Raw_Orders!B2134</f>
        <v>2601</v>
      </c>
      <c r="C2134" s="30">
        <f>INT(Raw_Orders!C2134)</f>
        <v>42305</v>
      </c>
      <c r="D2134" s="25">
        <f t="shared" si="99"/>
        <v>2015</v>
      </c>
      <c r="E2134" s="25">
        <f t="shared" si="100"/>
        <v>10</v>
      </c>
      <c r="F2134" s="25" t="str">
        <f t="shared" si="101"/>
        <v>Oct</v>
      </c>
      <c r="G2134" s="25">
        <f>Raw_Orders!G2134</f>
        <v>524</v>
      </c>
      <c r="H2134" s="29">
        <f>Raw_Orders!K2134</f>
        <v>2630.41</v>
      </c>
      <c r="I2134" s="25">
        <f>INDEX(tblAccounts[sales_rep_id],MATCH(B2134,tblAccounts[id],0))</f>
        <v>321860</v>
      </c>
      <c r="J2134" s="25">
        <f>INDEX(tblReps[region_id],MATCH(I2134,tblReps[id],0))</f>
        <v>3</v>
      </c>
      <c r="K2134" s="25" t="str">
        <f>INDEX(tblRegions[name],MATCH(J2134,tblRegions[id],0))</f>
        <v>Southeast</v>
      </c>
    </row>
    <row r="2135" spans="1:11" ht="15" customHeight="1" x14ac:dyDescent="0.3">
      <c r="A2135" s="25">
        <f>Raw_Orders!A2135</f>
        <v>2134</v>
      </c>
      <c r="B2135" s="25">
        <f>Raw_Orders!B2135</f>
        <v>2601</v>
      </c>
      <c r="C2135" s="30">
        <f>INT(Raw_Orders!C2135)</f>
        <v>42335</v>
      </c>
      <c r="D2135" s="25">
        <f t="shared" si="99"/>
        <v>2015</v>
      </c>
      <c r="E2135" s="25">
        <f t="shared" si="100"/>
        <v>11</v>
      </c>
      <c r="F2135" s="25" t="str">
        <f t="shared" si="101"/>
        <v>Nov</v>
      </c>
      <c r="G2135" s="25">
        <f>Raw_Orders!G2135</f>
        <v>540</v>
      </c>
      <c r="H2135" s="29">
        <f>Raw_Orders!K2135</f>
        <v>2709.6</v>
      </c>
      <c r="I2135" s="25">
        <f>INDEX(tblAccounts[sales_rep_id],MATCH(B2135,tblAccounts[id],0))</f>
        <v>321860</v>
      </c>
      <c r="J2135" s="25">
        <f>INDEX(tblReps[region_id],MATCH(I2135,tblReps[id],0))</f>
        <v>3</v>
      </c>
      <c r="K2135" s="25" t="str">
        <f>INDEX(tblRegions[name],MATCH(J2135,tblRegions[id],0))</f>
        <v>Southeast</v>
      </c>
    </row>
    <row r="2136" spans="1:11" ht="15" customHeight="1" x14ac:dyDescent="0.3">
      <c r="A2136" s="25">
        <f>Raw_Orders!A2136</f>
        <v>2135</v>
      </c>
      <c r="B2136" s="25">
        <f>Raw_Orders!B2136</f>
        <v>2611</v>
      </c>
      <c r="C2136" s="30">
        <f>INT(Raw_Orders!C2136)</f>
        <v>42328</v>
      </c>
      <c r="D2136" s="25">
        <f t="shared" si="99"/>
        <v>2015</v>
      </c>
      <c r="E2136" s="25">
        <f t="shared" si="100"/>
        <v>11</v>
      </c>
      <c r="F2136" s="25" t="str">
        <f t="shared" si="101"/>
        <v>Nov</v>
      </c>
      <c r="G2136" s="25">
        <f>Raw_Orders!G2136</f>
        <v>509</v>
      </c>
      <c r="H2136" s="29">
        <f>Raw_Orders!K2136</f>
        <v>2611.84</v>
      </c>
      <c r="I2136" s="25">
        <f>INDEX(tblAccounts[sales_rep_id],MATCH(B2136,tblAccounts[id],0))</f>
        <v>321870</v>
      </c>
      <c r="J2136" s="25">
        <f>INDEX(tblReps[region_id],MATCH(I2136,tblReps[id],0))</f>
        <v>3</v>
      </c>
      <c r="K2136" s="25" t="str">
        <f>INDEX(tblRegions[name],MATCH(J2136,tblRegions[id],0))</f>
        <v>Southeast</v>
      </c>
    </row>
    <row r="2137" spans="1:11" ht="15" customHeight="1" x14ac:dyDescent="0.3">
      <c r="A2137" s="25">
        <f>Raw_Orders!A2137</f>
        <v>2136</v>
      </c>
      <c r="B2137" s="25">
        <f>Raw_Orders!B2137</f>
        <v>2611</v>
      </c>
      <c r="C2137" s="30">
        <f>INT(Raw_Orders!C2137)</f>
        <v>42358</v>
      </c>
      <c r="D2137" s="25">
        <f t="shared" si="99"/>
        <v>2015</v>
      </c>
      <c r="E2137" s="25">
        <f t="shared" si="100"/>
        <v>12</v>
      </c>
      <c r="F2137" s="25" t="str">
        <f t="shared" si="101"/>
        <v>Dec</v>
      </c>
      <c r="G2137" s="25">
        <f>Raw_Orders!G2137</f>
        <v>601</v>
      </c>
      <c r="H2137" s="29">
        <f>Raw_Orders!K2137</f>
        <v>3238.99</v>
      </c>
      <c r="I2137" s="25">
        <f>INDEX(tblAccounts[sales_rep_id],MATCH(B2137,tblAccounts[id],0))</f>
        <v>321870</v>
      </c>
      <c r="J2137" s="25">
        <f>INDEX(tblReps[region_id],MATCH(I2137,tblReps[id],0))</f>
        <v>3</v>
      </c>
      <c r="K2137" s="25" t="str">
        <f>INDEX(tblRegions[name],MATCH(J2137,tblRegions[id],0))</f>
        <v>Southeast</v>
      </c>
    </row>
    <row r="2138" spans="1:11" ht="15" customHeight="1" x14ac:dyDescent="0.3">
      <c r="A2138" s="25">
        <f>Raw_Orders!A2138</f>
        <v>2137</v>
      </c>
      <c r="B2138" s="25">
        <f>Raw_Orders!B2138</f>
        <v>2611</v>
      </c>
      <c r="C2138" s="30">
        <f>INT(Raw_Orders!C2138)</f>
        <v>42388</v>
      </c>
      <c r="D2138" s="25">
        <f t="shared" si="99"/>
        <v>2016</v>
      </c>
      <c r="E2138" s="25">
        <f t="shared" si="100"/>
        <v>1</v>
      </c>
      <c r="F2138" s="25" t="str">
        <f t="shared" si="101"/>
        <v>Jan</v>
      </c>
      <c r="G2138" s="25">
        <f>Raw_Orders!G2138</f>
        <v>512</v>
      </c>
      <c r="H2138" s="29">
        <f>Raw_Orders!K2138</f>
        <v>2554.88</v>
      </c>
      <c r="I2138" s="25">
        <f>INDEX(tblAccounts[sales_rep_id],MATCH(B2138,tblAccounts[id],0))</f>
        <v>321870</v>
      </c>
      <c r="J2138" s="25">
        <f>INDEX(tblReps[region_id],MATCH(I2138,tblReps[id],0))</f>
        <v>3</v>
      </c>
      <c r="K2138" s="25" t="str">
        <f>INDEX(tblRegions[name],MATCH(J2138,tblRegions[id],0))</f>
        <v>Southeast</v>
      </c>
    </row>
    <row r="2139" spans="1:11" ht="15" customHeight="1" x14ac:dyDescent="0.3">
      <c r="A2139" s="25">
        <f>Raw_Orders!A2139</f>
        <v>2138</v>
      </c>
      <c r="B2139" s="25">
        <f>Raw_Orders!B2139</f>
        <v>2611</v>
      </c>
      <c r="C2139" s="30">
        <f>INT(Raw_Orders!C2139)</f>
        <v>42417</v>
      </c>
      <c r="D2139" s="25">
        <f t="shared" si="99"/>
        <v>2016</v>
      </c>
      <c r="E2139" s="25">
        <f t="shared" si="100"/>
        <v>2</v>
      </c>
      <c r="F2139" s="25" t="str">
        <f t="shared" si="101"/>
        <v>Feb</v>
      </c>
      <c r="G2139" s="25">
        <f>Raw_Orders!G2139</f>
        <v>442</v>
      </c>
      <c r="H2139" s="29">
        <f>Raw_Orders!K2139</f>
        <v>2240.0100000000002</v>
      </c>
      <c r="I2139" s="25">
        <f>INDEX(tblAccounts[sales_rep_id],MATCH(B2139,tblAccounts[id],0))</f>
        <v>321870</v>
      </c>
      <c r="J2139" s="25">
        <f>INDEX(tblReps[region_id],MATCH(I2139,tblReps[id],0))</f>
        <v>3</v>
      </c>
      <c r="K2139" s="25" t="str">
        <f>INDEX(tblRegions[name],MATCH(J2139,tblRegions[id],0))</f>
        <v>Southeast</v>
      </c>
    </row>
    <row r="2140" spans="1:11" ht="15" customHeight="1" x14ac:dyDescent="0.3">
      <c r="A2140" s="25">
        <f>Raw_Orders!A2140</f>
        <v>2139</v>
      </c>
      <c r="B2140" s="25">
        <f>Raw_Orders!B2140</f>
        <v>2611</v>
      </c>
      <c r="C2140" s="30">
        <f>INT(Raw_Orders!C2140)</f>
        <v>42446</v>
      </c>
      <c r="D2140" s="25">
        <f t="shared" si="99"/>
        <v>2016</v>
      </c>
      <c r="E2140" s="25">
        <f t="shared" si="100"/>
        <v>3</v>
      </c>
      <c r="F2140" s="25" t="str">
        <f t="shared" si="101"/>
        <v>Mar</v>
      </c>
      <c r="G2140" s="25">
        <f>Raw_Orders!G2140</f>
        <v>523</v>
      </c>
      <c r="H2140" s="29">
        <f>Raw_Orders!K2140</f>
        <v>2666.09</v>
      </c>
      <c r="I2140" s="25">
        <f>INDEX(tblAccounts[sales_rep_id],MATCH(B2140,tblAccounts[id],0))</f>
        <v>321870</v>
      </c>
      <c r="J2140" s="25">
        <f>INDEX(tblReps[region_id],MATCH(I2140,tblReps[id],0))</f>
        <v>3</v>
      </c>
      <c r="K2140" s="25" t="str">
        <f>INDEX(tblRegions[name],MATCH(J2140,tblRegions[id],0))</f>
        <v>Southeast</v>
      </c>
    </row>
    <row r="2141" spans="1:11" ht="15" customHeight="1" x14ac:dyDescent="0.3">
      <c r="A2141" s="25">
        <f>Raw_Orders!A2141</f>
        <v>2140</v>
      </c>
      <c r="B2141" s="25">
        <f>Raw_Orders!B2141</f>
        <v>2611</v>
      </c>
      <c r="C2141" s="30">
        <f>INT(Raw_Orders!C2141)</f>
        <v>42476</v>
      </c>
      <c r="D2141" s="25">
        <f t="shared" si="99"/>
        <v>2016</v>
      </c>
      <c r="E2141" s="25">
        <f t="shared" si="100"/>
        <v>4</v>
      </c>
      <c r="F2141" s="25" t="str">
        <f t="shared" si="101"/>
        <v>Apr</v>
      </c>
      <c r="G2141" s="25">
        <f>Raw_Orders!G2141</f>
        <v>560</v>
      </c>
      <c r="H2141" s="29">
        <f>Raw_Orders!K2141</f>
        <v>2949.48</v>
      </c>
      <c r="I2141" s="25">
        <f>INDEX(tblAccounts[sales_rep_id],MATCH(B2141,tblAccounts[id],0))</f>
        <v>321870</v>
      </c>
      <c r="J2141" s="25">
        <f>INDEX(tblReps[region_id],MATCH(I2141,tblReps[id],0))</f>
        <v>3</v>
      </c>
      <c r="K2141" s="25" t="str">
        <f>INDEX(tblRegions[name],MATCH(J2141,tblRegions[id],0))</f>
        <v>Southeast</v>
      </c>
    </row>
    <row r="2142" spans="1:11" ht="15" customHeight="1" x14ac:dyDescent="0.3">
      <c r="A2142" s="25">
        <f>Raw_Orders!A2142</f>
        <v>2141</v>
      </c>
      <c r="B2142" s="25">
        <f>Raw_Orders!B2142</f>
        <v>2611</v>
      </c>
      <c r="C2142" s="30">
        <f>INT(Raw_Orders!C2142)</f>
        <v>42505</v>
      </c>
      <c r="D2142" s="25">
        <f t="shared" si="99"/>
        <v>2016</v>
      </c>
      <c r="E2142" s="25">
        <f t="shared" si="100"/>
        <v>5</v>
      </c>
      <c r="F2142" s="25" t="str">
        <f t="shared" si="101"/>
        <v>May</v>
      </c>
      <c r="G2142" s="25">
        <f>Raw_Orders!G2142</f>
        <v>527</v>
      </c>
      <c r="H2142" s="29">
        <f>Raw_Orders!K2142</f>
        <v>2706.7</v>
      </c>
      <c r="I2142" s="25">
        <f>INDEX(tblAccounts[sales_rep_id],MATCH(B2142,tblAccounts[id],0))</f>
        <v>321870</v>
      </c>
      <c r="J2142" s="25">
        <f>INDEX(tblReps[region_id],MATCH(I2142,tblReps[id],0))</f>
        <v>3</v>
      </c>
      <c r="K2142" s="25" t="str">
        <f>INDEX(tblRegions[name],MATCH(J2142,tblRegions[id],0))</f>
        <v>Southeast</v>
      </c>
    </row>
    <row r="2143" spans="1:11" ht="15" customHeight="1" x14ac:dyDescent="0.3">
      <c r="A2143" s="25">
        <f>Raw_Orders!A2143</f>
        <v>2142</v>
      </c>
      <c r="B2143" s="25">
        <f>Raw_Orders!B2143</f>
        <v>2611</v>
      </c>
      <c r="C2143" s="30">
        <f>INT(Raw_Orders!C2143)</f>
        <v>42534</v>
      </c>
      <c r="D2143" s="25">
        <f t="shared" si="99"/>
        <v>2016</v>
      </c>
      <c r="E2143" s="25">
        <f t="shared" si="100"/>
        <v>6</v>
      </c>
      <c r="F2143" s="25" t="str">
        <f t="shared" si="101"/>
        <v>Jun</v>
      </c>
      <c r="G2143" s="25">
        <f>Raw_Orders!G2143</f>
        <v>525</v>
      </c>
      <c r="H2143" s="29">
        <f>Raw_Orders!K2143</f>
        <v>2692.31</v>
      </c>
      <c r="I2143" s="25">
        <f>INDEX(tblAccounts[sales_rep_id],MATCH(B2143,tblAccounts[id],0))</f>
        <v>321870</v>
      </c>
      <c r="J2143" s="25">
        <f>INDEX(tblReps[region_id],MATCH(I2143,tblReps[id],0))</f>
        <v>3</v>
      </c>
      <c r="K2143" s="25" t="str">
        <f>INDEX(tblRegions[name],MATCH(J2143,tblRegions[id],0))</f>
        <v>Southeast</v>
      </c>
    </row>
    <row r="2144" spans="1:11" ht="15" customHeight="1" x14ac:dyDescent="0.3">
      <c r="A2144" s="25">
        <f>Raw_Orders!A2144</f>
        <v>2143</v>
      </c>
      <c r="B2144" s="25">
        <f>Raw_Orders!B2144</f>
        <v>2611</v>
      </c>
      <c r="C2144" s="30">
        <f>INT(Raw_Orders!C2144)</f>
        <v>42564</v>
      </c>
      <c r="D2144" s="25">
        <f t="shared" si="99"/>
        <v>2016</v>
      </c>
      <c r="E2144" s="25">
        <f t="shared" si="100"/>
        <v>7</v>
      </c>
      <c r="F2144" s="25" t="str">
        <f t="shared" si="101"/>
        <v>Jul</v>
      </c>
      <c r="G2144" s="25">
        <f>Raw_Orders!G2144</f>
        <v>508</v>
      </c>
      <c r="H2144" s="29">
        <f>Raw_Orders!K2144</f>
        <v>2578.7399999999998</v>
      </c>
      <c r="I2144" s="25">
        <f>INDEX(tblAccounts[sales_rep_id],MATCH(B2144,tblAccounts[id],0))</f>
        <v>321870</v>
      </c>
      <c r="J2144" s="25">
        <f>INDEX(tblReps[region_id],MATCH(I2144,tblReps[id],0))</f>
        <v>3</v>
      </c>
      <c r="K2144" s="25" t="str">
        <f>INDEX(tblRegions[name],MATCH(J2144,tblRegions[id],0))</f>
        <v>Southeast</v>
      </c>
    </row>
    <row r="2145" spans="1:11" ht="15" customHeight="1" x14ac:dyDescent="0.3">
      <c r="A2145" s="25">
        <f>Raw_Orders!A2145</f>
        <v>2144</v>
      </c>
      <c r="B2145" s="25">
        <f>Raw_Orders!B2145</f>
        <v>2611</v>
      </c>
      <c r="C2145" s="30">
        <f>INT(Raw_Orders!C2145)</f>
        <v>42594</v>
      </c>
      <c r="D2145" s="25">
        <f t="shared" si="99"/>
        <v>2016</v>
      </c>
      <c r="E2145" s="25">
        <f t="shared" si="100"/>
        <v>8</v>
      </c>
      <c r="F2145" s="25" t="str">
        <f t="shared" si="101"/>
        <v>Aug</v>
      </c>
      <c r="G2145" s="25">
        <f>Raw_Orders!G2145</f>
        <v>517</v>
      </c>
      <c r="H2145" s="29">
        <f>Raw_Orders!K2145</f>
        <v>2614.2600000000002</v>
      </c>
      <c r="I2145" s="25">
        <f>INDEX(tblAccounts[sales_rep_id],MATCH(B2145,tblAccounts[id],0))</f>
        <v>321870</v>
      </c>
      <c r="J2145" s="25">
        <f>INDEX(tblReps[region_id],MATCH(I2145,tblReps[id],0))</f>
        <v>3</v>
      </c>
      <c r="K2145" s="25" t="str">
        <f>INDEX(tblRegions[name],MATCH(J2145,tblRegions[id],0))</f>
        <v>Southeast</v>
      </c>
    </row>
    <row r="2146" spans="1:11" ht="15" customHeight="1" x14ac:dyDescent="0.3">
      <c r="A2146" s="25">
        <f>Raw_Orders!A2146</f>
        <v>2145</v>
      </c>
      <c r="B2146" s="25">
        <f>Raw_Orders!B2146</f>
        <v>2611</v>
      </c>
      <c r="C2146" s="30">
        <f>INT(Raw_Orders!C2146)</f>
        <v>42624</v>
      </c>
      <c r="D2146" s="25">
        <f t="shared" si="99"/>
        <v>2016</v>
      </c>
      <c r="E2146" s="25">
        <f t="shared" si="100"/>
        <v>9</v>
      </c>
      <c r="F2146" s="25" t="str">
        <f t="shared" si="101"/>
        <v>Sep</v>
      </c>
      <c r="G2146" s="25">
        <f>Raw_Orders!G2146</f>
        <v>509</v>
      </c>
      <c r="H2146" s="29">
        <f>Raw_Orders!K2146</f>
        <v>2615.0300000000002</v>
      </c>
      <c r="I2146" s="25">
        <f>INDEX(tblAccounts[sales_rep_id],MATCH(B2146,tblAccounts[id],0))</f>
        <v>321870</v>
      </c>
      <c r="J2146" s="25">
        <f>INDEX(tblReps[region_id],MATCH(I2146,tblReps[id],0))</f>
        <v>3</v>
      </c>
      <c r="K2146" s="25" t="str">
        <f>INDEX(tblRegions[name],MATCH(J2146,tblRegions[id],0))</f>
        <v>Southeast</v>
      </c>
    </row>
    <row r="2147" spans="1:11" ht="15" customHeight="1" x14ac:dyDescent="0.3">
      <c r="A2147" s="25">
        <f>Raw_Orders!A2147</f>
        <v>2146</v>
      </c>
      <c r="B2147" s="25">
        <f>Raw_Orders!B2147</f>
        <v>2611</v>
      </c>
      <c r="C2147" s="30">
        <f>INT(Raw_Orders!C2147)</f>
        <v>42654</v>
      </c>
      <c r="D2147" s="25">
        <f t="shared" si="99"/>
        <v>2016</v>
      </c>
      <c r="E2147" s="25">
        <f t="shared" si="100"/>
        <v>10</v>
      </c>
      <c r="F2147" s="25" t="str">
        <f t="shared" si="101"/>
        <v>Oct</v>
      </c>
      <c r="G2147" s="25">
        <f>Raw_Orders!G2147</f>
        <v>513</v>
      </c>
      <c r="H2147" s="29">
        <f>Raw_Orders!K2147</f>
        <v>2622.37</v>
      </c>
      <c r="I2147" s="25">
        <f>INDEX(tblAccounts[sales_rep_id],MATCH(B2147,tblAccounts[id],0))</f>
        <v>321870</v>
      </c>
      <c r="J2147" s="25">
        <f>INDEX(tblReps[region_id],MATCH(I2147,tblReps[id],0))</f>
        <v>3</v>
      </c>
      <c r="K2147" s="25" t="str">
        <f>INDEX(tblRegions[name],MATCH(J2147,tblRegions[id],0))</f>
        <v>Southeast</v>
      </c>
    </row>
    <row r="2148" spans="1:11" ht="15" customHeight="1" x14ac:dyDescent="0.3">
      <c r="A2148" s="25">
        <f>Raw_Orders!A2148</f>
        <v>2147</v>
      </c>
      <c r="B2148" s="25">
        <f>Raw_Orders!B2148</f>
        <v>2611</v>
      </c>
      <c r="C2148" s="30">
        <f>INT(Raw_Orders!C2148)</f>
        <v>42684</v>
      </c>
      <c r="D2148" s="25">
        <f t="shared" si="99"/>
        <v>2016</v>
      </c>
      <c r="E2148" s="25">
        <f t="shared" si="100"/>
        <v>11</v>
      </c>
      <c r="F2148" s="25" t="str">
        <f t="shared" si="101"/>
        <v>Nov</v>
      </c>
      <c r="G2148" s="25">
        <f>Raw_Orders!G2148</f>
        <v>539</v>
      </c>
      <c r="H2148" s="29">
        <f>Raw_Orders!K2148</f>
        <v>2777.11</v>
      </c>
      <c r="I2148" s="25">
        <f>INDEX(tblAccounts[sales_rep_id],MATCH(B2148,tblAccounts[id],0))</f>
        <v>321870</v>
      </c>
      <c r="J2148" s="25">
        <f>INDEX(tblReps[region_id],MATCH(I2148,tblReps[id],0))</f>
        <v>3</v>
      </c>
      <c r="K2148" s="25" t="str">
        <f>INDEX(tblRegions[name],MATCH(J2148,tblRegions[id],0))</f>
        <v>Southeast</v>
      </c>
    </row>
    <row r="2149" spans="1:11" ht="15" customHeight="1" x14ac:dyDescent="0.3">
      <c r="A2149" s="25">
        <f>Raw_Orders!A2149</f>
        <v>2148</v>
      </c>
      <c r="B2149" s="25">
        <f>Raw_Orders!B2149</f>
        <v>2611</v>
      </c>
      <c r="C2149" s="30">
        <f>INT(Raw_Orders!C2149)</f>
        <v>42713</v>
      </c>
      <c r="D2149" s="25">
        <f t="shared" si="99"/>
        <v>2016</v>
      </c>
      <c r="E2149" s="25">
        <f t="shared" si="100"/>
        <v>12</v>
      </c>
      <c r="F2149" s="25" t="str">
        <f t="shared" si="101"/>
        <v>Dec</v>
      </c>
      <c r="G2149" s="25">
        <f>Raw_Orders!G2149</f>
        <v>521</v>
      </c>
      <c r="H2149" s="29">
        <f>Raw_Orders!K2149</f>
        <v>2617.29</v>
      </c>
      <c r="I2149" s="25">
        <f>INDEX(tblAccounts[sales_rep_id],MATCH(B2149,tblAccounts[id],0))</f>
        <v>321870</v>
      </c>
      <c r="J2149" s="25">
        <f>INDEX(tblReps[region_id],MATCH(I2149,tblReps[id],0))</f>
        <v>3</v>
      </c>
      <c r="K2149" s="25" t="str">
        <f>INDEX(tblRegions[name],MATCH(J2149,tblRegions[id],0))</f>
        <v>Southeast</v>
      </c>
    </row>
    <row r="2150" spans="1:11" ht="15" customHeight="1" x14ac:dyDescent="0.3">
      <c r="A2150" s="25">
        <f>Raw_Orders!A2150</f>
        <v>2149</v>
      </c>
      <c r="B2150" s="25">
        <f>Raw_Orders!B2150</f>
        <v>2621</v>
      </c>
      <c r="C2150" s="30">
        <f>INT(Raw_Orders!C2150)</f>
        <v>42658</v>
      </c>
      <c r="D2150" s="25">
        <f t="shared" si="99"/>
        <v>2016</v>
      </c>
      <c r="E2150" s="25">
        <f t="shared" si="100"/>
        <v>10</v>
      </c>
      <c r="F2150" s="25" t="str">
        <f t="shared" si="101"/>
        <v>Oct</v>
      </c>
      <c r="G2150" s="25">
        <f>Raw_Orders!G2150</f>
        <v>173</v>
      </c>
      <c r="H2150" s="29">
        <f>Raw_Orders!K2150</f>
        <v>885.77</v>
      </c>
      <c r="I2150" s="25">
        <f>INDEX(tblAccounts[sales_rep_id],MATCH(B2150,tblAccounts[id],0))</f>
        <v>321880</v>
      </c>
      <c r="J2150" s="25">
        <f>INDEX(tblReps[region_id],MATCH(I2150,tblReps[id],0))</f>
        <v>3</v>
      </c>
      <c r="K2150" s="25" t="str">
        <f>INDEX(tblRegions[name],MATCH(J2150,tblRegions[id],0))</f>
        <v>Southeast</v>
      </c>
    </row>
    <row r="2151" spans="1:11" ht="15" customHeight="1" x14ac:dyDescent="0.3">
      <c r="A2151" s="25">
        <f>Raw_Orders!A2151</f>
        <v>2150</v>
      </c>
      <c r="B2151" s="25">
        <f>Raw_Orders!B2151</f>
        <v>2621</v>
      </c>
      <c r="C2151" s="30">
        <f>INT(Raw_Orders!C2151)</f>
        <v>42688</v>
      </c>
      <c r="D2151" s="25">
        <f t="shared" si="99"/>
        <v>2016</v>
      </c>
      <c r="E2151" s="25">
        <f t="shared" si="100"/>
        <v>11</v>
      </c>
      <c r="F2151" s="25" t="str">
        <f t="shared" si="101"/>
        <v>Nov</v>
      </c>
      <c r="G2151" s="25">
        <f>Raw_Orders!G2151</f>
        <v>146</v>
      </c>
      <c r="H2151" s="29">
        <f>Raw_Orders!K2151</f>
        <v>741.04</v>
      </c>
      <c r="I2151" s="25">
        <f>INDEX(tblAccounts[sales_rep_id],MATCH(B2151,tblAccounts[id],0))</f>
        <v>321880</v>
      </c>
      <c r="J2151" s="25">
        <f>INDEX(tblReps[region_id],MATCH(I2151,tblReps[id],0))</f>
        <v>3</v>
      </c>
      <c r="K2151" s="25" t="str">
        <f>INDEX(tblRegions[name],MATCH(J2151,tblRegions[id],0))</f>
        <v>Southeast</v>
      </c>
    </row>
    <row r="2152" spans="1:11" ht="15" customHeight="1" x14ac:dyDescent="0.3">
      <c r="A2152" s="25">
        <f>Raw_Orders!A2152</f>
        <v>2151</v>
      </c>
      <c r="B2152" s="25">
        <f>Raw_Orders!B2152</f>
        <v>2621</v>
      </c>
      <c r="C2152" s="30">
        <f>INT(Raw_Orders!C2152)</f>
        <v>42718</v>
      </c>
      <c r="D2152" s="25">
        <f t="shared" si="99"/>
        <v>2016</v>
      </c>
      <c r="E2152" s="25">
        <f t="shared" si="100"/>
        <v>12</v>
      </c>
      <c r="F2152" s="25" t="str">
        <f t="shared" si="101"/>
        <v>Dec</v>
      </c>
      <c r="G2152" s="25">
        <f>Raw_Orders!G2152</f>
        <v>194</v>
      </c>
      <c r="H2152" s="29">
        <f>Raw_Orders!K2152</f>
        <v>1011.86</v>
      </c>
      <c r="I2152" s="25">
        <f>INDEX(tblAccounts[sales_rep_id],MATCH(B2152,tblAccounts[id],0))</f>
        <v>321880</v>
      </c>
      <c r="J2152" s="25">
        <f>INDEX(tblReps[region_id],MATCH(I2152,tblReps[id],0))</f>
        <v>3</v>
      </c>
      <c r="K2152" s="25" t="str">
        <f>INDEX(tblRegions[name],MATCH(J2152,tblRegions[id],0))</f>
        <v>Southeast</v>
      </c>
    </row>
    <row r="2153" spans="1:11" ht="15" customHeight="1" x14ac:dyDescent="0.3">
      <c r="A2153" s="25">
        <f>Raw_Orders!A2153</f>
        <v>2152</v>
      </c>
      <c r="B2153" s="25">
        <f>Raw_Orders!B2153</f>
        <v>2631</v>
      </c>
      <c r="C2153" s="30">
        <f>INT(Raw_Orders!C2153)</f>
        <v>41631</v>
      </c>
      <c r="D2153" s="25">
        <f t="shared" si="99"/>
        <v>2013</v>
      </c>
      <c r="E2153" s="25">
        <f t="shared" si="100"/>
        <v>12</v>
      </c>
      <c r="F2153" s="25" t="str">
        <f t="shared" si="101"/>
        <v>Dec</v>
      </c>
      <c r="G2153" s="25">
        <f>Raw_Orders!G2153</f>
        <v>499</v>
      </c>
      <c r="H2153" s="29">
        <f>Raw_Orders!K2153</f>
        <v>2535.0100000000002</v>
      </c>
      <c r="I2153" s="25">
        <f>INDEX(tblAccounts[sales_rep_id],MATCH(B2153,tblAccounts[id],0))</f>
        <v>321890</v>
      </c>
      <c r="J2153" s="25">
        <f>INDEX(tblReps[region_id],MATCH(I2153,tblReps[id],0))</f>
        <v>3</v>
      </c>
      <c r="K2153" s="25" t="str">
        <f>INDEX(tblRegions[name],MATCH(J2153,tblRegions[id],0))</f>
        <v>Southeast</v>
      </c>
    </row>
    <row r="2154" spans="1:11" ht="15" customHeight="1" x14ac:dyDescent="0.3">
      <c r="A2154" s="25">
        <f>Raw_Orders!A2154</f>
        <v>2153</v>
      </c>
      <c r="B2154" s="25">
        <f>Raw_Orders!B2154</f>
        <v>2631</v>
      </c>
      <c r="C2154" s="30">
        <f>INT(Raw_Orders!C2154)</f>
        <v>41660</v>
      </c>
      <c r="D2154" s="25">
        <f t="shared" si="99"/>
        <v>2014</v>
      </c>
      <c r="E2154" s="25">
        <f t="shared" si="100"/>
        <v>1</v>
      </c>
      <c r="F2154" s="25" t="str">
        <f t="shared" si="101"/>
        <v>Jan</v>
      </c>
      <c r="G2154" s="25">
        <f>Raw_Orders!G2154</f>
        <v>698</v>
      </c>
      <c r="H2154" s="29">
        <f>Raw_Orders!K2154</f>
        <v>4015.52</v>
      </c>
      <c r="I2154" s="25">
        <f>INDEX(tblAccounts[sales_rep_id],MATCH(B2154,tblAccounts[id],0))</f>
        <v>321890</v>
      </c>
      <c r="J2154" s="25">
        <f>INDEX(tblReps[region_id],MATCH(I2154,tblReps[id],0))</f>
        <v>3</v>
      </c>
      <c r="K2154" s="25" t="str">
        <f>INDEX(tblRegions[name],MATCH(J2154,tblRegions[id],0))</f>
        <v>Southeast</v>
      </c>
    </row>
    <row r="2155" spans="1:11" ht="15" customHeight="1" x14ac:dyDescent="0.3">
      <c r="A2155" s="25">
        <f>Raw_Orders!A2155</f>
        <v>2154</v>
      </c>
      <c r="B2155" s="25">
        <f>Raw_Orders!B2155</f>
        <v>2631</v>
      </c>
      <c r="C2155" s="30">
        <f>INT(Raw_Orders!C2155)</f>
        <v>41689</v>
      </c>
      <c r="D2155" s="25">
        <f t="shared" si="99"/>
        <v>2014</v>
      </c>
      <c r="E2155" s="25">
        <f t="shared" si="100"/>
        <v>2</v>
      </c>
      <c r="F2155" s="25" t="str">
        <f t="shared" si="101"/>
        <v>Feb</v>
      </c>
      <c r="G2155" s="25">
        <f>Raw_Orders!G2155</f>
        <v>958</v>
      </c>
      <c r="H2155" s="29">
        <f>Raw_Orders!K2155</f>
        <v>6223.25</v>
      </c>
      <c r="I2155" s="25">
        <f>INDEX(tblAccounts[sales_rep_id],MATCH(B2155,tblAccounts[id],0))</f>
        <v>321890</v>
      </c>
      <c r="J2155" s="25">
        <f>INDEX(tblReps[region_id],MATCH(I2155,tblReps[id],0))</f>
        <v>3</v>
      </c>
      <c r="K2155" s="25" t="str">
        <f>INDEX(tblRegions[name],MATCH(J2155,tblRegions[id],0))</f>
        <v>Southeast</v>
      </c>
    </row>
    <row r="2156" spans="1:11" ht="15" customHeight="1" x14ac:dyDescent="0.3">
      <c r="A2156" s="25">
        <f>Raw_Orders!A2156</f>
        <v>2155</v>
      </c>
      <c r="B2156" s="25">
        <f>Raw_Orders!B2156</f>
        <v>2631</v>
      </c>
      <c r="C2156" s="30">
        <f>INT(Raw_Orders!C2156)</f>
        <v>41718</v>
      </c>
      <c r="D2156" s="25">
        <f t="shared" si="99"/>
        <v>2014</v>
      </c>
      <c r="E2156" s="25">
        <f t="shared" si="100"/>
        <v>3</v>
      </c>
      <c r="F2156" s="25" t="str">
        <f t="shared" si="101"/>
        <v>Mar</v>
      </c>
      <c r="G2156" s="25">
        <f>Raw_Orders!G2156</f>
        <v>472</v>
      </c>
      <c r="H2156" s="29">
        <f>Raw_Orders!K2156</f>
        <v>2357.7800000000002</v>
      </c>
      <c r="I2156" s="25">
        <f>INDEX(tblAccounts[sales_rep_id],MATCH(B2156,tblAccounts[id],0))</f>
        <v>321890</v>
      </c>
      <c r="J2156" s="25">
        <f>INDEX(tblReps[region_id],MATCH(I2156,tblReps[id],0))</f>
        <v>3</v>
      </c>
      <c r="K2156" s="25" t="str">
        <f>INDEX(tblRegions[name],MATCH(J2156,tblRegions[id],0))</f>
        <v>Southeast</v>
      </c>
    </row>
    <row r="2157" spans="1:11" ht="15" customHeight="1" x14ac:dyDescent="0.3">
      <c r="A2157" s="25">
        <f>Raw_Orders!A2157</f>
        <v>2156</v>
      </c>
      <c r="B2157" s="25">
        <f>Raw_Orders!B2157</f>
        <v>2631</v>
      </c>
      <c r="C2157" s="30">
        <f>INT(Raw_Orders!C2157)</f>
        <v>41747</v>
      </c>
      <c r="D2157" s="25">
        <f t="shared" si="99"/>
        <v>2014</v>
      </c>
      <c r="E2157" s="25">
        <f t="shared" si="100"/>
        <v>4</v>
      </c>
      <c r="F2157" s="25" t="str">
        <f t="shared" si="101"/>
        <v>Apr</v>
      </c>
      <c r="G2157" s="25">
        <f>Raw_Orders!G2157</f>
        <v>494</v>
      </c>
      <c r="H2157" s="29">
        <f>Raw_Orders!K2157</f>
        <v>2498.84</v>
      </c>
      <c r="I2157" s="25">
        <f>INDEX(tblAccounts[sales_rep_id],MATCH(B2157,tblAccounts[id],0))</f>
        <v>321890</v>
      </c>
      <c r="J2157" s="25">
        <f>INDEX(tblReps[region_id],MATCH(I2157,tblReps[id],0))</f>
        <v>3</v>
      </c>
      <c r="K2157" s="25" t="str">
        <f>INDEX(tblRegions[name],MATCH(J2157,tblRegions[id],0))</f>
        <v>Southeast</v>
      </c>
    </row>
    <row r="2158" spans="1:11" ht="15" customHeight="1" x14ac:dyDescent="0.3">
      <c r="A2158" s="25">
        <f>Raw_Orders!A2158</f>
        <v>2157</v>
      </c>
      <c r="B2158" s="25">
        <f>Raw_Orders!B2158</f>
        <v>2631</v>
      </c>
      <c r="C2158" s="30">
        <f>INT(Raw_Orders!C2158)</f>
        <v>41806</v>
      </c>
      <c r="D2158" s="25">
        <f t="shared" si="99"/>
        <v>2014</v>
      </c>
      <c r="E2158" s="25">
        <f t="shared" si="100"/>
        <v>6</v>
      </c>
      <c r="F2158" s="25" t="str">
        <f t="shared" si="101"/>
        <v>Jun</v>
      </c>
      <c r="G2158" s="25">
        <f>Raw_Orders!G2158</f>
        <v>553</v>
      </c>
      <c r="H2158" s="29">
        <f>Raw_Orders!K2158</f>
        <v>2838.94</v>
      </c>
      <c r="I2158" s="25">
        <f>INDEX(tblAccounts[sales_rep_id],MATCH(B2158,tblAccounts[id],0))</f>
        <v>321890</v>
      </c>
      <c r="J2158" s="25">
        <f>INDEX(tblReps[region_id],MATCH(I2158,tblReps[id],0))</f>
        <v>3</v>
      </c>
      <c r="K2158" s="25" t="str">
        <f>INDEX(tblRegions[name],MATCH(J2158,tblRegions[id],0))</f>
        <v>Southeast</v>
      </c>
    </row>
    <row r="2159" spans="1:11" ht="15" customHeight="1" x14ac:dyDescent="0.3">
      <c r="A2159" s="25">
        <f>Raw_Orders!A2159</f>
        <v>2158</v>
      </c>
      <c r="B2159" s="25">
        <f>Raw_Orders!B2159</f>
        <v>2631</v>
      </c>
      <c r="C2159" s="30">
        <f>INT(Raw_Orders!C2159)</f>
        <v>41835</v>
      </c>
      <c r="D2159" s="25">
        <f t="shared" si="99"/>
        <v>2014</v>
      </c>
      <c r="E2159" s="25">
        <f t="shared" si="100"/>
        <v>7</v>
      </c>
      <c r="F2159" s="25" t="str">
        <f t="shared" si="101"/>
        <v>Jul</v>
      </c>
      <c r="G2159" s="25">
        <f>Raw_Orders!G2159</f>
        <v>506</v>
      </c>
      <c r="H2159" s="29">
        <f>Raw_Orders!K2159</f>
        <v>2549.94</v>
      </c>
      <c r="I2159" s="25">
        <f>INDEX(tblAccounts[sales_rep_id],MATCH(B2159,tblAccounts[id],0))</f>
        <v>321890</v>
      </c>
      <c r="J2159" s="25">
        <f>INDEX(tblReps[region_id],MATCH(I2159,tblReps[id],0))</f>
        <v>3</v>
      </c>
      <c r="K2159" s="25" t="str">
        <f>INDEX(tblRegions[name],MATCH(J2159,tblRegions[id],0))</f>
        <v>Southeast</v>
      </c>
    </row>
    <row r="2160" spans="1:11" ht="15" customHeight="1" x14ac:dyDescent="0.3">
      <c r="A2160" s="25">
        <f>Raw_Orders!A2160</f>
        <v>2159</v>
      </c>
      <c r="B2160" s="25">
        <f>Raw_Orders!B2160</f>
        <v>2631</v>
      </c>
      <c r="C2160" s="30">
        <f>INT(Raw_Orders!C2160)</f>
        <v>41865</v>
      </c>
      <c r="D2160" s="25">
        <f t="shared" si="99"/>
        <v>2014</v>
      </c>
      <c r="E2160" s="25">
        <f t="shared" si="100"/>
        <v>8</v>
      </c>
      <c r="F2160" s="25" t="str">
        <f t="shared" si="101"/>
        <v>Aug</v>
      </c>
      <c r="G2160" s="25">
        <f>Raw_Orders!G2160</f>
        <v>540</v>
      </c>
      <c r="H2160" s="29">
        <f>Raw_Orders!K2160</f>
        <v>2800.35</v>
      </c>
      <c r="I2160" s="25">
        <f>INDEX(tblAccounts[sales_rep_id],MATCH(B2160,tblAccounts[id],0))</f>
        <v>321890</v>
      </c>
      <c r="J2160" s="25">
        <f>INDEX(tblReps[region_id],MATCH(I2160,tblReps[id],0))</f>
        <v>3</v>
      </c>
      <c r="K2160" s="25" t="str">
        <f>INDEX(tblRegions[name],MATCH(J2160,tblRegions[id],0))</f>
        <v>Southeast</v>
      </c>
    </row>
    <row r="2161" spans="1:11" ht="15" customHeight="1" x14ac:dyDescent="0.3">
      <c r="A2161" s="25">
        <f>Raw_Orders!A2161</f>
        <v>2160</v>
      </c>
      <c r="B2161" s="25">
        <f>Raw_Orders!B2161</f>
        <v>2631</v>
      </c>
      <c r="C2161" s="30">
        <f>INT(Raw_Orders!C2161)</f>
        <v>41895</v>
      </c>
      <c r="D2161" s="25">
        <f t="shared" si="99"/>
        <v>2014</v>
      </c>
      <c r="E2161" s="25">
        <f t="shared" si="100"/>
        <v>9</v>
      </c>
      <c r="F2161" s="25" t="str">
        <f t="shared" si="101"/>
        <v>Sep</v>
      </c>
      <c r="G2161" s="25">
        <f>Raw_Orders!G2161</f>
        <v>520</v>
      </c>
      <c r="H2161" s="29">
        <f>Raw_Orders!K2161</f>
        <v>2689.23</v>
      </c>
      <c r="I2161" s="25">
        <f>INDEX(tblAccounts[sales_rep_id],MATCH(B2161,tblAccounts[id],0))</f>
        <v>321890</v>
      </c>
      <c r="J2161" s="25">
        <f>INDEX(tblReps[region_id],MATCH(I2161,tblReps[id],0))</f>
        <v>3</v>
      </c>
      <c r="K2161" s="25" t="str">
        <f>INDEX(tblRegions[name],MATCH(J2161,tblRegions[id],0))</f>
        <v>Southeast</v>
      </c>
    </row>
    <row r="2162" spans="1:11" ht="15" customHeight="1" x14ac:dyDescent="0.3">
      <c r="A2162" s="25">
        <f>Raw_Orders!A2162</f>
        <v>2161</v>
      </c>
      <c r="B2162" s="25">
        <f>Raw_Orders!B2162</f>
        <v>2631</v>
      </c>
      <c r="C2162" s="30">
        <f>INT(Raw_Orders!C2162)</f>
        <v>41925</v>
      </c>
      <c r="D2162" s="25">
        <f t="shared" si="99"/>
        <v>2014</v>
      </c>
      <c r="E2162" s="25">
        <f t="shared" si="100"/>
        <v>10</v>
      </c>
      <c r="F2162" s="25" t="str">
        <f t="shared" si="101"/>
        <v>Oct</v>
      </c>
      <c r="G2162" s="25">
        <f>Raw_Orders!G2162</f>
        <v>507</v>
      </c>
      <c r="H2162" s="29">
        <f>Raw_Orders!K2162</f>
        <v>2562.4299999999998</v>
      </c>
      <c r="I2162" s="25">
        <f>INDEX(tblAccounts[sales_rep_id],MATCH(B2162,tblAccounts[id],0))</f>
        <v>321890</v>
      </c>
      <c r="J2162" s="25">
        <f>INDEX(tblReps[region_id],MATCH(I2162,tblReps[id],0))</f>
        <v>3</v>
      </c>
      <c r="K2162" s="25" t="str">
        <f>INDEX(tblRegions[name],MATCH(J2162,tblRegions[id],0))</f>
        <v>Southeast</v>
      </c>
    </row>
    <row r="2163" spans="1:11" ht="15" customHeight="1" x14ac:dyDescent="0.3">
      <c r="A2163" s="25">
        <f>Raw_Orders!A2163</f>
        <v>2162</v>
      </c>
      <c r="B2163" s="25">
        <f>Raw_Orders!B2163</f>
        <v>2631</v>
      </c>
      <c r="C2163" s="30">
        <f>INT(Raw_Orders!C2163)</f>
        <v>41955</v>
      </c>
      <c r="D2163" s="25">
        <f t="shared" si="99"/>
        <v>2014</v>
      </c>
      <c r="E2163" s="25">
        <f t="shared" si="100"/>
        <v>11</v>
      </c>
      <c r="F2163" s="25" t="str">
        <f t="shared" si="101"/>
        <v>Nov</v>
      </c>
      <c r="G2163" s="25">
        <f>Raw_Orders!G2163</f>
        <v>478</v>
      </c>
      <c r="H2163" s="29">
        <f>Raw_Orders!K2163</f>
        <v>2417.7199999999998</v>
      </c>
      <c r="I2163" s="25">
        <f>INDEX(tblAccounts[sales_rep_id],MATCH(B2163,tblAccounts[id],0))</f>
        <v>321890</v>
      </c>
      <c r="J2163" s="25">
        <f>INDEX(tblReps[region_id],MATCH(I2163,tblReps[id],0))</f>
        <v>3</v>
      </c>
      <c r="K2163" s="25" t="str">
        <f>INDEX(tblRegions[name],MATCH(J2163,tblRegions[id],0))</f>
        <v>Southeast</v>
      </c>
    </row>
    <row r="2164" spans="1:11" ht="15" customHeight="1" x14ac:dyDescent="0.3">
      <c r="A2164" s="25">
        <f>Raw_Orders!A2164</f>
        <v>2163</v>
      </c>
      <c r="B2164" s="25">
        <f>Raw_Orders!B2164</f>
        <v>2631</v>
      </c>
      <c r="C2164" s="30">
        <f>INT(Raw_Orders!C2164)</f>
        <v>41984</v>
      </c>
      <c r="D2164" s="25">
        <f t="shared" si="99"/>
        <v>2014</v>
      </c>
      <c r="E2164" s="25">
        <f t="shared" si="100"/>
        <v>12</v>
      </c>
      <c r="F2164" s="25" t="str">
        <f t="shared" si="101"/>
        <v>Dec</v>
      </c>
      <c r="G2164" s="25">
        <f>Raw_Orders!G2164</f>
        <v>610</v>
      </c>
      <c r="H2164" s="29">
        <f>Raw_Orders!K2164</f>
        <v>3362.92</v>
      </c>
      <c r="I2164" s="25">
        <f>INDEX(tblAccounts[sales_rep_id],MATCH(B2164,tblAccounts[id],0))</f>
        <v>321890</v>
      </c>
      <c r="J2164" s="25">
        <f>INDEX(tblReps[region_id],MATCH(I2164,tblReps[id],0))</f>
        <v>3</v>
      </c>
      <c r="K2164" s="25" t="str">
        <f>INDEX(tblRegions[name],MATCH(J2164,tblRegions[id],0))</f>
        <v>Southeast</v>
      </c>
    </row>
    <row r="2165" spans="1:11" ht="15" customHeight="1" x14ac:dyDescent="0.3">
      <c r="A2165" s="25">
        <f>Raw_Orders!A2165</f>
        <v>2164</v>
      </c>
      <c r="B2165" s="25">
        <f>Raw_Orders!B2165</f>
        <v>2631</v>
      </c>
      <c r="C2165" s="30">
        <f>INT(Raw_Orders!C2165)</f>
        <v>42014</v>
      </c>
      <c r="D2165" s="25">
        <f t="shared" si="99"/>
        <v>2015</v>
      </c>
      <c r="E2165" s="25">
        <f t="shared" si="100"/>
        <v>1</v>
      </c>
      <c r="F2165" s="25" t="str">
        <f t="shared" si="101"/>
        <v>Jan</v>
      </c>
      <c r="G2165" s="25">
        <f>Raw_Orders!G2165</f>
        <v>620</v>
      </c>
      <c r="H2165" s="29">
        <f>Raw_Orders!K2165</f>
        <v>3414.69</v>
      </c>
      <c r="I2165" s="25">
        <f>INDEX(tblAccounts[sales_rep_id],MATCH(B2165,tblAccounts[id],0))</f>
        <v>321890</v>
      </c>
      <c r="J2165" s="25">
        <f>INDEX(tblReps[region_id],MATCH(I2165,tblReps[id],0))</f>
        <v>3</v>
      </c>
      <c r="K2165" s="25" t="str">
        <f>INDEX(tblRegions[name],MATCH(J2165,tblRegions[id],0))</f>
        <v>Southeast</v>
      </c>
    </row>
    <row r="2166" spans="1:11" ht="15" customHeight="1" x14ac:dyDescent="0.3">
      <c r="A2166" s="25">
        <f>Raw_Orders!A2166</f>
        <v>2165</v>
      </c>
      <c r="B2166" s="25">
        <f>Raw_Orders!B2166</f>
        <v>2631</v>
      </c>
      <c r="C2166" s="30">
        <f>INT(Raw_Orders!C2166)</f>
        <v>42043</v>
      </c>
      <c r="D2166" s="25">
        <f t="shared" si="99"/>
        <v>2015</v>
      </c>
      <c r="E2166" s="25">
        <f t="shared" si="100"/>
        <v>2</v>
      </c>
      <c r="F2166" s="25" t="str">
        <f t="shared" si="101"/>
        <v>Feb</v>
      </c>
      <c r="G2166" s="25">
        <f>Raw_Orders!G2166</f>
        <v>509</v>
      </c>
      <c r="H2166" s="29">
        <f>Raw_Orders!K2166</f>
        <v>2572.4499999999998</v>
      </c>
      <c r="I2166" s="25">
        <f>INDEX(tblAccounts[sales_rep_id],MATCH(B2166,tblAccounts[id],0))</f>
        <v>321890</v>
      </c>
      <c r="J2166" s="25">
        <f>INDEX(tblReps[region_id],MATCH(I2166,tblReps[id],0))</f>
        <v>3</v>
      </c>
      <c r="K2166" s="25" t="str">
        <f>INDEX(tblRegions[name],MATCH(J2166,tblRegions[id],0))</f>
        <v>Southeast</v>
      </c>
    </row>
    <row r="2167" spans="1:11" ht="15" customHeight="1" x14ac:dyDescent="0.3">
      <c r="A2167" s="25">
        <f>Raw_Orders!A2167</f>
        <v>2166</v>
      </c>
      <c r="B2167" s="25">
        <f>Raw_Orders!B2167</f>
        <v>2631</v>
      </c>
      <c r="C2167" s="30">
        <f>INT(Raw_Orders!C2167)</f>
        <v>42072</v>
      </c>
      <c r="D2167" s="25">
        <f t="shared" si="99"/>
        <v>2015</v>
      </c>
      <c r="E2167" s="25">
        <f t="shared" si="100"/>
        <v>3</v>
      </c>
      <c r="F2167" s="25" t="str">
        <f t="shared" si="101"/>
        <v>Mar</v>
      </c>
      <c r="G2167" s="25">
        <f>Raw_Orders!G2167</f>
        <v>583</v>
      </c>
      <c r="H2167" s="29">
        <f>Raw_Orders!K2167</f>
        <v>3140.75</v>
      </c>
      <c r="I2167" s="25">
        <f>INDEX(tblAccounts[sales_rep_id],MATCH(B2167,tblAccounts[id],0))</f>
        <v>321890</v>
      </c>
      <c r="J2167" s="25">
        <f>INDEX(tblReps[region_id],MATCH(I2167,tblReps[id],0))</f>
        <v>3</v>
      </c>
      <c r="K2167" s="25" t="str">
        <f>INDEX(tblRegions[name],MATCH(J2167,tblRegions[id],0))</f>
        <v>Southeast</v>
      </c>
    </row>
    <row r="2168" spans="1:11" ht="15" customHeight="1" x14ac:dyDescent="0.3">
      <c r="A2168" s="25">
        <f>Raw_Orders!A2168</f>
        <v>2167</v>
      </c>
      <c r="B2168" s="25">
        <f>Raw_Orders!B2168</f>
        <v>2631</v>
      </c>
      <c r="C2168" s="30">
        <f>INT(Raw_Orders!C2168)</f>
        <v>42102</v>
      </c>
      <c r="D2168" s="25">
        <f t="shared" si="99"/>
        <v>2015</v>
      </c>
      <c r="E2168" s="25">
        <f t="shared" si="100"/>
        <v>4</v>
      </c>
      <c r="F2168" s="25" t="str">
        <f t="shared" si="101"/>
        <v>Apr</v>
      </c>
      <c r="G2168" s="25">
        <f>Raw_Orders!G2168</f>
        <v>535</v>
      </c>
      <c r="H2168" s="29">
        <f>Raw_Orders!K2168</f>
        <v>2762.78</v>
      </c>
      <c r="I2168" s="25">
        <f>INDEX(tblAccounts[sales_rep_id],MATCH(B2168,tblAccounts[id],0))</f>
        <v>321890</v>
      </c>
      <c r="J2168" s="25">
        <f>INDEX(tblReps[region_id],MATCH(I2168,tblReps[id],0))</f>
        <v>3</v>
      </c>
      <c r="K2168" s="25" t="str">
        <f>INDEX(tblRegions[name],MATCH(J2168,tblRegions[id],0))</f>
        <v>Southeast</v>
      </c>
    </row>
    <row r="2169" spans="1:11" ht="15" customHeight="1" x14ac:dyDescent="0.3">
      <c r="A2169" s="25">
        <f>Raw_Orders!A2169</f>
        <v>2168</v>
      </c>
      <c r="B2169" s="25">
        <f>Raw_Orders!B2169</f>
        <v>2631</v>
      </c>
      <c r="C2169" s="30">
        <f>INT(Raw_Orders!C2169)</f>
        <v>42132</v>
      </c>
      <c r="D2169" s="25">
        <f t="shared" si="99"/>
        <v>2015</v>
      </c>
      <c r="E2169" s="25">
        <f t="shared" si="100"/>
        <v>5</v>
      </c>
      <c r="F2169" s="25" t="str">
        <f t="shared" si="101"/>
        <v>May</v>
      </c>
      <c r="G2169" s="25">
        <f>Raw_Orders!G2169</f>
        <v>463</v>
      </c>
      <c r="H2169" s="29">
        <f>Raw_Orders!K2169</f>
        <v>2386.67</v>
      </c>
      <c r="I2169" s="25">
        <f>INDEX(tblAccounts[sales_rep_id],MATCH(B2169,tblAccounts[id],0))</f>
        <v>321890</v>
      </c>
      <c r="J2169" s="25">
        <f>INDEX(tblReps[region_id],MATCH(I2169,tblReps[id],0))</f>
        <v>3</v>
      </c>
      <c r="K2169" s="25" t="str">
        <f>INDEX(tblRegions[name],MATCH(J2169,tblRegions[id],0))</f>
        <v>Southeast</v>
      </c>
    </row>
    <row r="2170" spans="1:11" ht="15" customHeight="1" x14ac:dyDescent="0.3">
      <c r="A2170" s="25">
        <f>Raw_Orders!A2170</f>
        <v>2169</v>
      </c>
      <c r="B2170" s="25">
        <f>Raw_Orders!B2170</f>
        <v>2631</v>
      </c>
      <c r="C2170" s="30">
        <f>INT(Raw_Orders!C2170)</f>
        <v>42162</v>
      </c>
      <c r="D2170" s="25">
        <f t="shared" si="99"/>
        <v>2015</v>
      </c>
      <c r="E2170" s="25">
        <f t="shared" si="100"/>
        <v>6</v>
      </c>
      <c r="F2170" s="25" t="str">
        <f t="shared" si="101"/>
        <v>Jun</v>
      </c>
      <c r="G2170" s="25">
        <f>Raw_Orders!G2170</f>
        <v>637</v>
      </c>
      <c r="H2170" s="29">
        <f>Raw_Orders!K2170</f>
        <v>3723.25</v>
      </c>
      <c r="I2170" s="25">
        <f>INDEX(tblAccounts[sales_rep_id],MATCH(B2170,tblAccounts[id],0))</f>
        <v>321890</v>
      </c>
      <c r="J2170" s="25">
        <f>INDEX(tblReps[region_id],MATCH(I2170,tblReps[id],0))</f>
        <v>3</v>
      </c>
      <c r="K2170" s="25" t="str">
        <f>INDEX(tblRegions[name],MATCH(J2170,tblRegions[id],0))</f>
        <v>Southeast</v>
      </c>
    </row>
    <row r="2171" spans="1:11" ht="15" customHeight="1" x14ac:dyDescent="0.3">
      <c r="A2171" s="25">
        <f>Raw_Orders!A2171</f>
        <v>2170</v>
      </c>
      <c r="B2171" s="25">
        <f>Raw_Orders!B2171</f>
        <v>2631</v>
      </c>
      <c r="C2171" s="30">
        <f>INT(Raw_Orders!C2171)</f>
        <v>42192</v>
      </c>
      <c r="D2171" s="25">
        <f t="shared" si="99"/>
        <v>2015</v>
      </c>
      <c r="E2171" s="25">
        <f t="shared" si="100"/>
        <v>7</v>
      </c>
      <c r="F2171" s="25" t="str">
        <f t="shared" si="101"/>
        <v>Jul</v>
      </c>
      <c r="G2171" s="25">
        <f>Raw_Orders!G2171</f>
        <v>545</v>
      </c>
      <c r="H2171" s="29">
        <f>Raw_Orders!K2171</f>
        <v>2799.67</v>
      </c>
      <c r="I2171" s="25">
        <f>INDEX(tblAccounts[sales_rep_id],MATCH(B2171,tblAccounts[id],0))</f>
        <v>321890</v>
      </c>
      <c r="J2171" s="25">
        <f>INDEX(tblReps[region_id],MATCH(I2171,tblReps[id],0))</f>
        <v>3</v>
      </c>
      <c r="K2171" s="25" t="str">
        <f>INDEX(tblRegions[name],MATCH(J2171,tblRegions[id],0))</f>
        <v>Southeast</v>
      </c>
    </row>
    <row r="2172" spans="1:11" ht="15" customHeight="1" x14ac:dyDescent="0.3">
      <c r="A2172" s="25">
        <f>Raw_Orders!A2172</f>
        <v>2171</v>
      </c>
      <c r="B2172" s="25">
        <f>Raw_Orders!B2172</f>
        <v>2631</v>
      </c>
      <c r="C2172" s="30">
        <f>INT(Raw_Orders!C2172)</f>
        <v>42222</v>
      </c>
      <c r="D2172" s="25">
        <f t="shared" si="99"/>
        <v>2015</v>
      </c>
      <c r="E2172" s="25">
        <f t="shared" si="100"/>
        <v>8</v>
      </c>
      <c r="F2172" s="25" t="str">
        <f t="shared" si="101"/>
        <v>Aug</v>
      </c>
      <c r="G2172" s="25">
        <f>Raw_Orders!G2172</f>
        <v>555</v>
      </c>
      <c r="H2172" s="29">
        <f>Raw_Orders!K2172</f>
        <v>2877.01</v>
      </c>
      <c r="I2172" s="25">
        <f>INDEX(tblAccounts[sales_rep_id],MATCH(B2172,tblAccounts[id],0))</f>
        <v>321890</v>
      </c>
      <c r="J2172" s="25">
        <f>INDEX(tblReps[region_id],MATCH(I2172,tblReps[id],0))</f>
        <v>3</v>
      </c>
      <c r="K2172" s="25" t="str">
        <f>INDEX(tblRegions[name],MATCH(J2172,tblRegions[id],0))</f>
        <v>Southeast</v>
      </c>
    </row>
    <row r="2173" spans="1:11" ht="15" customHeight="1" x14ac:dyDescent="0.3">
      <c r="A2173" s="25">
        <f>Raw_Orders!A2173</f>
        <v>2172</v>
      </c>
      <c r="B2173" s="25">
        <f>Raw_Orders!B2173</f>
        <v>2631</v>
      </c>
      <c r="C2173" s="30">
        <f>INT(Raw_Orders!C2173)</f>
        <v>42251</v>
      </c>
      <c r="D2173" s="25">
        <f t="shared" si="99"/>
        <v>2015</v>
      </c>
      <c r="E2173" s="25">
        <f t="shared" si="100"/>
        <v>9</v>
      </c>
      <c r="F2173" s="25" t="str">
        <f t="shared" si="101"/>
        <v>Sep</v>
      </c>
      <c r="G2173" s="25">
        <f>Raw_Orders!G2173</f>
        <v>507</v>
      </c>
      <c r="H2173" s="29">
        <f>Raw_Orders!K2173</f>
        <v>2549.9299999999998</v>
      </c>
      <c r="I2173" s="25">
        <f>INDEX(tblAccounts[sales_rep_id],MATCH(B2173,tblAccounts[id],0))</f>
        <v>321890</v>
      </c>
      <c r="J2173" s="25">
        <f>INDEX(tblReps[region_id],MATCH(I2173,tblReps[id],0))</f>
        <v>3</v>
      </c>
      <c r="K2173" s="25" t="str">
        <f>INDEX(tblRegions[name],MATCH(J2173,tblRegions[id],0))</f>
        <v>Southeast</v>
      </c>
    </row>
    <row r="2174" spans="1:11" ht="15" customHeight="1" x14ac:dyDescent="0.3">
      <c r="A2174" s="25">
        <f>Raw_Orders!A2174</f>
        <v>2173</v>
      </c>
      <c r="B2174" s="25">
        <f>Raw_Orders!B2174</f>
        <v>2631</v>
      </c>
      <c r="C2174" s="30">
        <f>INT(Raw_Orders!C2174)</f>
        <v>42281</v>
      </c>
      <c r="D2174" s="25">
        <f t="shared" si="99"/>
        <v>2015</v>
      </c>
      <c r="E2174" s="25">
        <f t="shared" si="100"/>
        <v>10</v>
      </c>
      <c r="F2174" s="25" t="str">
        <f t="shared" si="101"/>
        <v>Oct</v>
      </c>
      <c r="G2174" s="25">
        <f>Raw_Orders!G2174</f>
        <v>555</v>
      </c>
      <c r="H2174" s="29">
        <f>Raw_Orders!K2174</f>
        <v>2901.44</v>
      </c>
      <c r="I2174" s="25">
        <f>INDEX(tblAccounts[sales_rep_id],MATCH(B2174,tblAccounts[id],0))</f>
        <v>321890</v>
      </c>
      <c r="J2174" s="25">
        <f>INDEX(tblReps[region_id],MATCH(I2174,tblReps[id],0))</f>
        <v>3</v>
      </c>
      <c r="K2174" s="25" t="str">
        <f>INDEX(tblRegions[name],MATCH(J2174,tblRegions[id],0))</f>
        <v>Southeast</v>
      </c>
    </row>
    <row r="2175" spans="1:11" ht="15" customHeight="1" x14ac:dyDescent="0.3">
      <c r="A2175" s="25">
        <f>Raw_Orders!A2175</f>
        <v>2174</v>
      </c>
      <c r="B2175" s="25">
        <f>Raw_Orders!B2175</f>
        <v>2631</v>
      </c>
      <c r="C2175" s="30">
        <f>INT(Raw_Orders!C2175)</f>
        <v>42310</v>
      </c>
      <c r="D2175" s="25">
        <f t="shared" si="99"/>
        <v>2015</v>
      </c>
      <c r="E2175" s="25">
        <f t="shared" si="100"/>
        <v>11</v>
      </c>
      <c r="F2175" s="25" t="str">
        <f t="shared" si="101"/>
        <v>Nov</v>
      </c>
      <c r="G2175" s="25">
        <f>Raw_Orders!G2175</f>
        <v>535</v>
      </c>
      <c r="H2175" s="29">
        <f>Raw_Orders!K2175</f>
        <v>2762.19</v>
      </c>
      <c r="I2175" s="25">
        <f>INDEX(tblAccounts[sales_rep_id],MATCH(B2175,tblAccounts[id],0))</f>
        <v>321890</v>
      </c>
      <c r="J2175" s="25">
        <f>INDEX(tblReps[region_id],MATCH(I2175,tblReps[id],0))</f>
        <v>3</v>
      </c>
      <c r="K2175" s="25" t="str">
        <f>INDEX(tblRegions[name],MATCH(J2175,tblRegions[id],0))</f>
        <v>Southeast</v>
      </c>
    </row>
    <row r="2176" spans="1:11" ht="15" customHeight="1" x14ac:dyDescent="0.3">
      <c r="A2176" s="25">
        <f>Raw_Orders!A2176</f>
        <v>2175</v>
      </c>
      <c r="B2176" s="25">
        <f>Raw_Orders!B2176</f>
        <v>2631</v>
      </c>
      <c r="C2176" s="30">
        <f>INT(Raw_Orders!C2176)</f>
        <v>42339</v>
      </c>
      <c r="D2176" s="25">
        <f t="shared" si="99"/>
        <v>2015</v>
      </c>
      <c r="E2176" s="25">
        <f t="shared" si="100"/>
        <v>12</v>
      </c>
      <c r="F2176" s="25" t="str">
        <f t="shared" si="101"/>
        <v>Dec</v>
      </c>
      <c r="G2176" s="25">
        <f>Raw_Orders!G2176</f>
        <v>531</v>
      </c>
      <c r="H2176" s="29">
        <f>Raw_Orders!K2176</f>
        <v>2732.84</v>
      </c>
      <c r="I2176" s="25">
        <f>INDEX(tblAccounts[sales_rep_id],MATCH(B2176,tblAccounts[id],0))</f>
        <v>321890</v>
      </c>
      <c r="J2176" s="25">
        <f>INDEX(tblReps[region_id],MATCH(I2176,tblReps[id],0))</f>
        <v>3</v>
      </c>
      <c r="K2176" s="25" t="str">
        <f>INDEX(tblRegions[name],MATCH(J2176,tblRegions[id],0))</f>
        <v>Southeast</v>
      </c>
    </row>
    <row r="2177" spans="1:11" ht="15" customHeight="1" x14ac:dyDescent="0.3">
      <c r="A2177" s="25">
        <f>Raw_Orders!A2177</f>
        <v>2176</v>
      </c>
      <c r="B2177" s="25">
        <f>Raw_Orders!B2177</f>
        <v>2631</v>
      </c>
      <c r="C2177" s="30">
        <f>INT(Raw_Orders!C2177)</f>
        <v>42369</v>
      </c>
      <c r="D2177" s="25">
        <f t="shared" si="99"/>
        <v>2015</v>
      </c>
      <c r="E2177" s="25">
        <f t="shared" si="100"/>
        <v>12</v>
      </c>
      <c r="F2177" s="25" t="str">
        <f t="shared" si="101"/>
        <v>Dec</v>
      </c>
      <c r="G2177" s="25">
        <f>Raw_Orders!G2177</f>
        <v>635</v>
      </c>
      <c r="H2177" s="29">
        <f>Raw_Orders!K2177</f>
        <v>3246.9</v>
      </c>
      <c r="I2177" s="25">
        <f>INDEX(tblAccounts[sales_rep_id],MATCH(B2177,tblAccounts[id],0))</f>
        <v>321890</v>
      </c>
      <c r="J2177" s="25">
        <f>INDEX(tblReps[region_id],MATCH(I2177,tblReps[id],0))</f>
        <v>3</v>
      </c>
      <c r="K2177" s="25" t="str">
        <f>INDEX(tblRegions[name],MATCH(J2177,tblRegions[id],0))</f>
        <v>Southeast</v>
      </c>
    </row>
    <row r="2178" spans="1:11" ht="15" customHeight="1" x14ac:dyDescent="0.3">
      <c r="A2178" s="25">
        <f>Raw_Orders!A2178</f>
        <v>2177</v>
      </c>
      <c r="B2178" s="25">
        <f>Raw_Orders!B2178</f>
        <v>2631</v>
      </c>
      <c r="C2178" s="30">
        <f>INT(Raw_Orders!C2178)</f>
        <v>42398</v>
      </c>
      <c r="D2178" s="25">
        <f t="shared" ref="D2178:D2241" si="102">YEAR(C2178)</f>
        <v>2016</v>
      </c>
      <c r="E2178" s="25">
        <f t="shared" ref="E2178:E2241" si="103">MONTH(C2178)</f>
        <v>1</v>
      </c>
      <c r="F2178" s="25" t="str">
        <f t="shared" ref="F2178:F2241" si="104">TEXT(C2178,"mmm")</f>
        <v>Jan</v>
      </c>
      <c r="G2178" s="25">
        <f>Raw_Orders!G2178</f>
        <v>505</v>
      </c>
      <c r="H2178" s="29">
        <f>Raw_Orders!K2178</f>
        <v>2534.9499999999998</v>
      </c>
      <c r="I2178" s="25">
        <f>INDEX(tblAccounts[sales_rep_id],MATCH(B2178,tblAccounts[id],0))</f>
        <v>321890</v>
      </c>
      <c r="J2178" s="25">
        <f>INDEX(tblReps[region_id],MATCH(I2178,tblReps[id],0))</f>
        <v>3</v>
      </c>
      <c r="K2178" s="25" t="str">
        <f>INDEX(tblRegions[name],MATCH(J2178,tblRegions[id],0))</f>
        <v>Southeast</v>
      </c>
    </row>
    <row r="2179" spans="1:11" ht="15" customHeight="1" x14ac:dyDescent="0.3">
      <c r="A2179" s="25">
        <f>Raw_Orders!A2179</f>
        <v>2178</v>
      </c>
      <c r="B2179" s="25">
        <f>Raw_Orders!B2179</f>
        <v>2631</v>
      </c>
      <c r="C2179" s="30">
        <f>INT(Raw_Orders!C2179)</f>
        <v>42428</v>
      </c>
      <c r="D2179" s="25">
        <f t="shared" si="102"/>
        <v>2016</v>
      </c>
      <c r="E2179" s="25">
        <f t="shared" si="103"/>
        <v>2</v>
      </c>
      <c r="F2179" s="25" t="str">
        <f t="shared" si="104"/>
        <v>Feb</v>
      </c>
      <c r="G2179" s="25">
        <f>Raw_Orders!G2179</f>
        <v>559</v>
      </c>
      <c r="H2179" s="29">
        <f>Raw_Orders!K2179</f>
        <v>2885.08</v>
      </c>
      <c r="I2179" s="25">
        <f>INDEX(tblAccounts[sales_rep_id],MATCH(B2179,tblAccounts[id],0))</f>
        <v>321890</v>
      </c>
      <c r="J2179" s="25">
        <f>INDEX(tblReps[region_id],MATCH(I2179,tblReps[id],0))</f>
        <v>3</v>
      </c>
      <c r="K2179" s="25" t="str">
        <f>INDEX(tblRegions[name],MATCH(J2179,tblRegions[id],0))</f>
        <v>Southeast</v>
      </c>
    </row>
    <row r="2180" spans="1:11" ht="15" customHeight="1" x14ac:dyDescent="0.3">
      <c r="A2180" s="25">
        <f>Raw_Orders!A2180</f>
        <v>2179</v>
      </c>
      <c r="B2180" s="25">
        <f>Raw_Orders!B2180</f>
        <v>2631</v>
      </c>
      <c r="C2180" s="30">
        <f>INT(Raw_Orders!C2180)</f>
        <v>42458</v>
      </c>
      <c r="D2180" s="25">
        <f t="shared" si="102"/>
        <v>2016</v>
      </c>
      <c r="E2180" s="25">
        <f t="shared" si="103"/>
        <v>3</v>
      </c>
      <c r="F2180" s="25" t="str">
        <f t="shared" si="104"/>
        <v>Mar</v>
      </c>
      <c r="G2180" s="25">
        <f>Raw_Orders!G2180</f>
        <v>651</v>
      </c>
      <c r="H2180" s="29">
        <f>Raw_Orders!K2180</f>
        <v>3623.04</v>
      </c>
      <c r="I2180" s="25">
        <f>INDEX(tblAccounts[sales_rep_id],MATCH(B2180,tblAccounts[id],0))</f>
        <v>321890</v>
      </c>
      <c r="J2180" s="25">
        <f>INDEX(tblReps[region_id],MATCH(I2180,tblReps[id],0))</f>
        <v>3</v>
      </c>
      <c r="K2180" s="25" t="str">
        <f>INDEX(tblRegions[name],MATCH(J2180,tblRegions[id],0))</f>
        <v>Southeast</v>
      </c>
    </row>
    <row r="2181" spans="1:11" ht="15" customHeight="1" x14ac:dyDescent="0.3">
      <c r="A2181" s="25">
        <f>Raw_Orders!A2181</f>
        <v>2180</v>
      </c>
      <c r="B2181" s="25">
        <f>Raw_Orders!B2181</f>
        <v>2631</v>
      </c>
      <c r="C2181" s="30">
        <f>INT(Raw_Orders!C2181)</f>
        <v>42487</v>
      </c>
      <c r="D2181" s="25">
        <f t="shared" si="102"/>
        <v>2016</v>
      </c>
      <c r="E2181" s="25">
        <f t="shared" si="103"/>
        <v>4</v>
      </c>
      <c r="F2181" s="25" t="str">
        <f t="shared" si="104"/>
        <v>Apr</v>
      </c>
      <c r="G2181" s="25">
        <f>Raw_Orders!G2181</f>
        <v>544</v>
      </c>
      <c r="H2181" s="29">
        <f>Raw_Orders!K2181</f>
        <v>2844.13</v>
      </c>
      <c r="I2181" s="25">
        <f>INDEX(tblAccounts[sales_rep_id],MATCH(B2181,tblAccounts[id],0))</f>
        <v>321890</v>
      </c>
      <c r="J2181" s="25">
        <f>INDEX(tblReps[region_id],MATCH(I2181,tblReps[id],0))</f>
        <v>3</v>
      </c>
      <c r="K2181" s="25" t="str">
        <f>INDEX(tblRegions[name],MATCH(J2181,tblRegions[id],0))</f>
        <v>Southeast</v>
      </c>
    </row>
    <row r="2182" spans="1:11" ht="15" customHeight="1" x14ac:dyDescent="0.3">
      <c r="A2182" s="25">
        <f>Raw_Orders!A2182</f>
        <v>2181</v>
      </c>
      <c r="B2182" s="25">
        <f>Raw_Orders!B2182</f>
        <v>2631</v>
      </c>
      <c r="C2182" s="30">
        <f>INT(Raw_Orders!C2182)</f>
        <v>42517</v>
      </c>
      <c r="D2182" s="25">
        <f t="shared" si="102"/>
        <v>2016</v>
      </c>
      <c r="E2182" s="25">
        <f t="shared" si="103"/>
        <v>5</v>
      </c>
      <c r="F2182" s="25" t="str">
        <f t="shared" si="104"/>
        <v>May</v>
      </c>
      <c r="G2182" s="25">
        <f>Raw_Orders!G2182</f>
        <v>559</v>
      </c>
      <c r="H2182" s="29">
        <f>Raw_Orders!K2182</f>
        <v>2951.91</v>
      </c>
      <c r="I2182" s="25">
        <f>INDEX(tblAccounts[sales_rep_id],MATCH(B2182,tblAccounts[id],0))</f>
        <v>321890</v>
      </c>
      <c r="J2182" s="25">
        <f>INDEX(tblReps[region_id],MATCH(I2182,tblReps[id],0))</f>
        <v>3</v>
      </c>
      <c r="K2182" s="25" t="str">
        <f>INDEX(tblRegions[name],MATCH(J2182,tblRegions[id],0))</f>
        <v>Southeast</v>
      </c>
    </row>
    <row r="2183" spans="1:11" ht="15" customHeight="1" x14ac:dyDescent="0.3">
      <c r="A2183" s="25">
        <f>Raw_Orders!A2183</f>
        <v>2182</v>
      </c>
      <c r="B2183" s="25">
        <f>Raw_Orders!B2183</f>
        <v>2631</v>
      </c>
      <c r="C2183" s="30">
        <f>INT(Raw_Orders!C2183)</f>
        <v>42547</v>
      </c>
      <c r="D2183" s="25">
        <f t="shared" si="102"/>
        <v>2016</v>
      </c>
      <c r="E2183" s="25">
        <f t="shared" si="103"/>
        <v>6</v>
      </c>
      <c r="F2183" s="25" t="str">
        <f t="shared" si="104"/>
        <v>Jun</v>
      </c>
      <c r="G2183" s="25">
        <f>Raw_Orders!G2183</f>
        <v>588</v>
      </c>
      <c r="H2183" s="29">
        <f>Raw_Orders!K2183</f>
        <v>3168.08</v>
      </c>
      <c r="I2183" s="25">
        <f>INDEX(tblAccounts[sales_rep_id],MATCH(B2183,tblAccounts[id],0))</f>
        <v>321890</v>
      </c>
      <c r="J2183" s="25">
        <f>INDEX(tblReps[region_id],MATCH(I2183,tblReps[id],0))</f>
        <v>3</v>
      </c>
      <c r="K2183" s="25" t="str">
        <f>INDEX(tblRegions[name],MATCH(J2183,tblRegions[id],0))</f>
        <v>Southeast</v>
      </c>
    </row>
    <row r="2184" spans="1:11" ht="15" customHeight="1" x14ac:dyDescent="0.3">
      <c r="A2184" s="25">
        <f>Raw_Orders!A2184</f>
        <v>2183</v>
      </c>
      <c r="B2184" s="25">
        <f>Raw_Orders!B2184</f>
        <v>2631</v>
      </c>
      <c r="C2184" s="30">
        <f>INT(Raw_Orders!C2184)</f>
        <v>42576</v>
      </c>
      <c r="D2184" s="25">
        <f t="shared" si="102"/>
        <v>2016</v>
      </c>
      <c r="E2184" s="25">
        <f t="shared" si="103"/>
        <v>7</v>
      </c>
      <c r="F2184" s="25" t="str">
        <f t="shared" si="104"/>
        <v>Jul</v>
      </c>
      <c r="G2184" s="25">
        <f>Raw_Orders!G2184</f>
        <v>525</v>
      </c>
      <c r="H2184" s="29">
        <f>Raw_Orders!K2184</f>
        <v>2685.38</v>
      </c>
      <c r="I2184" s="25">
        <f>INDEX(tblAccounts[sales_rep_id],MATCH(B2184,tblAccounts[id],0))</f>
        <v>321890</v>
      </c>
      <c r="J2184" s="25">
        <f>INDEX(tblReps[region_id],MATCH(I2184,tblReps[id],0))</f>
        <v>3</v>
      </c>
      <c r="K2184" s="25" t="str">
        <f>INDEX(tblRegions[name],MATCH(J2184,tblRegions[id],0))</f>
        <v>Southeast</v>
      </c>
    </row>
    <row r="2185" spans="1:11" ht="15" customHeight="1" x14ac:dyDescent="0.3">
      <c r="A2185" s="25">
        <f>Raw_Orders!A2185</f>
        <v>2184</v>
      </c>
      <c r="B2185" s="25">
        <f>Raw_Orders!B2185</f>
        <v>2631</v>
      </c>
      <c r="C2185" s="30">
        <f>INT(Raw_Orders!C2185)</f>
        <v>42605</v>
      </c>
      <c r="D2185" s="25">
        <f t="shared" si="102"/>
        <v>2016</v>
      </c>
      <c r="E2185" s="25">
        <f t="shared" si="103"/>
        <v>8</v>
      </c>
      <c r="F2185" s="25" t="str">
        <f t="shared" si="104"/>
        <v>Aug</v>
      </c>
      <c r="G2185" s="25">
        <f>Raw_Orders!G2185</f>
        <v>695</v>
      </c>
      <c r="H2185" s="29">
        <f>Raw_Orders!K2185</f>
        <v>3951.76</v>
      </c>
      <c r="I2185" s="25">
        <f>INDEX(tblAccounts[sales_rep_id],MATCH(B2185,tblAccounts[id],0))</f>
        <v>321890</v>
      </c>
      <c r="J2185" s="25">
        <f>INDEX(tblReps[region_id],MATCH(I2185,tblReps[id],0))</f>
        <v>3</v>
      </c>
      <c r="K2185" s="25" t="str">
        <f>INDEX(tblRegions[name],MATCH(J2185,tblRegions[id],0))</f>
        <v>Southeast</v>
      </c>
    </row>
    <row r="2186" spans="1:11" ht="15" customHeight="1" x14ac:dyDescent="0.3">
      <c r="A2186" s="25">
        <f>Raw_Orders!A2186</f>
        <v>2185</v>
      </c>
      <c r="B2186" s="25">
        <f>Raw_Orders!B2186</f>
        <v>2631</v>
      </c>
      <c r="C2186" s="30">
        <f>INT(Raw_Orders!C2186)</f>
        <v>42634</v>
      </c>
      <c r="D2186" s="25">
        <f t="shared" si="102"/>
        <v>2016</v>
      </c>
      <c r="E2186" s="25">
        <f t="shared" si="103"/>
        <v>9</v>
      </c>
      <c r="F2186" s="25" t="str">
        <f t="shared" si="104"/>
        <v>Sep</v>
      </c>
      <c r="G2186" s="25">
        <f>Raw_Orders!G2186</f>
        <v>584</v>
      </c>
      <c r="H2186" s="29">
        <f>Raw_Orders!K2186</f>
        <v>2989.2</v>
      </c>
      <c r="I2186" s="25">
        <f>INDEX(tblAccounts[sales_rep_id],MATCH(B2186,tblAccounts[id],0))</f>
        <v>321890</v>
      </c>
      <c r="J2186" s="25">
        <f>INDEX(tblReps[region_id],MATCH(I2186,tblReps[id],0))</f>
        <v>3</v>
      </c>
      <c r="K2186" s="25" t="str">
        <f>INDEX(tblRegions[name],MATCH(J2186,tblRegions[id],0))</f>
        <v>Southeast</v>
      </c>
    </row>
    <row r="2187" spans="1:11" ht="15" customHeight="1" x14ac:dyDescent="0.3">
      <c r="A2187" s="25">
        <f>Raw_Orders!A2187</f>
        <v>2186</v>
      </c>
      <c r="B2187" s="25">
        <f>Raw_Orders!B2187</f>
        <v>2631</v>
      </c>
      <c r="C2187" s="30">
        <f>INT(Raw_Orders!C2187)</f>
        <v>42663</v>
      </c>
      <c r="D2187" s="25">
        <f t="shared" si="102"/>
        <v>2016</v>
      </c>
      <c r="E2187" s="25">
        <f t="shared" si="103"/>
        <v>10</v>
      </c>
      <c r="F2187" s="25" t="str">
        <f t="shared" si="104"/>
        <v>Oct</v>
      </c>
      <c r="G2187" s="25">
        <f>Raw_Orders!G2187</f>
        <v>529</v>
      </c>
      <c r="H2187" s="29">
        <f>Raw_Orders!K2187</f>
        <v>2699.71</v>
      </c>
      <c r="I2187" s="25">
        <f>INDEX(tblAccounts[sales_rep_id],MATCH(B2187,tblAccounts[id],0))</f>
        <v>321890</v>
      </c>
      <c r="J2187" s="25">
        <f>INDEX(tblReps[region_id],MATCH(I2187,tblReps[id],0))</f>
        <v>3</v>
      </c>
      <c r="K2187" s="25" t="str">
        <f>INDEX(tblRegions[name],MATCH(J2187,tblRegions[id],0))</f>
        <v>Southeast</v>
      </c>
    </row>
    <row r="2188" spans="1:11" ht="15" customHeight="1" x14ac:dyDescent="0.3">
      <c r="A2188" s="25">
        <f>Raw_Orders!A2188</f>
        <v>2187</v>
      </c>
      <c r="B2188" s="25">
        <f>Raw_Orders!B2188</f>
        <v>2631</v>
      </c>
      <c r="C2188" s="30">
        <f>INT(Raw_Orders!C2188)</f>
        <v>42692</v>
      </c>
      <c r="D2188" s="25">
        <f t="shared" si="102"/>
        <v>2016</v>
      </c>
      <c r="E2188" s="25">
        <f t="shared" si="103"/>
        <v>11</v>
      </c>
      <c r="F2188" s="25" t="str">
        <f t="shared" si="104"/>
        <v>Nov</v>
      </c>
      <c r="G2188" s="25">
        <f>Raw_Orders!G2188</f>
        <v>522</v>
      </c>
      <c r="H2188" s="29">
        <f>Raw_Orders!K2188</f>
        <v>2643.56</v>
      </c>
      <c r="I2188" s="25">
        <f>INDEX(tblAccounts[sales_rep_id],MATCH(B2188,tblAccounts[id],0))</f>
        <v>321890</v>
      </c>
      <c r="J2188" s="25">
        <f>INDEX(tblReps[region_id],MATCH(I2188,tblReps[id],0))</f>
        <v>3</v>
      </c>
      <c r="K2188" s="25" t="str">
        <f>INDEX(tblRegions[name],MATCH(J2188,tblRegions[id],0))</f>
        <v>Southeast</v>
      </c>
    </row>
    <row r="2189" spans="1:11" ht="15" customHeight="1" x14ac:dyDescent="0.3">
      <c r="A2189" s="25">
        <f>Raw_Orders!A2189</f>
        <v>2188</v>
      </c>
      <c r="B2189" s="25">
        <f>Raw_Orders!B2189</f>
        <v>2631</v>
      </c>
      <c r="C2189" s="30">
        <f>INT(Raw_Orders!C2189)</f>
        <v>42721</v>
      </c>
      <c r="D2189" s="25">
        <f t="shared" si="102"/>
        <v>2016</v>
      </c>
      <c r="E2189" s="25">
        <f t="shared" si="103"/>
        <v>12</v>
      </c>
      <c r="F2189" s="25" t="str">
        <f t="shared" si="104"/>
        <v>Dec</v>
      </c>
      <c r="G2189" s="25">
        <f>Raw_Orders!G2189</f>
        <v>616</v>
      </c>
      <c r="H2189" s="29">
        <f>Raw_Orders!K2189</f>
        <v>3088.84</v>
      </c>
      <c r="I2189" s="25">
        <f>INDEX(tblAccounts[sales_rep_id],MATCH(B2189,tblAccounts[id],0))</f>
        <v>321890</v>
      </c>
      <c r="J2189" s="25">
        <f>INDEX(tblReps[region_id],MATCH(I2189,tblReps[id],0))</f>
        <v>3</v>
      </c>
      <c r="K2189" s="25" t="str">
        <f>INDEX(tblRegions[name],MATCH(J2189,tblRegions[id],0))</f>
        <v>Southeast</v>
      </c>
    </row>
    <row r="2190" spans="1:11" ht="15" customHeight="1" x14ac:dyDescent="0.3">
      <c r="A2190" s="25">
        <f>Raw_Orders!A2190</f>
        <v>2189</v>
      </c>
      <c r="B2190" s="25">
        <f>Raw_Orders!B2190</f>
        <v>2641</v>
      </c>
      <c r="C2190" s="30">
        <f>INT(Raw_Orders!C2190)</f>
        <v>42456</v>
      </c>
      <c r="D2190" s="25">
        <f t="shared" si="102"/>
        <v>2016</v>
      </c>
      <c r="E2190" s="25">
        <f t="shared" si="103"/>
        <v>3</v>
      </c>
      <c r="F2190" s="25" t="str">
        <f t="shared" si="104"/>
        <v>Mar</v>
      </c>
      <c r="G2190" s="25">
        <f>Raw_Orders!G2190</f>
        <v>521</v>
      </c>
      <c r="H2190" s="29">
        <f>Raw_Orders!K2190</f>
        <v>2651.09</v>
      </c>
      <c r="I2190" s="25">
        <f>INDEX(tblAccounts[sales_rep_id],MATCH(B2190,tblAccounts[id],0))</f>
        <v>321800</v>
      </c>
      <c r="J2190" s="25">
        <f>INDEX(tblReps[region_id],MATCH(I2190,tblReps[id],0))</f>
        <v>3</v>
      </c>
      <c r="K2190" s="25" t="str">
        <f>INDEX(tblRegions[name],MATCH(J2190,tblRegions[id],0))</f>
        <v>Southeast</v>
      </c>
    </row>
    <row r="2191" spans="1:11" ht="15" customHeight="1" x14ac:dyDescent="0.3">
      <c r="A2191" s="25">
        <f>Raw_Orders!A2191</f>
        <v>2190</v>
      </c>
      <c r="B2191" s="25">
        <f>Raw_Orders!B2191</f>
        <v>2641</v>
      </c>
      <c r="C2191" s="30">
        <f>INT(Raw_Orders!C2191)</f>
        <v>42485</v>
      </c>
      <c r="D2191" s="25">
        <f t="shared" si="102"/>
        <v>2016</v>
      </c>
      <c r="E2191" s="25">
        <f t="shared" si="103"/>
        <v>4</v>
      </c>
      <c r="F2191" s="25" t="str">
        <f t="shared" si="104"/>
        <v>Apr</v>
      </c>
      <c r="G2191" s="25">
        <f>Raw_Orders!G2191</f>
        <v>517</v>
      </c>
      <c r="H2191" s="29">
        <f>Raw_Orders!K2191</f>
        <v>2658.04</v>
      </c>
      <c r="I2191" s="25">
        <f>INDEX(tblAccounts[sales_rep_id],MATCH(B2191,tblAccounts[id],0))</f>
        <v>321800</v>
      </c>
      <c r="J2191" s="25">
        <f>INDEX(tblReps[region_id],MATCH(I2191,tblReps[id],0))</f>
        <v>3</v>
      </c>
      <c r="K2191" s="25" t="str">
        <f>INDEX(tblRegions[name],MATCH(J2191,tblRegions[id],0))</f>
        <v>Southeast</v>
      </c>
    </row>
    <row r="2192" spans="1:11" ht="15" customHeight="1" x14ac:dyDescent="0.3">
      <c r="A2192" s="25">
        <f>Raw_Orders!A2192</f>
        <v>2191</v>
      </c>
      <c r="B2192" s="25">
        <f>Raw_Orders!B2192</f>
        <v>2641</v>
      </c>
      <c r="C2192" s="30">
        <f>INT(Raw_Orders!C2192)</f>
        <v>42514</v>
      </c>
      <c r="D2192" s="25">
        <f t="shared" si="102"/>
        <v>2016</v>
      </c>
      <c r="E2192" s="25">
        <f t="shared" si="103"/>
        <v>5</v>
      </c>
      <c r="F2192" s="25" t="str">
        <f t="shared" si="104"/>
        <v>May</v>
      </c>
      <c r="G2192" s="25">
        <f>Raw_Orders!G2192</f>
        <v>520</v>
      </c>
      <c r="H2192" s="29">
        <f>Raw_Orders!K2192</f>
        <v>2633.58</v>
      </c>
      <c r="I2192" s="25">
        <f>INDEX(tblAccounts[sales_rep_id],MATCH(B2192,tblAccounts[id],0))</f>
        <v>321800</v>
      </c>
      <c r="J2192" s="25">
        <f>INDEX(tblReps[region_id],MATCH(I2192,tblReps[id],0))</f>
        <v>3</v>
      </c>
      <c r="K2192" s="25" t="str">
        <f>INDEX(tblRegions[name],MATCH(J2192,tblRegions[id],0))</f>
        <v>Southeast</v>
      </c>
    </row>
    <row r="2193" spans="1:11" ht="15" customHeight="1" x14ac:dyDescent="0.3">
      <c r="A2193" s="25">
        <f>Raw_Orders!A2193</f>
        <v>2192</v>
      </c>
      <c r="B2193" s="25">
        <f>Raw_Orders!B2193</f>
        <v>2641</v>
      </c>
      <c r="C2193" s="30">
        <f>INT(Raw_Orders!C2193)</f>
        <v>42544</v>
      </c>
      <c r="D2193" s="25">
        <f t="shared" si="102"/>
        <v>2016</v>
      </c>
      <c r="E2193" s="25">
        <f t="shared" si="103"/>
        <v>6</v>
      </c>
      <c r="F2193" s="25" t="str">
        <f t="shared" si="104"/>
        <v>Jun</v>
      </c>
      <c r="G2193" s="25">
        <f>Raw_Orders!G2193</f>
        <v>485</v>
      </c>
      <c r="H2193" s="29">
        <f>Raw_Orders!K2193</f>
        <v>2420.15</v>
      </c>
      <c r="I2193" s="25">
        <f>INDEX(tblAccounts[sales_rep_id],MATCH(B2193,tblAccounts[id],0))</f>
        <v>321800</v>
      </c>
      <c r="J2193" s="25">
        <f>INDEX(tblReps[region_id],MATCH(I2193,tblReps[id],0))</f>
        <v>3</v>
      </c>
      <c r="K2193" s="25" t="str">
        <f>INDEX(tblRegions[name],MATCH(J2193,tblRegions[id],0))</f>
        <v>Southeast</v>
      </c>
    </row>
    <row r="2194" spans="1:11" ht="15" customHeight="1" x14ac:dyDescent="0.3">
      <c r="A2194" s="25">
        <f>Raw_Orders!A2194</f>
        <v>2193</v>
      </c>
      <c r="B2194" s="25">
        <f>Raw_Orders!B2194</f>
        <v>2641</v>
      </c>
      <c r="C2194" s="30">
        <f>INT(Raw_Orders!C2194)</f>
        <v>42573</v>
      </c>
      <c r="D2194" s="25">
        <f t="shared" si="102"/>
        <v>2016</v>
      </c>
      <c r="E2194" s="25">
        <f t="shared" si="103"/>
        <v>7</v>
      </c>
      <c r="F2194" s="25" t="str">
        <f t="shared" si="104"/>
        <v>Jul</v>
      </c>
      <c r="G2194" s="25">
        <f>Raw_Orders!G2194</f>
        <v>525</v>
      </c>
      <c r="H2194" s="29">
        <f>Raw_Orders!K2194</f>
        <v>2748.08</v>
      </c>
      <c r="I2194" s="25">
        <f>INDEX(tblAccounts[sales_rep_id],MATCH(B2194,tblAccounts[id],0))</f>
        <v>321800</v>
      </c>
      <c r="J2194" s="25">
        <f>INDEX(tblReps[region_id],MATCH(I2194,tblReps[id],0))</f>
        <v>3</v>
      </c>
      <c r="K2194" s="25" t="str">
        <f>INDEX(tblRegions[name],MATCH(J2194,tblRegions[id],0))</f>
        <v>Southeast</v>
      </c>
    </row>
    <row r="2195" spans="1:11" ht="15" customHeight="1" x14ac:dyDescent="0.3">
      <c r="A2195" s="25">
        <f>Raw_Orders!A2195</f>
        <v>2194</v>
      </c>
      <c r="B2195" s="25">
        <f>Raw_Orders!B2195</f>
        <v>2641</v>
      </c>
      <c r="C2195" s="30">
        <f>INT(Raw_Orders!C2195)</f>
        <v>42602</v>
      </c>
      <c r="D2195" s="25">
        <f t="shared" si="102"/>
        <v>2016</v>
      </c>
      <c r="E2195" s="25">
        <f t="shared" si="103"/>
        <v>8</v>
      </c>
      <c r="F2195" s="25" t="str">
        <f t="shared" si="104"/>
        <v>Aug</v>
      </c>
      <c r="G2195" s="25">
        <f>Raw_Orders!G2195</f>
        <v>499</v>
      </c>
      <c r="H2195" s="29">
        <f>Raw_Orders!K2195</f>
        <v>2562.59</v>
      </c>
      <c r="I2195" s="25">
        <f>INDEX(tblAccounts[sales_rep_id],MATCH(B2195,tblAccounts[id],0))</f>
        <v>321800</v>
      </c>
      <c r="J2195" s="25">
        <f>INDEX(tblReps[region_id],MATCH(I2195,tblReps[id],0))</f>
        <v>3</v>
      </c>
      <c r="K2195" s="25" t="str">
        <f>INDEX(tblRegions[name],MATCH(J2195,tblRegions[id],0))</f>
        <v>Southeast</v>
      </c>
    </row>
    <row r="2196" spans="1:11" ht="15" customHeight="1" x14ac:dyDescent="0.3">
      <c r="A2196" s="25">
        <f>Raw_Orders!A2196</f>
        <v>2195</v>
      </c>
      <c r="B2196" s="25">
        <f>Raw_Orders!B2196</f>
        <v>2641</v>
      </c>
      <c r="C2196" s="30">
        <f>INT(Raw_Orders!C2196)</f>
        <v>42632</v>
      </c>
      <c r="D2196" s="25">
        <f t="shared" si="102"/>
        <v>2016</v>
      </c>
      <c r="E2196" s="25">
        <f t="shared" si="103"/>
        <v>9</v>
      </c>
      <c r="F2196" s="25" t="str">
        <f t="shared" si="104"/>
        <v>Sep</v>
      </c>
      <c r="G2196" s="25">
        <f>Raw_Orders!G2196</f>
        <v>547</v>
      </c>
      <c r="H2196" s="29">
        <f>Raw_Orders!K2196</f>
        <v>2760.83</v>
      </c>
      <c r="I2196" s="25">
        <f>INDEX(tblAccounts[sales_rep_id],MATCH(B2196,tblAccounts[id],0))</f>
        <v>321800</v>
      </c>
      <c r="J2196" s="25">
        <f>INDEX(tblReps[region_id],MATCH(I2196,tblReps[id],0))</f>
        <v>3</v>
      </c>
      <c r="K2196" s="25" t="str">
        <f>INDEX(tblRegions[name],MATCH(J2196,tblRegions[id],0))</f>
        <v>Southeast</v>
      </c>
    </row>
    <row r="2197" spans="1:11" ht="15" customHeight="1" x14ac:dyDescent="0.3">
      <c r="A2197" s="25">
        <f>Raw_Orders!A2197</f>
        <v>2196</v>
      </c>
      <c r="B2197" s="25">
        <f>Raw_Orders!B2197</f>
        <v>2641</v>
      </c>
      <c r="C2197" s="30">
        <f>INT(Raw_Orders!C2197)</f>
        <v>42662</v>
      </c>
      <c r="D2197" s="25">
        <f t="shared" si="102"/>
        <v>2016</v>
      </c>
      <c r="E2197" s="25">
        <f t="shared" si="103"/>
        <v>10</v>
      </c>
      <c r="F2197" s="25" t="str">
        <f t="shared" si="104"/>
        <v>Oct</v>
      </c>
      <c r="G2197" s="25">
        <f>Raw_Orders!G2197</f>
        <v>597</v>
      </c>
      <c r="H2197" s="29">
        <f>Raw_Orders!K2197</f>
        <v>3241.87</v>
      </c>
      <c r="I2197" s="25">
        <f>INDEX(tblAccounts[sales_rep_id],MATCH(B2197,tblAccounts[id],0))</f>
        <v>321800</v>
      </c>
      <c r="J2197" s="25">
        <f>INDEX(tblReps[region_id],MATCH(I2197,tblReps[id],0))</f>
        <v>3</v>
      </c>
      <c r="K2197" s="25" t="str">
        <f>INDEX(tblRegions[name],MATCH(J2197,tblRegions[id],0))</f>
        <v>Southeast</v>
      </c>
    </row>
    <row r="2198" spans="1:11" ht="15" customHeight="1" x14ac:dyDescent="0.3">
      <c r="A2198" s="25">
        <f>Raw_Orders!A2198</f>
        <v>2197</v>
      </c>
      <c r="B2198" s="25">
        <f>Raw_Orders!B2198</f>
        <v>2641</v>
      </c>
      <c r="C2198" s="30">
        <f>INT(Raw_Orders!C2198)</f>
        <v>42691</v>
      </c>
      <c r="D2198" s="25">
        <f t="shared" si="102"/>
        <v>2016</v>
      </c>
      <c r="E2198" s="25">
        <f t="shared" si="103"/>
        <v>11</v>
      </c>
      <c r="F2198" s="25" t="str">
        <f t="shared" si="104"/>
        <v>Nov</v>
      </c>
      <c r="G2198" s="25">
        <f>Raw_Orders!G2198</f>
        <v>523</v>
      </c>
      <c r="H2198" s="29">
        <f>Raw_Orders!K2198</f>
        <v>2647.27</v>
      </c>
      <c r="I2198" s="25">
        <f>INDEX(tblAccounts[sales_rep_id],MATCH(B2198,tblAccounts[id],0))</f>
        <v>321800</v>
      </c>
      <c r="J2198" s="25">
        <f>INDEX(tblReps[region_id],MATCH(I2198,tblReps[id],0))</f>
        <v>3</v>
      </c>
      <c r="K2198" s="25" t="str">
        <f>INDEX(tblRegions[name],MATCH(J2198,tblRegions[id],0))</f>
        <v>Southeast</v>
      </c>
    </row>
    <row r="2199" spans="1:11" ht="15" customHeight="1" x14ac:dyDescent="0.3">
      <c r="A2199" s="25">
        <f>Raw_Orders!A2199</f>
        <v>2198</v>
      </c>
      <c r="B2199" s="25">
        <f>Raw_Orders!B2199</f>
        <v>2641</v>
      </c>
      <c r="C2199" s="30">
        <f>INT(Raw_Orders!C2199)</f>
        <v>42720</v>
      </c>
      <c r="D2199" s="25">
        <f t="shared" si="102"/>
        <v>2016</v>
      </c>
      <c r="E2199" s="25">
        <f t="shared" si="103"/>
        <v>12</v>
      </c>
      <c r="F2199" s="25" t="str">
        <f t="shared" si="104"/>
        <v>Dec</v>
      </c>
      <c r="G2199" s="25">
        <f>Raw_Orders!G2199</f>
        <v>512</v>
      </c>
      <c r="H2199" s="29">
        <f>Raw_Orders!K2199</f>
        <v>2589.88</v>
      </c>
      <c r="I2199" s="25">
        <f>INDEX(tblAccounts[sales_rep_id],MATCH(B2199,tblAccounts[id],0))</f>
        <v>321800</v>
      </c>
      <c r="J2199" s="25">
        <f>INDEX(tblReps[region_id],MATCH(I2199,tblReps[id],0))</f>
        <v>3</v>
      </c>
      <c r="K2199" s="25" t="str">
        <f>INDEX(tblRegions[name],MATCH(J2199,tblRegions[id],0))</f>
        <v>Southeast</v>
      </c>
    </row>
    <row r="2200" spans="1:11" ht="15" customHeight="1" x14ac:dyDescent="0.3">
      <c r="A2200" s="25">
        <f>Raw_Orders!A2200</f>
        <v>2199</v>
      </c>
      <c r="B2200" s="25">
        <f>Raw_Orders!B2200</f>
        <v>2651</v>
      </c>
      <c r="C2200" s="30">
        <f>INT(Raw_Orders!C2200)</f>
        <v>42481</v>
      </c>
      <c r="D2200" s="25">
        <f t="shared" si="102"/>
        <v>2016</v>
      </c>
      <c r="E2200" s="25">
        <f t="shared" si="103"/>
        <v>4</v>
      </c>
      <c r="F2200" s="25" t="str">
        <f t="shared" si="104"/>
        <v>Apr</v>
      </c>
      <c r="G2200" s="25">
        <f>Raw_Orders!G2200</f>
        <v>171</v>
      </c>
      <c r="H2200" s="29">
        <f>Raw_Orders!K2200</f>
        <v>979.04</v>
      </c>
      <c r="I2200" s="25">
        <f>INDEX(tblAccounts[sales_rep_id],MATCH(B2200,tblAccounts[id],0))</f>
        <v>321810</v>
      </c>
      <c r="J2200" s="25">
        <f>INDEX(tblReps[region_id],MATCH(I2200,tblReps[id],0))</f>
        <v>3</v>
      </c>
      <c r="K2200" s="25" t="str">
        <f>INDEX(tblRegions[name],MATCH(J2200,tblRegions[id],0))</f>
        <v>Southeast</v>
      </c>
    </row>
    <row r="2201" spans="1:11" ht="15" customHeight="1" x14ac:dyDescent="0.3">
      <c r="A2201" s="25">
        <f>Raw_Orders!A2201</f>
        <v>2200</v>
      </c>
      <c r="B2201" s="25">
        <f>Raw_Orders!B2201</f>
        <v>2651</v>
      </c>
      <c r="C2201" s="30">
        <f>INT(Raw_Orders!C2201)</f>
        <v>42511</v>
      </c>
      <c r="D2201" s="25">
        <f t="shared" si="102"/>
        <v>2016</v>
      </c>
      <c r="E2201" s="25">
        <f t="shared" si="103"/>
        <v>5</v>
      </c>
      <c r="F2201" s="25" t="str">
        <f t="shared" si="104"/>
        <v>May</v>
      </c>
      <c r="G2201" s="25">
        <f>Raw_Orders!G2201</f>
        <v>154</v>
      </c>
      <c r="H2201" s="29">
        <f>Raw_Orders!K2201</f>
        <v>900.96</v>
      </c>
      <c r="I2201" s="25">
        <f>INDEX(tblAccounts[sales_rep_id],MATCH(B2201,tblAccounts[id],0))</f>
        <v>321810</v>
      </c>
      <c r="J2201" s="25">
        <f>INDEX(tblReps[region_id],MATCH(I2201,tblReps[id],0))</f>
        <v>3</v>
      </c>
      <c r="K2201" s="25" t="str">
        <f>INDEX(tblRegions[name],MATCH(J2201,tblRegions[id],0))</f>
        <v>Southeast</v>
      </c>
    </row>
    <row r="2202" spans="1:11" ht="15" customHeight="1" x14ac:dyDescent="0.3">
      <c r="A2202" s="25">
        <f>Raw_Orders!A2202</f>
        <v>2201</v>
      </c>
      <c r="B2202" s="25">
        <f>Raw_Orders!B2202</f>
        <v>2651</v>
      </c>
      <c r="C2202" s="30">
        <f>INT(Raw_Orders!C2202)</f>
        <v>42540</v>
      </c>
      <c r="D2202" s="25">
        <f t="shared" si="102"/>
        <v>2016</v>
      </c>
      <c r="E2202" s="25">
        <f t="shared" si="103"/>
        <v>6</v>
      </c>
      <c r="F2202" s="25" t="str">
        <f t="shared" si="104"/>
        <v>Jun</v>
      </c>
      <c r="G2202" s="25">
        <f>Raw_Orders!G2202</f>
        <v>148</v>
      </c>
      <c r="H2202" s="29">
        <f>Raw_Orders!K2202</f>
        <v>868.01</v>
      </c>
      <c r="I2202" s="25">
        <f>INDEX(tblAccounts[sales_rep_id],MATCH(B2202,tblAccounts[id],0))</f>
        <v>321810</v>
      </c>
      <c r="J2202" s="25">
        <f>INDEX(tblReps[region_id],MATCH(I2202,tblReps[id],0))</f>
        <v>3</v>
      </c>
      <c r="K2202" s="25" t="str">
        <f>INDEX(tblRegions[name],MATCH(J2202,tblRegions[id],0))</f>
        <v>Southeast</v>
      </c>
    </row>
    <row r="2203" spans="1:11" ht="15" customHeight="1" x14ac:dyDescent="0.3">
      <c r="A2203" s="25">
        <f>Raw_Orders!A2203</f>
        <v>2202</v>
      </c>
      <c r="B2203" s="25">
        <f>Raw_Orders!B2203</f>
        <v>2651</v>
      </c>
      <c r="C2203" s="30">
        <f>INT(Raw_Orders!C2203)</f>
        <v>42570</v>
      </c>
      <c r="D2203" s="25">
        <f t="shared" si="102"/>
        <v>2016</v>
      </c>
      <c r="E2203" s="25">
        <f t="shared" si="103"/>
        <v>7</v>
      </c>
      <c r="F2203" s="25" t="str">
        <f t="shared" si="104"/>
        <v>Jul</v>
      </c>
      <c r="G2203" s="25">
        <f>Raw_Orders!G2203</f>
        <v>169</v>
      </c>
      <c r="H2203" s="29">
        <f>Raw_Orders!K2203</f>
        <v>1024.08</v>
      </c>
      <c r="I2203" s="25">
        <f>INDEX(tblAccounts[sales_rep_id],MATCH(B2203,tblAccounts[id],0))</f>
        <v>321810</v>
      </c>
      <c r="J2203" s="25">
        <f>INDEX(tblReps[region_id],MATCH(I2203,tblReps[id],0))</f>
        <v>3</v>
      </c>
      <c r="K2203" s="25" t="str">
        <f>INDEX(tblRegions[name],MATCH(J2203,tblRegions[id],0))</f>
        <v>Southeast</v>
      </c>
    </row>
    <row r="2204" spans="1:11" ht="15" customHeight="1" x14ac:dyDescent="0.3">
      <c r="A2204" s="25">
        <f>Raw_Orders!A2204</f>
        <v>2203</v>
      </c>
      <c r="B2204" s="25">
        <f>Raw_Orders!B2204</f>
        <v>2651</v>
      </c>
      <c r="C2204" s="30">
        <f>INT(Raw_Orders!C2204)</f>
        <v>42599</v>
      </c>
      <c r="D2204" s="25">
        <f t="shared" si="102"/>
        <v>2016</v>
      </c>
      <c r="E2204" s="25">
        <f t="shared" si="103"/>
        <v>8</v>
      </c>
      <c r="F2204" s="25" t="str">
        <f t="shared" si="104"/>
        <v>Aug</v>
      </c>
      <c r="G2204" s="25">
        <f>Raw_Orders!G2204</f>
        <v>179</v>
      </c>
      <c r="H2204" s="29">
        <f>Raw_Orders!K2204</f>
        <v>1094</v>
      </c>
      <c r="I2204" s="25">
        <f>INDEX(tblAccounts[sales_rep_id],MATCH(B2204,tblAccounts[id],0))</f>
        <v>321810</v>
      </c>
      <c r="J2204" s="25">
        <f>INDEX(tblReps[region_id],MATCH(I2204,tblReps[id],0))</f>
        <v>3</v>
      </c>
      <c r="K2204" s="25" t="str">
        <f>INDEX(tblRegions[name],MATCH(J2204,tblRegions[id],0))</f>
        <v>Southeast</v>
      </c>
    </row>
    <row r="2205" spans="1:11" ht="15" customHeight="1" x14ac:dyDescent="0.3">
      <c r="A2205" s="25">
        <f>Raw_Orders!A2205</f>
        <v>2204</v>
      </c>
      <c r="B2205" s="25">
        <f>Raw_Orders!B2205</f>
        <v>2651</v>
      </c>
      <c r="C2205" s="30">
        <f>INT(Raw_Orders!C2205)</f>
        <v>42629</v>
      </c>
      <c r="D2205" s="25">
        <f t="shared" si="102"/>
        <v>2016</v>
      </c>
      <c r="E2205" s="25">
        <f t="shared" si="103"/>
        <v>9</v>
      </c>
      <c r="F2205" s="25" t="str">
        <f t="shared" si="104"/>
        <v>Sep</v>
      </c>
      <c r="G2205" s="25">
        <f>Raw_Orders!G2205</f>
        <v>157</v>
      </c>
      <c r="H2205" s="29">
        <f>Raw_Orders!K2205</f>
        <v>953.43</v>
      </c>
      <c r="I2205" s="25">
        <f>INDEX(tblAccounts[sales_rep_id],MATCH(B2205,tblAccounts[id],0))</f>
        <v>321810</v>
      </c>
      <c r="J2205" s="25">
        <f>INDEX(tblReps[region_id],MATCH(I2205,tblReps[id],0))</f>
        <v>3</v>
      </c>
      <c r="K2205" s="25" t="str">
        <f>INDEX(tblRegions[name],MATCH(J2205,tblRegions[id],0))</f>
        <v>Southeast</v>
      </c>
    </row>
    <row r="2206" spans="1:11" ht="15" customHeight="1" x14ac:dyDescent="0.3">
      <c r="A2206" s="25">
        <f>Raw_Orders!A2206</f>
        <v>2205</v>
      </c>
      <c r="B2206" s="25">
        <f>Raw_Orders!B2206</f>
        <v>2651</v>
      </c>
      <c r="C2206" s="30">
        <f>INT(Raw_Orders!C2206)</f>
        <v>42658</v>
      </c>
      <c r="D2206" s="25">
        <f t="shared" si="102"/>
        <v>2016</v>
      </c>
      <c r="E2206" s="25">
        <f t="shared" si="103"/>
        <v>10</v>
      </c>
      <c r="F2206" s="25" t="str">
        <f t="shared" si="104"/>
        <v>Oct</v>
      </c>
      <c r="G2206" s="25">
        <f>Raw_Orders!G2206</f>
        <v>205</v>
      </c>
      <c r="H2206" s="29">
        <f>Raw_Orders!K2206</f>
        <v>1417.21</v>
      </c>
      <c r="I2206" s="25">
        <f>INDEX(tblAccounts[sales_rep_id],MATCH(B2206,tblAccounts[id],0))</f>
        <v>321810</v>
      </c>
      <c r="J2206" s="25">
        <f>INDEX(tblReps[region_id],MATCH(I2206,tblReps[id],0))</f>
        <v>3</v>
      </c>
      <c r="K2206" s="25" t="str">
        <f>INDEX(tblRegions[name],MATCH(J2206,tblRegions[id],0))</f>
        <v>Southeast</v>
      </c>
    </row>
    <row r="2207" spans="1:11" ht="15" customHeight="1" x14ac:dyDescent="0.3">
      <c r="A2207" s="25">
        <f>Raw_Orders!A2207</f>
        <v>2206</v>
      </c>
      <c r="B2207" s="25">
        <f>Raw_Orders!B2207</f>
        <v>2651</v>
      </c>
      <c r="C2207" s="30">
        <f>INT(Raw_Orders!C2207)</f>
        <v>42687</v>
      </c>
      <c r="D2207" s="25">
        <f t="shared" si="102"/>
        <v>2016</v>
      </c>
      <c r="E2207" s="25">
        <f t="shared" si="103"/>
        <v>11</v>
      </c>
      <c r="F2207" s="25" t="str">
        <f t="shared" si="104"/>
        <v>Nov</v>
      </c>
      <c r="G2207" s="25">
        <f>Raw_Orders!G2207</f>
        <v>177</v>
      </c>
      <c r="H2207" s="29">
        <f>Raw_Orders!K2207</f>
        <v>1083.98</v>
      </c>
      <c r="I2207" s="25">
        <f>INDEX(tblAccounts[sales_rep_id],MATCH(B2207,tblAccounts[id],0))</f>
        <v>321810</v>
      </c>
      <c r="J2207" s="25">
        <f>INDEX(tblReps[region_id],MATCH(I2207,tblReps[id],0))</f>
        <v>3</v>
      </c>
      <c r="K2207" s="25" t="str">
        <f>INDEX(tblRegions[name],MATCH(J2207,tblRegions[id],0))</f>
        <v>Southeast</v>
      </c>
    </row>
    <row r="2208" spans="1:11" ht="15" customHeight="1" x14ac:dyDescent="0.3">
      <c r="A2208" s="25">
        <f>Raw_Orders!A2208</f>
        <v>2207</v>
      </c>
      <c r="B2208" s="25">
        <f>Raw_Orders!B2208</f>
        <v>2661</v>
      </c>
      <c r="C2208" s="30">
        <f>INT(Raw_Orders!C2208)</f>
        <v>42523</v>
      </c>
      <c r="D2208" s="25">
        <f t="shared" si="102"/>
        <v>2016</v>
      </c>
      <c r="E2208" s="25">
        <f t="shared" si="103"/>
        <v>6</v>
      </c>
      <c r="F2208" s="25" t="str">
        <f t="shared" si="104"/>
        <v>Jun</v>
      </c>
      <c r="G2208" s="25">
        <f>Raw_Orders!G2208</f>
        <v>140</v>
      </c>
      <c r="H2208" s="29">
        <f>Raw_Orders!K2208</f>
        <v>786.73</v>
      </c>
      <c r="I2208" s="25">
        <f>INDEX(tblAccounts[sales_rep_id],MATCH(B2208,tblAccounts[id],0))</f>
        <v>321820</v>
      </c>
      <c r="J2208" s="25">
        <f>INDEX(tblReps[region_id],MATCH(I2208,tblReps[id],0))</f>
        <v>3</v>
      </c>
      <c r="K2208" s="25" t="str">
        <f>INDEX(tblRegions[name],MATCH(J2208,tblRegions[id],0))</f>
        <v>Southeast</v>
      </c>
    </row>
    <row r="2209" spans="1:11" ht="15" customHeight="1" x14ac:dyDescent="0.3">
      <c r="A2209" s="25">
        <f>Raw_Orders!A2209</f>
        <v>2208</v>
      </c>
      <c r="B2209" s="25">
        <f>Raw_Orders!B2209</f>
        <v>2661</v>
      </c>
      <c r="C2209" s="30">
        <f>INT(Raw_Orders!C2209)</f>
        <v>42553</v>
      </c>
      <c r="D2209" s="25">
        <f t="shared" si="102"/>
        <v>2016</v>
      </c>
      <c r="E2209" s="25">
        <f t="shared" si="103"/>
        <v>7</v>
      </c>
      <c r="F2209" s="25" t="str">
        <f t="shared" si="104"/>
        <v>Jul</v>
      </c>
      <c r="G2209" s="25">
        <f>Raw_Orders!G2209</f>
        <v>144</v>
      </c>
      <c r="H2209" s="29">
        <f>Raw_Orders!K2209</f>
        <v>853.72</v>
      </c>
      <c r="I2209" s="25">
        <f>INDEX(tblAccounts[sales_rep_id],MATCH(B2209,tblAccounts[id],0))</f>
        <v>321820</v>
      </c>
      <c r="J2209" s="25">
        <f>INDEX(tblReps[region_id],MATCH(I2209,tblReps[id],0))</f>
        <v>3</v>
      </c>
      <c r="K2209" s="25" t="str">
        <f>INDEX(tblRegions[name],MATCH(J2209,tblRegions[id],0))</f>
        <v>Southeast</v>
      </c>
    </row>
    <row r="2210" spans="1:11" ht="15" customHeight="1" x14ac:dyDescent="0.3">
      <c r="A2210" s="25">
        <f>Raw_Orders!A2210</f>
        <v>2209</v>
      </c>
      <c r="B2210" s="25">
        <f>Raw_Orders!B2210</f>
        <v>2661</v>
      </c>
      <c r="C2210" s="30">
        <f>INT(Raw_Orders!C2210)</f>
        <v>42582</v>
      </c>
      <c r="D2210" s="25">
        <f t="shared" si="102"/>
        <v>2016</v>
      </c>
      <c r="E2210" s="25">
        <f t="shared" si="103"/>
        <v>7</v>
      </c>
      <c r="F2210" s="25" t="str">
        <f t="shared" si="104"/>
        <v>Jul</v>
      </c>
      <c r="G2210" s="25">
        <f>Raw_Orders!G2210</f>
        <v>147</v>
      </c>
      <c r="H2210" s="29">
        <f>Raw_Orders!K2210</f>
        <v>827.43</v>
      </c>
      <c r="I2210" s="25">
        <f>INDEX(tblAccounts[sales_rep_id],MATCH(B2210,tblAccounts[id],0))</f>
        <v>321820</v>
      </c>
      <c r="J2210" s="25">
        <f>INDEX(tblReps[region_id],MATCH(I2210,tblReps[id],0))</f>
        <v>3</v>
      </c>
      <c r="K2210" s="25" t="str">
        <f>INDEX(tblRegions[name],MATCH(J2210,tblRegions[id],0))</f>
        <v>Southeast</v>
      </c>
    </row>
    <row r="2211" spans="1:11" ht="15" customHeight="1" x14ac:dyDescent="0.3">
      <c r="A2211" s="25">
        <f>Raw_Orders!A2211</f>
        <v>2210</v>
      </c>
      <c r="B2211" s="25">
        <f>Raw_Orders!B2211</f>
        <v>2661</v>
      </c>
      <c r="C2211" s="30">
        <f>INT(Raw_Orders!C2211)</f>
        <v>42612</v>
      </c>
      <c r="D2211" s="25">
        <f t="shared" si="102"/>
        <v>2016</v>
      </c>
      <c r="E2211" s="25">
        <f t="shared" si="103"/>
        <v>8</v>
      </c>
      <c r="F2211" s="25" t="str">
        <f t="shared" si="104"/>
        <v>Aug</v>
      </c>
      <c r="G2211" s="25">
        <f>Raw_Orders!G2211</f>
        <v>177</v>
      </c>
      <c r="H2211" s="29">
        <f>Raw_Orders!K2211</f>
        <v>1092.74</v>
      </c>
      <c r="I2211" s="25">
        <f>INDEX(tblAccounts[sales_rep_id],MATCH(B2211,tblAccounts[id],0))</f>
        <v>321820</v>
      </c>
      <c r="J2211" s="25">
        <f>INDEX(tblReps[region_id],MATCH(I2211,tblReps[id],0))</f>
        <v>3</v>
      </c>
      <c r="K2211" s="25" t="str">
        <f>INDEX(tblRegions[name],MATCH(J2211,tblRegions[id],0))</f>
        <v>Southeast</v>
      </c>
    </row>
    <row r="2212" spans="1:11" ht="15" customHeight="1" x14ac:dyDescent="0.3">
      <c r="A2212" s="25">
        <f>Raw_Orders!A2212</f>
        <v>2211</v>
      </c>
      <c r="B2212" s="25">
        <f>Raw_Orders!B2212</f>
        <v>2661</v>
      </c>
      <c r="C2212" s="30">
        <f>INT(Raw_Orders!C2212)</f>
        <v>42641</v>
      </c>
      <c r="D2212" s="25">
        <f t="shared" si="102"/>
        <v>2016</v>
      </c>
      <c r="E2212" s="25">
        <f t="shared" si="103"/>
        <v>9</v>
      </c>
      <c r="F2212" s="25" t="str">
        <f t="shared" si="104"/>
        <v>Sep</v>
      </c>
      <c r="G2212" s="25">
        <f>Raw_Orders!G2212</f>
        <v>125</v>
      </c>
      <c r="H2212" s="29">
        <f>Raw_Orders!K2212</f>
        <v>780.78</v>
      </c>
      <c r="I2212" s="25">
        <f>INDEX(tblAccounts[sales_rep_id],MATCH(B2212,tblAccounts[id],0))</f>
        <v>321820</v>
      </c>
      <c r="J2212" s="25">
        <f>INDEX(tblReps[region_id],MATCH(I2212,tblReps[id],0))</f>
        <v>3</v>
      </c>
      <c r="K2212" s="25" t="str">
        <f>INDEX(tblRegions[name],MATCH(J2212,tblRegions[id],0))</f>
        <v>Southeast</v>
      </c>
    </row>
    <row r="2213" spans="1:11" ht="15" customHeight="1" x14ac:dyDescent="0.3">
      <c r="A2213" s="25">
        <f>Raw_Orders!A2213</f>
        <v>2212</v>
      </c>
      <c r="B2213" s="25">
        <f>Raw_Orders!B2213</f>
        <v>2661</v>
      </c>
      <c r="C2213" s="30">
        <f>INT(Raw_Orders!C2213)</f>
        <v>42670</v>
      </c>
      <c r="D2213" s="25">
        <f t="shared" si="102"/>
        <v>2016</v>
      </c>
      <c r="E2213" s="25">
        <f t="shared" si="103"/>
        <v>10</v>
      </c>
      <c r="F2213" s="25" t="str">
        <f t="shared" si="104"/>
        <v>Oct</v>
      </c>
      <c r="G2213" s="25">
        <f>Raw_Orders!G2213</f>
        <v>190</v>
      </c>
      <c r="H2213" s="29">
        <f>Raw_Orders!K2213</f>
        <v>1120.74</v>
      </c>
      <c r="I2213" s="25">
        <f>INDEX(tblAccounts[sales_rep_id],MATCH(B2213,tblAccounts[id],0))</f>
        <v>321820</v>
      </c>
      <c r="J2213" s="25">
        <f>INDEX(tblReps[region_id],MATCH(I2213,tblReps[id],0))</f>
        <v>3</v>
      </c>
      <c r="K2213" s="25" t="str">
        <f>INDEX(tblRegions[name],MATCH(J2213,tblRegions[id],0))</f>
        <v>Southeast</v>
      </c>
    </row>
    <row r="2214" spans="1:11" ht="15" customHeight="1" x14ac:dyDescent="0.3">
      <c r="A2214" s="25">
        <f>Raw_Orders!A2214</f>
        <v>2213</v>
      </c>
      <c r="B2214" s="25">
        <f>Raw_Orders!B2214</f>
        <v>2661</v>
      </c>
      <c r="C2214" s="30">
        <f>INT(Raw_Orders!C2214)</f>
        <v>42699</v>
      </c>
      <c r="D2214" s="25">
        <f t="shared" si="102"/>
        <v>2016</v>
      </c>
      <c r="E2214" s="25">
        <f t="shared" si="103"/>
        <v>11</v>
      </c>
      <c r="F2214" s="25" t="str">
        <f t="shared" si="104"/>
        <v>Nov</v>
      </c>
      <c r="G2214" s="25">
        <f>Raw_Orders!G2214</f>
        <v>180</v>
      </c>
      <c r="H2214" s="29">
        <f>Raw_Orders!K2214</f>
        <v>1129.1099999999999</v>
      </c>
      <c r="I2214" s="25">
        <f>INDEX(tblAccounts[sales_rep_id],MATCH(B2214,tblAccounts[id],0))</f>
        <v>321820</v>
      </c>
      <c r="J2214" s="25">
        <f>INDEX(tblReps[region_id],MATCH(I2214,tblReps[id],0))</f>
        <v>3</v>
      </c>
      <c r="K2214" s="25" t="str">
        <f>INDEX(tblRegions[name],MATCH(J2214,tblRegions[id],0))</f>
        <v>Southeast</v>
      </c>
    </row>
    <row r="2215" spans="1:11" ht="15" customHeight="1" x14ac:dyDescent="0.3">
      <c r="A2215" s="25">
        <f>Raw_Orders!A2215</f>
        <v>2214</v>
      </c>
      <c r="B2215" s="25">
        <f>Raw_Orders!B2215</f>
        <v>2661</v>
      </c>
      <c r="C2215" s="30">
        <f>INT(Raw_Orders!C2215)</f>
        <v>42728</v>
      </c>
      <c r="D2215" s="25">
        <f t="shared" si="102"/>
        <v>2016</v>
      </c>
      <c r="E2215" s="25">
        <f t="shared" si="103"/>
        <v>12</v>
      </c>
      <c r="F2215" s="25" t="str">
        <f t="shared" si="104"/>
        <v>Dec</v>
      </c>
      <c r="G2215" s="25">
        <f>Raw_Orders!G2215</f>
        <v>202</v>
      </c>
      <c r="H2215" s="29">
        <f>Raw_Orders!K2215</f>
        <v>1303.1600000000001</v>
      </c>
      <c r="I2215" s="25">
        <f>INDEX(tblAccounts[sales_rep_id],MATCH(B2215,tblAccounts[id],0))</f>
        <v>321820</v>
      </c>
      <c r="J2215" s="25">
        <f>INDEX(tblReps[region_id],MATCH(I2215,tblReps[id],0))</f>
        <v>3</v>
      </c>
      <c r="K2215" s="25" t="str">
        <f>INDEX(tblRegions[name],MATCH(J2215,tblRegions[id],0))</f>
        <v>Southeast</v>
      </c>
    </row>
    <row r="2216" spans="1:11" ht="15" customHeight="1" x14ac:dyDescent="0.3">
      <c r="A2216" s="25">
        <f>Raw_Orders!A2216</f>
        <v>2215</v>
      </c>
      <c r="B2216" s="25">
        <f>Raw_Orders!B2216</f>
        <v>2671</v>
      </c>
      <c r="C2216" s="30">
        <f>INT(Raw_Orders!C2216)</f>
        <v>41990</v>
      </c>
      <c r="D2216" s="25">
        <f t="shared" si="102"/>
        <v>2014</v>
      </c>
      <c r="E2216" s="25">
        <f t="shared" si="103"/>
        <v>12</v>
      </c>
      <c r="F2216" s="25" t="str">
        <f t="shared" si="104"/>
        <v>Dec</v>
      </c>
      <c r="G2216" s="25">
        <f>Raw_Orders!G2216</f>
        <v>198</v>
      </c>
      <c r="H2216" s="29">
        <f>Raw_Orders!K2216</f>
        <v>1253.8699999999999</v>
      </c>
      <c r="I2216" s="25">
        <f>INDEX(tblAccounts[sales_rep_id],MATCH(B2216,tblAccounts[id],0))</f>
        <v>321830</v>
      </c>
      <c r="J2216" s="25">
        <f>INDEX(tblReps[region_id],MATCH(I2216,tblReps[id],0))</f>
        <v>3</v>
      </c>
      <c r="K2216" s="25" t="str">
        <f>INDEX(tblRegions[name],MATCH(J2216,tblRegions[id],0))</f>
        <v>Southeast</v>
      </c>
    </row>
    <row r="2217" spans="1:11" ht="15" customHeight="1" x14ac:dyDescent="0.3">
      <c r="A2217" s="25">
        <f>Raw_Orders!A2217</f>
        <v>2216</v>
      </c>
      <c r="B2217" s="25">
        <f>Raw_Orders!B2217</f>
        <v>2671</v>
      </c>
      <c r="C2217" s="30">
        <f>INT(Raw_Orders!C2217)</f>
        <v>42019</v>
      </c>
      <c r="D2217" s="25">
        <f t="shared" si="102"/>
        <v>2015</v>
      </c>
      <c r="E2217" s="25">
        <f t="shared" si="103"/>
        <v>1</v>
      </c>
      <c r="F2217" s="25" t="str">
        <f t="shared" si="104"/>
        <v>Jan</v>
      </c>
      <c r="G2217" s="25">
        <f>Raw_Orders!G2217</f>
        <v>177</v>
      </c>
      <c r="H2217" s="29">
        <f>Raw_Orders!K2217</f>
        <v>1075.8900000000001</v>
      </c>
      <c r="I2217" s="25">
        <f>INDEX(tblAccounts[sales_rep_id],MATCH(B2217,tblAccounts[id],0))</f>
        <v>321830</v>
      </c>
      <c r="J2217" s="25">
        <f>INDEX(tblReps[region_id],MATCH(I2217,tblReps[id],0))</f>
        <v>3</v>
      </c>
      <c r="K2217" s="25" t="str">
        <f>INDEX(tblRegions[name],MATCH(J2217,tblRegions[id],0))</f>
        <v>Southeast</v>
      </c>
    </row>
    <row r="2218" spans="1:11" ht="15" customHeight="1" x14ac:dyDescent="0.3">
      <c r="A2218" s="25">
        <f>Raw_Orders!A2218</f>
        <v>2217</v>
      </c>
      <c r="B2218" s="25">
        <f>Raw_Orders!B2218</f>
        <v>2671</v>
      </c>
      <c r="C2218" s="30">
        <f>INT(Raw_Orders!C2218)</f>
        <v>42048</v>
      </c>
      <c r="D2218" s="25">
        <f t="shared" si="102"/>
        <v>2015</v>
      </c>
      <c r="E2218" s="25">
        <f t="shared" si="103"/>
        <v>2</v>
      </c>
      <c r="F2218" s="25" t="str">
        <f t="shared" si="104"/>
        <v>Feb</v>
      </c>
      <c r="G2218" s="25">
        <f>Raw_Orders!G2218</f>
        <v>170</v>
      </c>
      <c r="H2218" s="29">
        <f>Raw_Orders!K2218</f>
        <v>1003.48</v>
      </c>
      <c r="I2218" s="25">
        <f>INDEX(tblAccounts[sales_rep_id],MATCH(B2218,tblAccounts[id],0))</f>
        <v>321830</v>
      </c>
      <c r="J2218" s="25">
        <f>INDEX(tblReps[region_id],MATCH(I2218,tblReps[id],0))</f>
        <v>3</v>
      </c>
      <c r="K2218" s="25" t="str">
        <f>INDEX(tblRegions[name],MATCH(J2218,tblRegions[id],0))</f>
        <v>Southeast</v>
      </c>
    </row>
    <row r="2219" spans="1:11" ht="15" customHeight="1" x14ac:dyDescent="0.3">
      <c r="A2219" s="25">
        <f>Raw_Orders!A2219</f>
        <v>2218</v>
      </c>
      <c r="B2219" s="25">
        <f>Raw_Orders!B2219</f>
        <v>2671</v>
      </c>
      <c r="C2219" s="30">
        <f>INT(Raw_Orders!C2219)</f>
        <v>42077</v>
      </c>
      <c r="D2219" s="25">
        <f t="shared" si="102"/>
        <v>2015</v>
      </c>
      <c r="E2219" s="25">
        <f t="shared" si="103"/>
        <v>3</v>
      </c>
      <c r="F2219" s="25" t="str">
        <f t="shared" si="104"/>
        <v>Mar</v>
      </c>
      <c r="G2219" s="25">
        <f>Raw_Orders!G2219</f>
        <v>142</v>
      </c>
      <c r="H2219" s="29">
        <f>Raw_Orders!K2219</f>
        <v>818.13</v>
      </c>
      <c r="I2219" s="25">
        <f>INDEX(tblAccounts[sales_rep_id],MATCH(B2219,tblAccounts[id],0))</f>
        <v>321830</v>
      </c>
      <c r="J2219" s="25">
        <f>INDEX(tblReps[region_id],MATCH(I2219,tblReps[id],0))</f>
        <v>3</v>
      </c>
      <c r="K2219" s="25" t="str">
        <f>INDEX(tblRegions[name],MATCH(J2219,tblRegions[id],0))</f>
        <v>Southeast</v>
      </c>
    </row>
    <row r="2220" spans="1:11" ht="15" customHeight="1" x14ac:dyDescent="0.3">
      <c r="A2220" s="25">
        <f>Raw_Orders!A2220</f>
        <v>2219</v>
      </c>
      <c r="B2220" s="25">
        <f>Raw_Orders!B2220</f>
        <v>2671</v>
      </c>
      <c r="C2220" s="30">
        <f>INT(Raw_Orders!C2220)</f>
        <v>42106</v>
      </c>
      <c r="D2220" s="25">
        <f t="shared" si="102"/>
        <v>2015</v>
      </c>
      <c r="E2220" s="25">
        <f t="shared" si="103"/>
        <v>4</v>
      </c>
      <c r="F2220" s="25" t="str">
        <f t="shared" si="104"/>
        <v>Apr</v>
      </c>
      <c r="G2220" s="25">
        <f>Raw_Orders!G2220</f>
        <v>730</v>
      </c>
      <c r="H2220" s="29">
        <f>Raw_Orders!K2220</f>
        <v>5403.04</v>
      </c>
      <c r="I2220" s="25">
        <f>INDEX(tblAccounts[sales_rep_id],MATCH(B2220,tblAccounts[id],0))</f>
        <v>321830</v>
      </c>
      <c r="J2220" s="25">
        <f>INDEX(tblReps[region_id],MATCH(I2220,tblReps[id],0))</f>
        <v>3</v>
      </c>
      <c r="K2220" s="25" t="str">
        <f>INDEX(tblRegions[name],MATCH(J2220,tblRegions[id],0))</f>
        <v>Southeast</v>
      </c>
    </row>
    <row r="2221" spans="1:11" ht="15" customHeight="1" x14ac:dyDescent="0.3">
      <c r="A2221" s="25">
        <f>Raw_Orders!A2221</f>
        <v>2220</v>
      </c>
      <c r="B2221" s="25">
        <f>Raw_Orders!B2221</f>
        <v>2671</v>
      </c>
      <c r="C2221" s="30">
        <f>INT(Raw_Orders!C2221)</f>
        <v>42135</v>
      </c>
      <c r="D2221" s="25">
        <f t="shared" si="102"/>
        <v>2015</v>
      </c>
      <c r="E2221" s="25">
        <f t="shared" si="103"/>
        <v>5</v>
      </c>
      <c r="F2221" s="25" t="str">
        <f t="shared" si="104"/>
        <v>May</v>
      </c>
      <c r="G2221" s="25">
        <f>Raw_Orders!G2221</f>
        <v>122</v>
      </c>
      <c r="H2221" s="29">
        <f>Raw_Orders!K2221</f>
        <v>773.37</v>
      </c>
      <c r="I2221" s="25">
        <f>INDEX(tblAccounts[sales_rep_id],MATCH(B2221,tblAccounts[id],0))</f>
        <v>321830</v>
      </c>
      <c r="J2221" s="25">
        <f>INDEX(tblReps[region_id],MATCH(I2221,tblReps[id],0))</f>
        <v>3</v>
      </c>
      <c r="K2221" s="25" t="str">
        <f>INDEX(tblRegions[name],MATCH(J2221,tblRegions[id],0))</f>
        <v>Southeast</v>
      </c>
    </row>
    <row r="2222" spans="1:11" ht="15" customHeight="1" x14ac:dyDescent="0.3">
      <c r="A2222" s="25">
        <f>Raw_Orders!A2222</f>
        <v>2221</v>
      </c>
      <c r="B2222" s="25">
        <f>Raw_Orders!B2222</f>
        <v>2671</v>
      </c>
      <c r="C2222" s="30">
        <f>INT(Raw_Orders!C2222)</f>
        <v>42164</v>
      </c>
      <c r="D2222" s="25">
        <f t="shared" si="102"/>
        <v>2015</v>
      </c>
      <c r="E2222" s="25">
        <f t="shared" si="103"/>
        <v>6</v>
      </c>
      <c r="F2222" s="25" t="str">
        <f t="shared" si="104"/>
        <v>Jun</v>
      </c>
      <c r="G2222" s="25">
        <f>Raw_Orders!G2222</f>
        <v>193</v>
      </c>
      <c r="H2222" s="29">
        <f>Raw_Orders!K2222</f>
        <v>1118.82</v>
      </c>
      <c r="I2222" s="25">
        <f>INDEX(tblAccounts[sales_rep_id],MATCH(B2222,tblAccounts[id],0))</f>
        <v>321830</v>
      </c>
      <c r="J2222" s="25">
        <f>INDEX(tblReps[region_id],MATCH(I2222,tblReps[id],0))</f>
        <v>3</v>
      </c>
      <c r="K2222" s="25" t="str">
        <f>INDEX(tblRegions[name],MATCH(J2222,tblRegions[id],0))</f>
        <v>Southeast</v>
      </c>
    </row>
    <row r="2223" spans="1:11" ht="15" customHeight="1" x14ac:dyDescent="0.3">
      <c r="A2223" s="25">
        <f>Raw_Orders!A2223</f>
        <v>2222</v>
      </c>
      <c r="B2223" s="25">
        <f>Raw_Orders!B2223</f>
        <v>2671</v>
      </c>
      <c r="C2223" s="30">
        <f>INT(Raw_Orders!C2223)</f>
        <v>42194</v>
      </c>
      <c r="D2223" s="25">
        <f t="shared" si="102"/>
        <v>2015</v>
      </c>
      <c r="E2223" s="25">
        <f t="shared" si="103"/>
        <v>7</v>
      </c>
      <c r="F2223" s="25" t="str">
        <f t="shared" si="104"/>
        <v>Jul</v>
      </c>
      <c r="G2223" s="25">
        <f>Raw_Orders!G2223</f>
        <v>197</v>
      </c>
      <c r="H2223" s="29">
        <f>Raw_Orders!K2223</f>
        <v>1198.8399999999999</v>
      </c>
      <c r="I2223" s="25">
        <f>INDEX(tblAccounts[sales_rep_id],MATCH(B2223,tblAccounts[id],0))</f>
        <v>321830</v>
      </c>
      <c r="J2223" s="25">
        <f>INDEX(tblReps[region_id],MATCH(I2223,tblReps[id],0))</f>
        <v>3</v>
      </c>
      <c r="K2223" s="25" t="str">
        <f>INDEX(tblRegions[name],MATCH(J2223,tblRegions[id],0))</f>
        <v>Southeast</v>
      </c>
    </row>
    <row r="2224" spans="1:11" ht="15" customHeight="1" x14ac:dyDescent="0.3">
      <c r="A2224" s="25">
        <f>Raw_Orders!A2224</f>
        <v>2223</v>
      </c>
      <c r="B2224" s="25">
        <f>Raw_Orders!B2224</f>
        <v>2671</v>
      </c>
      <c r="C2224" s="30">
        <f>INT(Raw_Orders!C2224)</f>
        <v>42224</v>
      </c>
      <c r="D2224" s="25">
        <f t="shared" si="102"/>
        <v>2015</v>
      </c>
      <c r="E2224" s="25">
        <f t="shared" si="103"/>
        <v>8</v>
      </c>
      <c r="F2224" s="25" t="str">
        <f t="shared" si="104"/>
        <v>Aug</v>
      </c>
      <c r="G2224" s="25">
        <f>Raw_Orders!G2224</f>
        <v>138</v>
      </c>
      <c r="H2224" s="29">
        <f>Raw_Orders!K2224</f>
        <v>788.62</v>
      </c>
      <c r="I2224" s="25">
        <f>INDEX(tblAccounts[sales_rep_id],MATCH(B2224,tblAccounts[id],0))</f>
        <v>321830</v>
      </c>
      <c r="J2224" s="25">
        <f>INDEX(tblReps[region_id],MATCH(I2224,tblReps[id],0))</f>
        <v>3</v>
      </c>
      <c r="K2224" s="25" t="str">
        <f>INDEX(tblRegions[name],MATCH(J2224,tblRegions[id],0))</f>
        <v>Southeast</v>
      </c>
    </row>
    <row r="2225" spans="1:11" ht="15" customHeight="1" x14ac:dyDescent="0.3">
      <c r="A2225" s="25">
        <f>Raw_Orders!A2225</f>
        <v>2224</v>
      </c>
      <c r="B2225" s="25">
        <f>Raw_Orders!B2225</f>
        <v>2671</v>
      </c>
      <c r="C2225" s="30">
        <f>INT(Raw_Orders!C2225)</f>
        <v>42254</v>
      </c>
      <c r="D2225" s="25">
        <f t="shared" si="102"/>
        <v>2015</v>
      </c>
      <c r="E2225" s="25">
        <f t="shared" si="103"/>
        <v>9</v>
      </c>
      <c r="F2225" s="25" t="str">
        <f t="shared" si="104"/>
        <v>Sep</v>
      </c>
      <c r="G2225" s="25">
        <f>Raw_Orders!G2225</f>
        <v>132</v>
      </c>
      <c r="H2225" s="29">
        <f>Raw_Orders!K2225</f>
        <v>741.89</v>
      </c>
      <c r="I2225" s="25">
        <f>INDEX(tblAccounts[sales_rep_id],MATCH(B2225,tblAccounts[id],0))</f>
        <v>321830</v>
      </c>
      <c r="J2225" s="25">
        <f>INDEX(tblReps[region_id],MATCH(I2225,tblReps[id],0))</f>
        <v>3</v>
      </c>
      <c r="K2225" s="25" t="str">
        <f>INDEX(tblRegions[name],MATCH(J2225,tblRegions[id],0))</f>
        <v>Southeast</v>
      </c>
    </row>
    <row r="2226" spans="1:11" ht="15" customHeight="1" x14ac:dyDescent="0.3">
      <c r="A2226" s="25">
        <f>Raw_Orders!A2226</f>
        <v>2225</v>
      </c>
      <c r="B2226" s="25">
        <f>Raw_Orders!B2226</f>
        <v>2671</v>
      </c>
      <c r="C2226" s="30">
        <f>INT(Raw_Orders!C2226)</f>
        <v>42284</v>
      </c>
      <c r="D2226" s="25">
        <f t="shared" si="102"/>
        <v>2015</v>
      </c>
      <c r="E2226" s="25">
        <f t="shared" si="103"/>
        <v>10</v>
      </c>
      <c r="F2226" s="25" t="str">
        <f t="shared" si="104"/>
        <v>Oct</v>
      </c>
      <c r="G2226" s="25">
        <f>Raw_Orders!G2226</f>
        <v>174</v>
      </c>
      <c r="H2226" s="29">
        <f>Raw_Orders!K2226</f>
        <v>1017.75</v>
      </c>
      <c r="I2226" s="25">
        <f>INDEX(tblAccounts[sales_rep_id],MATCH(B2226,tblAccounts[id],0))</f>
        <v>321830</v>
      </c>
      <c r="J2226" s="25">
        <f>INDEX(tblReps[region_id],MATCH(I2226,tblReps[id],0))</f>
        <v>3</v>
      </c>
      <c r="K2226" s="25" t="str">
        <f>INDEX(tblRegions[name],MATCH(J2226,tblRegions[id],0))</f>
        <v>Southeast</v>
      </c>
    </row>
    <row r="2227" spans="1:11" ht="15" customHeight="1" x14ac:dyDescent="0.3">
      <c r="A2227" s="25">
        <f>Raw_Orders!A2227</f>
        <v>2226</v>
      </c>
      <c r="B2227" s="25">
        <f>Raw_Orders!B2227</f>
        <v>2671</v>
      </c>
      <c r="C2227" s="30">
        <f>INT(Raw_Orders!C2227)</f>
        <v>42314</v>
      </c>
      <c r="D2227" s="25">
        <f t="shared" si="102"/>
        <v>2015</v>
      </c>
      <c r="E2227" s="25">
        <f t="shared" si="103"/>
        <v>11</v>
      </c>
      <c r="F2227" s="25" t="str">
        <f t="shared" si="104"/>
        <v>Nov</v>
      </c>
      <c r="G2227" s="25">
        <f>Raw_Orders!G2227</f>
        <v>128</v>
      </c>
      <c r="H2227" s="29">
        <f>Raw_Orders!K2227</f>
        <v>686.22</v>
      </c>
      <c r="I2227" s="25">
        <f>INDEX(tblAccounts[sales_rep_id],MATCH(B2227,tblAccounts[id],0))</f>
        <v>321830</v>
      </c>
      <c r="J2227" s="25">
        <f>INDEX(tblReps[region_id],MATCH(I2227,tblReps[id],0))</f>
        <v>3</v>
      </c>
      <c r="K2227" s="25" t="str">
        <f>INDEX(tblRegions[name],MATCH(J2227,tblRegions[id],0))</f>
        <v>Southeast</v>
      </c>
    </row>
    <row r="2228" spans="1:11" ht="15" customHeight="1" x14ac:dyDescent="0.3">
      <c r="A2228" s="25">
        <f>Raw_Orders!A2228</f>
        <v>2227</v>
      </c>
      <c r="B2228" s="25">
        <f>Raw_Orders!B2228</f>
        <v>2671</v>
      </c>
      <c r="C2228" s="30">
        <f>INT(Raw_Orders!C2228)</f>
        <v>42373</v>
      </c>
      <c r="D2228" s="25">
        <f t="shared" si="102"/>
        <v>2016</v>
      </c>
      <c r="E2228" s="25">
        <f t="shared" si="103"/>
        <v>1</v>
      </c>
      <c r="F2228" s="25" t="str">
        <f t="shared" si="104"/>
        <v>Jan</v>
      </c>
      <c r="G2228" s="25">
        <f>Raw_Orders!G2228</f>
        <v>137</v>
      </c>
      <c r="H2228" s="29">
        <f>Raw_Orders!K2228</f>
        <v>798.71</v>
      </c>
      <c r="I2228" s="25">
        <f>INDEX(tblAccounts[sales_rep_id],MATCH(B2228,tblAccounts[id],0))</f>
        <v>321830</v>
      </c>
      <c r="J2228" s="25">
        <f>INDEX(tblReps[region_id],MATCH(I2228,tblReps[id],0))</f>
        <v>3</v>
      </c>
      <c r="K2228" s="25" t="str">
        <f>INDEX(tblRegions[name],MATCH(J2228,tblRegions[id],0))</f>
        <v>Southeast</v>
      </c>
    </row>
    <row r="2229" spans="1:11" ht="15" customHeight="1" x14ac:dyDescent="0.3">
      <c r="A2229" s="25">
        <f>Raw_Orders!A2229</f>
        <v>2228</v>
      </c>
      <c r="B2229" s="25">
        <f>Raw_Orders!B2229</f>
        <v>2671</v>
      </c>
      <c r="C2229" s="30">
        <f>INT(Raw_Orders!C2229)</f>
        <v>42402</v>
      </c>
      <c r="D2229" s="25">
        <f t="shared" si="102"/>
        <v>2016</v>
      </c>
      <c r="E2229" s="25">
        <f t="shared" si="103"/>
        <v>2</v>
      </c>
      <c r="F2229" s="25" t="str">
        <f t="shared" si="104"/>
        <v>Feb</v>
      </c>
      <c r="G2229" s="25">
        <f>Raw_Orders!G2229</f>
        <v>218</v>
      </c>
      <c r="H2229" s="29">
        <f>Raw_Orders!K2229</f>
        <v>1412.94</v>
      </c>
      <c r="I2229" s="25">
        <f>INDEX(tblAccounts[sales_rep_id],MATCH(B2229,tblAccounts[id],0))</f>
        <v>321830</v>
      </c>
      <c r="J2229" s="25">
        <f>INDEX(tblReps[region_id],MATCH(I2229,tblReps[id],0))</f>
        <v>3</v>
      </c>
      <c r="K2229" s="25" t="str">
        <f>INDEX(tblRegions[name],MATCH(J2229,tblRegions[id],0))</f>
        <v>Southeast</v>
      </c>
    </row>
    <row r="2230" spans="1:11" ht="15" customHeight="1" x14ac:dyDescent="0.3">
      <c r="A2230" s="25">
        <f>Raw_Orders!A2230</f>
        <v>2229</v>
      </c>
      <c r="B2230" s="25">
        <f>Raw_Orders!B2230</f>
        <v>2671</v>
      </c>
      <c r="C2230" s="30">
        <f>INT(Raw_Orders!C2230)</f>
        <v>42431</v>
      </c>
      <c r="D2230" s="25">
        <f t="shared" si="102"/>
        <v>2016</v>
      </c>
      <c r="E2230" s="25">
        <f t="shared" si="103"/>
        <v>3</v>
      </c>
      <c r="F2230" s="25" t="str">
        <f t="shared" si="104"/>
        <v>Mar</v>
      </c>
      <c r="G2230" s="25">
        <f>Raw_Orders!G2230</f>
        <v>139</v>
      </c>
      <c r="H2230" s="29">
        <f>Raw_Orders!K2230</f>
        <v>803.14</v>
      </c>
      <c r="I2230" s="25">
        <f>INDEX(tblAccounts[sales_rep_id],MATCH(B2230,tblAccounts[id],0))</f>
        <v>321830</v>
      </c>
      <c r="J2230" s="25">
        <f>INDEX(tblReps[region_id],MATCH(I2230,tblReps[id],0))</f>
        <v>3</v>
      </c>
      <c r="K2230" s="25" t="str">
        <f>INDEX(tblRegions[name],MATCH(J2230,tblRegions[id],0))</f>
        <v>Southeast</v>
      </c>
    </row>
    <row r="2231" spans="1:11" ht="15" customHeight="1" x14ac:dyDescent="0.3">
      <c r="A2231" s="25">
        <f>Raw_Orders!A2231</f>
        <v>2230</v>
      </c>
      <c r="B2231" s="25">
        <f>Raw_Orders!B2231</f>
        <v>2671</v>
      </c>
      <c r="C2231" s="30">
        <f>INT(Raw_Orders!C2231)</f>
        <v>42461</v>
      </c>
      <c r="D2231" s="25">
        <f t="shared" si="102"/>
        <v>2016</v>
      </c>
      <c r="E2231" s="25">
        <f t="shared" si="103"/>
        <v>4</v>
      </c>
      <c r="F2231" s="25" t="str">
        <f t="shared" si="104"/>
        <v>Apr</v>
      </c>
      <c r="G2231" s="25">
        <f>Raw_Orders!G2231</f>
        <v>168</v>
      </c>
      <c r="H2231" s="29">
        <f>Raw_Orders!K2231</f>
        <v>1041.67</v>
      </c>
      <c r="I2231" s="25">
        <f>INDEX(tblAccounts[sales_rep_id],MATCH(B2231,tblAccounts[id],0))</f>
        <v>321830</v>
      </c>
      <c r="J2231" s="25">
        <f>INDEX(tblReps[region_id],MATCH(I2231,tblReps[id],0))</f>
        <v>3</v>
      </c>
      <c r="K2231" s="25" t="str">
        <f>INDEX(tblRegions[name],MATCH(J2231,tblRegions[id],0))</f>
        <v>Southeast</v>
      </c>
    </row>
    <row r="2232" spans="1:11" ht="15" customHeight="1" x14ac:dyDescent="0.3">
      <c r="A2232" s="25">
        <f>Raw_Orders!A2232</f>
        <v>2231</v>
      </c>
      <c r="B2232" s="25">
        <f>Raw_Orders!B2232</f>
        <v>2671</v>
      </c>
      <c r="C2232" s="30">
        <f>INT(Raw_Orders!C2232)</f>
        <v>42490</v>
      </c>
      <c r="D2232" s="25">
        <f t="shared" si="102"/>
        <v>2016</v>
      </c>
      <c r="E2232" s="25">
        <f t="shared" si="103"/>
        <v>4</v>
      </c>
      <c r="F2232" s="25" t="str">
        <f t="shared" si="104"/>
        <v>Apr</v>
      </c>
      <c r="G2232" s="25">
        <f>Raw_Orders!G2232</f>
        <v>171</v>
      </c>
      <c r="H2232" s="29">
        <f>Raw_Orders!K2232</f>
        <v>1043.47</v>
      </c>
      <c r="I2232" s="25">
        <f>INDEX(tblAccounts[sales_rep_id],MATCH(B2232,tblAccounts[id],0))</f>
        <v>321830</v>
      </c>
      <c r="J2232" s="25">
        <f>INDEX(tblReps[region_id],MATCH(I2232,tblReps[id],0))</f>
        <v>3</v>
      </c>
      <c r="K2232" s="25" t="str">
        <f>INDEX(tblRegions[name],MATCH(J2232,tblRegions[id],0))</f>
        <v>Southeast</v>
      </c>
    </row>
    <row r="2233" spans="1:11" ht="15" customHeight="1" x14ac:dyDescent="0.3">
      <c r="A2233" s="25">
        <f>Raw_Orders!A2233</f>
        <v>2232</v>
      </c>
      <c r="B2233" s="25">
        <f>Raw_Orders!B2233</f>
        <v>2671</v>
      </c>
      <c r="C2233" s="30">
        <f>INT(Raw_Orders!C2233)</f>
        <v>42520</v>
      </c>
      <c r="D2233" s="25">
        <f t="shared" si="102"/>
        <v>2016</v>
      </c>
      <c r="E2233" s="25">
        <f t="shared" si="103"/>
        <v>5</v>
      </c>
      <c r="F2233" s="25" t="str">
        <f t="shared" si="104"/>
        <v>May</v>
      </c>
      <c r="G2233" s="25">
        <f>Raw_Orders!G2233</f>
        <v>159</v>
      </c>
      <c r="H2233" s="29">
        <f>Raw_Orders!K2233</f>
        <v>941.03</v>
      </c>
      <c r="I2233" s="25">
        <f>INDEX(tblAccounts[sales_rep_id],MATCH(B2233,tblAccounts[id],0))</f>
        <v>321830</v>
      </c>
      <c r="J2233" s="25">
        <f>INDEX(tblReps[region_id],MATCH(I2233,tblReps[id],0))</f>
        <v>3</v>
      </c>
      <c r="K2233" s="25" t="str">
        <f>INDEX(tblRegions[name],MATCH(J2233,tblRegions[id],0))</f>
        <v>Southeast</v>
      </c>
    </row>
    <row r="2234" spans="1:11" ht="15" customHeight="1" x14ac:dyDescent="0.3">
      <c r="A2234" s="25">
        <f>Raw_Orders!A2234</f>
        <v>2233</v>
      </c>
      <c r="B2234" s="25">
        <f>Raw_Orders!B2234</f>
        <v>2671</v>
      </c>
      <c r="C2234" s="30">
        <f>INT(Raw_Orders!C2234)</f>
        <v>42550</v>
      </c>
      <c r="D2234" s="25">
        <f t="shared" si="102"/>
        <v>2016</v>
      </c>
      <c r="E2234" s="25">
        <f t="shared" si="103"/>
        <v>6</v>
      </c>
      <c r="F2234" s="25" t="str">
        <f t="shared" si="104"/>
        <v>Jun</v>
      </c>
      <c r="G2234" s="25">
        <f>Raw_Orders!G2234</f>
        <v>166</v>
      </c>
      <c r="H2234" s="29">
        <f>Raw_Orders!K2234</f>
        <v>991.61</v>
      </c>
      <c r="I2234" s="25">
        <f>INDEX(tblAccounts[sales_rep_id],MATCH(B2234,tblAccounts[id],0))</f>
        <v>321830</v>
      </c>
      <c r="J2234" s="25">
        <f>INDEX(tblReps[region_id],MATCH(I2234,tblReps[id],0))</f>
        <v>3</v>
      </c>
      <c r="K2234" s="25" t="str">
        <f>INDEX(tblRegions[name],MATCH(J2234,tblRegions[id],0))</f>
        <v>Southeast</v>
      </c>
    </row>
    <row r="2235" spans="1:11" ht="15" customHeight="1" x14ac:dyDescent="0.3">
      <c r="A2235" s="25">
        <f>Raw_Orders!A2235</f>
        <v>2234</v>
      </c>
      <c r="B2235" s="25">
        <f>Raw_Orders!B2235</f>
        <v>2671</v>
      </c>
      <c r="C2235" s="30">
        <f>INT(Raw_Orders!C2235)</f>
        <v>42580</v>
      </c>
      <c r="D2235" s="25">
        <f t="shared" si="102"/>
        <v>2016</v>
      </c>
      <c r="E2235" s="25">
        <f t="shared" si="103"/>
        <v>7</v>
      </c>
      <c r="F2235" s="25" t="str">
        <f t="shared" si="104"/>
        <v>Jul</v>
      </c>
      <c r="G2235" s="25">
        <f>Raw_Orders!G2235</f>
        <v>105</v>
      </c>
      <c r="H2235" s="29">
        <f>Raw_Orders!K2235</f>
        <v>548.95000000000005</v>
      </c>
      <c r="I2235" s="25">
        <f>INDEX(tblAccounts[sales_rep_id],MATCH(B2235,tblAccounts[id],0))</f>
        <v>321830</v>
      </c>
      <c r="J2235" s="25">
        <f>INDEX(tblReps[region_id],MATCH(I2235,tblReps[id],0))</f>
        <v>3</v>
      </c>
      <c r="K2235" s="25" t="str">
        <f>INDEX(tblRegions[name],MATCH(J2235,tblRegions[id],0))</f>
        <v>Southeast</v>
      </c>
    </row>
    <row r="2236" spans="1:11" ht="15" customHeight="1" x14ac:dyDescent="0.3">
      <c r="A2236" s="25">
        <f>Raw_Orders!A2236</f>
        <v>2235</v>
      </c>
      <c r="B2236" s="25">
        <f>Raw_Orders!B2236</f>
        <v>2671</v>
      </c>
      <c r="C2236" s="30">
        <f>INT(Raw_Orders!C2236)</f>
        <v>42609</v>
      </c>
      <c r="D2236" s="25">
        <f t="shared" si="102"/>
        <v>2016</v>
      </c>
      <c r="E2236" s="25">
        <f t="shared" si="103"/>
        <v>8</v>
      </c>
      <c r="F2236" s="25" t="str">
        <f t="shared" si="104"/>
        <v>Aug</v>
      </c>
      <c r="G2236" s="25">
        <f>Raw_Orders!G2236</f>
        <v>125</v>
      </c>
      <c r="H2236" s="29">
        <f>Raw_Orders!K2236</f>
        <v>708.26</v>
      </c>
      <c r="I2236" s="25">
        <f>INDEX(tblAccounts[sales_rep_id],MATCH(B2236,tblAccounts[id],0))</f>
        <v>321830</v>
      </c>
      <c r="J2236" s="25">
        <f>INDEX(tblReps[region_id],MATCH(I2236,tblReps[id],0))</f>
        <v>3</v>
      </c>
      <c r="K2236" s="25" t="str">
        <f>INDEX(tblRegions[name],MATCH(J2236,tblRegions[id],0))</f>
        <v>Southeast</v>
      </c>
    </row>
    <row r="2237" spans="1:11" ht="15" customHeight="1" x14ac:dyDescent="0.3">
      <c r="A2237" s="25">
        <f>Raw_Orders!A2237</f>
        <v>2236</v>
      </c>
      <c r="B2237" s="25">
        <f>Raw_Orders!B2237</f>
        <v>2671</v>
      </c>
      <c r="C2237" s="30">
        <f>INT(Raw_Orders!C2237)</f>
        <v>42638</v>
      </c>
      <c r="D2237" s="25">
        <f t="shared" si="102"/>
        <v>2016</v>
      </c>
      <c r="E2237" s="25">
        <f t="shared" si="103"/>
        <v>9</v>
      </c>
      <c r="F2237" s="25" t="str">
        <f t="shared" si="104"/>
        <v>Sep</v>
      </c>
      <c r="G2237" s="25">
        <f>Raw_Orders!G2237</f>
        <v>164</v>
      </c>
      <c r="H2237" s="29">
        <f>Raw_Orders!K2237</f>
        <v>985.41</v>
      </c>
      <c r="I2237" s="25">
        <f>INDEX(tblAccounts[sales_rep_id],MATCH(B2237,tblAccounts[id],0))</f>
        <v>321830</v>
      </c>
      <c r="J2237" s="25">
        <f>INDEX(tblReps[region_id],MATCH(I2237,tblReps[id],0))</f>
        <v>3</v>
      </c>
      <c r="K2237" s="25" t="str">
        <f>INDEX(tblRegions[name],MATCH(J2237,tblRegions[id],0))</f>
        <v>Southeast</v>
      </c>
    </row>
    <row r="2238" spans="1:11" ht="15" customHeight="1" x14ac:dyDescent="0.3">
      <c r="A2238" s="25">
        <f>Raw_Orders!A2238</f>
        <v>2237</v>
      </c>
      <c r="B2238" s="25">
        <f>Raw_Orders!B2238</f>
        <v>2671</v>
      </c>
      <c r="C2238" s="30">
        <f>INT(Raw_Orders!C2238)</f>
        <v>42668</v>
      </c>
      <c r="D2238" s="25">
        <f t="shared" si="102"/>
        <v>2016</v>
      </c>
      <c r="E2238" s="25">
        <f t="shared" si="103"/>
        <v>10</v>
      </c>
      <c r="F2238" s="25" t="str">
        <f t="shared" si="104"/>
        <v>Oct</v>
      </c>
      <c r="G2238" s="25">
        <f>Raw_Orders!G2238</f>
        <v>193</v>
      </c>
      <c r="H2238" s="29">
        <f>Raw_Orders!K2238</f>
        <v>1316.42</v>
      </c>
      <c r="I2238" s="25">
        <f>INDEX(tblAccounts[sales_rep_id],MATCH(B2238,tblAccounts[id],0))</f>
        <v>321830</v>
      </c>
      <c r="J2238" s="25">
        <f>INDEX(tblReps[region_id],MATCH(I2238,tblReps[id],0))</f>
        <v>3</v>
      </c>
      <c r="K2238" s="25" t="str">
        <f>INDEX(tblRegions[name],MATCH(J2238,tblRegions[id],0))</f>
        <v>Southeast</v>
      </c>
    </row>
    <row r="2239" spans="1:11" ht="15" customHeight="1" x14ac:dyDescent="0.3">
      <c r="A2239" s="25">
        <f>Raw_Orders!A2239</f>
        <v>2238</v>
      </c>
      <c r="B2239" s="25">
        <f>Raw_Orders!B2239</f>
        <v>2671</v>
      </c>
      <c r="C2239" s="30">
        <f>INT(Raw_Orders!C2239)</f>
        <v>42697</v>
      </c>
      <c r="D2239" s="25">
        <f t="shared" si="102"/>
        <v>2016</v>
      </c>
      <c r="E2239" s="25">
        <f t="shared" si="103"/>
        <v>11</v>
      </c>
      <c r="F2239" s="25" t="str">
        <f t="shared" si="104"/>
        <v>Nov</v>
      </c>
      <c r="G2239" s="25">
        <f>Raw_Orders!G2239</f>
        <v>141</v>
      </c>
      <c r="H2239" s="29">
        <f>Raw_Orders!K2239</f>
        <v>852.51</v>
      </c>
      <c r="I2239" s="25">
        <f>INDEX(tblAccounts[sales_rep_id],MATCH(B2239,tblAccounts[id],0))</f>
        <v>321830</v>
      </c>
      <c r="J2239" s="25">
        <f>INDEX(tblReps[region_id],MATCH(I2239,tblReps[id],0))</f>
        <v>3</v>
      </c>
      <c r="K2239" s="25" t="str">
        <f>INDEX(tblRegions[name],MATCH(J2239,tblRegions[id],0))</f>
        <v>Southeast</v>
      </c>
    </row>
    <row r="2240" spans="1:11" ht="15" customHeight="1" x14ac:dyDescent="0.3">
      <c r="A2240" s="25">
        <f>Raw_Orders!A2240</f>
        <v>2239</v>
      </c>
      <c r="B2240" s="25">
        <f>Raw_Orders!B2240</f>
        <v>2671</v>
      </c>
      <c r="C2240" s="30">
        <f>INT(Raw_Orders!C2240)</f>
        <v>42727</v>
      </c>
      <c r="D2240" s="25">
        <f t="shared" si="102"/>
        <v>2016</v>
      </c>
      <c r="E2240" s="25">
        <f t="shared" si="103"/>
        <v>12</v>
      </c>
      <c r="F2240" s="25" t="str">
        <f t="shared" si="104"/>
        <v>Dec</v>
      </c>
      <c r="G2240" s="25">
        <f>Raw_Orders!G2240</f>
        <v>137</v>
      </c>
      <c r="H2240" s="29">
        <f>Raw_Orders!K2240</f>
        <v>798.81</v>
      </c>
      <c r="I2240" s="25">
        <f>INDEX(tblAccounts[sales_rep_id],MATCH(B2240,tblAccounts[id],0))</f>
        <v>321830</v>
      </c>
      <c r="J2240" s="25">
        <f>INDEX(tblReps[region_id],MATCH(I2240,tblReps[id],0))</f>
        <v>3</v>
      </c>
      <c r="K2240" s="25" t="str">
        <f>INDEX(tblRegions[name],MATCH(J2240,tblRegions[id],0))</f>
        <v>Southeast</v>
      </c>
    </row>
    <row r="2241" spans="1:11" ht="15" customHeight="1" x14ac:dyDescent="0.3">
      <c r="A2241" s="25">
        <f>Raw_Orders!A2241</f>
        <v>2240</v>
      </c>
      <c r="B2241" s="25">
        <f>Raw_Orders!B2241</f>
        <v>2681</v>
      </c>
      <c r="C2241" s="30">
        <f>INT(Raw_Orders!C2241)</f>
        <v>42090</v>
      </c>
      <c r="D2241" s="25">
        <f t="shared" si="102"/>
        <v>2015</v>
      </c>
      <c r="E2241" s="25">
        <f t="shared" si="103"/>
        <v>3</v>
      </c>
      <c r="F2241" s="25" t="str">
        <f t="shared" si="104"/>
        <v>Mar</v>
      </c>
      <c r="G2241" s="25">
        <f>Raw_Orders!G2241</f>
        <v>336</v>
      </c>
      <c r="H2241" s="29">
        <f>Raw_Orders!K2241</f>
        <v>1761.64</v>
      </c>
      <c r="I2241" s="25">
        <f>INDEX(tblAccounts[sales_rep_id],MATCH(B2241,tblAccounts[id],0))</f>
        <v>321840</v>
      </c>
      <c r="J2241" s="25">
        <f>INDEX(tblReps[region_id],MATCH(I2241,tblReps[id],0))</f>
        <v>3</v>
      </c>
      <c r="K2241" s="25" t="str">
        <f>INDEX(tblRegions[name],MATCH(J2241,tblRegions[id],0))</f>
        <v>Southeast</v>
      </c>
    </row>
    <row r="2242" spans="1:11" ht="15" customHeight="1" x14ac:dyDescent="0.3">
      <c r="A2242" s="25">
        <f>Raw_Orders!A2242</f>
        <v>2241</v>
      </c>
      <c r="B2242" s="25">
        <f>Raw_Orders!B2242</f>
        <v>2681</v>
      </c>
      <c r="C2242" s="30">
        <f>INT(Raw_Orders!C2242)</f>
        <v>42120</v>
      </c>
      <c r="D2242" s="25">
        <f t="shared" ref="D2242:D2305" si="105">YEAR(C2242)</f>
        <v>2015</v>
      </c>
      <c r="E2242" s="25">
        <f t="shared" ref="E2242:E2305" si="106">MONTH(C2242)</f>
        <v>4</v>
      </c>
      <c r="F2242" s="25" t="str">
        <f t="shared" ref="F2242:F2305" si="107">TEXT(C2242,"mmm")</f>
        <v>Apr</v>
      </c>
      <c r="G2242" s="25">
        <f>Raw_Orders!G2242</f>
        <v>424</v>
      </c>
      <c r="H2242" s="29">
        <f>Raw_Orders!K2242</f>
        <v>2258.2600000000002</v>
      </c>
      <c r="I2242" s="25">
        <f>INDEX(tblAccounts[sales_rep_id],MATCH(B2242,tblAccounts[id],0))</f>
        <v>321840</v>
      </c>
      <c r="J2242" s="25">
        <f>INDEX(tblReps[region_id],MATCH(I2242,tblReps[id],0))</f>
        <v>3</v>
      </c>
      <c r="K2242" s="25" t="str">
        <f>INDEX(tblRegions[name],MATCH(J2242,tblRegions[id],0))</f>
        <v>Southeast</v>
      </c>
    </row>
    <row r="2243" spans="1:11" ht="15" customHeight="1" x14ac:dyDescent="0.3">
      <c r="A2243" s="25">
        <f>Raw_Orders!A2243</f>
        <v>2242</v>
      </c>
      <c r="B2243" s="25">
        <f>Raw_Orders!B2243</f>
        <v>2681</v>
      </c>
      <c r="C2243" s="30">
        <f>INT(Raw_Orders!C2243)</f>
        <v>42149</v>
      </c>
      <c r="D2243" s="25">
        <f t="shared" si="105"/>
        <v>2015</v>
      </c>
      <c r="E2243" s="25">
        <f t="shared" si="106"/>
        <v>5</v>
      </c>
      <c r="F2243" s="25" t="str">
        <f t="shared" si="107"/>
        <v>May</v>
      </c>
      <c r="G2243" s="25">
        <f>Raw_Orders!G2243</f>
        <v>347</v>
      </c>
      <c r="H2243" s="29">
        <f>Raw_Orders!K2243</f>
        <v>1881.53</v>
      </c>
      <c r="I2243" s="25">
        <f>INDEX(tblAccounts[sales_rep_id],MATCH(B2243,tblAccounts[id],0))</f>
        <v>321840</v>
      </c>
      <c r="J2243" s="25">
        <f>INDEX(tblReps[region_id],MATCH(I2243,tblReps[id],0))</f>
        <v>3</v>
      </c>
      <c r="K2243" s="25" t="str">
        <f>INDEX(tblRegions[name],MATCH(J2243,tblRegions[id],0))</f>
        <v>Southeast</v>
      </c>
    </row>
    <row r="2244" spans="1:11" ht="15" customHeight="1" x14ac:dyDescent="0.3">
      <c r="A2244" s="25">
        <f>Raw_Orders!A2244</f>
        <v>2243</v>
      </c>
      <c r="B2244" s="25">
        <f>Raw_Orders!B2244</f>
        <v>2681</v>
      </c>
      <c r="C2244" s="30">
        <f>INT(Raw_Orders!C2244)</f>
        <v>42179</v>
      </c>
      <c r="D2244" s="25">
        <f t="shared" si="105"/>
        <v>2015</v>
      </c>
      <c r="E2244" s="25">
        <f t="shared" si="106"/>
        <v>6</v>
      </c>
      <c r="F2244" s="25" t="str">
        <f t="shared" si="107"/>
        <v>Jun</v>
      </c>
      <c r="G2244" s="25">
        <f>Raw_Orders!G2244</f>
        <v>319</v>
      </c>
      <c r="H2244" s="29">
        <f>Raw_Orders!K2244</f>
        <v>1717.54</v>
      </c>
      <c r="I2244" s="25">
        <f>INDEX(tblAccounts[sales_rep_id],MATCH(B2244,tblAccounts[id],0))</f>
        <v>321840</v>
      </c>
      <c r="J2244" s="25">
        <f>INDEX(tblReps[region_id],MATCH(I2244,tblReps[id],0))</f>
        <v>3</v>
      </c>
      <c r="K2244" s="25" t="str">
        <f>INDEX(tblRegions[name],MATCH(J2244,tblRegions[id],0))</f>
        <v>Southeast</v>
      </c>
    </row>
    <row r="2245" spans="1:11" ht="15" customHeight="1" x14ac:dyDescent="0.3">
      <c r="A2245" s="25">
        <f>Raw_Orders!A2245</f>
        <v>2244</v>
      </c>
      <c r="B2245" s="25">
        <f>Raw_Orders!B2245</f>
        <v>2681</v>
      </c>
      <c r="C2245" s="30">
        <f>INT(Raw_Orders!C2245)</f>
        <v>42209</v>
      </c>
      <c r="D2245" s="25">
        <f t="shared" si="105"/>
        <v>2015</v>
      </c>
      <c r="E2245" s="25">
        <f t="shared" si="106"/>
        <v>7</v>
      </c>
      <c r="F2245" s="25" t="str">
        <f t="shared" si="107"/>
        <v>Jul</v>
      </c>
      <c r="G2245" s="25">
        <f>Raw_Orders!G2245</f>
        <v>605</v>
      </c>
      <c r="H2245" s="29">
        <f>Raw_Orders!K2245</f>
        <v>3165.31</v>
      </c>
      <c r="I2245" s="25">
        <f>INDEX(tblAccounts[sales_rep_id],MATCH(B2245,tblAccounts[id],0))</f>
        <v>321840</v>
      </c>
      <c r="J2245" s="25">
        <f>INDEX(tblReps[region_id],MATCH(I2245,tblReps[id],0))</f>
        <v>3</v>
      </c>
      <c r="K2245" s="25" t="str">
        <f>INDEX(tblRegions[name],MATCH(J2245,tblRegions[id],0))</f>
        <v>Southeast</v>
      </c>
    </row>
    <row r="2246" spans="1:11" ht="15" customHeight="1" x14ac:dyDescent="0.3">
      <c r="A2246" s="25">
        <f>Raw_Orders!A2246</f>
        <v>2245</v>
      </c>
      <c r="B2246" s="25">
        <f>Raw_Orders!B2246</f>
        <v>2681</v>
      </c>
      <c r="C2246" s="30">
        <f>INT(Raw_Orders!C2246)</f>
        <v>42238</v>
      </c>
      <c r="D2246" s="25">
        <f t="shared" si="105"/>
        <v>2015</v>
      </c>
      <c r="E2246" s="25">
        <f t="shared" si="106"/>
        <v>8</v>
      </c>
      <c r="F2246" s="25" t="str">
        <f t="shared" si="107"/>
        <v>Aug</v>
      </c>
      <c r="G2246" s="25">
        <f>Raw_Orders!G2246</f>
        <v>3311</v>
      </c>
      <c r="H2246" s="29">
        <f>Raw_Orders!K2246</f>
        <v>24111.279999999999</v>
      </c>
      <c r="I2246" s="25">
        <f>INDEX(tblAccounts[sales_rep_id],MATCH(B2246,tblAccounts[id],0))</f>
        <v>321840</v>
      </c>
      <c r="J2246" s="25">
        <f>INDEX(tblReps[region_id],MATCH(I2246,tblReps[id],0))</f>
        <v>3</v>
      </c>
      <c r="K2246" s="25" t="str">
        <f>INDEX(tblRegions[name],MATCH(J2246,tblRegions[id],0))</f>
        <v>Southeast</v>
      </c>
    </row>
    <row r="2247" spans="1:11" ht="15" customHeight="1" x14ac:dyDescent="0.3">
      <c r="A2247" s="25">
        <f>Raw_Orders!A2247</f>
        <v>2246</v>
      </c>
      <c r="B2247" s="25">
        <f>Raw_Orders!B2247</f>
        <v>2681</v>
      </c>
      <c r="C2247" s="30">
        <f>INT(Raw_Orders!C2247)</f>
        <v>42268</v>
      </c>
      <c r="D2247" s="25">
        <f t="shared" si="105"/>
        <v>2015</v>
      </c>
      <c r="E2247" s="25">
        <f t="shared" si="106"/>
        <v>9</v>
      </c>
      <c r="F2247" s="25" t="str">
        <f t="shared" si="107"/>
        <v>Sep</v>
      </c>
      <c r="G2247" s="25">
        <f>Raw_Orders!G2247</f>
        <v>511</v>
      </c>
      <c r="H2247" s="29">
        <f>Raw_Orders!K2247</f>
        <v>3067.39</v>
      </c>
      <c r="I2247" s="25">
        <f>INDEX(tblAccounts[sales_rep_id],MATCH(B2247,tblAccounts[id],0))</f>
        <v>321840</v>
      </c>
      <c r="J2247" s="25">
        <f>INDEX(tblReps[region_id],MATCH(I2247,tblReps[id],0))</f>
        <v>3</v>
      </c>
      <c r="K2247" s="25" t="str">
        <f>INDEX(tblRegions[name],MATCH(J2247,tblRegions[id],0))</f>
        <v>Southeast</v>
      </c>
    </row>
    <row r="2248" spans="1:11" ht="15" customHeight="1" x14ac:dyDescent="0.3">
      <c r="A2248" s="25">
        <f>Raw_Orders!A2248</f>
        <v>2247</v>
      </c>
      <c r="B2248" s="25">
        <f>Raw_Orders!B2248</f>
        <v>2681</v>
      </c>
      <c r="C2248" s="30">
        <f>INT(Raw_Orders!C2248)</f>
        <v>42297</v>
      </c>
      <c r="D2248" s="25">
        <f t="shared" si="105"/>
        <v>2015</v>
      </c>
      <c r="E2248" s="25">
        <f t="shared" si="106"/>
        <v>10</v>
      </c>
      <c r="F2248" s="25" t="str">
        <f t="shared" si="107"/>
        <v>Oct</v>
      </c>
      <c r="G2248" s="25">
        <f>Raw_Orders!G2248</f>
        <v>221</v>
      </c>
      <c r="H2248" s="29">
        <f>Raw_Orders!K2248</f>
        <v>1200.98</v>
      </c>
      <c r="I2248" s="25">
        <f>INDEX(tblAccounts[sales_rep_id],MATCH(B2248,tblAccounts[id],0))</f>
        <v>321840</v>
      </c>
      <c r="J2248" s="25">
        <f>INDEX(tblReps[region_id],MATCH(I2248,tblReps[id],0))</f>
        <v>3</v>
      </c>
      <c r="K2248" s="25" t="str">
        <f>INDEX(tblRegions[name],MATCH(J2248,tblRegions[id],0))</f>
        <v>Southeast</v>
      </c>
    </row>
    <row r="2249" spans="1:11" ht="15" customHeight="1" x14ac:dyDescent="0.3">
      <c r="A2249" s="25">
        <f>Raw_Orders!A2249</f>
        <v>2248</v>
      </c>
      <c r="B2249" s="25">
        <f>Raw_Orders!B2249</f>
        <v>2681</v>
      </c>
      <c r="C2249" s="30">
        <f>INT(Raw_Orders!C2249)</f>
        <v>42327</v>
      </c>
      <c r="D2249" s="25">
        <f t="shared" si="105"/>
        <v>2015</v>
      </c>
      <c r="E2249" s="25">
        <f t="shared" si="106"/>
        <v>11</v>
      </c>
      <c r="F2249" s="25" t="str">
        <f t="shared" si="107"/>
        <v>Nov</v>
      </c>
      <c r="G2249" s="25">
        <f>Raw_Orders!G2249</f>
        <v>333</v>
      </c>
      <c r="H2249" s="29">
        <f>Raw_Orders!K2249</f>
        <v>1821.16</v>
      </c>
      <c r="I2249" s="25">
        <f>INDEX(tblAccounts[sales_rep_id],MATCH(B2249,tblAccounts[id],0))</f>
        <v>321840</v>
      </c>
      <c r="J2249" s="25">
        <f>INDEX(tblReps[region_id],MATCH(I2249,tblReps[id],0))</f>
        <v>3</v>
      </c>
      <c r="K2249" s="25" t="str">
        <f>INDEX(tblRegions[name],MATCH(J2249,tblRegions[id],0))</f>
        <v>Southeast</v>
      </c>
    </row>
    <row r="2250" spans="1:11" ht="15" customHeight="1" x14ac:dyDescent="0.3">
      <c r="A2250" s="25">
        <f>Raw_Orders!A2250</f>
        <v>2249</v>
      </c>
      <c r="B2250" s="25">
        <f>Raw_Orders!B2250</f>
        <v>2681</v>
      </c>
      <c r="C2250" s="30">
        <f>INT(Raw_Orders!C2250)</f>
        <v>42357</v>
      </c>
      <c r="D2250" s="25">
        <f t="shared" si="105"/>
        <v>2015</v>
      </c>
      <c r="E2250" s="25">
        <f t="shared" si="106"/>
        <v>12</v>
      </c>
      <c r="F2250" s="25" t="str">
        <f t="shared" si="107"/>
        <v>Dec</v>
      </c>
      <c r="G2250" s="25">
        <f>Raw_Orders!G2250</f>
        <v>373</v>
      </c>
      <c r="H2250" s="29">
        <f>Raw_Orders!K2250</f>
        <v>2022.06</v>
      </c>
      <c r="I2250" s="25">
        <f>INDEX(tblAccounts[sales_rep_id],MATCH(B2250,tblAccounts[id],0))</f>
        <v>321840</v>
      </c>
      <c r="J2250" s="25">
        <f>INDEX(tblReps[region_id],MATCH(I2250,tblReps[id],0))</f>
        <v>3</v>
      </c>
      <c r="K2250" s="25" t="str">
        <f>INDEX(tblRegions[name],MATCH(J2250,tblRegions[id],0))</f>
        <v>Southeast</v>
      </c>
    </row>
    <row r="2251" spans="1:11" ht="15" customHeight="1" x14ac:dyDescent="0.3">
      <c r="A2251" s="25">
        <f>Raw_Orders!A2251</f>
        <v>2250</v>
      </c>
      <c r="B2251" s="25">
        <f>Raw_Orders!B2251</f>
        <v>2681</v>
      </c>
      <c r="C2251" s="30">
        <f>INT(Raw_Orders!C2251)</f>
        <v>42387</v>
      </c>
      <c r="D2251" s="25">
        <f t="shared" si="105"/>
        <v>2016</v>
      </c>
      <c r="E2251" s="25">
        <f t="shared" si="106"/>
        <v>1</v>
      </c>
      <c r="F2251" s="25" t="str">
        <f t="shared" si="107"/>
        <v>Jan</v>
      </c>
      <c r="G2251" s="25">
        <f>Raw_Orders!G2251</f>
        <v>57</v>
      </c>
      <c r="H2251" s="29">
        <f>Raw_Orders!K2251</f>
        <v>436.38</v>
      </c>
      <c r="I2251" s="25">
        <f>INDEX(tblAccounts[sales_rep_id],MATCH(B2251,tblAccounts[id],0))</f>
        <v>321840</v>
      </c>
      <c r="J2251" s="25">
        <f>INDEX(tblReps[region_id],MATCH(I2251,tblReps[id],0))</f>
        <v>3</v>
      </c>
      <c r="K2251" s="25" t="str">
        <f>INDEX(tblRegions[name],MATCH(J2251,tblRegions[id],0))</f>
        <v>Southeast</v>
      </c>
    </row>
    <row r="2252" spans="1:11" ht="15" customHeight="1" x14ac:dyDescent="0.3">
      <c r="A2252" s="25">
        <f>Raw_Orders!A2252</f>
        <v>2251</v>
      </c>
      <c r="B2252" s="25">
        <f>Raw_Orders!B2252</f>
        <v>2681</v>
      </c>
      <c r="C2252" s="30">
        <f>INT(Raw_Orders!C2252)</f>
        <v>42416</v>
      </c>
      <c r="D2252" s="25">
        <f t="shared" si="105"/>
        <v>2016</v>
      </c>
      <c r="E2252" s="25">
        <f t="shared" si="106"/>
        <v>2</v>
      </c>
      <c r="F2252" s="25" t="str">
        <f t="shared" si="107"/>
        <v>Feb</v>
      </c>
      <c r="G2252" s="25">
        <f>Raw_Orders!G2252</f>
        <v>400</v>
      </c>
      <c r="H2252" s="29">
        <f>Raw_Orders!K2252</f>
        <v>2293.35</v>
      </c>
      <c r="I2252" s="25">
        <f>INDEX(tblAccounts[sales_rep_id],MATCH(B2252,tblAccounts[id],0))</f>
        <v>321840</v>
      </c>
      <c r="J2252" s="25">
        <f>INDEX(tblReps[region_id],MATCH(I2252,tblReps[id],0))</f>
        <v>3</v>
      </c>
      <c r="K2252" s="25" t="str">
        <f>INDEX(tblRegions[name],MATCH(J2252,tblRegions[id],0))</f>
        <v>Southeast</v>
      </c>
    </row>
    <row r="2253" spans="1:11" ht="15" customHeight="1" x14ac:dyDescent="0.3">
      <c r="A2253" s="25">
        <f>Raw_Orders!A2253</f>
        <v>2252</v>
      </c>
      <c r="B2253" s="25">
        <f>Raw_Orders!B2253</f>
        <v>2681</v>
      </c>
      <c r="C2253" s="30">
        <f>INT(Raw_Orders!C2253)</f>
        <v>42446</v>
      </c>
      <c r="D2253" s="25">
        <f t="shared" si="105"/>
        <v>2016</v>
      </c>
      <c r="E2253" s="25">
        <f t="shared" si="106"/>
        <v>3</v>
      </c>
      <c r="F2253" s="25" t="str">
        <f t="shared" si="107"/>
        <v>Mar</v>
      </c>
      <c r="G2253" s="25">
        <f>Raw_Orders!G2253</f>
        <v>371</v>
      </c>
      <c r="H2253" s="29">
        <f>Raw_Orders!K2253</f>
        <v>1991.43</v>
      </c>
      <c r="I2253" s="25">
        <f>INDEX(tblAccounts[sales_rep_id],MATCH(B2253,tblAccounts[id],0))</f>
        <v>321840</v>
      </c>
      <c r="J2253" s="25">
        <f>INDEX(tblReps[region_id],MATCH(I2253,tblReps[id],0))</f>
        <v>3</v>
      </c>
      <c r="K2253" s="25" t="str">
        <f>INDEX(tblRegions[name],MATCH(J2253,tblRegions[id],0))</f>
        <v>Southeast</v>
      </c>
    </row>
    <row r="2254" spans="1:11" ht="15" customHeight="1" x14ac:dyDescent="0.3">
      <c r="A2254" s="25">
        <f>Raw_Orders!A2254</f>
        <v>2253</v>
      </c>
      <c r="B2254" s="25">
        <f>Raw_Orders!B2254</f>
        <v>2681</v>
      </c>
      <c r="C2254" s="30">
        <f>INT(Raw_Orders!C2254)</f>
        <v>42476</v>
      </c>
      <c r="D2254" s="25">
        <f t="shared" si="105"/>
        <v>2016</v>
      </c>
      <c r="E2254" s="25">
        <f t="shared" si="106"/>
        <v>4</v>
      </c>
      <c r="F2254" s="25" t="str">
        <f t="shared" si="107"/>
        <v>Apr</v>
      </c>
      <c r="G2254" s="25">
        <f>Raw_Orders!G2254</f>
        <v>316</v>
      </c>
      <c r="H2254" s="29">
        <f>Raw_Orders!K2254</f>
        <v>1614.4</v>
      </c>
      <c r="I2254" s="25">
        <f>INDEX(tblAccounts[sales_rep_id],MATCH(B2254,tblAccounts[id],0))</f>
        <v>321840</v>
      </c>
      <c r="J2254" s="25">
        <f>INDEX(tblReps[region_id],MATCH(I2254,tblReps[id],0))</f>
        <v>3</v>
      </c>
      <c r="K2254" s="25" t="str">
        <f>INDEX(tblRegions[name],MATCH(J2254,tblRegions[id],0))</f>
        <v>Southeast</v>
      </c>
    </row>
    <row r="2255" spans="1:11" ht="15" customHeight="1" x14ac:dyDescent="0.3">
      <c r="A2255" s="25">
        <f>Raw_Orders!A2255</f>
        <v>2254</v>
      </c>
      <c r="B2255" s="25">
        <f>Raw_Orders!B2255</f>
        <v>2681</v>
      </c>
      <c r="C2255" s="30">
        <f>INT(Raw_Orders!C2255)</f>
        <v>42505</v>
      </c>
      <c r="D2255" s="25">
        <f t="shared" si="105"/>
        <v>2016</v>
      </c>
      <c r="E2255" s="25">
        <f t="shared" si="106"/>
        <v>5</v>
      </c>
      <c r="F2255" s="25" t="str">
        <f t="shared" si="107"/>
        <v>May</v>
      </c>
      <c r="G2255" s="25">
        <f>Raw_Orders!G2255</f>
        <v>328</v>
      </c>
      <c r="H2255" s="29">
        <f>Raw_Orders!K2255</f>
        <v>1766.19</v>
      </c>
      <c r="I2255" s="25">
        <f>INDEX(tblAccounts[sales_rep_id],MATCH(B2255,tblAccounts[id],0))</f>
        <v>321840</v>
      </c>
      <c r="J2255" s="25">
        <f>INDEX(tblReps[region_id],MATCH(I2255,tblReps[id],0))</f>
        <v>3</v>
      </c>
      <c r="K2255" s="25" t="str">
        <f>INDEX(tblRegions[name],MATCH(J2255,tblRegions[id],0))</f>
        <v>Southeast</v>
      </c>
    </row>
    <row r="2256" spans="1:11" ht="15" customHeight="1" x14ac:dyDescent="0.3">
      <c r="A2256" s="25">
        <f>Raw_Orders!A2256</f>
        <v>2255</v>
      </c>
      <c r="B2256" s="25">
        <f>Raw_Orders!B2256</f>
        <v>2681</v>
      </c>
      <c r="C2256" s="30">
        <f>INT(Raw_Orders!C2256)</f>
        <v>42534</v>
      </c>
      <c r="D2256" s="25">
        <f t="shared" si="105"/>
        <v>2016</v>
      </c>
      <c r="E2256" s="25">
        <f t="shared" si="106"/>
        <v>6</v>
      </c>
      <c r="F2256" s="25" t="str">
        <f t="shared" si="107"/>
        <v>Jun</v>
      </c>
      <c r="G2256" s="25">
        <f>Raw_Orders!G2256</f>
        <v>604</v>
      </c>
      <c r="H2256" s="29">
        <f>Raw_Orders!K2256</f>
        <v>3972.27</v>
      </c>
      <c r="I2256" s="25">
        <f>INDEX(tblAccounts[sales_rep_id],MATCH(B2256,tblAccounts[id],0))</f>
        <v>321840</v>
      </c>
      <c r="J2256" s="25">
        <f>INDEX(tblReps[region_id],MATCH(I2256,tblReps[id],0))</f>
        <v>3</v>
      </c>
      <c r="K2256" s="25" t="str">
        <f>INDEX(tblRegions[name],MATCH(J2256,tblRegions[id],0))</f>
        <v>Southeast</v>
      </c>
    </row>
    <row r="2257" spans="1:11" ht="15" customHeight="1" x14ac:dyDescent="0.3">
      <c r="A2257" s="25">
        <f>Raw_Orders!A2257</f>
        <v>2256</v>
      </c>
      <c r="B2257" s="25">
        <f>Raw_Orders!B2257</f>
        <v>2681</v>
      </c>
      <c r="C2257" s="30">
        <f>INT(Raw_Orders!C2257)</f>
        <v>42563</v>
      </c>
      <c r="D2257" s="25">
        <f t="shared" si="105"/>
        <v>2016</v>
      </c>
      <c r="E2257" s="25">
        <f t="shared" si="106"/>
        <v>7</v>
      </c>
      <c r="F2257" s="25" t="str">
        <f t="shared" si="107"/>
        <v>Jul</v>
      </c>
      <c r="G2257" s="25">
        <f>Raw_Orders!G2257</f>
        <v>251</v>
      </c>
      <c r="H2257" s="29">
        <f>Raw_Orders!K2257</f>
        <v>1361.31</v>
      </c>
      <c r="I2257" s="25">
        <f>INDEX(tblAccounts[sales_rep_id],MATCH(B2257,tblAccounts[id],0))</f>
        <v>321840</v>
      </c>
      <c r="J2257" s="25">
        <f>INDEX(tblReps[region_id],MATCH(I2257,tblReps[id],0))</f>
        <v>3</v>
      </c>
      <c r="K2257" s="25" t="str">
        <f>INDEX(tblRegions[name],MATCH(J2257,tblRegions[id],0))</f>
        <v>Southeast</v>
      </c>
    </row>
    <row r="2258" spans="1:11" ht="15" customHeight="1" x14ac:dyDescent="0.3">
      <c r="A2258" s="25">
        <f>Raw_Orders!A2258</f>
        <v>2257</v>
      </c>
      <c r="B2258" s="25">
        <f>Raw_Orders!B2258</f>
        <v>2681</v>
      </c>
      <c r="C2258" s="30">
        <f>INT(Raw_Orders!C2258)</f>
        <v>42592</v>
      </c>
      <c r="D2258" s="25">
        <f t="shared" si="105"/>
        <v>2016</v>
      </c>
      <c r="E2258" s="25">
        <f t="shared" si="106"/>
        <v>8</v>
      </c>
      <c r="F2258" s="25" t="str">
        <f t="shared" si="107"/>
        <v>Aug</v>
      </c>
      <c r="G2258" s="25">
        <f>Raw_Orders!G2258</f>
        <v>351</v>
      </c>
      <c r="H2258" s="29">
        <f>Raw_Orders!K2258</f>
        <v>1899.76</v>
      </c>
      <c r="I2258" s="25">
        <f>INDEX(tblAccounts[sales_rep_id],MATCH(B2258,tblAccounts[id],0))</f>
        <v>321840</v>
      </c>
      <c r="J2258" s="25">
        <f>INDEX(tblReps[region_id],MATCH(I2258,tblReps[id],0))</f>
        <v>3</v>
      </c>
      <c r="K2258" s="25" t="str">
        <f>INDEX(tblRegions[name],MATCH(J2258,tblRegions[id],0))</f>
        <v>Southeast</v>
      </c>
    </row>
    <row r="2259" spans="1:11" ht="15" customHeight="1" x14ac:dyDescent="0.3">
      <c r="A2259" s="25">
        <f>Raw_Orders!A2259</f>
        <v>2258</v>
      </c>
      <c r="B2259" s="25">
        <f>Raw_Orders!B2259</f>
        <v>2681</v>
      </c>
      <c r="C2259" s="30">
        <f>INT(Raw_Orders!C2259)</f>
        <v>42622</v>
      </c>
      <c r="D2259" s="25">
        <f t="shared" si="105"/>
        <v>2016</v>
      </c>
      <c r="E2259" s="25">
        <f t="shared" si="106"/>
        <v>9</v>
      </c>
      <c r="F2259" s="25" t="str">
        <f t="shared" si="107"/>
        <v>Sep</v>
      </c>
      <c r="G2259" s="25">
        <f>Raw_Orders!G2259</f>
        <v>309</v>
      </c>
      <c r="H2259" s="29">
        <f>Raw_Orders!K2259</f>
        <v>1664.51</v>
      </c>
      <c r="I2259" s="25">
        <f>INDEX(tblAccounts[sales_rep_id],MATCH(B2259,tblAccounts[id],0))</f>
        <v>321840</v>
      </c>
      <c r="J2259" s="25">
        <f>INDEX(tblReps[region_id],MATCH(I2259,tblReps[id],0))</f>
        <v>3</v>
      </c>
      <c r="K2259" s="25" t="str">
        <f>INDEX(tblRegions[name],MATCH(J2259,tblRegions[id],0))</f>
        <v>Southeast</v>
      </c>
    </row>
    <row r="2260" spans="1:11" ht="15" customHeight="1" x14ac:dyDescent="0.3">
      <c r="A2260" s="25">
        <f>Raw_Orders!A2260</f>
        <v>2259</v>
      </c>
      <c r="B2260" s="25">
        <f>Raw_Orders!B2260</f>
        <v>2681</v>
      </c>
      <c r="C2260" s="30">
        <f>INT(Raw_Orders!C2260)</f>
        <v>42652</v>
      </c>
      <c r="D2260" s="25">
        <f t="shared" si="105"/>
        <v>2016</v>
      </c>
      <c r="E2260" s="25">
        <f t="shared" si="106"/>
        <v>10</v>
      </c>
      <c r="F2260" s="25" t="str">
        <f t="shared" si="107"/>
        <v>Oct</v>
      </c>
      <c r="G2260" s="25">
        <f>Raw_Orders!G2260</f>
        <v>384</v>
      </c>
      <c r="H2260" s="29">
        <f>Raw_Orders!K2260</f>
        <v>2122.6</v>
      </c>
      <c r="I2260" s="25">
        <f>INDEX(tblAccounts[sales_rep_id],MATCH(B2260,tblAccounts[id],0))</f>
        <v>321840</v>
      </c>
      <c r="J2260" s="25">
        <f>INDEX(tblReps[region_id],MATCH(I2260,tblReps[id],0))</f>
        <v>3</v>
      </c>
      <c r="K2260" s="25" t="str">
        <f>INDEX(tblRegions[name],MATCH(J2260,tblRegions[id],0))</f>
        <v>Southeast</v>
      </c>
    </row>
    <row r="2261" spans="1:11" ht="15" customHeight="1" x14ac:dyDescent="0.3">
      <c r="A2261" s="25">
        <f>Raw_Orders!A2261</f>
        <v>2260</v>
      </c>
      <c r="B2261" s="25">
        <f>Raw_Orders!B2261</f>
        <v>2681</v>
      </c>
      <c r="C2261" s="30">
        <f>INT(Raw_Orders!C2261)</f>
        <v>42682</v>
      </c>
      <c r="D2261" s="25">
        <f t="shared" si="105"/>
        <v>2016</v>
      </c>
      <c r="E2261" s="25">
        <f t="shared" si="106"/>
        <v>11</v>
      </c>
      <c r="F2261" s="25" t="str">
        <f t="shared" si="107"/>
        <v>Nov</v>
      </c>
      <c r="G2261" s="25">
        <f>Raw_Orders!G2261</f>
        <v>319</v>
      </c>
      <c r="H2261" s="29">
        <f>Raw_Orders!K2261</f>
        <v>1763.8</v>
      </c>
      <c r="I2261" s="25">
        <f>INDEX(tblAccounts[sales_rep_id],MATCH(B2261,tblAccounts[id],0))</f>
        <v>321840</v>
      </c>
      <c r="J2261" s="25">
        <f>INDEX(tblReps[region_id],MATCH(I2261,tblReps[id],0))</f>
        <v>3</v>
      </c>
      <c r="K2261" s="25" t="str">
        <f>INDEX(tblRegions[name],MATCH(J2261,tblRegions[id],0))</f>
        <v>Southeast</v>
      </c>
    </row>
    <row r="2262" spans="1:11" ht="15" customHeight="1" x14ac:dyDescent="0.3">
      <c r="A2262" s="25">
        <f>Raw_Orders!A2262</f>
        <v>2261</v>
      </c>
      <c r="B2262" s="25">
        <f>Raw_Orders!B2262</f>
        <v>2681</v>
      </c>
      <c r="C2262" s="30">
        <f>INT(Raw_Orders!C2262)</f>
        <v>42712</v>
      </c>
      <c r="D2262" s="25">
        <f t="shared" si="105"/>
        <v>2016</v>
      </c>
      <c r="E2262" s="25">
        <f t="shared" si="106"/>
        <v>12</v>
      </c>
      <c r="F2262" s="25" t="str">
        <f t="shared" si="107"/>
        <v>Dec</v>
      </c>
      <c r="G2262" s="25">
        <f>Raw_Orders!G2262</f>
        <v>330</v>
      </c>
      <c r="H2262" s="29">
        <f>Raw_Orders!K2262</f>
        <v>1716.7</v>
      </c>
      <c r="I2262" s="25">
        <f>INDEX(tblAccounts[sales_rep_id],MATCH(B2262,tblAccounts[id],0))</f>
        <v>321840</v>
      </c>
      <c r="J2262" s="25">
        <f>INDEX(tblReps[region_id],MATCH(I2262,tblReps[id],0))</f>
        <v>3</v>
      </c>
      <c r="K2262" s="25" t="str">
        <f>INDEX(tblRegions[name],MATCH(J2262,tblRegions[id],0))</f>
        <v>Southeast</v>
      </c>
    </row>
    <row r="2263" spans="1:11" ht="15" customHeight="1" x14ac:dyDescent="0.3">
      <c r="A2263" s="25">
        <f>Raw_Orders!A2263</f>
        <v>2262</v>
      </c>
      <c r="B2263" s="25">
        <f>Raw_Orders!B2263</f>
        <v>2691</v>
      </c>
      <c r="C2263" s="30">
        <f>INT(Raw_Orders!C2263)</f>
        <v>42228</v>
      </c>
      <c r="D2263" s="25">
        <f t="shared" si="105"/>
        <v>2015</v>
      </c>
      <c r="E2263" s="25">
        <f t="shared" si="106"/>
        <v>8</v>
      </c>
      <c r="F2263" s="25" t="str">
        <f t="shared" si="107"/>
        <v>Aug</v>
      </c>
      <c r="G2263" s="25">
        <f>Raw_Orders!G2263</f>
        <v>511</v>
      </c>
      <c r="H2263" s="29">
        <f>Raw_Orders!K2263</f>
        <v>2578.06</v>
      </c>
      <c r="I2263" s="25">
        <f>INDEX(tblAccounts[sales_rep_id],MATCH(B2263,tblAccounts[id],0))</f>
        <v>321850</v>
      </c>
      <c r="J2263" s="25">
        <f>INDEX(tblReps[region_id],MATCH(I2263,tblReps[id],0))</f>
        <v>3</v>
      </c>
      <c r="K2263" s="25" t="str">
        <f>INDEX(tblRegions[name],MATCH(J2263,tblRegions[id],0))</f>
        <v>Southeast</v>
      </c>
    </row>
    <row r="2264" spans="1:11" ht="15" customHeight="1" x14ac:dyDescent="0.3">
      <c r="A2264" s="25">
        <f>Raw_Orders!A2264</f>
        <v>2263</v>
      </c>
      <c r="B2264" s="25">
        <f>Raw_Orders!B2264</f>
        <v>2691</v>
      </c>
      <c r="C2264" s="30">
        <f>INT(Raw_Orders!C2264)</f>
        <v>42258</v>
      </c>
      <c r="D2264" s="25">
        <f t="shared" si="105"/>
        <v>2015</v>
      </c>
      <c r="E2264" s="25">
        <f t="shared" si="106"/>
        <v>9</v>
      </c>
      <c r="F2264" s="25" t="str">
        <f t="shared" si="107"/>
        <v>Sep</v>
      </c>
      <c r="G2264" s="25">
        <f>Raw_Orders!G2264</f>
        <v>544</v>
      </c>
      <c r="H2264" s="29">
        <f>Raw_Orders!K2264</f>
        <v>2877.32</v>
      </c>
      <c r="I2264" s="25">
        <f>INDEX(tblAccounts[sales_rep_id],MATCH(B2264,tblAccounts[id],0))</f>
        <v>321850</v>
      </c>
      <c r="J2264" s="25">
        <f>INDEX(tblReps[region_id],MATCH(I2264,tblReps[id],0))</f>
        <v>3</v>
      </c>
      <c r="K2264" s="25" t="str">
        <f>INDEX(tblRegions[name],MATCH(J2264,tblRegions[id],0))</f>
        <v>Southeast</v>
      </c>
    </row>
    <row r="2265" spans="1:11" ht="15" customHeight="1" x14ac:dyDescent="0.3">
      <c r="A2265" s="25">
        <f>Raw_Orders!A2265</f>
        <v>2264</v>
      </c>
      <c r="B2265" s="25">
        <f>Raw_Orders!B2265</f>
        <v>2691</v>
      </c>
      <c r="C2265" s="30">
        <f>INT(Raw_Orders!C2265)</f>
        <v>42287</v>
      </c>
      <c r="D2265" s="25">
        <f t="shared" si="105"/>
        <v>2015</v>
      </c>
      <c r="E2265" s="25">
        <f t="shared" si="106"/>
        <v>10</v>
      </c>
      <c r="F2265" s="25" t="str">
        <f t="shared" si="107"/>
        <v>Oct</v>
      </c>
      <c r="G2265" s="25">
        <f>Raw_Orders!G2265</f>
        <v>511</v>
      </c>
      <c r="H2265" s="29">
        <f>Raw_Orders!K2265</f>
        <v>2600.58</v>
      </c>
      <c r="I2265" s="25">
        <f>INDEX(tblAccounts[sales_rep_id],MATCH(B2265,tblAccounts[id],0))</f>
        <v>321850</v>
      </c>
      <c r="J2265" s="25">
        <f>INDEX(tblReps[region_id],MATCH(I2265,tblReps[id],0))</f>
        <v>3</v>
      </c>
      <c r="K2265" s="25" t="str">
        <f>INDEX(tblRegions[name],MATCH(J2265,tblRegions[id],0))</f>
        <v>Southeast</v>
      </c>
    </row>
    <row r="2266" spans="1:11" ht="15" customHeight="1" x14ac:dyDescent="0.3">
      <c r="A2266" s="25">
        <f>Raw_Orders!A2266</f>
        <v>2265</v>
      </c>
      <c r="B2266" s="25">
        <f>Raw_Orders!B2266</f>
        <v>2691</v>
      </c>
      <c r="C2266" s="30">
        <f>INT(Raw_Orders!C2266)</f>
        <v>42317</v>
      </c>
      <c r="D2266" s="25">
        <f t="shared" si="105"/>
        <v>2015</v>
      </c>
      <c r="E2266" s="25">
        <f t="shared" si="106"/>
        <v>11</v>
      </c>
      <c r="F2266" s="25" t="str">
        <f t="shared" si="107"/>
        <v>Nov</v>
      </c>
      <c r="G2266" s="25">
        <f>Raw_Orders!G2266</f>
        <v>523</v>
      </c>
      <c r="H2266" s="29">
        <f>Raw_Orders!K2266</f>
        <v>2658.55</v>
      </c>
      <c r="I2266" s="25">
        <f>INDEX(tblAccounts[sales_rep_id],MATCH(B2266,tblAccounts[id],0))</f>
        <v>321850</v>
      </c>
      <c r="J2266" s="25">
        <f>INDEX(tblReps[region_id],MATCH(I2266,tblReps[id],0))</f>
        <v>3</v>
      </c>
      <c r="K2266" s="25" t="str">
        <f>INDEX(tblRegions[name],MATCH(J2266,tblRegions[id],0))</f>
        <v>Southeast</v>
      </c>
    </row>
    <row r="2267" spans="1:11" ht="15" customHeight="1" x14ac:dyDescent="0.3">
      <c r="A2267" s="25">
        <f>Raw_Orders!A2267</f>
        <v>2266</v>
      </c>
      <c r="B2267" s="25">
        <f>Raw_Orders!B2267</f>
        <v>2691</v>
      </c>
      <c r="C2267" s="30">
        <f>INT(Raw_Orders!C2267)</f>
        <v>42347</v>
      </c>
      <c r="D2267" s="25">
        <f t="shared" si="105"/>
        <v>2015</v>
      </c>
      <c r="E2267" s="25">
        <f t="shared" si="106"/>
        <v>12</v>
      </c>
      <c r="F2267" s="25" t="str">
        <f t="shared" si="107"/>
        <v>Dec</v>
      </c>
      <c r="G2267" s="25">
        <f>Raw_Orders!G2267</f>
        <v>543</v>
      </c>
      <c r="H2267" s="29">
        <f>Raw_Orders!K2267</f>
        <v>2825.34</v>
      </c>
      <c r="I2267" s="25">
        <f>INDEX(tblAccounts[sales_rep_id],MATCH(B2267,tblAccounts[id],0))</f>
        <v>321850</v>
      </c>
      <c r="J2267" s="25">
        <f>INDEX(tblReps[region_id],MATCH(I2267,tblReps[id],0))</f>
        <v>3</v>
      </c>
      <c r="K2267" s="25" t="str">
        <f>INDEX(tblRegions[name],MATCH(J2267,tblRegions[id],0))</f>
        <v>Southeast</v>
      </c>
    </row>
    <row r="2268" spans="1:11" ht="15" customHeight="1" x14ac:dyDescent="0.3">
      <c r="A2268" s="25">
        <f>Raw_Orders!A2268</f>
        <v>2267</v>
      </c>
      <c r="B2268" s="25">
        <f>Raw_Orders!B2268</f>
        <v>2691</v>
      </c>
      <c r="C2268" s="30">
        <f>INT(Raw_Orders!C2268)</f>
        <v>42376</v>
      </c>
      <c r="D2268" s="25">
        <f t="shared" si="105"/>
        <v>2016</v>
      </c>
      <c r="E2268" s="25">
        <f t="shared" si="106"/>
        <v>1</v>
      </c>
      <c r="F2268" s="25" t="str">
        <f t="shared" si="107"/>
        <v>Jan</v>
      </c>
      <c r="G2268" s="25">
        <f>Raw_Orders!G2268</f>
        <v>532</v>
      </c>
      <c r="H2268" s="29">
        <f>Raw_Orders!K2268</f>
        <v>2736.06</v>
      </c>
      <c r="I2268" s="25">
        <f>INDEX(tblAccounts[sales_rep_id],MATCH(B2268,tblAccounts[id],0))</f>
        <v>321850</v>
      </c>
      <c r="J2268" s="25">
        <f>INDEX(tblReps[region_id],MATCH(I2268,tblReps[id],0))</f>
        <v>3</v>
      </c>
      <c r="K2268" s="25" t="str">
        <f>INDEX(tblRegions[name],MATCH(J2268,tblRegions[id],0))</f>
        <v>Southeast</v>
      </c>
    </row>
    <row r="2269" spans="1:11" ht="15" customHeight="1" x14ac:dyDescent="0.3">
      <c r="A2269" s="25">
        <f>Raw_Orders!A2269</f>
        <v>2268</v>
      </c>
      <c r="B2269" s="25">
        <f>Raw_Orders!B2269</f>
        <v>2691</v>
      </c>
      <c r="C2269" s="30">
        <f>INT(Raw_Orders!C2269)</f>
        <v>42406</v>
      </c>
      <c r="D2269" s="25">
        <f t="shared" si="105"/>
        <v>2016</v>
      </c>
      <c r="E2269" s="25">
        <f t="shared" si="106"/>
        <v>2</v>
      </c>
      <c r="F2269" s="25" t="str">
        <f t="shared" si="107"/>
        <v>Feb</v>
      </c>
      <c r="G2269" s="25">
        <f>Raw_Orders!G2269</f>
        <v>518</v>
      </c>
      <c r="H2269" s="29">
        <f>Raw_Orders!K2269</f>
        <v>2644.29</v>
      </c>
      <c r="I2269" s="25">
        <f>INDEX(tblAccounts[sales_rep_id],MATCH(B2269,tblAccounts[id],0))</f>
        <v>321850</v>
      </c>
      <c r="J2269" s="25">
        <f>INDEX(tblReps[region_id],MATCH(I2269,tblReps[id],0))</f>
        <v>3</v>
      </c>
      <c r="K2269" s="25" t="str">
        <f>INDEX(tblRegions[name],MATCH(J2269,tblRegions[id],0))</f>
        <v>Southeast</v>
      </c>
    </row>
    <row r="2270" spans="1:11" ht="15" customHeight="1" x14ac:dyDescent="0.3">
      <c r="A2270" s="25">
        <f>Raw_Orders!A2270</f>
        <v>2269</v>
      </c>
      <c r="B2270" s="25">
        <f>Raw_Orders!B2270</f>
        <v>2691</v>
      </c>
      <c r="C2270" s="30">
        <f>INT(Raw_Orders!C2270)</f>
        <v>42436</v>
      </c>
      <c r="D2270" s="25">
        <f t="shared" si="105"/>
        <v>2016</v>
      </c>
      <c r="E2270" s="25">
        <f t="shared" si="106"/>
        <v>3</v>
      </c>
      <c r="F2270" s="25" t="str">
        <f t="shared" si="107"/>
        <v>Mar</v>
      </c>
      <c r="G2270" s="25">
        <f>Raw_Orders!G2270</f>
        <v>557</v>
      </c>
      <c r="H2270" s="29">
        <f>Raw_Orders!K2270</f>
        <v>2909.61</v>
      </c>
      <c r="I2270" s="25">
        <f>INDEX(tblAccounts[sales_rep_id],MATCH(B2270,tblAccounts[id],0))</f>
        <v>321850</v>
      </c>
      <c r="J2270" s="25">
        <f>INDEX(tblReps[region_id],MATCH(I2270,tblReps[id],0))</f>
        <v>3</v>
      </c>
      <c r="K2270" s="25" t="str">
        <f>INDEX(tblRegions[name],MATCH(J2270,tblRegions[id],0))</f>
        <v>Southeast</v>
      </c>
    </row>
    <row r="2271" spans="1:11" ht="15" customHeight="1" x14ac:dyDescent="0.3">
      <c r="A2271" s="25">
        <f>Raw_Orders!A2271</f>
        <v>2270</v>
      </c>
      <c r="B2271" s="25">
        <f>Raw_Orders!B2271</f>
        <v>2691</v>
      </c>
      <c r="C2271" s="30">
        <f>INT(Raw_Orders!C2271)</f>
        <v>42465</v>
      </c>
      <c r="D2271" s="25">
        <f t="shared" si="105"/>
        <v>2016</v>
      </c>
      <c r="E2271" s="25">
        <f t="shared" si="106"/>
        <v>4</v>
      </c>
      <c r="F2271" s="25" t="str">
        <f t="shared" si="107"/>
        <v>Apr</v>
      </c>
      <c r="G2271" s="25">
        <f>Raw_Orders!G2271</f>
        <v>443</v>
      </c>
      <c r="H2271" s="29">
        <f>Raw_Orders!K2271</f>
        <v>2275.65</v>
      </c>
      <c r="I2271" s="25">
        <f>INDEX(tblAccounts[sales_rep_id],MATCH(B2271,tblAccounts[id],0))</f>
        <v>321850</v>
      </c>
      <c r="J2271" s="25">
        <f>INDEX(tblReps[region_id],MATCH(I2271,tblReps[id],0))</f>
        <v>3</v>
      </c>
      <c r="K2271" s="25" t="str">
        <f>INDEX(tblRegions[name],MATCH(J2271,tblRegions[id],0))</f>
        <v>Southeast</v>
      </c>
    </row>
    <row r="2272" spans="1:11" ht="15" customHeight="1" x14ac:dyDescent="0.3">
      <c r="A2272" s="25">
        <f>Raw_Orders!A2272</f>
        <v>2271</v>
      </c>
      <c r="B2272" s="25">
        <f>Raw_Orders!B2272</f>
        <v>2691</v>
      </c>
      <c r="C2272" s="30">
        <f>INT(Raw_Orders!C2272)</f>
        <v>42495</v>
      </c>
      <c r="D2272" s="25">
        <f t="shared" si="105"/>
        <v>2016</v>
      </c>
      <c r="E2272" s="25">
        <f t="shared" si="106"/>
        <v>5</v>
      </c>
      <c r="F2272" s="25" t="str">
        <f t="shared" si="107"/>
        <v>May</v>
      </c>
      <c r="G2272" s="25">
        <f>Raw_Orders!G2272</f>
        <v>547</v>
      </c>
      <c r="H2272" s="29">
        <f>Raw_Orders!K2272</f>
        <v>2849.65</v>
      </c>
      <c r="I2272" s="25">
        <f>INDEX(tblAccounts[sales_rep_id],MATCH(B2272,tblAccounts[id],0))</f>
        <v>321850</v>
      </c>
      <c r="J2272" s="25">
        <f>INDEX(tblReps[region_id],MATCH(I2272,tblReps[id],0))</f>
        <v>3</v>
      </c>
      <c r="K2272" s="25" t="str">
        <f>INDEX(tblRegions[name],MATCH(J2272,tblRegions[id],0))</f>
        <v>Southeast</v>
      </c>
    </row>
    <row r="2273" spans="1:11" ht="15" customHeight="1" x14ac:dyDescent="0.3">
      <c r="A2273" s="25">
        <f>Raw_Orders!A2273</f>
        <v>2272</v>
      </c>
      <c r="B2273" s="25">
        <f>Raw_Orders!B2273</f>
        <v>2691</v>
      </c>
      <c r="C2273" s="30">
        <f>INT(Raw_Orders!C2273)</f>
        <v>42524</v>
      </c>
      <c r="D2273" s="25">
        <f t="shared" si="105"/>
        <v>2016</v>
      </c>
      <c r="E2273" s="25">
        <f t="shared" si="106"/>
        <v>6</v>
      </c>
      <c r="F2273" s="25" t="str">
        <f t="shared" si="107"/>
        <v>Jun</v>
      </c>
      <c r="G2273" s="25">
        <f>Raw_Orders!G2273</f>
        <v>546</v>
      </c>
      <c r="H2273" s="29">
        <f>Raw_Orders!K2273</f>
        <v>2827.83</v>
      </c>
      <c r="I2273" s="25">
        <f>INDEX(tblAccounts[sales_rep_id],MATCH(B2273,tblAccounts[id],0))</f>
        <v>321850</v>
      </c>
      <c r="J2273" s="25">
        <f>INDEX(tblReps[region_id],MATCH(I2273,tblReps[id],0))</f>
        <v>3</v>
      </c>
      <c r="K2273" s="25" t="str">
        <f>INDEX(tblRegions[name],MATCH(J2273,tblRegions[id],0))</f>
        <v>Southeast</v>
      </c>
    </row>
    <row r="2274" spans="1:11" ht="15" customHeight="1" x14ac:dyDescent="0.3">
      <c r="A2274" s="25">
        <f>Raw_Orders!A2274</f>
        <v>2273</v>
      </c>
      <c r="B2274" s="25">
        <f>Raw_Orders!B2274</f>
        <v>2691</v>
      </c>
      <c r="C2274" s="30">
        <f>INT(Raw_Orders!C2274)</f>
        <v>42554</v>
      </c>
      <c r="D2274" s="25">
        <f t="shared" si="105"/>
        <v>2016</v>
      </c>
      <c r="E2274" s="25">
        <f t="shared" si="106"/>
        <v>7</v>
      </c>
      <c r="F2274" s="25" t="str">
        <f t="shared" si="107"/>
        <v>Jul</v>
      </c>
      <c r="G2274" s="25">
        <f>Raw_Orders!G2274</f>
        <v>457</v>
      </c>
      <c r="H2274" s="29">
        <f>Raw_Orders!K2274</f>
        <v>2297.9299999999998</v>
      </c>
      <c r="I2274" s="25">
        <f>INDEX(tblAccounts[sales_rep_id],MATCH(B2274,tblAccounts[id],0))</f>
        <v>321850</v>
      </c>
      <c r="J2274" s="25">
        <f>INDEX(tblReps[region_id],MATCH(I2274,tblReps[id],0))</f>
        <v>3</v>
      </c>
      <c r="K2274" s="25" t="str">
        <f>INDEX(tblRegions[name],MATCH(J2274,tblRegions[id],0))</f>
        <v>Southeast</v>
      </c>
    </row>
    <row r="2275" spans="1:11" ht="15" customHeight="1" x14ac:dyDescent="0.3">
      <c r="A2275" s="25">
        <f>Raw_Orders!A2275</f>
        <v>2274</v>
      </c>
      <c r="B2275" s="25">
        <f>Raw_Orders!B2275</f>
        <v>2691</v>
      </c>
      <c r="C2275" s="30">
        <f>INT(Raw_Orders!C2275)</f>
        <v>42583</v>
      </c>
      <c r="D2275" s="25">
        <f t="shared" si="105"/>
        <v>2016</v>
      </c>
      <c r="E2275" s="25">
        <f t="shared" si="106"/>
        <v>8</v>
      </c>
      <c r="F2275" s="25" t="str">
        <f t="shared" si="107"/>
        <v>Aug</v>
      </c>
      <c r="G2275" s="25">
        <f>Raw_Orders!G2275</f>
        <v>578</v>
      </c>
      <c r="H2275" s="29">
        <f>Raw_Orders!K2275</f>
        <v>2986.19</v>
      </c>
      <c r="I2275" s="25">
        <f>INDEX(tblAccounts[sales_rep_id],MATCH(B2275,tblAccounts[id],0))</f>
        <v>321850</v>
      </c>
      <c r="J2275" s="25">
        <f>INDEX(tblReps[region_id],MATCH(I2275,tblReps[id],0))</f>
        <v>3</v>
      </c>
      <c r="K2275" s="25" t="str">
        <f>INDEX(tblRegions[name],MATCH(J2275,tblRegions[id],0))</f>
        <v>Southeast</v>
      </c>
    </row>
    <row r="2276" spans="1:11" ht="15" customHeight="1" x14ac:dyDescent="0.3">
      <c r="A2276" s="25">
        <f>Raw_Orders!A2276</f>
        <v>2275</v>
      </c>
      <c r="B2276" s="25">
        <f>Raw_Orders!B2276</f>
        <v>2691</v>
      </c>
      <c r="C2276" s="30">
        <f>INT(Raw_Orders!C2276)</f>
        <v>42612</v>
      </c>
      <c r="D2276" s="25">
        <f t="shared" si="105"/>
        <v>2016</v>
      </c>
      <c r="E2276" s="25">
        <f t="shared" si="106"/>
        <v>8</v>
      </c>
      <c r="F2276" s="25" t="str">
        <f t="shared" si="107"/>
        <v>Aug</v>
      </c>
      <c r="G2276" s="25">
        <f>Raw_Orders!G2276</f>
        <v>1474</v>
      </c>
      <c r="H2276" s="29">
        <f>Raw_Orders!K2276</f>
        <v>7463.51</v>
      </c>
      <c r="I2276" s="25">
        <f>INDEX(tblAccounts[sales_rep_id],MATCH(B2276,tblAccounts[id],0))</f>
        <v>321850</v>
      </c>
      <c r="J2276" s="25">
        <f>INDEX(tblReps[region_id],MATCH(I2276,tblReps[id],0))</f>
        <v>3</v>
      </c>
      <c r="K2276" s="25" t="str">
        <f>INDEX(tblRegions[name],MATCH(J2276,tblRegions[id],0))</f>
        <v>Southeast</v>
      </c>
    </row>
    <row r="2277" spans="1:11" ht="15" customHeight="1" x14ac:dyDescent="0.3">
      <c r="A2277" s="25">
        <f>Raw_Orders!A2277</f>
        <v>2276</v>
      </c>
      <c r="B2277" s="25">
        <f>Raw_Orders!B2277</f>
        <v>2691</v>
      </c>
      <c r="C2277" s="30">
        <f>INT(Raw_Orders!C2277)</f>
        <v>42642</v>
      </c>
      <c r="D2277" s="25">
        <f t="shared" si="105"/>
        <v>2016</v>
      </c>
      <c r="E2277" s="25">
        <f t="shared" si="106"/>
        <v>9</v>
      </c>
      <c r="F2277" s="25" t="str">
        <f t="shared" si="107"/>
        <v>Sep</v>
      </c>
      <c r="G2277" s="25">
        <f>Raw_Orders!G2277</f>
        <v>580</v>
      </c>
      <c r="H2277" s="29">
        <f>Raw_Orders!K2277</f>
        <v>3125.13</v>
      </c>
      <c r="I2277" s="25">
        <f>INDEX(tblAccounts[sales_rep_id],MATCH(B2277,tblAccounts[id],0))</f>
        <v>321850</v>
      </c>
      <c r="J2277" s="25">
        <f>INDEX(tblReps[region_id],MATCH(I2277,tblReps[id],0))</f>
        <v>3</v>
      </c>
      <c r="K2277" s="25" t="str">
        <f>INDEX(tblRegions[name],MATCH(J2277,tblRegions[id],0))</f>
        <v>Southeast</v>
      </c>
    </row>
    <row r="2278" spans="1:11" ht="15" customHeight="1" x14ac:dyDescent="0.3">
      <c r="A2278" s="25">
        <f>Raw_Orders!A2278</f>
        <v>2277</v>
      </c>
      <c r="B2278" s="25">
        <f>Raw_Orders!B2278</f>
        <v>2691</v>
      </c>
      <c r="C2278" s="30">
        <f>INT(Raw_Orders!C2278)</f>
        <v>42672</v>
      </c>
      <c r="D2278" s="25">
        <f t="shared" si="105"/>
        <v>2016</v>
      </c>
      <c r="E2278" s="25">
        <f t="shared" si="106"/>
        <v>10</v>
      </c>
      <c r="F2278" s="25" t="str">
        <f t="shared" si="107"/>
        <v>Oct</v>
      </c>
      <c r="G2278" s="25">
        <f>Raw_Orders!G2278</f>
        <v>583</v>
      </c>
      <c r="H2278" s="29">
        <f>Raw_Orders!K2278</f>
        <v>3198.33</v>
      </c>
      <c r="I2278" s="25">
        <f>INDEX(tblAccounts[sales_rep_id],MATCH(B2278,tblAccounts[id],0))</f>
        <v>321850</v>
      </c>
      <c r="J2278" s="25">
        <f>INDEX(tblReps[region_id],MATCH(I2278,tblReps[id],0))</f>
        <v>3</v>
      </c>
      <c r="K2278" s="25" t="str">
        <f>INDEX(tblRegions[name],MATCH(J2278,tblRegions[id],0))</f>
        <v>Southeast</v>
      </c>
    </row>
    <row r="2279" spans="1:11" ht="15" customHeight="1" x14ac:dyDescent="0.3">
      <c r="A2279" s="25">
        <f>Raw_Orders!A2279</f>
        <v>2278</v>
      </c>
      <c r="B2279" s="25">
        <f>Raw_Orders!B2279</f>
        <v>2691</v>
      </c>
      <c r="C2279" s="30">
        <f>INT(Raw_Orders!C2279)</f>
        <v>42702</v>
      </c>
      <c r="D2279" s="25">
        <f t="shared" si="105"/>
        <v>2016</v>
      </c>
      <c r="E2279" s="25">
        <f t="shared" si="106"/>
        <v>11</v>
      </c>
      <c r="F2279" s="25" t="str">
        <f t="shared" si="107"/>
        <v>Nov</v>
      </c>
      <c r="G2279" s="25">
        <f>Raw_Orders!G2279</f>
        <v>531</v>
      </c>
      <c r="H2279" s="29">
        <f>Raw_Orders!K2279</f>
        <v>2732.92</v>
      </c>
      <c r="I2279" s="25">
        <f>INDEX(tblAccounts[sales_rep_id],MATCH(B2279,tblAccounts[id],0))</f>
        <v>321850</v>
      </c>
      <c r="J2279" s="25">
        <f>INDEX(tblReps[region_id],MATCH(I2279,tblReps[id],0))</f>
        <v>3</v>
      </c>
      <c r="K2279" s="25" t="str">
        <f>INDEX(tblRegions[name],MATCH(J2279,tblRegions[id],0))</f>
        <v>Southeast</v>
      </c>
    </row>
    <row r="2280" spans="1:11" ht="15" customHeight="1" x14ac:dyDescent="0.3">
      <c r="A2280" s="25">
        <f>Raw_Orders!A2280</f>
        <v>2279</v>
      </c>
      <c r="B2280" s="25">
        <f>Raw_Orders!B2280</f>
        <v>2691</v>
      </c>
      <c r="C2280" s="30">
        <f>INT(Raw_Orders!C2280)</f>
        <v>42732</v>
      </c>
      <c r="D2280" s="25">
        <f t="shared" si="105"/>
        <v>2016</v>
      </c>
      <c r="E2280" s="25">
        <f t="shared" si="106"/>
        <v>12</v>
      </c>
      <c r="F2280" s="25" t="str">
        <f t="shared" si="107"/>
        <v>Dec</v>
      </c>
      <c r="G2280" s="25">
        <f>Raw_Orders!G2280</f>
        <v>582</v>
      </c>
      <c r="H2280" s="29">
        <f>Raw_Orders!K2280</f>
        <v>2906.68</v>
      </c>
      <c r="I2280" s="25">
        <f>INDEX(tblAccounts[sales_rep_id],MATCH(B2280,tblAccounts[id],0))</f>
        <v>321850</v>
      </c>
      <c r="J2280" s="25">
        <f>INDEX(tblReps[region_id],MATCH(I2280,tblReps[id],0))</f>
        <v>3</v>
      </c>
      <c r="K2280" s="25" t="str">
        <f>INDEX(tblRegions[name],MATCH(J2280,tblRegions[id],0))</f>
        <v>Southeast</v>
      </c>
    </row>
    <row r="2281" spans="1:11" ht="15" customHeight="1" x14ac:dyDescent="0.3">
      <c r="A2281" s="25">
        <f>Raw_Orders!A2281</f>
        <v>2280</v>
      </c>
      <c r="B2281" s="25">
        <f>Raw_Orders!B2281</f>
        <v>2701</v>
      </c>
      <c r="C2281" s="30">
        <f>INT(Raw_Orders!C2281)</f>
        <v>42332</v>
      </c>
      <c r="D2281" s="25">
        <f t="shared" si="105"/>
        <v>2015</v>
      </c>
      <c r="E2281" s="25">
        <f t="shared" si="106"/>
        <v>11</v>
      </c>
      <c r="F2281" s="25" t="str">
        <f t="shared" si="107"/>
        <v>Nov</v>
      </c>
      <c r="G2281" s="25">
        <f>Raw_Orders!G2281</f>
        <v>166</v>
      </c>
      <c r="H2281" s="29">
        <f>Raw_Orders!K2281</f>
        <v>856.51</v>
      </c>
      <c r="I2281" s="25">
        <f>INDEX(tblAccounts[sales_rep_id],MATCH(B2281,tblAccounts[id],0))</f>
        <v>321860</v>
      </c>
      <c r="J2281" s="25">
        <f>INDEX(tblReps[region_id],MATCH(I2281,tblReps[id],0))</f>
        <v>3</v>
      </c>
      <c r="K2281" s="25" t="str">
        <f>INDEX(tblRegions[name],MATCH(J2281,tblRegions[id],0))</f>
        <v>Southeast</v>
      </c>
    </row>
    <row r="2282" spans="1:11" ht="15" customHeight="1" x14ac:dyDescent="0.3">
      <c r="A2282" s="25">
        <f>Raw_Orders!A2282</f>
        <v>2281</v>
      </c>
      <c r="B2282" s="25">
        <f>Raw_Orders!B2282</f>
        <v>2701</v>
      </c>
      <c r="C2282" s="30">
        <f>INT(Raw_Orders!C2282)</f>
        <v>42362</v>
      </c>
      <c r="D2282" s="25">
        <f t="shared" si="105"/>
        <v>2015</v>
      </c>
      <c r="E2282" s="25">
        <f t="shared" si="106"/>
        <v>12</v>
      </c>
      <c r="F2282" s="25" t="str">
        <f t="shared" si="107"/>
        <v>Dec</v>
      </c>
      <c r="G2282" s="25">
        <f>Raw_Orders!G2282</f>
        <v>163</v>
      </c>
      <c r="H2282" s="29">
        <f>Raw_Orders!K2282</f>
        <v>932.25</v>
      </c>
      <c r="I2282" s="25">
        <f>INDEX(tblAccounts[sales_rep_id],MATCH(B2282,tblAccounts[id],0))</f>
        <v>321860</v>
      </c>
      <c r="J2282" s="25">
        <f>INDEX(tblReps[region_id],MATCH(I2282,tblReps[id],0))</f>
        <v>3</v>
      </c>
      <c r="K2282" s="25" t="str">
        <f>INDEX(tblRegions[name],MATCH(J2282,tblRegions[id],0))</f>
        <v>Southeast</v>
      </c>
    </row>
    <row r="2283" spans="1:11" ht="15" customHeight="1" x14ac:dyDescent="0.3">
      <c r="A2283" s="25">
        <f>Raw_Orders!A2283</f>
        <v>2282</v>
      </c>
      <c r="B2283" s="25">
        <f>Raw_Orders!B2283</f>
        <v>2701</v>
      </c>
      <c r="C2283" s="30">
        <f>INT(Raw_Orders!C2283)</f>
        <v>42392</v>
      </c>
      <c r="D2283" s="25">
        <f t="shared" si="105"/>
        <v>2016</v>
      </c>
      <c r="E2283" s="25">
        <f t="shared" si="106"/>
        <v>1</v>
      </c>
      <c r="F2283" s="25" t="str">
        <f t="shared" si="107"/>
        <v>Jan</v>
      </c>
      <c r="G2283" s="25">
        <f>Raw_Orders!G2283</f>
        <v>288</v>
      </c>
      <c r="H2283" s="29">
        <f>Raw_Orders!K2283</f>
        <v>1843.8</v>
      </c>
      <c r="I2283" s="25">
        <f>INDEX(tblAccounts[sales_rep_id],MATCH(B2283,tblAccounts[id],0))</f>
        <v>321860</v>
      </c>
      <c r="J2283" s="25">
        <f>INDEX(tblReps[region_id],MATCH(I2283,tblReps[id],0))</f>
        <v>3</v>
      </c>
      <c r="K2283" s="25" t="str">
        <f>INDEX(tblRegions[name],MATCH(J2283,tblRegions[id],0))</f>
        <v>Southeast</v>
      </c>
    </row>
    <row r="2284" spans="1:11" ht="15" customHeight="1" x14ac:dyDescent="0.3">
      <c r="A2284" s="25">
        <f>Raw_Orders!A2284</f>
        <v>2283</v>
      </c>
      <c r="B2284" s="25">
        <f>Raw_Orders!B2284</f>
        <v>2701</v>
      </c>
      <c r="C2284" s="30">
        <f>INT(Raw_Orders!C2284)</f>
        <v>42422</v>
      </c>
      <c r="D2284" s="25">
        <f t="shared" si="105"/>
        <v>2016</v>
      </c>
      <c r="E2284" s="25">
        <f t="shared" si="106"/>
        <v>2</v>
      </c>
      <c r="F2284" s="25" t="str">
        <f t="shared" si="107"/>
        <v>Feb</v>
      </c>
      <c r="G2284" s="25">
        <f>Raw_Orders!G2284</f>
        <v>127</v>
      </c>
      <c r="H2284" s="29">
        <f>Raw_Orders!K2284</f>
        <v>683.73</v>
      </c>
      <c r="I2284" s="25">
        <f>INDEX(tblAccounts[sales_rep_id],MATCH(B2284,tblAccounts[id],0))</f>
        <v>321860</v>
      </c>
      <c r="J2284" s="25">
        <f>INDEX(tblReps[region_id],MATCH(I2284,tblReps[id],0))</f>
        <v>3</v>
      </c>
      <c r="K2284" s="25" t="str">
        <f>INDEX(tblRegions[name],MATCH(J2284,tblRegions[id],0))</f>
        <v>Southeast</v>
      </c>
    </row>
    <row r="2285" spans="1:11" ht="15" customHeight="1" x14ac:dyDescent="0.3">
      <c r="A2285" s="25">
        <f>Raw_Orders!A2285</f>
        <v>2284</v>
      </c>
      <c r="B2285" s="25">
        <f>Raw_Orders!B2285</f>
        <v>2701</v>
      </c>
      <c r="C2285" s="30">
        <f>INT(Raw_Orders!C2285)</f>
        <v>42451</v>
      </c>
      <c r="D2285" s="25">
        <f t="shared" si="105"/>
        <v>2016</v>
      </c>
      <c r="E2285" s="25">
        <f t="shared" si="106"/>
        <v>3</v>
      </c>
      <c r="F2285" s="25" t="str">
        <f t="shared" si="107"/>
        <v>Mar</v>
      </c>
      <c r="G2285" s="25">
        <f>Raw_Orders!G2285</f>
        <v>2172</v>
      </c>
      <c r="H2285" s="29">
        <f>Raw_Orders!K2285</f>
        <v>17148.32</v>
      </c>
      <c r="I2285" s="25">
        <f>INDEX(tblAccounts[sales_rep_id],MATCH(B2285,tblAccounts[id],0))</f>
        <v>321860</v>
      </c>
      <c r="J2285" s="25">
        <f>INDEX(tblReps[region_id],MATCH(I2285,tblReps[id],0))</f>
        <v>3</v>
      </c>
      <c r="K2285" s="25" t="str">
        <f>INDEX(tblRegions[name],MATCH(J2285,tblRegions[id],0))</f>
        <v>Southeast</v>
      </c>
    </row>
    <row r="2286" spans="1:11" ht="15" customHeight="1" x14ac:dyDescent="0.3">
      <c r="A2286" s="25">
        <f>Raw_Orders!A2286</f>
        <v>2285</v>
      </c>
      <c r="B2286" s="25">
        <f>Raw_Orders!B2286</f>
        <v>2701</v>
      </c>
      <c r="C2286" s="30">
        <f>INT(Raw_Orders!C2286)</f>
        <v>42480</v>
      </c>
      <c r="D2286" s="25">
        <f t="shared" si="105"/>
        <v>2016</v>
      </c>
      <c r="E2286" s="25">
        <f t="shared" si="106"/>
        <v>4</v>
      </c>
      <c r="F2286" s="25" t="str">
        <f t="shared" si="107"/>
        <v>Apr</v>
      </c>
      <c r="G2286" s="25">
        <f>Raw_Orders!G2286</f>
        <v>125</v>
      </c>
      <c r="H2286" s="29">
        <f>Raw_Orders!K2286</f>
        <v>656.25</v>
      </c>
      <c r="I2286" s="25">
        <f>INDEX(tblAccounts[sales_rep_id],MATCH(B2286,tblAccounts[id],0))</f>
        <v>321860</v>
      </c>
      <c r="J2286" s="25">
        <f>INDEX(tblReps[region_id],MATCH(I2286,tblReps[id],0))</f>
        <v>3</v>
      </c>
      <c r="K2286" s="25" t="str">
        <f>INDEX(tblRegions[name],MATCH(J2286,tblRegions[id],0))</f>
        <v>Southeast</v>
      </c>
    </row>
    <row r="2287" spans="1:11" ht="15" customHeight="1" x14ac:dyDescent="0.3">
      <c r="A2287" s="25">
        <f>Raw_Orders!A2287</f>
        <v>2286</v>
      </c>
      <c r="B2287" s="25">
        <f>Raw_Orders!B2287</f>
        <v>2701</v>
      </c>
      <c r="C2287" s="30">
        <f>INT(Raw_Orders!C2287)</f>
        <v>42510</v>
      </c>
      <c r="D2287" s="25">
        <f t="shared" si="105"/>
        <v>2016</v>
      </c>
      <c r="E2287" s="25">
        <f t="shared" si="106"/>
        <v>5</v>
      </c>
      <c r="F2287" s="25" t="str">
        <f t="shared" si="107"/>
        <v>May</v>
      </c>
      <c r="G2287" s="25">
        <f>Raw_Orders!G2287</f>
        <v>182</v>
      </c>
      <c r="H2287" s="29">
        <f>Raw_Orders!K2287</f>
        <v>952</v>
      </c>
      <c r="I2287" s="25">
        <f>INDEX(tblAccounts[sales_rep_id],MATCH(B2287,tblAccounts[id],0))</f>
        <v>321860</v>
      </c>
      <c r="J2287" s="25">
        <f>INDEX(tblReps[region_id],MATCH(I2287,tblReps[id],0))</f>
        <v>3</v>
      </c>
      <c r="K2287" s="25" t="str">
        <f>INDEX(tblRegions[name],MATCH(J2287,tblRegions[id],0))</f>
        <v>Southeast</v>
      </c>
    </row>
    <row r="2288" spans="1:11" ht="15" customHeight="1" x14ac:dyDescent="0.3">
      <c r="A2288" s="25">
        <f>Raw_Orders!A2288</f>
        <v>2287</v>
      </c>
      <c r="B2288" s="25">
        <f>Raw_Orders!B2288</f>
        <v>2701</v>
      </c>
      <c r="C2288" s="30">
        <f>INT(Raw_Orders!C2288)</f>
        <v>42540</v>
      </c>
      <c r="D2288" s="25">
        <f t="shared" si="105"/>
        <v>2016</v>
      </c>
      <c r="E2288" s="25">
        <f t="shared" si="106"/>
        <v>6</v>
      </c>
      <c r="F2288" s="25" t="str">
        <f t="shared" si="107"/>
        <v>Jun</v>
      </c>
      <c r="G2288" s="25">
        <f>Raw_Orders!G2288</f>
        <v>189</v>
      </c>
      <c r="H2288" s="29">
        <f>Raw_Orders!K2288</f>
        <v>1021.89</v>
      </c>
      <c r="I2288" s="25">
        <f>INDEX(tblAccounts[sales_rep_id],MATCH(B2288,tblAccounts[id],0))</f>
        <v>321860</v>
      </c>
      <c r="J2288" s="25">
        <f>INDEX(tblReps[region_id],MATCH(I2288,tblReps[id],0))</f>
        <v>3</v>
      </c>
      <c r="K2288" s="25" t="str">
        <f>INDEX(tblRegions[name],MATCH(J2288,tblRegions[id],0))</f>
        <v>Southeast</v>
      </c>
    </row>
    <row r="2289" spans="1:11" ht="15" customHeight="1" x14ac:dyDescent="0.3">
      <c r="A2289" s="25">
        <f>Raw_Orders!A2289</f>
        <v>2288</v>
      </c>
      <c r="B2289" s="25">
        <f>Raw_Orders!B2289</f>
        <v>2701</v>
      </c>
      <c r="C2289" s="30">
        <f>INT(Raw_Orders!C2289)</f>
        <v>42569</v>
      </c>
      <c r="D2289" s="25">
        <f t="shared" si="105"/>
        <v>2016</v>
      </c>
      <c r="E2289" s="25">
        <f t="shared" si="106"/>
        <v>7</v>
      </c>
      <c r="F2289" s="25" t="str">
        <f t="shared" si="107"/>
        <v>Jul</v>
      </c>
      <c r="G2289" s="25">
        <f>Raw_Orders!G2289</f>
        <v>211</v>
      </c>
      <c r="H2289" s="29">
        <f>Raw_Orders!K2289</f>
        <v>1183.01</v>
      </c>
      <c r="I2289" s="25">
        <f>INDEX(tblAccounts[sales_rep_id],MATCH(B2289,tblAccounts[id],0))</f>
        <v>321860</v>
      </c>
      <c r="J2289" s="25">
        <f>INDEX(tblReps[region_id],MATCH(I2289,tblReps[id],0))</f>
        <v>3</v>
      </c>
      <c r="K2289" s="25" t="str">
        <f>INDEX(tblRegions[name],MATCH(J2289,tblRegions[id],0))</f>
        <v>Southeast</v>
      </c>
    </row>
    <row r="2290" spans="1:11" ht="15" customHeight="1" x14ac:dyDescent="0.3">
      <c r="A2290" s="25">
        <f>Raw_Orders!A2290</f>
        <v>2289</v>
      </c>
      <c r="B2290" s="25">
        <f>Raw_Orders!B2290</f>
        <v>2701</v>
      </c>
      <c r="C2290" s="30">
        <f>INT(Raw_Orders!C2290)</f>
        <v>42598</v>
      </c>
      <c r="D2290" s="25">
        <f t="shared" si="105"/>
        <v>2016</v>
      </c>
      <c r="E2290" s="25">
        <f t="shared" si="106"/>
        <v>8</v>
      </c>
      <c r="F2290" s="25" t="str">
        <f t="shared" si="107"/>
        <v>Aug</v>
      </c>
      <c r="G2290" s="25">
        <f>Raw_Orders!G2290</f>
        <v>255</v>
      </c>
      <c r="H2290" s="29">
        <f>Raw_Orders!K2290</f>
        <v>1579.13</v>
      </c>
      <c r="I2290" s="25">
        <f>INDEX(tblAccounts[sales_rep_id],MATCH(B2290,tblAccounts[id],0))</f>
        <v>321860</v>
      </c>
      <c r="J2290" s="25">
        <f>INDEX(tblReps[region_id],MATCH(I2290,tblReps[id],0))</f>
        <v>3</v>
      </c>
      <c r="K2290" s="25" t="str">
        <f>INDEX(tblRegions[name],MATCH(J2290,tblRegions[id],0))</f>
        <v>Southeast</v>
      </c>
    </row>
    <row r="2291" spans="1:11" ht="15" customHeight="1" x14ac:dyDescent="0.3">
      <c r="A2291" s="25">
        <f>Raw_Orders!A2291</f>
        <v>2290</v>
      </c>
      <c r="B2291" s="25">
        <f>Raw_Orders!B2291</f>
        <v>2701</v>
      </c>
      <c r="C2291" s="30">
        <f>INT(Raw_Orders!C2291)</f>
        <v>42628</v>
      </c>
      <c r="D2291" s="25">
        <f t="shared" si="105"/>
        <v>2016</v>
      </c>
      <c r="E2291" s="25">
        <f t="shared" si="106"/>
        <v>9</v>
      </c>
      <c r="F2291" s="25" t="str">
        <f t="shared" si="107"/>
        <v>Sep</v>
      </c>
      <c r="G2291" s="25">
        <f>Raw_Orders!G2291</f>
        <v>111</v>
      </c>
      <c r="H2291" s="29">
        <f>Raw_Orders!K2291</f>
        <v>588.89</v>
      </c>
      <c r="I2291" s="25">
        <f>INDEX(tblAccounts[sales_rep_id],MATCH(B2291,tblAccounts[id],0))</f>
        <v>321860</v>
      </c>
      <c r="J2291" s="25">
        <f>INDEX(tblReps[region_id],MATCH(I2291,tblReps[id],0))</f>
        <v>3</v>
      </c>
      <c r="K2291" s="25" t="str">
        <f>INDEX(tblRegions[name],MATCH(J2291,tblRegions[id],0))</f>
        <v>Southeast</v>
      </c>
    </row>
    <row r="2292" spans="1:11" ht="15" customHeight="1" x14ac:dyDescent="0.3">
      <c r="A2292" s="25">
        <f>Raw_Orders!A2292</f>
        <v>2291</v>
      </c>
      <c r="B2292" s="25">
        <f>Raw_Orders!B2292</f>
        <v>2701</v>
      </c>
      <c r="C2292" s="30">
        <f>INT(Raw_Orders!C2292)</f>
        <v>42657</v>
      </c>
      <c r="D2292" s="25">
        <f t="shared" si="105"/>
        <v>2016</v>
      </c>
      <c r="E2292" s="25">
        <f t="shared" si="106"/>
        <v>10</v>
      </c>
      <c r="F2292" s="25" t="str">
        <f t="shared" si="107"/>
        <v>Oct</v>
      </c>
      <c r="G2292" s="25">
        <f>Raw_Orders!G2292</f>
        <v>168</v>
      </c>
      <c r="H2292" s="29">
        <f>Raw_Orders!K2292</f>
        <v>920.27</v>
      </c>
      <c r="I2292" s="25">
        <f>INDEX(tblAccounts[sales_rep_id],MATCH(B2292,tblAccounts[id],0))</f>
        <v>321860</v>
      </c>
      <c r="J2292" s="25">
        <f>INDEX(tblReps[region_id],MATCH(I2292,tblReps[id],0))</f>
        <v>3</v>
      </c>
      <c r="K2292" s="25" t="str">
        <f>INDEX(tblRegions[name],MATCH(J2292,tblRegions[id],0))</f>
        <v>Southeast</v>
      </c>
    </row>
    <row r="2293" spans="1:11" ht="15" customHeight="1" x14ac:dyDescent="0.3">
      <c r="A2293" s="25">
        <f>Raw_Orders!A2293</f>
        <v>2292</v>
      </c>
      <c r="B2293" s="25">
        <f>Raw_Orders!B2293</f>
        <v>2701</v>
      </c>
      <c r="C2293" s="30">
        <f>INT(Raw_Orders!C2293)</f>
        <v>42686</v>
      </c>
      <c r="D2293" s="25">
        <f t="shared" si="105"/>
        <v>2016</v>
      </c>
      <c r="E2293" s="25">
        <f t="shared" si="106"/>
        <v>11</v>
      </c>
      <c r="F2293" s="25" t="str">
        <f t="shared" si="107"/>
        <v>Nov</v>
      </c>
      <c r="G2293" s="25">
        <f>Raw_Orders!G2293</f>
        <v>132</v>
      </c>
      <c r="H2293" s="29">
        <f>Raw_Orders!K2293</f>
        <v>701.2</v>
      </c>
      <c r="I2293" s="25">
        <f>INDEX(tblAccounts[sales_rep_id],MATCH(B2293,tblAccounts[id],0))</f>
        <v>321860</v>
      </c>
      <c r="J2293" s="25">
        <f>INDEX(tblReps[region_id],MATCH(I2293,tblReps[id],0))</f>
        <v>3</v>
      </c>
      <c r="K2293" s="25" t="str">
        <f>INDEX(tblRegions[name],MATCH(J2293,tblRegions[id],0))</f>
        <v>Southeast</v>
      </c>
    </row>
    <row r="2294" spans="1:11" ht="15" customHeight="1" x14ac:dyDescent="0.3">
      <c r="A2294" s="25">
        <f>Raw_Orders!A2294</f>
        <v>2293</v>
      </c>
      <c r="B2294" s="25">
        <f>Raw_Orders!B2294</f>
        <v>2701</v>
      </c>
      <c r="C2294" s="30">
        <f>INT(Raw_Orders!C2294)</f>
        <v>42715</v>
      </c>
      <c r="D2294" s="25">
        <f t="shared" si="105"/>
        <v>2016</v>
      </c>
      <c r="E2294" s="25">
        <f t="shared" si="106"/>
        <v>12</v>
      </c>
      <c r="F2294" s="25" t="str">
        <f t="shared" si="107"/>
        <v>Dec</v>
      </c>
      <c r="G2294" s="25">
        <f>Raw_Orders!G2294</f>
        <v>189</v>
      </c>
      <c r="H2294" s="29">
        <f>Raw_Orders!K2294</f>
        <v>1055.1400000000001</v>
      </c>
      <c r="I2294" s="25">
        <f>INDEX(tblAccounts[sales_rep_id],MATCH(B2294,tblAccounts[id],0))</f>
        <v>321860</v>
      </c>
      <c r="J2294" s="25">
        <f>INDEX(tblReps[region_id],MATCH(I2294,tblReps[id],0))</f>
        <v>3</v>
      </c>
      <c r="K2294" s="25" t="str">
        <f>INDEX(tblRegions[name],MATCH(J2294,tblRegions[id],0))</f>
        <v>Southeast</v>
      </c>
    </row>
    <row r="2295" spans="1:11" ht="15" customHeight="1" x14ac:dyDescent="0.3">
      <c r="A2295" s="25">
        <f>Raw_Orders!A2295</f>
        <v>2294</v>
      </c>
      <c r="B2295" s="25">
        <f>Raw_Orders!B2295</f>
        <v>2711</v>
      </c>
      <c r="C2295" s="30">
        <f>INT(Raw_Orders!C2295)</f>
        <v>42479</v>
      </c>
      <c r="D2295" s="25">
        <f t="shared" si="105"/>
        <v>2016</v>
      </c>
      <c r="E2295" s="25">
        <f t="shared" si="106"/>
        <v>4</v>
      </c>
      <c r="F2295" s="25" t="str">
        <f t="shared" si="107"/>
        <v>Apr</v>
      </c>
      <c r="G2295" s="25">
        <f>Raw_Orders!G2295</f>
        <v>545</v>
      </c>
      <c r="H2295" s="29">
        <f>Raw_Orders!K2295</f>
        <v>2769.63</v>
      </c>
      <c r="I2295" s="25">
        <f>INDEX(tblAccounts[sales_rep_id],MATCH(B2295,tblAccounts[id],0))</f>
        <v>321870</v>
      </c>
      <c r="J2295" s="25">
        <f>INDEX(tblReps[region_id],MATCH(I2295,tblReps[id],0))</f>
        <v>3</v>
      </c>
      <c r="K2295" s="25" t="str">
        <f>INDEX(tblRegions[name],MATCH(J2295,tblRegions[id],0))</f>
        <v>Southeast</v>
      </c>
    </row>
    <row r="2296" spans="1:11" ht="15" customHeight="1" x14ac:dyDescent="0.3">
      <c r="A2296" s="25">
        <f>Raw_Orders!A2296</f>
        <v>2295</v>
      </c>
      <c r="B2296" s="25">
        <f>Raw_Orders!B2296</f>
        <v>2711</v>
      </c>
      <c r="C2296" s="30">
        <f>INT(Raw_Orders!C2296)</f>
        <v>42509</v>
      </c>
      <c r="D2296" s="25">
        <f t="shared" si="105"/>
        <v>2016</v>
      </c>
      <c r="E2296" s="25">
        <f t="shared" si="106"/>
        <v>5</v>
      </c>
      <c r="F2296" s="25" t="str">
        <f t="shared" si="107"/>
        <v>May</v>
      </c>
      <c r="G2296" s="25">
        <f>Raw_Orders!G2296</f>
        <v>571</v>
      </c>
      <c r="H2296" s="29">
        <f>Raw_Orders!K2296</f>
        <v>3070.83</v>
      </c>
      <c r="I2296" s="25">
        <f>INDEX(tblAccounts[sales_rep_id],MATCH(B2296,tblAccounts[id],0))</f>
        <v>321870</v>
      </c>
      <c r="J2296" s="25">
        <f>INDEX(tblReps[region_id],MATCH(I2296,tblReps[id],0))</f>
        <v>3</v>
      </c>
      <c r="K2296" s="25" t="str">
        <f>INDEX(tblRegions[name],MATCH(J2296,tblRegions[id],0))</f>
        <v>Southeast</v>
      </c>
    </row>
    <row r="2297" spans="1:11" ht="15" customHeight="1" x14ac:dyDescent="0.3">
      <c r="A2297" s="25">
        <f>Raw_Orders!A2297</f>
        <v>2296</v>
      </c>
      <c r="B2297" s="25">
        <f>Raw_Orders!B2297</f>
        <v>2711</v>
      </c>
      <c r="C2297" s="30">
        <f>INT(Raw_Orders!C2297)</f>
        <v>42539</v>
      </c>
      <c r="D2297" s="25">
        <f t="shared" si="105"/>
        <v>2016</v>
      </c>
      <c r="E2297" s="25">
        <f t="shared" si="106"/>
        <v>6</v>
      </c>
      <c r="F2297" s="25" t="str">
        <f t="shared" si="107"/>
        <v>Jun</v>
      </c>
      <c r="G2297" s="25">
        <f>Raw_Orders!G2297</f>
        <v>504</v>
      </c>
      <c r="H2297" s="29">
        <f>Raw_Orders!K2297</f>
        <v>2565.02</v>
      </c>
      <c r="I2297" s="25">
        <f>INDEX(tblAccounts[sales_rep_id],MATCH(B2297,tblAccounts[id],0))</f>
        <v>321870</v>
      </c>
      <c r="J2297" s="25">
        <f>INDEX(tblReps[region_id],MATCH(I2297,tblReps[id],0))</f>
        <v>3</v>
      </c>
      <c r="K2297" s="25" t="str">
        <f>INDEX(tblRegions[name],MATCH(J2297,tblRegions[id],0))</f>
        <v>Southeast</v>
      </c>
    </row>
    <row r="2298" spans="1:11" ht="15" customHeight="1" x14ac:dyDescent="0.3">
      <c r="A2298" s="25">
        <f>Raw_Orders!A2298</f>
        <v>2297</v>
      </c>
      <c r="B2298" s="25">
        <f>Raw_Orders!B2298</f>
        <v>2711</v>
      </c>
      <c r="C2298" s="30">
        <f>INT(Raw_Orders!C2298)</f>
        <v>42568</v>
      </c>
      <c r="D2298" s="25">
        <f t="shared" si="105"/>
        <v>2016</v>
      </c>
      <c r="E2298" s="25">
        <f t="shared" si="106"/>
        <v>7</v>
      </c>
      <c r="F2298" s="25" t="str">
        <f t="shared" si="107"/>
        <v>Jul</v>
      </c>
      <c r="G2298" s="25">
        <f>Raw_Orders!G2298</f>
        <v>781</v>
      </c>
      <c r="H2298" s="29">
        <f>Raw_Orders!K2298</f>
        <v>4634.87</v>
      </c>
      <c r="I2298" s="25">
        <f>INDEX(tblAccounts[sales_rep_id],MATCH(B2298,tblAccounts[id],0))</f>
        <v>321870</v>
      </c>
      <c r="J2298" s="25">
        <f>INDEX(tblReps[region_id],MATCH(I2298,tblReps[id],0))</f>
        <v>3</v>
      </c>
      <c r="K2298" s="25" t="str">
        <f>INDEX(tblRegions[name],MATCH(J2298,tblRegions[id],0))</f>
        <v>Southeast</v>
      </c>
    </row>
    <row r="2299" spans="1:11" ht="15" customHeight="1" x14ac:dyDescent="0.3">
      <c r="A2299" s="25">
        <f>Raw_Orders!A2299</f>
        <v>2298</v>
      </c>
      <c r="B2299" s="25">
        <f>Raw_Orders!B2299</f>
        <v>2711</v>
      </c>
      <c r="C2299" s="30">
        <f>INT(Raw_Orders!C2299)</f>
        <v>42598</v>
      </c>
      <c r="D2299" s="25">
        <f t="shared" si="105"/>
        <v>2016</v>
      </c>
      <c r="E2299" s="25">
        <f t="shared" si="106"/>
        <v>8</v>
      </c>
      <c r="F2299" s="25" t="str">
        <f t="shared" si="107"/>
        <v>Aug</v>
      </c>
      <c r="G2299" s="25">
        <f>Raw_Orders!G2299</f>
        <v>533</v>
      </c>
      <c r="H2299" s="29">
        <f>Raw_Orders!K2299</f>
        <v>2710.95</v>
      </c>
      <c r="I2299" s="25">
        <f>INDEX(tblAccounts[sales_rep_id],MATCH(B2299,tblAccounts[id],0))</f>
        <v>321870</v>
      </c>
      <c r="J2299" s="25">
        <f>INDEX(tblReps[region_id],MATCH(I2299,tblReps[id],0))</f>
        <v>3</v>
      </c>
      <c r="K2299" s="25" t="str">
        <f>INDEX(tblRegions[name],MATCH(J2299,tblRegions[id],0))</f>
        <v>Southeast</v>
      </c>
    </row>
    <row r="2300" spans="1:11" ht="15" customHeight="1" x14ac:dyDescent="0.3">
      <c r="A2300" s="25">
        <f>Raw_Orders!A2300</f>
        <v>2299</v>
      </c>
      <c r="B2300" s="25">
        <f>Raw_Orders!B2300</f>
        <v>2711</v>
      </c>
      <c r="C2300" s="30">
        <f>INT(Raw_Orders!C2300)</f>
        <v>42627</v>
      </c>
      <c r="D2300" s="25">
        <f t="shared" si="105"/>
        <v>2016</v>
      </c>
      <c r="E2300" s="25">
        <f t="shared" si="106"/>
        <v>9</v>
      </c>
      <c r="F2300" s="25" t="str">
        <f t="shared" si="107"/>
        <v>Sep</v>
      </c>
      <c r="G2300" s="25">
        <f>Raw_Orders!G2300</f>
        <v>501</v>
      </c>
      <c r="H2300" s="29">
        <f>Raw_Orders!K2300</f>
        <v>2534.42</v>
      </c>
      <c r="I2300" s="25">
        <f>INDEX(tblAccounts[sales_rep_id],MATCH(B2300,tblAccounts[id],0))</f>
        <v>321870</v>
      </c>
      <c r="J2300" s="25">
        <f>INDEX(tblReps[region_id],MATCH(I2300,tblReps[id],0))</f>
        <v>3</v>
      </c>
      <c r="K2300" s="25" t="str">
        <f>INDEX(tblRegions[name],MATCH(J2300,tblRegions[id],0))</f>
        <v>Southeast</v>
      </c>
    </row>
    <row r="2301" spans="1:11" ht="15" customHeight="1" x14ac:dyDescent="0.3">
      <c r="A2301" s="25">
        <f>Raw_Orders!A2301</f>
        <v>2300</v>
      </c>
      <c r="B2301" s="25">
        <f>Raw_Orders!B2301</f>
        <v>2711</v>
      </c>
      <c r="C2301" s="30">
        <f>INT(Raw_Orders!C2301)</f>
        <v>42656</v>
      </c>
      <c r="D2301" s="25">
        <f t="shared" si="105"/>
        <v>2016</v>
      </c>
      <c r="E2301" s="25">
        <f t="shared" si="106"/>
        <v>10</v>
      </c>
      <c r="F2301" s="25" t="str">
        <f t="shared" si="107"/>
        <v>Oct</v>
      </c>
      <c r="G2301" s="25">
        <f>Raw_Orders!G2301</f>
        <v>503</v>
      </c>
      <c r="H2301" s="29">
        <f>Raw_Orders!K2301</f>
        <v>2566.25</v>
      </c>
      <c r="I2301" s="25">
        <f>INDEX(tblAccounts[sales_rep_id],MATCH(B2301,tblAccounts[id],0))</f>
        <v>321870</v>
      </c>
      <c r="J2301" s="25">
        <f>INDEX(tblReps[region_id],MATCH(I2301,tblReps[id],0))</f>
        <v>3</v>
      </c>
      <c r="K2301" s="25" t="str">
        <f>INDEX(tblRegions[name],MATCH(J2301,tblRegions[id],0))</f>
        <v>Southeast</v>
      </c>
    </row>
    <row r="2302" spans="1:11" ht="15" customHeight="1" x14ac:dyDescent="0.3">
      <c r="A2302" s="25">
        <f>Raw_Orders!A2302</f>
        <v>2301</v>
      </c>
      <c r="B2302" s="25">
        <f>Raw_Orders!B2302</f>
        <v>2711</v>
      </c>
      <c r="C2302" s="30">
        <f>INT(Raw_Orders!C2302)</f>
        <v>42686</v>
      </c>
      <c r="D2302" s="25">
        <f t="shared" si="105"/>
        <v>2016</v>
      </c>
      <c r="E2302" s="25">
        <f t="shared" si="106"/>
        <v>11</v>
      </c>
      <c r="F2302" s="25" t="str">
        <f t="shared" si="107"/>
        <v>Nov</v>
      </c>
      <c r="G2302" s="25">
        <f>Raw_Orders!G2302</f>
        <v>541</v>
      </c>
      <c r="H2302" s="29">
        <f>Raw_Orders!K2302</f>
        <v>2762.13</v>
      </c>
      <c r="I2302" s="25">
        <f>INDEX(tblAccounts[sales_rep_id],MATCH(B2302,tblAccounts[id],0))</f>
        <v>321870</v>
      </c>
      <c r="J2302" s="25">
        <f>INDEX(tblReps[region_id],MATCH(I2302,tblReps[id],0))</f>
        <v>3</v>
      </c>
      <c r="K2302" s="25" t="str">
        <f>INDEX(tblRegions[name],MATCH(J2302,tblRegions[id],0))</f>
        <v>Southeast</v>
      </c>
    </row>
    <row r="2303" spans="1:11" ht="15" customHeight="1" x14ac:dyDescent="0.3">
      <c r="A2303" s="25">
        <f>Raw_Orders!A2303</f>
        <v>2302</v>
      </c>
      <c r="B2303" s="25">
        <f>Raw_Orders!B2303</f>
        <v>2711</v>
      </c>
      <c r="C2303" s="30">
        <f>INT(Raw_Orders!C2303)</f>
        <v>42715</v>
      </c>
      <c r="D2303" s="25">
        <f t="shared" si="105"/>
        <v>2016</v>
      </c>
      <c r="E2303" s="25">
        <f t="shared" si="106"/>
        <v>12</v>
      </c>
      <c r="F2303" s="25" t="str">
        <f t="shared" si="107"/>
        <v>Dec</v>
      </c>
      <c r="G2303" s="25">
        <f>Raw_Orders!G2303</f>
        <v>504</v>
      </c>
      <c r="H2303" s="29">
        <f>Raw_Orders!K2303</f>
        <v>2540</v>
      </c>
      <c r="I2303" s="25">
        <f>INDEX(tblAccounts[sales_rep_id],MATCH(B2303,tblAccounts[id],0))</f>
        <v>321870</v>
      </c>
      <c r="J2303" s="25">
        <f>INDEX(tblReps[region_id],MATCH(I2303,tblReps[id],0))</f>
        <v>3</v>
      </c>
      <c r="K2303" s="25" t="str">
        <f>INDEX(tblRegions[name],MATCH(J2303,tblRegions[id],0))</f>
        <v>Southeast</v>
      </c>
    </row>
    <row r="2304" spans="1:11" ht="15" customHeight="1" x14ac:dyDescent="0.3">
      <c r="A2304" s="25">
        <f>Raw_Orders!A2304</f>
        <v>2303</v>
      </c>
      <c r="B2304" s="25">
        <f>Raw_Orders!B2304</f>
        <v>2721</v>
      </c>
      <c r="C2304" s="30">
        <f>INT(Raw_Orders!C2304)</f>
        <v>42689</v>
      </c>
      <c r="D2304" s="25">
        <f t="shared" si="105"/>
        <v>2016</v>
      </c>
      <c r="E2304" s="25">
        <f t="shared" si="106"/>
        <v>11</v>
      </c>
      <c r="F2304" s="25" t="str">
        <f t="shared" si="107"/>
        <v>Nov</v>
      </c>
      <c r="G2304" s="25">
        <f>Raw_Orders!G2304</f>
        <v>367</v>
      </c>
      <c r="H2304" s="29">
        <f>Raw_Orders!K2304</f>
        <v>2030.76</v>
      </c>
      <c r="I2304" s="25">
        <f>INDEX(tblAccounts[sales_rep_id],MATCH(B2304,tblAccounts[id],0))</f>
        <v>321880</v>
      </c>
      <c r="J2304" s="25">
        <f>INDEX(tblReps[region_id],MATCH(I2304,tblReps[id],0))</f>
        <v>3</v>
      </c>
      <c r="K2304" s="25" t="str">
        <f>INDEX(tblRegions[name],MATCH(J2304,tblRegions[id],0))</f>
        <v>Southeast</v>
      </c>
    </row>
    <row r="2305" spans="1:11" ht="15" customHeight="1" x14ac:dyDescent="0.3">
      <c r="A2305" s="25">
        <f>Raw_Orders!A2305</f>
        <v>2304</v>
      </c>
      <c r="B2305" s="25">
        <f>Raw_Orders!B2305</f>
        <v>2721</v>
      </c>
      <c r="C2305" s="30">
        <f>INT(Raw_Orders!C2305)</f>
        <v>42719</v>
      </c>
      <c r="D2305" s="25">
        <f t="shared" si="105"/>
        <v>2016</v>
      </c>
      <c r="E2305" s="25">
        <f t="shared" si="106"/>
        <v>12</v>
      </c>
      <c r="F2305" s="25" t="str">
        <f t="shared" si="107"/>
        <v>Dec</v>
      </c>
      <c r="G2305" s="25">
        <f>Raw_Orders!G2305</f>
        <v>52</v>
      </c>
      <c r="H2305" s="29">
        <f>Raw_Orders!K2305</f>
        <v>407.75</v>
      </c>
      <c r="I2305" s="25">
        <f>INDEX(tblAccounts[sales_rep_id],MATCH(B2305,tblAccounts[id],0))</f>
        <v>321880</v>
      </c>
      <c r="J2305" s="25">
        <f>INDEX(tblReps[region_id],MATCH(I2305,tblReps[id],0))</f>
        <v>3</v>
      </c>
      <c r="K2305" s="25" t="str">
        <f>INDEX(tblRegions[name],MATCH(J2305,tblRegions[id],0))</f>
        <v>Southeast</v>
      </c>
    </row>
    <row r="2306" spans="1:11" ht="15" customHeight="1" x14ac:dyDescent="0.3">
      <c r="A2306" s="25">
        <f>Raw_Orders!A2306</f>
        <v>2305</v>
      </c>
      <c r="B2306" s="25">
        <f>Raw_Orders!B2306</f>
        <v>2731</v>
      </c>
      <c r="C2306" s="30">
        <f>INT(Raw_Orders!C2306)</f>
        <v>41616</v>
      </c>
      <c r="D2306" s="25">
        <f t="shared" ref="D2306:D2369" si="108">YEAR(C2306)</f>
        <v>2013</v>
      </c>
      <c r="E2306" s="25">
        <f t="shared" ref="E2306:E2369" si="109">MONTH(C2306)</f>
        <v>12</v>
      </c>
      <c r="F2306" s="25" t="str">
        <f t="shared" ref="F2306:F2369" si="110">TEXT(C2306,"mmm")</f>
        <v>Dec</v>
      </c>
      <c r="G2306" s="25">
        <f>Raw_Orders!G2306</f>
        <v>508</v>
      </c>
      <c r="H2306" s="29">
        <f>Raw_Orders!K2306</f>
        <v>2583.6999999999998</v>
      </c>
      <c r="I2306" s="25">
        <f>INDEX(tblAccounts[sales_rep_id],MATCH(B2306,tblAccounts[id],0))</f>
        <v>321890</v>
      </c>
      <c r="J2306" s="25">
        <f>INDEX(tblReps[region_id],MATCH(I2306,tblReps[id],0))</f>
        <v>3</v>
      </c>
      <c r="K2306" s="25" t="str">
        <f>INDEX(tblRegions[name],MATCH(J2306,tblRegions[id],0))</f>
        <v>Southeast</v>
      </c>
    </row>
    <row r="2307" spans="1:11" ht="15" customHeight="1" x14ac:dyDescent="0.3">
      <c r="A2307" s="25">
        <f>Raw_Orders!A2307</f>
        <v>2306</v>
      </c>
      <c r="B2307" s="25">
        <f>Raw_Orders!B2307</f>
        <v>2731</v>
      </c>
      <c r="C2307" s="30">
        <f>INT(Raw_Orders!C2307)</f>
        <v>41646</v>
      </c>
      <c r="D2307" s="25">
        <f t="shared" si="108"/>
        <v>2014</v>
      </c>
      <c r="E2307" s="25">
        <f t="shared" si="109"/>
        <v>1</v>
      </c>
      <c r="F2307" s="25" t="str">
        <f t="shared" si="110"/>
        <v>Jan</v>
      </c>
      <c r="G2307" s="25">
        <f>Raw_Orders!G2307</f>
        <v>529</v>
      </c>
      <c r="H2307" s="29">
        <f>Raw_Orders!K2307</f>
        <v>2677.21</v>
      </c>
      <c r="I2307" s="25">
        <f>INDEX(tblAccounts[sales_rep_id],MATCH(B2307,tblAccounts[id],0))</f>
        <v>321890</v>
      </c>
      <c r="J2307" s="25">
        <f>INDEX(tblReps[region_id],MATCH(I2307,tblReps[id],0))</f>
        <v>3</v>
      </c>
      <c r="K2307" s="25" t="str">
        <f>INDEX(tblRegions[name],MATCH(J2307,tblRegions[id],0))</f>
        <v>Southeast</v>
      </c>
    </row>
    <row r="2308" spans="1:11" ht="15" customHeight="1" x14ac:dyDescent="0.3">
      <c r="A2308" s="25">
        <f>Raw_Orders!A2308</f>
        <v>2307</v>
      </c>
      <c r="B2308" s="25">
        <f>Raw_Orders!B2308</f>
        <v>2731</v>
      </c>
      <c r="C2308" s="30">
        <f>INT(Raw_Orders!C2308)</f>
        <v>41675</v>
      </c>
      <c r="D2308" s="25">
        <f t="shared" si="108"/>
        <v>2014</v>
      </c>
      <c r="E2308" s="25">
        <f t="shared" si="109"/>
        <v>2</v>
      </c>
      <c r="F2308" s="25" t="str">
        <f t="shared" si="110"/>
        <v>Feb</v>
      </c>
      <c r="G2308" s="25">
        <f>Raw_Orders!G2308</f>
        <v>529</v>
      </c>
      <c r="H2308" s="29">
        <f>Raw_Orders!K2308</f>
        <v>2711.03</v>
      </c>
      <c r="I2308" s="25">
        <f>INDEX(tblAccounts[sales_rep_id],MATCH(B2308,tblAccounts[id],0))</f>
        <v>321890</v>
      </c>
      <c r="J2308" s="25">
        <f>INDEX(tblReps[region_id],MATCH(I2308,tblReps[id],0))</f>
        <v>3</v>
      </c>
      <c r="K2308" s="25" t="str">
        <f>INDEX(tblRegions[name],MATCH(J2308,tblRegions[id],0))</f>
        <v>Southeast</v>
      </c>
    </row>
    <row r="2309" spans="1:11" ht="15" customHeight="1" x14ac:dyDescent="0.3">
      <c r="A2309" s="25">
        <f>Raw_Orders!A2309</f>
        <v>2308</v>
      </c>
      <c r="B2309" s="25">
        <f>Raw_Orders!B2309</f>
        <v>2731</v>
      </c>
      <c r="C2309" s="30">
        <f>INT(Raw_Orders!C2309)</f>
        <v>41704</v>
      </c>
      <c r="D2309" s="25">
        <f t="shared" si="108"/>
        <v>2014</v>
      </c>
      <c r="E2309" s="25">
        <f t="shared" si="109"/>
        <v>3</v>
      </c>
      <c r="F2309" s="25" t="str">
        <f t="shared" si="110"/>
        <v>Mar</v>
      </c>
      <c r="G2309" s="25">
        <f>Raw_Orders!G2309</f>
        <v>510</v>
      </c>
      <c r="H2309" s="29">
        <f>Raw_Orders!K2309</f>
        <v>2582.46</v>
      </c>
      <c r="I2309" s="25">
        <f>INDEX(tblAccounts[sales_rep_id],MATCH(B2309,tblAccounts[id],0))</f>
        <v>321890</v>
      </c>
      <c r="J2309" s="25">
        <f>INDEX(tblReps[region_id],MATCH(I2309,tblReps[id],0))</f>
        <v>3</v>
      </c>
      <c r="K2309" s="25" t="str">
        <f>INDEX(tblRegions[name],MATCH(J2309,tblRegions[id],0))</f>
        <v>Southeast</v>
      </c>
    </row>
    <row r="2310" spans="1:11" ht="15" customHeight="1" x14ac:dyDescent="0.3">
      <c r="A2310" s="25">
        <f>Raw_Orders!A2310</f>
        <v>2309</v>
      </c>
      <c r="B2310" s="25">
        <f>Raw_Orders!B2310</f>
        <v>2731</v>
      </c>
      <c r="C2310" s="30">
        <f>INT(Raw_Orders!C2310)</f>
        <v>41734</v>
      </c>
      <c r="D2310" s="25">
        <f t="shared" si="108"/>
        <v>2014</v>
      </c>
      <c r="E2310" s="25">
        <f t="shared" si="109"/>
        <v>4</v>
      </c>
      <c r="F2310" s="25" t="str">
        <f t="shared" si="110"/>
        <v>Apr</v>
      </c>
      <c r="G2310" s="25">
        <f>Raw_Orders!G2310</f>
        <v>706</v>
      </c>
      <c r="H2310" s="29">
        <f>Raw_Orders!K2310</f>
        <v>3599.91</v>
      </c>
      <c r="I2310" s="25">
        <f>INDEX(tblAccounts[sales_rep_id],MATCH(B2310,tblAccounts[id],0))</f>
        <v>321890</v>
      </c>
      <c r="J2310" s="25">
        <f>INDEX(tblReps[region_id],MATCH(I2310,tblReps[id],0))</f>
        <v>3</v>
      </c>
      <c r="K2310" s="25" t="str">
        <f>INDEX(tblRegions[name],MATCH(J2310,tblRegions[id],0))</f>
        <v>Southeast</v>
      </c>
    </row>
    <row r="2311" spans="1:11" ht="15" customHeight="1" x14ac:dyDescent="0.3">
      <c r="A2311" s="25">
        <f>Raw_Orders!A2311</f>
        <v>2310</v>
      </c>
      <c r="B2311" s="25">
        <f>Raw_Orders!B2311</f>
        <v>2731</v>
      </c>
      <c r="C2311" s="30">
        <f>INT(Raw_Orders!C2311)</f>
        <v>41764</v>
      </c>
      <c r="D2311" s="25">
        <f t="shared" si="108"/>
        <v>2014</v>
      </c>
      <c r="E2311" s="25">
        <f t="shared" si="109"/>
        <v>5</v>
      </c>
      <c r="F2311" s="25" t="str">
        <f t="shared" si="110"/>
        <v>May</v>
      </c>
      <c r="G2311" s="25">
        <f>Raw_Orders!G2311</f>
        <v>499</v>
      </c>
      <c r="H2311" s="29">
        <f>Raw_Orders!K2311</f>
        <v>2513.77</v>
      </c>
      <c r="I2311" s="25">
        <f>INDEX(tblAccounts[sales_rep_id],MATCH(B2311,tblAccounts[id],0))</f>
        <v>321890</v>
      </c>
      <c r="J2311" s="25">
        <f>INDEX(tblReps[region_id],MATCH(I2311,tblReps[id],0))</f>
        <v>3</v>
      </c>
      <c r="K2311" s="25" t="str">
        <f>INDEX(tblRegions[name],MATCH(J2311,tblRegions[id],0))</f>
        <v>Southeast</v>
      </c>
    </row>
    <row r="2312" spans="1:11" ht="15" customHeight="1" x14ac:dyDescent="0.3">
      <c r="A2312" s="25">
        <f>Raw_Orders!A2312</f>
        <v>2311</v>
      </c>
      <c r="B2312" s="25">
        <f>Raw_Orders!B2312</f>
        <v>2731</v>
      </c>
      <c r="C2312" s="30">
        <f>INT(Raw_Orders!C2312)</f>
        <v>41794</v>
      </c>
      <c r="D2312" s="25">
        <f t="shared" si="108"/>
        <v>2014</v>
      </c>
      <c r="E2312" s="25">
        <f t="shared" si="109"/>
        <v>6</v>
      </c>
      <c r="F2312" s="25" t="str">
        <f t="shared" si="110"/>
        <v>Jun</v>
      </c>
      <c r="G2312" s="25">
        <f>Raw_Orders!G2312</f>
        <v>503</v>
      </c>
      <c r="H2312" s="29">
        <f>Raw_Orders!K2312</f>
        <v>2522.4699999999998</v>
      </c>
      <c r="I2312" s="25">
        <f>INDEX(tblAccounts[sales_rep_id],MATCH(B2312,tblAccounts[id],0))</f>
        <v>321890</v>
      </c>
      <c r="J2312" s="25">
        <f>INDEX(tblReps[region_id],MATCH(I2312,tblReps[id],0))</f>
        <v>3</v>
      </c>
      <c r="K2312" s="25" t="str">
        <f>INDEX(tblRegions[name],MATCH(J2312,tblRegions[id],0))</f>
        <v>Southeast</v>
      </c>
    </row>
    <row r="2313" spans="1:11" ht="15" customHeight="1" x14ac:dyDescent="0.3">
      <c r="A2313" s="25">
        <f>Raw_Orders!A2313</f>
        <v>2312</v>
      </c>
      <c r="B2313" s="25">
        <f>Raw_Orders!B2313</f>
        <v>2731</v>
      </c>
      <c r="C2313" s="30">
        <f>INT(Raw_Orders!C2313)</f>
        <v>41824</v>
      </c>
      <c r="D2313" s="25">
        <f t="shared" si="108"/>
        <v>2014</v>
      </c>
      <c r="E2313" s="25">
        <f t="shared" si="109"/>
        <v>7</v>
      </c>
      <c r="F2313" s="25" t="str">
        <f t="shared" si="110"/>
        <v>Jul</v>
      </c>
      <c r="G2313" s="25">
        <f>Raw_Orders!G2313</f>
        <v>487</v>
      </c>
      <c r="H2313" s="29">
        <f>Raw_Orders!K2313</f>
        <v>2461.4299999999998</v>
      </c>
      <c r="I2313" s="25">
        <f>INDEX(tblAccounts[sales_rep_id],MATCH(B2313,tblAccounts[id],0))</f>
        <v>321890</v>
      </c>
      <c r="J2313" s="25">
        <f>INDEX(tblReps[region_id],MATCH(I2313,tblReps[id],0))</f>
        <v>3</v>
      </c>
      <c r="K2313" s="25" t="str">
        <f>INDEX(tblRegions[name],MATCH(J2313,tblRegions[id],0))</f>
        <v>Southeast</v>
      </c>
    </row>
    <row r="2314" spans="1:11" ht="15" customHeight="1" x14ac:dyDescent="0.3">
      <c r="A2314" s="25">
        <f>Raw_Orders!A2314</f>
        <v>2313</v>
      </c>
      <c r="B2314" s="25">
        <f>Raw_Orders!B2314</f>
        <v>2731</v>
      </c>
      <c r="C2314" s="30">
        <f>INT(Raw_Orders!C2314)</f>
        <v>41854</v>
      </c>
      <c r="D2314" s="25">
        <f t="shared" si="108"/>
        <v>2014</v>
      </c>
      <c r="E2314" s="25">
        <f t="shared" si="109"/>
        <v>8</v>
      </c>
      <c r="F2314" s="25" t="str">
        <f t="shared" si="110"/>
        <v>Aug</v>
      </c>
      <c r="G2314" s="25">
        <f>Raw_Orders!G2314</f>
        <v>604</v>
      </c>
      <c r="H2314" s="29">
        <f>Raw_Orders!K2314</f>
        <v>3182.29</v>
      </c>
      <c r="I2314" s="25">
        <f>INDEX(tblAccounts[sales_rep_id],MATCH(B2314,tblAccounts[id],0))</f>
        <v>321890</v>
      </c>
      <c r="J2314" s="25">
        <f>INDEX(tblReps[region_id],MATCH(I2314,tblReps[id],0))</f>
        <v>3</v>
      </c>
      <c r="K2314" s="25" t="str">
        <f>INDEX(tblRegions[name],MATCH(J2314,tblRegions[id],0))</f>
        <v>Southeast</v>
      </c>
    </row>
    <row r="2315" spans="1:11" ht="15" customHeight="1" x14ac:dyDescent="0.3">
      <c r="A2315" s="25">
        <f>Raw_Orders!A2315</f>
        <v>2314</v>
      </c>
      <c r="B2315" s="25">
        <f>Raw_Orders!B2315</f>
        <v>2731</v>
      </c>
      <c r="C2315" s="30">
        <f>INT(Raw_Orders!C2315)</f>
        <v>41883</v>
      </c>
      <c r="D2315" s="25">
        <f t="shared" si="108"/>
        <v>2014</v>
      </c>
      <c r="E2315" s="25">
        <f t="shared" si="109"/>
        <v>9</v>
      </c>
      <c r="F2315" s="25" t="str">
        <f t="shared" si="110"/>
        <v>Sep</v>
      </c>
      <c r="G2315" s="25">
        <f>Raw_Orders!G2315</f>
        <v>458</v>
      </c>
      <c r="H2315" s="29">
        <f>Raw_Orders!K2315</f>
        <v>2317.92</v>
      </c>
      <c r="I2315" s="25">
        <f>INDEX(tblAccounts[sales_rep_id],MATCH(B2315,tblAccounts[id],0))</f>
        <v>321890</v>
      </c>
      <c r="J2315" s="25">
        <f>INDEX(tblReps[region_id],MATCH(I2315,tblReps[id],0))</f>
        <v>3</v>
      </c>
      <c r="K2315" s="25" t="str">
        <f>INDEX(tblRegions[name],MATCH(J2315,tblRegions[id],0))</f>
        <v>Southeast</v>
      </c>
    </row>
    <row r="2316" spans="1:11" ht="15" customHeight="1" x14ac:dyDescent="0.3">
      <c r="A2316" s="25">
        <f>Raw_Orders!A2316</f>
        <v>2315</v>
      </c>
      <c r="B2316" s="25">
        <f>Raw_Orders!B2316</f>
        <v>2731</v>
      </c>
      <c r="C2316" s="30">
        <f>INT(Raw_Orders!C2316)</f>
        <v>41912</v>
      </c>
      <c r="D2316" s="25">
        <f t="shared" si="108"/>
        <v>2014</v>
      </c>
      <c r="E2316" s="25">
        <f t="shared" si="109"/>
        <v>9</v>
      </c>
      <c r="F2316" s="25" t="str">
        <f t="shared" si="110"/>
        <v>Sep</v>
      </c>
      <c r="G2316" s="25">
        <f>Raw_Orders!G2316</f>
        <v>520</v>
      </c>
      <c r="H2316" s="29">
        <f>Raw_Orders!K2316</f>
        <v>2692.36</v>
      </c>
      <c r="I2316" s="25">
        <f>INDEX(tblAccounts[sales_rep_id],MATCH(B2316,tblAccounts[id],0))</f>
        <v>321890</v>
      </c>
      <c r="J2316" s="25">
        <f>INDEX(tblReps[region_id],MATCH(I2316,tblReps[id],0))</f>
        <v>3</v>
      </c>
      <c r="K2316" s="25" t="str">
        <f>INDEX(tblRegions[name],MATCH(J2316,tblRegions[id],0))</f>
        <v>Southeast</v>
      </c>
    </row>
    <row r="2317" spans="1:11" ht="15" customHeight="1" x14ac:dyDescent="0.3">
      <c r="A2317" s="25">
        <f>Raw_Orders!A2317</f>
        <v>2316</v>
      </c>
      <c r="B2317" s="25">
        <f>Raw_Orders!B2317</f>
        <v>2731</v>
      </c>
      <c r="C2317" s="30">
        <f>INT(Raw_Orders!C2317)</f>
        <v>41941</v>
      </c>
      <c r="D2317" s="25">
        <f t="shared" si="108"/>
        <v>2014</v>
      </c>
      <c r="E2317" s="25">
        <f t="shared" si="109"/>
        <v>10</v>
      </c>
      <c r="F2317" s="25" t="str">
        <f t="shared" si="110"/>
        <v>Oct</v>
      </c>
      <c r="G2317" s="25">
        <f>Raw_Orders!G2317</f>
        <v>520</v>
      </c>
      <c r="H2317" s="29">
        <f>Raw_Orders!K2317</f>
        <v>2638.62</v>
      </c>
      <c r="I2317" s="25">
        <f>INDEX(tblAccounts[sales_rep_id],MATCH(B2317,tblAccounts[id],0))</f>
        <v>321890</v>
      </c>
      <c r="J2317" s="25">
        <f>INDEX(tblReps[region_id],MATCH(I2317,tblReps[id],0))</f>
        <v>3</v>
      </c>
      <c r="K2317" s="25" t="str">
        <f>INDEX(tblRegions[name],MATCH(J2317,tblRegions[id],0))</f>
        <v>Southeast</v>
      </c>
    </row>
    <row r="2318" spans="1:11" ht="15" customHeight="1" x14ac:dyDescent="0.3">
      <c r="A2318" s="25">
        <f>Raw_Orders!A2318</f>
        <v>2317</v>
      </c>
      <c r="B2318" s="25">
        <f>Raw_Orders!B2318</f>
        <v>2731</v>
      </c>
      <c r="C2318" s="30">
        <f>INT(Raw_Orders!C2318)</f>
        <v>41970</v>
      </c>
      <c r="D2318" s="25">
        <f t="shared" si="108"/>
        <v>2014</v>
      </c>
      <c r="E2318" s="25">
        <f t="shared" si="109"/>
        <v>11</v>
      </c>
      <c r="F2318" s="25" t="str">
        <f t="shared" si="110"/>
        <v>Nov</v>
      </c>
      <c r="G2318" s="25">
        <f>Raw_Orders!G2318</f>
        <v>532</v>
      </c>
      <c r="H2318" s="29">
        <f>Raw_Orders!K2318</f>
        <v>2713.44</v>
      </c>
      <c r="I2318" s="25">
        <f>INDEX(tblAccounts[sales_rep_id],MATCH(B2318,tblAccounts[id],0))</f>
        <v>321890</v>
      </c>
      <c r="J2318" s="25">
        <f>INDEX(tblReps[region_id],MATCH(I2318,tblReps[id],0))</f>
        <v>3</v>
      </c>
      <c r="K2318" s="25" t="str">
        <f>INDEX(tblRegions[name],MATCH(J2318,tblRegions[id],0))</f>
        <v>Southeast</v>
      </c>
    </row>
    <row r="2319" spans="1:11" ht="15" customHeight="1" x14ac:dyDescent="0.3">
      <c r="A2319" s="25">
        <f>Raw_Orders!A2319</f>
        <v>2318</v>
      </c>
      <c r="B2319" s="25">
        <f>Raw_Orders!B2319</f>
        <v>2731</v>
      </c>
      <c r="C2319" s="30">
        <f>INT(Raw_Orders!C2319)</f>
        <v>42000</v>
      </c>
      <c r="D2319" s="25">
        <f t="shared" si="108"/>
        <v>2014</v>
      </c>
      <c r="E2319" s="25">
        <f t="shared" si="109"/>
        <v>12</v>
      </c>
      <c r="F2319" s="25" t="str">
        <f t="shared" si="110"/>
        <v>Dec</v>
      </c>
      <c r="G2319" s="25">
        <f>Raw_Orders!G2319</f>
        <v>516</v>
      </c>
      <c r="H2319" s="29">
        <f>Raw_Orders!K2319</f>
        <v>2605.5100000000002</v>
      </c>
      <c r="I2319" s="25">
        <f>INDEX(tblAccounts[sales_rep_id],MATCH(B2319,tblAccounts[id],0))</f>
        <v>321890</v>
      </c>
      <c r="J2319" s="25">
        <f>INDEX(tblReps[region_id],MATCH(I2319,tblReps[id],0))</f>
        <v>3</v>
      </c>
      <c r="K2319" s="25" t="str">
        <f>INDEX(tblRegions[name],MATCH(J2319,tblRegions[id],0))</f>
        <v>Southeast</v>
      </c>
    </row>
    <row r="2320" spans="1:11" ht="15" customHeight="1" x14ac:dyDescent="0.3">
      <c r="A2320" s="25">
        <f>Raw_Orders!A2320</f>
        <v>2319</v>
      </c>
      <c r="B2320" s="25">
        <f>Raw_Orders!B2320</f>
        <v>2731</v>
      </c>
      <c r="C2320" s="30">
        <f>INT(Raw_Orders!C2320)</f>
        <v>42029</v>
      </c>
      <c r="D2320" s="25">
        <f t="shared" si="108"/>
        <v>2015</v>
      </c>
      <c r="E2320" s="25">
        <f t="shared" si="109"/>
        <v>1</v>
      </c>
      <c r="F2320" s="25" t="str">
        <f t="shared" si="110"/>
        <v>Jan</v>
      </c>
      <c r="G2320" s="25">
        <f>Raw_Orders!G2320</f>
        <v>598</v>
      </c>
      <c r="H2320" s="29">
        <f>Raw_Orders!K2320</f>
        <v>2999.02</v>
      </c>
      <c r="I2320" s="25">
        <f>INDEX(tblAccounts[sales_rep_id],MATCH(B2320,tblAccounts[id],0))</f>
        <v>321890</v>
      </c>
      <c r="J2320" s="25">
        <f>INDEX(tblReps[region_id],MATCH(I2320,tblReps[id],0))</f>
        <v>3</v>
      </c>
      <c r="K2320" s="25" t="str">
        <f>INDEX(tblRegions[name],MATCH(J2320,tblRegions[id],0))</f>
        <v>Southeast</v>
      </c>
    </row>
    <row r="2321" spans="1:11" ht="15" customHeight="1" x14ac:dyDescent="0.3">
      <c r="A2321" s="25">
        <f>Raw_Orders!A2321</f>
        <v>2320</v>
      </c>
      <c r="B2321" s="25">
        <f>Raw_Orders!B2321</f>
        <v>2731</v>
      </c>
      <c r="C2321" s="30">
        <f>INT(Raw_Orders!C2321)</f>
        <v>42058</v>
      </c>
      <c r="D2321" s="25">
        <f t="shared" si="108"/>
        <v>2015</v>
      </c>
      <c r="E2321" s="25">
        <f t="shared" si="109"/>
        <v>2</v>
      </c>
      <c r="F2321" s="25" t="str">
        <f t="shared" si="110"/>
        <v>Feb</v>
      </c>
      <c r="G2321" s="25">
        <f>Raw_Orders!G2321</f>
        <v>669</v>
      </c>
      <c r="H2321" s="29">
        <f>Raw_Orders!K2321</f>
        <v>3771.54</v>
      </c>
      <c r="I2321" s="25">
        <f>INDEX(tblAccounts[sales_rep_id],MATCH(B2321,tblAccounts[id],0))</f>
        <v>321890</v>
      </c>
      <c r="J2321" s="25">
        <f>INDEX(tblReps[region_id],MATCH(I2321,tblReps[id],0))</f>
        <v>3</v>
      </c>
      <c r="K2321" s="25" t="str">
        <f>INDEX(tblRegions[name],MATCH(J2321,tblRegions[id],0))</f>
        <v>Southeast</v>
      </c>
    </row>
    <row r="2322" spans="1:11" ht="15" customHeight="1" x14ac:dyDescent="0.3">
      <c r="A2322" s="25">
        <f>Raw_Orders!A2322</f>
        <v>2321</v>
      </c>
      <c r="B2322" s="25">
        <f>Raw_Orders!B2322</f>
        <v>2731</v>
      </c>
      <c r="C2322" s="30">
        <f>INT(Raw_Orders!C2322)</f>
        <v>42087</v>
      </c>
      <c r="D2322" s="25">
        <f t="shared" si="108"/>
        <v>2015</v>
      </c>
      <c r="E2322" s="25">
        <f t="shared" si="109"/>
        <v>3</v>
      </c>
      <c r="F2322" s="25" t="str">
        <f t="shared" si="110"/>
        <v>Mar</v>
      </c>
      <c r="G2322" s="25">
        <f>Raw_Orders!G2322</f>
        <v>515</v>
      </c>
      <c r="H2322" s="29">
        <f>Raw_Orders!K2322</f>
        <v>2644.26</v>
      </c>
      <c r="I2322" s="25">
        <f>INDEX(tblAccounts[sales_rep_id],MATCH(B2322,tblAccounts[id],0))</f>
        <v>321890</v>
      </c>
      <c r="J2322" s="25">
        <f>INDEX(tblReps[region_id],MATCH(I2322,tblReps[id],0))</f>
        <v>3</v>
      </c>
      <c r="K2322" s="25" t="str">
        <f>INDEX(tblRegions[name],MATCH(J2322,tblRegions[id],0))</f>
        <v>Southeast</v>
      </c>
    </row>
    <row r="2323" spans="1:11" ht="15" customHeight="1" x14ac:dyDescent="0.3">
      <c r="A2323" s="25">
        <f>Raw_Orders!A2323</f>
        <v>2322</v>
      </c>
      <c r="B2323" s="25">
        <f>Raw_Orders!B2323</f>
        <v>2731</v>
      </c>
      <c r="C2323" s="30">
        <f>INT(Raw_Orders!C2323)</f>
        <v>42116</v>
      </c>
      <c r="D2323" s="25">
        <f t="shared" si="108"/>
        <v>2015</v>
      </c>
      <c r="E2323" s="25">
        <f t="shared" si="109"/>
        <v>4</v>
      </c>
      <c r="F2323" s="25" t="str">
        <f t="shared" si="110"/>
        <v>Apr</v>
      </c>
      <c r="G2323" s="25">
        <f>Raw_Orders!G2323</f>
        <v>517</v>
      </c>
      <c r="H2323" s="29">
        <f>Raw_Orders!K2323</f>
        <v>2653.04</v>
      </c>
      <c r="I2323" s="25">
        <f>INDEX(tblAccounts[sales_rep_id],MATCH(B2323,tblAccounts[id],0))</f>
        <v>321890</v>
      </c>
      <c r="J2323" s="25">
        <f>INDEX(tblReps[region_id],MATCH(I2323,tblReps[id],0))</f>
        <v>3</v>
      </c>
      <c r="K2323" s="25" t="str">
        <f>INDEX(tblRegions[name],MATCH(J2323,tblRegions[id],0))</f>
        <v>Southeast</v>
      </c>
    </row>
    <row r="2324" spans="1:11" ht="15" customHeight="1" x14ac:dyDescent="0.3">
      <c r="A2324" s="25">
        <f>Raw_Orders!A2324</f>
        <v>2323</v>
      </c>
      <c r="B2324" s="25">
        <f>Raw_Orders!B2324</f>
        <v>2731</v>
      </c>
      <c r="C2324" s="30">
        <f>INT(Raw_Orders!C2324)</f>
        <v>42146</v>
      </c>
      <c r="D2324" s="25">
        <f t="shared" si="108"/>
        <v>2015</v>
      </c>
      <c r="E2324" s="25">
        <f t="shared" si="109"/>
        <v>5</v>
      </c>
      <c r="F2324" s="25" t="str">
        <f t="shared" si="110"/>
        <v>May</v>
      </c>
      <c r="G2324" s="25">
        <f>Raw_Orders!G2324</f>
        <v>524</v>
      </c>
      <c r="H2324" s="29">
        <f>Raw_Orders!K2324</f>
        <v>2672.91</v>
      </c>
      <c r="I2324" s="25">
        <f>INDEX(tblAccounts[sales_rep_id],MATCH(B2324,tblAccounts[id],0))</f>
        <v>321890</v>
      </c>
      <c r="J2324" s="25">
        <f>INDEX(tblReps[region_id],MATCH(I2324,tblReps[id],0))</f>
        <v>3</v>
      </c>
      <c r="K2324" s="25" t="str">
        <f>INDEX(tblRegions[name],MATCH(J2324,tblRegions[id],0))</f>
        <v>Southeast</v>
      </c>
    </row>
    <row r="2325" spans="1:11" ht="15" customHeight="1" x14ac:dyDescent="0.3">
      <c r="A2325" s="25">
        <f>Raw_Orders!A2325</f>
        <v>2324</v>
      </c>
      <c r="B2325" s="25">
        <f>Raw_Orders!B2325</f>
        <v>2731</v>
      </c>
      <c r="C2325" s="30">
        <f>INT(Raw_Orders!C2325)</f>
        <v>42176</v>
      </c>
      <c r="D2325" s="25">
        <f t="shared" si="108"/>
        <v>2015</v>
      </c>
      <c r="E2325" s="25">
        <f t="shared" si="109"/>
        <v>6</v>
      </c>
      <c r="F2325" s="25" t="str">
        <f t="shared" si="110"/>
        <v>Jun</v>
      </c>
      <c r="G2325" s="25">
        <f>Raw_Orders!G2325</f>
        <v>526</v>
      </c>
      <c r="H2325" s="29">
        <f>Raw_Orders!K2325</f>
        <v>2653.52</v>
      </c>
      <c r="I2325" s="25">
        <f>INDEX(tblAccounts[sales_rep_id],MATCH(B2325,tblAccounts[id],0))</f>
        <v>321890</v>
      </c>
      <c r="J2325" s="25">
        <f>INDEX(tblReps[region_id],MATCH(I2325,tblReps[id],0))</f>
        <v>3</v>
      </c>
      <c r="K2325" s="25" t="str">
        <f>INDEX(tblRegions[name],MATCH(J2325,tblRegions[id],0))</f>
        <v>Southeast</v>
      </c>
    </row>
    <row r="2326" spans="1:11" ht="15" customHeight="1" x14ac:dyDescent="0.3">
      <c r="A2326" s="25">
        <f>Raw_Orders!A2326</f>
        <v>2325</v>
      </c>
      <c r="B2326" s="25">
        <f>Raw_Orders!B2326</f>
        <v>2731</v>
      </c>
      <c r="C2326" s="30">
        <f>INT(Raw_Orders!C2326)</f>
        <v>42205</v>
      </c>
      <c r="D2326" s="25">
        <f t="shared" si="108"/>
        <v>2015</v>
      </c>
      <c r="E2326" s="25">
        <f t="shared" si="109"/>
        <v>7</v>
      </c>
      <c r="F2326" s="25" t="str">
        <f t="shared" si="110"/>
        <v>Jul</v>
      </c>
      <c r="G2326" s="25">
        <f>Raw_Orders!G2326</f>
        <v>521</v>
      </c>
      <c r="H2326" s="29">
        <f>Raw_Orders!K2326</f>
        <v>2661.74</v>
      </c>
      <c r="I2326" s="25">
        <f>INDEX(tblAccounts[sales_rep_id],MATCH(B2326,tblAccounts[id],0))</f>
        <v>321890</v>
      </c>
      <c r="J2326" s="25">
        <f>INDEX(tblReps[region_id],MATCH(I2326,tblReps[id],0))</f>
        <v>3</v>
      </c>
      <c r="K2326" s="25" t="str">
        <f>INDEX(tblRegions[name],MATCH(J2326,tblRegions[id],0))</f>
        <v>Southeast</v>
      </c>
    </row>
    <row r="2327" spans="1:11" ht="15" customHeight="1" x14ac:dyDescent="0.3">
      <c r="A2327" s="25">
        <f>Raw_Orders!A2327</f>
        <v>2326</v>
      </c>
      <c r="B2327" s="25">
        <f>Raw_Orders!B2327</f>
        <v>2731</v>
      </c>
      <c r="C2327" s="30">
        <f>INT(Raw_Orders!C2327)</f>
        <v>42234</v>
      </c>
      <c r="D2327" s="25">
        <f t="shared" si="108"/>
        <v>2015</v>
      </c>
      <c r="E2327" s="25">
        <f t="shared" si="109"/>
        <v>8</v>
      </c>
      <c r="F2327" s="25" t="str">
        <f t="shared" si="110"/>
        <v>Aug</v>
      </c>
      <c r="G2327" s="25">
        <f>Raw_Orders!G2327</f>
        <v>497</v>
      </c>
      <c r="H2327" s="29">
        <f>Raw_Orders!K2327</f>
        <v>2480.0300000000002</v>
      </c>
      <c r="I2327" s="25">
        <f>INDEX(tblAccounts[sales_rep_id],MATCH(B2327,tblAccounts[id],0))</f>
        <v>321890</v>
      </c>
      <c r="J2327" s="25">
        <f>INDEX(tblReps[region_id],MATCH(I2327,tblReps[id],0))</f>
        <v>3</v>
      </c>
      <c r="K2327" s="25" t="str">
        <f>INDEX(tblRegions[name],MATCH(J2327,tblRegions[id],0))</f>
        <v>Southeast</v>
      </c>
    </row>
    <row r="2328" spans="1:11" ht="15" customHeight="1" x14ac:dyDescent="0.3">
      <c r="A2328" s="25">
        <f>Raw_Orders!A2328</f>
        <v>2327</v>
      </c>
      <c r="B2328" s="25">
        <f>Raw_Orders!B2328</f>
        <v>2731</v>
      </c>
      <c r="C2328" s="30">
        <f>INT(Raw_Orders!C2328)</f>
        <v>42264</v>
      </c>
      <c r="D2328" s="25">
        <f t="shared" si="108"/>
        <v>2015</v>
      </c>
      <c r="E2328" s="25">
        <f t="shared" si="109"/>
        <v>9</v>
      </c>
      <c r="F2328" s="25" t="str">
        <f t="shared" si="110"/>
        <v>Sep</v>
      </c>
      <c r="G2328" s="25">
        <f>Raw_Orders!G2328</f>
        <v>609</v>
      </c>
      <c r="H2328" s="29">
        <f>Raw_Orders!K2328</f>
        <v>3225.84</v>
      </c>
      <c r="I2328" s="25">
        <f>INDEX(tblAccounts[sales_rep_id],MATCH(B2328,tblAccounts[id],0))</f>
        <v>321890</v>
      </c>
      <c r="J2328" s="25">
        <f>INDEX(tblReps[region_id],MATCH(I2328,tblReps[id],0))</f>
        <v>3</v>
      </c>
      <c r="K2328" s="25" t="str">
        <f>INDEX(tblRegions[name],MATCH(J2328,tblRegions[id],0))</f>
        <v>Southeast</v>
      </c>
    </row>
    <row r="2329" spans="1:11" ht="15" customHeight="1" x14ac:dyDescent="0.3">
      <c r="A2329" s="25">
        <f>Raw_Orders!A2329</f>
        <v>2328</v>
      </c>
      <c r="B2329" s="25">
        <f>Raw_Orders!B2329</f>
        <v>2731</v>
      </c>
      <c r="C2329" s="30">
        <f>INT(Raw_Orders!C2329)</f>
        <v>42294</v>
      </c>
      <c r="D2329" s="25">
        <f t="shared" si="108"/>
        <v>2015</v>
      </c>
      <c r="E2329" s="25">
        <f t="shared" si="109"/>
        <v>10</v>
      </c>
      <c r="F2329" s="25" t="str">
        <f t="shared" si="110"/>
        <v>Oct</v>
      </c>
      <c r="G2329" s="25">
        <f>Raw_Orders!G2329</f>
        <v>577</v>
      </c>
      <c r="H2329" s="29">
        <f>Raw_Orders!K2329</f>
        <v>3105.69</v>
      </c>
      <c r="I2329" s="25">
        <f>INDEX(tblAccounts[sales_rep_id],MATCH(B2329,tblAccounts[id],0))</f>
        <v>321890</v>
      </c>
      <c r="J2329" s="25">
        <f>INDEX(tblReps[region_id],MATCH(I2329,tblReps[id],0))</f>
        <v>3</v>
      </c>
      <c r="K2329" s="25" t="str">
        <f>INDEX(tblRegions[name],MATCH(J2329,tblRegions[id],0))</f>
        <v>Southeast</v>
      </c>
    </row>
    <row r="2330" spans="1:11" ht="15" customHeight="1" x14ac:dyDescent="0.3">
      <c r="A2330" s="25">
        <f>Raw_Orders!A2330</f>
        <v>2329</v>
      </c>
      <c r="B2330" s="25">
        <f>Raw_Orders!B2330</f>
        <v>2731</v>
      </c>
      <c r="C2330" s="30">
        <f>INT(Raw_Orders!C2330)</f>
        <v>42323</v>
      </c>
      <c r="D2330" s="25">
        <f t="shared" si="108"/>
        <v>2015</v>
      </c>
      <c r="E2330" s="25">
        <f t="shared" si="109"/>
        <v>11</v>
      </c>
      <c r="F2330" s="25" t="str">
        <f t="shared" si="110"/>
        <v>Nov</v>
      </c>
      <c r="G2330" s="25">
        <f>Raw_Orders!G2330</f>
        <v>506</v>
      </c>
      <c r="H2330" s="29">
        <f>Raw_Orders!K2330</f>
        <v>2552.44</v>
      </c>
      <c r="I2330" s="25">
        <f>INDEX(tblAccounts[sales_rep_id],MATCH(B2330,tblAccounts[id],0))</f>
        <v>321890</v>
      </c>
      <c r="J2330" s="25">
        <f>INDEX(tblReps[region_id],MATCH(I2330,tblReps[id],0))</f>
        <v>3</v>
      </c>
      <c r="K2330" s="25" t="str">
        <f>INDEX(tblRegions[name],MATCH(J2330,tblRegions[id],0))</f>
        <v>Southeast</v>
      </c>
    </row>
    <row r="2331" spans="1:11" ht="15" customHeight="1" x14ac:dyDescent="0.3">
      <c r="A2331" s="25">
        <f>Raw_Orders!A2331</f>
        <v>2330</v>
      </c>
      <c r="B2331" s="25">
        <f>Raw_Orders!B2331</f>
        <v>2731</v>
      </c>
      <c r="C2331" s="30">
        <f>INT(Raw_Orders!C2331)</f>
        <v>42352</v>
      </c>
      <c r="D2331" s="25">
        <f t="shared" si="108"/>
        <v>2015</v>
      </c>
      <c r="E2331" s="25">
        <f t="shared" si="109"/>
        <v>12</v>
      </c>
      <c r="F2331" s="25" t="str">
        <f t="shared" si="110"/>
        <v>Dec</v>
      </c>
      <c r="G2331" s="25">
        <f>Raw_Orders!G2331</f>
        <v>494</v>
      </c>
      <c r="H2331" s="29">
        <f>Raw_Orders!K2331</f>
        <v>2502.62</v>
      </c>
      <c r="I2331" s="25">
        <f>INDEX(tblAccounts[sales_rep_id],MATCH(B2331,tblAccounts[id],0))</f>
        <v>321890</v>
      </c>
      <c r="J2331" s="25">
        <f>INDEX(tblReps[region_id],MATCH(I2331,tblReps[id],0))</f>
        <v>3</v>
      </c>
      <c r="K2331" s="25" t="str">
        <f>INDEX(tblRegions[name],MATCH(J2331,tblRegions[id],0))</f>
        <v>Southeast</v>
      </c>
    </row>
    <row r="2332" spans="1:11" ht="15" customHeight="1" x14ac:dyDescent="0.3">
      <c r="A2332" s="25">
        <f>Raw_Orders!A2332</f>
        <v>2331</v>
      </c>
      <c r="B2332" s="25">
        <f>Raw_Orders!B2332</f>
        <v>2731</v>
      </c>
      <c r="C2332" s="30">
        <f>INT(Raw_Orders!C2332)</f>
        <v>42382</v>
      </c>
      <c r="D2332" s="25">
        <f t="shared" si="108"/>
        <v>2016</v>
      </c>
      <c r="E2332" s="25">
        <f t="shared" si="109"/>
        <v>1</v>
      </c>
      <c r="F2332" s="25" t="str">
        <f t="shared" si="110"/>
        <v>Jan</v>
      </c>
      <c r="G2332" s="25">
        <f>Raw_Orders!G2332</f>
        <v>527</v>
      </c>
      <c r="H2332" s="29">
        <f>Raw_Orders!K2332</f>
        <v>2767.41</v>
      </c>
      <c r="I2332" s="25">
        <f>INDEX(tblAccounts[sales_rep_id],MATCH(B2332,tblAccounts[id],0))</f>
        <v>321890</v>
      </c>
      <c r="J2332" s="25">
        <f>INDEX(tblReps[region_id],MATCH(I2332,tblReps[id],0))</f>
        <v>3</v>
      </c>
      <c r="K2332" s="25" t="str">
        <f>INDEX(tblRegions[name],MATCH(J2332,tblRegions[id],0))</f>
        <v>Southeast</v>
      </c>
    </row>
    <row r="2333" spans="1:11" ht="15" customHeight="1" x14ac:dyDescent="0.3">
      <c r="A2333" s="25">
        <f>Raw_Orders!A2333</f>
        <v>2332</v>
      </c>
      <c r="B2333" s="25">
        <f>Raw_Orders!B2333</f>
        <v>2731</v>
      </c>
      <c r="C2333" s="30">
        <f>INT(Raw_Orders!C2333)</f>
        <v>42412</v>
      </c>
      <c r="D2333" s="25">
        <f t="shared" si="108"/>
        <v>2016</v>
      </c>
      <c r="E2333" s="25">
        <f t="shared" si="109"/>
        <v>2</v>
      </c>
      <c r="F2333" s="25" t="str">
        <f t="shared" si="110"/>
        <v>Feb</v>
      </c>
      <c r="G2333" s="25">
        <f>Raw_Orders!G2333</f>
        <v>544</v>
      </c>
      <c r="H2333" s="29">
        <f>Raw_Orders!K2333</f>
        <v>2848.46</v>
      </c>
      <c r="I2333" s="25">
        <f>INDEX(tblAccounts[sales_rep_id],MATCH(B2333,tblAccounts[id],0))</f>
        <v>321890</v>
      </c>
      <c r="J2333" s="25">
        <f>INDEX(tblReps[region_id],MATCH(I2333,tblReps[id],0))</f>
        <v>3</v>
      </c>
      <c r="K2333" s="25" t="str">
        <f>INDEX(tblRegions[name],MATCH(J2333,tblRegions[id],0))</f>
        <v>Southeast</v>
      </c>
    </row>
    <row r="2334" spans="1:11" ht="15" customHeight="1" x14ac:dyDescent="0.3">
      <c r="A2334" s="25">
        <f>Raw_Orders!A2334</f>
        <v>2333</v>
      </c>
      <c r="B2334" s="25">
        <f>Raw_Orders!B2334</f>
        <v>2731</v>
      </c>
      <c r="C2334" s="30">
        <f>INT(Raw_Orders!C2334)</f>
        <v>42441</v>
      </c>
      <c r="D2334" s="25">
        <f t="shared" si="108"/>
        <v>2016</v>
      </c>
      <c r="E2334" s="25">
        <f t="shared" si="109"/>
        <v>3</v>
      </c>
      <c r="F2334" s="25" t="str">
        <f t="shared" si="110"/>
        <v>Mar</v>
      </c>
      <c r="G2334" s="25">
        <f>Raw_Orders!G2334</f>
        <v>489</v>
      </c>
      <c r="H2334" s="29">
        <f>Raw_Orders!K2334</f>
        <v>2544.62</v>
      </c>
      <c r="I2334" s="25">
        <f>INDEX(tblAccounts[sales_rep_id],MATCH(B2334,tblAccounts[id],0))</f>
        <v>321890</v>
      </c>
      <c r="J2334" s="25">
        <f>INDEX(tblReps[region_id],MATCH(I2334,tblReps[id],0))</f>
        <v>3</v>
      </c>
      <c r="K2334" s="25" t="str">
        <f>INDEX(tblRegions[name],MATCH(J2334,tblRegions[id],0))</f>
        <v>Southeast</v>
      </c>
    </row>
    <row r="2335" spans="1:11" ht="15" customHeight="1" x14ac:dyDescent="0.3">
      <c r="A2335" s="25">
        <f>Raw_Orders!A2335</f>
        <v>2334</v>
      </c>
      <c r="B2335" s="25">
        <f>Raw_Orders!B2335</f>
        <v>2731</v>
      </c>
      <c r="C2335" s="30">
        <f>INT(Raw_Orders!C2335)</f>
        <v>42470</v>
      </c>
      <c r="D2335" s="25">
        <f t="shared" si="108"/>
        <v>2016</v>
      </c>
      <c r="E2335" s="25">
        <f t="shared" si="109"/>
        <v>4</v>
      </c>
      <c r="F2335" s="25" t="str">
        <f t="shared" si="110"/>
        <v>Apr</v>
      </c>
      <c r="G2335" s="25">
        <f>Raw_Orders!G2335</f>
        <v>532</v>
      </c>
      <c r="H2335" s="29">
        <f>Raw_Orders!K2335</f>
        <v>2726</v>
      </c>
      <c r="I2335" s="25">
        <f>INDEX(tblAccounts[sales_rep_id],MATCH(B2335,tblAccounts[id],0))</f>
        <v>321890</v>
      </c>
      <c r="J2335" s="25">
        <f>INDEX(tblReps[region_id],MATCH(I2335,tblReps[id],0))</f>
        <v>3</v>
      </c>
      <c r="K2335" s="25" t="str">
        <f>INDEX(tblRegions[name],MATCH(J2335,tblRegions[id],0))</f>
        <v>Southeast</v>
      </c>
    </row>
    <row r="2336" spans="1:11" ht="15" customHeight="1" x14ac:dyDescent="0.3">
      <c r="A2336" s="25">
        <f>Raw_Orders!A2336</f>
        <v>2335</v>
      </c>
      <c r="B2336" s="25">
        <f>Raw_Orders!B2336</f>
        <v>2731</v>
      </c>
      <c r="C2336" s="30">
        <f>INT(Raw_Orders!C2336)</f>
        <v>42499</v>
      </c>
      <c r="D2336" s="25">
        <f t="shared" si="108"/>
        <v>2016</v>
      </c>
      <c r="E2336" s="25">
        <f t="shared" si="109"/>
        <v>5</v>
      </c>
      <c r="F2336" s="25" t="str">
        <f t="shared" si="110"/>
        <v>May</v>
      </c>
      <c r="G2336" s="25">
        <f>Raw_Orders!G2336</f>
        <v>510</v>
      </c>
      <c r="H2336" s="29">
        <f>Raw_Orders!K2336</f>
        <v>2544.9</v>
      </c>
      <c r="I2336" s="25">
        <f>INDEX(tblAccounts[sales_rep_id],MATCH(B2336,tblAccounts[id],0))</f>
        <v>321890</v>
      </c>
      <c r="J2336" s="25">
        <f>INDEX(tblReps[region_id],MATCH(I2336,tblReps[id],0))</f>
        <v>3</v>
      </c>
      <c r="K2336" s="25" t="str">
        <f>INDEX(tblRegions[name],MATCH(J2336,tblRegions[id],0))</f>
        <v>Southeast</v>
      </c>
    </row>
    <row r="2337" spans="1:11" ht="15" customHeight="1" x14ac:dyDescent="0.3">
      <c r="A2337" s="25">
        <f>Raw_Orders!A2337</f>
        <v>2336</v>
      </c>
      <c r="B2337" s="25">
        <f>Raw_Orders!B2337</f>
        <v>2731</v>
      </c>
      <c r="C2337" s="30">
        <f>INT(Raw_Orders!C2337)</f>
        <v>42529</v>
      </c>
      <c r="D2337" s="25">
        <f t="shared" si="108"/>
        <v>2016</v>
      </c>
      <c r="E2337" s="25">
        <f t="shared" si="109"/>
        <v>6</v>
      </c>
      <c r="F2337" s="25" t="str">
        <f t="shared" si="110"/>
        <v>Jun</v>
      </c>
      <c r="G2337" s="25">
        <f>Raw_Orders!G2337</f>
        <v>528</v>
      </c>
      <c r="H2337" s="29">
        <f>Raw_Orders!K2337</f>
        <v>2766.1</v>
      </c>
      <c r="I2337" s="25">
        <f>INDEX(tblAccounts[sales_rep_id],MATCH(B2337,tblAccounts[id],0))</f>
        <v>321890</v>
      </c>
      <c r="J2337" s="25">
        <f>INDEX(tblReps[region_id],MATCH(I2337,tblReps[id],0))</f>
        <v>3</v>
      </c>
      <c r="K2337" s="25" t="str">
        <f>INDEX(tblRegions[name],MATCH(J2337,tblRegions[id],0))</f>
        <v>Southeast</v>
      </c>
    </row>
    <row r="2338" spans="1:11" ht="15" customHeight="1" x14ac:dyDescent="0.3">
      <c r="A2338" s="25">
        <f>Raw_Orders!A2338</f>
        <v>2337</v>
      </c>
      <c r="B2338" s="25">
        <f>Raw_Orders!B2338</f>
        <v>2731</v>
      </c>
      <c r="C2338" s="30">
        <f>INT(Raw_Orders!C2338)</f>
        <v>42559</v>
      </c>
      <c r="D2338" s="25">
        <f t="shared" si="108"/>
        <v>2016</v>
      </c>
      <c r="E2338" s="25">
        <f t="shared" si="109"/>
        <v>7</v>
      </c>
      <c r="F2338" s="25" t="str">
        <f t="shared" si="110"/>
        <v>Jul</v>
      </c>
      <c r="G2338" s="25">
        <f>Raw_Orders!G2338</f>
        <v>364</v>
      </c>
      <c r="H2338" s="29">
        <f>Raw_Orders!K2338</f>
        <v>1888.92</v>
      </c>
      <c r="I2338" s="25">
        <f>INDEX(tblAccounts[sales_rep_id],MATCH(B2338,tblAccounts[id],0))</f>
        <v>321890</v>
      </c>
      <c r="J2338" s="25">
        <f>INDEX(tblReps[region_id],MATCH(I2338,tblReps[id],0))</f>
        <v>3</v>
      </c>
      <c r="K2338" s="25" t="str">
        <f>INDEX(tblRegions[name],MATCH(J2338,tblRegions[id],0))</f>
        <v>Southeast</v>
      </c>
    </row>
    <row r="2339" spans="1:11" ht="15" customHeight="1" x14ac:dyDescent="0.3">
      <c r="A2339" s="25">
        <f>Raw_Orders!A2339</f>
        <v>2338</v>
      </c>
      <c r="B2339" s="25">
        <f>Raw_Orders!B2339</f>
        <v>2731</v>
      </c>
      <c r="C2339" s="30">
        <f>INT(Raw_Orders!C2339)</f>
        <v>42589</v>
      </c>
      <c r="D2339" s="25">
        <f t="shared" si="108"/>
        <v>2016</v>
      </c>
      <c r="E2339" s="25">
        <f t="shared" si="109"/>
        <v>8</v>
      </c>
      <c r="F2339" s="25" t="str">
        <f t="shared" si="110"/>
        <v>Aug</v>
      </c>
      <c r="G2339" s="25">
        <f>Raw_Orders!G2339</f>
        <v>521</v>
      </c>
      <c r="H2339" s="29">
        <f>Raw_Orders!K2339</f>
        <v>2674.79</v>
      </c>
      <c r="I2339" s="25">
        <f>INDEX(tblAccounts[sales_rep_id],MATCH(B2339,tblAccounts[id],0))</f>
        <v>321890</v>
      </c>
      <c r="J2339" s="25">
        <f>INDEX(tblReps[region_id],MATCH(I2339,tblReps[id],0))</f>
        <v>3</v>
      </c>
      <c r="K2339" s="25" t="str">
        <f>INDEX(tblRegions[name],MATCH(J2339,tblRegions[id],0))</f>
        <v>Southeast</v>
      </c>
    </row>
    <row r="2340" spans="1:11" ht="15" customHeight="1" x14ac:dyDescent="0.3">
      <c r="A2340" s="25">
        <f>Raw_Orders!A2340</f>
        <v>2339</v>
      </c>
      <c r="B2340" s="25">
        <f>Raw_Orders!B2340</f>
        <v>2731</v>
      </c>
      <c r="C2340" s="30">
        <f>INT(Raw_Orders!C2340)</f>
        <v>42618</v>
      </c>
      <c r="D2340" s="25">
        <f t="shared" si="108"/>
        <v>2016</v>
      </c>
      <c r="E2340" s="25">
        <f t="shared" si="109"/>
        <v>9</v>
      </c>
      <c r="F2340" s="25" t="str">
        <f t="shared" si="110"/>
        <v>Sep</v>
      </c>
      <c r="G2340" s="25">
        <f>Raw_Orders!G2340</f>
        <v>564</v>
      </c>
      <c r="H2340" s="29">
        <f>Raw_Orders!K2340</f>
        <v>2950.17</v>
      </c>
      <c r="I2340" s="25">
        <f>INDEX(tblAccounts[sales_rep_id],MATCH(B2340,tblAccounts[id],0))</f>
        <v>321890</v>
      </c>
      <c r="J2340" s="25">
        <f>INDEX(tblReps[region_id],MATCH(I2340,tblReps[id],0))</f>
        <v>3</v>
      </c>
      <c r="K2340" s="25" t="str">
        <f>INDEX(tblRegions[name],MATCH(J2340,tblRegions[id],0))</f>
        <v>Southeast</v>
      </c>
    </row>
    <row r="2341" spans="1:11" ht="15" customHeight="1" x14ac:dyDescent="0.3">
      <c r="A2341" s="25">
        <f>Raw_Orders!A2341</f>
        <v>2340</v>
      </c>
      <c r="B2341" s="25">
        <f>Raw_Orders!B2341</f>
        <v>2731</v>
      </c>
      <c r="C2341" s="30">
        <f>INT(Raw_Orders!C2341)</f>
        <v>42648</v>
      </c>
      <c r="D2341" s="25">
        <f t="shared" si="108"/>
        <v>2016</v>
      </c>
      <c r="E2341" s="25">
        <f t="shared" si="109"/>
        <v>10</v>
      </c>
      <c r="F2341" s="25" t="str">
        <f t="shared" si="110"/>
        <v>Oct</v>
      </c>
      <c r="G2341" s="25">
        <f>Raw_Orders!G2341</f>
        <v>644</v>
      </c>
      <c r="H2341" s="29">
        <f>Raw_Orders!K2341</f>
        <v>3493.07</v>
      </c>
      <c r="I2341" s="25">
        <f>INDEX(tblAccounts[sales_rep_id],MATCH(B2341,tblAccounts[id],0))</f>
        <v>321890</v>
      </c>
      <c r="J2341" s="25">
        <f>INDEX(tblReps[region_id],MATCH(I2341,tblReps[id],0))</f>
        <v>3</v>
      </c>
      <c r="K2341" s="25" t="str">
        <f>INDEX(tblRegions[name],MATCH(J2341,tblRegions[id],0))</f>
        <v>Southeast</v>
      </c>
    </row>
    <row r="2342" spans="1:11" ht="15" customHeight="1" x14ac:dyDescent="0.3">
      <c r="A2342" s="25">
        <f>Raw_Orders!A2342</f>
        <v>2341</v>
      </c>
      <c r="B2342" s="25">
        <f>Raw_Orders!B2342</f>
        <v>2731</v>
      </c>
      <c r="C2342" s="30">
        <f>INT(Raw_Orders!C2342)</f>
        <v>42677</v>
      </c>
      <c r="D2342" s="25">
        <f t="shared" si="108"/>
        <v>2016</v>
      </c>
      <c r="E2342" s="25">
        <f t="shared" si="109"/>
        <v>11</v>
      </c>
      <c r="F2342" s="25" t="str">
        <f t="shared" si="110"/>
        <v>Nov</v>
      </c>
      <c r="G2342" s="25">
        <f>Raw_Orders!G2342</f>
        <v>531</v>
      </c>
      <c r="H2342" s="29">
        <f>Raw_Orders!K2342</f>
        <v>2704.14</v>
      </c>
      <c r="I2342" s="25">
        <f>INDEX(tblAccounts[sales_rep_id],MATCH(B2342,tblAccounts[id],0))</f>
        <v>321890</v>
      </c>
      <c r="J2342" s="25">
        <f>INDEX(tblReps[region_id],MATCH(I2342,tblReps[id],0))</f>
        <v>3</v>
      </c>
      <c r="K2342" s="25" t="str">
        <f>INDEX(tblRegions[name],MATCH(J2342,tblRegions[id],0))</f>
        <v>Southeast</v>
      </c>
    </row>
    <row r="2343" spans="1:11" ht="15" customHeight="1" x14ac:dyDescent="0.3">
      <c r="A2343" s="25">
        <f>Raw_Orders!A2343</f>
        <v>2342</v>
      </c>
      <c r="B2343" s="25">
        <f>Raw_Orders!B2343</f>
        <v>2731</v>
      </c>
      <c r="C2343" s="30">
        <f>INT(Raw_Orders!C2343)</f>
        <v>42706</v>
      </c>
      <c r="D2343" s="25">
        <f t="shared" si="108"/>
        <v>2016</v>
      </c>
      <c r="E2343" s="25">
        <f t="shared" si="109"/>
        <v>12</v>
      </c>
      <c r="F2343" s="25" t="str">
        <f t="shared" si="110"/>
        <v>Dec</v>
      </c>
      <c r="G2343" s="25">
        <f>Raw_Orders!G2343</f>
        <v>576</v>
      </c>
      <c r="H2343" s="29">
        <f>Raw_Orders!K2343</f>
        <v>3054.87</v>
      </c>
      <c r="I2343" s="25">
        <f>INDEX(tblAccounts[sales_rep_id],MATCH(B2343,tblAccounts[id],0))</f>
        <v>321890</v>
      </c>
      <c r="J2343" s="25">
        <f>INDEX(tblReps[region_id],MATCH(I2343,tblReps[id],0))</f>
        <v>3</v>
      </c>
      <c r="K2343" s="25" t="str">
        <f>INDEX(tblRegions[name],MATCH(J2343,tblRegions[id],0))</f>
        <v>Southeast</v>
      </c>
    </row>
    <row r="2344" spans="1:11" ht="15" customHeight="1" x14ac:dyDescent="0.3">
      <c r="A2344" s="25">
        <f>Raw_Orders!A2344</f>
        <v>2343</v>
      </c>
      <c r="B2344" s="25">
        <f>Raw_Orders!B2344</f>
        <v>2731</v>
      </c>
      <c r="C2344" s="30">
        <f>INT(Raw_Orders!C2344)</f>
        <v>42735</v>
      </c>
      <c r="D2344" s="25">
        <f t="shared" si="108"/>
        <v>2016</v>
      </c>
      <c r="E2344" s="25">
        <f t="shared" si="109"/>
        <v>12</v>
      </c>
      <c r="F2344" s="25" t="str">
        <f t="shared" si="110"/>
        <v>Dec</v>
      </c>
      <c r="G2344" s="25">
        <f>Raw_Orders!G2344</f>
        <v>514</v>
      </c>
      <c r="H2344" s="29">
        <f>Raw_Orders!K2344</f>
        <v>2607.36</v>
      </c>
      <c r="I2344" s="25">
        <f>INDEX(tblAccounts[sales_rep_id],MATCH(B2344,tblAccounts[id],0))</f>
        <v>321890</v>
      </c>
      <c r="J2344" s="25">
        <f>INDEX(tblReps[region_id],MATCH(I2344,tblReps[id],0))</f>
        <v>3</v>
      </c>
      <c r="K2344" s="25" t="str">
        <f>INDEX(tblRegions[name],MATCH(J2344,tblRegions[id],0))</f>
        <v>Southeast</v>
      </c>
    </row>
    <row r="2345" spans="1:11" ht="15" customHeight="1" x14ac:dyDescent="0.3">
      <c r="A2345" s="25">
        <f>Raw_Orders!A2345</f>
        <v>2344</v>
      </c>
      <c r="B2345" s="25">
        <f>Raw_Orders!B2345</f>
        <v>2741</v>
      </c>
      <c r="C2345" s="30">
        <f>INT(Raw_Orders!C2345)</f>
        <v>42570</v>
      </c>
      <c r="D2345" s="25">
        <f t="shared" si="108"/>
        <v>2016</v>
      </c>
      <c r="E2345" s="25">
        <f t="shared" si="109"/>
        <v>7</v>
      </c>
      <c r="F2345" s="25" t="str">
        <f t="shared" si="110"/>
        <v>Jul</v>
      </c>
      <c r="G2345" s="25">
        <f>Raw_Orders!G2345</f>
        <v>374</v>
      </c>
      <c r="H2345" s="29">
        <f>Raw_Orders!K2345</f>
        <v>2055.12</v>
      </c>
      <c r="I2345" s="25">
        <f>INDEX(tblAccounts[sales_rep_id],MATCH(B2345,tblAccounts[id],0))</f>
        <v>321800</v>
      </c>
      <c r="J2345" s="25">
        <f>INDEX(tblReps[region_id],MATCH(I2345,tblReps[id],0))</f>
        <v>3</v>
      </c>
      <c r="K2345" s="25" t="str">
        <f>INDEX(tblRegions[name],MATCH(J2345,tblRegions[id],0))</f>
        <v>Southeast</v>
      </c>
    </row>
    <row r="2346" spans="1:11" ht="15" customHeight="1" x14ac:dyDescent="0.3">
      <c r="A2346" s="25">
        <f>Raw_Orders!A2346</f>
        <v>2345</v>
      </c>
      <c r="B2346" s="25">
        <f>Raw_Orders!B2346</f>
        <v>2741</v>
      </c>
      <c r="C2346" s="30">
        <f>INT(Raw_Orders!C2346)</f>
        <v>42600</v>
      </c>
      <c r="D2346" s="25">
        <f t="shared" si="108"/>
        <v>2016</v>
      </c>
      <c r="E2346" s="25">
        <f t="shared" si="109"/>
        <v>8</v>
      </c>
      <c r="F2346" s="25" t="str">
        <f t="shared" si="110"/>
        <v>Aug</v>
      </c>
      <c r="G2346" s="25">
        <f>Raw_Orders!G2346</f>
        <v>344</v>
      </c>
      <c r="H2346" s="29">
        <f>Raw_Orders!K2346</f>
        <v>1819.06</v>
      </c>
      <c r="I2346" s="25">
        <f>INDEX(tblAccounts[sales_rep_id],MATCH(B2346,tblAccounts[id],0))</f>
        <v>321800</v>
      </c>
      <c r="J2346" s="25">
        <f>INDEX(tblReps[region_id],MATCH(I2346,tblReps[id],0))</f>
        <v>3</v>
      </c>
      <c r="K2346" s="25" t="str">
        <f>INDEX(tblRegions[name],MATCH(J2346,tblRegions[id],0))</f>
        <v>Southeast</v>
      </c>
    </row>
    <row r="2347" spans="1:11" ht="15" customHeight="1" x14ac:dyDescent="0.3">
      <c r="A2347" s="25">
        <f>Raw_Orders!A2347</f>
        <v>2346</v>
      </c>
      <c r="B2347" s="25">
        <f>Raw_Orders!B2347</f>
        <v>2741</v>
      </c>
      <c r="C2347" s="30">
        <f>INT(Raw_Orders!C2347)</f>
        <v>42630</v>
      </c>
      <c r="D2347" s="25">
        <f t="shared" si="108"/>
        <v>2016</v>
      </c>
      <c r="E2347" s="25">
        <f t="shared" si="109"/>
        <v>9</v>
      </c>
      <c r="F2347" s="25" t="str">
        <f t="shared" si="110"/>
        <v>Sep</v>
      </c>
      <c r="G2347" s="25">
        <f>Raw_Orders!G2347</f>
        <v>342</v>
      </c>
      <c r="H2347" s="29">
        <f>Raw_Orders!K2347</f>
        <v>1811.58</v>
      </c>
      <c r="I2347" s="25">
        <f>INDEX(tblAccounts[sales_rep_id],MATCH(B2347,tblAccounts[id],0))</f>
        <v>321800</v>
      </c>
      <c r="J2347" s="25">
        <f>INDEX(tblReps[region_id],MATCH(I2347,tblReps[id],0))</f>
        <v>3</v>
      </c>
      <c r="K2347" s="25" t="str">
        <f>INDEX(tblRegions[name],MATCH(J2347,tblRegions[id],0))</f>
        <v>Southeast</v>
      </c>
    </row>
    <row r="2348" spans="1:11" ht="15" customHeight="1" x14ac:dyDescent="0.3">
      <c r="A2348" s="25">
        <f>Raw_Orders!A2348</f>
        <v>2347</v>
      </c>
      <c r="B2348" s="25">
        <f>Raw_Orders!B2348</f>
        <v>2741</v>
      </c>
      <c r="C2348" s="30">
        <f>INT(Raw_Orders!C2348)</f>
        <v>42660</v>
      </c>
      <c r="D2348" s="25">
        <f t="shared" si="108"/>
        <v>2016</v>
      </c>
      <c r="E2348" s="25">
        <f t="shared" si="109"/>
        <v>10</v>
      </c>
      <c r="F2348" s="25" t="str">
        <f t="shared" si="110"/>
        <v>Oct</v>
      </c>
      <c r="G2348" s="25">
        <f>Raw_Orders!G2348</f>
        <v>339</v>
      </c>
      <c r="H2348" s="29">
        <f>Raw_Orders!K2348</f>
        <v>1856.08</v>
      </c>
      <c r="I2348" s="25">
        <f>INDEX(tblAccounts[sales_rep_id],MATCH(B2348,tblAccounts[id],0))</f>
        <v>321800</v>
      </c>
      <c r="J2348" s="25">
        <f>INDEX(tblReps[region_id],MATCH(I2348,tblReps[id],0))</f>
        <v>3</v>
      </c>
      <c r="K2348" s="25" t="str">
        <f>INDEX(tblRegions[name],MATCH(J2348,tblRegions[id],0))</f>
        <v>Southeast</v>
      </c>
    </row>
    <row r="2349" spans="1:11" ht="15" customHeight="1" x14ac:dyDescent="0.3">
      <c r="A2349" s="25">
        <f>Raw_Orders!A2349</f>
        <v>2348</v>
      </c>
      <c r="B2349" s="25">
        <f>Raw_Orders!B2349</f>
        <v>2741</v>
      </c>
      <c r="C2349" s="30">
        <f>INT(Raw_Orders!C2349)</f>
        <v>42690</v>
      </c>
      <c r="D2349" s="25">
        <f t="shared" si="108"/>
        <v>2016</v>
      </c>
      <c r="E2349" s="25">
        <f t="shared" si="109"/>
        <v>11</v>
      </c>
      <c r="F2349" s="25" t="str">
        <f t="shared" si="110"/>
        <v>Nov</v>
      </c>
      <c r="G2349" s="25">
        <f>Raw_Orders!G2349</f>
        <v>501</v>
      </c>
      <c r="H2349" s="29">
        <f>Raw_Orders!K2349</f>
        <v>2650.74</v>
      </c>
      <c r="I2349" s="25">
        <f>INDEX(tblAccounts[sales_rep_id],MATCH(B2349,tblAccounts[id],0))</f>
        <v>321800</v>
      </c>
      <c r="J2349" s="25">
        <f>INDEX(tblReps[region_id],MATCH(I2349,tblReps[id],0))</f>
        <v>3</v>
      </c>
      <c r="K2349" s="25" t="str">
        <f>INDEX(tblRegions[name],MATCH(J2349,tblRegions[id],0))</f>
        <v>Southeast</v>
      </c>
    </row>
    <row r="2350" spans="1:11" ht="15" customHeight="1" x14ac:dyDescent="0.3">
      <c r="A2350" s="25">
        <f>Raw_Orders!A2350</f>
        <v>2349</v>
      </c>
      <c r="B2350" s="25">
        <f>Raw_Orders!B2350</f>
        <v>2741</v>
      </c>
      <c r="C2350" s="30">
        <f>INT(Raw_Orders!C2350)</f>
        <v>42719</v>
      </c>
      <c r="D2350" s="25">
        <f t="shared" si="108"/>
        <v>2016</v>
      </c>
      <c r="E2350" s="25">
        <f t="shared" si="109"/>
        <v>12</v>
      </c>
      <c r="F2350" s="25" t="str">
        <f t="shared" si="110"/>
        <v>Dec</v>
      </c>
      <c r="G2350" s="25">
        <f>Raw_Orders!G2350</f>
        <v>344</v>
      </c>
      <c r="H2350" s="29">
        <f>Raw_Orders!K2350</f>
        <v>1839.06</v>
      </c>
      <c r="I2350" s="25">
        <f>INDEX(tblAccounts[sales_rep_id],MATCH(B2350,tblAccounts[id],0))</f>
        <v>321800</v>
      </c>
      <c r="J2350" s="25">
        <f>INDEX(tblReps[region_id],MATCH(I2350,tblReps[id],0))</f>
        <v>3</v>
      </c>
      <c r="K2350" s="25" t="str">
        <f>INDEX(tblRegions[name],MATCH(J2350,tblRegions[id],0))</f>
        <v>Southeast</v>
      </c>
    </row>
    <row r="2351" spans="1:11" ht="15" customHeight="1" x14ac:dyDescent="0.3">
      <c r="A2351" s="25">
        <f>Raw_Orders!A2351</f>
        <v>2350</v>
      </c>
      <c r="B2351" s="25">
        <f>Raw_Orders!B2351</f>
        <v>2751</v>
      </c>
      <c r="C2351" s="30">
        <f>INT(Raw_Orders!C2351)</f>
        <v>42671</v>
      </c>
      <c r="D2351" s="25">
        <f t="shared" si="108"/>
        <v>2016</v>
      </c>
      <c r="E2351" s="25">
        <f t="shared" si="109"/>
        <v>10</v>
      </c>
      <c r="F2351" s="25" t="str">
        <f t="shared" si="110"/>
        <v>Oct</v>
      </c>
      <c r="G2351" s="25">
        <f>Raw_Orders!G2351</f>
        <v>371</v>
      </c>
      <c r="H2351" s="29">
        <f>Raw_Orders!K2351</f>
        <v>2061.4499999999998</v>
      </c>
      <c r="I2351" s="25">
        <f>INDEX(tblAccounts[sales_rep_id],MATCH(B2351,tblAccounts[id],0))</f>
        <v>321810</v>
      </c>
      <c r="J2351" s="25">
        <f>INDEX(tblReps[region_id],MATCH(I2351,tblReps[id],0))</f>
        <v>3</v>
      </c>
      <c r="K2351" s="25" t="str">
        <f>INDEX(tblRegions[name],MATCH(J2351,tblRegions[id],0))</f>
        <v>Southeast</v>
      </c>
    </row>
    <row r="2352" spans="1:11" ht="15" customHeight="1" x14ac:dyDescent="0.3">
      <c r="A2352" s="25">
        <f>Raw_Orders!A2352</f>
        <v>2351</v>
      </c>
      <c r="B2352" s="25">
        <f>Raw_Orders!B2352</f>
        <v>2751</v>
      </c>
      <c r="C2352" s="30">
        <f>INT(Raw_Orders!C2352)</f>
        <v>42700</v>
      </c>
      <c r="D2352" s="25">
        <f t="shared" si="108"/>
        <v>2016</v>
      </c>
      <c r="E2352" s="25">
        <f t="shared" si="109"/>
        <v>11</v>
      </c>
      <c r="F2352" s="25" t="str">
        <f t="shared" si="110"/>
        <v>Nov</v>
      </c>
      <c r="G2352" s="25">
        <f>Raw_Orders!G2352</f>
        <v>341</v>
      </c>
      <c r="H2352" s="29">
        <f>Raw_Orders!K2352</f>
        <v>1834.8</v>
      </c>
      <c r="I2352" s="25">
        <f>INDEX(tblAccounts[sales_rep_id],MATCH(B2352,tblAccounts[id],0))</f>
        <v>321810</v>
      </c>
      <c r="J2352" s="25">
        <f>INDEX(tblReps[region_id],MATCH(I2352,tblReps[id],0))</f>
        <v>3</v>
      </c>
      <c r="K2352" s="25" t="str">
        <f>INDEX(tblRegions[name],MATCH(J2352,tblRegions[id],0))</f>
        <v>Southeast</v>
      </c>
    </row>
    <row r="2353" spans="1:11" ht="15" customHeight="1" x14ac:dyDescent="0.3">
      <c r="A2353" s="25">
        <f>Raw_Orders!A2353</f>
        <v>2352</v>
      </c>
      <c r="B2353" s="25">
        <f>Raw_Orders!B2353</f>
        <v>2751</v>
      </c>
      <c r="C2353" s="30">
        <f>INT(Raw_Orders!C2353)</f>
        <v>42730</v>
      </c>
      <c r="D2353" s="25">
        <f t="shared" si="108"/>
        <v>2016</v>
      </c>
      <c r="E2353" s="25">
        <f t="shared" si="109"/>
        <v>12</v>
      </c>
      <c r="F2353" s="25" t="str">
        <f t="shared" si="110"/>
        <v>Dec</v>
      </c>
      <c r="G2353" s="25">
        <f>Raw_Orders!G2353</f>
        <v>315</v>
      </c>
      <c r="H2353" s="29">
        <f>Raw_Orders!K2353</f>
        <v>1678.8</v>
      </c>
      <c r="I2353" s="25">
        <f>INDEX(tblAccounts[sales_rep_id],MATCH(B2353,tblAccounts[id],0))</f>
        <v>321810</v>
      </c>
      <c r="J2353" s="25">
        <f>INDEX(tblReps[region_id],MATCH(I2353,tblReps[id],0))</f>
        <v>3</v>
      </c>
      <c r="K2353" s="25" t="str">
        <f>INDEX(tblRegions[name],MATCH(J2353,tblRegions[id],0))</f>
        <v>Southeast</v>
      </c>
    </row>
    <row r="2354" spans="1:11" ht="15" customHeight="1" x14ac:dyDescent="0.3">
      <c r="A2354" s="25">
        <f>Raw_Orders!A2354</f>
        <v>2353</v>
      </c>
      <c r="B2354" s="25">
        <f>Raw_Orders!B2354</f>
        <v>2761</v>
      </c>
      <c r="C2354" s="30">
        <f>INT(Raw_Orders!C2354)</f>
        <v>42655</v>
      </c>
      <c r="D2354" s="25">
        <f t="shared" si="108"/>
        <v>2016</v>
      </c>
      <c r="E2354" s="25">
        <f t="shared" si="109"/>
        <v>10</v>
      </c>
      <c r="F2354" s="25" t="str">
        <f t="shared" si="110"/>
        <v>Oct</v>
      </c>
      <c r="G2354" s="25">
        <f>Raw_Orders!G2354</f>
        <v>360</v>
      </c>
      <c r="H2354" s="29">
        <f>Raw_Orders!K2354</f>
        <v>1905.2</v>
      </c>
      <c r="I2354" s="25">
        <f>INDEX(tblAccounts[sales_rep_id],MATCH(B2354,tblAccounts[id],0))</f>
        <v>321820</v>
      </c>
      <c r="J2354" s="25">
        <f>INDEX(tblReps[region_id],MATCH(I2354,tblReps[id],0))</f>
        <v>3</v>
      </c>
      <c r="K2354" s="25" t="str">
        <f>INDEX(tblRegions[name],MATCH(J2354,tblRegions[id],0))</f>
        <v>Southeast</v>
      </c>
    </row>
    <row r="2355" spans="1:11" ht="15" customHeight="1" x14ac:dyDescent="0.3">
      <c r="A2355" s="25">
        <f>Raw_Orders!A2355</f>
        <v>2354</v>
      </c>
      <c r="B2355" s="25">
        <f>Raw_Orders!B2355</f>
        <v>2761</v>
      </c>
      <c r="C2355" s="30">
        <f>INT(Raw_Orders!C2355)</f>
        <v>42685</v>
      </c>
      <c r="D2355" s="25">
        <f t="shared" si="108"/>
        <v>2016</v>
      </c>
      <c r="E2355" s="25">
        <f t="shared" si="109"/>
        <v>11</v>
      </c>
      <c r="F2355" s="25" t="str">
        <f t="shared" si="110"/>
        <v>Nov</v>
      </c>
      <c r="G2355" s="25">
        <f>Raw_Orders!G2355</f>
        <v>357</v>
      </c>
      <c r="H2355" s="29">
        <f>Raw_Orders!K2355</f>
        <v>1975.92</v>
      </c>
      <c r="I2355" s="25">
        <f>INDEX(tblAccounts[sales_rep_id],MATCH(B2355,tblAccounts[id],0))</f>
        <v>321820</v>
      </c>
      <c r="J2355" s="25">
        <f>INDEX(tblReps[region_id],MATCH(I2355,tblReps[id],0))</f>
        <v>3</v>
      </c>
      <c r="K2355" s="25" t="str">
        <f>INDEX(tblRegions[name],MATCH(J2355,tblRegions[id],0))</f>
        <v>Southeast</v>
      </c>
    </row>
    <row r="2356" spans="1:11" ht="15" customHeight="1" x14ac:dyDescent="0.3">
      <c r="A2356" s="25">
        <f>Raw_Orders!A2356</f>
        <v>2355</v>
      </c>
      <c r="B2356" s="25">
        <f>Raw_Orders!B2356</f>
        <v>2761</v>
      </c>
      <c r="C2356" s="30">
        <f>INT(Raw_Orders!C2356)</f>
        <v>42714</v>
      </c>
      <c r="D2356" s="25">
        <f t="shared" si="108"/>
        <v>2016</v>
      </c>
      <c r="E2356" s="25">
        <f t="shared" si="109"/>
        <v>12</v>
      </c>
      <c r="F2356" s="25" t="str">
        <f t="shared" si="110"/>
        <v>Dec</v>
      </c>
      <c r="G2356" s="25">
        <f>Raw_Orders!G2356</f>
        <v>7</v>
      </c>
      <c r="H2356" s="29">
        <f>Raw_Orders!K2356</f>
        <v>56.84</v>
      </c>
      <c r="I2356" s="25">
        <f>INDEX(tblAccounts[sales_rep_id],MATCH(B2356,tblAccounts[id],0))</f>
        <v>321820</v>
      </c>
      <c r="J2356" s="25">
        <f>INDEX(tblReps[region_id],MATCH(I2356,tblReps[id],0))</f>
        <v>3</v>
      </c>
      <c r="K2356" s="25" t="str">
        <f>INDEX(tblRegions[name],MATCH(J2356,tblRegions[id],0))</f>
        <v>Southeast</v>
      </c>
    </row>
    <row r="2357" spans="1:11" ht="15" customHeight="1" x14ac:dyDescent="0.3">
      <c r="A2357" s="25">
        <f>Raw_Orders!A2357</f>
        <v>2356</v>
      </c>
      <c r="B2357" s="25">
        <f>Raw_Orders!B2357</f>
        <v>2771</v>
      </c>
      <c r="C2357" s="30">
        <f>INT(Raw_Orders!C2357)</f>
        <v>41627</v>
      </c>
      <c r="D2357" s="25">
        <f t="shared" si="108"/>
        <v>2013</v>
      </c>
      <c r="E2357" s="25">
        <f t="shared" si="109"/>
        <v>12</v>
      </c>
      <c r="F2357" s="25" t="str">
        <f t="shared" si="110"/>
        <v>Dec</v>
      </c>
      <c r="G2357" s="25">
        <f>Raw_Orders!G2357</f>
        <v>167</v>
      </c>
      <c r="H2357" s="29">
        <f>Raw_Orders!K2357</f>
        <v>999.08</v>
      </c>
      <c r="I2357" s="25">
        <f>INDEX(tblAccounts[sales_rep_id],MATCH(B2357,tblAccounts[id],0))</f>
        <v>321830</v>
      </c>
      <c r="J2357" s="25">
        <f>INDEX(tblReps[region_id],MATCH(I2357,tblReps[id],0))</f>
        <v>3</v>
      </c>
      <c r="K2357" s="25" t="str">
        <f>INDEX(tblRegions[name],MATCH(J2357,tblRegions[id],0))</f>
        <v>Southeast</v>
      </c>
    </row>
    <row r="2358" spans="1:11" ht="15" customHeight="1" x14ac:dyDescent="0.3">
      <c r="A2358" s="25">
        <f>Raw_Orders!A2358</f>
        <v>2357</v>
      </c>
      <c r="B2358" s="25">
        <f>Raw_Orders!B2358</f>
        <v>2771</v>
      </c>
      <c r="C2358" s="30">
        <f>INT(Raw_Orders!C2358)</f>
        <v>41657</v>
      </c>
      <c r="D2358" s="25">
        <f t="shared" si="108"/>
        <v>2014</v>
      </c>
      <c r="E2358" s="25">
        <f t="shared" si="109"/>
        <v>1</v>
      </c>
      <c r="F2358" s="25" t="str">
        <f t="shared" si="110"/>
        <v>Jan</v>
      </c>
      <c r="G2358" s="25">
        <f>Raw_Orders!G2358</f>
        <v>118</v>
      </c>
      <c r="H2358" s="29">
        <f>Raw_Orders!K2358</f>
        <v>671.32</v>
      </c>
      <c r="I2358" s="25">
        <f>INDEX(tblAccounts[sales_rep_id],MATCH(B2358,tblAccounts[id],0))</f>
        <v>321830</v>
      </c>
      <c r="J2358" s="25">
        <f>INDEX(tblReps[region_id],MATCH(I2358,tblReps[id],0))</f>
        <v>3</v>
      </c>
      <c r="K2358" s="25" t="str">
        <f>INDEX(tblRegions[name],MATCH(J2358,tblRegions[id],0))</f>
        <v>Southeast</v>
      </c>
    </row>
    <row r="2359" spans="1:11" ht="15" customHeight="1" x14ac:dyDescent="0.3">
      <c r="A2359" s="25">
        <f>Raw_Orders!A2359</f>
        <v>2358</v>
      </c>
      <c r="B2359" s="25">
        <f>Raw_Orders!B2359</f>
        <v>2771</v>
      </c>
      <c r="C2359" s="30">
        <f>INT(Raw_Orders!C2359)</f>
        <v>41686</v>
      </c>
      <c r="D2359" s="25">
        <f t="shared" si="108"/>
        <v>2014</v>
      </c>
      <c r="E2359" s="25">
        <f t="shared" si="109"/>
        <v>2</v>
      </c>
      <c r="F2359" s="25" t="str">
        <f t="shared" si="110"/>
        <v>Feb</v>
      </c>
      <c r="G2359" s="25">
        <f>Raw_Orders!G2359</f>
        <v>245</v>
      </c>
      <c r="H2359" s="29">
        <f>Raw_Orders!K2359</f>
        <v>1463.44</v>
      </c>
      <c r="I2359" s="25">
        <f>INDEX(tblAccounts[sales_rep_id],MATCH(B2359,tblAccounts[id],0))</f>
        <v>321830</v>
      </c>
      <c r="J2359" s="25">
        <f>INDEX(tblReps[region_id],MATCH(I2359,tblReps[id],0))</f>
        <v>3</v>
      </c>
      <c r="K2359" s="25" t="str">
        <f>INDEX(tblRegions[name],MATCH(J2359,tblRegions[id],0))</f>
        <v>Southeast</v>
      </c>
    </row>
    <row r="2360" spans="1:11" ht="15" customHeight="1" x14ac:dyDescent="0.3">
      <c r="A2360" s="25">
        <f>Raw_Orders!A2360</f>
        <v>2359</v>
      </c>
      <c r="B2360" s="25">
        <f>Raw_Orders!B2360</f>
        <v>2771</v>
      </c>
      <c r="C2360" s="30">
        <f>INT(Raw_Orders!C2360)</f>
        <v>41716</v>
      </c>
      <c r="D2360" s="25">
        <f t="shared" si="108"/>
        <v>2014</v>
      </c>
      <c r="E2360" s="25">
        <f t="shared" si="109"/>
        <v>3</v>
      </c>
      <c r="F2360" s="25" t="str">
        <f t="shared" si="110"/>
        <v>Mar</v>
      </c>
      <c r="G2360" s="25">
        <f>Raw_Orders!G2360</f>
        <v>165</v>
      </c>
      <c r="H2360" s="29">
        <f>Raw_Orders!K2360</f>
        <v>999.71</v>
      </c>
      <c r="I2360" s="25">
        <f>INDEX(tblAccounts[sales_rep_id],MATCH(B2360,tblAccounts[id],0))</f>
        <v>321830</v>
      </c>
      <c r="J2360" s="25">
        <f>INDEX(tblReps[region_id],MATCH(I2360,tblReps[id],0))</f>
        <v>3</v>
      </c>
      <c r="K2360" s="25" t="str">
        <f>INDEX(tblRegions[name],MATCH(J2360,tblRegions[id],0))</f>
        <v>Southeast</v>
      </c>
    </row>
    <row r="2361" spans="1:11" ht="15" customHeight="1" x14ac:dyDescent="0.3">
      <c r="A2361" s="25">
        <f>Raw_Orders!A2361</f>
        <v>2360</v>
      </c>
      <c r="B2361" s="25">
        <f>Raw_Orders!B2361</f>
        <v>2781</v>
      </c>
      <c r="C2361" s="30">
        <f>INT(Raw_Orders!C2361)</f>
        <v>42714</v>
      </c>
      <c r="D2361" s="25">
        <f t="shared" si="108"/>
        <v>2016</v>
      </c>
      <c r="E2361" s="25">
        <f t="shared" si="109"/>
        <v>12</v>
      </c>
      <c r="F2361" s="25" t="str">
        <f t="shared" si="110"/>
        <v>Dec</v>
      </c>
      <c r="G2361" s="25">
        <f>Raw_Orders!G2361</f>
        <v>410</v>
      </c>
      <c r="H2361" s="29">
        <f>Raw_Orders!K2361</f>
        <v>2155.98</v>
      </c>
      <c r="I2361" s="25">
        <f>INDEX(tblAccounts[sales_rep_id],MATCH(B2361,tblAccounts[id],0))</f>
        <v>321840</v>
      </c>
      <c r="J2361" s="25">
        <f>INDEX(tblReps[region_id],MATCH(I2361,tblReps[id],0))</f>
        <v>3</v>
      </c>
      <c r="K2361" s="25" t="str">
        <f>INDEX(tblRegions[name],MATCH(J2361,tblRegions[id],0))</f>
        <v>Southeast</v>
      </c>
    </row>
    <row r="2362" spans="1:11" ht="15" customHeight="1" x14ac:dyDescent="0.3">
      <c r="A2362" s="25">
        <f>Raw_Orders!A2362</f>
        <v>2361</v>
      </c>
      <c r="B2362" s="25">
        <f>Raw_Orders!B2362</f>
        <v>2791</v>
      </c>
      <c r="C2362" s="30">
        <f>INT(Raw_Orders!C2362)</f>
        <v>42671</v>
      </c>
      <c r="D2362" s="25">
        <f t="shared" si="108"/>
        <v>2016</v>
      </c>
      <c r="E2362" s="25">
        <f t="shared" si="109"/>
        <v>10</v>
      </c>
      <c r="F2362" s="25" t="str">
        <f t="shared" si="110"/>
        <v>Oct</v>
      </c>
      <c r="G2362" s="25">
        <f>Raw_Orders!G2362</f>
        <v>100</v>
      </c>
      <c r="H2362" s="29">
        <f>Raw_Orders!K2362</f>
        <v>635.34</v>
      </c>
      <c r="I2362" s="25">
        <f>INDEX(tblAccounts[sales_rep_id],MATCH(B2362,tblAccounts[id],0))</f>
        <v>321850</v>
      </c>
      <c r="J2362" s="25">
        <f>INDEX(tblReps[region_id],MATCH(I2362,tblReps[id],0))</f>
        <v>3</v>
      </c>
      <c r="K2362" s="25" t="str">
        <f>INDEX(tblRegions[name],MATCH(J2362,tblRegions[id],0))</f>
        <v>Southeast</v>
      </c>
    </row>
    <row r="2363" spans="1:11" ht="15" customHeight="1" x14ac:dyDescent="0.3">
      <c r="A2363" s="25">
        <f>Raw_Orders!A2363</f>
        <v>2362</v>
      </c>
      <c r="B2363" s="25">
        <f>Raw_Orders!B2363</f>
        <v>2791</v>
      </c>
      <c r="C2363" s="30">
        <f>INT(Raw_Orders!C2363)</f>
        <v>42701</v>
      </c>
      <c r="D2363" s="25">
        <f t="shared" si="108"/>
        <v>2016</v>
      </c>
      <c r="E2363" s="25">
        <f t="shared" si="109"/>
        <v>11</v>
      </c>
      <c r="F2363" s="25" t="str">
        <f t="shared" si="110"/>
        <v>Nov</v>
      </c>
      <c r="G2363" s="25">
        <f>Raw_Orders!G2363</f>
        <v>193</v>
      </c>
      <c r="H2363" s="29">
        <f>Raw_Orders!K2363</f>
        <v>1111.83</v>
      </c>
      <c r="I2363" s="25">
        <f>INDEX(tblAccounts[sales_rep_id],MATCH(B2363,tblAccounts[id],0))</f>
        <v>321850</v>
      </c>
      <c r="J2363" s="25">
        <f>INDEX(tblReps[region_id],MATCH(I2363,tblReps[id],0))</f>
        <v>3</v>
      </c>
      <c r="K2363" s="25" t="str">
        <f>INDEX(tblRegions[name],MATCH(J2363,tblRegions[id],0))</f>
        <v>Southeast</v>
      </c>
    </row>
    <row r="2364" spans="1:11" ht="15" customHeight="1" x14ac:dyDescent="0.3">
      <c r="A2364" s="25">
        <f>Raw_Orders!A2364</f>
        <v>2363</v>
      </c>
      <c r="B2364" s="25">
        <f>Raw_Orders!B2364</f>
        <v>2791</v>
      </c>
      <c r="C2364" s="30">
        <f>INT(Raw_Orders!C2364)</f>
        <v>42730</v>
      </c>
      <c r="D2364" s="25">
        <f t="shared" si="108"/>
        <v>2016</v>
      </c>
      <c r="E2364" s="25">
        <f t="shared" si="109"/>
        <v>12</v>
      </c>
      <c r="F2364" s="25" t="str">
        <f t="shared" si="110"/>
        <v>Dec</v>
      </c>
      <c r="G2364" s="25">
        <f>Raw_Orders!G2364</f>
        <v>255</v>
      </c>
      <c r="H2364" s="29">
        <f>Raw_Orders!K2364</f>
        <v>1504.5</v>
      </c>
      <c r="I2364" s="25">
        <f>INDEX(tblAccounts[sales_rep_id],MATCH(B2364,tblAccounts[id],0))</f>
        <v>321850</v>
      </c>
      <c r="J2364" s="25">
        <f>INDEX(tblReps[region_id],MATCH(I2364,tblReps[id],0))</f>
        <v>3</v>
      </c>
      <c r="K2364" s="25" t="str">
        <f>INDEX(tblRegions[name],MATCH(J2364,tblRegions[id],0))</f>
        <v>Southeast</v>
      </c>
    </row>
    <row r="2365" spans="1:11" ht="15" customHeight="1" x14ac:dyDescent="0.3">
      <c r="A2365" s="25">
        <f>Raw_Orders!A2365</f>
        <v>2364</v>
      </c>
      <c r="B2365" s="25">
        <f>Raw_Orders!B2365</f>
        <v>2801</v>
      </c>
      <c r="C2365" s="30">
        <f>INT(Raw_Orders!C2365)</f>
        <v>42436</v>
      </c>
      <c r="D2365" s="25">
        <f t="shared" si="108"/>
        <v>2016</v>
      </c>
      <c r="E2365" s="25">
        <f t="shared" si="109"/>
        <v>3</v>
      </c>
      <c r="F2365" s="25" t="str">
        <f t="shared" si="110"/>
        <v>Mar</v>
      </c>
      <c r="G2365" s="25">
        <f>Raw_Orders!G2365</f>
        <v>519</v>
      </c>
      <c r="H2365" s="29">
        <f>Raw_Orders!K2365</f>
        <v>2652.98</v>
      </c>
      <c r="I2365" s="25">
        <f>INDEX(tblAccounts[sales_rep_id],MATCH(B2365,tblAccounts[id],0))</f>
        <v>321860</v>
      </c>
      <c r="J2365" s="25">
        <f>INDEX(tblReps[region_id],MATCH(I2365,tblReps[id],0))</f>
        <v>3</v>
      </c>
      <c r="K2365" s="25" t="str">
        <f>INDEX(tblRegions[name],MATCH(J2365,tblRegions[id],0))</f>
        <v>Southeast</v>
      </c>
    </row>
    <row r="2366" spans="1:11" ht="15" customHeight="1" x14ac:dyDescent="0.3">
      <c r="A2366" s="25">
        <f>Raw_Orders!A2366</f>
        <v>2365</v>
      </c>
      <c r="B2366" s="25">
        <f>Raw_Orders!B2366</f>
        <v>2801</v>
      </c>
      <c r="C2366" s="30">
        <f>INT(Raw_Orders!C2366)</f>
        <v>42465</v>
      </c>
      <c r="D2366" s="25">
        <f t="shared" si="108"/>
        <v>2016</v>
      </c>
      <c r="E2366" s="25">
        <f t="shared" si="109"/>
        <v>4</v>
      </c>
      <c r="F2366" s="25" t="str">
        <f t="shared" si="110"/>
        <v>Apr</v>
      </c>
      <c r="G2366" s="25">
        <f>Raw_Orders!G2366</f>
        <v>602</v>
      </c>
      <c r="H2366" s="29">
        <f>Raw_Orders!K2366</f>
        <v>3003.98</v>
      </c>
      <c r="I2366" s="25">
        <f>INDEX(tblAccounts[sales_rep_id],MATCH(B2366,tblAccounts[id],0))</f>
        <v>321860</v>
      </c>
      <c r="J2366" s="25">
        <f>INDEX(tblReps[region_id],MATCH(I2366,tblReps[id],0))</f>
        <v>3</v>
      </c>
      <c r="K2366" s="25" t="str">
        <f>INDEX(tblRegions[name],MATCH(J2366,tblRegions[id],0))</f>
        <v>Southeast</v>
      </c>
    </row>
    <row r="2367" spans="1:11" ht="15" customHeight="1" x14ac:dyDescent="0.3">
      <c r="A2367" s="25">
        <f>Raw_Orders!A2367</f>
        <v>2366</v>
      </c>
      <c r="B2367" s="25">
        <f>Raw_Orders!B2367</f>
        <v>2801</v>
      </c>
      <c r="C2367" s="30">
        <f>INT(Raw_Orders!C2367)</f>
        <v>42495</v>
      </c>
      <c r="D2367" s="25">
        <f t="shared" si="108"/>
        <v>2016</v>
      </c>
      <c r="E2367" s="25">
        <f t="shared" si="109"/>
        <v>5</v>
      </c>
      <c r="F2367" s="25" t="str">
        <f t="shared" si="110"/>
        <v>May</v>
      </c>
      <c r="G2367" s="25">
        <f>Raw_Orders!G2367</f>
        <v>534</v>
      </c>
      <c r="H2367" s="29">
        <f>Raw_Orders!K2367</f>
        <v>2791.71</v>
      </c>
      <c r="I2367" s="25">
        <f>INDEX(tblAccounts[sales_rep_id],MATCH(B2367,tblAccounts[id],0))</f>
        <v>321860</v>
      </c>
      <c r="J2367" s="25">
        <f>INDEX(tblReps[region_id],MATCH(I2367,tblReps[id],0))</f>
        <v>3</v>
      </c>
      <c r="K2367" s="25" t="str">
        <f>INDEX(tblRegions[name],MATCH(J2367,tblRegions[id],0))</f>
        <v>Southeast</v>
      </c>
    </row>
    <row r="2368" spans="1:11" ht="15" customHeight="1" x14ac:dyDescent="0.3">
      <c r="A2368" s="25">
        <f>Raw_Orders!A2368</f>
        <v>2367</v>
      </c>
      <c r="B2368" s="25">
        <f>Raw_Orders!B2368</f>
        <v>2801</v>
      </c>
      <c r="C2368" s="30">
        <f>INT(Raw_Orders!C2368)</f>
        <v>42524</v>
      </c>
      <c r="D2368" s="25">
        <f t="shared" si="108"/>
        <v>2016</v>
      </c>
      <c r="E2368" s="25">
        <f t="shared" si="109"/>
        <v>6</v>
      </c>
      <c r="F2368" s="25" t="str">
        <f t="shared" si="110"/>
        <v>Jun</v>
      </c>
      <c r="G2368" s="25">
        <f>Raw_Orders!G2368</f>
        <v>529</v>
      </c>
      <c r="H2368" s="29">
        <f>Raw_Orders!K2368</f>
        <v>2699.71</v>
      </c>
      <c r="I2368" s="25">
        <f>INDEX(tblAccounts[sales_rep_id],MATCH(B2368,tblAccounts[id],0))</f>
        <v>321860</v>
      </c>
      <c r="J2368" s="25">
        <f>INDEX(tblReps[region_id],MATCH(I2368,tblReps[id],0))</f>
        <v>3</v>
      </c>
      <c r="K2368" s="25" t="str">
        <f>INDEX(tblRegions[name],MATCH(J2368,tblRegions[id],0))</f>
        <v>Southeast</v>
      </c>
    </row>
    <row r="2369" spans="1:11" ht="15" customHeight="1" x14ac:dyDescent="0.3">
      <c r="A2369" s="25">
        <f>Raw_Orders!A2369</f>
        <v>2368</v>
      </c>
      <c r="B2369" s="25">
        <f>Raw_Orders!B2369</f>
        <v>2801</v>
      </c>
      <c r="C2369" s="30">
        <f>INT(Raw_Orders!C2369)</f>
        <v>42554</v>
      </c>
      <c r="D2369" s="25">
        <f t="shared" si="108"/>
        <v>2016</v>
      </c>
      <c r="E2369" s="25">
        <f t="shared" si="109"/>
        <v>7</v>
      </c>
      <c r="F2369" s="25" t="str">
        <f t="shared" si="110"/>
        <v>Jul</v>
      </c>
      <c r="G2369" s="25">
        <f>Raw_Orders!G2369</f>
        <v>500</v>
      </c>
      <c r="H2369" s="29">
        <f>Raw_Orders!K2369</f>
        <v>2495</v>
      </c>
      <c r="I2369" s="25">
        <f>INDEX(tblAccounts[sales_rep_id],MATCH(B2369,tblAccounts[id],0))</f>
        <v>321860</v>
      </c>
      <c r="J2369" s="25">
        <f>INDEX(tblReps[region_id],MATCH(I2369,tblReps[id],0))</f>
        <v>3</v>
      </c>
      <c r="K2369" s="25" t="str">
        <f>INDEX(tblRegions[name],MATCH(J2369,tblRegions[id],0))</f>
        <v>Southeast</v>
      </c>
    </row>
    <row r="2370" spans="1:11" ht="15" customHeight="1" x14ac:dyDescent="0.3">
      <c r="A2370" s="25">
        <f>Raw_Orders!A2370</f>
        <v>2369</v>
      </c>
      <c r="B2370" s="25">
        <f>Raw_Orders!B2370</f>
        <v>2811</v>
      </c>
      <c r="C2370" s="30">
        <f>INT(Raw_Orders!C2370)</f>
        <v>42644</v>
      </c>
      <c r="D2370" s="25">
        <f t="shared" ref="D2370:D2433" si="111">YEAR(C2370)</f>
        <v>2016</v>
      </c>
      <c r="E2370" s="25">
        <f t="shared" ref="E2370:E2433" si="112">MONTH(C2370)</f>
        <v>10</v>
      </c>
      <c r="F2370" s="25" t="str">
        <f t="shared" ref="F2370:F2433" si="113">TEXT(C2370,"mmm")</f>
        <v>Oct</v>
      </c>
      <c r="G2370" s="25">
        <f>Raw_Orders!G2370</f>
        <v>70</v>
      </c>
      <c r="H2370" s="29">
        <f>Raw_Orders!K2370</f>
        <v>554.54</v>
      </c>
      <c r="I2370" s="25">
        <f>INDEX(tblAccounts[sales_rep_id],MATCH(B2370,tblAccounts[id],0))</f>
        <v>321870</v>
      </c>
      <c r="J2370" s="25">
        <f>INDEX(tblReps[region_id],MATCH(I2370,tblReps[id],0))</f>
        <v>3</v>
      </c>
      <c r="K2370" s="25" t="str">
        <f>INDEX(tblRegions[name],MATCH(J2370,tblRegions[id],0))</f>
        <v>Southeast</v>
      </c>
    </row>
    <row r="2371" spans="1:11" ht="15" customHeight="1" x14ac:dyDescent="0.3">
      <c r="A2371" s="25">
        <f>Raw_Orders!A2371</f>
        <v>2370</v>
      </c>
      <c r="B2371" s="25">
        <f>Raw_Orders!B2371</f>
        <v>2811</v>
      </c>
      <c r="C2371" s="30">
        <f>INT(Raw_Orders!C2371)</f>
        <v>42673</v>
      </c>
      <c r="D2371" s="25">
        <f t="shared" si="111"/>
        <v>2016</v>
      </c>
      <c r="E2371" s="25">
        <f t="shared" si="112"/>
        <v>10</v>
      </c>
      <c r="F2371" s="25" t="str">
        <f t="shared" si="113"/>
        <v>Oct</v>
      </c>
      <c r="G2371" s="25">
        <f>Raw_Orders!G2371</f>
        <v>750</v>
      </c>
      <c r="H2371" s="29">
        <f>Raw_Orders!K2371</f>
        <v>3890.08</v>
      </c>
      <c r="I2371" s="25">
        <f>INDEX(tblAccounts[sales_rep_id],MATCH(B2371,tblAccounts[id],0))</f>
        <v>321870</v>
      </c>
      <c r="J2371" s="25">
        <f>INDEX(tblReps[region_id],MATCH(I2371,tblReps[id],0))</f>
        <v>3</v>
      </c>
      <c r="K2371" s="25" t="str">
        <f>INDEX(tblRegions[name],MATCH(J2371,tblRegions[id],0))</f>
        <v>Southeast</v>
      </c>
    </row>
    <row r="2372" spans="1:11" ht="15" customHeight="1" x14ac:dyDescent="0.3">
      <c r="A2372" s="25">
        <f>Raw_Orders!A2372</f>
        <v>2371</v>
      </c>
      <c r="B2372" s="25">
        <f>Raw_Orders!B2372</f>
        <v>2811</v>
      </c>
      <c r="C2372" s="30">
        <f>INT(Raw_Orders!C2372)</f>
        <v>42702</v>
      </c>
      <c r="D2372" s="25">
        <f t="shared" si="111"/>
        <v>2016</v>
      </c>
      <c r="E2372" s="25">
        <f t="shared" si="112"/>
        <v>11</v>
      </c>
      <c r="F2372" s="25" t="str">
        <f t="shared" si="113"/>
        <v>Nov</v>
      </c>
      <c r="G2372" s="25">
        <f>Raw_Orders!G2372</f>
        <v>308</v>
      </c>
      <c r="H2372" s="29">
        <f>Raw_Orders!K2372</f>
        <v>1564.42</v>
      </c>
      <c r="I2372" s="25">
        <f>INDEX(tblAccounts[sales_rep_id],MATCH(B2372,tblAccounts[id],0))</f>
        <v>321870</v>
      </c>
      <c r="J2372" s="25">
        <f>INDEX(tblReps[region_id],MATCH(I2372,tblReps[id],0))</f>
        <v>3</v>
      </c>
      <c r="K2372" s="25" t="str">
        <f>INDEX(tblRegions[name],MATCH(J2372,tblRegions[id],0))</f>
        <v>Southeast</v>
      </c>
    </row>
    <row r="2373" spans="1:11" ht="15" customHeight="1" x14ac:dyDescent="0.3">
      <c r="A2373" s="25">
        <f>Raw_Orders!A2373</f>
        <v>2372</v>
      </c>
      <c r="B2373" s="25">
        <f>Raw_Orders!B2373</f>
        <v>2811</v>
      </c>
      <c r="C2373" s="30">
        <f>INT(Raw_Orders!C2373)</f>
        <v>42731</v>
      </c>
      <c r="D2373" s="25">
        <f t="shared" si="111"/>
        <v>2016</v>
      </c>
      <c r="E2373" s="25">
        <f t="shared" si="112"/>
        <v>12</v>
      </c>
      <c r="F2373" s="25" t="str">
        <f t="shared" si="113"/>
        <v>Dec</v>
      </c>
      <c r="G2373" s="25">
        <f>Raw_Orders!G2373</f>
        <v>520</v>
      </c>
      <c r="H2373" s="29">
        <f>Raw_Orders!K2373</f>
        <v>2826.87</v>
      </c>
      <c r="I2373" s="25">
        <f>INDEX(tblAccounts[sales_rep_id],MATCH(B2373,tblAccounts[id],0))</f>
        <v>321870</v>
      </c>
      <c r="J2373" s="25">
        <f>INDEX(tblReps[region_id],MATCH(I2373,tblReps[id],0))</f>
        <v>3</v>
      </c>
      <c r="K2373" s="25" t="str">
        <f>INDEX(tblRegions[name],MATCH(J2373,tblRegions[id],0))</f>
        <v>Southeast</v>
      </c>
    </row>
    <row r="2374" spans="1:11" ht="15" customHeight="1" x14ac:dyDescent="0.3">
      <c r="A2374" s="25">
        <f>Raw_Orders!A2374</f>
        <v>2373</v>
      </c>
      <c r="B2374" s="25">
        <f>Raw_Orders!B2374</f>
        <v>2821</v>
      </c>
      <c r="C2374" s="30">
        <f>INT(Raw_Orders!C2374)</f>
        <v>42582</v>
      </c>
      <c r="D2374" s="25">
        <f t="shared" si="111"/>
        <v>2016</v>
      </c>
      <c r="E2374" s="25">
        <f t="shared" si="112"/>
        <v>7</v>
      </c>
      <c r="F2374" s="25" t="str">
        <f t="shared" si="113"/>
        <v>Jul</v>
      </c>
      <c r="G2374" s="25">
        <f>Raw_Orders!G2374</f>
        <v>293</v>
      </c>
      <c r="H2374" s="29">
        <f>Raw_Orders!K2374</f>
        <v>1974.18</v>
      </c>
      <c r="I2374" s="25">
        <f>INDEX(tblAccounts[sales_rep_id],MATCH(B2374,tblAccounts[id],0))</f>
        <v>321880</v>
      </c>
      <c r="J2374" s="25">
        <f>INDEX(tblReps[region_id],MATCH(I2374,tblReps[id],0))</f>
        <v>3</v>
      </c>
      <c r="K2374" s="25" t="str">
        <f>INDEX(tblRegions[name],MATCH(J2374,tblRegions[id],0))</f>
        <v>Southeast</v>
      </c>
    </row>
    <row r="2375" spans="1:11" ht="15" customHeight="1" x14ac:dyDescent="0.3">
      <c r="A2375" s="25">
        <f>Raw_Orders!A2375</f>
        <v>2374</v>
      </c>
      <c r="B2375" s="25">
        <f>Raw_Orders!B2375</f>
        <v>2821</v>
      </c>
      <c r="C2375" s="30">
        <f>INT(Raw_Orders!C2375)</f>
        <v>42611</v>
      </c>
      <c r="D2375" s="25">
        <f t="shared" si="111"/>
        <v>2016</v>
      </c>
      <c r="E2375" s="25">
        <f t="shared" si="112"/>
        <v>8</v>
      </c>
      <c r="F2375" s="25" t="str">
        <f t="shared" si="113"/>
        <v>Aug</v>
      </c>
      <c r="G2375" s="25">
        <f>Raw_Orders!G2375</f>
        <v>180</v>
      </c>
      <c r="H2375" s="29">
        <f>Raw_Orders!K2375</f>
        <v>1113.3399999999999</v>
      </c>
      <c r="I2375" s="25">
        <f>INDEX(tblAccounts[sales_rep_id],MATCH(B2375,tblAccounts[id],0))</f>
        <v>321880</v>
      </c>
      <c r="J2375" s="25">
        <f>INDEX(tblReps[region_id],MATCH(I2375,tblReps[id],0))</f>
        <v>3</v>
      </c>
      <c r="K2375" s="25" t="str">
        <f>INDEX(tblRegions[name],MATCH(J2375,tblRegions[id],0))</f>
        <v>Southeast</v>
      </c>
    </row>
    <row r="2376" spans="1:11" ht="15" customHeight="1" x14ac:dyDescent="0.3">
      <c r="A2376" s="25">
        <f>Raw_Orders!A2376</f>
        <v>2375</v>
      </c>
      <c r="B2376" s="25">
        <f>Raw_Orders!B2376</f>
        <v>2821</v>
      </c>
      <c r="C2376" s="30">
        <f>INT(Raw_Orders!C2376)</f>
        <v>42640</v>
      </c>
      <c r="D2376" s="25">
        <f t="shared" si="111"/>
        <v>2016</v>
      </c>
      <c r="E2376" s="25">
        <f t="shared" si="112"/>
        <v>9</v>
      </c>
      <c r="F2376" s="25" t="str">
        <f t="shared" si="113"/>
        <v>Sep</v>
      </c>
      <c r="G2376" s="25">
        <f>Raw_Orders!G2376</f>
        <v>155</v>
      </c>
      <c r="H2376" s="29">
        <f>Raw_Orders!K2376</f>
        <v>891.7</v>
      </c>
      <c r="I2376" s="25">
        <f>INDEX(tblAccounts[sales_rep_id],MATCH(B2376,tblAccounts[id],0))</f>
        <v>321880</v>
      </c>
      <c r="J2376" s="25">
        <f>INDEX(tblReps[region_id],MATCH(I2376,tblReps[id],0))</f>
        <v>3</v>
      </c>
      <c r="K2376" s="25" t="str">
        <f>INDEX(tblRegions[name],MATCH(J2376,tblRegions[id],0))</f>
        <v>Southeast</v>
      </c>
    </row>
    <row r="2377" spans="1:11" ht="15" customHeight="1" x14ac:dyDescent="0.3">
      <c r="A2377" s="25">
        <f>Raw_Orders!A2377</f>
        <v>2376</v>
      </c>
      <c r="B2377" s="25">
        <f>Raw_Orders!B2377</f>
        <v>2821</v>
      </c>
      <c r="C2377" s="30">
        <f>INT(Raw_Orders!C2377)</f>
        <v>42669</v>
      </c>
      <c r="D2377" s="25">
        <f t="shared" si="111"/>
        <v>2016</v>
      </c>
      <c r="E2377" s="25">
        <f t="shared" si="112"/>
        <v>10</v>
      </c>
      <c r="F2377" s="25" t="str">
        <f t="shared" si="113"/>
        <v>Oct</v>
      </c>
      <c r="G2377" s="25">
        <f>Raw_Orders!G2377</f>
        <v>76</v>
      </c>
      <c r="H2377" s="29">
        <f>Raw_Orders!K2377</f>
        <v>524.38</v>
      </c>
      <c r="I2377" s="25">
        <f>INDEX(tblAccounts[sales_rep_id],MATCH(B2377,tblAccounts[id],0))</f>
        <v>321880</v>
      </c>
      <c r="J2377" s="25">
        <f>INDEX(tblReps[region_id],MATCH(I2377,tblReps[id],0))</f>
        <v>3</v>
      </c>
      <c r="K2377" s="25" t="str">
        <f>INDEX(tblRegions[name],MATCH(J2377,tblRegions[id],0))</f>
        <v>Southeast</v>
      </c>
    </row>
    <row r="2378" spans="1:11" ht="15" customHeight="1" x14ac:dyDescent="0.3">
      <c r="A2378" s="25">
        <f>Raw_Orders!A2378</f>
        <v>2377</v>
      </c>
      <c r="B2378" s="25">
        <f>Raw_Orders!B2378</f>
        <v>2821</v>
      </c>
      <c r="C2378" s="30">
        <f>INT(Raw_Orders!C2378)</f>
        <v>42698</v>
      </c>
      <c r="D2378" s="25">
        <f t="shared" si="111"/>
        <v>2016</v>
      </c>
      <c r="E2378" s="25">
        <f t="shared" si="112"/>
        <v>11</v>
      </c>
      <c r="F2378" s="25" t="str">
        <f t="shared" si="113"/>
        <v>Nov</v>
      </c>
      <c r="G2378" s="25">
        <f>Raw_Orders!G2378</f>
        <v>128</v>
      </c>
      <c r="H2378" s="29">
        <f>Raw_Orders!K2378</f>
        <v>755.12</v>
      </c>
      <c r="I2378" s="25">
        <f>INDEX(tblAccounts[sales_rep_id],MATCH(B2378,tblAccounts[id],0))</f>
        <v>321880</v>
      </c>
      <c r="J2378" s="25">
        <f>INDEX(tblReps[region_id],MATCH(I2378,tblReps[id],0))</f>
        <v>3</v>
      </c>
      <c r="K2378" s="25" t="str">
        <f>INDEX(tblRegions[name],MATCH(J2378,tblRegions[id],0))</f>
        <v>Southeast</v>
      </c>
    </row>
    <row r="2379" spans="1:11" ht="15" customHeight="1" x14ac:dyDescent="0.3">
      <c r="A2379" s="25">
        <f>Raw_Orders!A2379</f>
        <v>2378</v>
      </c>
      <c r="B2379" s="25">
        <f>Raw_Orders!B2379</f>
        <v>2821</v>
      </c>
      <c r="C2379" s="30">
        <f>INT(Raw_Orders!C2379)</f>
        <v>42727</v>
      </c>
      <c r="D2379" s="25">
        <f t="shared" si="111"/>
        <v>2016</v>
      </c>
      <c r="E2379" s="25">
        <f t="shared" si="112"/>
        <v>12</v>
      </c>
      <c r="F2379" s="25" t="str">
        <f t="shared" si="113"/>
        <v>Dec</v>
      </c>
      <c r="G2379" s="25">
        <f>Raw_Orders!G2379</f>
        <v>152</v>
      </c>
      <c r="H2379" s="29">
        <f>Raw_Orders!K2379</f>
        <v>935.51</v>
      </c>
      <c r="I2379" s="25">
        <f>INDEX(tblAccounts[sales_rep_id],MATCH(B2379,tblAccounts[id],0))</f>
        <v>321880</v>
      </c>
      <c r="J2379" s="25">
        <f>INDEX(tblReps[region_id],MATCH(I2379,tblReps[id],0))</f>
        <v>3</v>
      </c>
      <c r="K2379" s="25" t="str">
        <f>INDEX(tblRegions[name],MATCH(J2379,tblRegions[id],0))</f>
        <v>Southeast</v>
      </c>
    </row>
    <row r="2380" spans="1:11" ht="15" customHeight="1" x14ac:dyDescent="0.3">
      <c r="A2380" s="25">
        <f>Raw_Orders!A2380</f>
        <v>2379</v>
      </c>
      <c r="B2380" s="25">
        <f>Raw_Orders!B2380</f>
        <v>2831</v>
      </c>
      <c r="C2380" s="30">
        <f>INT(Raw_Orders!C2380)</f>
        <v>42486</v>
      </c>
      <c r="D2380" s="25">
        <f t="shared" si="111"/>
        <v>2016</v>
      </c>
      <c r="E2380" s="25">
        <f t="shared" si="112"/>
        <v>4</v>
      </c>
      <c r="F2380" s="25" t="str">
        <f t="shared" si="113"/>
        <v>Apr</v>
      </c>
      <c r="G2380" s="25">
        <f>Raw_Orders!G2380</f>
        <v>309</v>
      </c>
      <c r="H2380" s="29">
        <f>Raw_Orders!K2380</f>
        <v>1648.33</v>
      </c>
      <c r="I2380" s="25">
        <f>INDEX(tblAccounts[sales_rep_id],MATCH(B2380,tblAccounts[id],0))</f>
        <v>321890</v>
      </c>
      <c r="J2380" s="25">
        <f>INDEX(tblReps[region_id],MATCH(I2380,tblReps[id],0))</f>
        <v>3</v>
      </c>
      <c r="K2380" s="25" t="str">
        <f>INDEX(tblRegions[name],MATCH(J2380,tblRegions[id],0))</f>
        <v>Southeast</v>
      </c>
    </row>
    <row r="2381" spans="1:11" ht="15" customHeight="1" x14ac:dyDescent="0.3">
      <c r="A2381" s="25">
        <f>Raw_Orders!A2381</f>
        <v>2380</v>
      </c>
      <c r="B2381" s="25">
        <f>Raw_Orders!B2381</f>
        <v>2831</v>
      </c>
      <c r="C2381" s="30">
        <f>INT(Raw_Orders!C2381)</f>
        <v>42515</v>
      </c>
      <c r="D2381" s="25">
        <f t="shared" si="111"/>
        <v>2016</v>
      </c>
      <c r="E2381" s="25">
        <f t="shared" si="112"/>
        <v>5</v>
      </c>
      <c r="F2381" s="25" t="str">
        <f t="shared" si="113"/>
        <v>May</v>
      </c>
      <c r="G2381" s="25">
        <f>Raw_Orders!G2381</f>
        <v>349</v>
      </c>
      <c r="H2381" s="29">
        <f>Raw_Orders!K2381</f>
        <v>1891</v>
      </c>
      <c r="I2381" s="25">
        <f>INDEX(tblAccounts[sales_rep_id],MATCH(B2381,tblAccounts[id],0))</f>
        <v>321890</v>
      </c>
      <c r="J2381" s="25">
        <f>INDEX(tblReps[region_id],MATCH(I2381,tblReps[id],0))</f>
        <v>3</v>
      </c>
      <c r="K2381" s="25" t="str">
        <f>INDEX(tblRegions[name],MATCH(J2381,tblRegions[id],0))</f>
        <v>Southeast</v>
      </c>
    </row>
    <row r="2382" spans="1:11" ht="15" customHeight="1" x14ac:dyDescent="0.3">
      <c r="A2382" s="25">
        <f>Raw_Orders!A2382</f>
        <v>2381</v>
      </c>
      <c r="B2382" s="25">
        <f>Raw_Orders!B2382</f>
        <v>2831</v>
      </c>
      <c r="C2382" s="30">
        <f>INT(Raw_Orders!C2382)</f>
        <v>42544</v>
      </c>
      <c r="D2382" s="25">
        <f t="shared" si="111"/>
        <v>2016</v>
      </c>
      <c r="E2382" s="25">
        <f t="shared" si="112"/>
        <v>6</v>
      </c>
      <c r="F2382" s="25" t="str">
        <f t="shared" si="113"/>
        <v>Jun</v>
      </c>
      <c r="G2382" s="25">
        <f>Raw_Orders!G2382</f>
        <v>327</v>
      </c>
      <c r="H2382" s="29">
        <f>Raw_Orders!K2382</f>
        <v>1712.42</v>
      </c>
      <c r="I2382" s="25">
        <f>INDEX(tblAccounts[sales_rep_id],MATCH(B2382,tblAccounts[id],0))</f>
        <v>321890</v>
      </c>
      <c r="J2382" s="25">
        <f>INDEX(tblReps[region_id],MATCH(I2382,tblReps[id],0))</f>
        <v>3</v>
      </c>
      <c r="K2382" s="25" t="str">
        <f>INDEX(tblRegions[name],MATCH(J2382,tblRegions[id],0))</f>
        <v>Southeast</v>
      </c>
    </row>
    <row r="2383" spans="1:11" ht="15" customHeight="1" x14ac:dyDescent="0.3">
      <c r="A2383" s="25">
        <f>Raw_Orders!A2383</f>
        <v>2382</v>
      </c>
      <c r="B2383" s="25">
        <f>Raw_Orders!B2383</f>
        <v>2831</v>
      </c>
      <c r="C2383" s="30">
        <f>INT(Raw_Orders!C2383)</f>
        <v>42573</v>
      </c>
      <c r="D2383" s="25">
        <f t="shared" si="111"/>
        <v>2016</v>
      </c>
      <c r="E2383" s="25">
        <f t="shared" si="112"/>
        <v>7</v>
      </c>
      <c r="F2383" s="25" t="str">
        <f t="shared" si="113"/>
        <v>Jul</v>
      </c>
      <c r="G2383" s="25">
        <f>Raw_Orders!G2383</f>
        <v>375</v>
      </c>
      <c r="H2383" s="29">
        <f>Raw_Orders!K2383</f>
        <v>1993.85</v>
      </c>
      <c r="I2383" s="25">
        <f>INDEX(tblAccounts[sales_rep_id],MATCH(B2383,tblAccounts[id],0))</f>
        <v>321890</v>
      </c>
      <c r="J2383" s="25">
        <f>INDEX(tblReps[region_id],MATCH(I2383,tblReps[id],0))</f>
        <v>3</v>
      </c>
      <c r="K2383" s="25" t="str">
        <f>INDEX(tblRegions[name],MATCH(J2383,tblRegions[id],0))</f>
        <v>Southeast</v>
      </c>
    </row>
    <row r="2384" spans="1:11" ht="15" customHeight="1" x14ac:dyDescent="0.3">
      <c r="A2384" s="25">
        <f>Raw_Orders!A2384</f>
        <v>2383</v>
      </c>
      <c r="B2384" s="25">
        <f>Raw_Orders!B2384</f>
        <v>2831</v>
      </c>
      <c r="C2384" s="30">
        <f>INT(Raw_Orders!C2384)</f>
        <v>42602</v>
      </c>
      <c r="D2384" s="25">
        <f t="shared" si="111"/>
        <v>2016</v>
      </c>
      <c r="E2384" s="25">
        <f t="shared" si="112"/>
        <v>8</v>
      </c>
      <c r="F2384" s="25" t="str">
        <f t="shared" si="113"/>
        <v>Aug</v>
      </c>
      <c r="G2384" s="25">
        <f>Raw_Orders!G2384</f>
        <v>302</v>
      </c>
      <c r="H2384" s="29">
        <f>Raw_Orders!K2384</f>
        <v>1695.88</v>
      </c>
      <c r="I2384" s="25">
        <f>INDEX(tblAccounts[sales_rep_id],MATCH(B2384,tblAccounts[id],0))</f>
        <v>321890</v>
      </c>
      <c r="J2384" s="25">
        <f>INDEX(tblReps[region_id],MATCH(I2384,tblReps[id],0))</f>
        <v>3</v>
      </c>
      <c r="K2384" s="25" t="str">
        <f>INDEX(tblRegions[name],MATCH(J2384,tblRegions[id],0))</f>
        <v>Southeast</v>
      </c>
    </row>
    <row r="2385" spans="1:11" ht="15" customHeight="1" x14ac:dyDescent="0.3">
      <c r="A2385" s="25">
        <f>Raw_Orders!A2385</f>
        <v>2384</v>
      </c>
      <c r="B2385" s="25">
        <f>Raw_Orders!B2385</f>
        <v>2831</v>
      </c>
      <c r="C2385" s="30">
        <f>INT(Raw_Orders!C2385)</f>
        <v>42631</v>
      </c>
      <c r="D2385" s="25">
        <f t="shared" si="111"/>
        <v>2016</v>
      </c>
      <c r="E2385" s="25">
        <f t="shared" si="112"/>
        <v>9</v>
      </c>
      <c r="F2385" s="25" t="str">
        <f t="shared" si="113"/>
        <v>Sep</v>
      </c>
      <c r="G2385" s="25">
        <f>Raw_Orders!G2385</f>
        <v>390</v>
      </c>
      <c r="H2385" s="29">
        <f>Raw_Orders!K2385</f>
        <v>2218.9</v>
      </c>
      <c r="I2385" s="25">
        <f>INDEX(tblAccounts[sales_rep_id],MATCH(B2385,tblAccounts[id],0))</f>
        <v>321890</v>
      </c>
      <c r="J2385" s="25">
        <f>INDEX(tblReps[region_id],MATCH(I2385,tblReps[id],0))</f>
        <v>3</v>
      </c>
      <c r="K2385" s="25" t="str">
        <f>INDEX(tblRegions[name],MATCH(J2385,tblRegions[id],0))</f>
        <v>Southeast</v>
      </c>
    </row>
    <row r="2386" spans="1:11" ht="15" customHeight="1" x14ac:dyDescent="0.3">
      <c r="A2386" s="25">
        <f>Raw_Orders!A2386</f>
        <v>2385</v>
      </c>
      <c r="B2386" s="25">
        <f>Raw_Orders!B2386</f>
        <v>2831</v>
      </c>
      <c r="C2386" s="30">
        <f>INT(Raw_Orders!C2386)</f>
        <v>42661</v>
      </c>
      <c r="D2386" s="25">
        <f t="shared" si="111"/>
        <v>2016</v>
      </c>
      <c r="E2386" s="25">
        <f t="shared" si="112"/>
        <v>10</v>
      </c>
      <c r="F2386" s="25" t="str">
        <f t="shared" si="113"/>
        <v>Oct</v>
      </c>
      <c r="G2386" s="25">
        <f>Raw_Orders!G2386</f>
        <v>358</v>
      </c>
      <c r="H2386" s="29">
        <f>Raw_Orders!K2386</f>
        <v>1861.42</v>
      </c>
      <c r="I2386" s="25">
        <f>INDEX(tblAccounts[sales_rep_id],MATCH(B2386,tblAccounts[id],0))</f>
        <v>321890</v>
      </c>
      <c r="J2386" s="25">
        <f>INDEX(tblReps[region_id],MATCH(I2386,tblReps[id],0))</f>
        <v>3</v>
      </c>
      <c r="K2386" s="25" t="str">
        <f>INDEX(tblRegions[name],MATCH(J2386,tblRegions[id],0))</f>
        <v>Southeast</v>
      </c>
    </row>
    <row r="2387" spans="1:11" ht="15" customHeight="1" x14ac:dyDescent="0.3">
      <c r="A2387" s="25">
        <f>Raw_Orders!A2387</f>
        <v>2386</v>
      </c>
      <c r="B2387" s="25">
        <f>Raw_Orders!B2387</f>
        <v>2831</v>
      </c>
      <c r="C2387" s="30">
        <f>INT(Raw_Orders!C2387)</f>
        <v>42691</v>
      </c>
      <c r="D2387" s="25">
        <f t="shared" si="111"/>
        <v>2016</v>
      </c>
      <c r="E2387" s="25">
        <f t="shared" si="112"/>
        <v>11</v>
      </c>
      <c r="F2387" s="25" t="str">
        <f t="shared" si="113"/>
        <v>Nov</v>
      </c>
      <c r="G2387" s="25">
        <f>Raw_Orders!G2387</f>
        <v>378</v>
      </c>
      <c r="H2387" s="29">
        <f>Raw_Orders!K2387</f>
        <v>2113.27</v>
      </c>
      <c r="I2387" s="25">
        <f>INDEX(tblAccounts[sales_rep_id],MATCH(B2387,tblAccounts[id],0))</f>
        <v>321890</v>
      </c>
      <c r="J2387" s="25">
        <f>INDEX(tblReps[region_id],MATCH(I2387,tblReps[id],0))</f>
        <v>3</v>
      </c>
      <c r="K2387" s="25" t="str">
        <f>INDEX(tblRegions[name],MATCH(J2387,tblRegions[id],0))</f>
        <v>Southeast</v>
      </c>
    </row>
    <row r="2388" spans="1:11" ht="15" customHeight="1" x14ac:dyDescent="0.3">
      <c r="A2388" s="25">
        <f>Raw_Orders!A2388</f>
        <v>2387</v>
      </c>
      <c r="B2388" s="25">
        <f>Raw_Orders!B2388</f>
        <v>2831</v>
      </c>
      <c r="C2388" s="30">
        <f>INT(Raw_Orders!C2388)</f>
        <v>42720</v>
      </c>
      <c r="D2388" s="25">
        <f t="shared" si="111"/>
        <v>2016</v>
      </c>
      <c r="E2388" s="25">
        <f t="shared" si="112"/>
        <v>12</v>
      </c>
      <c r="F2388" s="25" t="str">
        <f t="shared" si="113"/>
        <v>Dec</v>
      </c>
      <c r="G2388" s="25">
        <f>Raw_Orders!G2388</f>
        <v>396</v>
      </c>
      <c r="H2388" s="29">
        <f>Raw_Orders!K2388</f>
        <v>2224.39</v>
      </c>
      <c r="I2388" s="25">
        <f>INDEX(tblAccounts[sales_rep_id],MATCH(B2388,tblAccounts[id],0))</f>
        <v>321890</v>
      </c>
      <c r="J2388" s="25">
        <f>INDEX(tblReps[region_id],MATCH(I2388,tblReps[id],0))</f>
        <v>3</v>
      </c>
      <c r="K2388" s="25" t="str">
        <f>INDEX(tblRegions[name],MATCH(J2388,tblRegions[id],0))</f>
        <v>Southeast</v>
      </c>
    </row>
    <row r="2389" spans="1:11" ht="15" customHeight="1" x14ac:dyDescent="0.3">
      <c r="A2389" s="25">
        <f>Raw_Orders!A2389</f>
        <v>2388</v>
      </c>
      <c r="B2389" s="25">
        <f>Raw_Orders!B2389</f>
        <v>2841</v>
      </c>
      <c r="C2389" s="30">
        <f>INT(Raw_Orders!C2389)</f>
        <v>42378</v>
      </c>
      <c r="D2389" s="25">
        <f t="shared" si="111"/>
        <v>2016</v>
      </c>
      <c r="E2389" s="25">
        <f t="shared" si="112"/>
        <v>1</v>
      </c>
      <c r="F2389" s="25" t="str">
        <f t="shared" si="113"/>
        <v>Jan</v>
      </c>
      <c r="G2389" s="25">
        <f>Raw_Orders!G2389</f>
        <v>677</v>
      </c>
      <c r="H2389" s="29">
        <f>Raw_Orders!K2389</f>
        <v>3397.01</v>
      </c>
      <c r="I2389" s="25">
        <f>INDEX(tblAccounts[sales_rep_id],MATCH(B2389,tblAccounts[id],0))</f>
        <v>321800</v>
      </c>
      <c r="J2389" s="25">
        <f>INDEX(tblReps[region_id],MATCH(I2389,tblReps[id],0))</f>
        <v>3</v>
      </c>
      <c r="K2389" s="25" t="str">
        <f>INDEX(tblRegions[name],MATCH(J2389,tblRegions[id],0))</f>
        <v>Southeast</v>
      </c>
    </row>
    <row r="2390" spans="1:11" ht="15" customHeight="1" x14ac:dyDescent="0.3">
      <c r="A2390" s="25">
        <f>Raw_Orders!A2390</f>
        <v>2389</v>
      </c>
      <c r="B2390" s="25">
        <f>Raw_Orders!B2390</f>
        <v>2841</v>
      </c>
      <c r="C2390" s="30">
        <f>INT(Raw_Orders!C2390)</f>
        <v>42408</v>
      </c>
      <c r="D2390" s="25">
        <f t="shared" si="111"/>
        <v>2016</v>
      </c>
      <c r="E2390" s="25">
        <f t="shared" si="112"/>
        <v>2</v>
      </c>
      <c r="F2390" s="25" t="str">
        <f t="shared" si="113"/>
        <v>Feb</v>
      </c>
      <c r="G2390" s="25">
        <f>Raw_Orders!G2390</f>
        <v>566</v>
      </c>
      <c r="H2390" s="29">
        <f>Raw_Orders!K2390</f>
        <v>3039.62</v>
      </c>
      <c r="I2390" s="25">
        <f>INDEX(tblAccounts[sales_rep_id],MATCH(B2390,tblAccounts[id],0))</f>
        <v>321800</v>
      </c>
      <c r="J2390" s="25">
        <f>INDEX(tblReps[region_id],MATCH(I2390,tblReps[id],0))</f>
        <v>3</v>
      </c>
      <c r="K2390" s="25" t="str">
        <f>INDEX(tblRegions[name],MATCH(J2390,tblRegions[id],0))</f>
        <v>Southeast</v>
      </c>
    </row>
    <row r="2391" spans="1:11" ht="15" customHeight="1" x14ac:dyDescent="0.3">
      <c r="A2391" s="25">
        <f>Raw_Orders!A2391</f>
        <v>2390</v>
      </c>
      <c r="B2391" s="25">
        <f>Raw_Orders!B2391</f>
        <v>2841</v>
      </c>
      <c r="C2391" s="30">
        <f>INT(Raw_Orders!C2391)</f>
        <v>42438</v>
      </c>
      <c r="D2391" s="25">
        <f t="shared" si="111"/>
        <v>2016</v>
      </c>
      <c r="E2391" s="25">
        <f t="shared" si="112"/>
        <v>3</v>
      </c>
      <c r="F2391" s="25" t="str">
        <f t="shared" si="113"/>
        <v>Mar</v>
      </c>
      <c r="G2391" s="25">
        <f>Raw_Orders!G2391</f>
        <v>504</v>
      </c>
      <c r="H2391" s="29">
        <f>Raw_Orders!K2391</f>
        <v>2562.46</v>
      </c>
      <c r="I2391" s="25">
        <f>INDEX(tblAccounts[sales_rep_id],MATCH(B2391,tblAccounts[id],0))</f>
        <v>321800</v>
      </c>
      <c r="J2391" s="25">
        <f>INDEX(tblReps[region_id],MATCH(I2391,tblReps[id],0))</f>
        <v>3</v>
      </c>
      <c r="K2391" s="25" t="str">
        <f>INDEX(tblRegions[name],MATCH(J2391,tblRegions[id],0))</f>
        <v>Southeast</v>
      </c>
    </row>
    <row r="2392" spans="1:11" ht="15" customHeight="1" x14ac:dyDescent="0.3">
      <c r="A2392" s="25">
        <f>Raw_Orders!A2392</f>
        <v>2391</v>
      </c>
      <c r="B2392" s="25">
        <f>Raw_Orders!B2392</f>
        <v>2841</v>
      </c>
      <c r="C2392" s="30">
        <f>INT(Raw_Orders!C2392)</f>
        <v>42468</v>
      </c>
      <c r="D2392" s="25">
        <f t="shared" si="111"/>
        <v>2016</v>
      </c>
      <c r="E2392" s="25">
        <f t="shared" si="112"/>
        <v>4</v>
      </c>
      <c r="F2392" s="25" t="str">
        <f t="shared" si="113"/>
        <v>Apr</v>
      </c>
      <c r="G2392" s="25">
        <f>Raw_Orders!G2392</f>
        <v>500</v>
      </c>
      <c r="H2392" s="29">
        <f>Raw_Orders!K2392</f>
        <v>2527.5</v>
      </c>
      <c r="I2392" s="25">
        <f>INDEX(tblAccounts[sales_rep_id],MATCH(B2392,tblAccounts[id],0))</f>
        <v>321800</v>
      </c>
      <c r="J2392" s="25">
        <f>INDEX(tblReps[region_id],MATCH(I2392,tblReps[id],0))</f>
        <v>3</v>
      </c>
      <c r="K2392" s="25" t="str">
        <f>INDEX(tblRegions[name],MATCH(J2392,tblRegions[id],0))</f>
        <v>Southeast</v>
      </c>
    </row>
    <row r="2393" spans="1:11" ht="15" customHeight="1" x14ac:dyDescent="0.3">
      <c r="A2393" s="25">
        <f>Raw_Orders!A2393</f>
        <v>2392</v>
      </c>
      <c r="B2393" s="25">
        <f>Raw_Orders!B2393</f>
        <v>2841</v>
      </c>
      <c r="C2393" s="30">
        <f>INT(Raw_Orders!C2393)</f>
        <v>42498</v>
      </c>
      <c r="D2393" s="25">
        <f t="shared" si="111"/>
        <v>2016</v>
      </c>
      <c r="E2393" s="25">
        <f t="shared" si="112"/>
        <v>5</v>
      </c>
      <c r="F2393" s="25" t="str">
        <f t="shared" si="113"/>
        <v>May</v>
      </c>
      <c r="G2393" s="25">
        <f>Raw_Orders!G2393</f>
        <v>562</v>
      </c>
      <c r="H2393" s="29">
        <f>Raw_Orders!K2393</f>
        <v>2917.61</v>
      </c>
      <c r="I2393" s="25">
        <f>INDEX(tblAccounts[sales_rep_id],MATCH(B2393,tblAccounts[id],0))</f>
        <v>321800</v>
      </c>
      <c r="J2393" s="25">
        <f>INDEX(tblReps[region_id],MATCH(I2393,tblReps[id],0))</f>
        <v>3</v>
      </c>
      <c r="K2393" s="25" t="str">
        <f>INDEX(tblRegions[name],MATCH(J2393,tblRegions[id],0))</f>
        <v>Southeast</v>
      </c>
    </row>
    <row r="2394" spans="1:11" ht="15" customHeight="1" x14ac:dyDescent="0.3">
      <c r="A2394" s="25">
        <f>Raw_Orders!A2394</f>
        <v>2393</v>
      </c>
      <c r="B2394" s="25">
        <f>Raw_Orders!B2394</f>
        <v>2841</v>
      </c>
      <c r="C2394" s="30">
        <f>INT(Raw_Orders!C2394)</f>
        <v>42527</v>
      </c>
      <c r="D2394" s="25">
        <f t="shared" si="111"/>
        <v>2016</v>
      </c>
      <c r="E2394" s="25">
        <f t="shared" si="112"/>
        <v>6</v>
      </c>
      <c r="F2394" s="25" t="str">
        <f t="shared" si="113"/>
        <v>Jun</v>
      </c>
      <c r="G2394" s="25">
        <f>Raw_Orders!G2394</f>
        <v>606</v>
      </c>
      <c r="H2394" s="29">
        <f>Raw_Orders!K2394</f>
        <v>3136.44</v>
      </c>
      <c r="I2394" s="25">
        <f>INDEX(tblAccounts[sales_rep_id],MATCH(B2394,tblAccounts[id],0))</f>
        <v>321800</v>
      </c>
      <c r="J2394" s="25">
        <f>INDEX(tblReps[region_id],MATCH(I2394,tblReps[id],0))</f>
        <v>3</v>
      </c>
      <c r="K2394" s="25" t="str">
        <f>INDEX(tblRegions[name],MATCH(J2394,tblRegions[id],0))</f>
        <v>Southeast</v>
      </c>
    </row>
    <row r="2395" spans="1:11" ht="15" customHeight="1" x14ac:dyDescent="0.3">
      <c r="A2395" s="25">
        <f>Raw_Orders!A2395</f>
        <v>2394</v>
      </c>
      <c r="B2395" s="25">
        <f>Raw_Orders!B2395</f>
        <v>2841</v>
      </c>
      <c r="C2395" s="30">
        <f>INT(Raw_Orders!C2395)</f>
        <v>42557</v>
      </c>
      <c r="D2395" s="25">
        <f t="shared" si="111"/>
        <v>2016</v>
      </c>
      <c r="E2395" s="25">
        <f t="shared" si="112"/>
        <v>7</v>
      </c>
      <c r="F2395" s="25" t="str">
        <f t="shared" si="113"/>
        <v>Jul</v>
      </c>
      <c r="G2395" s="25">
        <f>Raw_Orders!G2395</f>
        <v>540</v>
      </c>
      <c r="H2395" s="29">
        <f>Raw_Orders!K2395</f>
        <v>2734.6</v>
      </c>
      <c r="I2395" s="25">
        <f>INDEX(tblAccounts[sales_rep_id],MATCH(B2395,tblAccounts[id],0))</f>
        <v>321800</v>
      </c>
      <c r="J2395" s="25">
        <f>INDEX(tblReps[region_id],MATCH(I2395,tblReps[id],0))</f>
        <v>3</v>
      </c>
      <c r="K2395" s="25" t="str">
        <f>INDEX(tblRegions[name],MATCH(J2395,tblRegions[id],0))</f>
        <v>Southeast</v>
      </c>
    </row>
    <row r="2396" spans="1:11" ht="15" customHeight="1" x14ac:dyDescent="0.3">
      <c r="A2396" s="25">
        <f>Raw_Orders!A2396</f>
        <v>2395</v>
      </c>
      <c r="B2396" s="25">
        <f>Raw_Orders!B2396</f>
        <v>2841</v>
      </c>
      <c r="C2396" s="30">
        <f>INT(Raw_Orders!C2396)</f>
        <v>42587</v>
      </c>
      <c r="D2396" s="25">
        <f t="shared" si="111"/>
        <v>2016</v>
      </c>
      <c r="E2396" s="25">
        <f t="shared" si="112"/>
        <v>8</v>
      </c>
      <c r="F2396" s="25" t="str">
        <f t="shared" si="113"/>
        <v>Aug</v>
      </c>
      <c r="G2396" s="25">
        <f>Raw_Orders!G2396</f>
        <v>894</v>
      </c>
      <c r="H2396" s="29">
        <f>Raw_Orders!K2396</f>
        <v>5637.84</v>
      </c>
      <c r="I2396" s="25">
        <f>INDEX(tblAccounts[sales_rep_id],MATCH(B2396,tblAccounts[id],0))</f>
        <v>321800</v>
      </c>
      <c r="J2396" s="25">
        <f>INDEX(tblReps[region_id],MATCH(I2396,tblReps[id],0))</f>
        <v>3</v>
      </c>
      <c r="K2396" s="25" t="str">
        <f>INDEX(tblRegions[name],MATCH(J2396,tblRegions[id],0))</f>
        <v>Southeast</v>
      </c>
    </row>
    <row r="2397" spans="1:11" ht="15" customHeight="1" x14ac:dyDescent="0.3">
      <c r="A2397" s="25">
        <f>Raw_Orders!A2397</f>
        <v>2396</v>
      </c>
      <c r="B2397" s="25">
        <f>Raw_Orders!B2397</f>
        <v>2841</v>
      </c>
      <c r="C2397" s="30">
        <f>INT(Raw_Orders!C2397)</f>
        <v>42617</v>
      </c>
      <c r="D2397" s="25">
        <f t="shared" si="111"/>
        <v>2016</v>
      </c>
      <c r="E2397" s="25">
        <f t="shared" si="112"/>
        <v>9</v>
      </c>
      <c r="F2397" s="25" t="str">
        <f t="shared" si="113"/>
        <v>Sep</v>
      </c>
      <c r="G2397" s="25">
        <f>Raw_Orders!G2397</f>
        <v>538</v>
      </c>
      <c r="H2397" s="29">
        <f>Raw_Orders!K2397</f>
        <v>2775.39</v>
      </c>
      <c r="I2397" s="25">
        <f>INDEX(tblAccounts[sales_rep_id],MATCH(B2397,tblAccounts[id],0))</f>
        <v>321800</v>
      </c>
      <c r="J2397" s="25">
        <f>INDEX(tblReps[region_id],MATCH(I2397,tblReps[id],0))</f>
        <v>3</v>
      </c>
      <c r="K2397" s="25" t="str">
        <f>INDEX(tblRegions[name],MATCH(J2397,tblRegions[id],0))</f>
        <v>Southeast</v>
      </c>
    </row>
    <row r="2398" spans="1:11" ht="15" customHeight="1" x14ac:dyDescent="0.3">
      <c r="A2398" s="25">
        <f>Raw_Orders!A2398</f>
        <v>2397</v>
      </c>
      <c r="B2398" s="25">
        <f>Raw_Orders!B2398</f>
        <v>2841</v>
      </c>
      <c r="C2398" s="30">
        <f>INT(Raw_Orders!C2398)</f>
        <v>42646</v>
      </c>
      <c r="D2398" s="25">
        <f t="shared" si="111"/>
        <v>2016</v>
      </c>
      <c r="E2398" s="25">
        <f t="shared" si="112"/>
        <v>10</v>
      </c>
      <c r="F2398" s="25" t="str">
        <f t="shared" si="113"/>
        <v>Oct</v>
      </c>
      <c r="G2398" s="25">
        <f>Raw_Orders!G2398</f>
        <v>525</v>
      </c>
      <c r="H2398" s="29">
        <f>Raw_Orders!K2398</f>
        <v>2680.42</v>
      </c>
      <c r="I2398" s="25">
        <f>INDEX(tblAccounts[sales_rep_id],MATCH(B2398,tblAccounts[id],0))</f>
        <v>321800</v>
      </c>
      <c r="J2398" s="25">
        <f>INDEX(tblReps[region_id],MATCH(I2398,tblReps[id],0))</f>
        <v>3</v>
      </c>
      <c r="K2398" s="25" t="str">
        <f>INDEX(tblRegions[name],MATCH(J2398,tblRegions[id],0))</f>
        <v>Southeast</v>
      </c>
    </row>
    <row r="2399" spans="1:11" ht="15" customHeight="1" x14ac:dyDescent="0.3">
      <c r="A2399" s="25">
        <f>Raw_Orders!A2399</f>
        <v>2398</v>
      </c>
      <c r="B2399" s="25">
        <f>Raw_Orders!B2399</f>
        <v>2841</v>
      </c>
      <c r="C2399" s="30">
        <f>INT(Raw_Orders!C2399)</f>
        <v>42675</v>
      </c>
      <c r="D2399" s="25">
        <f t="shared" si="111"/>
        <v>2016</v>
      </c>
      <c r="E2399" s="25">
        <f t="shared" si="112"/>
        <v>11</v>
      </c>
      <c r="F2399" s="25" t="str">
        <f t="shared" si="113"/>
        <v>Nov</v>
      </c>
      <c r="G2399" s="25">
        <f>Raw_Orders!G2399</f>
        <v>523</v>
      </c>
      <c r="H2399" s="29">
        <f>Raw_Orders!K2399</f>
        <v>2676.09</v>
      </c>
      <c r="I2399" s="25">
        <f>INDEX(tblAccounts[sales_rep_id],MATCH(B2399,tblAccounts[id],0))</f>
        <v>321800</v>
      </c>
      <c r="J2399" s="25">
        <f>INDEX(tblReps[region_id],MATCH(I2399,tblReps[id],0))</f>
        <v>3</v>
      </c>
      <c r="K2399" s="25" t="str">
        <f>INDEX(tblRegions[name],MATCH(J2399,tblRegions[id],0))</f>
        <v>Southeast</v>
      </c>
    </row>
    <row r="2400" spans="1:11" ht="15" customHeight="1" x14ac:dyDescent="0.3">
      <c r="A2400" s="25">
        <f>Raw_Orders!A2400</f>
        <v>2399</v>
      </c>
      <c r="B2400" s="25">
        <f>Raw_Orders!B2400</f>
        <v>2841</v>
      </c>
      <c r="C2400" s="30">
        <f>INT(Raw_Orders!C2400)</f>
        <v>42704</v>
      </c>
      <c r="D2400" s="25">
        <f t="shared" si="111"/>
        <v>2016</v>
      </c>
      <c r="E2400" s="25">
        <f t="shared" si="112"/>
        <v>11</v>
      </c>
      <c r="F2400" s="25" t="str">
        <f t="shared" si="113"/>
        <v>Nov</v>
      </c>
      <c r="G2400" s="25">
        <f>Raw_Orders!G2400</f>
        <v>450</v>
      </c>
      <c r="H2400" s="29">
        <f>Raw_Orders!K2400</f>
        <v>2295.58</v>
      </c>
      <c r="I2400" s="25">
        <f>INDEX(tblAccounts[sales_rep_id],MATCH(B2400,tblAccounts[id],0))</f>
        <v>321800</v>
      </c>
      <c r="J2400" s="25">
        <f>INDEX(tblReps[region_id],MATCH(I2400,tblReps[id],0))</f>
        <v>3</v>
      </c>
      <c r="K2400" s="25" t="str">
        <f>INDEX(tblRegions[name],MATCH(J2400,tblRegions[id],0))</f>
        <v>Southeast</v>
      </c>
    </row>
    <row r="2401" spans="1:11" ht="15" customHeight="1" x14ac:dyDescent="0.3">
      <c r="A2401" s="25">
        <f>Raw_Orders!A2401</f>
        <v>2400</v>
      </c>
      <c r="B2401" s="25">
        <f>Raw_Orders!B2401</f>
        <v>2841</v>
      </c>
      <c r="C2401" s="30">
        <f>INT(Raw_Orders!C2401)</f>
        <v>42734</v>
      </c>
      <c r="D2401" s="25">
        <f t="shared" si="111"/>
        <v>2016</v>
      </c>
      <c r="E2401" s="25">
        <f t="shared" si="112"/>
        <v>12</v>
      </c>
      <c r="F2401" s="25" t="str">
        <f t="shared" si="113"/>
        <v>Dec</v>
      </c>
      <c r="G2401" s="25">
        <f>Raw_Orders!G2401</f>
        <v>585</v>
      </c>
      <c r="H2401" s="29">
        <f>Raw_Orders!K2401</f>
        <v>3145.65</v>
      </c>
      <c r="I2401" s="25">
        <f>INDEX(tblAccounts[sales_rep_id],MATCH(B2401,tblAccounts[id],0))</f>
        <v>321800</v>
      </c>
      <c r="J2401" s="25">
        <f>INDEX(tblReps[region_id],MATCH(I2401,tblReps[id],0))</f>
        <v>3</v>
      </c>
      <c r="K2401" s="25" t="str">
        <f>INDEX(tblRegions[name],MATCH(J2401,tblRegions[id],0))</f>
        <v>Southeast</v>
      </c>
    </row>
    <row r="2402" spans="1:11" ht="15" customHeight="1" x14ac:dyDescent="0.3">
      <c r="A2402" s="25">
        <f>Raw_Orders!A2402</f>
        <v>2401</v>
      </c>
      <c r="B2402" s="25">
        <f>Raw_Orders!B2402</f>
        <v>2851</v>
      </c>
      <c r="C2402" s="30">
        <f>INT(Raw_Orders!C2402)</f>
        <v>42346</v>
      </c>
      <c r="D2402" s="25">
        <f t="shared" si="111"/>
        <v>2015</v>
      </c>
      <c r="E2402" s="25">
        <f t="shared" si="112"/>
        <v>12</v>
      </c>
      <c r="F2402" s="25" t="str">
        <f t="shared" si="113"/>
        <v>Dec</v>
      </c>
      <c r="G2402" s="25">
        <f>Raw_Orders!G2402</f>
        <v>517</v>
      </c>
      <c r="H2402" s="29">
        <f>Raw_Orders!K2402</f>
        <v>2677.45</v>
      </c>
      <c r="I2402" s="25">
        <f>INDEX(tblAccounts[sales_rep_id],MATCH(B2402,tblAccounts[id],0))</f>
        <v>321810</v>
      </c>
      <c r="J2402" s="25">
        <f>INDEX(tblReps[region_id],MATCH(I2402,tblReps[id],0))</f>
        <v>3</v>
      </c>
      <c r="K2402" s="25" t="str">
        <f>INDEX(tblRegions[name],MATCH(J2402,tblRegions[id],0))</f>
        <v>Southeast</v>
      </c>
    </row>
    <row r="2403" spans="1:11" ht="15" customHeight="1" x14ac:dyDescent="0.3">
      <c r="A2403" s="25">
        <f>Raw_Orders!A2403</f>
        <v>2402</v>
      </c>
      <c r="B2403" s="25">
        <f>Raw_Orders!B2403</f>
        <v>2851</v>
      </c>
      <c r="C2403" s="30">
        <f>INT(Raw_Orders!C2403)</f>
        <v>42375</v>
      </c>
      <c r="D2403" s="25">
        <f t="shared" si="111"/>
        <v>2016</v>
      </c>
      <c r="E2403" s="25">
        <f t="shared" si="112"/>
        <v>1</v>
      </c>
      <c r="F2403" s="25" t="str">
        <f t="shared" si="113"/>
        <v>Jan</v>
      </c>
      <c r="G2403" s="25">
        <f>Raw_Orders!G2403</f>
        <v>20</v>
      </c>
      <c r="H2403" s="29">
        <f>Raw_Orders!K2403</f>
        <v>157.36000000000001</v>
      </c>
      <c r="I2403" s="25">
        <f>INDEX(tblAccounts[sales_rep_id],MATCH(B2403,tblAccounts[id],0))</f>
        <v>321810</v>
      </c>
      <c r="J2403" s="25">
        <f>INDEX(tblReps[region_id],MATCH(I2403,tblReps[id],0))</f>
        <v>3</v>
      </c>
      <c r="K2403" s="25" t="str">
        <f>INDEX(tblRegions[name],MATCH(J2403,tblRegions[id],0))</f>
        <v>Southeast</v>
      </c>
    </row>
    <row r="2404" spans="1:11" ht="15" customHeight="1" x14ac:dyDescent="0.3">
      <c r="A2404" s="25">
        <f>Raw_Orders!A2404</f>
        <v>2403</v>
      </c>
      <c r="B2404" s="25">
        <f>Raw_Orders!B2404</f>
        <v>2851</v>
      </c>
      <c r="C2404" s="30">
        <f>INT(Raw_Orders!C2404)</f>
        <v>42405</v>
      </c>
      <c r="D2404" s="25">
        <f t="shared" si="111"/>
        <v>2016</v>
      </c>
      <c r="E2404" s="25">
        <f t="shared" si="112"/>
        <v>2</v>
      </c>
      <c r="F2404" s="25" t="str">
        <f t="shared" si="113"/>
        <v>Feb</v>
      </c>
      <c r="G2404" s="25">
        <f>Raw_Orders!G2404</f>
        <v>550</v>
      </c>
      <c r="H2404" s="29">
        <f>Raw_Orders!K2404</f>
        <v>2882.81</v>
      </c>
      <c r="I2404" s="25">
        <f>INDEX(tblAccounts[sales_rep_id],MATCH(B2404,tblAccounts[id],0))</f>
        <v>321810</v>
      </c>
      <c r="J2404" s="25">
        <f>INDEX(tblReps[region_id],MATCH(I2404,tblReps[id],0))</f>
        <v>3</v>
      </c>
      <c r="K2404" s="25" t="str">
        <f>INDEX(tblRegions[name],MATCH(J2404,tblRegions[id],0))</f>
        <v>Southeast</v>
      </c>
    </row>
    <row r="2405" spans="1:11" ht="15" customHeight="1" x14ac:dyDescent="0.3">
      <c r="A2405" s="25">
        <f>Raw_Orders!A2405</f>
        <v>2404</v>
      </c>
      <c r="B2405" s="25">
        <f>Raw_Orders!B2405</f>
        <v>2851</v>
      </c>
      <c r="C2405" s="30">
        <f>INT(Raw_Orders!C2405)</f>
        <v>42434</v>
      </c>
      <c r="D2405" s="25">
        <f t="shared" si="111"/>
        <v>2016</v>
      </c>
      <c r="E2405" s="25">
        <f t="shared" si="112"/>
        <v>3</v>
      </c>
      <c r="F2405" s="25" t="str">
        <f t="shared" si="113"/>
        <v>Mar</v>
      </c>
      <c r="G2405" s="25">
        <f>Raw_Orders!G2405</f>
        <v>524</v>
      </c>
      <c r="H2405" s="29">
        <f>Raw_Orders!K2405</f>
        <v>2614.7600000000002</v>
      </c>
      <c r="I2405" s="25">
        <f>INDEX(tblAccounts[sales_rep_id],MATCH(B2405,tblAccounts[id],0))</f>
        <v>321810</v>
      </c>
      <c r="J2405" s="25">
        <f>INDEX(tblReps[region_id],MATCH(I2405,tblReps[id],0))</f>
        <v>3</v>
      </c>
      <c r="K2405" s="25" t="str">
        <f>INDEX(tblRegions[name],MATCH(J2405,tblRegions[id],0))</f>
        <v>Southeast</v>
      </c>
    </row>
    <row r="2406" spans="1:11" ht="15" customHeight="1" x14ac:dyDescent="0.3">
      <c r="A2406" s="25">
        <f>Raw_Orders!A2406</f>
        <v>2405</v>
      </c>
      <c r="B2406" s="25">
        <f>Raw_Orders!B2406</f>
        <v>2851</v>
      </c>
      <c r="C2406" s="30">
        <f>INT(Raw_Orders!C2406)</f>
        <v>42463</v>
      </c>
      <c r="D2406" s="25">
        <f t="shared" si="111"/>
        <v>2016</v>
      </c>
      <c r="E2406" s="25">
        <f t="shared" si="112"/>
        <v>4</v>
      </c>
      <c r="F2406" s="25" t="str">
        <f t="shared" si="113"/>
        <v>Apr</v>
      </c>
      <c r="G2406" s="25">
        <f>Raw_Orders!G2406</f>
        <v>498</v>
      </c>
      <c r="H2406" s="29">
        <f>Raw_Orders!K2406</f>
        <v>2485.02</v>
      </c>
      <c r="I2406" s="25">
        <f>INDEX(tblAccounts[sales_rep_id],MATCH(B2406,tblAccounts[id],0))</f>
        <v>321810</v>
      </c>
      <c r="J2406" s="25">
        <f>INDEX(tblReps[region_id],MATCH(I2406,tblReps[id],0))</f>
        <v>3</v>
      </c>
      <c r="K2406" s="25" t="str">
        <f>INDEX(tblRegions[name],MATCH(J2406,tblRegions[id],0))</f>
        <v>Southeast</v>
      </c>
    </row>
    <row r="2407" spans="1:11" ht="15" customHeight="1" x14ac:dyDescent="0.3">
      <c r="A2407" s="25">
        <f>Raw_Orders!A2407</f>
        <v>2406</v>
      </c>
      <c r="B2407" s="25">
        <f>Raw_Orders!B2407</f>
        <v>2851</v>
      </c>
      <c r="C2407" s="30">
        <f>INT(Raw_Orders!C2407)</f>
        <v>42492</v>
      </c>
      <c r="D2407" s="25">
        <f t="shared" si="111"/>
        <v>2016</v>
      </c>
      <c r="E2407" s="25">
        <f t="shared" si="112"/>
        <v>5</v>
      </c>
      <c r="F2407" s="25" t="str">
        <f t="shared" si="113"/>
        <v>May</v>
      </c>
      <c r="G2407" s="25">
        <f>Raw_Orders!G2407</f>
        <v>497</v>
      </c>
      <c r="H2407" s="29">
        <f>Raw_Orders!K2407</f>
        <v>2483.16</v>
      </c>
      <c r="I2407" s="25">
        <f>INDEX(tblAccounts[sales_rep_id],MATCH(B2407,tblAccounts[id],0))</f>
        <v>321810</v>
      </c>
      <c r="J2407" s="25">
        <f>INDEX(tblReps[region_id],MATCH(I2407,tblReps[id],0))</f>
        <v>3</v>
      </c>
      <c r="K2407" s="25" t="str">
        <f>INDEX(tblRegions[name],MATCH(J2407,tblRegions[id],0))</f>
        <v>Southeast</v>
      </c>
    </row>
    <row r="2408" spans="1:11" ht="15" customHeight="1" x14ac:dyDescent="0.3">
      <c r="A2408" s="25">
        <f>Raw_Orders!A2408</f>
        <v>2407</v>
      </c>
      <c r="B2408" s="25">
        <f>Raw_Orders!B2408</f>
        <v>2851</v>
      </c>
      <c r="C2408" s="30">
        <f>INT(Raw_Orders!C2408)</f>
        <v>42521</v>
      </c>
      <c r="D2408" s="25">
        <f t="shared" si="111"/>
        <v>2016</v>
      </c>
      <c r="E2408" s="25">
        <f t="shared" si="112"/>
        <v>5</v>
      </c>
      <c r="F2408" s="25" t="str">
        <f t="shared" si="113"/>
        <v>May</v>
      </c>
      <c r="G2408" s="25">
        <f>Raw_Orders!G2408</f>
        <v>613</v>
      </c>
      <c r="H2408" s="29">
        <f>Raw_Orders!K2408</f>
        <v>3235.29</v>
      </c>
      <c r="I2408" s="25">
        <f>INDEX(tblAccounts[sales_rep_id],MATCH(B2408,tblAccounts[id],0))</f>
        <v>321810</v>
      </c>
      <c r="J2408" s="25">
        <f>INDEX(tblReps[region_id],MATCH(I2408,tblReps[id],0))</f>
        <v>3</v>
      </c>
      <c r="K2408" s="25" t="str">
        <f>INDEX(tblRegions[name],MATCH(J2408,tblRegions[id],0))</f>
        <v>Southeast</v>
      </c>
    </row>
    <row r="2409" spans="1:11" ht="15" customHeight="1" x14ac:dyDescent="0.3">
      <c r="A2409" s="25">
        <f>Raw_Orders!A2409</f>
        <v>2408</v>
      </c>
      <c r="B2409" s="25">
        <f>Raw_Orders!B2409</f>
        <v>2851</v>
      </c>
      <c r="C2409" s="30">
        <f>INT(Raw_Orders!C2409)</f>
        <v>42551</v>
      </c>
      <c r="D2409" s="25">
        <f t="shared" si="111"/>
        <v>2016</v>
      </c>
      <c r="E2409" s="25">
        <f t="shared" si="112"/>
        <v>6</v>
      </c>
      <c r="F2409" s="25" t="str">
        <f t="shared" si="113"/>
        <v>Jun</v>
      </c>
      <c r="G2409" s="25">
        <f>Raw_Orders!G2409</f>
        <v>545</v>
      </c>
      <c r="H2409" s="29">
        <f>Raw_Orders!K2409</f>
        <v>2833.45</v>
      </c>
      <c r="I2409" s="25">
        <f>INDEX(tblAccounts[sales_rep_id],MATCH(B2409,tblAccounts[id],0))</f>
        <v>321810</v>
      </c>
      <c r="J2409" s="25">
        <f>INDEX(tblReps[region_id],MATCH(I2409,tblReps[id],0))</f>
        <v>3</v>
      </c>
      <c r="K2409" s="25" t="str">
        <f>INDEX(tblRegions[name],MATCH(J2409,tblRegions[id],0))</f>
        <v>Southeast</v>
      </c>
    </row>
    <row r="2410" spans="1:11" ht="15" customHeight="1" x14ac:dyDescent="0.3">
      <c r="A2410" s="25">
        <f>Raw_Orders!A2410</f>
        <v>2409</v>
      </c>
      <c r="B2410" s="25">
        <f>Raw_Orders!B2410</f>
        <v>2851</v>
      </c>
      <c r="C2410" s="30">
        <f>INT(Raw_Orders!C2410)</f>
        <v>42580</v>
      </c>
      <c r="D2410" s="25">
        <f t="shared" si="111"/>
        <v>2016</v>
      </c>
      <c r="E2410" s="25">
        <f t="shared" si="112"/>
        <v>7</v>
      </c>
      <c r="F2410" s="25" t="str">
        <f t="shared" si="113"/>
        <v>Jul</v>
      </c>
      <c r="G2410" s="25">
        <f>Raw_Orders!G2410</f>
        <v>502</v>
      </c>
      <c r="H2410" s="29">
        <f>Raw_Orders!K2410</f>
        <v>2512.48</v>
      </c>
      <c r="I2410" s="25">
        <f>INDEX(tblAccounts[sales_rep_id],MATCH(B2410,tblAccounts[id],0))</f>
        <v>321810</v>
      </c>
      <c r="J2410" s="25">
        <f>INDEX(tblReps[region_id],MATCH(I2410,tblReps[id],0))</f>
        <v>3</v>
      </c>
      <c r="K2410" s="25" t="str">
        <f>INDEX(tblRegions[name],MATCH(J2410,tblRegions[id],0))</f>
        <v>Southeast</v>
      </c>
    </row>
    <row r="2411" spans="1:11" ht="15" customHeight="1" x14ac:dyDescent="0.3">
      <c r="A2411" s="25">
        <f>Raw_Orders!A2411</f>
        <v>2410</v>
      </c>
      <c r="B2411" s="25">
        <f>Raw_Orders!B2411</f>
        <v>2851</v>
      </c>
      <c r="C2411" s="30">
        <f>INT(Raw_Orders!C2411)</f>
        <v>42610</v>
      </c>
      <c r="D2411" s="25">
        <f t="shared" si="111"/>
        <v>2016</v>
      </c>
      <c r="E2411" s="25">
        <f t="shared" si="112"/>
        <v>8</v>
      </c>
      <c r="F2411" s="25" t="str">
        <f t="shared" si="113"/>
        <v>Aug</v>
      </c>
      <c r="G2411" s="25">
        <f>Raw_Orders!G2411</f>
        <v>507</v>
      </c>
      <c r="H2411" s="29">
        <f>Raw_Orders!K2411</f>
        <v>2529.9299999999998</v>
      </c>
      <c r="I2411" s="25">
        <f>INDEX(tblAccounts[sales_rep_id],MATCH(B2411,tblAccounts[id],0))</f>
        <v>321810</v>
      </c>
      <c r="J2411" s="25">
        <f>INDEX(tblReps[region_id],MATCH(I2411,tblReps[id],0))</f>
        <v>3</v>
      </c>
      <c r="K2411" s="25" t="str">
        <f>INDEX(tblRegions[name],MATCH(J2411,tblRegions[id],0))</f>
        <v>Southeast</v>
      </c>
    </row>
    <row r="2412" spans="1:11" ht="15" customHeight="1" x14ac:dyDescent="0.3">
      <c r="A2412" s="25">
        <f>Raw_Orders!A2412</f>
        <v>2411</v>
      </c>
      <c r="B2412" s="25">
        <f>Raw_Orders!B2412</f>
        <v>2851</v>
      </c>
      <c r="C2412" s="30">
        <f>INT(Raw_Orders!C2412)</f>
        <v>42639</v>
      </c>
      <c r="D2412" s="25">
        <f t="shared" si="111"/>
        <v>2016</v>
      </c>
      <c r="E2412" s="25">
        <f t="shared" si="112"/>
        <v>9</v>
      </c>
      <c r="F2412" s="25" t="str">
        <f t="shared" si="113"/>
        <v>Sep</v>
      </c>
      <c r="G2412" s="25">
        <f>Raw_Orders!G2412</f>
        <v>555</v>
      </c>
      <c r="H2412" s="29">
        <f>Raw_Orders!K2412</f>
        <v>2836.95</v>
      </c>
      <c r="I2412" s="25">
        <f>INDEX(tblAccounts[sales_rep_id],MATCH(B2412,tblAccounts[id],0))</f>
        <v>321810</v>
      </c>
      <c r="J2412" s="25">
        <f>INDEX(tblReps[region_id],MATCH(I2412,tblReps[id],0))</f>
        <v>3</v>
      </c>
      <c r="K2412" s="25" t="str">
        <f>INDEX(tblRegions[name],MATCH(J2412,tblRegions[id],0))</f>
        <v>Southeast</v>
      </c>
    </row>
    <row r="2413" spans="1:11" ht="15" customHeight="1" x14ac:dyDescent="0.3">
      <c r="A2413" s="25">
        <f>Raw_Orders!A2413</f>
        <v>2412</v>
      </c>
      <c r="B2413" s="25">
        <f>Raw_Orders!B2413</f>
        <v>2851</v>
      </c>
      <c r="C2413" s="30">
        <f>INT(Raw_Orders!C2413)</f>
        <v>42669</v>
      </c>
      <c r="D2413" s="25">
        <f t="shared" si="111"/>
        <v>2016</v>
      </c>
      <c r="E2413" s="25">
        <f t="shared" si="112"/>
        <v>10</v>
      </c>
      <c r="F2413" s="25" t="str">
        <f t="shared" si="113"/>
        <v>Oct</v>
      </c>
      <c r="G2413" s="25">
        <f>Raw_Orders!G2413</f>
        <v>523</v>
      </c>
      <c r="H2413" s="29">
        <f>Raw_Orders!K2413</f>
        <v>2686.05</v>
      </c>
      <c r="I2413" s="25">
        <f>INDEX(tblAccounts[sales_rep_id],MATCH(B2413,tblAccounts[id],0))</f>
        <v>321810</v>
      </c>
      <c r="J2413" s="25">
        <f>INDEX(tblReps[region_id],MATCH(I2413,tblReps[id],0))</f>
        <v>3</v>
      </c>
      <c r="K2413" s="25" t="str">
        <f>INDEX(tblRegions[name],MATCH(J2413,tblRegions[id],0))</f>
        <v>Southeast</v>
      </c>
    </row>
    <row r="2414" spans="1:11" ht="15" customHeight="1" x14ac:dyDescent="0.3">
      <c r="A2414" s="25">
        <f>Raw_Orders!A2414</f>
        <v>2413</v>
      </c>
      <c r="B2414" s="25">
        <f>Raw_Orders!B2414</f>
        <v>2851</v>
      </c>
      <c r="C2414" s="30">
        <f>INT(Raw_Orders!C2414)</f>
        <v>42699</v>
      </c>
      <c r="D2414" s="25">
        <f t="shared" si="111"/>
        <v>2016</v>
      </c>
      <c r="E2414" s="25">
        <f t="shared" si="112"/>
        <v>11</v>
      </c>
      <c r="F2414" s="25" t="str">
        <f t="shared" si="113"/>
        <v>Nov</v>
      </c>
      <c r="G2414" s="25">
        <f>Raw_Orders!G2414</f>
        <v>506</v>
      </c>
      <c r="H2414" s="29">
        <f>Raw_Orders!K2414</f>
        <v>2572.44</v>
      </c>
      <c r="I2414" s="25">
        <f>INDEX(tblAccounts[sales_rep_id],MATCH(B2414,tblAccounts[id],0))</f>
        <v>321810</v>
      </c>
      <c r="J2414" s="25">
        <f>INDEX(tblReps[region_id],MATCH(I2414,tblReps[id],0))</f>
        <v>3</v>
      </c>
      <c r="K2414" s="25" t="str">
        <f>INDEX(tblRegions[name],MATCH(J2414,tblRegions[id],0))</f>
        <v>Southeast</v>
      </c>
    </row>
    <row r="2415" spans="1:11" ht="15" customHeight="1" x14ac:dyDescent="0.3">
      <c r="A2415" s="25">
        <f>Raw_Orders!A2415</f>
        <v>2414</v>
      </c>
      <c r="B2415" s="25">
        <f>Raw_Orders!B2415</f>
        <v>2851</v>
      </c>
      <c r="C2415" s="30">
        <f>INT(Raw_Orders!C2415)</f>
        <v>42728</v>
      </c>
      <c r="D2415" s="25">
        <f t="shared" si="111"/>
        <v>2016</v>
      </c>
      <c r="E2415" s="25">
        <f t="shared" si="112"/>
        <v>12</v>
      </c>
      <c r="F2415" s="25" t="str">
        <f t="shared" si="113"/>
        <v>Dec</v>
      </c>
      <c r="G2415" s="25">
        <f>Raw_Orders!G2415</f>
        <v>82</v>
      </c>
      <c r="H2415" s="29">
        <f>Raw_Orders!K2415</f>
        <v>531.25</v>
      </c>
      <c r="I2415" s="25">
        <f>INDEX(tblAccounts[sales_rep_id],MATCH(B2415,tblAccounts[id],0))</f>
        <v>321810</v>
      </c>
      <c r="J2415" s="25">
        <f>INDEX(tblReps[region_id],MATCH(I2415,tblReps[id],0))</f>
        <v>3</v>
      </c>
      <c r="K2415" s="25" t="str">
        <f>INDEX(tblRegions[name],MATCH(J2415,tblRegions[id],0))</f>
        <v>Southeast</v>
      </c>
    </row>
    <row r="2416" spans="1:11" ht="15" customHeight="1" x14ac:dyDescent="0.3">
      <c r="A2416" s="25">
        <f>Raw_Orders!A2416</f>
        <v>2415</v>
      </c>
      <c r="B2416" s="25">
        <f>Raw_Orders!B2416</f>
        <v>2861</v>
      </c>
      <c r="C2416" s="30">
        <f>INT(Raw_Orders!C2416)</f>
        <v>41612</v>
      </c>
      <c r="D2416" s="25">
        <f t="shared" si="111"/>
        <v>2013</v>
      </c>
      <c r="E2416" s="25">
        <f t="shared" si="112"/>
        <v>12</v>
      </c>
      <c r="F2416" s="25" t="str">
        <f t="shared" si="113"/>
        <v>Dec</v>
      </c>
      <c r="G2416" s="25">
        <f>Raw_Orders!G2416</f>
        <v>516</v>
      </c>
      <c r="H2416" s="29">
        <f>Raw_Orders!K2416</f>
        <v>2646.77</v>
      </c>
      <c r="I2416" s="25">
        <f>INDEX(tblAccounts[sales_rep_id],MATCH(B2416,tblAccounts[id],0))</f>
        <v>321820</v>
      </c>
      <c r="J2416" s="25">
        <f>INDEX(tblReps[region_id],MATCH(I2416,tblReps[id],0))</f>
        <v>3</v>
      </c>
      <c r="K2416" s="25" t="str">
        <f>INDEX(tblRegions[name],MATCH(J2416,tblRegions[id],0))</f>
        <v>Southeast</v>
      </c>
    </row>
    <row r="2417" spans="1:11" ht="15" customHeight="1" x14ac:dyDescent="0.3">
      <c r="A2417" s="25">
        <f>Raw_Orders!A2417</f>
        <v>2416</v>
      </c>
      <c r="B2417" s="25">
        <f>Raw_Orders!B2417</f>
        <v>2861</v>
      </c>
      <c r="C2417" s="30">
        <f>INT(Raw_Orders!C2417)</f>
        <v>41641</v>
      </c>
      <c r="D2417" s="25">
        <f t="shared" si="111"/>
        <v>2014</v>
      </c>
      <c r="E2417" s="25">
        <f t="shared" si="112"/>
        <v>1</v>
      </c>
      <c r="F2417" s="25" t="str">
        <f t="shared" si="113"/>
        <v>Jan</v>
      </c>
      <c r="G2417" s="25">
        <f>Raw_Orders!G2417</f>
        <v>536</v>
      </c>
      <c r="H2417" s="29">
        <f>Raw_Orders!K2417</f>
        <v>2785.98</v>
      </c>
      <c r="I2417" s="25">
        <f>INDEX(tblAccounts[sales_rep_id],MATCH(B2417,tblAccounts[id],0))</f>
        <v>321820</v>
      </c>
      <c r="J2417" s="25">
        <f>INDEX(tblReps[region_id],MATCH(I2417,tblReps[id],0))</f>
        <v>3</v>
      </c>
      <c r="K2417" s="25" t="str">
        <f>INDEX(tblRegions[name],MATCH(J2417,tblRegions[id],0))</f>
        <v>Southeast</v>
      </c>
    </row>
    <row r="2418" spans="1:11" ht="15" customHeight="1" x14ac:dyDescent="0.3">
      <c r="A2418" s="25">
        <f>Raw_Orders!A2418</f>
        <v>2417</v>
      </c>
      <c r="B2418" s="25">
        <f>Raw_Orders!B2418</f>
        <v>2861</v>
      </c>
      <c r="C2418" s="30">
        <f>INT(Raw_Orders!C2418)</f>
        <v>41671</v>
      </c>
      <c r="D2418" s="25">
        <f t="shared" si="111"/>
        <v>2014</v>
      </c>
      <c r="E2418" s="25">
        <f t="shared" si="112"/>
        <v>2</v>
      </c>
      <c r="F2418" s="25" t="str">
        <f t="shared" si="113"/>
        <v>Feb</v>
      </c>
      <c r="G2418" s="25">
        <f>Raw_Orders!G2418</f>
        <v>565</v>
      </c>
      <c r="H2418" s="29">
        <f>Raw_Orders!K2418</f>
        <v>2921.28</v>
      </c>
      <c r="I2418" s="25">
        <f>INDEX(tblAccounts[sales_rep_id],MATCH(B2418,tblAccounts[id],0))</f>
        <v>321820</v>
      </c>
      <c r="J2418" s="25">
        <f>INDEX(tblReps[region_id],MATCH(I2418,tblReps[id],0))</f>
        <v>3</v>
      </c>
      <c r="K2418" s="25" t="str">
        <f>INDEX(tblRegions[name],MATCH(J2418,tblRegions[id],0))</f>
        <v>Southeast</v>
      </c>
    </row>
    <row r="2419" spans="1:11" ht="15" customHeight="1" x14ac:dyDescent="0.3">
      <c r="A2419" s="25">
        <f>Raw_Orders!A2419</f>
        <v>2418</v>
      </c>
      <c r="B2419" s="25">
        <f>Raw_Orders!B2419</f>
        <v>2861</v>
      </c>
      <c r="C2419" s="30">
        <f>INT(Raw_Orders!C2419)</f>
        <v>41701</v>
      </c>
      <c r="D2419" s="25">
        <f t="shared" si="111"/>
        <v>2014</v>
      </c>
      <c r="E2419" s="25">
        <f t="shared" si="112"/>
        <v>3</v>
      </c>
      <c r="F2419" s="25" t="str">
        <f t="shared" si="113"/>
        <v>Mar</v>
      </c>
      <c r="G2419" s="25">
        <f>Raw_Orders!G2419</f>
        <v>565</v>
      </c>
      <c r="H2419" s="29">
        <f>Raw_Orders!K2419</f>
        <v>2819.35</v>
      </c>
      <c r="I2419" s="25">
        <f>INDEX(tblAccounts[sales_rep_id],MATCH(B2419,tblAccounts[id],0))</f>
        <v>321820</v>
      </c>
      <c r="J2419" s="25">
        <f>INDEX(tblReps[region_id],MATCH(I2419,tblReps[id],0))</f>
        <v>3</v>
      </c>
      <c r="K2419" s="25" t="str">
        <f>INDEX(tblRegions[name],MATCH(J2419,tblRegions[id],0))</f>
        <v>Southeast</v>
      </c>
    </row>
    <row r="2420" spans="1:11" ht="15" customHeight="1" x14ac:dyDescent="0.3">
      <c r="A2420" s="25">
        <f>Raw_Orders!A2420</f>
        <v>2419</v>
      </c>
      <c r="B2420" s="25">
        <f>Raw_Orders!B2420</f>
        <v>2861</v>
      </c>
      <c r="C2420" s="30">
        <f>INT(Raw_Orders!C2420)</f>
        <v>41730</v>
      </c>
      <c r="D2420" s="25">
        <f t="shared" si="111"/>
        <v>2014</v>
      </c>
      <c r="E2420" s="25">
        <f t="shared" si="112"/>
        <v>4</v>
      </c>
      <c r="F2420" s="25" t="str">
        <f t="shared" si="113"/>
        <v>Apr</v>
      </c>
      <c r="G2420" s="25">
        <f>Raw_Orders!G2420</f>
        <v>583</v>
      </c>
      <c r="H2420" s="29">
        <f>Raw_Orders!K2420</f>
        <v>3173.76</v>
      </c>
      <c r="I2420" s="25">
        <f>INDEX(tblAccounts[sales_rep_id],MATCH(B2420,tblAccounts[id],0))</f>
        <v>321820</v>
      </c>
      <c r="J2420" s="25">
        <f>INDEX(tblReps[region_id],MATCH(I2420,tblReps[id],0))</f>
        <v>3</v>
      </c>
      <c r="K2420" s="25" t="str">
        <f>INDEX(tblRegions[name],MATCH(J2420,tblRegions[id],0))</f>
        <v>Southeast</v>
      </c>
    </row>
    <row r="2421" spans="1:11" ht="15" customHeight="1" x14ac:dyDescent="0.3">
      <c r="A2421" s="25">
        <f>Raw_Orders!A2421</f>
        <v>2420</v>
      </c>
      <c r="B2421" s="25">
        <f>Raw_Orders!B2421</f>
        <v>2861</v>
      </c>
      <c r="C2421" s="30">
        <f>INT(Raw_Orders!C2421)</f>
        <v>41759</v>
      </c>
      <c r="D2421" s="25">
        <f t="shared" si="111"/>
        <v>2014</v>
      </c>
      <c r="E2421" s="25">
        <f t="shared" si="112"/>
        <v>4</v>
      </c>
      <c r="F2421" s="25" t="str">
        <f t="shared" si="113"/>
        <v>Apr</v>
      </c>
      <c r="G2421" s="25">
        <f>Raw_Orders!G2421</f>
        <v>410</v>
      </c>
      <c r="H2421" s="29">
        <f>Raw_Orders!K2421</f>
        <v>2075.94</v>
      </c>
      <c r="I2421" s="25">
        <f>INDEX(tblAccounts[sales_rep_id],MATCH(B2421,tblAccounts[id],0))</f>
        <v>321820</v>
      </c>
      <c r="J2421" s="25">
        <f>INDEX(tblReps[region_id],MATCH(I2421,tblReps[id],0))</f>
        <v>3</v>
      </c>
      <c r="K2421" s="25" t="str">
        <f>INDEX(tblRegions[name],MATCH(J2421,tblRegions[id],0))</f>
        <v>Southeast</v>
      </c>
    </row>
    <row r="2422" spans="1:11" ht="15" customHeight="1" x14ac:dyDescent="0.3">
      <c r="A2422" s="25">
        <f>Raw_Orders!A2422</f>
        <v>2421</v>
      </c>
      <c r="B2422" s="25">
        <f>Raw_Orders!B2422</f>
        <v>2861</v>
      </c>
      <c r="C2422" s="30">
        <f>INT(Raw_Orders!C2422)</f>
        <v>41789</v>
      </c>
      <c r="D2422" s="25">
        <f t="shared" si="111"/>
        <v>2014</v>
      </c>
      <c r="E2422" s="25">
        <f t="shared" si="112"/>
        <v>5</v>
      </c>
      <c r="F2422" s="25" t="str">
        <f t="shared" si="113"/>
        <v>May</v>
      </c>
      <c r="G2422" s="25">
        <f>Raw_Orders!G2422</f>
        <v>515</v>
      </c>
      <c r="H2422" s="29">
        <f>Raw_Orders!K2422</f>
        <v>2629.32</v>
      </c>
      <c r="I2422" s="25">
        <f>INDEX(tblAccounts[sales_rep_id],MATCH(B2422,tblAccounts[id],0))</f>
        <v>321820</v>
      </c>
      <c r="J2422" s="25">
        <f>INDEX(tblReps[region_id],MATCH(I2422,tblReps[id],0))</f>
        <v>3</v>
      </c>
      <c r="K2422" s="25" t="str">
        <f>INDEX(tblRegions[name],MATCH(J2422,tblRegions[id],0))</f>
        <v>Southeast</v>
      </c>
    </row>
    <row r="2423" spans="1:11" ht="15" customHeight="1" x14ac:dyDescent="0.3">
      <c r="A2423" s="25">
        <f>Raw_Orders!A2423</f>
        <v>2422</v>
      </c>
      <c r="B2423" s="25">
        <f>Raw_Orders!B2423</f>
        <v>2861</v>
      </c>
      <c r="C2423" s="30">
        <f>INT(Raw_Orders!C2423)</f>
        <v>41819</v>
      </c>
      <c r="D2423" s="25">
        <f t="shared" si="111"/>
        <v>2014</v>
      </c>
      <c r="E2423" s="25">
        <f t="shared" si="112"/>
        <v>6</v>
      </c>
      <c r="F2423" s="25" t="str">
        <f t="shared" si="113"/>
        <v>Jun</v>
      </c>
      <c r="G2423" s="25">
        <f>Raw_Orders!G2423</f>
        <v>534</v>
      </c>
      <c r="H2423" s="29">
        <f>Raw_Orders!K2423</f>
        <v>2764.19</v>
      </c>
      <c r="I2423" s="25">
        <f>INDEX(tblAccounts[sales_rep_id],MATCH(B2423,tblAccounts[id],0))</f>
        <v>321820</v>
      </c>
      <c r="J2423" s="25">
        <f>INDEX(tblReps[region_id],MATCH(I2423,tblReps[id],0))</f>
        <v>3</v>
      </c>
      <c r="K2423" s="25" t="str">
        <f>INDEX(tblRegions[name],MATCH(J2423,tblRegions[id],0))</f>
        <v>Southeast</v>
      </c>
    </row>
    <row r="2424" spans="1:11" ht="15" customHeight="1" x14ac:dyDescent="0.3">
      <c r="A2424" s="25">
        <f>Raw_Orders!A2424</f>
        <v>2423</v>
      </c>
      <c r="B2424" s="25">
        <f>Raw_Orders!B2424</f>
        <v>2861</v>
      </c>
      <c r="C2424" s="30">
        <f>INT(Raw_Orders!C2424)</f>
        <v>41848</v>
      </c>
      <c r="D2424" s="25">
        <f t="shared" si="111"/>
        <v>2014</v>
      </c>
      <c r="E2424" s="25">
        <f t="shared" si="112"/>
        <v>7</v>
      </c>
      <c r="F2424" s="25" t="str">
        <f t="shared" si="113"/>
        <v>Jul</v>
      </c>
      <c r="G2424" s="25">
        <f>Raw_Orders!G2424</f>
        <v>519</v>
      </c>
      <c r="H2424" s="29">
        <f>Raw_Orders!K2424</f>
        <v>2672.98</v>
      </c>
      <c r="I2424" s="25">
        <f>INDEX(tblAccounts[sales_rep_id],MATCH(B2424,tblAccounts[id],0))</f>
        <v>321820</v>
      </c>
      <c r="J2424" s="25">
        <f>INDEX(tblReps[region_id],MATCH(I2424,tblReps[id],0))</f>
        <v>3</v>
      </c>
      <c r="K2424" s="25" t="str">
        <f>INDEX(tblRegions[name],MATCH(J2424,tblRegions[id],0))</f>
        <v>Southeast</v>
      </c>
    </row>
    <row r="2425" spans="1:11" ht="15" customHeight="1" x14ac:dyDescent="0.3">
      <c r="A2425" s="25">
        <f>Raw_Orders!A2425</f>
        <v>2424</v>
      </c>
      <c r="B2425" s="25">
        <f>Raw_Orders!B2425</f>
        <v>2861</v>
      </c>
      <c r="C2425" s="30">
        <f>INT(Raw_Orders!C2425)</f>
        <v>41878</v>
      </c>
      <c r="D2425" s="25">
        <f t="shared" si="111"/>
        <v>2014</v>
      </c>
      <c r="E2425" s="25">
        <f t="shared" si="112"/>
        <v>8</v>
      </c>
      <c r="F2425" s="25" t="str">
        <f t="shared" si="113"/>
        <v>Aug</v>
      </c>
      <c r="G2425" s="25">
        <f>Raw_Orders!G2425</f>
        <v>408</v>
      </c>
      <c r="H2425" s="29">
        <f>Raw_Orders!K2425</f>
        <v>2058.42</v>
      </c>
      <c r="I2425" s="25">
        <f>INDEX(tblAccounts[sales_rep_id],MATCH(B2425,tblAccounts[id],0))</f>
        <v>321820</v>
      </c>
      <c r="J2425" s="25">
        <f>INDEX(tblReps[region_id],MATCH(I2425,tblReps[id],0))</f>
        <v>3</v>
      </c>
      <c r="K2425" s="25" t="str">
        <f>INDEX(tblRegions[name],MATCH(J2425,tblRegions[id],0))</f>
        <v>Southeast</v>
      </c>
    </row>
    <row r="2426" spans="1:11" ht="15" customHeight="1" x14ac:dyDescent="0.3">
      <c r="A2426" s="25">
        <f>Raw_Orders!A2426</f>
        <v>2425</v>
      </c>
      <c r="B2426" s="25">
        <f>Raw_Orders!B2426</f>
        <v>2861</v>
      </c>
      <c r="C2426" s="30">
        <f>INT(Raw_Orders!C2426)</f>
        <v>41907</v>
      </c>
      <c r="D2426" s="25">
        <f t="shared" si="111"/>
        <v>2014</v>
      </c>
      <c r="E2426" s="25">
        <f t="shared" si="112"/>
        <v>9</v>
      </c>
      <c r="F2426" s="25" t="str">
        <f t="shared" si="113"/>
        <v>Sep</v>
      </c>
      <c r="G2426" s="25">
        <f>Raw_Orders!G2426</f>
        <v>510</v>
      </c>
      <c r="H2426" s="29">
        <f>Raw_Orders!K2426</f>
        <v>2588.7199999999998</v>
      </c>
      <c r="I2426" s="25">
        <f>INDEX(tblAccounts[sales_rep_id],MATCH(B2426,tblAccounts[id],0))</f>
        <v>321820</v>
      </c>
      <c r="J2426" s="25">
        <f>INDEX(tblReps[region_id],MATCH(I2426,tblReps[id],0))</f>
        <v>3</v>
      </c>
      <c r="K2426" s="25" t="str">
        <f>INDEX(tblRegions[name],MATCH(J2426,tblRegions[id],0))</f>
        <v>Southeast</v>
      </c>
    </row>
    <row r="2427" spans="1:11" ht="15" customHeight="1" x14ac:dyDescent="0.3">
      <c r="A2427" s="25">
        <f>Raw_Orders!A2427</f>
        <v>2426</v>
      </c>
      <c r="B2427" s="25">
        <f>Raw_Orders!B2427</f>
        <v>2861</v>
      </c>
      <c r="C2427" s="30">
        <f>INT(Raw_Orders!C2427)</f>
        <v>41936</v>
      </c>
      <c r="D2427" s="25">
        <f t="shared" si="111"/>
        <v>2014</v>
      </c>
      <c r="E2427" s="25">
        <f t="shared" si="112"/>
        <v>10</v>
      </c>
      <c r="F2427" s="25" t="str">
        <f t="shared" si="113"/>
        <v>Oct</v>
      </c>
      <c r="G2427" s="25">
        <f>Raw_Orders!G2427</f>
        <v>585</v>
      </c>
      <c r="H2427" s="29">
        <f>Raw_Orders!K2427</f>
        <v>3040.51</v>
      </c>
      <c r="I2427" s="25">
        <f>INDEX(tblAccounts[sales_rep_id],MATCH(B2427,tblAccounts[id],0))</f>
        <v>321820</v>
      </c>
      <c r="J2427" s="25">
        <f>INDEX(tblReps[region_id],MATCH(I2427,tblReps[id],0))</f>
        <v>3</v>
      </c>
      <c r="K2427" s="25" t="str">
        <f>INDEX(tblRegions[name],MATCH(J2427,tblRegions[id],0))</f>
        <v>Southeast</v>
      </c>
    </row>
    <row r="2428" spans="1:11" ht="15" customHeight="1" x14ac:dyDescent="0.3">
      <c r="A2428" s="25">
        <f>Raw_Orders!A2428</f>
        <v>2427</v>
      </c>
      <c r="B2428" s="25">
        <f>Raw_Orders!B2428</f>
        <v>2861</v>
      </c>
      <c r="C2428" s="30">
        <f>INT(Raw_Orders!C2428)</f>
        <v>41966</v>
      </c>
      <c r="D2428" s="25">
        <f t="shared" si="111"/>
        <v>2014</v>
      </c>
      <c r="E2428" s="25">
        <f t="shared" si="112"/>
        <v>11</v>
      </c>
      <c r="F2428" s="25" t="str">
        <f t="shared" si="113"/>
        <v>Nov</v>
      </c>
      <c r="G2428" s="25">
        <f>Raw_Orders!G2428</f>
        <v>530</v>
      </c>
      <c r="H2428" s="29">
        <f>Raw_Orders!K2428</f>
        <v>2709.15</v>
      </c>
      <c r="I2428" s="25">
        <f>INDEX(tblAccounts[sales_rep_id],MATCH(B2428,tblAccounts[id],0))</f>
        <v>321820</v>
      </c>
      <c r="J2428" s="25">
        <f>INDEX(tblReps[region_id],MATCH(I2428,tblReps[id],0))</f>
        <v>3</v>
      </c>
      <c r="K2428" s="25" t="str">
        <f>INDEX(tblRegions[name],MATCH(J2428,tblRegions[id],0))</f>
        <v>Southeast</v>
      </c>
    </row>
    <row r="2429" spans="1:11" ht="15" customHeight="1" x14ac:dyDescent="0.3">
      <c r="A2429" s="25">
        <f>Raw_Orders!A2429</f>
        <v>2428</v>
      </c>
      <c r="B2429" s="25">
        <f>Raw_Orders!B2429</f>
        <v>2861</v>
      </c>
      <c r="C2429" s="30">
        <f>INT(Raw_Orders!C2429)</f>
        <v>41995</v>
      </c>
      <c r="D2429" s="25">
        <f t="shared" si="111"/>
        <v>2014</v>
      </c>
      <c r="E2429" s="25">
        <f t="shared" si="112"/>
        <v>12</v>
      </c>
      <c r="F2429" s="25" t="str">
        <f t="shared" si="113"/>
        <v>Dec</v>
      </c>
      <c r="G2429" s="25">
        <f>Raw_Orders!G2429</f>
        <v>538</v>
      </c>
      <c r="H2429" s="29">
        <f>Raw_Orders!K2429</f>
        <v>2800.96</v>
      </c>
      <c r="I2429" s="25">
        <f>INDEX(tblAccounts[sales_rep_id],MATCH(B2429,tblAccounts[id],0))</f>
        <v>321820</v>
      </c>
      <c r="J2429" s="25">
        <f>INDEX(tblReps[region_id],MATCH(I2429,tblReps[id],0))</f>
        <v>3</v>
      </c>
      <c r="K2429" s="25" t="str">
        <f>INDEX(tblRegions[name],MATCH(J2429,tblRegions[id],0))</f>
        <v>Southeast</v>
      </c>
    </row>
    <row r="2430" spans="1:11" ht="15" customHeight="1" x14ac:dyDescent="0.3">
      <c r="A2430" s="25">
        <f>Raw_Orders!A2430</f>
        <v>2429</v>
      </c>
      <c r="B2430" s="25">
        <f>Raw_Orders!B2430</f>
        <v>2861</v>
      </c>
      <c r="C2430" s="30">
        <f>INT(Raw_Orders!C2430)</f>
        <v>42024</v>
      </c>
      <c r="D2430" s="25">
        <f t="shared" si="111"/>
        <v>2015</v>
      </c>
      <c r="E2430" s="25">
        <f t="shared" si="112"/>
        <v>1</v>
      </c>
      <c r="F2430" s="25" t="str">
        <f t="shared" si="113"/>
        <v>Jan</v>
      </c>
      <c r="G2430" s="25">
        <f>Raw_Orders!G2430</f>
        <v>549</v>
      </c>
      <c r="H2430" s="29">
        <f>Raw_Orders!K2430</f>
        <v>2749.51</v>
      </c>
      <c r="I2430" s="25">
        <f>INDEX(tblAccounts[sales_rep_id],MATCH(B2430,tblAccounts[id],0))</f>
        <v>321820</v>
      </c>
      <c r="J2430" s="25">
        <f>INDEX(tblReps[region_id],MATCH(I2430,tblReps[id],0))</f>
        <v>3</v>
      </c>
      <c r="K2430" s="25" t="str">
        <f>INDEX(tblRegions[name],MATCH(J2430,tblRegions[id],0))</f>
        <v>Southeast</v>
      </c>
    </row>
    <row r="2431" spans="1:11" ht="15" customHeight="1" x14ac:dyDescent="0.3">
      <c r="A2431" s="25">
        <f>Raw_Orders!A2431</f>
        <v>2430</v>
      </c>
      <c r="B2431" s="25">
        <f>Raw_Orders!B2431</f>
        <v>2861</v>
      </c>
      <c r="C2431" s="30">
        <f>INT(Raw_Orders!C2431)</f>
        <v>42054</v>
      </c>
      <c r="D2431" s="25">
        <f t="shared" si="111"/>
        <v>2015</v>
      </c>
      <c r="E2431" s="25">
        <f t="shared" si="112"/>
        <v>2</v>
      </c>
      <c r="F2431" s="25" t="str">
        <f t="shared" si="113"/>
        <v>Feb</v>
      </c>
      <c r="G2431" s="25">
        <f>Raw_Orders!G2431</f>
        <v>538</v>
      </c>
      <c r="H2431" s="29">
        <f>Raw_Orders!K2431</f>
        <v>2759.62</v>
      </c>
      <c r="I2431" s="25">
        <f>INDEX(tblAccounts[sales_rep_id],MATCH(B2431,tblAccounts[id],0))</f>
        <v>321820</v>
      </c>
      <c r="J2431" s="25">
        <f>INDEX(tblReps[region_id],MATCH(I2431,tblReps[id],0))</f>
        <v>3</v>
      </c>
      <c r="K2431" s="25" t="str">
        <f>INDEX(tblRegions[name],MATCH(J2431,tblRegions[id],0))</f>
        <v>Southeast</v>
      </c>
    </row>
    <row r="2432" spans="1:11" ht="15" customHeight="1" x14ac:dyDescent="0.3">
      <c r="A2432" s="25">
        <f>Raw_Orders!A2432</f>
        <v>2431</v>
      </c>
      <c r="B2432" s="25">
        <f>Raw_Orders!B2432</f>
        <v>2861</v>
      </c>
      <c r="C2432" s="30">
        <f>INT(Raw_Orders!C2432)</f>
        <v>42084</v>
      </c>
      <c r="D2432" s="25">
        <f t="shared" si="111"/>
        <v>2015</v>
      </c>
      <c r="E2432" s="25">
        <f t="shared" si="112"/>
        <v>3</v>
      </c>
      <c r="F2432" s="25" t="str">
        <f t="shared" si="113"/>
        <v>Mar</v>
      </c>
      <c r="G2432" s="25">
        <f>Raw_Orders!G2432</f>
        <v>648</v>
      </c>
      <c r="H2432" s="29">
        <f>Raw_Orders!K2432</f>
        <v>3267.95</v>
      </c>
      <c r="I2432" s="25">
        <f>INDEX(tblAccounts[sales_rep_id],MATCH(B2432,tblAccounts[id],0))</f>
        <v>321820</v>
      </c>
      <c r="J2432" s="25">
        <f>INDEX(tblReps[region_id],MATCH(I2432,tblReps[id],0))</f>
        <v>3</v>
      </c>
      <c r="K2432" s="25" t="str">
        <f>INDEX(tblRegions[name],MATCH(J2432,tblRegions[id],0))</f>
        <v>Southeast</v>
      </c>
    </row>
    <row r="2433" spans="1:11" ht="15" customHeight="1" x14ac:dyDescent="0.3">
      <c r="A2433" s="25">
        <f>Raw_Orders!A2433</f>
        <v>2432</v>
      </c>
      <c r="B2433" s="25">
        <f>Raw_Orders!B2433</f>
        <v>2861</v>
      </c>
      <c r="C2433" s="30">
        <f>INT(Raw_Orders!C2433)</f>
        <v>42113</v>
      </c>
      <c r="D2433" s="25">
        <f t="shared" si="111"/>
        <v>2015</v>
      </c>
      <c r="E2433" s="25">
        <f t="shared" si="112"/>
        <v>4</v>
      </c>
      <c r="F2433" s="25" t="str">
        <f t="shared" si="113"/>
        <v>Apr</v>
      </c>
      <c r="G2433" s="25">
        <f>Raw_Orders!G2433</f>
        <v>512</v>
      </c>
      <c r="H2433" s="29">
        <f>Raw_Orders!K2433</f>
        <v>2586.1799999999998</v>
      </c>
      <c r="I2433" s="25">
        <f>INDEX(tblAccounts[sales_rep_id],MATCH(B2433,tblAccounts[id],0))</f>
        <v>321820</v>
      </c>
      <c r="J2433" s="25">
        <f>INDEX(tblReps[region_id],MATCH(I2433,tblReps[id],0))</f>
        <v>3</v>
      </c>
      <c r="K2433" s="25" t="str">
        <f>INDEX(tblRegions[name],MATCH(J2433,tblRegions[id],0))</f>
        <v>Southeast</v>
      </c>
    </row>
    <row r="2434" spans="1:11" ht="15" customHeight="1" x14ac:dyDescent="0.3">
      <c r="A2434" s="25">
        <f>Raw_Orders!A2434</f>
        <v>2433</v>
      </c>
      <c r="B2434" s="25">
        <f>Raw_Orders!B2434</f>
        <v>2861</v>
      </c>
      <c r="C2434" s="30">
        <f>INT(Raw_Orders!C2434)</f>
        <v>42142</v>
      </c>
      <c r="D2434" s="25">
        <f t="shared" ref="D2434:D2497" si="114">YEAR(C2434)</f>
        <v>2015</v>
      </c>
      <c r="E2434" s="25">
        <f t="shared" ref="E2434:E2497" si="115">MONTH(C2434)</f>
        <v>5</v>
      </c>
      <c r="F2434" s="25" t="str">
        <f t="shared" ref="F2434:F2497" si="116">TEXT(C2434,"mmm")</f>
        <v>May</v>
      </c>
      <c r="G2434" s="25">
        <f>Raw_Orders!G2434</f>
        <v>493</v>
      </c>
      <c r="H2434" s="29">
        <f>Raw_Orders!K2434</f>
        <v>2462.5700000000002</v>
      </c>
      <c r="I2434" s="25">
        <f>INDEX(tblAccounts[sales_rep_id],MATCH(B2434,tblAccounts[id],0))</f>
        <v>321820</v>
      </c>
      <c r="J2434" s="25">
        <f>INDEX(tblReps[region_id],MATCH(I2434,tblReps[id],0))</f>
        <v>3</v>
      </c>
      <c r="K2434" s="25" t="str">
        <f>INDEX(tblRegions[name],MATCH(J2434,tblRegions[id],0))</f>
        <v>Southeast</v>
      </c>
    </row>
    <row r="2435" spans="1:11" ht="15" customHeight="1" x14ac:dyDescent="0.3">
      <c r="A2435" s="25">
        <f>Raw_Orders!A2435</f>
        <v>2434</v>
      </c>
      <c r="B2435" s="25">
        <f>Raw_Orders!B2435</f>
        <v>2861</v>
      </c>
      <c r="C2435" s="30">
        <f>INT(Raw_Orders!C2435)</f>
        <v>42171</v>
      </c>
      <c r="D2435" s="25">
        <f t="shared" si="114"/>
        <v>2015</v>
      </c>
      <c r="E2435" s="25">
        <f t="shared" si="115"/>
        <v>6</v>
      </c>
      <c r="F2435" s="25" t="str">
        <f t="shared" si="116"/>
        <v>Jun</v>
      </c>
      <c r="G2435" s="25">
        <f>Raw_Orders!G2435</f>
        <v>520</v>
      </c>
      <c r="H2435" s="29">
        <f>Raw_Orders!K2435</f>
        <v>2629.23</v>
      </c>
      <c r="I2435" s="25">
        <f>INDEX(tblAccounts[sales_rep_id],MATCH(B2435,tblAccounts[id],0))</f>
        <v>321820</v>
      </c>
      <c r="J2435" s="25">
        <f>INDEX(tblReps[region_id],MATCH(I2435,tblReps[id],0))</f>
        <v>3</v>
      </c>
      <c r="K2435" s="25" t="str">
        <f>INDEX(tblRegions[name],MATCH(J2435,tblRegions[id],0))</f>
        <v>Southeast</v>
      </c>
    </row>
    <row r="2436" spans="1:11" ht="15" customHeight="1" x14ac:dyDescent="0.3">
      <c r="A2436" s="25">
        <f>Raw_Orders!A2436</f>
        <v>2435</v>
      </c>
      <c r="B2436" s="25">
        <f>Raw_Orders!B2436</f>
        <v>2861</v>
      </c>
      <c r="C2436" s="30">
        <f>INT(Raw_Orders!C2436)</f>
        <v>42201</v>
      </c>
      <c r="D2436" s="25">
        <f t="shared" si="114"/>
        <v>2015</v>
      </c>
      <c r="E2436" s="25">
        <f t="shared" si="115"/>
        <v>7</v>
      </c>
      <c r="F2436" s="25" t="str">
        <f t="shared" si="116"/>
        <v>Jul</v>
      </c>
      <c r="G2436" s="25">
        <f>Raw_Orders!G2436</f>
        <v>538</v>
      </c>
      <c r="H2436" s="29">
        <f>Raw_Orders!K2436</f>
        <v>2754.62</v>
      </c>
      <c r="I2436" s="25">
        <f>INDEX(tblAccounts[sales_rep_id],MATCH(B2436,tblAccounts[id],0))</f>
        <v>321820</v>
      </c>
      <c r="J2436" s="25">
        <f>INDEX(tblReps[region_id],MATCH(I2436,tblReps[id],0))</f>
        <v>3</v>
      </c>
      <c r="K2436" s="25" t="str">
        <f>INDEX(tblRegions[name],MATCH(J2436,tblRegions[id],0))</f>
        <v>Southeast</v>
      </c>
    </row>
    <row r="2437" spans="1:11" ht="15" customHeight="1" x14ac:dyDescent="0.3">
      <c r="A2437" s="25">
        <f>Raw_Orders!A2437</f>
        <v>2436</v>
      </c>
      <c r="B2437" s="25">
        <f>Raw_Orders!B2437</f>
        <v>2861</v>
      </c>
      <c r="C2437" s="30">
        <f>INT(Raw_Orders!C2437)</f>
        <v>42230</v>
      </c>
      <c r="D2437" s="25">
        <f t="shared" si="114"/>
        <v>2015</v>
      </c>
      <c r="E2437" s="25">
        <f t="shared" si="115"/>
        <v>8</v>
      </c>
      <c r="F2437" s="25" t="str">
        <f t="shared" si="116"/>
        <v>Aug</v>
      </c>
      <c r="G2437" s="25">
        <f>Raw_Orders!G2437</f>
        <v>509</v>
      </c>
      <c r="H2437" s="29">
        <f>Raw_Orders!K2437</f>
        <v>2559.9299999999998</v>
      </c>
      <c r="I2437" s="25">
        <f>INDEX(tblAccounts[sales_rep_id],MATCH(B2437,tblAccounts[id],0))</f>
        <v>321820</v>
      </c>
      <c r="J2437" s="25">
        <f>INDEX(tblReps[region_id],MATCH(I2437,tblReps[id],0))</f>
        <v>3</v>
      </c>
      <c r="K2437" s="25" t="str">
        <f>INDEX(tblRegions[name],MATCH(J2437,tblRegions[id],0))</f>
        <v>Southeast</v>
      </c>
    </row>
    <row r="2438" spans="1:11" ht="15" customHeight="1" x14ac:dyDescent="0.3">
      <c r="A2438" s="25">
        <f>Raw_Orders!A2438</f>
        <v>2437</v>
      </c>
      <c r="B2438" s="25">
        <f>Raw_Orders!B2438</f>
        <v>2861</v>
      </c>
      <c r="C2438" s="30">
        <f>INT(Raw_Orders!C2438)</f>
        <v>42259</v>
      </c>
      <c r="D2438" s="25">
        <f t="shared" si="114"/>
        <v>2015</v>
      </c>
      <c r="E2438" s="25">
        <f t="shared" si="115"/>
        <v>9</v>
      </c>
      <c r="F2438" s="25" t="str">
        <f t="shared" si="116"/>
        <v>Sep</v>
      </c>
      <c r="G2438" s="25">
        <f>Raw_Orders!G2438</f>
        <v>577</v>
      </c>
      <c r="H2438" s="29">
        <f>Raw_Orders!K2438</f>
        <v>3050.08</v>
      </c>
      <c r="I2438" s="25">
        <f>INDEX(tblAccounts[sales_rep_id],MATCH(B2438,tblAccounts[id],0))</f>
        <v>321820</v>
      </c>
      <c r="J2438" s="25">
        <f>INDEX(tblReps[region_id],MATCH(I2438,tblReps[id],0))</f>
        <v>3</v>
      </c>
      <c r="K2438" s="25" t="str">
        <f>INDEX(tblRegions[name],MATCH(J2438,tblRegions[id],0))</f>
        <v>Southeast</v>
      </c>
    </row>
    <row r="2439" spans="1:11" ht="15" customHeight="1" x14ac:dyDescent="0.3">
      <c r="A2439" s="25">
        <f>Raw_Orders!A2439</f>
        <v>2438</v>
      </c>
      <c r="B2439" s="25">
        <f>Raw_Orders!B2439</f>
        <v>2861</v>
      </c>
      <c r="C2439" s="30">
        <f>INT(Raw_Orders!C2439)</f>
        <v>42289</v>
      </c>
      <c r="D2439" s="25">
        <f t="shared" si="114"/>
        <v>2015</v>
      </c>
      <c r="E2439" s="25">
        <f t="shared" si="115"/>
        <v>10</v>
      </c>
      <c r="F2439" s="25" t="str">
        <f t="shared" si="116"/>
        <v>Oct</v>
      </c>
      <c r="G2439" s="25">
        <f>Raw_Orders!G2439</f>
        <v>511</v>
      </c>
      <c r="H2439" s="29">
        <f>Raw_Orders!K2439</f>
        <v>2596.84</v>
      </c>
      <c r="I2439" s="25">
        <f>INDEX(tblAccounts[sales_rep_id],MATCH(B2439,tblAccounts[id],0))</f>
        <v>321820</v>
      </c>
      <c r="J2439" s="25">
        <f>INDEX(tblReps[region_id],MATCH(I2439,tblReps[id],0))</f>
        <v>3</v>
      </c>
      <c r="K2439" s="25" t="str">
        <f>INDEX(tblRegions[name],MATCH(J2439,tblRegions[id],0))</f>
        <v>Southeast</v>
      </c>
    </row>
    <row r="2440" spans="1:11" ht="15" customHeight="1" x14ac:dyDescent="0.3">
      <c r="A2440" s="25">
        <f>Raw_Orders!A2440</f>
        <v>2439</v>
      </c>
      <c r="B2440" s="25">
        <f>Raw_Orders!B2440</f>
        <v>2861</v>
      </c>
      <c r="C2440" s="30">
        <f>INT(Raw_Orders!C2440)</f>
        <v>42318</v>
      </c>
      <c r="D2440" s="25">
        <f t="shared" si="114"/>
        <v>2015</v>
      </c>
      <c r="E2440" s="25">
        <f t="shared" si="115"/>
        <v>11</v>
      </c>
      <c r="F2440" s="25" t="str">
        <f t="shared" si="116"/>
        <v>Nov</v>
      </c>
      <c r="G2440" s="25">
        <f>Raw_Orders!G2440</f>
        <v>557</v>
      </c>
      <c r="H2440" s="29">
        <f>Raw_Orders!K2440</f>
        <v>2813.86</v>
      </c>
      <c r="I2440" s="25">
        <f>INDEX(tblAccounts[sales_rep_id],MATCH(B2440,tblAccounts[id],0))</f>
        <v>321820</v>
      </c>
      <c r="J2440" s="25">
        <f>INDEX(tblReps[region_id],MATCH(I2440,tblReps[id],0))</f>
        <v>3</v>
      </c>
      <c r="K2440" s="25" t="str">
        <f>INDEX(tblRegions[name],MATCH(J2440,tblRegions[id],0))</f>
        <v>Southeast</v>
      </c>
    </row>
    <row r="2441" spans="1:11" ht="15" customHeight="1" x14ac:dyDescent="0.3">
      <c r="A2441" s="25">
        <f>Raw_Orders!A2441</f>
        <v>2440</v>
      </c>
      <c r="B2441" s="25">
        <f>Raw_Orders!B2441</f>
        <v>2861</v>
      </c>
      <c r="C2441" s="30">
        <f>INT(Raw_Orders!C2441)</f>
        <v>42348</v>
      </c>
      <c r="D2441" s="25">
        <f t="shared" si="114"/>
        <v>2015</v>
      </c>
      <c r="E2441" s="25">
        <f t="shared" si="115"/>
        <v>12</v>
      </c>
      <c r="F2441" s="25" t="str">
        <f t="shared" si="116"/>
        <v>Dec</v>
      </c>
      <c r="G2441" s="25">
        <f>Raw_Orders!G2441</f>
        <v>20</v>
      </c>
      <c r="H2441" s="29">
        <f>Raw_Orders!K2441</f>
        <v>151.69</v>
      </c>
      <c r="I2441" s="25">
        <f>INDEX(tblAccounts[sales_rep_id],MATCH(B2441,tblAccounts[id],0))</f>
        <v>321820</v>
      </c>
      <c r="J2441" s="25">
        <f>INDEX(tblReps[region_id],MATCH(I2441,tblReps[id],0))</f>
        <v>3</v>
      </c>
      <c r="K2441" s="25" t="str">
        <f>INDEX(tblRegions[name],MATCH(J2441,tblRegions[id],0))</f>
        <v>Southeast</v>
      </c>
    </row>
    <row r="2442" spans="1:11" ht="15" customHeight="1" x14ac:dyDescent="0.3">
      <c r="A2442" s="25">
        <f>Raw_Orders!A2442</f>
        <v>2441</v>
      </c>
      <c r="B2442" s="25">
        <f>Raw_Orders!B2442</f>
        <v>2861</v>
      </c>
      <c r="C2442" s="30">
        <f>INT(Raw_Orders!C2442)</f>
        <v>42377</v>
      </c>
      <c r="D2442" s="25">
        <f t="shared" si="114"/>
        <v>2016</v>
      </c>
      <c r="E2442" s="25">
        <f t="shared" si="115"/>
        <v>1</v>
      </c>
      <c r="F2442" s="25" t="str">
        <f t="shared" si="116"/>
        <v>Jan</v>
      </c>
      <c r="G2442" s="25">
        <f>Raw_Orders!G2442</f>
        <v>497</v>
      </c>
      <c r="H2442" s="29">
        <f>Raw_Orders!K2442</f>
        <v>2533.1799999999998</v>
      </c>
      <c r="I2442" s="25">
        <f>INDEX(tblAccounts[sales_rep_id],MATCH(B2442,tblAccounts[id],0))</f>
        <v>321820</v>
      </c>
      <c r="J2442" s="25">
        <f>INDEX(tblReps[region_id],MATCH(I2442,tblReps[id],0))</f>
        <v>3</v>
      </c>
      <c r="K2442" s="25" t="str">
        <f>INDEX(tblRegions[name],MATCH(J2442,tblRegions[id],0))</f>
        <v>Southeast</v>
      </c>
    </row>
    <row r="2443" spans="1:11" ht="15" customHeight="1" x14ac:dyDescent="0.3">
      <c r="A2443" s="25">
        <f>Raw_Orders!A2443</f>
        <v>2442</v>
      </c>
      <c r="B2443" s="25">
        <f>Raw_Orders!B2443</f>
        <v>2861</v>
      </c>
      <c r="C2443" s="30">
        <f>INT(Raw_Orders!C2443)</f>
        <v>42406</v>
      </c>
      <c r="D2443" s="25">
        <f t="shared" si="114"/>
        <v>2016</v>
      </c>
      <c r="E2443" s="25">
        <f t="shared" si="115"/>
        <v>2</v>
      </c>
      <c r="F2443" s="25" t="str">
        <f t="shared" si="116"/>
        <v>Feb</v>
      </c>
      <c r="G2443" s="25">
        <f>Raw_Orders!G2443</f>
        <v>520</v>
      </c>
      <c r="H2443" s="29">
        <f>Raw_Orders!K2443</f>
        <v>2634.8</v>
      </c>
      <c r="I2443" s="25">
        <f>INDEX(tblAccounts[sales_rep_id],MATCH(B2443,tblAccounts[id],0))</f>
        <v>321820</v>
      </c>
      <c r="J2443" s="25">
        <f>INDEX(tblReps[region_id],MATCH(I2443,tblReps[id],0))</f>
        <v>3</v>
      </c>
      <c r="K2443" s="25" t="str">
        <f>INDEX(tblRegions[name],MATCH(J2443,tblRegions[id],0))</f>
        <v>Southeast</v>
      </c>
    </row>
    <row r="2444" spans="1:11" ht="15" customHeight="1" x14ac:dyDescent="0.3">
      <c r="A2444" s="25">
        <f>Raw_Orders!A2444</f>
        <v>2443</v>
      </c>
      <c r="B2444" s="25">
        <f>Raw_Orders!B2444</f>
        <v>2861</v>
      </c>
      <c r="C2444" s="30">
        <f>INT(Raw_Orders!C2444)</f>
        <v>42436</v>
      </c>
      <c r="D2444" s="25">
        <f t="shared" si="114"/>
        <v>2016</v>
      </c>
      <c r="E2444" s="25">
        <f t="shared" si="115"/>
        <v>3</v>
      </c>
      <c r="F2444" s="25" t="str">
        <f t="shared" si="116"/>
        <v>Mar</v>
      </c>
      <c r="G2444" s="25">
        <f>Raw_Orders!G2444</f>
        <v>500</v>
      </c>
      <c r="H2444" s="29">
        <f>Raw_Orders!K2444</f>
        <v>2495</v>
      </c>
      <c r="I2444" s="25">
        <f>INDEX(tblAccounts[sales_rep_id],MATCH(B2444,tblAccounts[id],0))</f>
        <v>321820</v>
      </c>
      <c r="J2444" s="25">
        <f>INDEX(tblReps[region_id],MATCH(I2444,tblReps[id],0))</f>
        <v>3</v>
      </c>
      <c r="K2444" s="25" t="str">
        <f>INDEX(tblRegions[name],MATCH(J2444,tblRegions[id],0))</f>
        <v>Southeast</v>
      </c>
    </row>
    <row r="2445" spans="1:11" ht="15" customHeight="1" x14ac:dyDescent="0.3">
      <c r="A2445" s="25">
        <f>Raw_Orders!A2445</f>
        <v>2444</v>
      </c>
      <c r="B2445" s="25">
        <f>Raw_Orders!B2445</f>
        <v>2861</v>
      </c>
      <c r="C2445" s="30">
        <f>INT(Raw_Orders!C2445)</f>
        <v>42466</v>
      </c>
      <c r="D2445" s="25">
        <f t="shared" si="114"/>
        <v>2016</v>
      </c>
      <c r="E2445" s="25">
        <f t="shared" si="115"/>
        <v>4</v>
      </c>
      <c r="F2445" s="25" t="str">
        <f t="shared" si="116"/>
        <v>Apr</v>
      </c>
      <c r="G2445" s="25">
        <f>Raw_Orders!G2445</f>
        <v>543</v>
      </c>
      <c r="H2445" s="29">
        <f>Raw_Orders!K2445</f>
        <v>2786.46</v>
      </c>
      <c r="I2445" s="25">
        <f>INDEX(tblAccounts[sales_rep_id],MATCH(B2445,tblAccounts[id],0))</f>
        <v>321820</v>
      </c>
      <c r="J2445" s="25">
        <f>INDEX(tblReps[region_id],MATCH(I2445,tblReps[id],0))</f>
        <v>3</v>
      </c>
      <c r="K2445" s="25" t="str">
        <f>INDEX(tblRegions[name],MATCH(J2445,tblRegions[id],0))</f>
        <v>Southeast</v>
      </c>
    </row>
    <row r="2446" spans="1:11" ht="15" customHeight="1" x14ac:dyDescent="0.3">
      <c r="A2446" s="25">
        <f>Raw_Orders!A2446</f>
        <v>2445</v>
      </c>
      <c r="B2446" s="25">
        <f>Raw_Orders!B2446</f>
        <v>2861</v>
      </c>
      <c r="C2446" s="30">
        <f>INT(Raw_Orders!C2446)</f>
        <v>42496</v>
      </c>
      <c r="D2446" s="25">
        <f t="shared" si="114"/>
        <v>2016</v>
      </c>
      <c r="E2446" s="25">
        <f t="shared" si="115"/>
        <v>5</v>
      </c>
      <c r="F2446" s="25" t="str">
        <f t="shared" si="116"/>
        <v>May</v>
      </c>
      <c r="G2446" s="25">
        <f>Raw_Orders!G2446</f>
        <v>539</v>
      </c>
      <c r="H2446" s="29">
        <f>Raw_Orders!K2446</f>
        <v>2839.85</v>
      </c>
      <c r="I2446" s="25">
        <f>INDEX(tblAccounts[sales_rep_id],MATCH(B2446,tblAccounts[id],0))</f>
        <v>321820</v>
      </c>
      <c r="J2446" s="25">
        <f>INDEX(tblReps[region_id],MATCH(I2446,tblReps[id],0))</f>
        <v>3</v>
      </c>
      <c r="K2446" s="25" t="str">
        <f>INDEX(tblRegions[name],MATCH(J2446,tblRegions[id],0))</f>
        <v>Southeast</v>
      </c>
    </row>
    <row r="2447" spans="1:11" ht="15" customHeight="1" x14ac:dyDescent="0.3">
      <c r="A2447" s="25">
        <f>Raw_Orders!A2447</f>
        <v>2446</v>
      </c>
      <c r="B2447" s="25">
        <f>Raw_Orders!B2447</f>
        <v>2861</v>
      </c>
      <c r="C2447" s="30">
        <f>INT(Raw_Orders!C2447)</f>
        <v>42525</v>
      </c>
      <c r="D2447" s="25">
        <f t="shared" si="114"/>
        <v>2016</v>
      </c>
      <c r="E2447" s="25">
        <f t="shared" si="115"/>
        <v>6</v>
      </c>
      <c r="F2447" s="25" t="str">
        <f t="shared" si="116"/>
        <v>Jun</v>
      </c>
      <c r="G2447" s="25">
        <f>Raw_Orders!G2447</f>
        <v>506</v>
      </c>
      <c r="H2447" s="29">
        <f>Raw_Orders!K2447</f>
        <v>2524.94</v>
      </c>
      <c r="I2447" s="25">
        <f>INDEX(tblAccounts[sales_rep_id],MATCH(B2447,tblAccounts[id],0))</f>
        <v>321820</v>
      </c>
      <c r="J2447" s="25">
        <f>INDEX(tblReps[region_id],MATCH(I2447,tblReps[id],0))</f>
        <v>3</v>
      </c>
      <c r="K2447" s="25" t="str">
        <f>INDEX(tblRegions[name],MATCH(J2447,tblRegions[id],0))</f>
        <v>Southeast</v>
      </c>
    </row>
    <row r="2448" spans="1:11" ht="15" customHeight="1" x14ac:dyDescent="0.3">
      <c r="A2448" s="25">
        <f>Raw_Orders!A2448</f>
        <v>2447</v>
      </c>
      <c r="B2448" s="25">
        <f>Raw_Orders!B2448</f>
        <v>2861</v>
      </c>
      <c r="C2448" s="30">
        <f>INT(Raw_Orders!C2448)</f>
        <v>42554</v>
      </c>
      <c r="D2448" s="25">
        <f t="shared" si="114"/>
        <v>2016</v>
      </c>
      <c r="E2448" s="25">
        <f t="shared" si="115"/>
        <v>7</v>
      </c>
      <c r="F2448" s="25" t="str">
        <f t="shared" si="116"/>
        <v>Jul</v>
      </c>
      <c r="G2448" s="25">
        <f>Raw_Orders!G2448</f>
        <v>513</v>
      </c>
      <c r="H2448" s="29">
        <f>Raw_Orders!K2448</f>
        <v>2613.08</v>
      </c>
      <c r="I2448" s="25">
        <f>INDEX(tblAccounts[sales_rep_id],MATCH(B2448,tblAccounts[id],0))</f>
        <v>321820</v>
      </c>
      <c r="J2448" s="25">
        <f>INDEX(tblReps[region_id],MATCH(I2448,tblReps[id],0))</f>
        <v>3</v>
      </c>
      <c r="K2448" s="25" t="str">
        <f>INDEX(tblRegions[name],MATCH(J2448,tblRegions[id],0))</f>
        <v>Southeast</v>
      </c>
    </row>
    <row r="2449" spans="1:11" ht="15" customHeight="1" x14ac:dyDescent="0.3">
      <c r="A2449" s="25">
        <f>Raw_Orders!A2449</f>
        <v>2448</v>
      </c>
      <c r="B2449" s="25">
        <f>Raw_Orders!B2449</f>
        <v>2861</v>
      </c>
      <c r="C2449" s="30">
        <f>INT(Raw_Orders!C2449)</f>
        <v>42584</v>
      </c>
      <c r="D2449" s="25">
        <f t="shared" si="114"/>
        <v>2016</v>
      </c>
      <c r="E2449" s="25">
        <f t="shared" si="115"/>
        <v>8</v>
      </c>
      <c r="F2449" s="25" t="str">
        <f t="shared" si="116"/>
        <v>Aug</v>
      </c>
      <c r="G2449" s="25">
        <f>Raw_Orders!G2449</f>
        <v>538</v>
      </c>
      <c r="H2449" s="29">
        <f>Raw_Orders!K2449</f>
        <v>2729.68</v>
      </c>
      <c r="I2449" s="25">
        <f>INDEX(tblAccounts[sales_rep_id],MATCH(B2449,tblAccounts[id],0))</f>
        <v>321820</v>
      </c>
      <c r="J2449" s="25">
        <f>INDEX(tblReps[region_id],MATCH(I2449,tblReps[id],0))</f>
        <v>3</v>
      </c>
      <c r="K2449" s="25" t="str">
        <f>INDEX(tblRegions[name],MATCH(J2449,tblRegions[id],0))</f>
        <v>Southeast</v>
      </c>
    </row>
    <row r="2450" spans="1:11" ht="15" customHeight="1" x14ac:dyDescent="0.3">
      <c r="A2450" s="25">
        <f>Raw_Orders!A2450</f>
        <v>2449</v>
      </c>
      <c r="B2450" s="25">
        <f>Raw_Orders!B2450</f>
        <v>2861</v>
      </c>
      <c r="C2450" s="30">
        <f>INT(Raw_Orders!C2450)</f>
        <v>42613</v>
      </c>
      <c r="D2450" s="25">
        <f t="shared" si="114"/>
        <v>2016</v>
      </c>
      <c r="E2450" s="25">
        <f t="shared" si="115"/>
        <v>8</v>
      </c>
      <c r="F2450" s="25" t="str">
        <f t="shared" si="116"/>
        <v>Aug</v>
      </c>
      <c r="G2450" s="25">
        <f>Raw_Orders!G2450</f>
        <v>561</v>
      </c>
      <c r="H2450" s="29">
        <f>Raw_Orders!K2450</f>
        <v>2899.55</v>
      </c>
      <c r="I2450" s="25">
        <f>INDEX(tblAccounts[sales_rep_id],MATCH(B2450,tblAccounts[id],0))</f>
        <v>321820</v>
      </c>
      <c r="J2450" s="25">
        <f>INDEX(tblReps[region_id],MATCH(I2450,tblReps[id],0))</f>
        <v>3</v>
      </c>
      <c r="K2450" s="25" t="str">
        <f>INDEX(tblRegions[name],MATCH(J2450,tblRegions[id],0))</f>
        <v>Southeast</v>
      </c>
    </row>
    <row r="2451" spans="1:11" ht="15" customHeight="1" x14ac:dyDescent="0.3">
      <c r="A2451" s="25">
        <f>Raw_Orders!A2451</f>
        <v>2450</v>
      </c>
      <c r="B2451" s="25">
        <f>Raw_Orders!B2451</f>
        <v>2861</v>
      </c>
      <c r="C2451" s="30">
        <f>INT(Raw_Orders!C2451)</f>
        <v>42642</v>
      </c>
      <c r="D2451" s="25">
        <f t="shared" si="114"/>
        <v>2016</v>
      </c>
      <c r="E2451" s="25">
        <f t="shared" si="115"/>
        <v>9</v>
      </c>
      <c r="F2451" s="25" t="str">
        <f t="shared" si="116"/>
        <v>Sep</v>
      </c>
      <c r="G2451" s="25">
        <f>Raw_Orders!G2451</f>
        <v>539</v>
      </c>
      <c r="H2451" s="29">
        <f>Raw_Orders!K2451</f>
        <v>2804.04</v>
      </c>
      <c r="I2451" s="25">
        <f>INDEX(tblAccounts[sales_rep_id],MATCH(B2451,tblAccounts[id],0))</f>
        <v>321820</v>
      </c>
      <c r="J2451" s="25">
        <f>INDEX(tblReps[region_id],MATCH(I2451,tblReps[id],0))</f>
        <v>3</v>
      </c>
      <c r="K2451" s="25" t="str">
        <f>INDEX(tblRegions[name],MATCH(J2451,tblRegions[id],0))</f>
        <v>Southeast</v>
      </c>
    </row>
    <row r="2452" spans="1:11" ht="15" customHeight="1" x14ac:dyDescent="0.3">
      <c r="A2452" s="25">
        <f>Raw_Orders!A2452</f>
        <v>2451</v>
      </c>
      <c r="B2452" s="25">
        <f>Raw_Orders!B2452</f>
        <v>2861</v>
      </c>
      <c r="C2452" s="30">
        <f>INT(Raw_Orders!C2452)</f>
        <v>42671</v>
      </c>
      <c r="D2452" s="25">
        <f t="shared" si="114"/>
        <v>2016</v>
      </c>
      <c r="E2452" s="25">
        <f t="shared" si="115"/>
        <v>10</v>
      </c>
      <c r="F2452" s="25" t="str">
        <f t="shared" si="116"/>
        <v>Oct</v>
      </c>
      <c r="G2452" s="25">
        <f>Raw_Orders!G2452</f>
        <v>541</v>
      </c>
      <c r="H2452" s="29">
        <f>Raw_Orders!K2452</f>
        <v>2827.86</v>
      </c>
      <c r="I2452" s="25">
        <f>INDEX(tblAccounts[sales_rep_id],MATCH(B2452,tblAccounts[id],0))</f>
        <v>321820</v>
      </c>
      <c r="J2452" s="25">
        <f>INDEX(tblReps[region_id],MATCH(I2452,tblReps[id],0))</f>
        <v>3</v>
      </c>
      <c r="K2452" s="25" t="str">
        <f>INDEX(tblRegions[name],MATCH(J2452,tblRegions[id],0))</f>
        <v>Southeast</v>
      </c>
    </row>
    <row r="2453" spans="1:11" ht="15" customHeight="1" x14ac:dyDescent="0.3">
      <c r="A2453" s="25">
        <f>Raw_Orders!A2453</f>
        <v>2452</v>
      </c>
      <c r="B2453" s="25">
        <f>Raw_Orders!B2453</f>
        <v>2861</v>
      </c>
      <c r="C2453" s="30">
        <f>INT(Raw_Orders!C2453)</f>
        <v>42700</v>
      </c>
      <c r="D2453" s="25">
        <f t="shared" si="114"/>
        <v>2016</v>
      </c>
      <c r="E2453" s="25">
        <f t="shared" si="115"/>
        <v>11</v>
      </c>
      <c r="F2453" s="25" t="str">
        <f t="shared" si="116"/>
        <v>Nov</v>
      </c>
      <c r="G2453" s="25">
        <f>Raw_Orders!G2453</f>
        <v>515</v>
      </c>
      <c r="H2453" s="29">
        <f>Raw_Orders!K2453</f>
        <v>2644.91</v>
      </c>
      <c r="I2453" s="25">
        <f>INDEX(tblAccounts[sales_rep_id],MATCH(B2453,tblAccounts[id],0))</f>
        <v>321820</v>
      </c>
      <c r="J2453" s="25">
        <f>INDEX(tblReps[region_id],MATCH(I2453,tblReps[id],0))</f>
        <v>3</v>
      </c>
      <c r="K2453" s="25" t="str">
        <f>INDEX(tblRegions[name],MATCH(J2453,tblRegions[id],0))</f>
        <v>Southeast</v>
      </c>
    </row>
    <row r="2454" spans="1:11" ht="15" customHeight="1" x14ac:dyDescent="0.3">
      <c r="A2454" s="25">
        <f>Raw_Orders!A2454</f>
        <v>2453</v>
      </c>
      <c r="B2454" s="25">
        <f>Raw_Orders!B2454</f>
        <v>2861</v>
      </c>
      <c r="C2454" s="30">
        <f>INT(Raw_Orders!C2454)</f>
        <v>42730</v>
      </c>
      <c r="D2454" s="25">
        <f t="shared" si="114"/>
        <v>2016</v>
      </c>
      <c r="E2454" s="25">
        <f t="shared" si="115"/>
        <v>12</v>
      </c>
      <c r="F2454" s="25" t="str">
        <f t="shared" si="116"/>
        <v>Dec</v>
      </c>
      <c r="G2454" s="25">
        <f>Raw_Orders!G2454</f>
        <v>534</v>
      </c>
      <c r="H2454" s="29">
        <f>Raw_Orders!K2454</f>
        <v>2817.81</v>
      </c>
      <c r="I2454" s="25">
        <f>INDEX(tblAccounts[sales_rep_id],MATCH(B2454,tblAccounts[id],0))</f>
        <v>321820</v>
      </c>
      <c r="J2454" s="25">
        <f>INDEX(tblReps[region_id],MATCH(I2454,tblReps[id],0))</f>
        <v>3</v>
      </c>
      <c r="K2454" s="25" t="str">
        <f>INDEX(tblRegions[name],MATCH(J2454,tblRegions[id],0))</f>
        <v>Southeast</v>
      </c>
    </row>
    <row r="2455" spans="1:11" ht="15" customHeight="1" x14ac:dyDescent="0.3">
      <c r="A2455" s="25">
        <f>Raw_Orders!A2455</f>
        <v>2454</v>
      </c>
      <c r="B2455" s="25">
        <f>Raw_Orders!B2455</f>
        <v>2871</v>
      </c>
      <c r="C2455" s="30">
        <f>INT(Raw_Orders!C2455)</f>
        <v>41622</v>
      </c>
      <c r="D2455" s="25">
        <f t="shared" si="114"/>
        <v>2013</v>
      </c>
      <c r="E2455" s="25">
        <f t="shared" si="115"/>
        <v>12</v>
      </c>
      <c r="F2455" s="25" t="str">
        <f t="shared" si="116"/>
        <v>Dec</v>
      </c>
      <c r="G2455" s="25">
        <f>Raw_Orders!G2455</f>
        <v>544</v>
      </c>
      <c r="H2455" s="29">
        <f>Raw_Orders!K2455</f>
        <v>2742.06</v>
      </c>
      <c r="I2455" s="25">
        <f>INDEX(tblAccounts[sales_rep_id],MATCH(B2455,tblAccounts[id],0))</f>
        <v>321830</v>
      </c>
      <c r="J2455" s="25">
        <f>INDEX(tblReps[region_id],MATCH(I2455,tblReps[id],0))</f>
        <v>3</v>
      </c>
      <c r="K2455" s="25" t="str">
        <f>INDEX(tblRegions[name],MATCH(J2455,tblRegions[id],0))</f>
        <v>Southeast</v>
      </c>
    </row>
    <row r="2456" spans="1:11" ht="15" customHeight="1" x14ac:dyDescent="0.3">
      <c r="A2456" s="25">
        <f>Raw_Orders!A2456</f>
        <v>2455</v>
      </c>
      <c r="B2456" s="25">
        <f>Raw_Orders!B2456</f>
        <v>2871</v>
      </c>
      <c r="C2456" s="30">
        <f>INT(Raw_Orders!C2456)</f>
        <v>41651</v>
      </c>
      <c r="D2456" s="25">
        <f t="shared" si="114"/>
        <v>2014</v>
      </c>
      <c r="E2456" s="25">
        <f t="shared" si="115"/>
        <v>1</v>
      </c>
      <c r="F2456" s="25" t="str">
        <f t="shared" si="116"/>
        <v>Jan</v>
      </c>
      <c r="G2456" s="25">
        <f>Raw_Orders!G2456</f>
        <v>519</v>
      </c>
      <c r="H2456" s="29">
        <f>Raw_Orders!K2456</f>
        <v>2608.59</v>
      </c>
      <c r="I2456" s="25">
        <f>INDEX(tblAccounts[sales_rep_id],MATCH(B2456,tblAccounts[id],0))</f>
        <v>321830</v>
      </c>
      <c r="J2456" s="25">
        <f>INDEX(tblReps[region_id],MATCH(I2456,tblReps[id],0))</f>
        <v>3</v>
      </c>
      <c r="K2456" s="25" t="str">
        <f>INDEX(tblRegions[name],MATCH(J2456,tblRegions[id],0))</f>
        <v>Southeast</v>
      </c>
    </row>
    <row r="2457" spans="1:11" ht="15" customHeight="1" x14ac:dyDescent="0.3">
      <c r="A2457" s="25">
        <f>Raw_Orders!A2457</f>
        <v>2456</v>
      </c>
      <c r="B2457" s="25">
        <f>Raw_Orders!B2457</f>
        <v>2871</v>
      </c>
      <c r="C2457" s="30">
        <f>INT(Raw_Orders!C2457)</f>
        <v>41680</v>
      </c>
      <c r="D2457" s="25">
        <f t="shared" si="114"/>
        <v>2014</v>
      </c>
      <c r="E2457" s="25">
        <f t="shared" si="115"/>
        <v>2</v>
      </c>
      <c r="F2457" s="25" t="str">
        <f t="shared" si="116"/>
        <v>Feb</v>
      </c>
      <c r="G2457" s="25">
        <f>Raw_Orders!G2457</f>
        <v>510</v>
      </c>
      <c r="H2457" s="29">
        <f>Raw_Orders!K2457</f>
        <v>2619.98</v>
      </c>
      <c r="I2457" s="25">
        <f>INDEX(tblAccounts[sales_rep_id],MATCH(B2457,tblAccounts[id],0))</f>
        <v>321830</v>
      </c>
      <c r="J2457" s="25">
        <f>INDEX(tblReps[region_id],MATCH(I2457,tblReps[id],0))</f>
        <v>3</v>
      </c>
      <c r="K2457" s="25" t="str">
        <f>INDEX(tblRegions[name],MATCH(J2457,tblRegions[id],0))</f>
        <v>Southeast</v>
      </c>
    </row>
    <row r="2458" spans="1:11" ht="15" customHeight="1" x14ac:dyDescent="0.3">
      <c r="A2458" s="25">
        <f>Raw_Orders!A2458</f>
        <v>2457</v>
      </c>
      <c r="B2458" s="25">
        <f>Raw_Orders!B2458</f>
        <v>2871</v>
      </c>
      <c r="C2458" s="30">
        <f>INT(Raw_Orders!C2458)</f>
        <v>41709</v>
      </c>
      <c r="D2458" s="25">
        <f t="shared" si="114"/>
        <v>2014</v>
      </c>
      <c r="E2458" s="25">
        <f t="shared" si="115"/>
        <v>3</v>
      </c>
      <c r="F2458" s="25" t="str">
        <f t="shared" si="116"/>
        <v>Mar</v>
      </c>
      <c r="G2458" s="25">
        <f>Raw_Orders!G2458</f>
        <v>521</v>
      </c>
      <c r="H2458" s="29">
        <f>Raw_Orders!K2458</f>
        <v>2644.79</v>
      </c>
      <c r="I2458" s="25">
        <f>INDEX(tblAccounts[sales_rep_id],MATCH(B2458,tblAccounts[id],0))</f>
        <v>321830</v>
      </c>
      <c r="J2458" s="25">
        <f>INDEX(tblReps[region_id],MATCH(I2458,tblReps[id],0))</f>
        <v>3</v>
      </c>
      <c r="K2458" s="25" t="str">
        <f>INDEX(tblRegions[name],MATCH(J2458,tblRegions[id],0))</f>
        <v>Southeast</v>
      </c>
    </row>
    <row r="2459" spans="1:11" ht="15" customHeight="1" x14ac:dyDescent="0.3">
      <c r="A2459" s="25">
        <f>Raw_Orders!A2459</f>
        <v>2458</v>
      </c>
      <c r="B2459" s="25">
        <f>Raw_Orders!B2459</f>
        <v>2871</v>
      </c>
      <c r="C2459" s="30">
        <f>INT(Raw_Orders!C2459)</f>
        <v>41738</v>
      </c>
      <c r="D2459" s="25">
        <f t="shared" si="114"/>
        <v>2014</v>
      </c>
      <c r="E2459" s="25">
        <f t="shared" si="115"/>
        <v>4</v>
      </c>
      <c r="F2459" s="25" t="str">
        <f t="shared" si="116"/>
        <v>Apr</v>
      </c>
      <c r="G2459" s="25">
        <f>Raw_Orders!G2459</f>
        <v>556</v>
      </c>
      <c r="H2459" s="29">
        <f>Raw_Orders!K2459</f>
        <v>2779.44</v>
      </c>
      <c r="I2459" s="25">
        <f>INDEX(tblAccounts[sales_rep_id],MATCH(B2459,tblAccounts[id],0))</f>
        <v>321830</v>
      </c>
      <c r="J2459" s="25">
        <f>INDEX(tblReps[region_id],MATCH(I2459,tblReps[id],0))</f>
        <v>3</v>
      </c>
      <c r="K2459" s="25" t="str">
        <f>INDEX(tblRegions[name],MATCH(J2459,tblRegions[id],0))</f>
        <v>Southeast</v>
      </c>
    </row>
    <row r="2460" spans="1:11" ht="15" customHeight="1" x14ac:dyDescent="0.3">
      <c r="A2460" s="25">
        <f>Raw_Orders!A2460</f>
        <v>2459</v>
      </c>
      <c r="B2460" s="25">
        <f>Raw_Orders!B2460</f>
        <v>2871</v>
      </c>
      <c r="C2460" s="30">
        <f>INT(Raw_Orders!C2460)</f>
        <v>41768</v>
      </c>
      <c r="D2460" s="25">
        <f t="shared" si="114"/>
        <v>2014</v>
      </c>
      <c r="E2460" s="25">
        <f t="shared" si="115"/>
        <v>5</v>
      </c>
      <c r="F2460" s="25" t="str">
        <f t="shared" si="116"/>
        <v>May</v>
      </c>
      <c r="G2460" s="25">
        <f>Raw_Orders!G2460</f>
        <v>543</v>
      </c>
      <c r="H2460" s="29">
        <f>Raw_Orders!K2460</f>
        <v>2789.57</v>
      </c>
      <c r="I2460" s="25">
        <f>INDEX(tblAccounts[sales_rep_id],MATCH(B2460,tblAccounts[id],0))</f>
        <v>321830</v>
      </c>
      <c r="J2460" s="25">
        <f>INDEX(tblReps[region_id],MATCH(I2460,tblReps[id],0))</f>
        <v>3</v>
      </c>
      <c r="K2460" s="25" t="str">
        <f>INDEX(tblRegions[name],MATCH(J2460,tblRegions[id],0))</f>
        <v>Southeast</v>
      </c>
    </row>
    <row r="2461" spans="1:11" ht="15" customHeight="1" x14ac:dyDescent="0.3">
      <c r="A2461" s="25">
        <f>Raw_Orders!A2461</f>
        <v>2460</v>
      </c>
      <c r="B2461" s="25">
        <f>Raw_Orders!B2461</f>
        <v>2871</v>
      </c>
      <c r="C2461" s="30">
        <f>INT(Raw_Orders!C2461)</f>
        <v>41797</v>
      </c>
      <c r="D2461" s="25">
        <f t="shared" si="114"/>
        <v>2014</v>
      </c>
      <c r="E2461" s="25">
        <f t="shared" si="115"/>
        <v>6</v>
      </c>
      <c r="F2461" s="25" t="str">
        <f t="shared" si="116"/>
        <v>Jun</v>
      </c>
      <c r="G2461" s="25">
        <f>Raw_Orders!G2461</f>
        <v>527</v>
      </c>
      <c r="H2461" s="29">
        <f>Raw_Orders!K2461</f>
        <v>2763</v>
      </c>
      <c r="I2461" s="25">
        <f>INDEX(tblAccounts[sales_rep_id],MATCH(B2461,tblAccounts[id],0))</f>
        <v>321830</v>
      </c>
      <c r="J2461" s="25">
        <f>INDEX(tblReps[region_id],MATCH(I2461,tblReps[id],0))</f>
        <v>3</v>
      </c>
      <c r="K2461" s="25" t="str">
        <f>INDEX(tblRegions[name],MATCH(J2461,tblRegions[id],0))</f>
        <v>Southeast</v>
      </c>
    </row>
    <row r="2462" spans="1:11" ht="15" customHeight="1" x14ac:dyDescent="0.3">
      <c r="A2462" s="25">
        <f>Raw_Orders!A2462</f>
        <v>2461</v>
      </c>
      <c r="B2462" s="25">
        <f>Raw_Orders!B2462</f>
        <v>2871</v>
      </c>
      <c r="C2462" s="30">
        <f>INT(Raw_Orders!C2462)</f>
        <v>41827</v>
      </c>
      <c r="D2462" s="25">
        <f t="shared" si="114"/>
        <v>2014</v>
      </c>
      <c r="E2462" s="25">
        <f t="shared" si="115"/>
        <v>7</v>
      </c>
      <c r="F2462" s="25" t="str">
        <f t="shared" si="116"/>
        <v>Jul</v>
      </c>
      <c r="G2462" s="25">
        <f>Raw_Orders!G2462</f>
        <v>482</v>
      </c>
      <c r="H2462" s="29">
        <f>Raw_Orders!K2462</f>
        <v>2405.1799999999998</v>
      </c>
      <c r="I2462" s="25">
        <f>INDEX(tblAccounts[sales_rep_id],MATCH(B2462,tblAccounts[id],0))</f>
        <v>321830</v>
      </c>
      <c r="J2462" s="25">
        <f>INDEX(tblReps[region_id],MATCH(I2462,tblReps[id],0))</f>
        <v>3</v>
      </c>
      <c r="K2462" s="25" t="str">
        <f>INDEX(tblRegions[name],MATCH(J2462,tblRegions[id],0))</f>
        <v>Southeast</v>
      </c>
    </row>
    <row r="2463" spans="1:11" ht="15" customHeight="1" x14ac:dyDescent="0.3">
      <c r="A2463" s="25">
        <f>Raw_Orders!A2463</f>
        <v>2462</v>
      </c>
      <c r="B2463" s="25">
        <f>Raw_Orders!B2463</f>
        <v>2871</v>
      </c>
      <c r="C2463" s="30">
        <f>INT(Raw_Orders!C2463)</f>
        <v>41857</v>
      </c>
      <c r="D2463" s="25">
        <f t="shared" si="114"/>
        <v>2014</v>
      </c>
      <c r="E2463" s="25">
        <f t="shared" si="115"/>
        <v>8</v>
      </c>
      <c r="F2463" s="25" t="str">
        <f t="shared" si="116"/>
        <v>Aug</v>
      </c>
      <c r="G2463" s="25">
        <f>Raw_Orders!G2463</f>
        <v>501</v>
      </c>
      <c r="H2463" s="29">
        <f>Raw_Orders!K2463</f>
        <v>2555.0500000000002</v>
      </c>
      <c r="I2463" s="25">
        <f>INDEX(tblAccounts[sales_rep_id],MATCH(B2463,tblAccounts[id],0))</f>
        <v>321830</v>
      </c>
      <c r="J2463" s="25">
        <f>INDEX(tblReps[region_id],MATCH(I2463,tblReps[id],0))</f>
        <v>3</v>
      </c>
      <c r="K2463" s="25" t="str">
        <f>INDEX(tblRegions[name],MATCH(J2463,tblRegions[id],0))</f>
        <v>Southeast</v>
      </c>
    </row>
    <row r="2464" spans="1:11" ht="15" customHeight="1" x14ac:dyDescent="0.3">
      <c r="A2464" s="25">
        <f>Raw_Orders!A2464</f>
        <v>2463</v>
      </c>
      <c r="B2464" s="25">
        <f>Raw_Orders!B2464</f>
        <v>2871</v>
      </c>
      <c r="C2464" s="30">
        <f>INT(Raw_Orders!C2464)</f>
        <v>41886</v>
      </c>
      <c r="D2464" s="25">
        <f t="shared" si="114"/>
        <v>2014</v>
      </c>
      <c r="E2464" s="25">
        <f t="shared" si="115"/>
        <v>9</v>
      </c>
      <c r="F2464" s="25" t="str">
        <f t="shared" si="116"/>
        <v>Sep</v>
      </c>
      <c r="G2464" s="25">
        <f>Raw_Orders!G2464</f>
        <v>440</v>
      </c>
      <c r="H2464" s="29">
        <f>Raw_Orders!K2464</f>
        <v>2195.6</v>
      </c>
      <c r="I2464" s="25">
        <f>INDEX(tblAccounts[sales_rep_id],MATCH(B2464,tblAccounts[id],0))</f>
        <v>321830</v>
      </c>
      <c r="J2464" s="25">
        <f>INDEX(tblReps[region_id],MATCH(I2464,tblReps[id],0))</f>
        <v>3</v>
      </c>
      <c r="K2464" s="25" t="str">
        <f>INDEX(tblRegions[name],MATCH(J2464,tblRegions[id],0))</f>
        <v>Southeast</v>
      </c>
    </row>
    <row r="2465" spans="1:11" ht="15" customHeight="1" x14ac:dyDescent="0.3">
      <c r="A2465" s="25">
        <f>Raw_Orders!A2465</f>
        <v>2464</v>
      </c>
      <c r="B2465" s="25">
        <f>Raw_Orders!B2465</f>
        <v>2871</v>
      </c>
      <c r="C2465" s="30">
        <f>INT(Raw_Orders!C2465)</f>
        <v>41916</v>
      </c>
      <c r="D2465" s="25">
        <f t="shared" si="114"/>
        <v>2014</v>
      </c>
      <c r="E2465" s="25">
        <f t="shared" si="115"/>
        <v>10</v>
      </c>
      <c r="F2465" s="25" t="str">
        <f t="shared" si="116"/>
        <v>Oct</v>
      </c>
      <c r="G2465" s="25">
        <f>Raw_Orders!G2465</f>
        <v>530</v>
      </c>
      <c r="H2465" s="29">
        <f>Raw_Orders!K2465</f>
        <v>2781.79</v>
      </c>
      <c r="I2465" s="25">
        <f>INDEX(tblAccounts[sales_rep_id],MATCH(B2465,tblAccounts[id],0))</f>
        <v>321830</v>
      </c>
      <c r="J2465" s="25">
        <f>INDEX(tblReps[region_id],MATCH(I2465,tblReps[id],0))</f>
        <v>3</v>
      </c>
      <c r="K2465" s="25" t="str">
        <f>INDEX(tblRegions[name],MATCH(J2465,tblRegions[id],0))</f>
        <v>Southeast</v>
      </c>
    </row>
    <row r="2466" spans="1:11" ht="15" customHeight="1" x14ac:dyDescent="0.3">
      <c r="A2466" s="25">
        <f>Raw_Orders!A2466</f>
        <v>2465</v>
      </c>
      <c r="B2466" s="25">
        <f>Raw_Orders!B2466</f>
        <v>2871</v>
      </c>
      <c r="C2466" s="30">
        <f>INT(Raw_Orders!C2466)</f>
        <v>41946</v>
      </c>
      <c r="D2466" s="25">
        <f t="shared" si="114"/>
        <v>2014</v>
      </c>
      <c r="E2466" s="25">
        <f t="shared" si="115"/>
        <v>11</v>
      </c>
      <c r="F2466" s="25" t="str">
        <f t="shared" si="116"/>
        <v>Nov</v>
      </c>
      <c r="G2466" s="25">
        <f>Raw_Orders!G2466</f>
        <v>554</v>
      </c>
      <c r="H2466" s="29">
        <f>Raw_Orders!K2466</f>
        <v>2847.67</v>
      </c>
      <c r="I2466" s="25">
        <f>INDEX(tblAccounts[sales_rep_id],MATCH(B2466,tblAccounts[id],0))</f>
        <v>321830</v>
      </c>
      <c r="J2466" s="25">
        <f>INDEX(tblReps[region_id],MATCH(I2466,tblReps[id],0))</f>
        <v>3</v>
      </c>
      <c r="K2466" s="25" t="str">
        <f>INDEX(tblRegions[name],MATCH(J2466,tblRegions[id],0))</f>
        <v>Southeast</v>
      </c>
    </row>
    <row r="2467" spans="1:11" ht="15" customHeight="1" x14ac:dyDescent="0.3">
      <c r="A2467" s="25">
        <f>Raw_Orders!A2467</f>
        <v>2466</v>
      </c>
      <c r="B2467" s="25">
        <f>Raw_Orders!B2467</f>
        <v>2871</v>
      </c>
      <c r="C2467" s="30">
        <f>INT(Raw_Orders!C2467)</f>
        <v>41976</v>
      </c>
      <c r="D2467" s="25">
        <f t="shared" si="114"/>
        <v>2014</v>
      </c>
      <c r="E2467" s="25">
        <f t="shared" si="115"/>
        <v>12</v>
      </c>
      <c r="F2467" s="25" t="str">
        <f t="shared" si="116"/>
        <v>Dec</v>
      </c>
      <c r="G2467" s="25">
        <f>Raw_Orders!G2467</f>
        <v>847</v>
      </c>
      <c r="H2467" s="29">
        <f>Raw_Orders!K2467</f>
        <v>5142.24</v>
      </c>
      <c r="I2467" s="25">
        <f>INDEX(tblAccounts[sales_rep_id],MATCH(B2467,tblAccounts[id],0))</f>
        <v>321830</v>
      </c>
      <c r="J2467" s="25">
        <f>INDEX(tblReps[region_id],MATCH(I2467,tblReps[id],0))</f>
        <v>3</v>
      </c>
      <c r="K2467" s="25" t="str">
        <f>INDEX(tblRegions[name],MATCH(J2467,tblRegions[id],0))</f>
        <v>Southeast</v>
      </c>
    </row>
    <row r="2468" spans="1:11" ht="15" customHeight="1" x14ac:dyDescent="0.3">
      <c r="A2468" s="25">
        <f>Raw_Orders!A2468</f>
        <v>2467</v>
      </c>
      <c r="B2468" s="25">
        <f>Raw_Orders!B2468</f>
        <v>2871</v>
      </c>
      <c r="C2468" s="30">
        <f>INT(Raw_Orders!C2468)</f>
        <v>42005</v>
      </c>
      <c r="D2468" s="25">
        <f t="shared" si="114"/>
        <v>2015</v>
      </c>
      <c r="E2468" s="25">
        <f t="shared" si="115"/>
        <v>1</v>
      </c>
      <c r="F2468" s="25" t="str">
        <f t="shared" si="116"/>
        <v>Jan</v>
      </c>
      <c r="G2468" s="25">
        <f>Raw_Orders!G2468</f>
        <v>529</v>
      </c>
      <c r="H2468" s="29">
        <f>Raw_Orders!K2468</f>
        <v>2737.29</v>
      </c>
      <c r="I2468" s="25">
        <f>INDEX(tblAccounts[sales_rep_id],MATCH(B2468,tblAccounts[id],0))</f>
        <v>321830</v>
      </c>
      <c r="J2468" s="25">
        <f>INDEX(tblReps[region_id],MATCH(I2468,tblReps[id],0))</f>
        <v>3</v>
      </c>
      <c r="K2468" s="25" t="str">
        <f>INDEX(tblRegions[name],MATCH(J2468,tblRegions[id],0))</f>
        <v>Southeast</v>
      </c>
    </row>
    <row r="2469" spans="1:11" ht="15" customHeight="1" x14ac:dyDescent="0.3">
      <c r="A2469" s="25">
        <f>Raw_Orders!A2469</f>
        <v>2468</v>
      </c>
      <c r="B2469" s="25">
        <f>Raw_Orders!B2469</f>
        <v>2871</v>
      </c>
      <c r="C2469" s="30">
        <f>INT(Raw_Orders!C2469)</f>
        <v>42035</v>
      </c>
      <c r="D2469" s="25">
        <f t="shared" si="114"/>
        <v>2015</v>
      </c>
      <c r="E2469" s="25">
        <f t="shared" si="115"/>
        <v>1</v>
      </c>
      <c r="F2469" s="25" t="str">
        <f t="shared" si="116"/>
        <v>Jan</v>
      </c>
      <c r="G2469" s="25">
        <f>Raw_Orders!G2469</f>
        <v>520</v>
      </c>
      <c r="H2469" s="29">
        <f>Raw_Orders!K2469</f>
        <v>2597.9299999999998</v>
      </c>
      <c r="I2469" s="25">
        <f>INDEX(tblAccounts[sales_rep_id],MATCH(B2469,tblAccounts[id],0))</f>
        <v>321830</v>
      </c>
      <c r="J2469" s="25">
        <f>INDEX(tblReps[region_id],MATCH(I2469,tblReps[id],0))</f>
        <v>3</v>
      </c>
      <c r="K2469" s="25" t="str">
        <f>INDEX(tblRegions[name],MATCH(J2469,tblRegions[id],0))</f>
        <v>Southeast</v>
      </c>
    </row>
    <row r="2470" spans="1:11" ht="15" customHeight="1" x14ac:dyDescent="0.3">
      <c r="A2470" s="25">
        <f>Raw_Orders!A2470</f>
        <v>2469</v>
      </c>
      <c r="B2470" s="25">
        <f>Raw_Orders!B2470</f>
        <v>2871</v>
      </c>
      <c r="C2470" s="30">
        <f>INT(Raw_Orders!C2470)</f>
        <v>42064</v>
      </c>
      <c r="D2470" s="25">
        <f t="shared" si="114"/>
        <v>2015</v>
      </c>
      <c r="E2470" s="25">
        <f t="shared" si="115"/>
        <v>3</v>
      </c>
      <c r="F2470" s="25" t="str">
        <f t="shared" si="116"/>
        <v>Mar</v>
      </c>
      <c r="G2470" s="25">
        <f>Raw_Orders!G2470</f>
        <v>924</v>
      </c>
      <c r="H2470" s="29">
        <f>Raw_Orders!K2470</f>
        <v>5635.23</v>
      </c>
      <c r="I2470" s="25">
        <f>INDEX(tblAccounts[sales_rep_id],MATCH(B2470,tblAccounts[id],0))</f>
        <v>321830</v>
      </c>
      <c r="J2470" s="25">
        <f>INDEX(tblReps[region_id],MATCH(I2470,tblReps[id],0))</f>
        <v>3</v>
      </c>
      <c r="K2470" s="25" t="str">
        <f>INDEX(tblRegions[name],MATCH(J2470,tblRegions[id],0))</f>
        <v>Southeast</v>
      </c>
    </row>
    <row r="2471" spans="1:11" ht="15" customHeight="1" x14ac:dyDescent="0.3">
      <c r="A2471" s="25">
        <f>Raw_Orders!A2471</f>
        <v>2470</v>
      </c>
      <c r="B2471" s="25">
        <f>Raw_Orders!B2471</f>
        <v>2871</v>
      </c>
      <c r="C2471" s="30">
        <f>INT(Raw_Orders!C2471)</f>
        <v>42093</v>
      </c>
      <c r="D2471" s="25">
        <f t="shared" si="114"/>
        <v>2015</v>
      </c>
      <c r="E2471" s="25">
        <f t="shared" si="115"/>
        <v>3</v>
      </c>
      <c r="F2471" s="25" t="str">
        <f t="shared" si="116"/>
        <v>Mar</v>
      </c>
      <c r="G2471" s="25">
        <f>Raw_Orders!G2471</f>
        <v>602</v>
      </c>
      <c r="H2471" s="29">
        <f>Raw_Orders!K2471</f>
        <v>3322.57</v>
      </c>
      <c r="I2471" s="25">
        <f>INDEX(tblAccounts[sales_rep_id],MATCH(B2471,tblAccounts[id],0))</f>
        <v>321830</v>
      </c>
      <c r="J2471" s="25">
        <f>INDEX(tblReps[region_id],MATCH(I2471,tblReps[id],0))</f>
        <v>3</v>
      </c>
      <c r="K2471" s="25" t="str">
        <f>INDEX(tblRegions[name],MATCH(J2471,tblRegions[id],0))</f>
        <v>Southeast</v>
      </c>
    </row>
    <row r="2472" spans="1:11" ht="15" customHeight="1" x14ac:dyDescent="0.3">
      <c r="A2472" s="25">
        <f>Raw_Orders!A2472</f>
        <v>2471</v>
      </c>
      <c r="B2472" s="25">
        <f>Raw_Orders!B2472</f>
        <v>2871</v>
      </c>
      <c r="C2472" s="30">
        <f>INT(Raw_Orders!C2472)</f>
        <v>42123</v>
      </c>
      <c r="D2472" s="25">
        <f t="shared" si="114"/>
        <v>2015</v>
      </c>
      <c r="E2472" s="25">
        <f t="shared" si="115"/>
        <v>4</v>
      </c>
      <c r="F2472" s="25" t="str">
        <f t="shared" si="116"/>
        <v>Apr</v>
      </c>
      <c r="G2472" s="25">
        <f>Raw_Orders!G2472</f>
        <v>526</v>
      </c>
      <c r="H2472" s="29">
        <f>Raw_Orders!K2472</f>
        <v>2664.76</v>
      </c>
      <c r="I2472" s="25">
        <f>INDEX(tblAccounts[sales_rep_id],MATCH(B2472,tblAccounts[id],0))</f>
        <v>321830</v>
      </c>
      <c r="J2472" s="25">
        <f>INDEX(tblReps[region_id],MATCH(I2472,tblReps[id],0))</f>
        <v>3</v>
      </c>
      <c r="K2472" s="25" t="str">
        <f>INDEX(tblRegions[name],MATCH(J2472,tblRegions[id],0))</f>
        <v>Southeast</v>
      </c>
    </row>
    <row r="2473" spans="1:11" ht="15" customHeight="1" x14ac:dyDescent="0.3">
      <c r="A2473" s="25">
        <f>Raw_Orders!A2473</f>
        <v>2472</v>
      </c>
      <c r="B2473" s="25">
        <f>Raw_Orders!B2473</f>
        <v>2871</v>
      </c>
      <c r="C2473" s="30">
        <f>INT(Raw_Orders!C2473)</f>
        <v>42152</v>
      </c>
      <c r="D2473" s="25">
        <f t="shared" si="114"/>
        <v>2015</v>
      </c>
      <c r="E2473" s="25">
        <f t="shared" si="115"/>
        <v>5</v>
      </c>
      <c r="F2473" s="25" t="str">
        <f t="shared" si="116"/>
        <v>May</v>
      </c>
      <c r="G2473" s="25">
        <f>Raw_Orders!G2473</f>
        <v>518</v>
      </c>
      <c r="H2473" s="29">
        <f>Raw_Orders!K2473</f>
        <v>2648.01</v>
      </c>
      <c r="I2473" s="25">
        <f>INDEX(tblAccounts[sales_rep_id],MATCH(B2473,tblAccounts[id],0))</f>
        <v>321830</v>
      </c>
      <c r="J2473" s="25">
        <f>INDEX(tblReps[region_id],MATCH(I2473,tblReps[id],0))</f>
        <v>3</v>
      </c>
      <c r="K2473" s="25" t="str">
        <f>INDEX(tblRegions[name],MATCH(J2473,tblRegions[id],0))</f>
        <v>Southeast</v>
      </c>
    </row>
    <row r="2474" spans="1:11" ht="15" customHeight="1" x14ac:dyDescent="0.3">
      <c r="A2474" s="25">
        <f>Raw_Orders!A2474</f>
        <v>2473</v>
      </c>
      <c r="B2474" s="25">
        <f>Raw_Orders!B2474</f>
        <v>2871</v>
      </c>
      <c r="C2474" s="30">
        <f>INT(Raw_Orders!C2474)</f>
        <v>42181</v>
      </c>
      <c r="D2474" s="25">
        <f t="shared" si="114"/>
        <v>2015</v>
      </c>
      <c r="E2474" s="25">
        <f t="shared" si="115"/>
        <v>6</v>
      </c>
      <c r="F2474" s="25" t="str">
        <f t="shared" si="116"/>
        <v>Jun</v>
      </c>
      <c r="G2474" s="25">
        <f>Raw_Orders!G2474</f>
        <v>613</v>
      </c>
      <c r="H2474" s="29">
        <f>Raw_Orders!K2474</f>
        <v>3429.37</v>
      </c>
      <c r="I2474" s="25">
        <f>INDEX(tblAccounts[sales_rep_id],MATCH(B2474,tblAccounts[id],0))</f>
        <v>321830</v>
      </c>
      <c r="J2474" s="25">
        <f>INDEX(tblReps[region_id],MATCH(I2474,tblReps[id],0))</f>
        <v>3</v>
      </c>
      <c r="K2474" s="25" t="str">
        <f>INDEX(tblRegions[name],MATCH(J2474,tblRegions[id],0))</f>
        <v>Southeast</v>
      </c>
    </row>
    <row r="2475" spans="1:11" ht="15" customHeight="1" x14ac:dyDescent="0.3">
      <c r="A2475" s="25">
        <f>Raw_Orders!A2475</f>
        <v>2474</v>
      </c>
      <c r="B2475" s="25">
        <f>Raw_Orders!B2475</f>
        <v>2871</v>
      </c>
      <c r="C2475" s="30">
        <f>INT(Raw_Orders!C2475)</f>
        <v>42210</v>
      </c>
      <c r="D2475" s="25">
        <f t="shared" si="114"/>
        <v>2015</v>
      </c>
      <c r="E2475" s="25">
        <f t="shared" si="115"/>
        <v>7</v>
      </c>
      <c r="F2475" s="25" t="str">
        <f t="shared" si="116"/>
        <v>Jul</v>
      </c>
      <c r="G2475" s="25">
        <f>Raw_Orders!G2475</f>
        <v>501</v>
      </c>
      <c r="H2475" s="29">
        <f>Raw_Orders!K2475</f>
        <v>2531.88</v>
      </c>
      <c r="I2475" s="25">
        <f>INDEX(tblAccounts[sales_rep_id],MATCH(B2475,tblAccounts[id],0))</f>
        <v>321830</v>
      </c>
      <c r="J2475" s="25">
        <f>INDEX(tblReps[region_id],MATCH(I2475,tblReps[id],0))</f>
        <v>3</v>
      </c>
      <c r="K2475" s="25" t="str">
        <f>INDEX(tblRegions[name],MATCH(J2475,tblRegions[id],0))</f>
        <v>Southeast</v>
      </c>
    </row>
    <row r="2476" spans="1:11" ht="15" customHeight="1" x14ac:dyDescent="0.3">
      <c r="A2476" s="25">
        <f>Raw_Orders!A2476</f>
        <v>2475</v>
      </c>
      <c r="B2476" s="25">
        <f>Raw_Orders!B2476</f>
        <v>2871</v>
      </c>
      <c r="C2476" s="30">
        <f>INT(Raw_Orders!C2476)</f>
        <v>42239</v>
      </c>
      <c r="D2476" s="25">
        <f t="shared" si="114"/>
        <v>2015</v>
      </c>
      <c r="E2476" s="25">
        <f t="shared" si="115"/>
        <v>8</v>
      </c>
      <c r="F2476" s="25" t="str">
        <f t="shared" si="116"/>
        <v>Aug</v>
      </c>
      <c r="G2476" s="25">
        <f>Raw_Orders!G2476</f>
        <v>450</v>
      </c>
      <c r="H2476" s="29">
        <f>Raw_Orders!K2476</f>
        <v>2261.15</v>
      </c>
      <c r="I2476" s="25">
        <f>INDEX(tblAccounts[sales_rep_id],MATCH(B2476,tblAccounts[id],0))</f>
        <v>321830</v>
      </c>
      <c r="J2476" s="25">
        <f>INDEX(tblReps[region_id],MATCH(I2476,tblReps[id],0))</f>
        <v>3</v>
      </c>
      <c r="K2476" s="25" t="str">
        <f>INDEX(tblRegions[name],MATCH(J2476,tblRegions[id],0))</f>
        <v>Southeast</v>
      </c>
    </row>
    <row r="2477" spans="1:11" ht="15" customHeight="1" x14ac:dyDescent="0.3">
      <c r="A2477" s="25">
        <f>Raw_Orders!A2477</f>
        <v>2476</v>
      </c>
      <c r="B2477" s="25">
        <f>Raw_Orders!B2477</f>
        <v>2871</v>
      </c>
      <c r="C2477" s="30">
        <f>INT(Raw_Orders!C2477)</f>
        <v>42269</v>
      </c>
      <c r="D2477" s="25">
        <f t="shared" si="114"/>
        <v>2015</v>
      </c>
      <c r="E2477" s="25">
        <f t="shared" si="115"/>
        <v>9</v>
      </c>
      <c r="F2477" s="25" t="str">
        <f t="shared" si="116"/>
        <v>Sep</v>
      </c>
      <c r="G2477" s="25">
        <f>Raw_Orders!G2477</f>
        <v>575</v>
      </c>
      <c r="H2477" s="29">
        <f>Raw_Orders!K2477</f>
        <v>3140.79</v>
      </c>
      <c r="I2477" s="25">
        <f>INDEX(tblAccounts[sales_rep_id],MATCH(B2477,tblAccounts[id],0))</f>
        <v>321830</v>
      </c>
      <c r="J2477" s="25">
        <f>INDEX(tblReps[region_id],MATCH(I2477,tblReps[id],0))</f>
        <v>3</v>
      </c>
      <c r="K2477" s="25" t="str">
        <f>INDEX(tblRegions[name],MATCH(J2477,tblRegions[id],0))</f>
        <v>Southeast</v>
      </c>
    </row>
    <row r="2478" spans="1:11" ht="15" customHeight="1" x14ac:dyDescent="0.3">
      <c r="A2478" s="25">
        <f>Raw_Orders!A2478</f>
        <v>2477</v>
      </c>
      <c r="B2478" s="25">
        <f>Raw_Orders!B2478</f>
        <v>2871</v>
      </c>
      <c r="C2478" s="30">
        <f>INT(Raw_Orders!C2478)</f>
        <v>42298</v>
      </c>
      <c r="D2478" s="25">
        <f t="shared" si="114"/>
        <v>2015</v>
      </c>
      <c r="E2478" s="25">
        <f t="shared" si="115"/>
        <v>10</v>
      </c>
      <c r="F2478" s="25" t="str">
        <f t="shared" si="116"/>
        <v>Oct</v>
      </c>
      <c r="G2478" s="25">
        <f>Raw_Orders!G2478</f>
        <v>531</v>
      </c>
      <c r="H2478" s="29">
        <f>Raw_Orders!K2478</f>
        <v>2699.75</v>
      </c>
      <c r="I2478" s="25">
        <f>INDEX(tblAccounts[sales_rep_id],MATCH(B2478,tblAccounts[id],0))</f>
        <v>321830</v>
      </c>
      <c r="J2478" s="25">
        <f>INDEX(tblReps[region_id],MATCH(I2478,tblReps[id],0))</f>
        <v>3</v>
      </c>
      <c r="K2478" s="25" t="str">
        <f>INDEX(tblRegions[name],MATCH(J2478,tblRegions[id],0))</f>
        <v>Southeast</v>
      </c>
    </row>
    <row r="2479" spans="1:11" ht="15" customHeight="1" x14ac:dyDescent="0.3">
      <c r="A2479" s="25">
        <f>Raw_Orders!A2479</f>
        <v>2478</v>
      </c>
      <c r="B2479" s="25">
        <f>Raw_Orders!B2479</f>
        <v>2871</v>
      </c>
      <c r="C2479" s="30">
        <f>INT(Raw_Orders!C2479)</f>
        <v>42328</v>
      </c>
      <c r="D2479" s="25">
        <f t="shared" si="114"/>
        <v>2015</v>
      </c>
      <c r="E2479" s="25">
        <f t="shared" si="115"/>
        <v>11</v>
      </c>
      <c r="F2479" s="25" t="str">
        <f t="shared" si="116"/>
        <v>Nov</v>
      </c>
      <c r="G2479" s="25">
        <f>Raw_Orders!G2479</f>
        <v>599</v>
      </c>
      <c r="H2479" s="29">
        <f>Raw_Orders!K2479</f>
        <v>3150.47</v>
      </c>
      <c r="I2479" s="25">
        <f>INDEX(tblAccounts[sales_rep_id],MATCH(B2479,tblAccounts[id],0))</f>
        <v>321830</v>
      </c>
      <c r="J2479" s="25">
        <f>INDEX(tblReps[region_id],MATCH(I2479,tblReps[id],0))</f>
        <v>3</v>
      </c>
      <c r="K2479" s="25" t="str">
        <f>INDEX(tblRegions[name],MATCH(J2479,tblRegions[id],0))</f>
        <v>Southeast</v>
      </c>
    </row>
    <row r="2480" spans="1:11" ht="15" customHeight="1" x14ac:dyDescent="0.3">
      <c r="A2480" s="25">
        <f>Raw_Orders!A2480</f>
        <v>2479</v>
      </c>
      <c r="B2480" s="25">
        <f>Raw_Orders!B2480</f>
        <v>2871</v>
      </c>
      <c r="C2480" s="30">
        <f>INT(Raw_Orders!C2480)</f>
        <v>42358</v>
      </c>
      <c r="D2480" s="25">
        <f t="shared" si="114"/>
        <v>2015</v>
      </c>
      <c r="E2480" s="25">
        <f t="shared" si="115"/>
        <v>12</v>
      </c>
      <c r="F2480" s="25" t="str">
        <f t="shared" si="116"/>
        <v>Dec</v>
      </c>
      <c r="G2480" s="25">
        <f>Raw_Orders!G2480</f>
        <v>531</v>
      </c>
      <c r="H2480" s="29">
        <f>Raw_Orders!K2480</f>
        <v>2771.66</v>
      </c>
      <c r="I2480" s="25">
        <f>INDEX(tblAccounts[sales_rep_id],MATCH(B2480,tblAccounts[id],0))</f>
        <v>321830</v>
      </c>
      <c r="J2480" s="25">
        <f>INDEX(tblReps[region_id],MATCH(I2480,tblReps[id],0))</f>
        <v>3</v>
      </c>
      <c r="K2480" s="25" t="str">
        <f>INDEX(tblRegions[name],MATCH(J2480,tblRegions[id],0))</f>
        <v>Southeast</v>
      </c>
    </row>
    <row r="2481" spans="1:11" ht="15" customHeight="1" x14ac:dyDescent="0.3">
      <c r="A2481" s="25">
        <f>Raw_Orders!A2481</f>
        <v>2480</v>
      </c>
      <c r="B2481" s="25">
        <f>Raw_Orders!B2481</f>
        <v>2871</v>
      </c>
      <c r="C2481" s="30">
        <f>INT(Raw_Orders!C2481)</f>
        <v>42387</v>
      </c>
      <c r="D2481" s="25">
        <f t="shared" si="114"/>
        <v>2016</v>
      </c>
      <c r="E2481" s="25">
        <f t="shared" si="115"/>
        <v>1</v>
      </c>
      <c r="F2481" s="25" t="str">
        <f t="shared" si="116"/>
        <v>Jan</v>
      </c>
      <c r="G2481" s="25">
        <f>Raw_Orders!G2481</f>
        <v>535</v>
      </c>
      <c r="H2481" s="29">
        <f>Raw_Orders!K2481</f>
        <v>2771.6</v>
      </c>
      <c r="I2481" s="25">
        <f>INDEX(tblAccounts[sales_rep_id],MATCH(B2481,tblAccounts[id],0))</f>
        <v>321830</v>
      </c>
      <c r="J2481" s="25">
        <f>INDEX(tblReps[region_id],MATCH(I2481,tblReps[id],0))</f>
        <v>3</v>
      </c>
      <c r="K2481" s="25" t="str">
        <f>INDEX(tblRegions[name],MATCH(J2481,tblRegions[id],0))</f>
        <v>Southeast</v>
      </c>
    </row>
    <row r="2482" spans="1:11" ht="15" customHeight="1" x14ac:dyDescent="0.3">
      <c r="A2482" s="25">
        <f>Raw_Orders!A2482</f>
        <v>2481</v>
      </c>
      <c r="B2482" s="25">
        <f>Raw_Orders!B2482</f>
        <v>2871</v>
      </c>
      <c r="C2482" s="30">
        <f>INT(Raw_Orders!C2482)</f>
        <v>42417</v>
      </c>
      <c r="D2482" s="25">
        <f t="shared" si="114"/>
        <v>2016</v>
      </c>
      <c r="E2482" s="25">
        <f t="shared" si="115"/>
        <v>2</v>
      </c>
      <c r="F2482" s="25" t="str">
        <f t="shared" si="116"/>
        <v>Feb</v>
      </c>
      <c r="G2482" s="25">
        <f>Raw_Orders!G2482</f>
        <v>538</v>
      </c>
      <c r="H2482" s="29">
        <f>Raw_Orders!K2482</f>
        <v>2768.44</v>
      </c>
      <c r="I2482" s="25">
        <f>INDEX(tblAccounts[sales_rep_id],MATCH(B2482,tblAccounts[id],0))</f>
        <v>321830</v>
      </c>
      <c r="J2482" s="25">
        <f>INDEX(tblReps[region_id],MATCH(I2482,tblReps[id],0))</f>
        <v>3</v>
      </c>
      <c r="K2482" s="25" t="str">
        <f>INDEX(tblRegions[name],MATCH(J2482,tblRegions[id],0))</f>
        <v>Southeast</v>
      </c>
    </row>
    <row r="2483" spans="1:11" ht="15" customHeight="1" x14ac:dyDescent="0.3">
      <c r="A2483" s="25">
        <f>Raw_Orders!A2483</f>
        <v>2482</v>
      </c>
      <c r="B2483" s="25">
        <f>Raw_Orders!B2483</f>
        <v>2871</v>
      </c>
      <c r="C2483" s="30">
        <f>INT(Raw_Orders!C2483)</f>
        <v>42446</v>
      </c>
      <c r="D2483" s="25">
        <f t="shared" si="114"/>
        <v>2016</v>
      </c>
      <c r="E2483" s="25">
        <f t="shared" si="115"/>
        <v>3</v>
      </c>
      <c r="F2483" s="25" t="str">
        <f t="shared" si="116"/>
        <v>Mar</v>
      </c>
      <c r="G2483" s="25">
        <f>Raw_Orders!G2483</f>
        <v>568</v>
      </c>
      <c r="H2483" s="29">
        <f>Raw_Orders!K2483</f>
        <v>2879.32</v>
      </c>
      <c r="I2483" s="25">
        <f>INDEX(tblAccounts[sales_rep_id],MATCH(B2483,tblAccounts[id],0))</f>
        <v>321830</v>
      </c>
      <c r="J2483" s="25">
        <f>INDEX(tblReps[region_id],MATCH(I2483,tblReps[id],0))</f>
        <v>3</v>
      </c>
      <c r="K2483" s="25" t="str">
        <f>INDEX(tblRegions[name],MATCH(J2483,tblRegions[id],0))</f>
        <v>Southeast</v>
      </c>
    </row>
    <row r="2484" spans="1:11" ht="15" customHeight="1" x14ac:dyDescent="0.3">
      <c r="A2484" s="25">
        <f>Raw_Orders!A2484</f>
        <v>2483</v>
      </c>
      <c r="B2484" s="25">
        <f>Raw_Orders!B2484</f>
        <v>2871</v>
      </c>
      <c r="C2484" s="30">
        <f>INT(Raw_Orders!C2484)</f>
        <v>42476</v>
      </c>
      <c r="D2484" s="25">
        <f t="shared" si="114"/>
        <v>2016</v>
      </c>
      <c r="E2484" s="25">
        <f t="shared" si="115"/>
        <v>4</v>
      </c>
      <c r="F2484" s="25" t="str">
        <f t="shared" si="116"/>
        <v>Apr</v>
      </c>
      <c r="G2484" s="25">
        <f>Raw_Orders!G2484</f>
        <v>545</v>
      </c>
      <c r="H2484" s="29">
        <f>Raw_Orders!K2484</f>
        <v>2845.99</v>
      </c>
      <c r="I2484" s="25">
        <f>INDEX(tblAccounts[sales_rep_id],MATCH(B2484,tblAccounts[id],0))</f>
        <v>321830</v>
      </c>
      <c r="J2484" s="25">
        <f>INDEX(tblReps[region_id],MATCH(I2484,tblReps[id],0))</f>
        <v>3</v>
      </c>
      <c r="K2484" s="25" t="str">
        <f>INDEX(tblRegions[name],MATCH(J2484,tblRegions[id],0))</f>
        <v>Southeast</v>
      </c>
    </row>
    <row r="2485" spans="1:11" ht="15" customHeight="1" x14ac:dyDescent="0.3">
      <c r="A2485" s="25">
        <f>Raw_Orders!A2485</f>
        <v>2484</v>
      </c>
      <c r="B2485" s="25">
        <f>Raw_Orders!B2485</f>
        <v>2871</v>
      </c>
      <c r="C2485" s="30">
        <f>INT(Raw_Orders!C2485)</f>
        <v>42506</v>
      </c>
      <c r="D2485" s="25">
        <f t="shared" si="114"/>
        <v>2016</v>
      </c>
      <c r="E2485" s="25">
        <f t="shared" si="115"/>
        <v>5</v>
      </c>
      <c r="F2485" s="25" t="str">
        <f t="shared" si="116"/>
        <v>May</v>
      </c>
      <c r="G2485" s="25">
        <f>Raw_Orders!G2485</f>
        <v>539</v>
      </c>
      <c r="H2485" s="29">
        <f>Raw_Orders!K2485</f>
        <v>2748.45</v>
      </c>
      <c r="I2485" s="25">
        <f>INDEX(tblAccounts[sales_rep_id],MATCH(B2485,tblAccounts[id],0))</f>
        <v>321830</v>
      </c>
      <c r="J2485" s="25">
        <f>INDEX(tblReps[region_id],MATCH(I2485,tblReps[id],0))</f>
        <v>3</v>
      </c>
      <c r="K2485" s="25" t="str">
        <f>INDEX(tblRegions[name],MATCH(J2485,tblRegions[id],0))</f>
        <v>Southeast</v>
      </c>
    </row>
    <row r="2486" spans="1:11" ht="15" customHeight="1" x14ac:dyDescent="0.3">
      <c r="A2486" s="25">
        <f>Raw_Orders!A2486</f>
        <v>2485</v>
      </c>
      <c r="B2486" s="25">
        <f>Raw_Orders!B2486</f>
        <v>2871</v>
      </c>
      <c r="C2486" s="30">
        <f>INT(Raw_Orders!C2486)</f>
        <v>42535</v>
      </c>
      <c r="D2486" s="25">
        <f t="shared" si="114"/>
        <v>2016</v>
      </c>
      <c r="E2486" s="25">
        <f t="shared" si="115"/>
        <v>6</v>
      </c>
      <c r="F2486" s="25" t="str">
        <f t="shared" si="116"/>
        <v>Jun</v>
      </c>
      <c r="G2486" s="25">
        <f>Raw_Orders!G2486</f>
        <v>746</v>
      </c>
      <c r="H2486" s="29">
        <f>Raw_Orders!K2486</f>
        <v>4481.22</v>
      </c>
      <c r="I2486" s="25">
        <f>INDEX(tblAccounts[sales_rep_id],MATCH(B2486,tblAccounts[id],0))</f>
        <v>321830</v>
      </c>
      <c r="J2486" s="25">
        <f>INDEX(tblReps[region_id],MATCH(I2486,tblReps[id],0))</f>
        <v>3</v>
      </c>
      <c r="K2486" s="25" t="str">
        <f>INDEX(tblRegions[name],MATCH(J2486,tblRegions[id],0))</f>
        <v>Southeast</v>
      </c>
    </row>
    <row r="2487" spans="1:11" ht="15" customHeight="1" x14ac:dyDescent="0.3">
      <c r="A2487" s="25">
        <f>Raw_Orders!A2487</f>
        <v>2486</v>
      </c>
      <c r="B2487" s="25">
        <f>Raw_Orders!B2487</f>
        <v>2871</v>
      </c>
      <c r="C2487" s="30">
        <f>INT(Raw_Orders!C2487)</f>
        <v>42564</v>
      </c>
      <c r="D2487" s="25">
        <f t="shared" si="114"/>
        <v>2016</v>
      </c>
      <c r="E2487" s="25">
        <f t="shared" si="115"/>
        <v>7</v>
      </c>
      <c r="F2487" s="25" t="str">
        <f t="shared" si="116"/>
        <v>Jul</v>
      </c>
      <c r="G2487" s="25">
        <f>Raw_Orders!G2487</f>
        <v>495</v>
      </c>
      <c r="H2487" s="29">
        <f>Raw_Orders!K2487</f>
        <v>2510.7399999999998</v>
      </c>
      <c r="I2487" s="25">
        <f>INDEX(tblAccounts[sales_rep_id],MATCH(B2487,tblAccounts[id],0))</f>
        <v>321830</v>
      </c>
      <c r="J2487" s="25">
        <f>INDEX(tblReps[region_id],MATCH(I2487,tblReps[id],0))</f>
        <v>3</v>
      </c>
      <c r="K2487" s="25" t="str">
        <f>INDEX(tblRegions[name],MATCH(J2487,tblRegions[id],0))</f>
        <v>Southeast</v>
      </c>
    </row>
    <row r="2488" spans="1:11" ht="15" customHeight="1" x14ac:dyDescent="0.3">
      <c r="A2488" s="25">
        <f>Raw_Orders!A2488</f>
        <v>2487</v>
      </c>
      <c r="B2488" s="25">
        <f>Raw_Orders!B2488</f>
        <v>2871</v>
      </c>
      <c r="C2488" s="30">
        <f>INT(Raw_Orders!C2488)</f>
        <v>42593</v>
      </c>
      <c r="D2488" s="25">
        <f t="shared" si="114"/>
        <v>2016</v>
      </c>
      <c r="E2488" s="25">
        <f t="shared" si="115"/>
        <v>8</v>
      </c>
      <c r="F2488" s="25" t="str">
        <f t="shared" si="116"/>
        <v>Aug</v>
      </c>
      <c r="G2488" s="25">
        <f>Raw_Orders!G2488</f>
        <v>515</v>
      </c>
      <c r="H2488" s="29">
        <f>Raw_Orders!K2488</f>
        <v>2632.45</v>
      </c>
      <c r="I2488" s="25">
        <f>INDEX(tblAccounts[sales_rep_id],MATCH(B2488,tblAccounts[id],0))</f>
        <v>321830</v>
      </c>
      <c r="J2488" s="25">
        <f>INDEX(tblReps[region_id],MATCH(I2488,tblReps[id],0))</f>
        <v>3</v>
      </c>
      <c r="K2488" s="25" t="str">
        <f>INDEX(tblRegions[name],MATCH(J2488,tblRegions[id],0))</f>
        <v>Southeast</v>
      </c>
    </row>
    <row r="2489" spans="1:11" ht="15" customHeight="1" x14ac:dyDescent="0.3">
      <c r="A2489" s="25">
        <f>Raw_Orders!A2489</f>
        <v>2488</v>
      </c>
      <c r="B2489" s="25">
        <f>Raw_Orders!B2489</f>
        <v>2871</v>
      </c>
      <c r="C2489" s="30">
        <f>INT(Raw_Orders!C2489)</f>
        <v>42622</v>
      </c>
      <c r="D2489" s="25">
        <f t="shared" si="114"/>
        <v>2016</v>
      </c>
      <c r="E2489" s="25">
        <f t="shared" si="115"/>
        <v>9</v>
      </c>
      <c r="F2489" s="25" t="str">
        <f t="shared" si="116"/>
        <v>Sep</v>
      </c>
      <c r="G2489" s="25">
        <f>Raw_Orders!G2489</f>
        <v>533</v>
      </c>
      <c r="H2489" s="29">
        <f>Raw_Orders!K2489</f>
        <v>2749.75</v>
      </c>
      <c r="I2489" s="25">
        <f>INDEX(tblAccounts[sales_rep_id],MATCH(B2489,tblAccounts[id],0))</f>
        <v>321830</v>
      </c>
      <c r="J2489" s="25">
        <f>INDEX(tblReps[region_id],MATCH(I2489,tblReps[id],0))</f>
        <v>3</v>
      </c>
      <c r="K2489" s="25" t="str">
        <f>INDEX(tblRegions[name],MATCH(J2489,tblRegions[id],0))</f>
        <v>Southeast</v>
      </c>
    </row>
    <row r="2490" spans="1:11" ht="15" customHeight="1" x14ac:dyDescent="0.3">
      <c r="A2490" s="25">
        <f>Raw_Orders!A2490</f>
        <v>2489</v>
      </c>
      <c r="B2490" s="25">
        <f>Raw_Orders!B2490</f>
        <v>2871</v>
      </c>
      <c r="C2490" s="30">
        <f>INT(Raw_Orders!C2490)</f>
        <v>42652</v>
      </c>
      <c r="D2490" s="25">
        <f t="shared" si="114"/>
        <v>2016</v>
      </c>
      <c r="E2490" s="25">
        <f t="shared" si="115"/>
        <v>10</v>
      </c>
      <c r="F2490" s="25" t="str">
        <f t="shared" si="116"/>
        <v>Oct</v>
      </c>
      <c r="G2490" s="25">
        <f>Raw_Orders!G2490</f>
        <v>592</v>
      </c>
      <c r="H2490" s="29">
        <f>Raw_Orders!K2490</f>
        <v>3063.63</v>
      </c>
      <c r="I2490" s="25">
        <f>INDEX(tblAccounts[sales_rep_id],MATCH(B2490,tblAccounts[id],0))</f>
        <v>321830</v>
      </c>
      <c r="J2490" s="25">
        <f>INDEX(tblReps[region_id],MATCH(I2490,tblReps[id],0))</f>
        <v>3</v>
      </c>
      <c r="K2490" s="25" t="str">
        <f>INDEX(tblRegions[name],MATCH(J2490,tblRegions[id],0))</f>
        <v>Southeast</v>
      </c>
    </row>
    <row r="2491" spans="1:11" ht="15" customHeight="1" x14ac:dyDescent="0.3">
      <c r="A2491" s="25">
        <f>Raw_Orders!A2491</f>
        <v>2490</v>
      </c>
      <c r="B2491" s="25">
        <f>Raw_Orders!B2491</f>
        <v>2871</v>
      </c>
      <c r="C2491" s="30">
        <f>INT(Raw_Orders!C2491)</f>
        <v>42682</v>
      </c>
      <c r="D2491" s="25">
        <f t="shared" si="114"/>
        <v>2016</v>
      </c>
      <c r="E2491" s="25">
        <f t="shared" si="115"/>
        <v>11</v>
      </c>
      <c r="F2491" s="25" t="str">
        <f t="shared" si="116"/>
        <v>Nov</v>
      </c>
      <c r="G2491" s="25">
        <f>Raw_Orders!G2491</f>
        <v>506</v>
      </c>
      <c r="H2491" s="29">
        <f>Raw_Orders!K2491</f>
        <v>2554.94</v>
      </c>
      <c r="I2491" s="25">
        <f>INDEX(tblAccounts[sales_rep_id],MATCH(B2491,tblAccounts[id],0))</f>
        <v>321830</v>
      </c>
      <c r="J2491" s="25">
        <f>INDEX(tblReps[region_id],MATCH(I2491,tblReps[id],0))</f>
        <v>3</v>
      </c>
      <c r="K2491" s="25" t="str">
        <f>INDEX(tblRegions[name],MATCH(J2491,tblRegions[id],0))</f>
        <v>Southeast</v>
      </c>
    </row>
    <row r="2492" spans="1:11" ht="15" customHeight="1" x14ac:dyDescent="0.3">
      <c r="A2492" s="25">
        <f>Raw_Orders!A2492</f>
        <v>2491</v>
      </c>
      <c r="B2492" s="25">
        <f>Raw_Orders!B2492</f>
        <v>2871</v>
      </c>
      <c r="C2492" s="30">
        <f>INT(Raw_Orders!C2492)</f>
        <v>42712</v>
      </c>
      <c r="D2492" s="25">
        <f t="shared" si="114"/>
        <v>2016</v>
      </c>
      <c r="E2492" s="25">
        <f t="shared" si="115"/>
        <v>12</v>
      </c>
      <c r="F2492" s="25" t="str">
        <f t="shared" si="116"/>
        <v>Dec</v>
      </c>
      <c r="G2492" s="25">
        <f>Raw_Orders!G2492</f>
        <v>515</v>
      </c>
      <c r="H2492" s="29">
        <f>Raw_Orders!K2492</f>
        <v>2592.35</v>
      </c>
      <c r="I2492" s="25">
        <f>INDEX(tblAccounts[sales_rep_id],MATCH(B2492,tblAccounts[id],0))</f>
        <v>321830</v>
      </c>
      <c r="J2492" s="25">
        <f>INDEX(tblReps[region_id],MATCH(I2492,tblReps[id],0))</f>
        <v>3</v>
      </c>
      <c r="K2492" s="25" t="str">
        <f>INDEX(tblRegions[name],MATCH(J2492,tblRegions[id],0))</f>
        <v>Southeast</v>
      </c>
    </row>
    <row r="2493" spans="1:11" ht="15" customHeight="1" x14ac:dyDescent="0.3">
      <c r="A2493" s="25">
        <f>Raw_Orders!A2493</f>
        <v>2492</v>
      </c>
      <c r="B2493" s="25">
        <f>Raw_Orders!B2493</f>
        <v>2881</v>
      </c>
      <c r="C2493" s="30">
        <f>INT(Raw_Orders!C2493)</f>
        <v>41630</v>
      </c>
      <c r="D2493" s="25">
        <f t="shared" si="114"/>
        <v>2013</v>
      </c>
      <c r="E2493" s="25">
        <f t="shared" si="115"/>
        <v>12</v>
      </c>
      <c r="F2493" s="25" t="str">
        <f t="shared" si="116"/>
        <v>Dec</v>
      </c>
      <c r="G2493" s="25">
        <f>Raw_Orders!G2493</f>
        <v>530</v>
      </c>
      <c r="H2493" s="29">
        <f>Raw_Orders!K2493</f>
        <v>2733.5</v>
      </c>
      <c r="I2493" s="25">
        <f>INDEX(tblAccounts[sales_rep_id],MATCH(B2493,tblAccounts[id],0))</f>
        <v>321840</v>
      </c>
      <c r="J2493" s="25">
        <f>INDEX(tblReps[region_id],MATCH(I2493,tblReps[id],0))</f>
        <v>3</v>
      </c>
      <c r="K2493" s="25" t="str">
        <f>INDEX(tblRegions[name],MATCH(J2493,tblRegions[id],0))</f>
        <v>Southeast</v>
      </c>
    </row>
    <row r="2494" spans="1:11" ht="15" customHeight="1" x14ac:dyDescent="0.3">
      <c r="A2494" s="25">
        <f>Raw_Orders!A2494</f>
        <v>2493</v>
      </c>
      <c r="B2494" s="25">
        <f>Raw_Orders!B2494</f>
        <v>2881</v>
      </c>
      <c r="C2494" s="30">
        <f>INT(Raw_Orders!C2494)</f>
        <v>41660</v>
      </c>
      <c r="D2494" s="25">
        <f t="shared" si="114"/>
        <v>2014</v>
      </c>
      <c r="E2494" s="25">
        <f t="shared" si="115"/>
        <v>1</v>
      </c>
      <c r="F2494" s="25" t="str">
        <f t="shared" si="116"/>
        <v>Jan</v>
      </c>
      <c r="G2494" s="25">
        <f>Raw_Orders!G2494</f>
        <v>557</v>
      </c>
      <c r="H2494" s="29">
        <f>Raw_Orders!K2494</f>
        <v>2883.88</v>
      </c>
      <c r="I2494" s="25">
        <f>INDEX(tblAccounts[sales_rep_id],MATCH(B2494,tblAccounts[id],0))</f>
        <v>321840</v>
      </c>
      <c r="J2494" s="25">
        <f>INDEX(tblReps[region_id],MATCH(I2494,tblReps[id],0))</f>
        <v>3</v>
      </c>
      <c r="K2494" s="25" t="str">
        <f>INDEX(tblRegions[name],MATCH(J2494,tblRegions[id],0))</f>
        <v>Southeast</v>
      </c>
    </row>
    <row r="2495" spans="1:11" ht="15" customHeight="1" x14ac:dyDescent="0.3">
      <c r="A2495" s="25">
        <f>Raw_Orders!A2495</f>
        <v>2494</v>
      </c>
      <c r="B2495" s="25">
        <f>Raw_Orders!B2495</f>
        <v>2881</v>
      </c>
      <c r="C2495" s="30">
        <f>INT(Raw_Orders!C2495)</f>
        <v>41690</v>
      </c>
      <c r="D2495" s="25">
        <f t="shared" si="114"/>
        <v>2014</v>
      </c>
      <c r="E2495" s="25">
        <f t="shared" si="115"/>
        <v>2</v>
      </c>
      <c r="F2495" s="25" t="str">
        <f t="shared" si="116"/>
        <v>Feb</v>
      </c>
      <c r="G2495" s="25">
        <f>Raw_Orders!G2495</f>
        <v>507</v>
      </c>
      <c r="H2495" s="29">
        <f>Raw_Orders!K2495</f>
        <v>2529.9299999999998</v>
      </c>
      <c r="I2495" s="25">
        <f>INDEX(tblAccounts[sales_rep_id],MATCH(B2495,tblAccounts[id],0))</f>
        <v>321840</v>
      </c>
      <c r="J2495" s="25">
        <f>INDEX(tblReps[region_id],MATCH(I2495,tblReps[id],0))</f>
        <v>3</v>
      </c>
      <c r="K2495" s="25" t="str">
        <f>INDEX(tblRegions[name],MATCH(J2495,tblRegions[id],0))</f>
        <v>Southeast</v>
      </c>
    </row>
    <row r="2496" spans="1:11" ht="15" customHeight="1" x14ac:dyDescent="0.3">
      <c r="A2496" s="25">
        <f>Raw_Orders!A2496</f>
        <v>2495</v>
      </c>
      <c r="B2496" s="25">
        <f>Raw_Orders!B2496</f>
        <v>2881</v>
      </c>
      <c r="C2496" s="30">
        <f>INT(Raw_Orders!C2496)</f>
        <v>41719</v>
      </c>
      <c r="D2496" s="25">
        <f t="shared" si="114"/>
        <v>2014</v>
      </c>
      <c r="E2496" s="25">
        <f t="shared" si="115"/>
        <v>3</v>
      </c>
      <c r="F2496" s="25" t="str">
        <f t="shared" si="116"/>
        <v>Mar</v>
      </c>
      <c r="G2496" s="25">
        <f>Raw_Orders!G2496</f>
        <v>517</v>
      </c>
      <c r="H2496" s="29">
        <f>Raw_Orders!K2496</f>
        <v>2629.85</v>
      </c>
      <c r="I2496" s="25">
        <f>INDEX(tblAccounts[sales_rep_id],MATCH(B2496,tblAccounts[id],0))</f>
        <v>321840</v>
      </c>
      <c r="J2496" s="25">
        <f>INDEX(tblReps[region_id],MATCH(I2496,tblReps[id],0))</f>
        <v>3</v>
      </c>
      <c r="K2496" s="25" t="str">
        <f>INDEX(tblRegions[name],MATCH(J2496,tblRegions[id],0))</f>
        <v>Southeast</v>
      </c>
    </row>
    <row r="2497" spans="1:11" ht="15" customHeight="1" x14ac:dyDescent="0.3">
      <c r="A2497" s="25">
        <f>Raw_Orders!A2497</f>
        <v>2496</v>
      </c>
      <c r="B2497" s="25">
        <f>Raw_Orders!B2497</f>
        <v>2881</v>
      </c>
      <c r="C2497" s="30">
        <f>INT(Raw_Orders!C2497)</f>
        <v>41748</v>
      </c>
      <c r="D2497" s="25">
        <f t="shared" si="114"/>
        <v>2014</v>
      </c>
      <c r="E2497" s="25">
        <f t="shared" si="115"/>
        <v>4</v>
      </c>
      <c r="F2497" s="25" t="str">
        <f t="shared" si="116"/>
        <v>Apr</v>
      </c>
      <c r="G2497" s="25">
        <f>Raw_Orders!G2497</f>
        <v>564</v>
      </c>
      <c r="H2497" s="29">
        <f>Raw_Orders!K2497</f>
        <v>2895.72</v>
      </c>
      <c r="I2497" s="25">
        <f>INDEX(tblAccounts[sales_rep_id],MATCH(B2497,tblAccounts[id],0))</f>
        <v>321840</v>
      </c>
      <c r="J2497" s="25">
        <f>INDEX(tblReps[region_id],MATCH(I2497,tblReps[id],0))</f>
        <v>3</v>
      </c>
      <c r="K2497" s="25" t="str">
        <f>INDEX(tblRegions[name],MATCH(J2497,tblRegions[id],0))</f>
        <v>Southeast</v>
      </c>
    </row>
    <row r="2498" spans="1:11" ht="15" customHeight="1" x14ac:dyDescent="0.3">
      <c r="A2498" s="25">
        <f>Raw_Orders!A2498</f>
        <v>2497</v>
      </c>
      <c r="B2498" s="25">
        <f>Raw_Orders!B2498</f>
        <v>2881</v>
      </c>
      <c r="C2498" s="30">
        <f>INT(Raw_Orders!C2498)</f>
        <v>41778</v>
      </c>
      <c r="D2498" s="25">
        <f t="shared" ref="D2498:D2561" si="117">YEAR(C2498)</f>
        <v>2014</v>
      </c>
      <c r="E2498" s="25">
        <f t="shared" ref="E2498:E2561" si="118">MONTH(C2498)</f>
        <v>5</v>
      </c>
      <c r="F2498" s="25" t="str">
        <f t="shared" ref="F2498:F2561" si="119">TEXT(C2498,"mmm")</f>
        <v>May</v>
      </c>
      <c r="G2498" s="25">
        <f>Raw_Orders!G2498</f>
        <v>531</v>
      </c>
      <c r="H2498" s="29">
        <f>Raw_Orders!K2498</f>
        <v>2730.38</v>
      </c>
      <c r="I2498" s="25">
        <f>INDEX(tblAccounts[sales_rep_id],MATCH(B2498,tblAccounts[id],0))</f>
        <v>321840</v>
      </c>
      <c r="J2498" s="25">
        <f>INDEX(tblReps[region_id],MATCH(I2498,tblReps[id],0))</f>
        <v>3</v>
      </c>
      <c r="K2498" s="25" t="str">
        <f>INDEX(tblRegions[name],MATCH(J2498,tblRegions[id],0))</f>
        <v>Southeast</v>
      </c>
    </row>
    <row r="2499" spans="1:11" ht="15" customHeight="1" x14ac:dyDescent="0.3">
      <c r="A2499" s="25">
        <f>Raw_Orders!A2499</f>
        <v>2498</v>
      </c>
      <c r="B2499" s="25">
        <f>Raw_Orders!B2499</f>
        <v>2881</v>
      </c>
      <c r="C2499" s="30">
        <f>INT(Raw_Orders!C2499)</f>
        <v>41808</v>
      </c>
      <c r="D2499" s="25">
        <f t="shared" si="117"/>
        <v>2014</v>
      </c>
      <c r="E2499" s="25">
        <f t="shared" si="118"/>
        <v>6</v>
      </c>
      <c r="F2499" s="25" t="str">
        <f t="shared" si="119"/>
        <v>Jun</v>
      </c>
      <c r="G2499" s="25">
        <f>Raw_Orders!G2499</f>
        <v>514</v>
      </c>
      <c r="H2499" s="29">
        <f>Raw_Orders!K2499</f>
        <v>2627.42</v>
      </c>
      <c r="I2499" s="25">
        <f>INDEX(tblAccounts[sales_rep_id],MATCH(B2499,tblAccounts[id],0))</f>
        <v>321840</v>
      </c>
      <c r="J2499" s="25">
        <f>INDEX(tblReps[region_id],MATCH(I2499,tblReps[id],0))</f>
        <v>3</v>
      </c>
      <c r="K2499" s="25" t="str">
        <f>INDEX(tblRegions[name],MATCH(J2499,tblRegions[id],0))</f>
        <v>Southeast</v>
      </c>
    </row>
    <row r="2500" spans="1:11" ht="15" customHeight="1" x14ac:dyDescent="0.3">
      <c r="A2500" s="25">
        <f>Raw_Orders!A2500</f>
        <v>2499</v>
      </c>
      <c r="B2500" s="25">
        <f>Raw_Orders!B2500</f>
        <v>2881</v>
      </c>
      <c r="C2500" s="30">
        <f>INT(Raw_Orders!C2500)</f>
        <v>41838</v>
      </c>
      <c r="D2500" s="25">
        <f t="shared" si="117"/>
        <v>2014</v>
      </c>
      <c r="E2500" s="25">
        <f t="shared" si="118"/>
        <v>7</v>
      </c>
      <c r="F2500" s="25" t="str">
        <f t="shared" si="119"/>
        <v>Jul</v>
      </c>
      <c r="G2500" s="25">
        <f>Raw_Orders!G2500</f>
        <v>526</v>
      </c>
      <c r="H2500" s="29">
        <f>Raw_Orders!K2500</f>
        <v>2710.43</v>
      </c>
      <c r="I2500" s="25">
        <f>INDEX(tblAccounts[sales_rep_id],MATCH(B2500,tblAccounts[id],0))</f>
        <v>321840</v>
      </c>
      <c r="J2500" s="25">
        <f>INDEX(tblReps[region_id],MATCH(I2500,tblReps[id],0))</f>
        <v>3</v>
      </c>
      <c r="K2500" s="25" t="str">
        <f>INDEX(tblRegions[name],MATCH(J2500,tblRegions[id],0))</f>
        <v>Southeast</v>
      </c>
    </row>
    <row r="2501" spans="1:11" ht="15" customHeight="1" x14ac:dyDescent="0.3">
      <c r="A2501" s="25">
        <f>Raw_Orders!A2501</f>
        <v>2500</v>
      </c>
      <c r="B2501" s="25">
        <f>Raw_Orders!B2501</f>
        <v>2881</v>
      </c>
      <c r="C2501" s="30">
        <f>INT(Raw_Orders!C2501)</f>
        <v>41867</v>
      </c>
      <c r="D2501" s="25">
        <f t="shared" si="117"/>
        <v>2014</v>
      </c>
      <c r="E2501" s="25">
        <f t="shared" si="118"/>
        <v>8</v>
      </c>
      <c r="F2501" s="25" t="str">
        <f t="shared" si="119"/>
        <v>Aug</v>
      </c>
      <c r="G2501" s="25">
        <f>Raw_Orders!G2501</f>
        <v>504</v>
      </c>
      <c r="H2501" s="29">
        <f>Raw_Orders!K2501</f>
        <v>2605.02</v>
      </c>
      <c r="I2501" s="25">
        <f>INDEX(tblAccounts[sales_rep_id],MATCH(B2501,tblAccounts[id],0))</f>
        <v>321840</v>
      </c>
      <c r="J2501" s="25">
        <f>INDEX(tblReps[region_id],MATCH(I2501,tblReps[id],0))</f>
        <v>3</v>
      </c>
      <c r="K2501" s="25" t="str">
        <f>INDEX(tblRegions[name],MATCH(J2501,tblRegions[id],0))</f>
        <v>Southeast</v>
      </c>
    </row>
    <row r="2502" spans="1:11" ht="15" customHeight="1" x14ac:dyDescent="0.3">
      <c r="A2502" s="25">
        <f>Raw_Orders!A2502</f>
        <v>2501</v>
      </c>
      <c r="B2502" s="25">
        <f>Raw_Orders!B2502</f>
        <v>2881</v>
      </c>
      <c r="C2502" s="30">
        <f>INT(Raw_Orders!C2502)</f>
        <v>41896</v>
      </c>
      <c r="D2502" s="25">
        <f t="shared" si="117"/>
        <v>2014</v>
      </c>
      <c r="E2502" s="25">
        <f t="shared" si="118"/>
        <v>9</v>
      </c>
      <c r="F2502" s="25" t="str">
        <f t="shared" si="119"/>
        <v>Sep</v>
      </c>
      <c r="G2502" s="25">
        <f>Raw_Orders!G2502</f>
        <v>537</v>
      </c>
      <c r="H2502" s="29">
        <f>Raw_Orders!K2502</f>
        <v>2782.92</v>
      </c>
      <c r="I2502" s="25">
        <f>INDEX(tblAccounts[sales_rep_id],MATCH(B2502,tblAccounts[id],0))</f>
        <v>321840</v>
      </c>
      <c r="J2502" s="25">
        <f>INDEX(tblReps[region_id],MATCH(I2502,tblReps[id],0))</f>
        <v>3</v>
      </c>
      <c r="K2502" s="25" t="str">
        <f>INDEX(tblRegions[name],MATCH(J2502,tblRegions[id],0))</f>
        <v>Southeast</v>
      </c>
    </row>
    <row r="2503" spans="1:11" ht="15" customHeight="1" x14ac:dyDescent="0.3">
      <c r="A2503" s="25">
        <f>Raw_Orders!A2503</f>
        <v>2502</v>
      </c>
      <c r="B2503" s="25">
        <f>Raw_Orders!B2503</f>
        <v>2881</v>
      </c>
      <c r="C2503" s="30">
        <f>INT(Raw_Orders!C2503)</f>
        <v>41926</v>
      </c>
      <c r="D2503" s="25">
        <f t="shared" si="117"/>
        <v>2014</v>
      </c>
      <c r="E2503" s="25">
        <f t="shared" si="118"/>
        <v>10</v>
      </c>
      <c r="F2503" s="25" t="str">
        <f t="shared" si="119"/>
        <v>Oct</v>
      </c>
      <c r="G2503" s="25">
        <f>Raw_Orders!G2503</f>
        <v>612</v>
      </c>
      <c r="H2503" s="29">
        <f>Raw_Orders!K2503</f>
        <v>3133.31</v>
      </c>
      <c r="I2503" s="25">
        <f>INDEX(tblAccounts[sales_rep_id],MATCH(B2503,tblAccounts[id],0))</f>
        <v>321840</v>
      </c>
      <c r="J2503" s="25">
        <f>INDEX(tblReps[region_id],MATCH(I2503,tblReps[id],0))</f>
        <v>3</v>
      </c>
      <c r="K2503" s="25" t="str">
        <f>INDEX(tblRegions[name],MATCH(J2503,tblRegions[id],0))</f>
        <v>Southeast</v>
      </c>
    </row>
    <row r="2504" spans="1:11" ht="15" customHeight="1" x14ac:dyDescent="0.3">
      <c r="A2504" s="25">
        <f>Raw_Orders!A2504</f>
        <v>2503</v>
      </c>
      <c r="B2504" s="25">
        <f>Raw_Orders!B2504</f>
        <v>2881</v>
      </c>
      <c r="C2504" s="30">
        <f>INT(Raw_Orders!C2504)</f>
        <v>41955</v>
      </c>
      <c r="D2504" s="25">
        <f t="shared" si="117"/>
        <v>2014</v>
      </c>
      <c r="E2504" s="25">
        <f t="shared" si="118"/>
        <v>11</v>
      </c>
      <c r="F2504" s="25" t="str">
        <f t="shared" si="119"/>
        <v>Nov</v>
      </c>
      <c r="G2504" s="25">
        <f>Raw_Orders!G2504</f>
        <v>523</v>
      </c>
      <c r="H2504" s="29">
        <f>Raw_Orders!K2504</f>
        <v>2708.59</v>
      </c>
      <c r="I2504" s="25">
        <f>INDEX(tblAccounts[sales_rep_id],MATCH(B2504,tblAccounts[id],0))</f>
        <v>321840</v>
      </c>
      <c r="J2504" s="25">
        <f>INDEX(tblReps[region_id],MATCH(I2504,tblReps[id],0))</f>
        <v>3</v>
      </c>
      <c r="K2504" s="25" t="str">
        <f>INDEX(tblRegions[name],MATCH(J2504,tblRegions[id],0))</f>
        <v>Southeast</v>
      </c>
    </row>
    <row r="2505" spans="1:11" ht="15" customHeight="1" x14ac:dyDescent="0.3">
      <c r="A2505" s="25">
        <f>Raw_Orders!A2505</f>
        <v>2504</v>
      </c>
      <c r="B2505" s="25">
        <f>Raw_Orders!B2505</f>
        <v>2881</v>
      </c>
      <c r="C2505" s="30">
        <f>INT(Raw_Orders!C2505)</f>
        <v>41984</v>
      </c>
      <c r="D2505" s="25">
        <f t="shared" si="117"/>
        <v>2014</v>
      </c>
      <c r="E2505" s="25">
        <f t="shared" si="118"/>
        <v>12</v>
      </c>
      <c r="F2505" s="25" t="str">
        <f t="shared" si="119"/>
        <v>Dec</v>
      </c>
      <c r="G2505" s="25">
        <f>Raw_Orders!G2505</f>
        <v>631</v>
      </c>
      <c r="H2505" s="29">
        <f>Raw_Orders!K2505</f>
        <v>3249.99</v>
      </c>
      <c r="I2505" s="25">
        <f>INDEX(tblAccounts[sales_rep_id],MATCH(B2505,tblAccounts[id],0))</f>
        <v>321840</v>
      </c>
      <c r="J2505" s="25">
        <f>INDEX(tblReps[region_id],MATCH(I2505,tblReps[id],0))</f>
        <v>3</v>
      </c>
      <c r="K2505" s="25" t="str">
        <f>INDEX(tblRegions[name],MATCH(J2505,tblRegions[id],0))</f>
        <v>Southeast</v>
      </c>
    </row>
    <row r="2506" spans="1:11" ht="15" customHeight="1" x14ac:dyDescent="0.3">
      <c r="A2506" s="25">
        <f>Raw_Orders!A2506</f>
        <v>2505</v>
      </c>
      <c r="B2506" s="25">
        <f>Raw_Orders!B2506</f>
        <v>2881</v>
      </c>
      <c r="C2506" s="30">
        <f>INT(Raw_Orders!C2506)</f>
        <v>42014</v>
      </c>
      <c r="D2506" s="25">
        <f t="shared" si="117"/>
        <v>2015</v>
      </c>
      <c r="E2506" s="25">
        <f t="shared" si="118"/>
        <v>1</v>
      </c>
      <c r="F2506" s="25" t="str">
        <f t="shared" si="119"/>
        <v>Jan</v>
      </c>
      <c r="G2506" s="25">
        <f>Raw_Orders!G2506</f>
        <v>655</v>
      </c>
      <c r="H2506" s="29">
        <f>Raw_Orders!K2506</f>
        <v>3903.84</v>
      </c>
      <c r="I2506" s="25">
        <f>INDEX(tblAccounts[sales_rep_id],MATCH(B2506,tblAccounts[id],0))</f>
        <v>321840</v>
      </c>
      <c r="J2506" s="25">
        <f>INDEX(tblReps[region_id],MATCH(I2506,tblReps[id],0))</f>
        <v>3</v>
      </c>
      <c r="K2506" s="25" t="str">
        <f>INDEX(tblRegions[name],MATCH(J2506,tblRegions[id],0))</f>
        <v>Southeast</v>
      </c>
    </row>
    <row r="2507" spans="1:11" ht="15" customHeight="1" x14ac:dyDescent="0.3">
      <c r="A2507" s="25">
        <f>Raw_Orders!A2507</f>
        <v>2506</v>
      </c>
      <c r="B2507" s="25">
        <f>Raw_Orders!B2507</f>
        <v>2881</v>
      </c>
      <c r="C2507" s="30">
        <f>INT(Raw_Orders!C2507)</f>
        <v>42044</v>
      </c>
      <c r="D2507" s="25">
        <f t="shared" si="117"/>
        <v>2015</v>
      </c>
      <c r="E2507" s="25">
        <f t="shared" si="118"/>
        <v>2</v>
      </c>
      <c r="F2507" s="25" t="str">
        <f t="shared" si="119"/>
        <v>Feb</v>
      </c>
      <c r="G2507" s="25">
        <f>Raw_Orders!G2507</f>
        <v>509</v>
      </c>
      <c r="H2507" s="29">
        <f>Raw_Orders!K2507</f>
        <v>2664.44</v>
      </c>
      <c r="I2507" s="25">
        <f>INDEX(tblAccounts[sales_rep_id],MATCH(B2507,tblAccounts[id],0))</f>
        <v>321840</v>
      </c>
      <c r="J2507" s="25">
        <f>INDEX(tblReps[region_id],MATCH(I2507,tblReps[id],0))</f>
        <v>3</v>
      </c>
      <c r="K2507" s="25" t="str">
        <f>INDEX(tblRegions[name],MATCH(J2507,tblRegions[id],0))</f>
        <v>Southeast</v>
      </c>
    </row>
    <row r="2508" spans="1:11" ht="15" customHeight="1" x14ac:dyDescent="0.3">
      <c r="A2508" s="25">
        <f>Raw_Orders!A2508</f>
        <v>2507</v>
      </c>
      <c r="B2508" s="25">
        <f>Raw_Orders!B2508</f>
        <v>2881</v>
      </c>
      <c r="C2508" s="30">
        <f>INT(Raw_Orders!C2508)</f>
        <v>42074</v>
      </c>
      <c r="D2508" s="25">
        <f t="shared" si="117"/>
        <v>2015</v>
      </c>
      <c r="E2508" s="25">
        <f t="shared" si="118"/>
        <v>3</v>
      </c>
      <c r="F2508" s="25" t="str">
        <f t="shared" si="119"/>
        <v>Mar</v>
      </c>
      <c r="G2508" s="25">
        <f>Raw_Orders!G2508</f>
        <v>538</v>
      </c>
      <c r="H2508" s="29">
        <f>Raw_Orders!K2508</f>
        <v>2798.44</v>
      </c>
      <c r="I2508" s="25">
        <f>INDEX(tblAccounts[sales_rep_id],MATCH(B2508,tblAccounts[id],0))</f>
        <v>321840</v>
      </c>
      <c r="J2508" s="25">
        <f>INDEX(tblReps[region_id],MATCH(I2508,tblReps[id],0))</f>
        <v>3</v>
      </c>
      <c r="K2508" s="25" t="str">
        <f>INDEX(tblRegions[name],MATCH(J2508,tblRegions[id],0))</f>
        <v>Southeast</v>
      </c>
    </row>
    <row r="2509" spans="1:11" ht="15" customHeight="1" x14ac:dyDescent="0.3">
      <c r="A2509" s="25">
        <f>Raw_Orders!A2509</f>
        <v>2508</v>
      </c>
      <c r="B2509" s="25">
        <f>Raw_Orders!B2509</f>
        <v>2881</v>
      </c>
      <c r="C2509" s="30">
        <f>INT(Raw_Orders!C2509)</f>
        <v>42103</v>
      </c>
      <c r="D2509" s="25">
        <f t="shared" si="117"/>
        <v>2015</v>
      </c>
      <c r="E2509" s="25">
        <f t="shared" si="118"/>
        <v>4</v>
      </c>
      <c r="F2509" s="25" t="str">
        <f t="shared" si="119"/>
        <v>Apr</v>
      </c>
      <c r="G2509" s="25">
        <f>Raw_Orders!G2509</f>
        <v>519</v>
      </c>
      <c r="H2509" s="29">
        <f>Raw_Orders!K2509</f>
        <v>2635.48</v>
      </c>
      <c r="I2509" s="25">
        <f>INDEX(tblAccounts[sales_rep_id],MATCH(B2509,tblAccounts[id],0))</f>
        <v>321840</v>
      </c>
      <c r="J2509" s="25">
        <f>INDEX(tblReps[region_id],MATCH(I2509,tblReps[id],0))</f>
        <v>3</v>
      </c>
      <c r="K2509" s="25" t="str">
        <f>INDEX(tblRegions[name],MATCH(J2509,tblRegions[id],0))</f>
        <v>Southeast</v>
      </c>
    </row>
    <row r="2510" spans="1:11" ht="15" customHeight="1" x14ac:dyDescent="0.3">
      <c r="A2510" s="25">
        <f>Raw_Orders!A2510</f>
        <v>2509</v>
      </c>
      <c r="B2510" s="25">
        <f>Raw_Orders!B2510</f>
        <v>2881</v>
      </c>
      <c r="C2510" s="30">
        <f>INT(Raw_Orders!C2510)</f>
        <v>42133</v>
      </c>
      <c r="D2510" s="25">
        <f t="shared" si="117"/>
        <v>2015</v>
      </c>
      <c r="E2510" s="25">
        <f t="shared" si="118"/>
        <v>5</v>
      </c>
      <c r="F2510" s="25" t="str">
        <f t="shared" si="119"/>
        <v>May</v>
      </c>
      <c r="G2510" s="25">
        <f>Raw_Orders!G2510</f>
        <v>392</v>
      </c>
      <c r="H2510" s="29">
        <f>Raw_Orders!K2510</f>
        <v>1993.58</v>
      </c>
      <c r="I2510" s="25">
        <f>INDEX(tblAccounts[sales_rep_id],MATCH(B2510,tblAccounts[id],0))</f>
        <v>321840</v>
      </c>
      <c r="J2510" s="25">
        <f>INDEX(tblReps[region_id],MATCH(I2510,tblReps[id],0))</f>
        <v>3</v>
      </c>
      <c r="K2510" s="25" t="str">
        <f>INDEX(tblRegions[name],MATCH(J2510,tblRegions[id],0))</f>
        <v>Southeast</v>
      </c>
    </row>
    <row r="2511" spans="1:11" ht="15" customHeight="1" x14ac:dyDescent="0.3">
      <c r="A2511" s="25">
        <f>Raw_Orders!A2511</f>
        <v>2510</v>
      </c>
      <c r="B2511" s="25">
        <f>Raw_Orders!B2511</f>
        <v>2881</v>
      </c>
      <c r="C2511" s="30">
        <f>INT(Raw_Orders!C2511)</f>
        <v>42162</v>
      </c>
      <c r="D2511" s="25">
        <f t="shared" si="117"/>
        <v>2015</v>
      </c>
      <c r="E2511" s="25">
        <f t="shared" si="118"/>
        <v>6</v>
      </c>
      <c r="F2511" s="25" t="str">
        <f t="shared" si="119"/>
        <v>Jun</v>
      </c>
      <c r="G2511" s="25">
        <f>Raw_Orders!G2511</f>
        <v>1036</v>
      </c>
      <c r="H2511" s="29">
        <f>Raw_Orders!K2511</f>
        <v>5257.26</v>
      </c>
      <c r="I2511" s="25">
        <f>INDEX(tblAccounts[sales_rep_id],MATCH(B2511,tblAccounts[id],0))</f>
        <v>321840</v>
      </c>
      <c r="J2511" s="25">
        <f>INDEX(tblReps[region_id],MATCH(I2511,tblReps[id],0))</f>
        <v>3</v>
      </c>
      <c r="K2511" s="25" t="str">
        <f>INDEX(tblRegions[name],MATCH(J2511,tblRegions[id],0))</f>
        <v>Southeast</v>
      </c>
    </row>
    <row r="2512" spans="1:11" ht="15" customHeight="1" x14ac:dyDescent="0.3">
      <c r="A2512" s="25">
        <f>Raw_Orders!A2512</f>
        <v>2511</v>
      </c>
      <c r="B2512" s="25">
        <f>Raw_Orders!B2512</f>
        <v>2881</v>
      </c>
      <c r="C2512" s="30">
        <f>INT(Raw_Orders!C2512)</f>
        <v>42191</v>
      </c>
      <c r="D2512" s="25">
        <f t="shared" si="117"/>
        <v>2015</v>
      </c>
      <c r="E2512" s="25">
        <f t="shared" si="118"/>
        <v>7</v>
      </c>
      <c r="F2512" s="25" t="str">
        <f t="shared" si="119"/>
        <v>Jul</v>
      </c>
      <c r="G2512" s="25">
        <f>Raw_Orders!G2512</f>
        <v>740</v>
      </c>
      <c r="H2512" s="29">
        <f>Raw_Orders!K2512</f>
        <v>4461.93</v>
      </c>
      <c r="I2512" s="25">
        <f>INDEX(tblAccounts[sales_rep_id],MATCH(B2512,tblAccounts[id],0))</f>
        <v>321840</v>
      </c>
      <c r="J2512" s="25">
        <f>INDEX(tblReps[region_id],MATCH(I2512,tblReps[id],0))</f>
        <v>3</v>
      </c>
      <c r="K2512" s="25" t="str">
        <f>INDEX(tblRegions[name],MATCH(J2512,tblRegions[id],0))</f>
        <v>Southeast</v>
      </c>
    </row>
    <row r="2513" spans="1:11" ht="15" customHeight="1" x14ac:dyDescent="0.3">
      <c r="A2513" s="25">
        <f>Raw_Orders!A2513</f>
        <v>2512</v>
      </c>
      <c r="B2513" s="25">
        <f>Raw_Orders!B2513</f>
        <v>2881</v>
      </c>
      <c r="C2513" s="30">
        <f>INT(Raw_Orders!C2513)</f>
        <v>42221</v>
      </c>
      <c r="D2513" s="25">
        <f t="shared" si="117"/>
        <v>2015</v>
      </c>
      <c r="E2513" s="25">
        <f t="shared" si="118"/>
        <v>8</v>
      </c>
      <c r="F2513" s="25" t="str">
        <f t="shared" si="119"/>
        <v>Aug</v>
      </c>
      <c r="G2513" s="25">
        <f>Raw_Orders!G2513</f>
        <v>508</v>
      </c>
      <c r="H2513" s="29">
        <f>Raw_Orders!K2513</f>
        <v>2534.92</v>
      </c>
      <c r="I2513" s="25">
        <f>INDEX(tblAccounts[sales_rep_id],MATCH(B2513,tblAccounts[id],0))</f>
        <v>321840</v>
      </c>
      <c r="J2513" s="25">
        <f>INDEX(tblReps[region_id],MATCH(I2513,tblReps[id],0))</f>
        <v>3</v>
      </c>
      <c r="K2513" s="25" t="str">
        <f>INDEX(tblRegions[name],MATCH(J2513,tblRegions[id],0))</f>
        <v>Southeast</v>
      </c>
    </row>
    <row r="2514" spans="1:11" ht="15" customHeight="1" x14ac:dyDescent="0.3">
      <c r="A2514" s="25">
        <f>Raw_Orders!A2514</f>
        <v>2513</v>
      </c>
      <c r="B2514" s="25">
        <f>Raw_Orders!B2514</f>
        <v>2881</v>
      </c>
      <c r="C2514" s="30">
        <f>INT(Raw_Orders!C2514)</f>
        <v>42251</v>
      </c>
      <c r="D2514" s="25">
        <f t="shared" si="117"/>
        <v>2015</v>
      </c>
      <c r="E2514" s="25">
        <f t="shared" si="118"/>
        <v>9</v>
      </c>
      <c r="F2514" s="25" t="str">
        <f t="shared" si="119"/>
        <v>Sep</v>
      </c>
      <c r="G2514" s="25">
        <f>Raw_Orders!G2514</f>
        <v>509</v>
      </c>
      <c r="H2514" s="29">
        <f>Raw_Orders!K2514</f>
        <v>2552.4299999999998</v>
      </c>
      <c r="I2514" s="25">
        <f>INDEX(tblAccounts[sales_rep_id],MATCH(B2514,tblAccounts[id],0))</f>
        <v>321840</v>
      </c>
      <c r="J2514" s="25">
        <f>INDEX(tblReps[region_id],MATCH(I2514,tblReps[id],0))</f>
        <v>3</v>
      </c>
      <c r="K2514" s="25" t="str">
        <f>INDEX(tblRegions[name],MATCH(J2514,tblRegions[id],0))</f>
        <v>Southeast</v>
      </c>
    </row>
    <row r="2515" spans="1:11" ht="15" customHeight="1" x14ac:dyDescent="0.3">
      <c r="A2515" s="25">
        <f>Raw_Orders!A2515</f>
        <v>2514</v>
      </c>
      <c r="B2515" s="25">
        <f>Raw_Orders!B2515</f>
        <v>2881</v>
      </c>
      <c r="C2515" s="30">
        <f>INT(Raw_Orders!C2515)</f>
        <v>42280</v>
      </c>
      <c r="D2515" s="25">
        <f t="shared" si="117"/>
        <v>2015</v>
      </c>
      <c r="E2515" s="25">
        <f t="shared" si="118"/>
        <v>10</v>
      </c>
      <c r="F2515" s="25" t="str">
        <f t="shared" si="119"/>
        <v>Oct</v>
      </c>
      <c r="G2515" s="25">
        <f>Raw_Orders!G2515</f>
        <v>538</v>
      </c>
      <c r="H2515" s="29">
        <f>Raw_Orders!K2515</f>
        <v>2794.78</v>
      </c>
      <c r="I2515" s="25">
        <f>INDEX(tblAccounts[sales_rep_id],MATCH(B2515,tblAccounts[id],0))</f>
        <v>321840</v>
      </c>
      <c r="J2515" s="25">
        <f>INDEX(tblReps[region_id],MATCH(I2515,tblReps[id],0))</f>
        <v>3</v>
      </c>
      <c r="K2515" s="25" t="str">
        <f>INDEX(tblRegions[name],MATCH(J2515,tblRegions[id],0))</f>
        <v>Southeast</v>
      </c>
    </row>
    <row r="2516" spans="1:11" ht="15" customHeight="1" x14ac:dyDescent="0.3">
      <c r="A2516" s="25">
        <f>Raw_Orders!A2516</f>
        <v>2515</v>
      </c>
      <c r="B2516" s="25">
        <f>Raw_Orders!B2516</f>
        <v>2881</v>
      </c>
      <c r="C2516" s="30">
        <f>INT(Raw_Orders!C2516)</f>
        <v>42311</v>
      </c>
      <c r="D2516" s="25">
        <f t="shared" si="117"/>
        <v>2015</v>
      </c>
      <c r="E2516" s="25">
        <f t="shared" si="118"/>
        <v>11</v>
      </c>
      <c r="F2516" s="25" t="str">
        <f t="shared" si="119"/>
        <v>Nov</v>
      </c>
      <c r="G2516" s="25">
        <f>Raw_Orders!G2516</f>
        <v>560</v>
      </c>
      <c r="H2516" s="29">
        <f>Raw_Orders!K2516</f>
        <v>3019.76</v>
      </c>
      <c r="I2516" s="25">
        <f>INDEX(tblAccounts[sales_rep_id],MATCH(B2516,tblAccounts[id],0))</f>
        <v>321840</v>
      </c>
      <c r="J2516" s="25">
        <f>INDEX(tblReps[region_id],MATCH(I2516,tblReps[id],0))</f>
        <v>3</v>
      </c>
      <c r="K2516" s="25" t="str">
        <f>INDEX(tblRegions[name],MATCH(J2516,tblRegions[id],0))</f>
        <v>Southeast</v>
      </c>
    </row>
    <row r="2517" spans="1:11" ht="15" customHeight="1" x14ac:dyDescent="0.3">
      <c r="A2517" s="25">
        <f>Raw_Orders!A2517</f>
        <v>2516</v>
      </c>
      <c r="B2517" s="25">
        <f>Raw_Orders!B2517</f>
        <v>2881</v>
      </c>
      <c r="C2517" s="30">
        <f>INT(Raw_Orders!C2517)</f>
        <v>42340</v>
      </c>
      <c r="D2517" s="25">
        <f t="shared" si="117"/>
        <v>2015</v>
      </c>
      <c r="E2517" s="25">
        <f t="shared" si="118"/>
        <v>12</v>
      </c>
      <c r="F2517" s="25" t="str">
        <f t="shared" si="119"/>
        <v>Dec</v>
      </c>
      <c r="G2517" s="25">
        <f>Raw_Orders!G2517</f>
        <v>509</v>
      </c>
      <c r="H2517" s="29">
        <f>Raw_Orders!K2517</f>
        <v>2574.34</v>
      </c>
      <c r="I2517" s="25">
        <f>INDEX(tblAccounts[sales_rep_id],MATCH(B2517,tblAccounts[id],0))</f>
        <v>321840</v>
      </c>
      <c r="J2517" s="25">
        <f>INDEX(tblReps[region_id],MATCH(I2517,tblReps[id],0))</f>
        <v>3</v>
      </c>
      <c r="K2517" s="25" t="str">
        <f>INDEX(tblRegions[name],MATCH(J2517,tblRegions[id],0))</f>
        <v>Southeast</v>
      </c>
    </row>
    <row r="2518" spans="1:11" ht="15" customHeight="1" x14ac:dyDescent="0.3">
      <c r="A2518" s="25">
        <f>Raw_Orders!A2518</f>
        <v>2517</v>
      </c>
      <c r="B2518" s="25">
        <f>Raw_Orders!B2518</f>
        <v>2881</v>
      </c>
      <c r="C2518" s="30">
        <f>INT(Raw_Orders!C2518)</f>
        <v>42370</v>
      </c>
      <c r="D2518" s="25">
        <f t="shared" si="117"/>
        <v>2016</v>
      </c>
      <c r="E2518" s="25">
        <f t="shared" si="118"/>
        <v>1</v>
      </c>
      <c r="F2518" s="25" t="str">
        <f t="shared" si="119"/>
        <v>Jan</v>
      </c>
      <c r="G2518" s="25">
        <f>Raw_Orders!G2518</f>
        <v>510</v>
      </c>
      <c r="H2518" s="29">
        <f>Raw_Orders!K2518</f>
        <v>2566.81</v>
      </c>
      <c r="I2518" s="25">
        <f>INDEX(tblAccounts[sales_rep_id],MATCH(B2518,tblAccounts[id],0))</f>
        <v>321840</v>
      </c>
      <c r="J2518" s="25">
        <f>INDEX(tblReps[region_id],MATCH(I2518,tblReps[id],0))</f>
        <v>3</v>
      </c>
      <c r="K2518" s="25" t="str">
        <f>INDEX(tblRegions[name],MATCH(J2518,tblRegions[id],0))</f>
        <v>Southeast</v>
      </c>
    </row>
    <row r="2519" spans="1:11" ht="15" customHeight="1" x14ac:dyDescent="0.3">
      <c r="A2519" s="25">
        <f>Raw_Orders!A2519</f>
        <v>2518</v>
      </c>
      <c r="B2519" s="25">
        <f>Raw_Orders!B2519</f>
        <v>2881</v>
      </c>
      <c r="C2519" s="30">
        <f>INT(Raw_Orders!C2519)</f>
        <v>42399</v>
      </c>
      <c r="D2519" s="25">
        <f t="shared" si="117"/>
        <v>2016</v>
      </c>
      <c r="E2519" s="25">
        <f t="shared" si="118"/>
        <v>1</v>
      </c>
      <c r="F2519" s="25" t="str">
        <f t="shared" si="119"/>
        <v>Jan</v>
      </c>
      <c r="G2519" s="25">
        <f>Raw_Orders!G2519</f>
        <v>0</v>
      </c>
      <c r="H2519" s="29">
        <f>Raw_Orders!K2519</f>
        <v>0</v>
      </c>
      <c r="I2519" s="25">
        <f>INDEX(tblAccounts[sales_rep_id],MATCH(B2519,tblAccounts[id],0))</f>
        <v>321840</v>
      </c>
      <c r="J2519" s="25">
        <f>INDEX(tblReps[region_id],MATCH(I2519,tblReps[id],0))</f>
        <v>3</v>
      </c>
      <c r="K2519" s="25" t="str">
        <f>INDEX(tblRegions[name],MATCH(J2519,tblRegions[id],0))</f>
        <v>Southeast</v>
      </c>
    </row>
    <row r="2520" spans="1:11" ht="15" customHeight="1" x14ac:dyDescent="0.3">
      <c r="A2520" s="25">
        <f>Raw_Orders!A2520</f>
        <v>2519</v>
      </c>
      <c r="B2520" s="25">
        <f>Raw_Orders!B2520</f>
        <v>2881</v>
      </c>
      <c r="C2520" s="30">
        <f>INT(Raw_Orders!C2520)</f>
        <v>42428</v>
      </c>
      <c r="D2520" s="25">
        <f t="shared" si="117"/>
        <v>2016</v>
      </c>
      <c r="E2520" s="25">
        <f t="shared" si="118"/>
        <v>2</v>
      </c>
      <c r="F2520" s="25" t="str">
        <f t="shared" si="119"/>
        <v>Feb</v>
      </c>
      <c r="G2520" s="25">
        <f>Raw_Orders!G2520</f>
        <v>507</v>
      </c>
      <c r="H2520" s="29">
        <f>Raw_Orders!K2520</f>
        <v>2574.3200000000002</v>
      </c>
      <c r="I2520" s="25">
        <f>INDEX(tblAccounts[sales_rep_id],MATCH(B2520,tblAccounts[id],0))</f>
        <v>321840</v>
      </c>
      <c r="J2520" s="25">
        <f>INDEX(tblReps[region_id],MATCH(I2520,tblReps[id],0))</f>
        <v>3</v>
      </c>
      <c r="K2520" s="25" t="str">
        <f>INDEX(tblRegions[name],MATCH(J2520,tblRegions[id],0))</f>
        <v>Southeast</v>
      </c>
    </row>
    <row r="2521" spans="1:11" ht="15" customHeight="1" x14ac:dyDescent="0.3">
      <c r="A2521" s="25">
        <f>Raw_Orders!A2521</f>
        <v>2520</v>
      </c>
      <c r="B2521" s="25">
        <f>Raw_Orders!B2521</f>
        <v>2881</v>
      </c>
      <c r="C2521" s="30">
        <f>INT(Raw_Orders!C2521)</f>
        <v>42457</v>
      </c>
      <c r="D2521" s="25">
        <f t="shared" si="117"/>
        <v>2016</v>
      </c>
      <c r="E2521" s="25">
        <f t="shared" si="118"/>
        <v>3</v>
      </c>
      <c r="F2521" s="25" t="str">
        <f t="shared" si="119"/>
        <v>Mar</v>
      </c>
      <c r="G2521" s="25">
        <f>Raw_Orders!G2521</f>
        <v>48</v>
      </c>
      <c r="H2521" s="29">
        <f>Raw_Orders!K2521</f>
        <v>383.46</v>
      </c>
      <c r="I2521" s="25">
        <f>INDEX(tblAccounts[sales_rep_id],MATCH(B2521,tblAccounts[id],0))</f>
        <v>321840</v>
      </c>
      <c r="J2521" s="25">
        <f>INDEX(tblReps[region_id],MATCH(I2521,tblReps[id],0))</f>
        <v>3</v>
      </c>
      <c r="K2521" s="25" t="str">
        <f>INDEX(tblRegions[name],MATCH(J2521,tblRegions[id],0))</f>
        <v>Southeast</v>
      </c>
    </row>
    <row r="2522" spans="1:11" ht="15" customHeight="1" x14ac:dyDescent="0.3">
      <c r="A2522" s="25">
        <f>Raw_Orders!A2522</f>
        <v>2521</v>
      </c>
      <c r="B2522" s="25">
        <f>Raw_Orders!B2522</f>
        <v>2881</v>
      </c>
      <c r="C2522" s="30">
        <f>INT(Raw_Orders!C2522)</f>
        <v>42487</v>
      </c>
      <c r="D2522" s="25">
        <f t="shared" si="117"/>
        <v>2016</v>
      </c>
      <c r="E2522" s="25">
        <f t="shared" si="118"/>
        <v>4</v>
      </c>
      <c r="F2522" s="25" t="str">
        <f t="shared" si="119"/>
        <v>Apr</v>
      </c>
      <c r="G2522" s="25">
        <f>Raw_Orders!G2522</f>
        <v>573</v>
      </c>
      <c r="H2522" s="29">
        <f>Raw_Orders!K2522</f>
        <v>3025.53</v>
      </c>
      <c r="I2522" s="25">
        <f>INDEX(tblAccounts[sales_rep_id],MATCH(B2522,tblAccounts[id],0))</f>
        <v>321840</v>
      </c>
      <c r="J2522" s="25">
        <f>INDEX(tblReps[region_id],MATCH(I2522,tblReps[id],0))</f>
        <v>3</v>
      </c>
      <c r="K2522" s="25" t="str">
        <f>INDEX(tblRegions[name],MATCH(J2522,tblRegions[id],0))</f>
        <v>Southeast</v>
      </c>
    </row>
    <row r="2523" spans="1:11" ht="15" customHeight="1" x14ac:dyDescent="0.3">
      <c r="A2523" s="25">
        <f>Raw_Orders!A2523</f>
        <v>2522</v>
      </c>
      <c r="B2523" s="25">
        <f>Raw_Orders!B2523</f>
        <v>2881</v>
      </c>
      <c r="C2523" s="30">
        <f>INT(Raw_Orders!C2523)</f>
        <v>42517</v>
      </c>
      <c r="D2523" s="25">
        <f t="shared" si="117"/>
        <v>2016</v>
      </c>
      <c r="E2523" s="25">
        <f t="shared" si="118"/>
        <v>5</v>
      </c>
      <c r="F2523" s="25" t="str">
        <f t="shared" si="119"/>
        <v>May</v>
      </c>
      <c r="G2523" s="25">
        <f>Raw_Orders!G2523</f>
        <v>521</v>
      </c>
      <c r="H2523" s="29">
        <f>Raw_Orders!K2523</f>
        <v>2599.79</v>
      </c>
      <c r="I2523" s="25">
        <f>INDEX(tblAccounts[sales_rep_id],MATCH(B2523,tblAccounts[id],0))</f>
        <v>321840</v>
      </c>
      <c r="J2523" s="25">
        <f>INDEX(tblReps[region_id],MATCH(I2523,tblReps[id],0))</f>
        <v>3</v>
      </c>
      <c r="K2523" s="25" t="str">
        <f>INDEX(tblRegions[name],MATCH(J2523,tblRegions[id],0))</f>
        <v>Southeast</v>
      </c>
    </row>
    <row r="2524" spans="1:11" ht="15" customHeight="1" x14ac:dyDescent="0.3">
      <c r="A2524" s="25">
        <f>Raw_Orders!A2524</f>
        <v>2523</v>
      </c>
      <c r="B2524" s="25">
        <f>Raw_Orders!B2524</f>
        <v>2881</v>
      </c>
      <c r="C2524" s="30">
        <f>INT(Raw_Orders!C2524)</f>
        <v>42546</v>
      </c>
      <c r="D2524" s="25">
        <f t="shared" si="117"/>
        <v>2016</v>
      </c>
      <c r="E2524" s="25">
        <f t="shared" si="118"/>
        <v>6</v>
      </c>
      <c r="F2524" s="25" t="str">
        <f t="shared" si="119"/>
        <v>Jun</v>
      </c>
      <c r="G2524" s="25">
        <f>Raw_Orders!G2524</f>
        <v>486</v>
      </c>
      <c r="H2524" s="29">
        <f>Raw_Orders!K2524</f>
        <v>2475.16</v>
      </c>
      <c r="I2524" s="25">
        <f>INDEX(tblAccounts[sales_rep_id],MATCH(B2524,tblAccounts[id],0))</f>
        <v>321840</v>
      </c>
      <c r="J2524" s="25">
        <f>INDEX(tblReps[region_id],MATCH(I2524,tblReps[id],0))</f>
        <v>3</v>
      </c>
      <c r="K2524" s="25" t="str">
        <f>INDEX(tblRegions[name],MATCH(J2524,tblRegions[id],0))</f>
        <v>Southeast</v>
      </c>
    </row>
    <row r="2525" spans="1:11" ht="15" customHeight="1" x14ac:dyDescent="0.3">
      <c r="A2525" s="25">
        <f>Raw_Orders!A2525</f>
        <v>2524</v>
      </c>
      <c r="B2525" s="25">
        <f>Raw_Orders!B2525</f>
        <v>2881</v>
      </c>
      <c r="C2525" s="30">
        <f>INT(Raw_Orders!C2525)</f>
        <v>42576</v>
      </c>
      <c r="D2525" s="25">
        <f t="shared" si="117"/>
        <v>2016</v>
      </c>
      <c r="E2525" s="25">
        <f t="shared" si="118"/>
        <v>7</v>
      </c>
      <c r="F2525" s="25" t="str">
        <f t="shared" si="119"/>
        <v>Jul</v>
      </c>
      <c r="G2525" s="25">
        <f>Raw_Orders!G2525</f>
        <v>531</v>
      </c>
      <c r="H2525" s="29">
        <f>Raw_Orders!K2525</f>
        <v>2715.38</v>
      </c>
      <c r="I2525" s="25">
        <f>INDEX(tblAccounts[sales_rep_id],MATCH(B2525,tblAccounts[id],0))</f>
        <v>321840</v>
      </c>
      <c r="J2525" s="25">
        <f>INDEX(tblReps[region_id],MATCH(I2525,tblReps[id],0))</f>
        <v>3</v>
      </c>
      <c r="K2525" s="25" t="str">
        <f>INDEX(tblRegions[name],MATCH(J2525,tblRegions[id],0))</f>
        <v>Southeast</v>
      </c>
    </row>
    <row r="2526" spans="1:11" ht="15" customHeight="1" x14ac:dyDescent="0.3">
      <c r="A2526" s="25">
        <f>Raw_Orders!A2526</f>
        <v>2525</v>
      </c>
      <c r="B2526" s="25">
        <f>Raw_Orders!B2526</f>
        <v>2881</v>
      </c>
      <c r="C2526" s="30">
        <f>INT(Raw_Orders!C2526)</f>
        <v>42605</v>
      </c>
      <c r="D2526" s="25">
        <f t="shared" si="117"/>
        <v>2016</v>
      </c>
      <c r="E2526" s="25">
        <f t="shared" si="118"/>
        <v>8</v>
      </c>
      <c r="F2526" s="25" t="str">
        <f t="shared" si="119"/>
        <v>Aug</v>
      </c>
      <c r="G2526" s="25">
        <f>Raw_Orders!G2526</f>
        <v>521</v>
      </c>
      <c r="H2526" s="29">
        <f>Raw_Orders!K2526</f>
        <v>2680.42</v>
      </c>
      <c r="I2526" s="25">
        <f>INDEX(tblAccounts[sales_rep_id],MATCH(B2526,tblAccounts[id],0))</f>
        <v>321840</v>
      </c>
      <c r="J2526" s="25">
        <f>INDEX(tblReps[region_id],MATCH(I2526,tblReps[id],0))</f>
        <v>3</v>
      </c>
      <c r="K2526" s="25" t="str">
        <f>INDEX(tblRegions[name],MATCH(J2526,tblRegions[id],0))</f>
        <v>Southeast</v>
      </c>
    </row>
    <row r="2527" spans="1:11" ht="15" customHeight="1" x14ac:dyDescent="0.3">
      <c r="A2527" s="25">
        <f>Raw_Orders!A2527</f>
        <v>2526</v>
      </c>
      <c r="B2527" s="25">
        <f>Raw_Orders!B2527</f>
        <v>2881</v>
      </c>
      <c r="C2527" s="30">
        <f>INT(Raw_Orders!C2527)</f>
        <v>42635</v>
      </c>
      <c r="D2527" s="25">
        <f t="shared" si="117"/>
        <v>2016</v>
      </c>
      <c r="E2527" s="25">
        <f t="shared" si="118"/>
        <v>9</v>
      </c>
      <c r="F2527" s="25" t="str">
        <f t="shared" si="119"/>
        <v>Sep</v>
      </c>
      <c r="G2527" s="25">
        <f>Raw_Orders!G2527</f>
        <v>523</v>
      </c>
      <c r="H2527" s="29">
        <f>Raw_Orders!K2527</f>
        <v>2652.9</v>
      </c>
      <c r="I2527" s="25">
        <f>INDEX(tblAccounts[sales_rep_id],MATCH(B2527,tblAccounts[id],0))</f>
        <v>321840</v>
      </c>
      <c r="J2527" s="25">
        <f>INDEX(tblReps[region_id],MATCH(I2527,tblReps[id],0))</f>
        <v>3</v>
      </c>
      <c r="K2527" s="25" t="str">
        <f>INDEX(tblRegions[name],MATCH(J2527,tblRegions[id],0))</f>
        <v>Southeast</v>
      </c>
    </row>
    <row r="2528" spans="1:11" ht="15" customHeight="1" x14ac:dyDescent="0.3">
      <c r="A2528" s="25">
        <f>Raw_Orders!A2528</f>
        <v>2527</v>
      </c>
      <c r="B2528" s="25">
        <f>Raw_Orders!B2528</f>
        <v>2881</v>
      </c>
      <c r="C2528" s="30">
        <f>INT(Raw_Orders!C2528)</f>
        <v>42665</v>
      </c>
      <c r="D2528" s="25">
        <f t="shared" si="117"/>
        <v>2016</v>
      </c>
      <c r="E2528" s="25">
        <f t="shared" si="118"/>
        <v>10</v>
      </c>
      <c r="F2528" s="25" t="str">
        <f t="shared" si="119"/>
        <v>Oct</v>
      </c>
      <c r="G2528" s="25">
        <f>Raw_Orders!G2528</f>
        <v>514</v>
      </c>
      <c r="H2528" s="29">
        <f>Raw_Orders!K2528</f>
        <v>2633.05</v>
      </c>
      <c r="I2528" s="25">
        <f>INDEX(tblAccounts[sales_rep_id],MATCH(B2528,tblAccounts[id],0))</f>
        <v>321840</v>
      </c>
      <c r="J2528" s="25">
        <f>INDEX(tblReps[region_id],MATCH(I2528,tblReps[id],0))</f>
        <v>3</v>
      </c>
      <c r="K2528" s="25" t="str">
        <f>INDEX(tblRegions[name],MATCH(J2528,tblRegions[id],0))</f>
        <v>Southeast</v>
      </c>
    </row>
    <row r="2529" spans="1:11" ht="15" customHeight="1" x14ac:dyDescent="0.3">
      <c r="A2529" s="25">
        <f>Raw_Orders!A2529</f>
        <v>2528</v>
      </c>
      <c r="B2529" s="25">
        <f>Raw_Orders!B2529</f>
        <v>2881</v>
      </c>
      <c r="C2529" s="30">
        <f>INT(Raw_Orders!C2529)</f>
        <v>42695</v>
      </c>
      <c r="D2529" s="25">
        <f t="shared" si="117"/>
        <v>2016</v>
      </c>
      <c r="E2529" s="25">
        <f t="shared" si="118"/>
        <v>11</v>
      </c>
      <c r="F2529" s="25" t="str">
        <f t="shared" si="119"/>
        <v>Nov</v>
      </c>
      <c r="G2529" s="25">
        <f>Raw_Orders!G2529</f>
        <v>544</v>
      </c>
      <c r="H2529" s="29">
        <f>Raw_Orders!K2529</f>
        <v>2830.27</v>
      </c>
      <c r="I2529" s="25">
        <f>INDEX(tblAccounts[sales_rep_id],MATCH(B2529,tblAccounts[id],0))</f>
        <v>321840</v>
      </c>
      <c r="J2529" s="25">
        <f>INDEX(tblReps[region_id],MATCH(I2529,tblReps[id],0))</f>
        <v>3</v>
      </c>
      <c r="K2529" s="25" t="str">
        <f>INDEX(tblRegions[name],MATCH(J2529,tblRegions[id],0))</f>
        <v>Southeast</v>
      </c>
    </row>
    <row r="2530" spans="1:11" ht="15" customHeight="1" x14ac:dyDescent="0.3">
      <c r="A2530" s="25">
        <f>Raw_Orders!A2530</f>
        <v>2529</v>
      </c>
      <c r="B2530" s="25">
        <f>Raw_Orders!B2530</f>
        <v>2881</v>
      </c>
      <c r="C2530" s="30">
        <f>INT(Raw_Orders!C2530)</f>
        <v>42724</v>
      </c>
      <c r="D2530" s="25">
        <f t="shared" si="117"/>
        <v>2016</v>
      </c>
      <c r="E2530" s="25">
        <f t="shared" si="118"/>
        <v>12</v>
      </c>
      <c r="F2530" s="25" t="str">
        <f t="shared" si="119"/>
        <v>Dec</v>
      </c>
      <c r="G2530" s="25">
        <f>Raw_Orders!G2530</f>
        <v>518</v>
      </c>
      <c r="H2530" s="29">
        <f>Raw_Orders!K2530</f>
        <v>2639.25</v>
      </c>
      <c r="I2530" s="25">
        <f>INDEX(tblAccounts[sales_rep_id],MATCH(B2530,tblAccounts[id],0))</f>
        <v>321840</v>
      </c>
      <c r="J2530" s="25">
        <f>INDEX(tblReps[region_id],MATCH(I2530,tblReps[id],0))</f>
        <v>3</v>
      </c>
      <c r="K2530" s="25" t="str">
        <f>INDEX(tblRegions[name],MATCH(J2530,tblRegions[id],0))</f>
        <v>Southeast</v>
      </c>
    </row>
    <row r="2531" spans="1:11" ht="15" customHeight="1" x14ac:dyDescent="0.3">
      <c r="A2531" s="25">
        <f>Raw_Orders!A2531</f>
        <v>2530</v>
      </c>
      <c r="B2531" s="25">
        <f>Raw_Orders!B2531</f>
        <v>2891</v>
      </c>
      <c r="C2531" s="30">
        <f>INT(Raw_Orders!C2531)</f>
        <v>42684</v>
      </c>
      <c r="D2531" s="25">
        <f t="shared" si="117"/>
        <v>2016</v>
      </c>
      <c r="E2531" s="25">
        <f t="shared" si="118"/>
        <v>11</v>
      </c>
      <c r="F2531" s="25" t="str">
        <f t="shared" si="119"/>
        <v>Nov</v>
      </c>
      <c r="G2531" s="25">
        <f>Raw_Orders!G2531</f>
        <v>698</v>
      </c>
      <c r="H2531" s="29">
        <f>Raw_Orders!K2531</f>
        <v>4323.0200000000004</v>
      </c>
      <c r="I2531" s="25">
        <f>INDEX(tblAccounts[sales_rep_id],MATCH(B2531,tblAccounts[id],0))</f>
        <v>321850</v>
      </c>
      <c r="J2531" s="25">
        <f>INDEX(tblReps[region_id],MATCH(I2531,tblReps[id],0))</f>
        <v>3</v>
      </c>
      <c r="K2531" s="25" t="str">
        <f>INDEX(tblRegions[name],MATCH(J2531,tblRegions[id],0))</f>
        <v>Southeast</v>
      </c>
    </row>
    <row r="2532" spans="1:11" ht="15" customHeight="1" x14ac:dyDescent="0.3">
      <c r="A2532" s="25">
        <f>Raw_Orders!A2532</f>
        <v>2531</v>
      </c>
      <c r="B2532" s="25">
        <f>Raw_Orders!B2532</f>
        <v>2891</v>
      </c>
      <c r="C2532" s="30">
        <f>INT(Raw_Orders!C2532)</f>
        <v>42713</v>
      </c>
      <c r="D2532" s="25">
        <f t="shared" si="117"/>
        <v>2016</v>
      </c>
      <c r="E2532" s="25">
        <f t="shared" si="118"/>
        <v>12</v>
      </c>
      <c r="F2532" s="25" t="str">
        <f t="shared" si="119"/>
        <v>Dec</v>
      </c>
      <c r="G2532" s="25">
        <f>Raw_Orders!G2532</f>
        <v>415</v>
      </c>
      <c r="H2532" s="29">
        <f>Raw_Orders!K2532</f>
        <v>2277.7399999999998</v>
      </c>
      <c r="I2532" s="25">
        <f>INDEX(tblAccounts[sales_rep_id],MATCH(B2532,tblAccounts[id],0))</f>
        <v>321850</v>
      </c>
      <c r="J2532" s="25">
        <f>INDEX(tblReps[region_id],MATCH(I2532,tblReps[id],0))</f>
        <v>3</v>
      </c>
      <c r="K2532" s="25" t="str">
        <f>INDEX(tblRegions[name],MATCH(J2532,tblRegions[id],0))</f>
        <v>Southeast</v>
      </c>
    </row>
    <row r="2533" spans="1:11" ht="15" customHeight="1" x14ac:dyDescent="0.3">
      <c r="A2533" s="25">
        <f>Raw_Orders!A2533</f>
        <v>2532</v>
      </c>
      <c r="B2533" s="25">
        <f>Raw_Orders!B2533</f>
        <v>2901</v>
      </c>
      <c r="C2533" s="30">
        <f>INT(Raw_Orders!C2533)</f>
        <v>42437</v>
      </c>
      <c r="D2533" s="25">
        <f t="shared" si="117"/>
        <v>2016</v>
      </c>
      <c r="E2533" s="25">
        <f t="shared" si="118"/>
        <v>3</v>
      </c>
      <c r="F2533" s="25" t="str">
        <f t="shared" si="119"/>
        <v>Mar</v>
      </c>
      <c r="G2533" s="25">
        <f>Raw_Orders!G2533</f>
        <v>379</v>
      </c>
      <c r="H2533" s="29">
        <f>Raw_Orders!K2533</f>
        <v>2127.69</v>
      </c>
      <c r="I2533" s="25">
        <f>INDEX(tblAccounts[sales_rep_id],MATCH(B2533,tblAccounts[id],0))</f>
        <v>321860</v>
      </c>
      <c r="J2533" s="25">
        <f>INDEX(tblReps[region_id],MATCH(I2533,tblReps[id],0))</f>
        <v>3</v>
      </c>
      <c r="K2533" s="25" t="str">
        <f>INDEX(tblRegions[name],MATCH(J2533,tblRegions[id],0))</f>
        <v>Southeast</v>
      </c>
    </row>
    <row r="2534" spans="1:11" ht="15" customHeight="1" x14ac:dyDescent="0.3">
      <c r="A2534" s="25">
        <f>Raw_Orders!A2534</f>
        <v>2533</v>
      </c>
      <c r="B2534" s="25">
        <f>Raw_Orders!B2534</f>
        <v>2901</v>
      </c>
      <c r="C2534" s="30">
        <f>INT(Raw_Orders!C2534)</f>
        <v>42466</v>
      </c>
      <c r="D2534" s="25">
        <f t="shared" si="117"/>
        <v>2016</v>
      </c>
      <c r="E2534" s="25">
        <f t="shared" si="118"/>
        <v>4</v>
      </c>
      <c r="F2534" s="25" t="str">
        <f t="shared" si="119"/>
        <v>Apr</v>
      </c>
      <c r="G2534" s="25">
        <f>Raw_Orders!G2534</f>
        <v>357</v>
      </c>
      <c r="H2534" s="29">
        <f>Raw_Orders!K2534</f>
        <v>1930.92</v>
      </c>
      <c r="I2534" s="25">
        <f>INDEX(tblAccounts[sales_rep_id],MATCH(B2534,tblAccounts[id],0))</f>
        <v>321860</v>
      </c>
      <c r="J2534" s="25">
        <f>INDEX(tblReps[region_id],MATCH(I2534,tblReps[id],0))</f>
        <v>3</v>
      </c>
      <c r="K2534" s="25" t="str">
        <f>INDEX(tblRegions[name],MATCH(J2534,tblRegions[id],0))</f>
        <v>Southeast</v>
      </c>
    </row>
    <row r="2535" spans="1:11" ht="15" customHeight="1" x14ac:dyDescent="0.3">
      <c r="A2535" s="25">
        <f>Raw_Orders!A2535</f>
        <v>2534</v>
      </c>
      <c r="B2535" s="25">
        <f>Raw_Orders!B2535</f>
        <v>2901</v>
      </c>
      <c r="C2535" s="30">
        <f>INT(Raw_Orders!C2535)</f>
        <v>42495</v>
      </c>
      <c r="D2535" s="25">
        <f t="shared" si="117"/>
        <v>2016</v>
      </c>
      <c r="E2535" s="25">
        <f t="shared" si="118"/>
        <v>5</v>
      </c>
      <c r="F2535" s="25" t="str">
        <f t="shared" si="119"/>
        <v>May</v>
      </c>
      <c r="G2535" s="25">
        <f>Raw_Orders!G2535</f>
        <v>716</v>
      </c>
      <c r="H2535" s="29">
        <f>Raw_Orders!K2535</f>
        <v>4827.22</v>
      </c>
      <c r="I2535" s="25">
        <f>INDEX(tblAccounts[sales_rep_id],MATCH(B2535,tblAccounts[id],0))</f>
        <v>321860</v>
      </c>
      <c r="J2535" s="25">
        <f>INDEX(tblReps[region_id],MATCH(I2535,tblReps[id],0))</f>
        <v>3</v>
      </c>
      <c r="K2535" s="25" t="str">
        <f>INDEX(tblRegions[name],MATCH(J2535,tblRegions[id],0))</f>
        <v>Southeast</v>
      </c>
    </row>
    <row r="2536" spans="1:11" ht="15" customHeight="1" x14ac:dyDescent="0.3">
      <c r="A2536" s="25">
        <f>Raw_Orders!A2536</f>
        <v>2535</v>
      </c>
      <c r="B2536" s="25">
        <f>Raw_Orders!B2536</f>
        <v>2901</v>
      </c>
      <c r="C2536" s="30">
        <f>INT(Raw_Orders!C2536)</f>
        <v>42524</v>
      </c>
      <c r="D2536" s="25">
        <f t="shared" si="117"/>
        <v>2016</v>
      </c>
      <c r="E2536" s="25">
        <f t="shared" si="118"/>
        <v>6</v>
      </c>
      <c r="F2536" s="25" t="str">
        <f t="shared" si="119"/>
        <v>Jun</v>
      </c>
      <c r="G2536" s="25">
        <f>Raw_Orders!G2536</f>
        <v>418</v>
      </c>
      <c r="H2536" s="29">
        <f>Raw_Orders!K2536</f>
        <v>2389.66</v>
      </c>
      <c r="I2536" s="25">
        <f>INDEX(tblAccounts[sales_rep_id],MATCH(B2536,tblAccounts[id],0))</f>
        <v>321860</v>
      </c>
      <c r="J2536" s="25">
        <f>INDEX(tblReps[region_id],MATCH(I2536,tblReps[id],0))</f>
        <v>3</v>
      </c>
      <c r="K2536" s="25" t="str">
        <f>INDEX(tblRegions[name],MATCH(J2536,tblRegions[id],0))</f>
        <v>Southeast</v>
      </c>
    </row>
    <row r="2537" spans="1:11" ht="15" customHeight="1" x14ac:dyDescent="0.3">
      <c r="A2537" s="25">
        <f>Raw_Orders!A2537</f>
        <v>2536</v>
      </c>
      <c r="B2537" s="25">
        <f>Raw_Orders!B2537</f>
        <v>2901</v>
      </c>
      <c r="C2537" s="30">
        <f>INT(Raw_Orders!C2537)</f>
        <v>42553</v>
      </c>
      <c r="D2537" s="25">
        <f t="shared" si="117"/>
        <v>2016</v>
      </c>
      <c r="E2537" s="25">
        <f t="shared" si="118"/>
        <v>7</v>
      </c>
      <c r="F2537" s="25" t="str">
        <f t="shared" si="119"/>
        <v>Jul</v>
      </c>
      <c r="G2537" s="25">
        <f>Raw_Orders!G2537</f>
        <v>458</v>
      </c>
      <c r="H2537" s="29">
        <f>Raw_Orders!K2537</f>
        <v>2341.7600000000002</v>
      </c>
      <c r="I2537" s="25">
        <f>INDEX(tblAccounts[sales_rep_id],MATCH(B2537,tblAccounts[id],0))</f>
        <v>321860</v>
      </c>
      <c r="J2537" s="25">
        <f>INDEX(tblReps[region_id],MATCH(I2537,tblReps[id],0))</f>
        <v>3</v>
      </c>
      <c r="K2537" s="25" t="str">
        <f>INDEX(tblRegions[name],MATCH(J2537,tblRegions[id],0))</f>
        <v>Southeast</v>
      </c>
    </row>
    <row r="2538" spans="1:11" ht="15" customHeight="1" x14ac:dyDescent="0.3">
      <c r="A2538" s="25">
        <f>Raw_Orders!A2538</f>
        <v>2537</v>
      </c>
      <c r="B2538" s="25">
        <f>Raw_Orders!B2538</f>
        <v>2901</v>
      </c>
      <c r="C2538" s="30">
        <f>INT(Raw_Orders!C2538)</f>
        <v>42582</v>
      </c>
      <c r="D2538" s="25">
        <f t="shared" si="117"/>
        <v>2016</v>
      </c>
      <c r="E2538" s="25">
        <f t="shared" si="118"/>
        <v>7</v>
      </c>
      <c r="F2538" s="25" t="str">
        <f t="shared" si="119"/>
        <v>Jul</v>
      </c>
      <c r="G2538" s="25">
        <f>Raw_Orders!G2538</f>
        <v>427</v>
      </c>
      <c r="H2538" s="29">
        <f>Raw_Orders!K2538</f>
        <v>2504.9499999999998</v>
      </c>
      <c r="I2538" s="25">
        <f>INDEX(tblAccounts[sales_rep_id],MATCH(B2538,tblAccounts[id],0))</f>
        <v>321860</v>
      </c>
      <c r="J2538" s="25">
        <f>INDEX(tblReps[region_id],MATCH(I2538,tblReps[id],0))</f>
        <v>3</v>
      </c>
      <c r="K2538" s="25" t="str">
        <f>INDEX(tblRegions[name],MATCH(J2538,tblRegions[id],0))</f>
        <v>Southeast</v>
      </c>
    </row>
    <row r="2539" spans="1:11" ht="15" customHeight="1" x14ac:dyDescent="0.3">
      <c r="A2539" s="25">
        <f>Raw_Orders!A2539</f>
        <v>2538</v>
      </c>
      <c r="B2539" s="25">
        <f>Raw_Orders!B2539</f>
        <v>2901</v>
      </c>
      <c r="C2539" s="30">
        <f>INT(Raw_Orders!C2539)</f>
        <v>42612</v>
      </c>
      <c r="D2539" s="25">
        <f t="shared" si="117"/>
        <v>2016</v>
      </c>
      <c r="E2539" s="25">
        <f t="shared" si="118"/>
        <v>8</v>
      </c>
      <c r="F2539" s="25" t="str">
        <f t="shared" si="119"/>
        <v>Aug</v>
      </c>
      <c r="G2539" s="25">
        <f>Raw_Orders!G2539</f>
        <v>363</v>
      </c>
      <c r="H2539" s="29">
        <f>Raw_Orders!K2539</f>
        <v>2005.29</v>
      </c>
      <c r="I2539" s="25">
        <f>INDEX(tblAccounts[sales_rep_id],MATCH(B2539,tblAccounts[id],0))</f>
        <v>321860</v>
      </c>
      <c r="J2539" s="25">
        <f>INDEX(tblReps[region_id],MATCH(I2539,tblReps[id],0))</f>
        <v>3</v>
      </c>
      <c r="K2539" s="25" t="str">
        <f>INDEX(tblRegions[name],MATCH(J2539,tblRegions[id],0))</f>
        <v>Southeast</v>
      </c>
    </row>
    <row r="2540" spans="1:11" ht="15" customHeight="1" x14ac:dyDescent="0.3">
      <c r="A2540" s="25">
        <f>Raw_Orders!A2540</f>
        <v>2539</v>
      </c>
      <c r="B2540" s="25">
        <f>Raw_Orders!B2540</f>
        <v>2901</v>
      </c>
      <c r="C2540" s="30">
        <f>INT(Raw_Orders!C2540)</f>
        <v>42641</v>
      </c>
      <c r="D2540" s="25">
        <f t="shared" si="117"/>
        <v>2016</v>
      </c>
      <c r="E2540" s="25">
        <f t="shared" si="118"/>
        <v>9</v>
      </c>
      <c r="F2540" s="25" t="str">
        <f t="shared" si="119"/>
        <v>Sep</v>
      </c>
      <c r="G2540" s="25">
        <f>Raw_Orders!G2540</f>
        <v>391</v>
      </c>
      <c r="H2540" s="29">
        <f>Raw_Orders!K2540</f>
        <v>1986.74</v>
      </c>
      <c r="I2540" s="25">
        <f>INDEX(tblAccounts[sales_rep_id],MATCH(B2540,tblAccounts[id],0))</f>
        <v>321860</v>
      </c>
      <c r="J2540" s="25">
        <f>INDEX(tblReps[region_id],MATCH(I2540,tblReps[id],0))</f>
        <v>3</v>
      </c>
      <c r="K2540" s="25" t="str">
        <f>INDEX(tblRegions[name],MATCH(J2540,tblRegions[id],0))</f>
        <v>Southeast</v>
      </c>
    </row>
    <row r="2541" spans="1:11" ht="15" customHeight="1" x14ac:dyDescent="0.3">
      <c r="A2541" s="25">
        <f>Raw_Orders!A2541</f>
        <v>2540</v>
      </c>
      <c r="B2541" s="25">
        <f>Raw_Orders!B2541</f>
        <v>2901</v>
      </c>
      <c r="C2541" s="30">
        <f>INT(Raw_Orders!C2541)</f>
        <v>42671</v>
      </c>
      <c r="D2541" s="25">
        <f t="shared" si="117"/>
        <v>2016</v>
      </c>
      <c r="E2541" s="25">
        <f t="shared" si="118"/>
        <v>10</v>
      </c>
      <c r="F2541" s="25" t="str">
        <f t="shared" si="119"/>
        <v>Oct</v>
      </c>
      <c r="G2541" s="25">
        <f>Raw_Orders!G2541</f>
        <v>327</v>
      </c>
      <c r="H2541" s="29">
        <f>Raw_Orders!K2541</f>
        <v>1730.53</v>
      </c>
      <c r="I2541" s="25">
        <f>INDEX(tblAccounts[sales_rep_id],MATCH(B2541,tblAccounts[id],0))</f>
        <v>321860</v>
      </c>
      <c r="J2541" s="25">
        <f>INDEX(tblReps[region_id],MATCH(I2541,tblReps[id],0))</f>
        <v>3</v>
      </c>
      <c r="K2541" s="25" t="str">
        <f>INDEX(tblRegions[name],MATCH(J2541,tblRegions[id],0))</f>
        <v>Southeast</v>
      </c>
    </row>
    <row r="2542" spans="1:11" ht="15" customHeight="1" x14ac:dyDescent="0.3">
      <c r="A2542" s="25">
        <f>Raw_Orders!A2542</f>
        <v>2541</v>
      </c>
      <c r="B2542" s="25">
        <f>Raw_Orders!B2542</f>
        <v>2901</v>
      </c>
      <c r="C2542" s="30">
        <f>INT(Raw_Orders!C2542)</f>
        <v>42700</v>
      </c>
      <c r="D2542" s="25">
        <f t="shared" si="117"/>
        <v>2016</v>
      </c>
      <c r="E2542" s="25">
        <f t="shared" si="118"/>
        <v>11</v>
      </c>
      <c r="F2542" s="25" t="str">
        <f t="shared" si="119"/>
        <v>Nov</v>
      </c>
      <c r="G2542" s="25">
        <f>Raw_Orders!G2542</f>
        <v>336</v>
      </c>
      <c r="H2542" s="29">
        <f>Raw_Orders!K2542</f>
        <v>1782.35</v>
      </c>
      <c r="I2542" s="25">
        <f>INDEX(tblAccounts[sales_rep_id],MATCH(B2542,tblAccounts[id],0))</f>
        <v>321860</v>
      </c>
      <c r="J2542" s="25">
        <f>INDEX(tblReps[region_id],MATCH(I2542,tblReps[id],0))</f>
        <v>3</v>
      </c>
      <c r="K2542" s="25" t="str">
        <f>INDEX(tblRegions[name],MATCH(J2542,tblRegions[id],0))</f>
        <v>Southeast</v>
      </c>
    </row>
    <row r="2543" spans="1:11" ht="15" customHeight="1" x14ac:dyDescent="0.3">
      <c r="A2543" s="25">
        <f>Raw_Orders!A2543</f>
        <v>2542</v>
      </c>
      <c r="B2543" s="25">
        <f>Raw_Orders!B2543</f>
        <v>2901</v>
      </c>
      <c r="C2543" s="30">
        <f>INT(Raw_Orders!C2543)</f>
        <v>42730</v>
      </c>
      <c r="D2543" s="25">
        <f t="shared" si="117"/>
        <v>2016</v>
      </c>
      <c r="E2543" s="25">
        <f t="shared" si="118"/>
        <v>12</v>
      </c>
      <c r="F2543" s="25" t="str">
        <f t="shared" si="119"/>
        <v>Dec</v>
      </c>
      <c r="G2543" s="25">
        <f>Raw_Orders!G2543</f>
        <v>382</v>
      </c>
      <c r="H2543" s="29">
        <f>Raw_Orders!K2543</f>
        <v>2023.84</v>
      </c>
      <c r="I2543" s="25">
        <f>INDEX(tblAccounts[sales_rep_id],MATCH(B2543,tblAccounts[id],0))</f>
        <v>321860</v>
      </c>
      <c r="J2543" s="25">
        <f>INDEX(tblReps[region_id],MATCH(I2543,tblReps[id],0))</f>
        <v>3</v>
      </c>
      <c r="K2543" s="25" t="str">
        <f>INDEX(tblRegions[name],MATCH(J2543,tblRegions[id],0))</f>
        <v>Southeast</v>
      </c>
    </row>
    <row r="2544" spans="1:11" ht="15" customHeight="1" x14ac:dyDescent="0.3">
      <c r="A2544" s="25">
        <f>Raw_Orders!A2544</f>
        <v>2543</v>
      </c>
      <c r="B2544" s="25">
        <f>Raw_Orders!B2544</f>
        <v>2911</v>
      </c>
      <c r="C2544" s="30">
        <f>INT(Raw_Orders!C2544)</f>
        <v>42348</v>
      </c>
      <c r="D2544" s="25">
        <f t="shared" si="117"/>
        <v>2015</v>
      </c>
      <c r="E2544" s="25">
        <f t="shared" si="118"/>
        <v>12</v>
      </c>
      <c r="F2544" s="25" t="str">
        <f t="shared" si="119"/>
        <v>Dec</v>
      </c>
      <c r="G2544" s="25">
        <f>Raw_Orders!G2544</f>
        <v>441</v>
      </c>
      <c r="H2544" s="29">
        <f>Raw_Orders!K2544</f>
        <v>2604.2399999999998</v>
      </c>
      <c r="I2544" s="25">
        <f>INDEX(tblAccounts[sales_rep_id],MATCH(B2544,tblAccounts[id],0))</f>
        <v>321870</v>
      </c>
      <c r="J2544" s="25">
        <f>INDEX(tblReps[region_id],MATCH(I2544,tblReps[id],0))</f>
        <v>3</v>
      </c>
      <c r="K2544" s="25" t="str">
        <f>INDEX(tblRegions[name],MATCH(J2544,tblRegions[id],0))</f>
        <v>Southeast</v>
      </c>
    </row>
    <row r="2545" spans="1:11" ht="15" customHeight="1" x14ac:dyDescent="0.3">
      <c r="A2545" s="25">
        <f>Raw_Orders!A2545</f>
        <v>2544</v>
      </c>
      <c r="B2545" s="25">
        <f>Raw_Orders!B2545</f>
        <v>2911</v>
      </c>
      <c r="C2545" s="30">
        <f>INT(Raw_Orders!C2545)</f>
        <v>42378</v>
      </c>
      <c r="D2545" s="25">
        <f t="shared" si="117"/>
        <v>2016</v>
      </c>
      <c r="E2545" s="25">
        <f t="shared" si="118"/>
        <v>1</v>
      </c>
      <c r="F2545" s="25" t="str">
        <f t="shared" si="119"/>
        <v>Jan</v>
      </c>
      <c r="G2545" s="25">
        <f>Raw_Orders!G2545</f>
        <v>374</v>
      </c>
      <c r="H2545" s="29">
        <f>Raw_Orders!K2545</f>
        <v>2065.14</v>
      </c>
      <c r="I2545" s="25">
        <f>INDEX(tblAccounts[sales_rep_id],MATCH(B2545,tblAccounts[id],0))</f>
        <v>321870</v>
      </c>
      <c r="J2545" s="25">
        <f>INDEX(tblReps[region_id],MATCH(I2545,tblReps[id],0))</f>
        <v>3</v>
      </c>
      <c r="K2545" s="25" t="str">
        <f>INDEX(tblRegions[name],MATCH(J2545,tblRegions[id],0))</f>
        <v>Southeast</v>
      </c>
    </row>
    <row r="2546" spans="1:11" ht="15" customHeight="1" x14ac:dyDescent="0.3">
      <c r="A2546" s="25">
        <f>Raw_Orders!A2546</f>
        <v>2545</v>
      </c>
      <c r="B2546" s="25">
        <f>Raw_Orders!B2546</f>
        <v>2911</v>
      </c>
      <c r="C2546" s="30">
        <f>INT(Raw_Orders!C2546)</f>
        <v>42408</v>
      </c>
      <c r="D2546" s="25">
        <f t="shared" si="117"/>
        <v>2016</v>
      </c>
      <c r="E2546" s="25">
        <f t="shared" si="118"/>
        <v>2</v>
      </c>
      <c r="F2546" s="25" t="str">
        <f t="shared" si="119"/>
        <v>Feb</v>
      </c>
      <c r="G2546" s="25">
        <f>Raw_Orders!G2546</f>
        <v>334</v>
      </c>
      <c r="H2546" s="29">
        <f>Raw_Orders!K2546</f>
        <v>1735.52</v>
      </c>
      <c r="I2546" s="25">
        <f>INDEX(tblAccounts[sales_rep_id],MATCH(B2546,tblAccounts[id],0))</f>
        <v>321870</v>
      </c>
      <c r="J2546" s="25">
        <f>INDEX(tblReps[region_id],MATCH(I2546,tblReps[id],0))</f>
        <v>3</v>
      </c>
      <c r="K2546" s="25" t="str">
        <f>INDEX(tblRegions[name],MATCH(J2546,tblRegions[id],0))</f>
        <v>Southeast</v>
      </c>
    </row>
    <row r="2547" spans="1:11" ht="15" customHeight="1" x14ac:dyDescent="0.3">
      <c r="A2547" s="25">
        <f>Raw_Orders!A2547</f>
        <v>2546</v>
      </c>
      <c r="B2547" s="25">
        <f>Raw_Orders!B2547</f>
        <v>2911</v>
      </c>
      <c r="C2547" s="30">
        <f>INT(Raw_Orders!C2547)</f>
        <v>42438</v>
      </c>
      <c r="D2547" s="25">
        <f t="shared" si="117"/>
        <v>2016</v>
      </c>
      <c r="E2547" s="25">
        <f t="shared" si="118"/>
        <v>3</v>
      </c>
      <c r="F2547" s="25" t="str">
        <f t="shared" si="119"/>
        <v>Mar</v>
      </c>
      <c r="G2547" s="25">
        <f>Raw_Orders!G2547</f>
        <v>180</v>
      </c>
      <c r="H2547" s="29">
        <f>Raw_Orders!K2547</f>
        <v>1037.6500000000001</v>
      </c>
      <c r="I2547" s="25">
        <f>INDEX(tblAccounts[sales_rep_id],MATCH(B2547,tblAccounts[id],0))</f>
        <v>321870</v>
      </c>
      <c r="J2547" s="25">
        <f>INDEX(tblReps[region_id],MATCH(I2547,tblReps[id],0))</f>
        <v>3</v>
      </c>
      <c r="K2547" s="25" t="str">
        <f>INDEX(tblRegions[name],MATCH(J2547,tblRegions[id],0))</f>
        <v>Southeast</v>
      </c>
    </row>
    <row r="2548" spans="1:11" ht="15" customHeight="1" x14ac:dyDescent="0.3">
      <c r="A2548" s="25">
        <f>Raw_Orders!A2548</f>
        <v>2547</v>
      </c>
      <c r="B2548" s="25">
        <f>Raw_Orders!B2548</f>
        <v>2911</v>
      </c>
      <c r="C2548" s="30">
        <f>INT(Raw_Orders!C2548)</f>
        <v>42468</v>
      </c>
      <c r="D2548" s="25">
        <f t="shared" si="117"/>
        <v>2016</v>
      </c>
      <c r="E2548" s="25">
        <f t="shared" si="118"/>
        <v>4</v>
      </c>
      <c r="F2548" s="25" t="str">
        <f t="shared" si="119"/>
        <v>Apr</v>
      </c>
      <c r="G2548" s="25">
        <f>Raw_Orders!G2548</f>
        <v>329</v>
      </c>
      <c r="H2548" s="29">
        <f>Raw_Orders!K2548</f>
        <v>1743.03</v>
      </c>
      <c r="I2548" s="25">
        <f>INDEX(tblAccounts[sales_rep_id],MATCH(B2548,tblAccounts[id],0))</f>
        <v>321870</v>
      </c>
      <c r="J2548" s="25">
        <f>INDEX(tblReps[region_id],MATCH(I2548,tblReps[id],0))</f>
        <v>3</v>
      </c>
      <c r="K2548" s="25" t="str">
        <f>INDEX(tblRegions[name],MATCH(J2548,tblRegions[id],0))</f>
        <v>Southeast</v>
      </c>
    </row>
    <row r="2549" spans="1:11" ht="15" customHeight="1" x14ac:dyDescent="0.3">
      <c r="A2549" s="25">
        <f>Raw_Orders!A2549</f>
        <v>2548</v>
      </c>
      <c r="B2549" s="25">
        <f>Raw_Orders!B2549</f>
        <v>2911</v>
      </c>
      <c r="C2549" s="30">
        <f>INT(Raw_Orders!C2549)</f>
        <v>42497</v>
      </c>
      <c r="D2549" s="25">
        <f t="shared" si="117"/>
        <v>2016</v>
      </c>
      <c r="E2549" s="25">
        <f t="shared" si="118"/>
        <v>5</v>
      </c>
      <c r="F2549" s="25" t="str">
        <f t="shared" si="119"/>
        <v>May</v>
      </c>
      <c r="G2549" s="25">
        <f>Raw_Orders!G2549</f>
        <v>241</v>
      </c>
      <c r="H2549" s="29">
        <f>Raw_Orders!K2549</f>
        <v>1291.4100000000001</v>
      </c>
      <c r="I2549" s="25">
        <f>INDEX(tblAccounts[sales_rep_id],MATCH(B2549,tblAccounts[id],0))</f>
        <v>321870</v>
      </c>
      <c r="J2549" s="25">
        <f>INDEX(tblReps[region_id],MATCH(I2549,tblReps[id],0))</f>
        <v>3</v>
      </c>
      <c r="K2549" s="25" t="str">
        <f>INDEX(tblRegions[name],MATCH(J2549,tblRegions[id],0))</f>
        <v>Southeast</v>
      </c>
    </row>
    <row r="2550" spans="1:11" ht="15" customHeight="1" x14ac:dyDescent="0.3">
      <c r="A2550" s="25">
        <f>Raw_Orders!A2550</f>
        <v>2549</v>
      </c>
      <c r="B2550" s="25">
        <f>Raw_Orders!B2550</f>
        <v>2911</v>
      </c>
      <c r="C2550" s="30">
        <f>INT(Raw_Orders!C2550)</f>
        <v>42526</v>
      </c>
      <c r="D2550" s="25">
        <f t="shared" si="117"/>
        <v>2016</v>
      </c>
      <c r="E2550" s="25">
        <f t="shared" si="118"/>
        <v>6</v>
      </c>
      <c r="F2550" s="25" t="str">
        <f t="shared" si="119"/>
        <v>Jun</v>
      </c>
      <c r="G2550" s="25">
        <f>Raw_Orders!G2550</f>
        <v>372</v>
      </c>
      <c r="H2550" s="29">
        <f>Raw_Orders!K2550</f>
        <v>2013.88</v>
      </c>
      <c r="I2550" s="25">
        <f>INDEX(tblAccounts[sales_rep_id],MATCH(B2550,tblAccounts[id],0))</f>
        <v>321870</v>
      </c>
      <c r="J2550" s="25">
        <f>INDEX(tblReps[region_id],MATCH(I2550,tblReps[id],0))</f>
        <v>3</v>
      </c>
      <c r="K2550" s="25" t="str">
        <f>INDEX(tblRegions[name],MATCH(J2550,tblRegions[id],0))</f>
        <v>Southeast</v>
      </c>
    </row>
    <row r="2551" spans="1:11" ht="15" customHeight="1" x14ac:dyDescent="0.3">
      <c r="A2551" s="25">
        <f>Raw_Orders!A2551</f>
        <v>2550</v>
      </c>
      <c r="B2551" s="25">
        <f>Raw_Orders!B2551</f>
        <v>2911</v>
      </c>
      <c r="C2551" s="30">
        <f>INT(Raw_Orders!C2551)</f>
        <v>42555</v>
      </c>
      <c r="D2551" s="25">
        <f t="shared" si="117"/>
        <v>2016</v>
      </c>
      <c r="E2551" s="25">
        <f t="shared" si="118"/>
        <v>7</v>
      </c>
      <c r="F2551" s="25" t="str">
        <f t="shared" si="119"/>
        <v>Jul</v>
      </c>
      <c r="G2551" s="25">
        <f>Raw_Orders!G2551</f>
        <v>448</v>
      </c>
      <c r="H2551" s="29">
        <f>Raw_Orders!K2551</f>
        <v>2546.84</v>
      </c>
      <c r="I2551" s="25">
        <f>INDEX(tblAccounts[sales_rep_id],MATCH(B2551,tblAccounts[id],0))</f>
        <v>321870</v>
      </c>
      <c r="J2551" s="25">
        <f>INDEX(tblReps[region_id],MATCH(I2551,tblReps[id],0))</f>
        <v>3</v>
      </c>
      <c r="K2551" s="25" t="str">
        <f>INDEX(tblRegions[name],MATCH(J2551,tblRegions[id],0))</f>
        <v>Southeast</v>
      </c>
    </row>
    <row r="2552" spans="1:11" ht="15" customHeight="1" x14ac:dyDescent="0.3">
      <c r="A2552" s="25">
        <f>Raw_Orders!A2552</f>
        <v>2551</v>
      </c>
      <c r="B2552" s="25">
        <f>Raw_Orders!B2552</f>
        <v>2911</v>
      </c>
      <c r="C2552" s="30">
        <f>INT(Raw_Orders!C2552)</f>
        <v>42585</v>
      </c>
      <c r="D2552" s="25">
        <f t="shared" si="117"/>
        <v>2016</v>
      </c>
      <c r="E2552" s="25">
        <f t="shared" si="118"/>
        <v>8</v>
      </c>
      <c r="F2552" s="25" t="str">
        <f t="shared" si="119"/>
        <v>Aug</v>
      </c>
      <c r="G2552" s="25">
        <f>Raw_Orders!G2552</f>
        <v>359</v>
      </c>
      <c r="H2552" s="29">
        <f>Raw_Orders!K2552</f>
        <v>1975.31</v>
      </c>
      <c r="I2552" s="25">
        <f>INDEX(tblAccounts[sales_rep_id],MATCH(B2552,tblAccounts[id],0))</f>
        <v>321870</v>
      </c>
      <c r="J2552" s="25">
        <f>INDEX(tblReps[region_id],MATCH(I2552,tblReps[id],0))</f>
        <v>3</v>
      </c>
      <c r="K2552" s="25" t="str">
        <f>INDEX(tblRegions[name],MATCH(J2552,tblRegions[id],0))</f>
        <v>Southeast</v>
      </c>
    </row>
    <row r="2553" spans="1:11" ht="15" customHeight="1" x14ac:dyDescent="0.3">
      <c r="A2553" s="25">
        <f>Raw_Orders!A2553</f>
        <v>2552</v>
      </c>
      <c r="B2553" s="25">
        <f>Raw_Orders!B2553</f>
        <v>2911</v>
      </c>
      <c r="C2553" s="30">
        <f>INT(Raw_Orders!C2553)</f>
        <v>42614</v>
      </c>
      <c r="D2553" s="25">
        <f t="shared" si="117"/>
        <v>2016</v>
      </c>
      <c r="E2553" s="25">
        <f t="shared" si="118"/>
        <v>9</v>
      </c>
      <c r="F2553" s="25" t="str">
        <f t="shared" si="119"/>
        <v>Sep</v>
      </c>
      <c r="G2553" s="25">
        <f>Raw_Orders!G2553</f>
        <v>332</v>
      </c>
      <c r="H2553" s="29">
        <f>Raw_Orders!K2553</f>
        <v>2146.13</v>
      </c>
      <c r="I2553" s="25">
        <f>INDEX(tblAccounts[sales_rep_id],MATCH(B2553,tblAccounts[id],0))</f>
        <v>321870</v>
      </c>
      <c r="J2553" s="25">
        <f>INDEX(tblReps[region_id],MATCH(I2553,tblReps[id],0))</f>
        <v>3</v>
      </c>
      <c r="K2553" s="25" t="str">
        <f>INDEX(tblRegions[name],MATCH(J2553,tblRegions[id],0))</f>
        <v>Southeast</v>
      </c>
    </row>
    <row r="2554" spans="1:11" ht="15" customHeight="1" x14ac:dyDescent="0.3">
      <c r="A2554" s="25">
        <f>Raw_Orders!A2554</f>
        <v>2553</v>
      </c>
      <c r="B2554" s="25">
        <f>Raw_Orders!B2554</f>
        <v>2911</v>
      </c>
      <c r="C2554" s="30">
        <f>INT(Raw_Orders!C2554)</f>
        <v>42644</v>
      </c>
      <c r="D2554" s="25">
        <f t="shared" si="117"/>
        <v>2016</v>
      </c>
      <c r="E2554" s="25">
        <f t="shared" si="118"/>
        <v>10</v>
      </c>
      <c r="F2554" s="25" t="str">
        <f t="shared" si="119"/>
        <v>Oct</v>
      </c>
      <c r="G2554" s="25">
        <f>Raw_Orders!G2554</f>
        <v>328</v>
      </c>
      <c r="H2554" s="29">
        <f>Raw_Orders!K2554</f>
        <v>1722.35</v>
      </c>
      <c r="I2554" s="25">
        <f>INDEX(tblAccounts[sales_rep_id],MATCH(B2554,tblAccounts[id],0))</f>
        <v>321870</v>
      </c>
      <c r="J2554" s="25">
        <f>INDEX(tblReps[region_id],MATCH(I2554,tblReps[id],0))</f>
        <v>3</v>
      </c>
      <c r="K2554" s="25" t="str">
        <f>INDEX(tblRegions[name],MATCH(J2554,tblRegions[id],0))</f>
        <v>Southeast</v>
      </c>
    </row>
    <row r="2555" spans="1:11" ht="15" customHeight="1" x14ac:dyDescent="0.3">
      <c r="A2555" s="25">
        <f>Raw_Orders!A2555</f>
        <v>2554</v>
      </c>
      <c r="B2555" s="25">
        <f>Raw_Orders!B2555</f>
        <v>2911</v>
      </c>
      <c r="C2555" s="30">
        <f>INT(Raw_Orders!C2555)</f>
        <v>42673</v>
      </c>
      <c r="D2555" s="25">
        <f t="shared" si="117"/>
        <v>2016</v>
      </c>
      <c r="E2555" s="25">
        <f t="shared" si="118"/>
        <v>10</v>
      </c>
      <c r="F2555" s="25" t="str">
        <f t="shared" si="119"/>
        <v>Oct</v>
      </c>
      <c r="G2555" s="25">
        <f>Raw_Orders!G2555</f>
        <v>450</v>
      </c>
      <c r="H2555" s="29">
        <f>Raw_Orders!K2555</f>
        <v>2478.69</v>
      </c>
      <c r="I2555" s="25">
        <f>INDEX(tblAccounts[sales_rep_id],MATCH(B2555,tblAccounts[id],0))</f>
        <v>321870</v>
      </c>
      <c r="J2555" s="25">
        <f>INDEX(tblReps[region_id],MATCH(I2555,tblReps[id],0))</f>
        <v>3</v>
      </c>
      <c r="K2555" s="25" t="str">
        <f>INDEX(tblRegions[name],MATCH(J2555,tblRegions[id],0))</f>
        <v>Southeast</v>
      </c>
    </row>
    <row r="2556" spans="1:11" ht="15" customHeight="1" x14ac:dyDescent="0.3">
      <c r="A2556" s="25">
        <f>Raw_Orders!A2556</f>
        <v>2555</v>
      </c>
      <c r="B2556" s="25">
        <f>Raw_Orders!B2556</f>
        <v>2911</v>
      </c>
      <c r="C2556" s="30">
        <f>INT(Raw_Orders!C2556)</f>
        <v>42703</v>
      </c>
      <c r="D2556" s="25">
        <f t="shared" si="117"/>
        <v>2016</v>
      </c>
      <c r="E2556" s="25">
        <f t="shared" si="118"/>
        <v>11</v>
      </c>
      <c r="F2556" s="25" t="str">
        <f t="shared" si="119"/>
        <v>Nov</v>
      </c>
      <c r="G2556" s="25">
        <f>Raw_Orders!G2556</f>
        <v>800</v>
      </c>
      <c r="H2556" s="29">
        <f>Raw_Orders!K2556</f>
        <v>5538.1</v>
      </c>
      <c r="I2556" s="25">
        <f>INDEX(tblAccounts[sales_rep_id],MATCH(B2556,tblAccounts[id],0))</f>
        <v>321870</v>
      </c>
      <c r="J2556" s="25">
        <f>INDEX(tblReps[region_id],MATCH(I2556,tblReps[id],0))</f>
        <v>3</v>
      </c>
      <c r="K2556" s="25" t="str">
        <f>INDEX(tblRegions[name],MATCH(J2556,tblRegions[id],0))</f>
        <v>Southeast</v>
      </c>
    </row>
    <row r="2557" spans="1:11" ht="15" customHeight="1" x14ac:dyDescent="0.3">
      <c r="A2557" s="25">
        <f>Raw_Orders!A2557</f>
        <v>2556</v>
      </c>
      <c r="B2557" s="25">
        <f>Raw_Orders!B2557</f>
        <v>2911</v>
      </c>
      <c r="C2557" s="30">
        <f>INT(Raw_Orders!C2557)</f>
        <v>42733</v>
      </c>
      <c r="D2557" s="25">
        <f t="shared" si="117"/>
        <v>2016</v>
      </c>
      <c r="E2557" s="25">
        <f t="shared" si="118"/>
        <v>12</v>
      </c>
      <c r="F2557" s="25" t="str">
        <f t="shared" si="119"/>
        <v>Dec</v>
      </c>
      <c r="G2557" s="25">
        <f>Raw_Orders!G2557</f>
        <v>350</v>
      </c>
      <c r="H2557" s="29">
        <f>Raw_Orders!K2557</f>
        <v>1891.6</v>
      </c>
      <c r="I2557" s="25">
        <f>INDEX(tblAccounts[sales_rep_id],MATCH(B2557,tblAccounts[id],0))</f>
        <v>321870</v>
      </c>
      <c r="J2557" s="25">
        <f>INDEX(tblReps[region_id],MATCH(I2557,tblReps[id],0))</f>
        <v>3</v>
      </c>
      <c r="K2557" s="25" t="str">
        <f>INDEX(tblRegions[name],MATCH(J2557,tblRegions[id],0))</f>
        <v>Southeast</v>
      </c>
    </row>
    <row r="2558" spans="1:11" ht="15" customHeight="1" x14ac:dyDescent="0.3">
      <c r="A2558" s="25">
        <f>Raw_Orders!A2558</f>
        <v>2557</v>
      </c>
      <c r="B2558" s="25">
        <f>Raw_Orders!B2558</f>
        <v>2921</v>
      </c>
      <c r="C2558" s="30">
        <f>INT(Raw_Orders!C2558)</f>
        <v>42451</v>
      </c>
      <c r="D2558" s="25">
        <f t="shared" si="117"/>
        <v>2016</v>
      </c>
      <c r="E2558" s="25">
        <f t="shared" si="118"/>
        <v>3</v>
      </c>
      <c r="F2558" s="25" t="str">
        <f t="shared" si="119"/>
        <v>Mar</v>
      </c>
      <c r="G2558" s="25">
        <f>Raw_Orders!G2558</f>
        <v>343</v>
      </c>
      <c r="H2558" s="29">
        <f>Raw_Orders!K2558</f>
        <v>1779.07</v>
      </c>
      <c r="I2558" s="25">
        <f>INDEX(tblAccounts[sales_rep_id],MATCH(B2558,tblAccounts[id],0))</f>
        <v>321880</v>
      </c>
      <c r="J2558" s="25">
        <f>INDEX(tblReps[region_id],MATCH(I2558,tblReps[id],0))</f>
        <v>3</v>
      </c>
      <c r="K2558" s="25" t="str">
        <f>INDEX(tblRegions[name],MATCH(J2558,tblRegions[id],0))</f>
        <v>Southeast</v>
      </c>
    </row>
    <row r="2559" spans="1:11" ht="15" customHeight="1" x14ac:dyDescent="0.3">
      <c r="A2559" s="25">
        <f>Raw_Orders!A2559</f>
        <v>2558</v>
      </c>
      <c r="B2559" s="25">
        <f>Raw_Orders!B2559</f>
        <v>2921</v>
      </c>
      <c r="C2559" s="30">
        <f>INT(Raw_Orders!C2559)</f>
        <v>42481</v>
      </c>
      <c r="D2559" s="25">
        <f t="shared" si="117"/>
        <v>2016</v>
      </c>
      <c r="E2559" s="25">
        <f t="shared" si="118"/>
        <v>4</v>
      </c>
      <c r="F2559" s="25" t="str">
        <f t="shared" si="119"/>
        <v>Apr</v>
      </c>
      <c r="G2559" s="25">
        <f>Raw_Orders!G2559</f>
        <v>329</v>
      </c>
      <c r="H2559" s="29">
        <f>Raw_Orders!K2559</f>
        <v>1666.75</v>
      </c>
      <c r="I2559" s="25">
        <f>INDEX(tblAccounts[sales_rep_id],MATCH(B2559,tblAccounts[id],0))</f>
        <v>321880</v>
      </c>
      <c r="J2559" s="25">
        <f>INDEX(tblReps[region_id],MATCH(I2559,tblReps[id],0))</f>
        <v>3</v>
      </c>
      <c r="K2559" s="25" t="str">
        <f>INDEX(tblRegions[name],MATCH(J2559,tblRegions[id],0))</f>
        <v>Southeast</v>
      </c>
    </row>
    <row r="2560" spans="1:11" ht="15" customHeight="1" x14ac:dyDescent="0.3">
      <c r="A2560" s="25">
        <f>Raw_Orders!A2560</f>
        <v>2559</v>
      </c>
      <c r="B2560" s="25">
        <f>Raw_Orders!B2560</f>
        <v>2921</v>
      </c>
      <c r="C2560" s="30">
        <f>INT(Raw_Orders!C2560)</f>
        <v>42541</v>
      </c>
      <c r="D2560" s="25">
        <f t="shared" si="117"/>
        <v>2016</v>
      </c>
      <c r="E2560" s="25">
        <f t="shared" si="118"/>
        <v>6</v>
      </c>
      <c r="F2560" s="25" t="str">
        <f t="shared" si="119"/>
        <v>Jun</v>
      </c>
      <c r="G2560" s="25">
        <f>Raw_Orders!G2560</f>
        <v>346</v>
      </c>
      <c r="H2560" s="29">
        <f>Raw_Orders!K2560</f>
        <v>1846.62</v>
      </c>
      <c r="I2560" s="25">
        <f>INDEX(tblAccounts[sales_rep_id],MATCH(B2560,tblAccounts[id],0))</f>
        <v>321880</v>
      </c>
      <c r="J2560" s="25">
        <f>INDEX(tblReps[region_id],MATCH(I2560,tblReps[id],0))</f>
        <v>3</v>
      </c>
      <c r="K2560" s="25" t="str">
        <f>INDEX(tblRegions[name],MATCH(J2560,tblRegions[id],0))</f>
        <v>Southeast</v>
      </c>
    </row>
    <row r="2561" spans="1:11" ht="15" customHeight="1" x14ac:dyDescent="0.3">
      <c r="A2561" s="25">
        <f>Raw_Orders!A2561</f>
        <v>2560</v>
      </c>
      <c r="B2561" s="25">
        <f>Raw_Orders!B2561</f>
        <v>2921</v>
      </c>
      <c r="C2561" s="30">
        <f>INT(Raw_Orders!C2561)</f>
        <v>42570</v>
      </c>
      <c r="D2561" s="25">
        <f t="shared" si="117"/>
        <v>2016</v>
      </c>
      <c r="E2561" s="25">
        <f t="shared" si="118"/>
        <v>7</v>
      </c>
      <c r="F2561" s="25" t="str">
        <f t="shared" si="119"/>
        <v>Jul</v>
      </c>
      <c r="G2561" s="25">
        <f>Raw_Orders!G2561</f>
        <v>339</v>
      </c>
      <c r="H2561" s="29">
        <f>Raw_Orders!K2561</f>
        <v>1782.93</v>
      </c>
      <c r="I2561" s="25">
        <f>INDEX(tblAccounts[sales_rep_id],MATCH(B2561,tblAccounts[id],0))</f>
        <v>321880</v>
      </c>
      <c r="J2561" s="25">
        <f>INDEX(tblReps[region_id],MATCH(I2561,tblReps[id],0))</f>
        <v>3</v>
      </c>
      <c r="K2561" s="25" t="str">
        <f>INDEX(tblRegions[name],MATCH(J2561,tblRegions[id],0))</f>
        <v>Southeast</v>
      </c>
    </row>
    <row r="2562" spans="1:11" ht="15" customHeight="1" x14ac:dyDescent="0.3">
      <c r="A2562" s="25">
        <f>Raw_Orders!A2562</f>
        <v>2561</v>
      </c>
      <c r="B2562" s="25">
        <f>Raw_Orders!B2562</f>
        <v>2921</v>
      </c>
      <c r="C2562" s="30">
        <f>INT(Raw_Orders!C2562)</f>
        <v>42599</v>
      </c>
      <c r="D2562" s="25">
        <f t="shared" ref="D2562:D2625" si="120">YEAR(C2562)</f>
        <v>2016</v>
      </c>
      <c r="E2562" s="25">
        <f t="shared" ref="E2562:E2625" si="121">MONTH(C2562)</f>
        <v>8</v>
      </c>
      <c r="F2562" s="25" t="str">
        <f t="shared" ref="F2562:F2625" si="122">TEXT(C2562,"mmm")</f>
        <v>Aug</v>
      </c>
      <c r="G2562" s="25">
        <f>Raw_Orders!G2562</f>
        <v>365</v>
      </c>
      <c r="H2562" s="29">
        <f>Raw_Orders!K2562</f>
        <v>2103.9299999999998</v>
      </c>
      <c r="I2562" s="25">
        <f>INDEX(tblAccounts[sales_rep_id],MATCH(B2562,tblAccounts[id],0))</f>
        <v>321880</v>
      </c>
      <c r="J2562" s="25">
        <f>INDEX(tblReps[region_id],MATCH(I2562,tblReps[id],0))</f>
        <v>3</v>
      </c>
      <c r="K2562" s="25" t="str">
        <f>INDEX(tblRegions[name],MATCH(J2562,tblRegions[id],0))</f>
        <v>Southeast</v>
      </c>
    </row>
    <row r="2563" spans="1:11" ht="15" customHeight="1" x14ac:dyDescent="0.3">
      <c r="A2563" s="25">
        <f>Raw_Orders!A2563</f>
        <v>2562</v>
      </c>
      <c r="B2563" s="25">
        <f>Raw_Orders!B2563</f>
        <v>2921</v>
      </c>
      <c r="C2563" s="30">
        <f>INT(Raw_Orders!C2563)</f>
        <v>42629</v>
      </c>
      <c r="D2563" s="25">
        <f t="shared" si="120"/>
        <v>2016</v>
      </c>
      <c r="E2563" s="25">
        <f t="shared" si="121"/>
        <v>9</v>
      </c>
      <c r="F2563" s="25" t="str">
        <f t="shared" si="122"/>
        <v>Sep</v>
      </c>
      <c r="G2563" s="25">
        <f>Raw_Orders!G2563</f>
        <v>315</v>
      </c>
      <c r="H2563" s="29">
        <f>Raw_Orders!K2563</f>
        <v>1631.32</v>
      </c>
      <c r="I2563" s="25">
        <f>INDEX(tblAccounts[sales_rep_id],MATCH(B2563,tblAccounts[id],0))</f>
        <v>321880</v>
      </c>
      <c r="J2563" s="25">
        <f>INDEX(tblReps[region_id],MATCH(I2563,tblReps[id],0))</f>
        <v>3</v>
      </c>
      <c r="K2563" s="25" t="str">
        <f>INDEX(tblRegions[name],MATCH(J2563,tblRegions[id],0))</f>
        <v>Southeast</v>
      </c>
    </row>
    <row r="2564" spans="1:11" ht="15" customHeight="1" x14ac:dyDescent="0.3">
      <c r="A2564" s="25">
        <f>Raw_Orders!A2564</f>
        <v>2563</v>
      </c>
      <c r="B2564" s="25">
        <f>Raw_Orders!B2564</f>
        <v>2921</v>
      </c>
      <c r="C2564" s="30">
        <f>INT(Raw_Orders!C2564)</f>
        <v>42659</v>
      </c>
      <c r="D2564" s="25">
        <f t="shared" si="120"/>
        <v>2016</v>
      </c>
      <c r="E2564" s="25">
        <f t="shared" si="121"/>
        <v>10</v>
      </c>
      <c r="F2564" s="25" t="str">
        <f t="shared" si="122"/>
        <v>Oct</v>
      </c>
      <c r="G2564" s="25">
        <f>Raw_Orders!G2564</f>
        <v>329</v>
      </c>
      <c r="H2564" s="29">
        <f>Raw_Orders!K2564</f>
        <v>1714.21</v>
      </c>
      <c r="I2564" s="25">
        <f>INDEX(tblAccounts[sales_rep_id],MATCH(B2564,tblAccounts[id],0))</f>
        <v>321880</v>
      </c>
      <c r="J2564" s="25">
        <f>INDEX(tblReps[region_id],MATCH(I2564,tblReps[id],0))</f>
        <v>3</v>
      </c>
      <c r="K2564" s="25" t="str">
        <f>INDEX(tblRegions[name],MATCH(J2564,tblRegions[id],0))</f>
        <v>Southeast</v>
      </c>
    </row>
    <row r="2565" spans="1:11" ht="15" customHeight="1" x14ac:dyDescent="0.3">
      <c r="A2565" s="25">
        <f>Raw_Orders!A2565</f>
        <v>2564</v>
      </c>
      <c r="B2565" s="25">
        <f>Raw_Orders!B2565</f>
        <v>2921</v>
      </c>
      <c r="C2565" s="30">
        <f>INT(Raw_Orders!C2565)</f>
        <v>42689</v>
      </c>
      <c r="D2565" s="25">
        <f t="shared" si="120"/>
        <v>2016</v>
      </c>
      <c r="E2565" s="25">
        <f t="shared" si="121"/>
        <v>11</v>
      </c>
      <c r="F2565" s="25" t="str">
        <f t="shared" si="122"/>
        <v>Nov</v>
      </c>
      <c r="G2565" s="25">
        <f>Raw_Orders!G2565</f>
        <v>351</v>
      </c>
      <c r="H2565" s="29">
        <f>Raw_Orders!K2565</f>
        <v>1894.13</v>
      </c>
      <c r="I2565" s="25">
        <f>INDEX(tblAccounts[sales_rep_id],MATCH(B2565,tblAccounts[id],0))</f>
        <v>321880</v>
      </c>
      <c r="J2565" s="25">
        <f>INDEX(tblReps[region_id],MATCH(I2565,tblReps[id],0))</f>
        <v>3</v>
      </c>
      <c r="K2565" s="25" t="str">
        <f>INDEX(tblRegions[name],MATCH(J2565,tblRegions[id],0))</f>
        <v>Southeast</v>
      </c>
    </row>
    <row r="2566" spans="1:11" ht="15" customHeight="1" x14ac:dyDescent="0.3">
      <c r="A2566" s="25">
        <f>Raw_Orders!A2566</f>
        <v>2565</v>
      </c>
      <c r="B2566" s="25">
        <f>Raw_Orders!B2566</f>
        <v>2921</v>
      </c>
      <c r="C2566" s="30">
        <f>INT(Raw_Orders!C2566)</f>
        <v>42718</v>
      </c>
      <c r="D2566" s="25">
        <f t="shared" si="120"/>
        <v>2016</v>
      </c>
      <c r="E2566" s="25">
        <f t="shared" si="121"/>
        <v>12</v>
      </c>
      <c r="F2566" s="25" t="str">
        <f t="shared" si="122"/>
        <v>Dec</v>
      </c>
      <c r="G2566" s="25">
        <f>Raw_Orders!G2566</f>
        <v>322</v>
      </c>
      <c r="H2566" s="29">
        <f>Raw_Orders!K2566</f>
        <v>1684.36</v>
      </c>
      <c r="I2566" s="25">
        <f>INDEX(tblAccounts[sales_rep_id],MATCH(B2566,tblAccounts[id],0))</f>
        <v>321880</v>
      </c>
      <c r="J2566" s="25">
        <f>INDEX(tblReps[region_id],MATCH(I2566,tblReps[id],0))</f>
        <v>3</v>
      </c>
      <c r="K2566" s="25" t="str">
        <f>INDEX(tblRegions[name],MATCH(J2566,tblRegions[id],0))</f>
        <v>Southeast</v>
      </c>
    </row>
    <row r="2567" spans="1:11" ht="15" customHeight="1" x14ac:dyDescent="0.3">
      <c r="A2567" s="25">
        <f>Raw_Orders!A2567</f>
        <v>2566</v>
      </c>
      <c r="B2567" s="25">
        <f>Raw_Orders!B2567</f>
        <v>2931</v>
      </c>
      <c r="C2567" s="30">
        <f>INT(Raw_Orders!C2567)</f>
        <v>41626</v>
      </c>
      <c r="D2567" s="25">
        <f t="shared" si="120"/>
        <v>2013</v>
      </c>
      <c r="E2567" s="25">
        <f t="shared" si="121"/>
        <v>12</v>
      </c>
      <c r="F2567" s="25" t="str">
        <f t="shared" si="122"/>
        <v>Dec</v>
      </c>
      <c r="G2567" s="25">
        <f>Raw_Orders!G2567</f>
        <v>370</v>
      </c>
      <c r="H2567" s="29">
        <f>Raw_Orders!K2567</f>
        <v>2045.87</v>
      </c>
      <c r="I2567" s="25">
        <f>INDEX(tblAccounts[sales_rep_id],MATCH(B2567,tblAccounts[id],0))</f>
        <v>321890</v>
      </c>
      <c r="J2567" s="25">
        <f>INDEX(tblReps[region_id],MATCH(I2567,tblReps[id],0))</f>
        <v>3</v>
      </c>
      <c r="K2567" s="25" t="str">
        <f>INDEX(tblRegions[name],MATCH(J2567,tblRegions[id],0))</f>
        <v>Southeast</v>
      </c>
    </row>
    <row r="2568" spans="1:11" ht="15" customHeight="1" x14ac:dyDescent="0.3">
      <c r="A2568" s="25">
        <f>Raw_Orders!A2568</f>
        <v>2567</v>
      </c>
      <c r="B2568" s="25">
        <f>Raw_Orders!B2568</f>
        <v>2931</v>
      </c>
      <c r="C2568" s="30">
        <f>INT(Raw_Orders!C2568)</f>
        <v>41655</v>
      </c>
      <c r="D2568" s="25">
        <f t="shared" si="120"/>
        <v>2014</v>
      </c>
      <c r="E2568" s="25">
        <f t="shared" si="121"/>
        <v>1</v>
      </c>
      <c r="F2568" s="25" t="str">
        <f t="shared" si="122"/>
        <v>Jan</v>
      </c>
      <c r="G2568" s="25">
        <f>Raw_Orders!G2568</f>
        <v>356</v>
      </c>
      <c r="H2568" s="29">
        <f>Raw_Orders!K2568</f>
        <v>1928.98</v>
      </c>
      <c r="I2568" s="25">
        <f>INDEX(tblAccounts[sales_rep_id],MATCH(B2568,tblAccounts[id],0))</f>
        <v>321890</v>
      </c>
      <c r="J2568" s="25">
        <f>INDEX(tblReps[region_id],MATCH(I2568,tblReps[id],0))</f>
        <v>3</v>
      </c>
      <c r="K2568" s="25" t="str">
        <f>INDEX(tblRegions[name],MATCH(J2568,tblRegions[id],0))</f>
        <v>Southeast</v>
      </c>
    </row>
    <row r="2569" spans="1:11" ht="15" customHeight="1" x14ac:dyDescent="0.3">
      <c r="A2569" s="25">
        <f>Raw_Orders!A2569</f>
        <v>2568</v>
      </c>
      <c r="B2569" s="25">
        <f>Raw_Orders!B2569</f>
        <v>2931</v>
      </c>
      <c r="C2569" s="30">
        <f>INT(Raw_Orders!C2569)</f>
        <v>41684</v>
      </c>
      <c r="D2569" s="25">
        <f t="shared" si="120"/>
        <v>2014</v>
      </c>
      <c r="E2569" s="25">
        <f t="shared" si="121"/>
        <v>2</v>
      </c>
      <c r="F2569" s="25" t="str">
        <f t="shared" si="122"/>
        <v>Feb</v>
      </c>
      <c r="G2569" s="25">
        <f>Raw_Orders!G2569</f>
        <v>335</v>
      </c>
      <c r="H2569" s="29">
        <f>Raw_Orders!K2569</f>
        <v>1771.81</v>
      </c>
      <c r="I2569" s="25">
        <f>INDEX(tblAccounts[sales_rep_id],MATCH(B2569,tblAccounts[id],0))</f>
        <v>321890</v>
      </c>
      <c r="J2569" s="25">
        <f>INDEX(tblReps[region_id],MATCH(I2569,tblReps[id],0))</f>
        <v>3</v>
      </c>
      <c r="K2569" s="25" t="str">
        <f>INDEX(tblRegions[name],MATCH(J2569,tblRegions[id],0))</f>
        <v>Southeast</v>
      </c>
    </row>
    <row r="2570" spans="1:11" ht="15" customHeight="1" x14ac:dyDescent="0.3">
      <c r="A2570" s="25">
        <f>Raw_Orders!A2570</f>
        <v>2569</v>
      </c>
      <c r="B2570" s="25">
        <f>Raw_Orders!B2570</f>
        <v>2931</v>
      </c>
      <c r="C2570" s="30">
        <f>INT(Raw_Orders!C2570)</f>
        <v>41713</v>
      </c>
      <c r="D2570" s="25">
        <f t="shared" si="120"/>
        <v>2014</v>
      </c>
      <c r="E2570" s="25">
        <f t="shared" si="121"/>
        <v>3</v>
      </c>
      <c r="F2570" s="25" t="str">
        <f t="shared" si="122"/>
        <v>Mar</v>
      </c>
      <c r="G2570" s="25">
        <f>Raw_Orders!G2570</f>
        <v>416</v>
      </c>
      <c r="H2570" s="29">
        <f>Raw_Orders!K2570</f>
        <v>2464.5100000000002</v>
      </c>
      <c r="I2570" s="25">
        <f>INDEX(tblAccounts[sales_rep_id],MATCH(B2570,tblAccounts[id],0))</f>
        <v>321890</v>
      </c>
      <c r="J2570" s="25">
        <f>INDEX(tblReps[region_id],MATCH(I2570,tblReps[id],0))</f>
        <v>3</v>
      </c>
      <c r="K2570" s="25" t="str">
        <f>INDEX(tblRegions[name],MATCH(J2570,tblRegions[id],0))</f>
        <v>Southeast</v>
      </c>
    </row>
    <row r="2571" spans="1:11" ht="15" customHeight="1" x14ac:dyDescent="0.3">
      <c r="A2571" s="25">
        <f>Raw_Orders!A2571</f>
        <v>2570</v>
      </c>
      <c r="B2571" s="25">
        <f>Raw_Orders!B2571</f>
        <v>2931</v>
      </c>
      <c r="C2571" s="30">
        <f>INT(Raw_Orders!C2571)</f>
        <v>41743</v>
      </c>
      <c r="D2571" s="25">
        <f t="shared" si="120"/>
        <v>2014</v>
      </c>
      <c r="E2571" s="25">
        <f t="shared" si="121"/>
        <v>4</v>
      </c>
      <c r="F2571" s="25" t="str">
        <f t="shared" si="122"/>
        <v>Apr</v>
      </c>
      <c r="G2571" s="25">
        <f>Raw_Orders!G2571</f>
        <v>377</v>
      </c>
      <c r="H2571" s="29">
        <f>Raw_Orders!K2571</f>
        <v>2050.13</v>
      </c>
      <c r="I2571" s="25">
        <f>INDEX(tblAccounts[sales_rep_id],MATCH(B2571,tblAccounts[id],0))</f>
        <v>321890</v>
      </c>
      <c r="J2571" s="25">
        <f>INDEX(tblReps[region_id],MATCH(I2571,tblReps[id],0))</f>
        <v>3</v>
      </c>
      <c r="K2571" s="25" t="str">
        <f>INDEX(tblRegions[name],MATCH(J2571,tblRegions[id],0))</f>
        <v>Southeast</v>
      </c>
    </row>
    <row r="2572" spans="1:11" ht="15" customHeight="1" x14ac:dyDescent="0.3">
      <c r="A2572" s="25">
        <f>Raw_Orders!A2572</f>
        <v>2571</v>
      </c>
      <c r="B2572" s="25">
        <f>Raw_Orders!B2572</f>
        <v>2931</v>
      </c>
      <c r="C2572" s="30">
        <f>INT(Raw_Orders!C2572)</f>
        <v>41772</v>
      </c>
      <c r="D2572" s="25">
        <f t="shared" si="120"/>
        <v>2014</v>
      </c>
      <c r="E2572" s="25">
        <f t="shared" si="121"/>
        <v>5</v>
      </c>
      <c r="F2572" s="25" t="str">
        <f t="shared" si="122"/>
        <v>May</v>
      </c>
      <c r="G2572" s="25">
        <f>Raw_Orders!G2572</f>
        <v>388</v>
      </c>
      <c r="H2572" s="29">
        <f>Raw_Orders!K2572</f>
        <v>2181.3000000000002</v>
      </c>
      <c r="I2572" s="25">
        <f>INDEX(tblAccounts[sales_rep_id],MATCH(B2572,tblAccounts[id],0))</f>
        <v>321890</v>
      </c>
      <c r="J2572" s="25">
        <f>INDEX(tblReps[region_id],MATCH(I2572,tblReps[id],0))</f>
        <v>3</v>
      </c>
      <c r="K2572" s="25" t="str">
        <f>INDEX(tblRegions[name],MATCH(J2572,tblRegions[id],0))</f>
        <v>Southeast</v>
      </c>
    </row>
    <row r="2573" spans="1:11" ht="15" customHeight="1" x14ac:dyDescent="0.3">
      <c r="A2573" s="25">
        <f>Raw_Orders!A2573</f>
        <v>2572</v>
      </c>
      <c r="B2573" s="25">
        <f>Raw_Orders!B2573</f>
        <v>2931</v>
      </c>
      <c r="C2573" s="30">
        <f>INT(Raw_Orders!C2573)</f>
        <v>41801</v>
      </c>
      <c r="D2573" s="25">
        <f t="shared" si="120"/>
        <v>2014</v>
      </c>
      <c r="E2573" s="25">
        <f t="shared" si="121"/>
        <v>6</v>
      </c>
      <c r="F2573" s="25" t="str">
        <f t="shared" si="122"/>
        <v>Jun</v>
      </c>
      <c r="G2573" s="25">
        <f>Raw_Orders!G2573</f>
        <v>360</v>
      </c>
      <c r="H2573" s="29">
        <f>Raw_Orders!K2573</f>
        <v>1923.33</v>
      </c>
      <c r="I2573" s="25">
        <f>INDEX(tblAccounts[sales_rep_id],MATCH(B2573,tblAccounts[id],0))</f>
        <v>321890</v>
      </c>
      <c r="J2573" s="25">
        <f>INDEX(tblReps[region_id],MATCH(I2573,tblReps[id],0))</f>
        <v>3</v>
      </c>
      <c r="K2573" s="25" t="str">
        <f>INDEX(tblRegions[name],MATCH(J2573,tblRegions[id],0))</f>
        <v>Southeast</v>
      </c>
    </row>
    <row r="2574" spans="1:11" ht="15" customHeight="1" x14ac:dyDescent="0.3">
      <c r="A2574" s="25">
        <f>Raw_Orders!A2574</f>
        <v>2573</v>
      </c>
      <c r="B2574" s="25">
        <f>Raw_Orders!B2574</f>
        <v>2931</v>
      </c>
      <c r="C2574" s="30">
        <f>INT(Raw_Orders!C2574)</f>
        <v>41830</v>
      </c>
      <c r="D2574" s="25">
        <f t="shared" si="120"/>
        <v>2014</v>
      </c>
      <c r="E2574" s="25">
        <f t="shared" si="121"/>
        <v>7</v>
      </c>
      <c r="F2574" s="25" t="str">
        <f t="shared" si="122"/>
        <v>Jul</v>
      </c>
      <c r="G2574" s="25">
        <f>Raw_Orders!G2574</f>
        <v>316</v>
      </c>
      <c r="H2574" s="29">
        <f>Raw_Orders!K2574</f>
        <v>1743.2</v>
      </c>
      <c r="I2574" s="25">
        <f>INDEX(tblAccounts[sales_rep_id],MATCH(B2574,tblAccounts[id],0))</f>
        <v>321890</v>
      </c>
      <c r="J2574" s="25">
        <f>INDEX(tblReps[region_id],MATCH(I2574,tblReps[id],0))</f>
        <v>3</v>
      </c>
      <c r="K2574" s="25" t="str">
        <f>INDEX(tblRegions[name],MATCH(J2574,tblRegions[id],0))</f>
        <v>Southeast</v>
      </c>
    </row>
    <row r="2575" spans="1:11" ht="15" customHeight="1" x14ac:dyDescent="0.3">
      <c r="A2575" s="25">
        <f>Raw_Orders!A2575</f>
        <v>2574</v>
      </c>
      <c r="B2575" s="25">
        <f>Raw_Orders!B2575</f>
        <v>2931</v>
      </c>
      <c r="C2575" s="30">
        <f>INT(Raw_Orders!C2575)</f>
        <v>41859</v>
      </c>
      <c r="D2575" s="25">
        <f t="shared" si="120"/>
        <v>2014</v>
      </c>
      <c r="E2575" s="25">
        <f t="shared" si="121"/>
        <v>8</v>
      </c>
      <c r="F2575" s="25" t="str">
        <f t="shared" si="122"/>
        <v>Aug</v>
      </c>
      <c r="G2575" s="25">
        <f>Raw_Orders!G2575</f>
        <v>323</v>
      </c>
      <c r="H2575" s="29">
        <f>Raw_Orders!K2575</f>
        <v>1683.76</v>
      </c>
      <c r="I2575" s="25">
        <f>INDEX(tblAccounts[sales_rep_id],MATCH(B2575,tblAccounts[id],0))</f>
        <v>321890</v>
      </c>
      <c r="J2575" s="25">
        <f>INDEX(tblReps[region_id],MATCH(I2575,tblReps[id],0))</f>
        <v>3</v>
      </c>
      <c r="K2575" s="25" t="str">
        <f>INDEX(tblRegions[name],MATCH(J2575,tblRegions[id],0))</f>
        <v>Southeast</v>
      </c>
    </row>
    <row r="2576" spans="1:11" ht="15" customHeight="1" x14ac:dyDescent="0.3">
      <c r="A2576" s="25">
        <f>Raw_Orders!A2576</f>
        <v>2575</v>
      </c>
      <c r="B2576" s="25">
        <f>Raw_Orders!B2576</f>
        <v>2931</v>
      </c>
      <c r="C2576" s="30">
        <f>INT(Raw_Orders!C2576)</f>
        <v>41888</v>
      </c>
      <c r="D2576" s="25">
        <f t="shared" si="120"/>
        <v>2014</v>
      </c>
      <c r="E2576" s="25">
        <f t="shared" si="121"/>
        <v>9</v>
      </c>
      <c r="F2576" s="25" t="str">
        <f t="shared" si="122"/>
        <v>Sep</v>
      </c>
      <c r="G2576" s="25">
        <f>Raw_Orders!G2576</f>
        <v>339</v>
      </c>
      <c r="H2576" s="29">
        <f>Raw_Orders!K2576</f>
        <v>1776.12</v>
      </c>
      <c r="I2576" s="25">
        <f>INDEX(tblAccounts[sales_rep_id],MATCH(B2576,tblAccounts[id],0))</f>
        <v>321890</v>
      </c>
      <c r="J2576" s="25">
        <f>INDEX(tblReps[region_id],MATCH(I2576,tblReps[id],0))</f>
        <v>3</v>
      </c>
      <c r="K2576" s="25" t="str">
        <f>INDEX(tblRegions[name],MATCH(J2576,tblRegions[id],0))</f>
        <v>Southeast</v>
      </c>
    </row>
    <row r="2577" spans="1:11" ht="15" customHeight="1" x14ac:dyDescent="0.3">
      <c r="A2577" s="25">
        <f>Raw_Orders!A2577</f>
        <v>2576</v>
      </c>
      <c r="B2577" s="25">
        <f>Raw_Orders!B2577</f>
        <v>2931</v>
      </c>
      <c r="C2577" s="30">
        <f>INT(Raw_Orders!C2577)</f>
        <v>41917</v>
      </c>
      <c r="D2577" s="25">
        <f t="shared" si="120"/>
        <v>2014</v>
      </c>
      <c r="E2577" s="25">
        <f t="shared" si="121"/>
        <v>10</v>
      </c>
      <c r="F2577" s="25" t="str">
        <f t="shared" si="122"/>
        <v>Oct</v>
      </c>
      <c r="G2577" s="25">
        <f>Raw_Orders!G2577</f>
        <v>347</v>
      </c>
      <c r="H2577" s="29">
        <f>Raw_Orders!K2577</f>
        <v>1902.28</v>
      </c>
      <c r="I2577" s="25">
        <f>INDEX(tblAccounts[sales_rep_id],MATCH(B2577,tblAccounts[id],0))</f>
        <v>321890</v>
      </c>
      <c r="J2577" s="25">
        <f>INDEX(tblReps[region_id],MATCH(I2577,tblReps[id],0))</f>
        <v>3</v>
      </c>
      <c r="K2577" s="25" t="str">
        <f>INDEX(tblRegions[name],MATCH(J2577,tblRegions[id],0))</f>
        <v>Southeast</v>
      </c>
    </row>
    <row r="2578" spans="1:11" ht="15" customHeight="1" x14ac:dyDescent="0.3">
      <c r="A2578" s="25">
        <f>Raw_Orders!A2578</f>
        <v>2577</v>
      </c>
      <c r="B2578" s="25">
        <f>Raw_Orders!B2578</f>
        <v>2931</v>
      </c>
      <c r="C2578" s="30">
        <f>INT(Raw_Orders!C2578)</f>
        <v>41946</v>
      </c>
      <c r="D2578" s="25">
        <f t="shared" si="120"/>
        <v>2014</v>
      </c>
      <c r="E2578" s="25">
        <f t="shared" si="121"/>
        <v>11</v>
      </c>
      <c r="F2578" s="25" t="str">
        <f t="shared" si="122"/>
        <v>Nov</v>
      </c>
      <c r="G2578" s="25">
        <f>Raw_Orders!G2578</f>
        <v>511</v>
      </c>
      <c r="H2578" s="29">
        <f>Raw_Orders!K2578</f>
        <v>2717.51</v>
      </c>
      <c r="I2578" s="25">
        <f>INDEX(tblAccounts[sales_rep_id],MATCH(B2578,tblAccounts[id],0))</f>
        <v>321890</v>
      </c>
      <c r="J2578" s="25">
        <f>INDEX(tblReps[region_id],MATCH(I2578,tblReps[id],0))</f>
        <v>3</v>
      </c>
      <c r="K2578" s="25" t="str">
        <f>INDEX(tblRegions[name],MATCH(J2578,tblRegions[id],0))</f>
        <v>Southeast</v>
      </c>
    </row>
    <row r="2579" spans="1:11" ht="15" customHeight="1" x14ac:dyDescent="0.3">
      <c r="A2579" s="25">
        <f>Raw_Orders!A2579</f>
        <v>2578</v>
      </c>
      <c r="B2579" s="25">
        <f>Raw_Orders!B2579</f>
        <v>2931</v>
      </c>
      <c r="C2579" s="30">
        <f>INT(Raw_Orders!C2579)</f>
        <v>41975</v>
      </c>
      <c r="D2579" s="25">
        <f t="shared" si="120"/>
        <v>2014</v>
      </c>
      <c r="E2579" s="25">
        <f t="shared" si="121"/>
        <v>12</v>
      </c>
      <c r="F2579" s="25" t="str">
        <f t="shared" si="122"/>
        <v>Dec</v>
      </c>
      <c r="G2579" s="25">
        <f>Raw_Orders!G2579</f>
        <v>326</v>
      </c>
      <c r="H2579" s="29">
        <f>Raw_Orders!K2579</f>
        <v>1703.71</v>
      </c>
      <c r="I2579" s="25">
        <f>INDEX(tblAccounts[sales_rep_id],MATCH(B2579,tblAccounts[id],0))</f>
        <v>321890</v>
      </c>
      <c r="J2579" s="25">
        <f>INDEX(tblReps[region_id],MATCH(I2579,tblReps[id],0))</f>
        <v>3</v>
      </c>
      <c r="K2579" s="25" t="str">
        <f>INDEX(tblRegions[name],MATCH(J2579,tblRegions[id],0))</f>
        <v>Southeast</v>
      </c>
    </row>
    <row r="2580" spans="1:11" ht="15" customHeight="1" x14ac:dyDescent="0.3">
      <c r="A2580" s="25">
        <f>Raw_Orders!A2580</f>
        <v>2579</v>
      </c>
      <c r="B2580" s="25">
        <f>Raw_Orders!B2580</f>
        <v>2931</v>
      </c>
      <c r="C2580" s="30">
        <f>INT(Raw_Orders!C2580)</f>
        <v>42004</v>
      </c>
      <c r="D2580" s="25">
        <f t="shared" si="120"/>
        <v>2014</v>
      </c>
      <c r="E2580" s="25">
        <f t="shared" si="121"/>
        <v>12</v>
      </c>
      <c r="F2580" s="25" t="str">
        <f t="shared" si="122"/>
        <v>Dec</v>
      </c>
      <c r="G2580" s="25">
        <f>Raw_Orders!G2580</f>
        <v>370</v>
      </c>
      <c r="H2580" s="29">
        <f>Raw_Orders!K2580</f>
        <v>1964.53</v>
      </c>
      <c r="I2580" s="25">
        <f>INDEX(tblAccounts[sales_rep_id],MATCH(B2580,tblAccounts[id],0))</f>
        <v>321890</v>
      </c>
      <c r="J2580" s="25">
        <f>INDEX(tblReps[region_id],MATCH(I2580,tblReps[id],0))</f>
        <v>3</v>
      </c>
      <c r="K2580" s="25" t="str">
        <f>INDEX(tblRegions[name],MATCH(J2580,tblRegions[id],0))</f>
        <v>Southeast</v>
      </c>
    </row>
    <row r="2581" spans="1:11" ht="15" customHeight="1" x14ac:dyDescent="0.3">
      <c r="A2581" s="25">
        <f>Raw_Orders!A2581</f>
        <v>2580</v>
      </c>
      <c r="B2581" s="25">
        <f>Raw_Orders!B2581</f>
        <v>2931</v>
      </c>
      <c r="C2581" s="30">
        <f>INT(Raw_Orders!C2581)</f>
        <v>42034</v>
      </c>
      <c r="D2581" s="25">
        <f t="shared" si="120"/>
        <v>2015</v>
      </c>
      <c r="E2581" s="25">
        <f t="shared" si="121"/>
        <v>1</v>
      </c>
      <c r="F2581" s="25" t="str">
        <f t="shared" si="122"/>
        <v>Jan</v>
      </c>
      <c r="G2581" s="25">
        <f>Raw_Orders!G2581</f>
        <v>334</v>
      </c>
      <c r="H2581" s="29">
        <f>Raw_Orders!K2581</f>
        <v>1759.22</v>
      </c>
      <c r="I2581" s="25">
        <f>INDEX(tblAccounts[sales_rep_id],MATCH(B2581,tblAccounts[id],0))</f>
        <v>321890</v>
      </c>
      <c r="J2581" s="25">
        <f>INDEX(tblReps[region_id],MATCH(I2581,tblReps[id],0))</f>
        <v>3</v>
      </c>
      <c r="K2581" s="25" t="str">
        <f>INDEX(tblRegions[name],MATCH(J2581,tblRegions[id],0))</f>
        <v>Southeast</v>
      </c>
    </row>
    <row r="2582" spans="1:11" ht="15" customHeight="1" x14ac:dyDescent="0.3">
      <c r="A2582" s="25">
        <f>Raw_Orders!A2582</f>
        <v>2581</v>
      </c>
      <c r="B2582" s="25">
        <f>Raw_Orders!B2582</f>
        <v>2931</v>
      </c>
      <c r="C2582" s="30">
        <f>INT(Raw_Orders!C2582)</f>
        <v>42063</v>
      </c>
      <c r="D2582" s="25">
        <f t="shared" si="120"/>
        <v>2015</v>
      </c>
      <c r="E2582" s="25">
        <f t="shared" si="121"/>
        <v>2</v>
      </c>
      <c r="F2582" s="25" t="str">
        <f t="shared" si="122"/>
        <v>Feb</v>
      </c>
      <c r="G2582" s="25">
        <f>Raw_Orders!G2582</f>
        <v>371</v>
      </c>
      <c r="H2582" s="29">
        <f>Raw_Orders!K2582</f>
        <v>2072.67</v>
      </c>
      <c r="I2582" s="25">
        <f>INDEX(tblAccounts[sales_rep_id],MATCH(B2582,tblAccounts[id],0))</f>
        <v>321890</v>
      </c>
      <c r="J2582" s="25">
        <f>INDEX(tblReps[region_id],MATCH(I2582,tblReps[id],0))</f>
        <v>3</v>
      </c>
      <c r="K2582" s="25" t="str">
        <f>INDEX(tblRegions[name],MATCH(J2582,tblRegions[id],0))</f>
        <v>Southeast</v>
      </c>
    </row>
    <row r="2583" spans="1:11" ht="15" customHeight="1" x14ac:dyDescent="0.3">
      <c r="A2583" s="25">
        <f>Raw_Orders!A2583</f>
        <v>2582</v>
      </c>
      <c r="B2583" s="25">
        <f>Raw_Orders!B2583</f>
        <v>2931</v>
      </c>
      <c r="C2583" s="30">
        <f>INT(Raw_Orders!C2583)</f>
        <v>42092</v>
      </c>
      <c r="D2583" s="25">
        <f t="shared" si="120"/>
        <v>2015</v>
      </c>
      <c r="E2583" s="25">
        <f t="shared" si="121"/>
        <v>3</v>
      </c>
      <c r="F2583" s="25" t="str">
        <f t="shared" si="122"/>
        <v>Mar</v>
      </c>
      <c r="G2583" s="25">
        <f>Raw_Orders!G2583</f>
        <v>362</v>
      </c>
      <c r="H2583" s="29">
        <f>Raw_Orders!K2583</f>
        <v>1918.88</v>
      </c>
      <c r="I2583" s="25">
        <f>INDEX(tblAccounts[sales_rep_id],MATCH(B2583,tblAccounts[id],0))</f>
        <v>321890</v>
      </c>
      <c r="J2583" s="25">
        <f>INDEX(tblReps[region_id],MATCH(I2583,tblReps[id],0))</f>
        <v>3</v>
      </c>
      <c r="K2583" s="25" t="str">
        <f>INDEX(tblRegions[name],MATCH(J2583,tblRegions[id],0))</f>
        <v>Southeast</v>
      </c>
    </row>
    <row r="2584" spans="1:11" ht="15" customHeight="1" x14ac:dyDescent="0.3">
      <c r="A2584" s="25">
        <f>Raw_Orders!A2584</f>
        <v>2583</v>
      </c>
      <c r="B2584" s="25">
        <f>Raw_Orders!B2584</f>
        <v>2931</v>
      </c>
      <c r="C2584" s="30">
        <f>INT(Raw_Orders!C2584)</f>
        <v>42122</v>
      </c>
      <c r="D2584" s="25">
        <f t="shared" si="120"/>
        <v>2015</v>
      </c>
      <c r="E2584" s="25">
        <f t="shared" si="121"/>
        <v>4</v>
      </c>
      <c r="F2584" s="25" t="str">
        <f t="shared" si="122"/>
        <v>Apr</v>
      </c>
      <c r="G2584" s="25">
        <f>Raw_Orders!G2584</f>
        <v>319</v>
      </c>
      <c r="H2584" s="29">
        <f>Raw_Orders!K2584</f>
        <v>1654.41</v>
      </c>
      <c r="I2584" s="25">
        <f>INDEX(tblAccounts[sales_rep_id],MATCH(B2584,tblAccounts[id],0))</f>
        <v>321890</v>
      </c>
      <c r="J2584" s="25">
        <f>INDEX(tblReps[region_id],MATCH(I2584,tblReps[id],0))</f>
        <v>3</v>
      </c>
      <c r="K2584" s="25" t="str">
        <f>INDEX(tblRegions[name],MATCH(J2584,tblRegions[id],0))</f>
        <v>Southeast</v>
      </c>
    </row>
    <row r="2585" spans="1:11" ht="15" customHeight="1" x14ac:dyDescent="0.3">
      <c r="A2585" s="25">
        <f>Raw_Orders!A2585</f>
        <v>2584</v>
      </c>
      <c r="B2585" s="25">
        <f>Raw_Orders!B2585</f>
        <v>2931</v>
      </c>
      <c r="C2585" s="30">
        <f>INT(Raw_Orders!C2585)</f>
        <v>42151</v>
      </c>
      <c r="D2585" s="25">
        <f t="shared" si="120"/>
        <v>2015</v>
      </c>
      <c r="E2585" s="25">
        <f t="shared" si="121"/>
        <v>5</v>
      </c>
      <c r="F2585" s="25" t="str">
        <f t="shared" si="122"/>
        <v>May</v>
      </c>
      <c r="G2585" s="25">
        <f>Raw_Orders!G2585</f>
        <v>304</v>
      </c>
      <c r="H2585" s="29">
        <f>Raw_Orders!K2585</f>
        <v>1641.45</v>
      </c>
      <c r="I2585" s="25">
        <f>INDEX(tblAccounts[sales_rep_id],MATCH(B2585,tblAccounts[id],0))</f>
        <v>321890</v>
      </c>
      <c r="J2585" s="25">
        <f>INDEX(tblReps[region_id],MATCH(I2585,tblReps[id],0))</f>
        <v>3</v>
      </c>
      <c r="K2585" s="25" t="str">
        <f>INDEX(tblRegions[name],MATCH(J2585,tblRegions[id],0))</f>
        <v>Southeast</v>
      </c>
    </row>
    <row r="2586" spans="1:11" ht="15" customHeight="1" x14ac:dyDescent="0.3">
      <c r="A2586" s="25">
        <f>Raw_Orders!A2586</f>
        <v>2585</v>
      </c>
      <c r="B2586" s="25">
        <f>Raw_Orders!B2586</f>
        <v>2931</v>
      </c>
      <c r="C2586" s="30">
        <f>INT(Raw_Orders!C2586)</f>
        <v>42180</v>
      </c>
      <c r="D2586" s="25">
        <f t="shared" si="120"/>
        <v>2015</v>
      </c>
      <c r="E2586" s="25">
        <f t="shared" si="121"/>
        <v>6</v>
      </c>
      <c r="F2586" s="25" t="str">
        <f t="shared" si="122"/>
        <v>Jun</v>
      </c>
      <c r="G2586" s="25">
        <f>Raw_Orders!G2586</f>
        <v>303</v>
      </c>
      <c r="H2586" s="29">
        <f>Raw_Orders!K2586</f>
        <v>1625.16</v>
      </c>
      <c r="I2586" s="25">
        <f>INDEX(tblAccounts[sales_rep_id],MATCH(B2586,tblAccounts[id],0))</f>
        <v>321890</v>
      </c>
      <c r="J2586" s="25">
        <f>INDEX(tblReps[region_id],MATCH(I2586,tblReps[id],0))</f>
        <v>3</v>
      </c>
      <c r="K2586" s="25" t="str">
        <f>INDEX(tblRegions[name],MATCH(J2586,tblRegions[id],0))</f>
        <v>Southeast</v>
      </c>
    </row>
    <row r="2587" spans="1:11" ht="15" customHeight="1" x14ac:dyDescent="0.3">
      <c r="A2587" s="25">
        <f>Raw_Orders!A2587</f>
        <v>2586</v>
      </c>
      <c r="B2587" s="25">
        <f>Raw_Orders!B2587</f>
        <v>2931</v>
      </c>
      <c r="C2587" s="30">
        <f>INT(Raw_Orders!C2587)</f>
        <v>42210</v>
      </c>
      <c r="D2587" s="25">
        <f t="shared" si="120"/>
        <v>2015</v>
      </c>
      <c r="E2587" s="25">
        <f t="shared" si="121"/>
        <v>7</v>
      </c>
      <c r="F2587" s="25" t="str">
        <f t="shared" si="122"/>
        <v>Jul</v>
      </c>
      <c r="G2587" s="25">
        <f>Raw_Orders!G2587</f>
        <v>446</v>
      </c>
      <c r="H2587" s="29">
        <f>Raw_Orders!K2587</f>
        <v>2587.63</v>
      </c>
      <c r="I2587" s="25">
        <f>INDEX(tblAccounts[sales_rep_id],MATCH(B2587,tblAccounts[id],0))</f>
        <v>321890</v>
      </c>
      <c r="J2587" s="25">
        <f>INDEX(tblReps[region_id],MATCH(I2587,tblReps[id],0))</f>
        <v>3</v>
      </c>
      <c r="K2587" s="25" t="str">
        <f>INDEX(tblRegions[name],MATCH(J2587,tblRegions[id],0))</f>
        <v>Southeast</v>
      </c>
    </row>
    <row r="2588" spans="1:11" ht="15" customHeight="1" x14ac:dyDescent="0.3">
      <c r="A2588" s="25">
        <f>Raw_Orders!A2588</f>
        <v>2587</v>
      </c>
      <c r="B2588" s="25">
        <f>Raw_Orders!B2588</f>
        <v>2931</v>
      </c>
      <c r="C2588" s="30">
        <f>INT(Raw_Orders!C2588)</f>
        <v>42239</v>
      </c>
      <c r="D2588" s="25">
        <f t="shared" si="120"/>
        <v>2015</v>
      </c>
      <c r="E2588" s="25">
        <f t="shared" si="121"/>
        <v>8</v>
      </c>
      <c r="F2588" s="25" t="str">
        <f t="shared" si="122"/>
        <v>Aug</v>
      </c>
      <c r="G2588" s="25">
        <f>Raw_Orders!G2588</f>
        <v>358</v>
      </c>
      <c r="H2588" s="29">
        <f>Raw_Orders!K2588</f>
        <v>1952.17</v>
      </c>
      <c r="I2588" s="25">
        <f>INDEX(tblAccounts[sales_rep_id],MATCH(B2588,tblAccounts[id],0))</f>
        <v>321890</v>
      </c>
      <c r="J2588" s="25">
        <f>INDEX(tblReps[region_id],MATCH(I2588,tblReps[id],0))</f>
        <v>3</v>
      </c>
      <c r="K2588" s="25" t="str">
        <f>INDEX(tblRegions[name],MATCH(J2588,tblRegions[id],0))</f>
        <v>Southeast</v>
      </c>
    </row>
    <row r="2589" spans="1:11" ht="15" customHeight="1" x14ac:dyDescent="0.3">
      <c r="A2589" s="25">
        <f>Raw_Orders!A2589</f>
        <v>2588</v>
      </c>
      <c r="B2589" s="25">
        <f>Raw_Orders!B2589</f>
        <v>2931</v>
      </c>
      <c r="C2589" s="30">
        <f>INT(Raw_Orders!C2589)</f>
        <v>42269</v>
      </c>
      <c r="D2589" s="25">
        <f t="shared" si="120"/>
        <v>2015</v>
      </c>
      <c r="E2589" s="25">
        <f t="shared" si="121"/>
        <v>9</v>
      </c>
      <c r="F2589" s="25" t="str">
        <f t="shared" si="122"/>
        <v>Sep</v>
      </c>
      <c r="G2589" s="25">
        <f>Raw_Orders!G2589</f>
        <v>351</v>
      </c>
      <c r="H2589" s="29">
        <f>Raw_Orders!K2589</f>
        <v>1914.64</v>
      </c>
      <c r="I2589" s="25">
        <f>INDEX(tblAccounts[sales_rep_id],MATCH(B2589,tblAccounts[id],0))</f>
        <v>321890</v>
      </c>
      <c r="J2589" s="25">
        <f>INDEX(tblReps[region_id],MATCH(I2589,tblReps[id],0))</f>
        <v>3</v>
      </c>
      <c r="K2589" s="25" t="str">
        <f>INDEX(tblRegions[name],MATCH(J2589,tblRegions[id],0))</f>
        <v>Southeast</v>
      </c>
    </row>
    <row r="2590" spans="1:11" ht="15" customHeight="1" x14ac:dyDescent="0.3">
      <c r="A2590" s="25">
        <f>Raw_Orders!A2590</f>
        <v>2589</v>
      </c>
      <c r="B2590" s="25">
        <f>Raw_Orders!B2590</f>
        <v>2931</v>
      </c>
      <c r="C2590" s="30">
        <f>INT(Raw_Orders!C2590)</f>
        <v>42299</v>
      </c>
      <c r="D2590" s="25">
        <f t="shared" si="120"/>
        <v>2015</v>
      </c>
      <c r="E2590" s="25">
        <f t="shared" si="121"/>
        <v>10</v>
      </c>
      <c r="F2590" s="25" t="str">
        <f t="shared" si="122"/>
        <v>Oct</v>
      </c>
      <c r="G2590" s="25">
        <f>Raw_Orders!G2590</f>
        <v>405</v>
      </c>
      <c r="H2590" s="29">
        <f>Raw_Orders!K2590</f>
        <v>2231.17</v>
      </c>
      <c r="I2590" s="25">
        <f>INDEX(tblAccounts[sales_rep_id],MATCH(B2590,tblAccounts[id],0))</f>
        <v>321890</v>
      </c>
      <c r="J2590" s="25">
        <f>INDEX(tblReps[region_id],MATCH(I2590,tblReps[id],0))</f>
        <v>3</v>
      </c>
      <c r="K2590" s="25" t="str">
        <f>INDEX(tblRegions[name],MATCH(J2590,tblRegions[id],0))</f>
        <v>Southeast</v>
      </c>
    </row>
    <row r="2591" spans="1:11" ht="15" customHeight="1" x14ac:dyDescent="0.3">
      <c r="A2591" s="25">
        <f>Raw_Orders!A2591</f>
        <v>2590</v>
      </c>
      <c r="B2591" s="25">
        <f>Raw_Orders!B2591</f>
        <v>2931</v>
      </c>
      <c r="C2591" s="30">
        <f>INT(Raw_Orders!C2591)</f>
        <v>42328</v>
      </c>
      <c r="D2591" s="25">
        <f t="shared" si="120"/>
        <v>2015</v>
      </c>
      <c r="E2591" s="25">
        <f t="shared" si="121"/>
        <v>11</v>
      </c>
      <c r="F2591" s="25" t="str">
        <f t="shared" si="122"/>
        <v>Nov</v>
      </c>
      <c r="G2591" s="25">
        <f>Raw_Orders!G2591</f>
        <v>316</v>
      </c>
      <c r="H2591" s="29">
        <f>Raw_Orders!K2591</f>
        <v>1670.74</v>
      </c>
      <c r="I2591" s="25">
        <f>INDEX(tblAccounts[sales_rep_id],MATCH(B2591,tblAccounts[id],0))</f>
        <v>321890</v>
      </c>
      <c r="J2591" s="25">
        <f>INDEX(tblReps[region_id],MATCH(I2591,tblReps[id],0))</f>
        <v>3</v>
      </c>
      <c r="K2591" s="25" t="str">
        <f>INDEX(tblRegions[name],MATCH(J2591,tblRegions[id],0))</f>
        <v>Southeast</v>
      </c>
    </row>
    <row r="2592" spans="1:11" ht="15" customHeight="1" x14ac:dyDescent="0.3">
      <c r="A2592" s="25">
        <f>Raw_Orders!A2592</f>
        <v>2591</v>
      </c>
      <c r="B2592" s="25">
        <f>Raw_Orders!B2592</f>
        <v>2931</v>
      </c>
      <c r="C2592" s="30">
        <f>INT(Raw_Orders!C2592)</f>
        <v>42357</v>
      </c>
      <c r="D2592" s="25">
        <f t="shared" si="120"/>
        <v>2015</v>
      </c>
      <c r="E2592" s="25">
        <f t="shared" si="121"/>
        <v>12</v>
      </c>
      <c r="F2592" s="25" t="str">
        <f t="shared" si="122"/>
        <v>Dec</v>
      </c>
      <c r="G2592" s="25">
        <f>Raw_Orders!G2592</f>
        <v>373</v>
      </c>
      <c r="H2592" s="29">
        <f>Raw_Orders!K2592</f>
        <v>2002.61</v>
      </c>
      <c r="I2592" s="25">
        <f>INDEX(tblAccounts[sales_rep_id],MATCH(B2592,tblAccounts[id],0))</f>
        <v>321890</v>
      </c>
      <c r="J2592" s="25">
        <f>INDEX(tblReps[region_id],MATCH(I2592,tblReps[id],0))</f>
        <v>3</v>
      </c>
      <c r="K2592" s="25" t="str">
        <f>INDEX(tblRegions[name],MATCH(J2592,tblRegions[id],0))</f>
        <v>Southeast</v>
      </c>
    </row>
    <row r="2593" spans="1:11" ht="15" customHeight="1" x14ac:dyDescent="0.3">
      <c r="A2593" s="25">
        <f>Raw_Orders!A2593</f>
        <v>2592</v>
      </c>
      <c r="B2593" s="25">
        <f>Raw_Orders!B2593</f>
        <v>2931</v>
      </c>
      <c r="C2593" s="30">
        <f>INT(Raw_Orders!C2593)</f>
        <v>42387</v>
      </c>
      <c r="D2593" s="25">
        <f t="shared" si="120"/>
        <v>2016</v>
      </c>
      <c r="E2593" s="25">
        <f t="shared" si="121"/>
        <v>1</v>
      </c>
      <c r="F2593" s="25" t="str">
        <f t="shared" si="122"/>
        <v>Jan</v>
      </c>
      <c r="G2593" s="25">
        <f>Raw_Orders!G2593</f>
        <v>340</v>
      </c>
      <c r="H2593" s="29">
        <f>Raw_Orders!K2593</f>
        <v>1818.59</v>
      </c>
      <c r="I2593" s="25">
        <f>INDEX(tblAccounts[sales_rep_id],MATCH(B2593,tblAccounts[id],0))</f>
        <v>321890</v>
      </c>
      <c r="J2593" s="25">
        <f>INDEX(tblReps[region_id],MATCH(I2593,tblReps[id],0))</f>
        <v>3</v>
      </c>
      <c r="K2593" s="25" t="str">
        <f>INDEX(tblRegions[name],MATCH(J2593,tblRegions[id],0))</f>
        <v>Southeast</v>
      </c>
    </row>
    <row r="2594" spans="1:11" ht="15" customHeight="1" x14ac:dyDescent="0.3">
      <c r="A2594" s="25">
        <f>Raw_Orders!A2594</f>
        <v>2593</v>
      </c>
      <c r="B2594" s="25">
        <f>Raw_Orders!B2594</f>
        <v>2931</v>
      </c>
      <c r="C2594" s="30">
        <f>INT(Raw_Orders!C2594)</f>
        <v>42417</v>
      </c>
      <c r="D2594" s="25">
        <f t="shared" si="120"/>
        <v>2016</v>
      </c>
      <c r="E2594" s="25">
        <f t="shared" si="121"/>
        <v>2</v>
      </c>
      <c r="F2594" s="25" t="str">
        <f t="shared" si="122"/>
        <v>Feb</v>
      </c>
      <c r="G2594" s="25">
        <f>Raw_Orders!G2594</f>
        <v>397</v>
      </c>
      <c r="H2594" s="29">
        <f>Raw_Orders!K2594</f>
        <v>2184.9899999999998</v>
      </c>
      <c r="I2594" s="25">
        <f>INDEX(tblAccounts[sales_rep_id],MATCH(B2594,tblAccounts[id],0))</f>
        <v>321890</v>
      </c>
      <c r="J2594" s="25">
        <f>INDEX(tblReps[region_id],MATCH(I2594,tblReps[id],0))</f>
        <v>3</v>
      </c>
      <c r="K2594" s="25" t="str">
        <f>INDEX(tblRegions[name],MATCH(J2594,tblRegions[id],0))</f>
        <v>Southeast</v>
      </c>
    </row>
    <row r="2595" spans="1:11" ht="15" customHeight="1" x14ac:dyDescent="0.3">
      <c r="A2595" s="25">
        <f>Raw_Orders!A2595</f>
        <v>2594</v>
      </c>
      <c r="B2595" s="25">
        <f>Raw_Orders!B2595</f>
        <v>2931</v>
      </c>
      <c r="C2595" s="30">
        <f>INT(Raw_Orders!C2595)</f>
        <v>42447</v>
      </c>
      <c r="D2595" s="25">
        <f t="shared" si="120"/>
        <v>2016</v>
      </c>
      <c r="E2595" s="25">
        <f t="shared" si="121"/>
        <v>3</v>
      </c>
      <c r="F2595" s="25" t="str">
        <f t="shared" si="122"/>
        <v>Mar</v>
      </c>
      <c r="G2595" s="25">
        <f>Raw_Orders!G2595</f>
        <v>521</v>
      </c>
      <c r="H2595" s="29">
        <f>Raw_Orders!K2595</f>
        <v>3148.65</v>
      </c>
      <c r="I2595" s="25">
        <f>INDEX(tblAccounts[sales_rep_id],MATCH(B2595,tblAccounts[id],0))</f>
        <v>321890</v>
      </c>
      <c r="J2595" s="25">
        <f>INDEX(tblReps[region_id],MATCH(I2595,tblReps[id],0))</f>
        <v>3</v>
      </c>
      <c r="K2595" s="25" t="str">
        <f>INDEX(tblRegions[name],MATCH(J2595,tblRegions[id],0))</f>
        <v>Southeast</v>
      </c>
    </row>
    <row r="2596" spans="1:11" ht="15" customHeight="1" x14ac:dyDescent="0.3">
      <c r="A2596" s="25">
        <f>Raw_Orders!A2596</f>
        <v>2595</v>
      </c>
      <c r="B2596" s="25">
        <f>Raw_Orders!B2596</f>
        <v>2931</v>
      </c>
      <c r="C2596" s="30">
        <f>INT(Raw_Orders!C2596)</f>
        <v>42476</v>
      </c>
      <c r="D2596" s="25">
        <f t="shared" si="120"/>
        <v>2016</v>
      </c>
      <c r="E2596" s="25">
        <f t="shared" si="121"/>
        <v>4</v>
      </c>
      <c r="F2596" s="25" t="str">
        <f t="shared" si="122"/>
        <v>Apr</v>
      </c>
      <c r="G2596" s="25">
        <f>Raw_Orders!G2596</f>
        <v>342</v>
      </c>
      <c r="H2596" s="29">
        <f>Raw_Orders!K2596</f>
        <v>1849.2</v>
      </c>
      <c r="I2596" s="25">
        <f>INDEX(tblAccounts[sales_rep_id],MATCH(B2596,tblAccounts[id],0))</f>
        <v>321890</v>
      </c>
      <c r="J2596" s="25">
        <f>INDEX(tblReps[region_id],MATCH(I2596,tblReps[id],0))</f>
        <v>3</v>
      </c>
      <c r="K2596" s="25" t="str">
        <f>INDEX(tblRegions[name],MATCH(J2596,tblRegions[id],0))</f>
        <v>Southeast</v>
      </c>
    </row>
    <row r="2597" spans="1:11" ht="15" customHeight="1" x14ac:dyDescent="0.3">
      <c r="A2597" s="25">
        <f>Raw_Orders!A2597</f>
        <v>2596</v>
      </c>
      <c r="B2597" s="25">
        <f>Raw_Orders!B2597</f>
        <v>2931</v>
      </c>
      <c r="C2597" s="30">
        <f>INT(Raw_Orders!C2597)</f>
        <v>42506</v>
      </c>
      <c r="D2597" s="25">
        <f t="shared" si="120"/>
        <v>2016</v>
      </c>
      <c r="E2597" s="25">
        <f t="shared" si="121"/>
        <v>5</v>
      </c>
      <c r="F2597" s="25" t="str">
        <f t="shared" si="122"/>
        <v>May</v>
      </c>
      <c r="G2597" s="25">
        <f>Raw_Orders!G2597</f>
        <v>449</v>
      </c>
      <c r="H2597" s="29">
        <f>Raw_Orders!K2597</f>
        <v>2550</v>
      </c>
      <c r="I2597" s="25">
        <f>INDEX(tblAccounts[sales_rep_id],MATCH(B2597,tblAccounts[id],0))</f>
        <v>321890</v>
      </c>
      <c r="J2597" s="25">
        <f>INDEX(tblReps[region_id],MATCH(I2597,tblReps[id],0))</f>
        <v>3</v>
      </c>
      <c r="K2597" s="25" t="str">
        <f>INDEX(tblRegions[name],MATCH(J2597,tblRegions[id],0))</f>
        <v>Southeast</v>
      </c>
    </row>
    <row r="2598" spans="1:11" ht="15" customHeight="1" x14ac:dyDescent="0.3">
      <c r="A2598" s="25">
        <f>Raw_Orders!A2598</f>
        <v>2597</v>
      </c>
      <c r="B2598" s="25">
        <f>Raw_Orders!B2598</f>
        <v>2931</v>
      </c>
      <c r="C2598" s="30">
        <f>INT(Raw_Orders!C2598)</f>
        <v>42535</v>
      </c>
      <c r="D2598" s="25">
        <f t="shared" si="120"/>
        <v>2016</v>
      </c>
      <c r="E2598" s="25">
        <f t="shared" si="121"/>
        <v>6</v>
      </c>
      <c r="F2598" s="25" t="str">
        <f t="shared" si="122"/>
        <v>Jun</v>
      </c>
      <c r="G2598" s="25">
        <f>Raw_Orders!G2598</f>
        <v>315</v>
      </c>
      <c r="H2598" s="29">
        <f>Raw_Orders!K2598</f>
        <v>1860.97</v>
      </c>
      <c r="I2598" s="25">
        <f>INDEX(tblAccounts[sales_rep_id],MATCH(B2598,tblAccounts[id],0))</f>
        <v>321890</v>
      </c>
      <c r="J2598" s="25">
        <f>INDEX(tblReps[region_id],MATCH(I2598,tblReps[id],0))</f>
        <v>3</v>
      </c>
      <c r="K2598" s="25" t="str">
        <f>INDEX(tblRegions[name],MATCH(J2598,tblRegions[id],0))</f>
        <v>Southeast</v>
      </c>
    </row>
    <row r="2599" spans="1:11" ht="15" customHeight="1" x14ac:dyDescent="0.3">
      <c r="A2599" s="25">
        <f>Raw_Orders!A2599</f>
        <v>2598</v>
      </c>
      <c r="B2599" s="25">
        <f>Raw_Orders!B2599</f>
        <v>2931</v>
      </c>
      <c r="C2599" s="30">
        <f>INT(Raw_Orders!C2599)</f>
        <v>42565</v>
      </c>
      <c r="D2599" s="25">
        <f t="shared" si="120"/>
        <v>2016</v>
      </c>
      <c r="E2599" s="25">
        <f t="shared" si="121"/>
        <v>7</v>
      </c>
      <c r="F2599" s="25" t="str">
        <f t="shared" si="122"/>
        <v>Jul</v>
      </c>
      <c r="G2599" s="25">
        <f>Raw_Orders!G2599</f>
        <v>334</v>
      </c>
      <c r="H2599" s="29">
        <f>Raw_Orders!K2599</f>
        <v>1752.96</v>
      </c>
      <c r="I2599" s="25">
        <f>INDEX(tblAccounts[sales_rep_id],MATCH(B2599,tblAccounts[id],0))</f>
        <v>321890</v>
      </c>
      <c r="J2599" s="25">
        <f>INDEX(tblReps[region_id],MATCH(I2599,tblReps[id],0))</f>
        <v>3</v>
      </c>
      <c r="K2599" s="25" t="str">
        <f>INDEX(tblRegions[name],MATCH(J2599,tblRegions[id],0))</f>
        <v>Southeast</v>
      </c>
    </row>
    <row r="2600" spans="1:11" ht="15" customHeight="1" x14ac:dyDescent="0.3">
      <c r="A2600" s="25">
        <f>Raw_Orders!A2600</f>
        <v>2599</v>
      </c>
      <c r="B2600" s="25">
        <f>Raw_Orders!B2600</f>
        <v>2931</v>
      </c>
      <c r="C2600" s="30">
        <f>INT(Raw_Orders!C2600)</f>
        <v>42595</v>
      </c>
      <c r="D2600" s="25">
        <f t="shared" si="120"/>
        <v>2016</v>
      </c>
      <c r="E2600" s="25">
        <f t="shared" si="121"/>
        <v>8</v>
      </c>
      <c r="F2600" s="25" t="str">
        <f t="shared" si="122"/>
        <v>Aug</v>
      </c>
      <c r="G2600" s="25">
        <f>Raw_Orders!G2600</f>
        <v>335</v>
      </c>
      <c r="H2600" s="29">
        <f>Raw_Orders!K2600</f>
        <v>1816.77</v>
      </c>
      <c r="I2600" s="25">
        <f>INDEX(tblAccounts[sales_rep_id],MATCH(B2600,tblAccounts[id],0))</f>
        <v>321890</v>
      </c>
      <c r="J2600" s="25">
        <f>INDEX(tblReps[region_id],MATCH(I2600,tblReps[id],0))</f>
        <v>3</v>
      </c>
      <c r="K2600" s="25" t="str">
        <f>INDEX(tblRegions[name],MATCH(J2600,tblRegions[id],0))</f>
        <v>Southeast</v>
      </c>
    </row>
    <row r="2601" spans="1:11" ht="15" customHeight="1" x14ac:dyDescent="0.3">
      <c r="A2601" s="25">
        <f>Raw_Orders!A2601</f>
        <v>2600</v>
      </c>
      <c r="B2601" s="25">
        <f>Raw_Orders!B2601</f>
        <v>2931</v>
      </c>
      <c r="C2601" s="30">
        <f>INT(Raw_Orders!C2601)</f>
        <v>42625</v>
      </c>
      <c r="D2601" s="25">
        <f t="shared" si="120"/>
        <v>2016</v>
      </c>
      <c r="E2601" s="25">
        <f t="shared" si="121"/>
        <v>9</v>
      </c>
      <c r="F2601" s="25" t="str">
        <f t="shared" si="122"/>
        <v>Sep</v>
      </c>
      <c r="G2601" s="25">
        <f>Raw_Orders!G2601</f>
        <v>332</v>
      </c>
      <c r="H2601" s="29">
        <f>Raw_Orders!K2601</f>
        <v>1700.5</v>
      </c>
      <c r="I2601" s="25">
        <f>INDEX(tblAccounts[sales_rep_id],MATCH(B2601,tblAccounts[id],0))</f>
        <v>321890</v>
      </c>
      <c r="J2601" s="25">
        <f>INDEX(tblReps[region_id],MATCH(I2601,tblReps[id],0))</f>
        <v>3</v>
      </c>
      <c r="K2601" s="25" t="str">
        <f>INDEX(tblRegions[name],MATCH(J2601,tblRegions[id],0))</f>
        <v>Southeast</v>
      </c>
    </row>
    <row r="2602" spans="1:11" ht="15" customHeight="1" x14ac:dyDescent="0.3">
      <c r="A2602" s="25">
        <f>Raw_Orders!A2602</f>
        <v>2601</v>
      </c>
      <c r="B2602" s="25">
        <f>Raw_Orders!B2602</f>
        <v>2931</v>
      </c>
      <c r="C2602" s="30">
        <f>INT(Raw_Orders!C2602)</f>
        <v>42654</v>
      </c>
      <c r="D2602" s="25">
        <f t="shared" si="120"/>
        <v>2016</v>
      </c>
      <c r="E2602" s="25">
        <f t="shared" si="121"/>
        <v>10</v>
      </c>
      <c r="F2602" s="25" t="str">
        <f t="shared" si="122"/>
        <v>Oct</v>
      </c>
      <c r="G2602" s="25">
        <f>Raw_Orders!G2602</f>
        <v>350</v>
      </c>
      <c r="H2602" s="29">
        <f>Raw_Orders!K2602</f>
        <v>1870.32</v>
      </c>
      <c r="I2602" s="25">
        <f>INDEX(tblAccounts[sales_rep_id],MATCH(B2602,tblAccounts[id],0))</f>
        <v>321890</v>
      </c>
      <c r="J2602" s="25">
        <f>INDEX(tblReps[region_id],MATCH(I2602,tblReps[id],0))</f>
        <v>3</v>
      </c>
      <c r="K2602" s="25" t="str">
        <f>INDEX(tblRegions[name],MATCH(J2602,tblRegions[id],0))</f>
        <v>Southeast</v>
      </c>
    </row>
    <row r="2603" spans="1:11" ht="15" customHeight="1" x14ac:dyDescent="0.3">
      <c r="A2603" s="25">
        <f>Raw_Orders!A2603</f>
        <v>2602</v>
      </c>
      <c r="B2603" s="25">
        <f>Raw_Orders!B2603</f>
        <v>2931</v>
      </c>
      <c r="C2603" s="30">
        <f>INT(Raw_Orders!C2603)</f>
        <v>42684</v>
      </c>
      <c r="D2603" s="25">
        <f t="shared" si="120"/>
        <v>2016</v>
      </c>
      <c r="E2603" s="25">
        <f t="shared" si="121"/>
        <v>11</v>
      </c>
      <c r="F2603" s="25" t="str">
        <f t="shared" si="122"/>
        <v>Nov</v>
      </c>
      <c r="G2603" s="25">
        <f>Raw_Orders!G2603</f>
        <v>89</v>
      </c>
      <c r="H2603" s="29">
        <f>Raw_Orders!K2603</f>
        <v>684.35</v>
      </c>
      <c r="I2603" s="25">
        <f>INDEX(tblAccounts[sales_rep_id],MATCH(B2603,tblAccounts[id],0))</f>
        <v>321890</v>
      </c>
      <c r="J2603" s="25">
        <f>INDEX(tblReps[region_id],MATCH(I2603,tblReps[id],0))</f>
        <v>3</v>
      </c>
      <c r="K2603" s="25" t="str">
        <f>INDEX(tblRegions[name],MATCH(J2603,tblRegions[id],0))</f>
        <v>Southeast</v>
      </c>
    </row>
    <row r="2604" spans="1:11" ht="15" customHeight="1" x14ac:dyDescent="0.3">
      <c r="A2604" s="25">
        <f>Raw_Orders!A2604</f>
        <v>2603</v>
      </c>
      <c r="B2604" s="25">
        <f>Raw_Orders!B2604</f>
        <v>2931</v>
      </c>
      <c r="C2604" s="30">
        <f>INT(Raw_Orders!C2604)</f>
        <v>42713</v>
      </c>
      <c r="D2604" s="25">
        <f t="shared" si="120"/>
        <v>2016</v>
      </c>
      <c r="E2604" s="25">
        <f t="shared" si="121"/>
        <v>12</v>
      </c>
      <c r="F2604" s="25" t="str">
        <f t="shared" si="122"/>
        <v>Dec</v>
      </c>
      <c r="G2604" s="25">
        <f>Raw_Orders!G2604</f>
        <v>356</v>
      </c>
      <c r="H2604" s="29">
        <f>Raw_Orders!K2604</f>
        <v>1915.32</v>
      </c>
      <c r="I2604" s="25">
        <f>INDEX(tblAccounts[sales_rep_id],MATCH(B2604,tblAccounts[id],0))</f>
        <v>321890</v>
      </c>
      <c r="J2604" s="25">
        <f>INDEX(tblReps[region_id],MATCH(I2604,tblReps[id],0))</f>
        <v>3</v>
      </c>
      <c r="K2604" s="25" t="str">
        <f>INDEX(tblRegions[name],MATCH(J2604,tblRegions[id],0))</f>
        <v>Southeast</v>
      </c>
    </row>
    <row r="2605" spans="1:11" ht="15" customHeight="1" x14ac:dyDescent="0.3">
      <c r="A2605" s="25">
        <f>Raw_Orders!A2605</f>
        <v>2604</v>
      </c>
      <c r="B2605" s="25">
        <f>Raw_Orders!B2605</f>
        <v>2941</v>
      </c>
      <c r="C2605" s="30">
        <f>INT(Raw_Orders!C2605)</f>
        <v>42732</v>
      </c>
      <c r="D2605" s="25">
        <f t="shared" si="120"/>
        <v>2016</v>
      </c>
      <c r="E2605" s="25">
        <f t="shared" si="121"/>
        <v>12</v>
      </c>
      <c r="F2605" s="25" t="str">
        <f t="shared" si="122"/>
        <v>Dec</v>
      </c>
      <c r="G2605" s="25">
        <f>Raw_Orders!G2605</f>
        <v>296</v>
      </c>
      <c r="H2605" s="29">
        <f>Raw_Orders!K2605</f>
        <v>1533.36</v>
      </c>
      <c r="I2605" s="25">
        <f>INDEX(tblAccounts[sales_rep_id],MATCH(B2605,tblAccounts[id],0))</f>
        <v>321800</v>
      </c>
      <c r="J2605" s="25">
        <f>INDEX(tblReps[region_id],MATCH(I2605,tblReps[id],0))</f>
        <v>3</v>
      </c>
      <c r="K2605" s="25" t="str">
        <f>INDEX(tblRegions[name],MATCH(J2605,tblRegions[id],0))</f>
        <v>Southeast</v>
      </c>
    </row>
    <row r="2606" spans="1:11" ht="15" customHeight="1" x14ac:dyDescent="0.3">
      <c r="A2606" s="25">
        <f>Raw_Orders!A2606</f>
        <v>2605</v>
      </c>
      <c r="B2606" s="25">
        <f>Raw_Orders!B2606</f>
        <v>2951</v>
      </c>
      <c r="C2606" s="30">
        <f>INT(Raw_Orders!C2606)</f>
        <v>42360</v>
      </c>
      <c r="D2606" s="25">
        <f t="shared" si="120"/>
        <v>2015</v>
      </c>
      <c r="E2606" s="25">
        <f t="shared" si="121"/>
        <v>12</v>
      </c>
      <c r="F2606" s="25" t="str">
        <f t="shared" si="122"/>
        <v>Dec</v>
      </c>
      <c r="G2606" s="25">
        <f>Raw_Orders!G2606</f>
        <v>491</v>
      </c>
      <c r="H2606" s="29">
        <f>Raw_Orders!K2606</f>
        <v>2450.09</v>
      </c>
      <c r="I2606" s="25">
        <f>INDEX(tblAccounts[sales_rep_id],MATCH(B2606,tblAccounts[id],0))</f>
        <v>321810</v>
      </c>
      <c r="J2606" s="25">
        <f>INDEX(tblReps[region_id],MATCH(I2606,tblReps[id],0))</f>
        <v>3</v>
      </c>
      <c r="K2606" s="25" t="str">
        <f>INDEX(tblRegions[name],MATCH(J2606,tblRegions[id],0))</f>
        <v>Southeast</v>
      </c>
    </row>
    <row r="2607" spans="1:11" ht="15" customHeight="1" x14ac:dyDescent="0.3">
      <c r="A2607" s="25">
        <f>Raw_Orders!A2607</f>
        <v>2606</v>
      </c>
      <c r="B2607" s="25">
        <f>Raw_Orders!B2607</f>
        <v>2951</v>
      </c>
      <c r="C2607" s="30">
        <f>INT(Raw_Orders!C2607)</f>
        <v>42389</v>
      </c>
      <c r="D2607" s="25">
        <f t="shared" si="120"/>
        <v>2016</v>
      </c>
      <c r="E2607" s="25">
        <f t="shared" si="121"/>
        <v>1</v>
      </c>
      <c r="F2607" s="25" t="str">
        <f t="shared" si="122"/>
        <v>Jan</v>
      </c>
      <c r="G2607" s="25">
        <f>Raw_Orders!G2607</f>
        <v>488</v>
      </c>
      <c r="H2607" s="29">
        <f>Raw_Orders!K2607</f>
        <v>2597.21</v>
      </c>
      <c r="I2607" s="25">
        <f>INDEX(tblAccounts[sales_rep_id],MATCH(B2607,tblAccounts[id],0))</f>
        <v>321810</v>
      </c>
      <c r="J2607" s="25">
        <f>INDEX(tblReps[region_id],MATCH(I2607,tblReps[id],0))</f>
        <v>3</v>
      </c>
      <c r="K2607" s="25" t="str">
        <f>INDEX(tblRegions[name],MATCH(J2607,tblRegions[id],0))</f>
        <v>Southeast</v>
      </c>
    </row>
    <row r="2608" spans="1:11" ht="15" customHeight="1" x14ac:dyDescent="0.3">
      <c r="A2608" s="25">
        <f>Raw_Orders!A2608</f>
        <v>2607</v>
      </c>
      <c r="B2608" s="25">
        <f>Raw_Orders!B2608</f>
        <v>2951</v>
      </c>
      <c r="C2608" s="30">
        <f>INT(Raw_Orders!C2608)</f>
        <v>42418</v>
      </c>
      <c r="D2608" s="25">
        <f t="shared" si="120"/>
        <v>2016</v>
      </c>
      <c r="E2608" s="25">
        <f t="shared" si="121"/>
        <v>2</v>
      </c>
      <c r="F2608" s="25" t="str">
        <f t="shared" si="122"/>
        <v>Feb</v>
      </c>
      <c r="G2608" s="25">
        <f>Raw_Orders!G2608</f>
        <v>513</v>
      </c>
      <c r="H2608" s="29">
        <f>Raw_Orders!K2608</f>
        <v>2589.87</v>
      </c>
      <c r="I2608" s="25">
        <f>INDEX(tblAccounts[sales_rep_id],MATCH(B2608,tblAccounts[id],0))</f>
        <v>321810</v>
      </c>
      <c r="J2608" s="25">
        <f>INDEX(tblReps[region_id],MATCH(I2608,tblReps[id],0))</f>
        <v>3</v>
      </c>
      <c r="K2608" s="25" t="str">
        <f>INDEX(tblRegions[name],MATCH(J2608,tblRegions[id],0))</f>
        <v>Southeast</v>
      </c>
    </row>
    <row r="2609" spans="1:11" ht="15" customHeight="1" x14ac:dyDescent="0.3">
      <c r="A2609" s="25">
        <f>Raw_Orders!A2609</f>
        <v>2608</v>
      </c>
      <c r="B2609" s="25">
        <f>Raw_Orders!B2609</f>
        <v>2951</v>
      </c>
      <c r="C2609" s="30">
        <f>INT(Raw_Orders!C2609)</f>
        <v>42448</v>
      </c>
      <c r="D2609" s="25">
        <f t="shared" si="120"/>
        <v>2016</v>
      </c>
      <c r="E2609" s="25">
        <f t="shared" si="121"/>
        <v>3</v>
      </c>
      <c r="F2609" s="25" t="str">
        <f t="shared" si="122"/>
        <v>Mar</v>
      </c>
      <c r="G2609" s="25">
        <f>Raw_Orders!G2609</f>
        <v>487</v>
      </c>
      <c r="H2609" s="29">
        <f>Raw_Orders!K2609</f>
        <v>2432.63</v>
      </c>
      <c r="I2609" s="25">
        <f>INDEX(tblAccounts[sales_rep_id],MATCH(B2609,tblAccounts[id],0))</f>
        <v>321810</v>
      </c>
      <c r="J2609" s="25">
        <f>INDEX(tblReps[region_id],MATCH(I2609,tblReps[id],0))</f>
        <v>3</v>
      </c>
      <c r="K2609" s="25" t="str">
        <f>INDEX(tblRegions[name],MATCH(J2609,tblRegions[id],0))</f>
        <v>Southeast</v>
      </c>
    </row>
    <row r="2610" spans="1:11" ht="15" customHeight="1" x14ac:dyDescent="0.3">
      <c r="A2610" s="25">
        <f>Raw_Orders!A2610</f>
        <v>2609</v>
      </c>
      <c r="B2610" s="25">
        <f>Raw_Orders!B2610</f>
        <v>2951</v>
      </c>
      <c r="C2610" s="30">
        <f>INT(Raw_Orders!C2610)</f>
        <v>42477</v>
      </c>
      <c r="D2610" s="25">
        <f t="shared" si="120"/>
        <v>2016</v>
      </c>
      <c r="E2610" s="25">
        <f t="shared" si="121"/>
        <v>4</v>
      </c>
      <c r="F2610" s="25" t="str">
        <f t="shared" si="122"/>
        <v>Apr</v>
      </c>
      <c r="G2610" s="25">
        <f>Raw_Orders!G2610</f>
        <v>519</v>
      </c>
      <c r="H2610" s="29">
        <f>Raw_Orders!K2610</f>
        <v>2624.81</v>
      </c>
      <c r="I2610" s="25">
        <f>INDEX(tblAccounts[sales_rep_id],MATCH(B2610,tblAccounts[id],0))</f>
        <v>321810</v>
      </c>
      <c r="J2610" s="25">
        <f>INDEX(tblReps[region_id],MATCH(I2610,tblReps[id],0))</f>
        <v>3</v>
      </c>
      <c r="K2610" s="25" t="str">
        <f>INDEX(tblRegions[name],MATCH(J2610,tblRegions[id],0))</f>
        <v>Southeast</v>
      </c>
    </row>
    <row r="2611" spans="1:11" ht="15" customHeight="1" x14ac:dyDescent="0.3">
      <c r="A2611" s="25">
        <f>Raw_Orders!A2611</f>
        <v>2610</v>
      </c>
      <c r="B2611" s="25">
        <f>Raw_Orders!B2611</f>
        <v>2951</v>
      </c>
      <c r="C2611" s="30">
        <f>INT(Raw_Orders!C2611)</f>
        <v>42506</v>
      </c>
      <c r="D2611" s="25">
        <f t="shared" si="120"/>
        <v>2016</v>
      </c>
      <c r="E2611" s="25">
        <f t="shared" si="121"/>
        <v>5</v>
      </c>
      <c r="F2611" s="25" t="str">
        <f t="shared" si="122"/>
        <v>May</v>
      </c>
      <c r="G2611" s="25">
        <f>Raw_Orders!G2611</f>
        <v>508</v>
      </c>
      <c r="H2611" s="29">
        <f>Raw_Orders!K2611</f>
        <v>2534.92</v>
      </c>
      <c r="I2611" s="25">
        <f>INDEX(tblAccounts[sales_rep_id],MATCH(B2611,tblAccounts[id],0))</f>
        <v>321810</v>
      </c>
      <c r="J2611" s="25">
        <f>INDEX(tblReps[region_id],MATCH(I2611,tblReps[id],0))</f>
        <v>3</v>
      </c>
      <c r="K2611" s="25" t="str">
        <f>INDEX(tblRegions[name],MATCH(J2611,tblRegions[id],0))</f>
        <v>Southeast</v>
      </c>
    </row>
    <row r="2612" spans="1:11" ht="15" customHeight="1" x14ac:dyDescent="0.3">
      <c r="A2612" s="25">
        <f>Raw_Orders!A2612</f>
        <v>2611</v>
      </c>
      <c r="B2612" s="25">
        <f>Raw_Orders!B2612</f>
        <v>2951</v>
      </c>
      <c r="C2612" s="30">
        <f>INT(Raw_Orders!C2612)</f>
        <v>42536</v>
      </c>
      <c r="D2612" s="25">
        <f t="shared" si="120"/>
        <v>2016</v>
      </c>
      <c r="E2612" s="25">
        <f t="shared" si="121"/>
        <v>6</v>
      </c>
      <c r="F2612" s="25" t="str">
        <f t="shared" si="122"/>
        <v>Jun</v>
      </c>
      <c r="G2612" s="25">
        <f>Raw_Orders!G2612</f>
        <v>1483</v>
      </c>
      <c r="H2612" s="29">
        <f>Raw_Orders!K2612</f>
        <v>7498.38</v>
      </c>
      <c r="I2612" s="25">
        <f>INDEX(tblAccounts[sales_rep_id],MATCH(B2612,tblAccounts[id],0))</f>
        <v>321810</v>
      </c>
      <c r="J2612" s="25">
        <f>INDEX(tblReps[region_id],MATCH(I2612,tblReps[id],0))</f>
        <v>3</v>
      </c>
      <c r="K2612" s="25" t="str">
        <f>INDEX(tblRegions[name],MATCH(J2612,tblRegions[id],0))</f>
        <v>Southeast</v>
      </c>
    </row>
    <row r="2613" spans="1:11" ht="15" customHeight="1" x14ac:dyDescent="0.3">
      <c r="A2613" s="25">
        <f>Raw_Orders!A2613</f>
        <v>2612</v>
      </c>
      <c r="B2613" s="25">
        <f>Raw_Orders!B2613</f>
        <v>2951</v>
      </c>
      <c r="C2613" s="30">
        <f>INT(Raw_Orders!C2613)</f>
        <v>42566</v>
      </c>
      <c r="D2613" s="25">
        <f t="shared" si="120"/>
        <v>2016</v>
      </c>
      <c r="E2613" s="25">
        <f t="shared" si="121"/>
        <v>7</v>
      </c>
      <c r="F2613" s="25" t="str">
        <f t="shared" si="122"/>
        <v>Jul</v>
      </c>
      <c r="G2613" s="25">
        <f>Raw_Orders!G2613</f>
        <v>552</v>
      </c>
      <c r="H2613" s="29">
        <f>Raw_Orders!K2613</f>
        <v>2829.48</v>
      </c>
      <c r="I2613" s="25">
        <f>INDEX(tblAccounts[sales_rep_id],MATCH(B2613,tblAccounts[id],0))</f>
        <v>321810</v>
      </c>
      <c r="J2613" s="25">
        <f>INDEX(tblReps[region_id],MATCH(I2613,tblReps[id],0))</f>
        <v>3</v>
      </c>
      <c r="K2613" s="25" t="str">
        <f>INDEX(tblRegions[name],MATCH(J2613,tblRegions[id],0))</f>
        <v>Southeast</v>
      </c>
    </row>
    <row r="2614" spans="1:11" ht="15" customHeight="1" x14ac:dyDescent="0.3">
      <c r="A2614" s="25">
        <f>Raw_Orders!A2614</f>
        <v>2613</v>
      </c>
      <c r="B2614" s="25">
        <f>Raw_Orders!B2614</f>
        <v>2951</v>
      </c>
      <c r="C2614" s="30">
        <f>INT(Raw_Orders!C2614)</f>
        <v>42597</v>
      </c>
      <c r="D2614" s="25">
        <f t="shared" si="120"/>
        <v>2016</v>
      </c>
      <c r="E2614" s="25">
        <f t="shared" si="121"/>
        <v>8</v>
      </c>
      <c r="F2614" s="25" t="str">
        <f t="shared" si="122"/>
        <v>Aug</v>
      </c>
      <c r="G2614" s="25">
        <f>Raw_Orders!G2614</f>
        <v>1171</v>
      </c>
      <c r="H2614" s="29">
        <f>Raw_Orders!K2614</f>
        <v>5843.29</v>
      </c>
      <c r="I2614" s="25">
        <f>INDEX(tblAccounts[sales_rep_id],MATCH(B2614,tblAccounts[id],0))</f>
        <v>321810</v>
      </c>
      <c r="J2614" s="25">
        <f>INDEX(tblReps[region_id],MATCH(I2614,tblReps[id],0))</f>
        <v>3</v>
      </c>
      <c r="K2614" s="25" t="str">
        <f>INDEX(tblRegions[name],MATCH(J2614,tblRegions[id],0))</f>
        <v>Southeast</v>
      </c>
    </row>
    <row r="2615" spans="1:11" ht="15" customHeight="1" x14ac:dyDescent="0.3">
      <c r="A2615" s="25">
        <f>Raw_Orders!A2615</f>
        <v>2614</v>
      </c>
      <c r="B2615" s="25">
        <f>Raw_Orders!B2615</f>
        <v>2951</v>
      </c>
      <c r="C2615" s="30">
        <f>INT(Raw_Orders!C2615)</f>
        <v>42626</v>
      </c>
      <c r="D2615" s="25">
        <f t="shared" si="120"/>
        <v>2016</v>
      </c>
      <c r="E2615" s="25">
        <f t="shared" si="121"/>
        <v>9</v>
      </c>
      <c r="F2615" s="25" t="str">
        <f t="shared" si="122"/>
        <v>Sep</v>
      </c>
      <c r="G2615" s="25">
        <f>Raw_Orders!G2615</f>
        <v>611</v>
      </c>
      <c r="H2615" s="29">
        <f>Raw_Orders!K2615</f>
        <v>3127.1</v>
      </c>
      <c r="I2615" s="25">
        <f>INDEX(tblAccounts[sales_rep_id],MATCH(B2615,tblAccounts[id],0))</f>
        <v>321810</v>
      </c>
      <c r="J2615" s="25">
        <f>INDEX(tblReps[region_id],MATCH(I2615,tblReps[id],0))</f>
        <v>3</v>
      </c>
      <c r="K2615" s="25" t="str">
        <f>INDEX(tblRegions[name],MATCH(J2615,tblRegions[id],0))</f>
        <v>Southeast</v>
      </c>
    </row>
    <row r="2616" spans="1:11" ht="15" customHeight="1" x14ac:dyDescent="0.3">
      <c r="A2616" s="25">
        <f>Raw_Orders!A2616</f>
        <v>2615</v>
      </c>
      <c r="B2616" s="25">
        <f>Raw_Orders!B2616</f>
        <v>2951</v>
      </c>
      <c r="C2616" s="30">
        <f>INT(Raw_Orders!C2616)</f>
        <v>42655</v>
      </c>
      <c r="D2616" s="25">
        <f t="shared" si="120"/>
        <v>2016</v>
      </c>
      <c r="E2616" s="25">
        <f t="shared" si="121"/>
        <v>10</v>
      </c>
      <c r="F2616" s="25" t="str">
        <f t="shared" si="122"/>
        <v>Oct</v>
      </c>
      <c r="G2616" s="25">
        <f>Raw_Orders!G2616</f>
        <v>517</v>
      </c>
      <c r="H2616" s="29">
        <f>Raw_Orders!K2616</f>
        <v>2708.12</v>
      </c>
      <c r="I2616" s="25">
        <f>INDEX(tblAccounts[sales_rep_id],MATCH(B2616,tblAccounts[id],0))</f>
        <v>321810</v>
      </c>
      <c r="J2616" s="25">
        <f>INDEX(tblReps[region_id],MATCH(I2616,tblReps[id],0))</f>
        <v>3</v>
      </c>
      <c r="K2616" s="25" t="str">
        <f>INDEX(tblRegions[name],MATCH(J2616,tblRegions[id],0))</f>
        <v>Southeast</v>
      </c>
    </row>
    <row r="2617" spans="1:11" ht="15" customHeight="1" x14ac:dyDescent="0.3">
      <c r="A2617" s="25">
        <f>Raw_Orders!A2617</f>
        <v>2616</v>
      </c>
      <c r="B2617" s="25">
        <f>Raw_Orders!B2617</f>
        <v>2951</v>
      </c>
      <c r="C2617" s="30">
        <f>INT(Raw_Orders!C2617)</f>
        <v>42684</v>
      </c>
      <c r="D2617" s="25">
        <f t="shared" si="120"/>
        <v>2016</v>
      </c>
      <c r="E2617" s="25">
        <f t="shared" si="121"/>
        <v>11</v>
      </c>
      <c r="F2617" s="25" t="str">
        <f t="shared" si="122"/>
        <v>Nov</v>
      </c>
      <c r="G2617" s="25">
        <f>Raw_Orders!G2617</f>
        <v>544</v>
      </c>
      <c r="H2617" s="29">
        <f>Raw_Orders!K2617</f>
        <v>2714.56</v>
      </c>
      <c r="I2617" s="25">
        <f>INDEX(tblAccounts[sales_rep_id],MATCH(B2617,tblAccounts[id],0))</f>
        <v>321810</v>
      </c>
      <c r="J2617" s="25">
        <f>INDEX(tblReps[region_id],MATCH(I2617,tblReps[id],0))</f>
        <v>3</v>
      </c>
      <c r="K2617" s="25" t="str">
        <f>INDEX(tblRegions[name],MATCH(J2617,tblRegions[id],0))</f>
        <v>Southeast</v>
      </c>
    </row>
    <row r="2618" spans="1:11" ht="15" customHeight="1" x14ac:dyDescent="0.3">
      <c r="A2618" s="25">
        <f>Raw_Orders!A2618</f>
        <v>2617</v>
      </c>
      <c r="B2618" s="25">
        <f>Raw_Orders!B2618</f>
        <v>2951</v>
      </c>
      <c r="C2618" s="30">
        <f>INT(Raw_Orders!C2618)</f>
        <v>42714</v>
      </c>
      <c r="D2618" s="25">
        <f t="shared" si="120"/>
        <v>2016</v>
      </c>
      <c r="E2618" s="25">
        <f t="shared" si="121"/>
        <v>12</v>
      </c>
      <c r="F2618" s="25" t="str">
        <f t="shared" si="122"/>
        <v>Dec</v>
      </c>
      <c r="G2618" s="25">
        <f>Raw_Orders!G2618</f>
        <v>531</v>
      </c>
      <c r="H2618" s="29">
        <f>Raw_Orders!K2618</f>
        <v>2744.08</v>
      </c>
      <c r="I2618" s="25">
        <f>INDEX(tblAccounts[sales_rep_id],MATCH(B2618,tblAccounts[id],0))</f>
        <v>321810</v>
      </c>
      <c r="J2618" s="25">
        <f>INDEX(tblReps[region_id],MATCH(I2618,tblReps[id],0))</f>
        <v>3</v>
      </c>
      <c r="K2618" s="25" t="str">
        <f>INDEX(tblRegions[name],MATCH(J2618,tblRegions[id],0))</f>
        <v>Southeast</v>
      </c>
    </row>
    <row r="2619" spans="1:11" ht="15" customHeight="1" x14ac:dyDescent="0.3">
      <c r="A2619" s="25">
        <f>Raw_Orders!A2619</f>
        <v>2618</v>
      </c>
      <c r="B2619" s="25">
        <f>Raw_Orders!B2619</f>
        <v>2961</v>
      </c>
      <c r="C2619" s="30">
        <f>INT(Raw_Orders!C2619)</f>
        <v>42595</v>
      </c>
      <c r="D2619" s="25">
        <f t="shared" si="120"/>
        <v>2016</v>
      </c>
      <c r="E2619" s="25">
        <f t="shared" si="121"/>
        <v>8</v>
      </c>
      <c r="F2619" s="25" t="str">
        <f t="shared" si="122"/>
        <v>Aug</v>
      </c>
      <c r="G2619" s="25">
        <f>Raw_Orders!G2619</f>
        <v>318</v>
      </c>
      <c r="H2619" s="29">
        <f>Raw_Orders!K2619</f>
        <v>1634.32</v>
      </c>
      <c r="I2619" s="25">
        <f>INDEX(tblAccounts[sales_rep_id],MATCH(B2619,tblAccounts[id],0))</f>
        <v>321820</v>
      </c>
      <c r="J2619" s="25">
        <f>INDEX(tblReps[region_id],MATCH(I2619,tblReps[id],0))</f>
        <v>3</v>
      </c>
      <c r="K2619" s="25" t="str">
        <f>INDEX(tblRegions[name],MATCH(J2619,tblRegions[id],0))</f>
        <v>Southeast</v>
      </c>
    </row>
    <row r="2620" spans="1:11" ht="15" customHeight="1" x14ac:dyDescent="0.3">
      <c r="A2620" s="25">
        <f>Raw_Orders!A2620</f>
        <v>2619</v>
      </c>
      <c r="B2620" s="25">
        <f>Raw_Orders!B2620</f>
        <v>2961</v>
      </c>
      <c r="C2620" s="30">
        <f>INT(Raw_Orders!C2620)</f>
        <v>42624</v>
      </c>
      <c r="D2620" s="25">
        <f t="shared" si="120"/>
        <v>2016</v>
      </c>
      <c r="E2620" s="25">
        <f t="shared" si="121"/>
        <v>9</v>
      </c>
      <c r="F2620" s="25" t="str">
        <f t="shared" si="122"/>
        <v>Sep</v>
      </c>
      <c r="G2620" s="25">
        <f>Raw_Orders!G2620</f>
        <v>298</v>
      </c>
      <c r="H2620" s="29">
        <f>Raw_Orders!K2620</f>
        <v>1745.49</v>
      </c>
      <c r="I2620" s="25">
        <f>INDEX(tblAccounts[sales_rep_id],MATCH(B2620,tblAccounts[id],0))</f>
        <v>321820</v>
      </c>
      <c r="J2620" s="25">
        <f>INDEX(tblReps[region_id],MATCH(I2620,tblReps[id],0))</f>
        <v>3</v>
      </c>
      <c r="K2620" s="25" t="str">
        <f>INDEX(tblRegions[name],MATCH(J2620,tblRegions[id],0))</f>
        <v>Southeast</v>
      </c>
    </row>
    <row r="2621" spans="1:11" ht="15" customHeight="1" x14ac:dyDescent="0.3">
      <c r="A2621" s="25">
        <f>Raw_Orders!A2621</f>
        <v>2620</v>
      </c>
      <c r="B2621" s="25">
        <f>Raw_Orders!B2621</f>
        <v>2961</v>
      </c>
      <c r="C2621" s="30">
        <f>INT(Raw_Orders!C2621)</f>
        <v>42653</v>
      </c>
      <c r="D2621" s="25">
        <f t="shared" si="120"/>
        <v>2016</v>
      </c>
      <c r="E2621" s="25">
        <f t="shared" si="121"/>
        <v>10</v>
      </c>
      <c r="F2621" s="25" t="str">
        <f t="shared" si="122"/>
        <v>Oct</v>
      </c>
      <c r="G2621" s="25">
        <f>Raw_Orders!G2621</f>
        <v>376</v>
      </c>
      <c r="H2621" s="29">
        <f>Raw_Orders!K2621</f>
        <v>2100.1799999999998</v>
      </c>
      <c r="I2621" s="25">
        <f>INDEX(tblAccounts[sales_rep_id],MATCH(B2621,tblAccounts[id],0))</f>
        <v>321820</v>
      </c>
      <c r="J2621" s="25">
        <f>INDEX(tblReps[region_id],MATCH(I2621,tblReps[id],0))</f>
        <v>3</v>
      </c>
      <c r="K2621" s="25" t="str">
        <f>INDEX(tblRegions[name],MATCH(J2621,tblRegions[id],0))</f>
        <v>Southeast</v>
      </c>
    </row>
    <row r="2622" spans="1:11" ht="15" customHeight="1" x14ac:dyDescent="0.3">
      <c r="A2622" s="25">
        <f>Raw_Orders!A2622</f>
        <v>2621</v>
      </c>
      <c r="B2622" s="25">
        <f>Raw_Orders!B2622</f>
        <v>2961</v>
      </c>
      <c r="C2622" s="30">
        <f>INT(Raw_Orders!C2622)</f>
        <v>42682</v>
      </c>
      <c r="D2622" s="25">
        <f t="shared" si="120"/>
        <v>2016</v>
      </c>
      <c r="E2622" s="25">
        <f t="shared" si="121"/>
        <v>11</v>
      </c>
      <c r="F2622" s="25" t="str">
        <f t="shared" si="122"/>
        <v>Nov</v>
      </c>
      <c r="G2622" s="25">
        <f>Raw_Orders!G2622</f>
        <v>350</v>
      </c>
      <c r="H2622" s="29">
        <f>Raw_Orders!K2622</f>
        <v>1864</v>
      </c>
      <c r="I2622" s="25">
        <f>INDEX(tblAccounts[sales_rep_id],MATCH(B2622,tblAccounts[id],0))</f>
        <v>321820</v>
      </c>
      <c r="J2622" s="25">
        <f>INDEX(tblReps[region_id],MATCH(I2622,tblReps[id],0))</f>
        <v>3</v>
      </c>
      <c r="K2622" s="25" t="str">
        <f>INDEX(tblRegions[name],MATCH(J2622,tblRegions[id],0))</f>
        <v>Southeast</v>
      </c>
    </row>
    <row r="2623" spans="1:11" ht="15" customHeight="1" x14ac:dyDescent="0.3">
      <c r="A2623" s="25">
        <f>Raw_Orders!A2623</f>
        <v>2622</v>
      </c>
      <c r="B2623" s="25">
        <f>Raw_Orders!B2623</f>
        <v>2961</v>
      </c>
      <c r="C2623" s="30">
        <f>INT(Raw_Orders!C2623)</f>
        <v>42711</v>
      </c>
      <c r="D2623" s="25">
        <f t="shared" si="120"/>
        <v>2016</v>
      </c>
      <c r="E2623" s="25">
        <f t="shared" si="121"/>
        <v>12</v>
      </c>
      <c r="F2623" s="25" t="str">
        <f t="shared" si="122"/>
        <v>Dec</v>
      </c>
      <c r="G2623" s="25">
        <f>Raw_Orders!G2623</f>
        <v>608</v>
      </c>
      <c r="H2623" s="29">
        <f>Raw_Orders!K2623</f>
        <v>3123.92</v>
      </c>
      <c r="I2623" s="25">
        <f>INDEX(tblAccounts[sales_rep_id],MATCH(B2623,tblAccounts[id],0))</f>
        <v>321820</v>
      </c>
      <c r="J2623" s="25">
        <f>INDEX(tblReps[region_id],MATCH(I2623,tblReps[id],0))</f>
        <v>3</v>
      </c>
      <c r="K2623" s="25" t="str">
        <f>INDEX(tblRegions[name],MATCH(J2623,tblRegions[id],0))</f>
        <v>Southeast</v>
      </c>
    </row>
    <row r="2624" spans="1:11" ht="15" customHeight="1" x14ac:dyDescent="0.3">
      <c r="A2624" s="25">
        <f>Raw_Orders!A2624</f>
        <v>2623</v>
      </c>
      <c r="B2624" s="25">
        <f>Raw_Orders!B2624</f>
        <v>2971</v>
      </c>
      <c r="C2624" s="30">
        <f>INT(Raw_Orders!C2624)</f>
        <v>41638</v>
      </c>
      <c r="D2624" s="25">
        <f t="shared" si="120"/>
        <v>2013</v>
      </c>
      <c r="E2624" s="25">
        <f t="shared" si="121"/>
        <v>12</v>
      </c>
      <c r="F2624" s="25" t="str">
        <f t="shared" si="122"/>
        <v>Dec</v>
      </c>
      <c r="G2624" s="25">
        <f>Raw_Orders!G2624</f>
        <v>305</v>
      </c>
      <c r="H2624" s="29">
        <f>Raw_Orders!K2624</f>
        <v>1577.66</v>
      </c>
      <c r="I2624" s="25">
        <f>INDEX(tblAccounts[sales_rep_id],MATCH(B2624,tblAccounts[id],0))</f>
        <v>321830</v>
      </c>
      <c r="J2624" s="25">
        <f>INDEX(tblReps[region_id],MATCH(I2624,tblReps[id],0))</f>
        <v>3</v>
      </c>
      <c r="K2624" s="25" t="str">
        <f>INDEX(tblRegions[name],MATCH(J2624,tblRegions[id],0))</f>
        <v>Southeast</v>
      </c>
    </row>
    <row r="2625" spans="1:11" ht="15" customHeight="1" x14ac:dyDescent="0.3">
      <c r="A2625" s="25">
        <f>Raw_Orders!A2625</f>
        <v>2624</v>
      </c>
      <c r="B2625" s="25">
        <f>Raw_Orders!B2625</f>
        <v>2971</v>
      </c>
      <c r="C2625" s="30">
        <f>INT(Raw_Orders!C2625)</f>
        <v>41668</v>
      </c>
      <c r="D2625" s="25">
        <f t="shared" si="120"/>
        <v>2014</v>
      </c>
      <c r="E2625" s="25">
        <f t="shared" si="121"/>
        <v>1</v>
      </c>
      <c r="F2625" s="25" t="str">
        <f t="shared" si="122"/>
        <v>Jan</v>
      </c>
      <c r="G2625" s="25">
        <f>Raw_Orders!G2625</f>
        <v>507</v>
      </c>
      <c r="H2625" s="29">
        <f>Raw_Orders!K2625</f>
        <v>2571.23</v>
      </c>
      <c r="I2625" s="25">
        <f>INDEX(tblAccounts[sales_rep_id],MATCH(B2625,tblAccounts[id],0))</f>
        <v>321830</v>
      </c>
      <c r="J2625" s="25">
        <f>INDEX(tblReps[region_id],MATCH(I2625,tblReps[id],0))</f>
        <v>3</v>
      </c>
      <c r="K2625" s="25" t="str">
        <f>INDEX(tblRegions[name],MATCH(J2625,tblRegions[id],0))</f>
        <v>Southeast</v>
      </c>
    </row>
    <row r="2626" spans="1:11" ht="15" customHeight="1" x14ac:dyDescent="0.3">
      <c r="A2626" s="25">
        <f>Raw_Orders!A2626</f>
        <v>2625</v>
      </c>
      <c r="B2626" s="25">
        <f>Raw_Orders!B2626</f>
        <v>2971</v>
      </c>
      <c r="C2626" s="30">
        <f>INT(Raw_Orders!C2626)</f>
        <v>41697</v>
      </c>
      <c r="D2626" s="25">
        <f t="shared" ref="D2626:D2689" si="123">YEAR(C2626)</f>
        <v>2014</v>
      </c>
      <c r="E2626" s="25">
        <f t="shared" ref="E2626:E2689" si="124">MONTH(C2626)</f>
        <v>2</v>
      </c>
      <c r="F2626" s="25" t="str">
        <f t="shared" ref="F2626:F2689" si="125">TEXT(C2626,"mmm")</f>
        <v>Feb</v>
      </c>
      <c r="G2626" s="25">
        <f>Raw_Orders!G2626</f>
        <v>502</v>
      </c>
      <c r="H2626" s="29">
        <f>Raw_Orders!K2626</f>
        <v>2593.8200000000002</v>
      </c>
      <c r="I2626" s="25">
        <f>INDEX(tblAccounts[sales_rep_id],MATCH(B2626,tblAccounts[id],0))</f>
        <v>321830</v>
      </c>
      <c r="J2626" s="25">
        <f>INDEX(tblReps[region_id],MATCH(I2626,tblReps[id],0))</f>
        <v>3</v>
      </c>
      <c r="K2626" s="25" t="str">
        <f>INDEX(tblRegions[name],MATCH(J2626,tblRegions[id],0))</f>
        <v>Southeast</v>
      </c>
    </row>
    <row r="2627" spans="1:11" ht="15" customHeight="1" x14ac:dyDescent="0.3">
      <c r="A2627" s="25">
        <f>Raw_Orders!A2627</f>
        <v>2626</v>
      </c>
      <c r="B2627" s="25">
        <f>Raw_Orders!B2627</f>
        <v>2971</v>
      </c>
      <c r="C2627" s="30">
        <f>INT(Raw_Orders!C2627)</f>
        <v>41727</v>
      </c>
      <c r="D2627" s="25">
        <f t="shared" si="123"/>
        <v>2014</v>
      </c>
      <c r="E2627" s="25">
        <f t="shared" si="124"/>
        <v>3</v>
      </c>
      <c r="F2627" s="25" t="str">
        <f t="shared" si="125"/>
        <v>Mar</v>
      </c>
      <c r="G2627" s="25">
        <f>Raw_Orders!G2627</f>
        <v>533</v>
      </c>
      <c r="H2627" s="29">
        <f>Raw_Orders!K2627</f>
        <v>2725.3</v>
      </c>
      <c r="I2627" s="25">
        <f>INDEX(tblAccounts[sales_rep_id],MATCH(B2627,tblAccounts[id],0))</f>
        <v>321830</v>
      </c>
      <c r="J2627" s="25">
        <f>INDEX(tblReps[region_id],MATCH(I2627,tblReps[id],0))</f>
        <v>3</v>
      </c>
      <c r="K2627" s="25" t="str">
        <f>INDEX(tblRegions[name],MATCH(J2627,tblRegions[id],0))</f>
        <v>Southeast</v>
      </c>
    </row>
    <row r="2628" spans="1:11" ht="15" customHeight="1" x14ac:dyDescent="0.3">
      <c r="A2628" s="25">
        <f>Raw_Orders!A2628</f>
        <v>2627</v>
      </c>
      <c r="B2628" s="25">
        <f>Raw_Orders!B2628</f>
        <v>2971</v>
      </c>
      <c r="C2628" s="30">
        <f>INT(Raw_Orders!C2628)</f>
        <v>41756</v>
      </c>
      <c r="D2628" s="25">
        <f t="shared" si="123"/>
        <v>2014</v>
      </c>
      <c r="E2628" s="25">
        <f t="shared" si="124"/>
        <v>4</v>
      </c>
      <c r="F2628" s="25" t="str">
        <f t="shared" si="125"/>
        <v>Apr</v>
      </c>
      <c r="G2628" s="25">
        <f>Raw_Orders!G2628</f>
        <v>525</v>
      </c>
      <c r="H2628" s="29">
        <f>Raw_Orders!K2628</f>
        <v>2738.69</v>
      </c>
      <c r="I2628" s="25">
        <f>INDEX(tblAccounts[sales_rep_id],MATCH(B2628,tblAccounts[id],0))</f>
        <v>321830</v>
      </c>
      <c r="J2628" s="25">
        <f>INDEX(tblReps[region_id],MATCH(I2628,tblReps[id],0))</f>
        <v>3</v>
      </c>
      <c r="K2628" s="25" t="str">
        <f>INDEX(tblRegions[name],MATCH(J2628,tblRegions[id],0))</f>
        <v>Southeast</v>
      </c>
    </row>
    <row r="2629" spans="1:11" ht="15" customHeight="1" x14ac:dyDescent="0.3">
      <c r="A2629" s="25">
        <f>Raw_Orders!A2629</f>
        <v>2628</v>
      </c>
      <c r="B2629" s="25">
        <f>Raw_Orders!B2629</f>
        <v>2971</v>
      </c>
      <c r="C2629" s="30">
        <f>INT(Raw_Orders!C2629)</f>
        <v>41786</v>
      </c>
      <c r="D2629" s="25">
        <f t="shared" si="123"/>
        <v>2014</v>
      </c>
      <c r="E2629" s="25">
        <f t="shared" si="124"/>
        <v>5</v>
      </c>
      <c r="F2629" s="25" t="str">
        <f t="shared" si="125"/>
        <v>May</v>
      </c>
      <c r="G2629" s="25">
        <f>Raw_Orders!G2629</f>
        <v>520</v>
      </c>
      <c r="H2629" s="29">
        <f>Raw_Orders!K2629</f>
        <v>2645.47</v>
      </c>
      <c r="I2629" s="25">
        <f>INDEX(tblAccounts[sales_rep_id],MATCH(B2629,tblAccounts[id],0))</f>
        <v>321830</v>
      </c>
      <c r="J2629" s="25">
        <f>INDEX(tblReps[region_id],MATCH(I2629,tblReps[id],0))</f>
        <v>3</v>
      </c>
      <c r="K2629" s="25" t="str">
        <f>INDEX(tblRegions[name],MATCH(J2629,tblRegions[id],0))</f>
        <v>Southeast</v>
      </c>
    </row>
    <row r="2630" spans="1:11" ht="15" customHeight="1" x14ac:dyDescent="0.3">
      <c r="A2630" s="25">
        <f>Raw_Orders!A2630</f>
        <v>2629</v>
      </c>
      <c r="B2630" s="25">
        <f>Raw_Orders!B2630</f>
        <v>2971</v>
      </c>
      <c r="C2630" s="30">
        <f>INT(Raw_Orders!C2630)</f>
        <v>41815</v>
      </c>
      <c r="D2630" s="25">
        <f t="shared" si="123"/>
        <v>2014</v>
      </c>
      <c r="E2630" s="25">
        <f t="shared" si="124"/>
        <v>6</v>
      </c>
      <c r="F2630" s="25" t="str">
        <f t="shared" si="125"/>
        <v>Jun</v>
      </c>
      <c r="G2630" s="25">
        <f>Raw_Orders!G2630</f>
        <v>534</v>
      </c>
      <c r="H2630" s="29">
        <f>Raw_Orders!K2630</f>
        <v>2707.16</v>
      </c>
      <c r="I2630" s="25">
        <f>INDEX(tblAccounts[sales_rep_id],MATCH(B2630,tblAccounts[id],0))</f>
        <v>321830</v>
      </c>
      <c r="J2630" s="25">
        <f>INDEX(tblReps[region_id],MATCH(I2630,tblReps[id],0))</f>
        <v>3</v>
      </c>
      <c r="K2630" s="25" t="str">
        <f>INDEX(tblRegions[name],MATCH(J2630,tblRegions[id],0))</f>
        <v>Southeast</v>
      </c>
    </row>
    <row r="2631" spans="1:11" ht="15" customHeight="1" x14ac:dyDescent="0.3">
      <c r="A2631" s="25">
        <f>Raw_Orders!A2631</f>
        <v>2630</v>
      </c>
      <c r="B2631" s="25">
        <f>Raw_Orders!B2631</f>
        <v>2971</v>
      </c>
      <c r="C2631" s="30">
        <f>INT(Raw_Orders!C2631)</f>
        <v>41845</v>
      </c>
      <c r="D2631" s="25">
        <f t="shared" si="123"/>
        <v>2014</v>
      </c>
      <c r="E2631" s="25">
        <f t="shared" si="124"/>
        <v>7</v>
      </c>
      <c r="F2631" s="25" t="str">
        <f t="shared" si="125"/>
        <v>Jul</v>
      </c>
      <c r="G2631" s="25">
        <f>Raw_Orders!G2631</f>
        <v>572</v>
      </c>
      <c r="H2631" s="29">
        <f>Raw_Orders!K2631</f>
        <v>3134.09</v>
      </c>
      <c r="I2631" s="25">
        <f>INDEX(tblAccounts[sales_rep_id],MATCH(B2631,tblAccounts[id],0))</f>
        <v>321830</v>
      </c>
      <c r="J2631" s="25">
        <f>INDEX(tblReps[region_id],MATCH(I2631,tblReps[id],0))</f>
        <v>3</v>
      </c>
      <c r="K2631" s="25" t="str">
        <f>INDEX(tblRegions[name],MATCH(J2631,tblRegions[id],0))</f>
        <v>Southeast</v>
      </c>
    </row>
    <row r="2632" spans="1:11" ht="15" customHeight="1" x14ac:dyDescent="0.3">
      <c r="A2632" s="25">
        <f>Raw_Orders!A2632</f>
        <v>2631</v>
      </c>
      <c r="B2632" s="25">
        <f>Raw_Orders!B2632</f>
        <v>2971</v>
      </c>
      <c r="C2632" s="30">
        <f>INT(Raw_Orders!C2632)</f>
        <v>41875</v>
      </c>
      <c r="D2632" s="25">
        <f t="shared" si="123"/>
        <v>2014</v>
      </c>
      <c r="E2632" s="25">
        <f t="shared" si="124"/>
        <v>8</v>
      </c>
      <c r="F2632" s="25" t="str">
        <f t="shared" si="125"/>
        <v>Aug</v>
      </c>
      <c r="G2632" s="25">
        <f>Raw_Orders!G2632</f>
        <v>582</v>
      </c>
      <c r="H2632" s="29">
        <f>Raw_Orders!K2632</f>
        <v>3134.91</v>
      </c>
      <c r="I2632" s="25">
        <f>INDEX(tblAccounts[sales_rep_id],MATCH(B2632,tblAccounts[id],0))</f>
        <v>321830</v>
      </c>
      <c r="J2632" s="25">
        <f>INDEX(tblReps[region_id],MATCH(I2632,tblReps[id],0))</f>
        <v>3</v>
      </c>
      <c r="K2632" s="25" t="str">
        <f>INDEX(tblRegions[name],MATCH(J2632,tblRegions[id],0))</f>
        <v>Southeast</v>
      </c>
    </row>
    <row r="2633" spans="1:11" ht="15" customHeight="1" x14ac:dyDescent="0.3">
      <c r="A2633" s="25">
        <f>Raw_Orders!A2633</f>
        <v>2632</v>
      </c>
      <c r="B2633" s="25">
        <f>Raw_Orders!B2633</f>
        <v>2971</v>
      </c>
      <c r="C2633" s="30">
        <f>INT(Raw_Orders!C2633)</f>
        <v>41904</v>
      </c>
      <c r="D2633" s="25">
        <f t="shared" si="123"/>
        <v>2014</v>
      </c>
      <c r="E2633" s="25">
        <f t="shared" si="124"/>
        <v>9</v>
      </c>
      <c r="F2633" s="25" t="str">
        <f t="shared" si="125"/>
        <v>Sep</v>
      </c>
      <c r="G2633" s="25">
        <f>Raw_Orders!G2633</f>
        <v>480</v>
      </c>
      <c r="H2633" s="29">
        <f>Raw_Orders!K2633</f>
        <v>2459.02</v>
      </c>
      <c r="I2633" s="25">
        <f>INDEX(tblAccounts[sales_rep_id],MATCH(B2633,tblAccounts[id],0))</f>
        <v>321830</v>
      </c>
      <c r="J2633" s="25">
        <f>INDEX(tblReps[region_id],MATCH(I2633,tblReps[id],0))</f>
        <v>3</v>
      </c>
      <c r="K2633" s="25" t="str">
        <f>INDEX(tblRegions[name],MATCH(J2633,tblRegions[id],0))</f>
        <v>Southeast</v>
      </c>
    </row>
    <row r="2634" spans="1:11" ht="15" customHeight="1" x14ac:dyDescent="0.3">
      <c r="A2634" s="25">
        <f>Raw_Orders!A2634</f>
        <v>2633</v>
      </c>
      <c r="B2634" s="25">
        <f>Raw_Orders!B2634</f>
        <v>2971</v>
      </c>
      <c r="C2634" s="30">
        <f>INT(Raw_Orders!C2634)</f>
        <v>41933</v>
      </c>
      <c r="D2634" s="25">
        <f t="shared" si="123"/>
        <v>2014</v>
      </c>
      <c r="E2634" s="25">
        <f t="shared" si="124"/>
        <v>10</v>
      </c>
      <c r="F2634" s="25" t="str">
        <f t="shared" si="125"/>
        <v>Oct</v>
      </c>
      <c r="G2634" s="25">
        <f>Raw_Orders!G2634</f>
        <v>505</v>
      </c>
      <c r="H2634" s="29">
        <f>Raw_Orders!K2634</f>
        <v>2555.62</v>
      </c>
      <c r="I2634" s="25">
        <f>INDEX(tblAccounts[sales_rep_id],MATCH(B2634,tblAccounts[id],0))</f>
        <v>321830</v>
      </c>
      <c r="J2634" s="25">
        <f>INDEX(tblReps[region_id],MATCH(I2634,tblReps[id],0))</f>
        <v>3</v>
      </c>
      <c r="K2634" s="25" t="str">
        <f>INDEX(tblRegions[name],MATCH(J2634,tblRegions[id],0))</f>
        <v>Southeast</v>
      </c>
    </row>
    <row r="2635" spans="1:11" ht="15" customHeight="1" x14ac:dyDescent="0.3">
      <c r="A2635" s="25">
        <f>Raw_Orders!A2635</f>
        <v>2634</v>
      </c>
      <c r="B2635" s="25">
        <f>Raw_Orders!B2635</f>
        <v>2971</v>
      </c>
      <c r="C2635" s="30">
        <f>INT(Raw_Orders!C2635)</f>
        <v>41963</v>
      </c>
      <c r="D2635" s="25">
        <f t="shared" si="123"/>
        <v>2014</v>
      </c>
      <c r="E2635" s="25">
        <f t="shared" si="124"/>
        <v>11</v>
      </c>
      <c r="F2635" s="25" t="str">
        <f t="shared" si="125"/>
        <v>Nov</v>
      </c>
      <c r="G2635" s="25">
        <f>Raw_Orders!G2635</f>
        <v>504</v>
      </c>
      <c r="H2635" s="29">
        <f>Raw_Orders!K2635</f>
        <v>2552.52</v>
      </c>
      <c r="I2635" s="25">
        <f>INDEX(tblAccounts[sales_rep_id],MATCH(B2635,tblAccounts[id],0))</f>
        <v>321830</v>
      </c>
      <c r="J2635" s="25">
        <f>INDEX(tblReps[region_id],MATCH(I2635,tblReps[id],0))</f>
        <v>3</v>
      </c>
      <c r="K2635" s="25" t="str">
        <f>INDEX(tblRegions[name],MATCH(J2635,tblRegions[id],0))</f>
        <v>Southeast</v>
      </c>
    </row>
    <row r="2636" spans="1:11" ht="15" customHeight="1" x14ac:dyDescent="0.3">
      <c r="A2636" s="25">
        <f>Raw_Orders!A2636</f>
        <v>2635</v>
      </c>
      <c r="B2636" s="25">
        <f>Raw_Orders!B2636</f>
        <v>2971</v>
      </c>
      <c r="C2636" s="30">
        <f>INT(Raw_Orders!C2636)</f>
        <v>41992</v>
      </c>
      <c r="D2636" s="25">
        <f t="shared" si="123"/>
        <v>2014</v>
      </c>
      <c r="E2636" s="25">
        <f t="shared" si="124"/>
        <v>12</v>
      </c>
      <c r="F2636" s="25" t="str">
        <f t="shared" si="125"/>
        <v>Dec</v>
      </c>
      <c r="G2636" s="25">
        <f>Raw_Orders!G2636</f>
        <v>524</v>
      </c>
      <c r="H2636" s="29">
        <f>Raw_Orders!K2636</f>
        <v>2680.41</v>
      </c>
      <c r="I2636" s="25">
        <f>INDEX(tblAccounts[sales_rep_id],MATCH(B2636,tblAccounts[id],0))</f>
        <v>321830</v>
      </c>
      <c r="J2636" s="25">
        <f>INDEX(tblReps[region_id],MATCH(I2636,tblReps[id],0))</f>
        <v>3</v>
      </c>
      <c r="K2636" s="25" t="str">
        <f>INDEX(tblRegions[name],MATCH(J2636,tblRegions[id],0))</f>
        <v>Southeast</v>
      </c>
    </row>
    <row r="2637" spans="1:11" ht="15" customHeight="1" x14ac:dyDescent="0.3">
      <c r="A2637" s="25">
        <f>Raw_Orders!A2637</f>
        <v>2636</v>
      </c>
      <c r="B2637" s="25">
        <f>Raw_Orders!B2637</f>
        <v>2971</v>
      </c>
      <c r="C2637" s="30">
        <f>INT(Raw_Orders!C2637)</f>
        <v>42022</v>
      </c>
      <c r="D2637" s="25">
        <f t="shared" si="123"/>
        <v>2015</v>
      </c>
      <c r="E2637" s="25">
        <f t="shared" si="124"/>
        <v>1</v>
      </c>
      <c r="F2637" s="25" t="str">
        <f t="shared" si="125"/>
        <v>Jan</v>
      </c>
      <c r="G2637" s="25">
        <f>Raw_Orders!G2637</f>
        <v>557</v>
      </c>
      <c r="H2637" s="29">
        <f>Raw_Orders!K2637</f>
        <v>2854.51</v>
      </c>
      <c r="I2637" s="25">
        <f>INDEX(tblAccounts[sales_rep_id],MATCH(B2637,tblAccounts[id],0))</f>
        <v>321830</v>
      </c>
      <c r="J2637" s="25">
        <f>INDEX(tblReps[region_id],MATCH(I2637,tblReps[id],0))</f>
        <v>3</v>
      </c>
      <c r="K2637" s="25" t="str">
        <f>INDEX(tblRegions[name],MATCH(J2637,tblRegions[id],0))</f>
        <v>Southeast</v>
      </c>
    </row>
    <row r="2638" spans="1:11" ht="15" customHeight="1" x14ac:dyDescent="0.3">
      <c r="A2638" s="25">
        <f>Raw_Orders!A2638</f>
        <v>2637</v>
      </c>
      <c r="B2638" s="25">
        <f>Raw_Orders!B2638</f>
        <v>2971</v>
      </c>
      <c r="C2638" s="30">
        <f>INT(Raw_Orders!C2638)</f>
        <v>42051</v>
      </c>
      <c r="D2638" s="25">
        <f t="shared" si="123"/>
        <v>2015</v>
      </c>
      <c r="E2638" s="25">
        <f t="shared" si="124"/>
        <v>2</v>
      </c>
      <c r="F2638" s="25" t="str">
        <f t="shared" si="125"/>
        <v>Feb</v>
      </c>
      <c r="G2638" s="25">
        <f>Raw_Orders!G2638</f>
        <v>505</v>
      </c>
      <c r="H2638" s="29">
        <f>Raw_Orders!K2638</f>
        <v>2522.4499999999998</v>
      </c>
      <c r="I2638" s="25">
        <f>INDEX(tblAccounts[sales_rep_id],MATCH(B2638,tblAccounts[id],0))</f>
        <v>321830</v>
      </c>
      <c r="J2638" s="25">
        <f>INDEX(tblReps[region_id],MATCH(I2638,tblReps[id],0))</f>
        <v>3</v>
      </c>
      <c r="K2638" s="25" t="str">
        <f>INDEX(tblRegions[name],MATCH(J2638,tblRegions[id],0))</f>
        <v>Southeast</v>
      </c>
    </row>
    <row r="2639" spans="1:11" ht="15" customHeight="1" x14ac:dyDescent="0.3">
      <c r="A2639" s="25">
        <f>Raw_Orders!A2639</f>
        <v>2638</v>
      </c>
      <c r="B2639" s="25">
        <f>Raw_Orders!B2639</f>
        <v>2971</v>
      </c>
      <c r="C2639" s="30">
        <f>INT(Raw_Orders!C2639)</f>
        <v>42081</v>
      </c>
      <c r="D2639" s="25">
        <f t="shared" si="123"/>
        <v>2015</v>
      </c>
      <c r="E2639" s="25">
        <f t="shared" si="124"/>
        <v>3</v>
      </c>
      <c r="F2639" s="25" t="str">
        <f t="shared" si="125"/>
        <v>Mar</v>
      </c>
      <c r="G2639" s="25">
        <f>Raw_Orders!G2639</f>
        <v>443</v>
      </c>
      <c r="H2639" s="29">
        <f>Raw_Orders!K2639</f>
        <v>2287.56</v>
      </c>
      <c r="I2639" s="25">
        <f>INDEX(tblAccounts[sales_rep_id],MATCH(B2639,tblAccounts[id],0))</f>
        <v>321830</v>
      </c>
      <c r="J2639" s="25">
        <f>INDEX(tblReps[region_id],MATCH(I2639,tblReps[id],0))</f>
        <v>3</v>
      </c>
      <c r="K2639" s="25" t="str">
        <f>INDEX(tblRegions[name],MATCH(J2639,tblRegions[id],0))</f>
        <v>Southeast</v>
      </c>
    </row>
    <row r="2640" spans="1:11" ht="15" customHeight="1" x14ac:dyDescent="0.3">
      <c r="A2640" s="25">
        <f>Raw_Orders!A2640</f>
        <v>2639</v>
      </c>
      <c r="B2640" s="25">
        <f>Raw_Orders!B2640</f>
        <v>2971</v>
      </c>
      <c r="C2640" s="30">
        <f>INT(Raw_Orders!C2640)</f>
        <v>42111</v>
      </c>
      <c r="D2640" s="25">
        <f t="shared" si="123"/>
        <v>2015</v>
      </c>
      <c r="E2640" s="25">
        <f t="shared" si="124"/>
        <v>4</v>
      </c>
      <c r="F2640" s="25" t="str">
        <f t="shared" si="125"/>
        <v>Apr</v>
      </c>
      <c r="G2640" s="25">
        <f>Raw_Orders!G2640</f>
        <v>513</v>
      </c>
      <c r="H2640" s="29">
        <f>Raw_Orders!K2640</f>
        <v>2667.51</v>
      </c>
      <c r="I2640" s="25">
        <f>INDEX(tblAccounts[sales_rep_id],MATCH(B2640,tblAccounts[id],0))</f>
        <v>321830</v>
      </c>
      <c r="J2640" s="25">
        <f>INDEX(tblReps[region_id],MATCH(I2640,tblReps[id],0))</f>
        <v>3</v>
      </c>
      <c r="K2640" s="25" t="str">
        <f>INDEX(tblRegions[name],MATCH(J2640,tblRegions[id],0))</f>
        <v>Southeast</v>
      </c>
    </row>
    <row r="2641" spans="1:11" ht="15" customHeight="1" x14ac:dyDescent="0.3">
      <c r="A2641" s="25">
        <f>Raw_Orders!A2641</f>
        <v>2640</v>
      </c>
      <c r="B2641" s="25">
        <f>Raw_Orders!B2641</f>
        <v>2971</v>
      </c>
      <c r="C2641" s="30">
        <f>INT(Raw_Orders!C2641)</f>
        <v>42140</v>
      </c>
      <c r="D2641" s="25">
        <f t="shared" si="123"/>
        <v>2015</v>
      </c>
      <c r="E2641" s="25">
        <f t="shared" si="124"/>
        <v>5</v>
      </c>
      <c r="F2641" s="25" t="str">
        <f t="shared" si="125"/>
        <v>May</v>
      </c>
      <c r="G2641" s="25">
        <f>Raw_Orders!G2641</f>
        <v>541</v>
      </c>
      <c r="H2641" s="29">
        <f>Raw_Orders!K2641</f>
        <v>2751.52</v>
      </c>
      <c r="I2641" s="25">
        <f>INDEX(tblAccounts[sales_rep_id],MATCH(B2641,tblAccounts[id],0))</f>
        <v>321830</v>
      </c>
      <c r="J2641" s="25">
        <f>INDEX(tblReps[region_id],MATCH(I2641,tblReps[id],0))</f>
        <v>3</v>
      </c>
      <c r="K2641" s="25" t="str">
        <f>INDEX(tblRegions[name],MATCH(J2641,tblRegions[id],0))</f>
        <v>Southeast</v>
      </c>
    </row>
    <row r="2642" spans="1:11" ht="15" customHeight="1" x14ac:dyDescent="0.3">
      <c r="A2642" s="25">
        <f>Raw_Orders!A2642</f>
        <v>2641</v>
      </c>
      <c r="B2642" s="25">
        <f>Raw_Orders!B2642</f>
        <v>2981</v>
      </c>
      <c r="C2642" s="30">
        <f>INT(Raw_Orders!C2642)</f>
        <v>42586</v>
      </c>
      <c r="D2642" s="25">
        <f t="shared" si="123"/>
        <v>2016</v>
      </c>
      <c r="E2642" s="25">
        <f t="shared" si="124"/>
        <v>8</v>
      </c>
      <c r="F2642" s="25" t="str">
        <f t="shared" si="125"/>
        <v>Aug</v>
      </c>
      <c r="G2642" s="25">
        <f>Raw_Orders!G2642</f>
        <v>196</v>
      </c>
      <c r="H2642" s="29">
        <f>Raw_Orders!K2642</f>
        <v>1093.69</v>
      </c>
      <c r="I2642" s="25">
        <f>INDEX(tblAccounts[sales_rep_id],MATCH(B2642,tblAccounts[id],0))</f>
        <v>321840</v>
      </c>
      <c r="J2642" s="25">
        <f>INDEX(tblReps[region_id],MATCH(I2642,tblReps[id],0))</f>
        <v>3</v>
      </c>
      <c r="K2642" s="25" t="str">
        <f>INDEX(tblRegions[name],MATCH(J2642,tblRegions[id],0))</f>
        <v>Southeast</v>
      </c>
    </row>
    <row r="2643" spans="1:11" ht="15" customHeight="1" x14ac:dyDescent="0.3">
      <c r="A2643" s="25">
        <f>Raw_Orders!A2643</f>
        <v>2642</v>
      </c>
      <c r="B2643" s="25">
        <f>Raw_Orders!B2643</f>
        <v>2981</v>
      </c>
      <c r="C2643" s="30">
        <f>INT(Raw_Orders!C2643)</f>
        <v>42615</v>
      </c>
      <c r="D2643" s="25">
        <f t="shared" si="123"/>
        <v>2016</v>
      </c>
      <c r="E2643" s="25">
        <f t="shared" si="124"/>
        <v>9</v>
      </c>
      <c r="F2643" s="25" t="str">
        <f t="shared" si="125"/>
        <v>Sep</v>
      </c>
      <c r="G2643" s="25">
        <f>Raw_Orders!G2643</f>
        <v>280</v>
      </c>
      <c r="H2643" s="29">
        <f>Raw_Orders!K2643</f>
        <v>1794.02</v>
      </c>
      <c r="I2643" s="25">
        <f>INDEX(tblAccounts[sales_rep_id],MATCH(B2643,tblAccounts[id],0))</f>
        <v>321840</v>
      </c>
      <c r="J2643" s="25">
        <f>INDEX(tblReps[region_id],MATCH(I2643,tblReps[id],0))</f>
        <v>3</v>
      </c>
      <c r="K2643" s="25" t="str">
        <f>INDEX(tblRegions[name],MATCH(J2643,tblRegions[id],0))</f>
        <v>Southeast</v>
      </c>
    </row>
    <row r="2644" spans="1:11" ht="15" customHeight="1" x14ac:dyDescent="0.3">
      <c r="A2644" s="25">
        <f>Raw_Orders!A2644</f>
        <v>2643</v>
      </c>
      <c r="B2644" s="25">
        <f>Raw_Orders!B2644</f>
        <v>2981</v>
      </c>
      <c r="C2644" s="30">
        <f>INT(Raw_Orders!C2644)</f>
        <v>42644</v>
      </c>
      <c r="D2644" s="25">
        <f t="shared" si="123"/>
        <v>2016</v>
      </c>
      <c r="E2644" s="25">
        <f t="shared" si="124"/>
        <v>10</v>
      </c>
      <c r="F2644" s="25" t="str">
        <f t="shared" si="125"/>
        <v>Oct</v>
      </c>
      <c r="G2644" s="25">
        <f>Raw_Orders!G2644</f>
        <v>931</v>
      </c>
      <c r="H2644" s="29">
        <f>Raw_Orders!K2644</f>
        <v>7109</v>
      </c>
      <c r="I2644" s="25">
        <f>INDEX(tblAccounts[sales_rep_id],MATCH(B2644,tblAccounts[id],0))</f>
        <v>321840</v>
      </c>
      <c r="J2644" s="25">
        <f>INDEX(tblReps[region_id],MATCH(I2644,tblReps[id],0))</f>
        <v>3</v>
      </c>
      <c r="K2644" s="25" t="str">
        <f>INDEX(tblRegions[name],MATCH(J2644,tblRegions[id],0))</f>
        <v>Southeast</v>
      </c>
    </row>
    <row r="2645" spans="1:11" ht="15" customHeight="1" x14ac:dyDescent="0.3">
      <c r="A2645" s="25">
        <f>Raw_Orders!A2645</f>
        <v>2644</v>
      </c>
      <c r="B2645" s="25">
        <f>Raw_Orders!B2645</f>
        <v>2981</v>
      </c>
      <c r="C2645" s="30">
        <f>INT(Raw_Orders!C2645)</f>
        <v>42674</v>
      </c>
      <c r="D2645" s="25">
        <f t="shared" si="123"/>
        <v>2016</v>
      </c>
      <c r="E2645" s="25">
        <f t="shared" si="124"/>
        <v>10</v>
      </c>
      <c r="F2645" s="25" t="str">
        <f t="shared" si="125"/>
        <v>Oct</v>
      </c>
      <c r="G2645" s="25">
        <f>Raw_Orders!G2645</f>
        <v>129</v>
      </c>
      <c r="H2645" s="29">
        <f>Raw_Orders!K2645</f>
        <v>749.4</v>
      </c>
      <c r="I2645" s="25">
        <f>INDEX(tblAccounts[sales_rep_id],MATCH(B2645,tblAccounts[id],0))</f>
        <v>321840</v>
      </c>
      <c r="J2645" s="25">
        <f>INDEX(tblReps[region_id],MATCH(I2645,tblReps[id],0))</f>
        <v>3</v>
      </c>
      <c r="K2645" s="25" t="str">
        <f>INDEX(tblRegions[name],MATCH(J2645,tblRegions[id],0))</f>
        <v>Southeast</v>
      </c>
    </row>
    <row r="2646" spans="1:11" ht="15" customHeight="1" x14ac:dyDescent="0.3">
      <c r="A2646" s="25">
        <f>Raw_Orders!A2646</f>
        <v>2645</v>
      </c>
      <c r="B2646" s="25">
        <f>Raw_Orders!B2646</f>
        <v>2981</v>
      </c>
      <c r="C2646" s="30">
        <f>INT(Raw_Orders!C2646)</f>
        <v>42704</v>
      </c>
      <c r="D2646" s="25">
        <f t="shared" si="123"/>
        <v>2016</v>
      </c>
      <c r="E2646" s="25">
        <f t="shared" si="124"/>
        <v>11</v>
      </c>
      <c r="F2646" s="25" t="str">
        <f t="shared" si="125"/>
        <v>Nov</v>
      </c>
      <c r="G2646" s="25">
        <f>Raw_Orders!G2646</f>
        <v>593</v>
      </c>
      <c r="H2646" s="29">
        <f>Raw_Orders!K2646</f>
        <v>4074.11</v>
      </c>
      <c r="I2646" s="25">
        <f>INDEX(tblAccounts[sales_rep_id],MATCH(B2646,tblAccounts[id],0))</f>
        <v>321840</v>
      </c>
      <c r="J2646" s="25">
        <f>INDEX(tblReps[region_id],MATCH(I2646,tblReps[id],0))</f>
        <v>3</v>
      </c>
      <c r="K2646" s="25" t="str">
        <f>INDEX(tblRegions[name],MATCH(J2646,tblRegions[id],0))</f>
        <v>Southeast</v>
      </c>
    </row>
    <row r="2647" spans="1:11" ht="15" customHeight="1" x14ac:dyDescent="0.3">
      <c r="A2647" s="25">
        <f>Raw_Orders!A2647</f>
        <v>2646</v>
      </c>
      <c r="B2647" s="25">
        <f>Raw_Orders!B2647</f>
        <v>2981</v>
      </c>
      <c r="C2647" s="30">
        <f>INT(Raw_Orders!C2647)</f>
        <v>42734</v>
      </c>
      <c r="D2647" s="25">
        <f t="shared" si="123"/>
        <v>2016</v>
      </c>
      <c r="E2647" s="25">
        <f t="shared" si="124"/>
        <v>12</v>
      </c>
      <c r="F2647" s="25" t="str">
        <f t="shared" si="125"/>
        <v>Dec</v>
      </c>
      <c r="G2647" s="25">
        <f>Raw_Orders!G2647</f>
        <v>254</v>
      </c>
      <c r="H2647" s="29">
        <f>Raw_Orders!K2647</f>
        <v>1280.5899999999999</v>
      </c>
      <c r="I2647" s="25">
        <f>INDEX(tblAccounts[sales_rep_id],MATCH(B2647,tblAccounts[id],0))</f>
        <v>321840</v>
      </c>
      <c r="J2647" s="25">
        <f>INDEX(tblReps[region_id],MATCH(I2647,tblReps[id],0))</f>
        <v>3</v>
      </c>
      <c r="K2647" s="25" t="str">
        <f>INDEX(tblRegions[name],MATCH(J2647,tblRegions[id],0))</f>
        <v>Southeast</v>
      </c>
    </row>
    <row r="2648" spans="1:11" ht="15" customHeight="1" x14ac:dyDescent="0.3">
      <c r="A2648" s="25">
        <f>Raw_Orders!A2648</f>
        <v>2647</v>
      </c>
      <c r="B2648" s="25">
        <f>Raw_Orders!B2648</f>
        <v>2991</v>
      </c>
      <c r="C2648" s="30">
        <f>INT(Raw_Orders!C2648)</f>
        <v>42430</v>
      </c>
      <c r="D2648" s="25">
        <f t="shared" si="123"/>
        <v>2016</v>
      </c>
      <c r="E2648" s="25">
        <f t="shared" si="124"/>
        <v>3</v>
      </c>
      <c r="F2648" s="25" t="str">
        <f t="shared" si="125"/>
        <v>Mar</v>
      </c>
      <c r="G2648" s="25">
        <f>Raw_Orders!G2648</f>
        <v>204</v>
      </c>
      <c r="H2648" s="29">
        <f>Raw_Orders!K2648</f>
        <v>1045.46</v>
      </c>
      <c r="I2648" s="25">
        <f>INDEX(tblAccounts[sales_rep_id],MATCH(B2648,tblAccounts[id],0))</f>
        <v>321850</v>
      </c>
      <c r="J2648" s="25">
        <f>INDEX(tblReps[region_id],MATCH(I2648,tblReps[id],0))</f>
        <v>3</v>
      </c>
      <c r="K2648" s="25" t="str">
        <f>INDEX(tblRegions[name],MATCH(J2648,tblRegions[id],0))</f>
        <v>Southeast</v>
      </c>
    </row>
    <row r="2649" spans="1:11" ht="15" customHeight="1" x14ac:dyDescent="0.3">
      <c r="A2649" s="25">
        <f>Raw_Orders!A2649</f>
        <v>2648</v>
      </c>
      <c r="B2649" s="25">
        <f>Raw_Orders!B2649</f>
        <v>2991</v>
      </c>
      <c r="C2649" s="30">
        <f>INT(Raw_Orders!C2649)</f>
        <v>42460</v>
      </c>
      <c r="D2649" s="25">
        <f t="shared" si="123"/>
        <v>2016</v>
      </c>
      <c r="E2649" s="25">
        <f t="shared" si="124"/>
        <v>3</v>
      </c>
      <c r="F2649" s="25" t="str">
        <f t="shared" si="125"/>
        <v>Mar</v>
      </c>
      <c r="G2649" s="25">
        <f>Raw_Orders!G2649</f>
        <v>173</v>
      </c>
      <c r="H2649" s="29">
        <f>Raw_Orders!K2649</f>
        <v>916.48</v>
      </c>
      <c r="I2649" s="25">
        <f>INDEX(tblAccounts[sales_rep_id],MATCH(B2649,tblAccounts[id],0))</f>
        <v>321850</v>
      </c>
      <c r="J2649" s="25">
        <f>INDEX(tblReps[region_id],MATCH(I2649,tblReps[id],0))</f>
        <v>3</v>
      </c>
      <c r="K2649" s="25" t="str">
        <f>INDEX(tblRegions[name],MATCH(J2649,tblRegions[id],0))</f>
        <v>Southeast</v>
      </c>
    </row>
    <row r="2650" spans="1:11" ht="15" customHeight="1" x14ac:dyDescent="0.3">
      <c r="A2650" s="25">
        <f>Raw_Orders!A2650</f>
        <v>2649</v>
      </c>
      <c r="B2650" s="25">
        <f>Raw_Orders!B2650</f>
        <v>2991</v>
      </c>
      <c r="C2650" s="30">
        <f>INT(Raw_Orders!C2650)</f>
        <v>42490</v>
      </c>
      <c r="D2650" s="25">
        <f t="shared" si="123"/>
        <v>2016</v>
      </c>
      <c r="E2650" s="25">
        <f t="shared" si="124"/>
        <v>4</v>
      </c>
      <c r="F2650" s="25" t="str">
        <f t="shared" si="125"/>
        <v>Apr</v>
      </c>
      <c r="G2650" s="25">
        <f>Raw_Orders!G2650</f>
        <v>172</v>
      </c>
      <c r="H2650" s="29">
        <f>Raw_Orders!K2650</f>
        <v>898.97</v>
      </c>
      <c r="I2650" s="25">
        <f>INDEX(tblAccounts[sales_rep_id],MATCH(B2650,tblAccounts[id],0))</f>
        <v>321850</v>
      </c>
      <c r="J2650" s="25">
        <f>INDEX(tblReps[region_id],MATCH(I2650,tblReps[id],0))</f>
        <v>3</v>
      </c>
      <c r="K2650" s="25" t="str">
        <f>INDEX(tblRegions[name],MATCH(J2650,tblRegions[id],0))</f>
        <v>Southeast</v>
      </c>
    </row>
    <row r="2651" spans="1:11" ht="15" customHeight="1" x14ac:dyDescent="0.3">
      <c r="A2651" s="25">
        <f>Raw_Orders!A2651</f>
        <v>2650</v>
      </c>
      <c r="B2651" s="25">
        <f>Raw_Orders!B2651</f>
        <v>2991</v>
      </c>
      <c r="C2651" s="30">
        <f>INT(Raw_Orders!C2651)</f>
        <v>42519</v>
      </c>
      <c r="D2651" s="25">
        <f t="shared" si="123"/>
        <v>2016</v>
      </c>
      <c r="E2651" s="25">
        <f t="shared" si="124"/>
        <v>5</v>
      </c>
      <c r="F2651" s="25" t="str">
        <f t="shared" si="125"/>
        <v>May</v>
      </c>
      <c r="G2651" s="25">
        <f>Raw_Orders!G2651</f>
        <v>156</v>
      </c>
      <c r="H2651" s="29">
        <f>Raw_Orders!K2651</f>
        <v>806.61</v>
      </c>
      <c r="I2651" s="25">
        <f>INDEX(tblAccounts[sales_rep_id],MATCH(B2651,tblAccounts[id],0))</f>
        <v>321850</v>
      </c>
      <c r="J2651" s="25">
        <f>INDEX(tblReps[region_id],MATCH(I2651,tblReps[id],0))</f>
        <v>3</v>
      </c>
      <c r="K2651" s="25" t="str">
        <f>INDEX(tblRegions[name],MATCH(J2651,tblRegions[id],0))</f>
        <v>Southeast</v>
      </c>
    </row>
    <row r="2652" spans="1:11" ht="15" customHeight="1" x14ac:dyDescent="0.3">
      <c r="A2652" s="25">
        <f>Raw_Orders!A2652</f>
        <v>2651</v>
      </c>
      <c r="B2652" s="25">
        <f>Raw_Orders!B2652</f>
        <v>2991</v>
      </c>
      <c r="C2652" s="30">
        <f>INT(Raw_Orders!C2652)</f>
        <v>42549</v>
      </c>
      <c r="D2652" s="25">
        <f t="shared" si="123"/>
        <v>2016</v>
      </c>
      <c r="E2652" s="25">
        <f t="shared" si="124"/>
        <v>6</v>
      </c>
      <c r="F2652" s="25" t="str">
        <f t="shared" si="125"/>
        <v>Jun</v>
      </c>
      <c r="G2652" s="25">
        <f>Raw_Orders!G2652</f>
        <v>225</v>
      </c>
      <c r="H2652" s="29">
        <f>Raw_Orders!K2652</f>
        <v>1232.26</v>
      </c>
      <c r="I2652" s="25">
        <f>INDEX(tblAccounts[sales_rep_id],MATCH(B2652,tblAccounts[id],0))</f>
        <v>321850</v>
      </c>
      <c r="J2652" s="25">
        <f>INDEX(tblReps[region_id],MATCH(I2652,tblReps[id],0))</f>
        <v>3</v>
      </c>
      <c r="K2652" s="25" t="str">
        <f>INDEX(tblRegions[name],MATCH(J2652,tblRegions[id],0))</f>
        <v>Southeast</v>
      </c>
    </row>
    <row r="2653" spans="1:11" ht="15" customHeight="1" x14ac:dyDescent="0.3">
      <c r="A2653" s="25">
        <f>Raw_Orders!A2653</f>
        <v>2652</v>
      </c>
      <c r="B2653" s="25">
        <f>Raw_Orders!B2653</f>
        <v>2991</v>
      </c>
      <c r="C2653" s="30">
        <f>INT(Raw_Orders!C2653)</f>
        <v>42579</v>
      </c>
      <c r="D2653" s="25">
        <f t="shared" si="123"/>
        <v>2016</v>
      </c>
      <c r="E2653" s="25">
        <f t="shared" si="124"/>
        <v>7</v>
      </c>
      <c r="F2653" s="25" t="str">
        <f t="shared" si="125"/>
        <v>Jul</v>
      </c>
      <c r="G2653" s="25">
        <f>Raw_Orders!G2653</f>
        <v>215</v>
      </c>
      <c r="H2653" s="29">
        <f>Raw_Orders!K2653</f>
        <v>1188.54</v>
      </c>
      <c r="I2653" s="25">
        <f>INDEX(tblAccounts[sales_rep_id],MATCH(B2653,tblAccounts[id],0))</f>
        <v>321850</v>
      </c>
      <c r="J2653" s="25">
        <f>INDEX(tblReps[region_id],MATCH(I2653,tblReps[id],0))</f>
        <v>3</v>
      </c>
      <c r="K2653" s="25" t="str">
        <f>INDEX(tblRegions[name],MATCH(J2653,tblRegions[id],0))</f>
        <v>Southeast</v>
      </c>
    </row>
    <row r="2654" spans="1:11" ht="15" customHeight="1" x14ac:dyDescent="0.3">
      <c r="A2654" s="25">
        <f>Raw_Orders!A2654</f>
        <v>2653</v>
      </c>
      <c r="B2654" s="25">
        <f>Raw_Orders!B2654</f>
        <v>2991</v>
      </c>
      <c r="C2654" s="30">
        <f>INT(Raw_Orders!C2654)</f>
        <v>42608</v>
      </c>
      <c r="D2654" s="25">
        <f t="shared" si="123"/>
        <v>2016</v>
      </c>
      <c r="E2654" s="25">
        <f t="shared" si="124"/>
        <v>8</v>
      </c>
      <c r="F2654" s="25" t="str">
        <f t="shared" si="125"/>
        <v>Aug</v>
      </c>
      <c r="G2654" s="25">
        <f>Raw_Orders!G2654</f>
        <v>283</v>
      </c>
      <c r="H2654" s="29">
        <f>Raw_Orders!K2654</f>
        <v>1472.86</v>
      </c>
      <c r="I2654" s="25">
        <f>INDEX(tblAccounts[sales_rep_id],MATCH(B2654,tblAccounts[id],0))</f>
        <v>321850</v>
      </c>
      <c r="J2654" s="25">
        <f>INDEX(tblReps[region_id],MATCH(I2654,tblReps[id],0))</f>
        <v>3</v>
      </c>
      <c r="K2654" s="25" t="str">
        <f>INDEX(tblRegions[name],MATCH(J2654,tblRegions[id],0))</f>
        <v>Southeast</v>
      </c>
    </row>
    <row r="2655" spans="1:11" ht="15" customHeight="1" x14ac:dyDescent="0.3">
      <c r="A2655" s="25">
        <f>Raw_Orders!A2655</f>
        <v>2654</v>
      </c>
      <c r="B2655" s="25">
        <f>Raw_Orders!B2655</f>
        <v>2991</v>
      </c>
      <c r="C2655" s="30">
        <f>INT(Raw_Orders!C2655)</f>
        <v>42637</v>
      </c>
      <c r="D2655" s="25">
        <f t="shared" si="123"/>
        <v>2016</v>
      </c>
      <c r="E2655" s="25">
        <f t="shared" si="124"/>
        <v>9</v>
      </c>
      <c r="F2655" s="25" t="str">
        <f t="shared" si="125"/>
        <v>Sep</v>
      </c>
      <c r="G2655" s="25">
        <f>Raw_Orders!G2655</f>
        <v>157</v>
      </c>
      <c r="H2655" s="29">
        <f>Raw_Orders!K2655</f>
        <v>795.93</v>
      </c>
      <c r="I2655" s="25">
        <f>INDEX(tblAccounts[sales_rep_id],MATCH(B2655,tblAccounts[id],0))</f>
        <v>321850</v>
      </c>
      <c r="J2655" s="25">
        <f>INDEX(tblReps[region_id],MATCH(I2655,tblReps[id],0))</f>
        <v>3</v>
      </c>
      <c r="K2655" s="25" t="str">
        <f>INDEX(tblRegions[name],MATCH(J2655,tblRegions[id],0))</f>
        <v>Southeast</v>
      </c>
    </row>
    <row r="2656" spans="1:11" ht="15" customHeight="1" x14ac:dyDescent="0.3">
      <c r="A2656" s="25">
        <f>Raw_Orders!A2656</f>
        <v>2655</v>
      </c>
      <c r="B2656" s="25">
        <f>Raw_Orders!B2656</f>
        <v>2991</v>
      </c>
      <c r="C2656" s="30">
        <f>INT(Raw_Orders!C2656)</f>
        <v>42666</v>
      </c>
      <c r="D2656" s="25">
        <f t="shared" si="123"/>
        <v>2016</v>
      </c>
      <c r="E2656" s="25">
        <f t="shared" si="124"/>
        <v>10</v>
      </c>
      <c r="F2656" s="25" t="str">
        <f t="shared" si="125"/>
        <v>Oct</v>
      </c>
      <c r="G2656" s="25">
        <f>Raw_Orders!G2656</f>
        <v>150</v>
      </c>
      <c r="H2656" s="29">
        <f>Raw_Orders!K2656</f>
        <v>748.5</v>
      </c>
      <c r="I2656" s="25">
        <f>INDEX(tblAccounts[sales_rep_id],MATCH(B2656,tblAccounts[id],0))</f>
        <v>321850</v>
      </c>
      <c r="J2656" s="25">
        <f>INDEX(tblReps[region_id],MATCH(I2656,tblReps[id],0))</f>
        <v>3</v>
      </c>
      <c r="K2656" s="25" t="str">
        <f>INDEX(tblRegions[name],MATCH(J2656,tblRegions[id],0))</f>
        <v>Southeast</v>
      </c>
    </row>
    <row r="2657" spans="1:11" ht="15" customHeight="1" x14ac:dyDescent="0.3">
      <c r="A2657" s="25">
        <f>Raw_Orders!A2657</f>
        <v>2656</v>
      </c>
      <c r="B2657" s="25">
        <f>Raw_Orders!B2657</f>
        <v>2991</v>
      </c>
      <c r="C2657" s="30">
        <f>INT(Raw_Orders!C2657)</f>
        <v>42695</v>
      </c>
      <c r="D2657" s="25">
        <f t="shared" si="123"/>
        <v>2016</v>
      </c>
      <c r="E2657" s="25">
        <f t="shared" si="124"/>
        <v>11</v>
      </c>
      <c r="F2657" s="25" t="str">
        <f t="shared" si="125"/>
        <v>Nov</v>
      </c>
      <c r="G2657" s="25">
        <f>Raw_Orders!G2657</f>
        <v>68</v>
      </c>
      <c r="H2657" s="29">
        <f>Raw_Orders!K2657</f>
        <v>339.32</v>
      </c>
      <c r="I2657" s="25">
        <f>INDEX(tblAccounts[sales_rep_id],MATCH(B2657,tblAccounts[id],0))</f>
        <v>321850</v>
      </c>
      <c r="J2657" s="25">
        <f>INDEX(tblReps[region_id],MATCH(I2657,tblReps[id],0))</f>
        <v>3</v>
      </c>
      <c r="K2657" s="25" t="str">
        <f>INDEX(tblRegions[name],MATCH(J2657,tblRegions[id],0))</f>
        <v>Southeast</v>
      </c>
    </row>
    <row r="2658" spans="1:11" ht="15" customHeight="1" x14ac:dyDescent="0.3">
      <c r="A2658" s="25">
        <f>Raw_Orders!A2658</f>
        <v>2657</v>
      </c>
      <c r="B2658" s="25">
        <f>Raw_Orders!B2658</f>
        <v>2991</v>
      </c>
      <c r="C2658" s="30">
        <f>INT(Raw_Orders!C2658)</f>
        <v>42725</v>
      </c>
      <c r="D2658" s="25">
        <f t="shared" si="123"/>
        <v>2016</v>
      </c>
      <c r="E2658" s="25">
        <f t="shared" si="124"/>
        <v>12</v>
      </c>
      <c r="F2658" s="25" t="str">
        <f t="shared" si="125"/>
        <v>Dec</v>
      </c>
      <c r="G2658" s="25">
        <f>Raw_Orders!G2658</f>
        <v>555</v>
      </c>
      <c r="H2658" s="29">
        <f>Raw_Orders!K2658</f>
        <v>4048.97</v>
      </c>
      <c r="I2658" s="25">
        <f>INDEX(tblAccounts[sales_rep_id],MATCH(B2658,tblAccounts[id],0))</f>
        <v>321850</v>
      </c>
      <c r="J2658" s="25">
        <f>INDEX(tblReps[region_id],MATCH(I2658,tblReps[id],0))</f>
        <v>3</v>
      </c>
      <c r="K2658" s="25" t="str">
        <f>INDEX(tblRegions[name],MATCH(J2658,tblRegions[id],0))</f>
        <v>Southeast</v>
      </c>
    </row>
    <row r="2659" spans="1:11" ht="15" customHeight="1" x14ac:dyDescent="0.3">
      <c r="A2659" s="25">
        <f>Raw_Orders!A2659</f>
        <v>2658</v>
      </c>
      <c r="B2659" s="25">
        <f>Raw_Orders!B2659</f>
        <v>3001</v>
      </c>
      <c r="C2659" s="30">
        <f>INT(Raw_Orders!C2659)</f>
        <v>42390</v>
      </c>
      <c r="D2659" s="25">
        <f t="shared" si="123"/>
        <v>2016</v>
      </c>
      <c r="E2659" s="25">
        <f t="shared" si="124"/>
        <v>1</v>
      </c>
      <c r="F2659" s="25" t="str">
        <f t="shared" si="125"/>
        <v>Jan</v>
      </c>
      <c r="G2659" s="25">
        <f>Raw_Orders!G2659</f>
        <v>537</v>
      </c>
      <c r="H2659" s="29">
        <f>Raw_Orders!K2659</f>
        <v>2764.63</v>
      </c>
      <c r="I2659" s="25">
        <f>INDEX(tblAccounts[sales_rep_id],MATCH(B2659,tblAccounts[id],0))</f>
        <v>321860</v>
      </c>
      <c r="J2659" s="25">
        <f>INDEX(tblReps[region_id],MATCH(I2659,tblReps[id],0))</f>
        <v>3</v>
      </c>
      <c r="K2659" s="25" t="str">
        <f>INDEX(tblRegions[name],MATCH(J2659,tblRegions[id],0))</f>
        <v>Southeast</v>
      </c>
    </row>
    <row r="2660" spans="1:11" ht="15" customHeight="1" x14ac:dyDescent="0.3">
      <c r="A2660" s="25">
        <f>Raw_Orders!A2660</f>
        <v>2659</v>
      </c>
      <c r="B2660" s="25">
        <f>Raw_Orders!B2660</f>
        <v>3001</v>
      </c>
      <c r="C2660" s="30">
        <f>INT(Raw_Orders!C2660)</f>
        <v>42420</v>
      </c>
      <c r="D2660" s="25">
        <f t="shared" si="123"/>
        <v>2016</v>
      </c>
      <c r="E2660" s="25">
        <f t="shared" si="124"/>
        <v>2</v>
      </c>
      <c r="F2660" s="25" t="str">
        <f t="shared" si="125"/>
        <v>Feb</v>
      </c>
      <c r="G2660" s="25">
        <f>Raw_Orders!G2660</f>
        <v>658</v>
      </c>
      <c r="H2660" s="29">
        <f>Raw_Orders!K2660</f>
        <v>3337.83</v>
      </c>
      <c r="I2660" s="25">
        <f>INDEX(tblAccounts[sales_rep_id],MATCH(B2660,tblAccounts[id],0))</f>
        <v>321860</v>
      </c>
      <c r="J2660" s="25">
        <f>INDEX(tblReps[region_id],MATCH(I2660,tblReps[id],0))</f>
        <v>3</v>
      </c>
      <c r="K2660" s="25" t="str">
        <f>INDEX(tblRegions[name],MATCH(J2660,tblRegions[id],0))</f>
        <v>Southeast</v>
      </c>
    </row>
    <row r="2661" spans="1:11" ht="15" customHeight="1" x14ac:dyDescent="0.3">
      <c r="A2661" s="25">
        <f>Raw_Orders!A2661</f>
        <v>2660</v>
      </c>
      <c r="B2661" s="25">
        <f>Raw_Orders!B2661</f>
        <v>3001</v>
      </c>
      <c r="C2661" s="30">
        <f>INT(Raw_Orders!C2661)</f>
        <v>42450</v>
      </c>
      <c r="D2661" s="25">
        <f t="shared" si="123"/>
        <v>2016</v>
      </c>
      <c r="E2661" s="25">
        <f t="shared" si="124"/>
        <v>3</v>
      </c>
      <c r="F2661" s="25" t="str">
        <f t="shared" si="125"/>
        <v>Mar</v>
      </c>
      <c r="G2661" s="25">
        <f>Raw_Orders!G2661</f>
        <v>925</v>
      </c>
      <c r="H2661" s="29">
        <f>Raw_Orders!K2661</f>
        <v>4682.7</v>
      </c>
      <c r="I2661" s="25">
        <f>INDEX(tblAccounts[sales_rep_id],MATCH(B2661,tblAccounts[id],0))</f>
        <v>321860</v>
      </c>
      <c r="J2661" s="25">
        <f>INDEX(tblReps[region_id],MATCH(I2661,tblReps[id],0))</f>
        <v>3</v>
      </c>
      <c r="K2661" s="25" t="str">
        <f>INDEX(tblRegions[name],MATCH(J2661,tblRegions[id],0))</f>
        <v>Southeast</v>
      </c>
    </row>
    <row r="2662" spans="1:11" ht="15" customHeight="1" x14ac:dyDescent="0.3">
      <c r="A2662" s="25">
        <f>Raw_Orders!A2662</f>
        <v>2661</v>
      </c>
      <c r="B2662" s="25">
        <f>Raw_Orders!B2662</f>
        <v>3001</v>
      </c>
      <c r="C2662" s="30">
        <f>INT(Raw_Orders!C2662)</f>
        <v>42480</v>
      </c>
      <c r="D2662" s="25">
        <f t="shared" si="123"/>
        <v>2016</v>
      </c>
      <c r="E2662" s="25">
        <f t="shared" si="124"/>
        <v>4</v>
      </c>
      <c r="F2662" s="25" t="str">
        <f t="shared" si="125"/>
        <v>Apr</v>
      </c>
      <c r="G2662" s="25">
        <f>Raw_Orders!G2662</f>
        <v>514</v>
      </c>
      <c r="H2662" s="29">
        <f>Raw_Orders!K2662</f>
        <v>2598.62</v>
      </c>
      <c r="I2662" s="25">
        <f>INDEX(tblAccounts[sales_rep_id],MATCH(B2662,tblAccounts[id],0))</f>
        <v>321860</v>
      </c>
      <c r="J2662" s="25">
        <f>INDEX(tblReps[region_id],MATCH(I2662,tblReps[id],0))</f>
        <v>3</v>
      </c>
      <c r="K2662" s="25" t="str">
        <f>INDEX(tblRegions[name],MATCH(J2662,tblRegions[id],0))</f>
        <v>Southeast</v>
      </c>
    </row>
    <row r="2663" spans="1:11" ht="15" customHeight="1" x14ac:dyDescent="0.3">
      <c r="A2663" s="25">
        <f>Raw_Orders!A2663</f>
        <v>2662</v>
      </c>
      <c r="B2663" s="25">
        <f>Raw_Orders!B2663</f>
        <v>3001</v>
      </c>
      <c r="C2663" s="30">
        <f>INT(Raw_Orders!C2663)</f>
        <v>42510</v>
      </c>
      <c r="D2663" s="25">
        <f t="shared" si="123"/>
        <v>2016</v>
      </c>
      <c r="E2663" s="25">
        <f t="shared" si="124"/>
        <v>5</v>
      </c>
      <c r="F2663" s="25" t="str">
        <f t="shared" si="125"/>
        <v>May</v>
      </c>
      <c r="G2663" s="25">
        <f>Raw_Orders!G2663</f>
        <v>874</v>
      </c>
      <c r="H2663" s="29">
        <f>Raw_Orders!K2663</f>
        <v>5223.1499999999996</v>
      </c>
      <c r="I2663" s="25">
        <f>INDEX(tblAccounts[sales_rep_id],MATCH(B2663,tblAccounts[id],0))</f>
        <v>321860</v>
      </c>
      <c r="J2663" s="25">
        <f>INDEX(tblReps[region_id],MATCH(I2663,tblReps[id],0))</f>
        <v>3</v>
      </c>
      <c r="K2663" s="25" t="str">
        <f>INDEX(tblRegions[name],MATCH(J2663,tblRegions[id],0))</f>
        <v>Southeast</v>
      </c>
    </row>
    <row r="2664" spans="1:11" ht="15" customHeight="1" x14ac:dyDescent="0.3">
      <c r="A2664" s="25">
        <f>Raw_Orders!A2664</f>
        <v>2663</v>
      </c>
      <c r="B2664" s="25">
        <f>Raw_Orders!B2664</f>
        <v>3001</v>
      </c>
      <c r="C2664" s="30">
        <f>INT(Raw_Orders!C2664)</f>
        <v>42539</v>
      </c>
      <c r="D2664" s="25">
        <f t="shared" si="123"/>
        <v>2016</v>
      </c>
      <c r="E2664" s="25">
        <f t="shared" si="124"/>
        <v>6</v>
      </c>
      <c r="F2664" s="25" t="str">
        <f t="shared" si="125"/>
        <v>Jun</v>
      </c>
      <c r="G2664" s="25">
        <f>Raw_Orders!G2664</f>
        <v>490</v>
      </c>
      <c r="H2664" s="29">
        <f>Raw_Orders!K2664</f>
        <v>2545.1799999999998</v>
      </c>
      <c r="I2664" s="25">
        <f>INDEX(tblAccounts[sales_rep_id],MATCH(B2664,tblAccounts[id],0))</f>
        <v>321860</v>
      </c>
      <c r="J2664" s="25">
        <f>INDEX(tblReps[region_id],MATCH(I2664,tblReps[id],0))</f>
        <v>3</v>
      </c>
      <c r="K2664" s="25" t="str">
        <f>INDEX(tblRegions[name],MATCH(J2664,tblRegions[id],0))</f>
        <v>Southeast</v>
      </c>
    </row>
    <row r="2665" spans="1:11" ht="15" customHeight="1" x14ac:dyDescent="0.3">
      <c r="A2665" s="25">
        <f>Raw_Orders!A2665</f>
        <v>2664</v>
      </c>
      <c r="B2665" s="25">
        <f>Raw_Orders!B2665</f>
        <v>3001</v>
      </c>
      <c r="C2665" s="30">
        <f>INT(Raw_Orders!C2665)</f>
        <v>42568</v>
      </c>
      <c r="D2665" s="25">
        <f t="shared" si="123"/>
        <v>2016</v>
      </c>
      <c r="E2665" s="25">
        <f t="shared" si="124"/>
        <v>7</v>
      </c>
      <c r="F2665" s="25" t="str">
        <f t="shared" si="125"/>
        <v>Jul</v>
      </c>
      <c r="G2665" s="25">
        <f>Raw_Orders!G2665</f>
        <v>817</v>
      </c>
      <c r="H2665" s="29">
        <f>Raw_Orders!K2665</f>
        <v>5025.04</v>
      </c>
      <c r="I2665" s="25">
        <f>INDEX(tblAccounts[sales_rep_id],MATCH(B2665,tblAccounts[id],0))</f>
        <v>321860</v>
      </c>
      <c r="J2665" s="25">
        <f>INDEX(tblReps[region_id],MATCH(I2665,tblReps[id],0))</f>
        <v>3</v>
      </c>
      <c r="K2665" s="25" t="str">
        <f>INDEX(tblRegions[name],MATCH(J2665,tblRegions[id],0))</f>
        <v>Southeast</v>
      </c>
    </row>
    <row r="2666" spans="1:11" ht="15" customHeight="1" x14ac:dyDescent="0.3">
      <c r="A2666" s="25">
        <f>Raw_Orders!A2666</f>
        <v>2665</v>
      </c>
      <c r="B2666" s="25">
        <f>Raw_Orders!B2666</f>
        <v>3001</v>
      </c>
      <c r="C2666" s="30">
        <f>INT(Raw_Orders!C2666)</f>
        <v>42597</v>
      </c>
      <c r="D2666" s="25">
        <f t="shared" si="123"/>
        <v>2016</v>
      </c>
      <c r="E2666" s="25">
        <f t="shared" si="124"/>
        <v>8</v>
      </c>
      <c r="F2666" s="25" t="str">
        <f t="shared" si="125"/>
        <v>Aug</v>
      </c>
      <c r="G2666" s="25">
        <f>Raw_Orders!G2666</f>
        <v>506</v>
      </c>
      <c r="H2666" s="29">
        <f>Raw_Orders!K2666</f>
        <v>2524.94</v>
      </c>
      <c r="I2666" s="25">
        <f>INDEX(tblAccounts[sales_rep_id],MATCH(B2666,tblAccounts[id],0))</f>
        <v>321860</v>
      </c>
      <c r="J2666" s="25">
        <f>INDEX(tblReps[region_id],MATCH(I2666,tblReps[id],0))</f>
        <v>3</v>
      </c>
      <c r="K2666" s="25" t="str">
        <f>INDEX(tblRegions[name],MATCH(J2666,tblRegions[id],0))</f>
        <v>Southeast</v>
      </c>
    </row>
    <row r="2667" spans="1:11" ht="15" customHeight="1" x14ac:dyDescent="0.3">
      <c r="A2667" s="25">
        <f>Raw_Orders!A2667</f>
        <v>2666</v>
      </c>
      <c r="B2667" s="25">
        <f>Raw_Orders!B2667</f>
        <v>3001</v>
      </c>
      <c r="C2667" s="30">
        <f>INT(Raw_Orders!C2667)</f>
        <v>42627</v>
      </c>
      <c r="D2667" s="25">
        <f t="shared" si="123"/>
        <v>2016</v>
      </c>
      <c r="E2667" s="25">
        <f t="shared" si="124"/>
        <v>9</v>
      </c>
      <c r="F2667" s="25" t="str">
        <f t="shared" si="125"/>
        <v>Sep</v>
      </c>
      <c r="G2667" s="25">
        <f>Raw_Orders!G2667</f>
        <v>835</v>
      </c>
      <c r="H2667" s="29">
        <f>Raw_Orders!K2667</f>
        <v>5101.6499999999996</v>
      </c>
      <c r="I2667" s="25">
        <f>INDEX(tblAccounts[sales_rep_id],MATCH(B2667,tblAccounts[id],0))</f>
        <v>321860</v>
      </c>
      <c r="J2667" s="25">
        <f>INDEX(tblReps[region_id],MATCH(I2667,tblReps[id],0))</f>
        <v>3</v>
      </c>
      <c r="K2667" s="25" t="str">
        <f>INDEX(tblRegions[name],MATCH(J2667,tblRegions[id],0))</f>
        <v>Southeast</v>
      </c>
    </row>
    <row r="2668" spans="1:11" ht="15" customHeight="1" x14ac:dyDescent="0.3">
      <c r="A2668" s="25">
        <f>Raw_Orders!A2668</f>
        <v>2667</v>
      </c>
      <c r="B2668" s="25">
        <f>Raw_Orders!B2668</f>
        <v>3001</v>
      </c>
      <c r="C2668" s="30">
        <f>INT(Raw_Orders!C2668)</f>
        <v>42656</v>
      </c>
      <c r="D2668" s="25">
        <f t="shared" si="123"/>
        <v>2016</v>
      </c>
      <c r="E2668" s="25">
        <f t="shared" si="124"/>
        <v>10</v>
      </c>
      <c r="F2668" s="25" t="str">
        <f t="shared" si="125"/>
        <v>Oct</v>
      </c>
      <c r="G2668" s="25">
        <f>Raw_Orders!G2668</f>
        <v>523</v>
      </c>
      <c r="H2668" s="29">
        <f>Raw_Orders!K2668</f>
        <v>2683.57</v>
      </c>
      <c r="I2668" s="25">
        <f>INDEX(tblAccounts[sales_rep_id],MATCH(B2668,tblAccounts[id],0))</f>
        <v>321860</v>
      </c>
      <c r="J2668" s="25">
        <f>INDEX(tblReps[region_id],MATCH(I2668,tblReps[id],0))</f>
        <v>3</v>
      </c>
      <c r="K2668" s="25" t="str">
        <f>INDEX(tblRegions[name],MATCH(J2668,tblRegions[id],0))</f>
        <v>Southeast</v>
      </c>
    </row>
    <row r="2669" spans="1:11" ht="15" customHeight="1" x14ac:dyDescent="0.3">
      <c r="A2669" s="25">
        <f>Raw_Orders!A2669</f>
        <v>2668</v>
      </c>
      <c r="B2669" s="25">
        <f>Raw_Orders!B2669</f>
        <v>3001</v>
      </c>
      <c r="C2669" s="30">
        <f>INT(Raw_Orders!C2669)</f>
        <v>42685</v>
      </c>
      <c r="D2669" s="25">
        <f t="shared" si="123"/>
        <v>2016</v>
      </c>
      <c r="E2669" s="25">
        <f t="shared" si="124"/>
        <v>11</v>
      </c>
      <c r="F2669" s="25" t="str">
        <f t="shared" si="125"/>
        <v>Nov</v>
      </c>
      <c r="G2669" s="25">
        <f>Raw_Orders!G2669</f>
        <v>512</v>
      </c>
      <c r="H2669" s="29">
        <f>Raw_Orders!K2669</f>
        <v>2604.88</v>
      </c>
      <c r="I2669" s="25">
        <f>INDEX(tblAccounts[sales_rep_id],MATCH(B2669,tblAccounts[id],0))</f>
        <v>321860</v>
      </c>
      <c r="J2669" s="25">
        <f>INDEX(tblReps[region_id],MATCH(I2669,tblReps[id],0))</f>
        <v>3</v>
      </c>
      <c r="K2669" s="25" t="str">
        <f>INDEX(tblRegions[name],MATCH(J2669,tblRegions[id],0))</f>
        <v>Southeast</v>
      </c>
    </row>
    <row r="2670" spans="1:11" ht="15" customHeight="1" x14ac:dyDescent="0.3">
      <c r="A2670" s="25">
        <f>Raw_Orders!A2670</f>
        <v>2669</v>
      </c>
      <c r="B2670" s="25">
        <f>Raw_Orders!B2670</f>
        <v>3001</v>
      </c>
      <c r="C2670" s="30">
        <f>INT(Raw_Orders!C2670)</f>
        <v>42714</v>
      </c>
      <c r="D2670" s="25">
        <f t="shared" si="123"/>
        <v>2016</v>
      </c>
      <c r="E2670" s="25">
        <f t="shared" si="124"/>
        <v>12</v>
      </c>
      <c r="F2670" s="25" t="str">
        <f t="shared" si="125"/>
        <v>Dec</v>
      </c>
      <c r="G2670" s="25">
        <f>Raw_Orders!G2670</f>
        <v>520</v>
      </c>
      <c r="H2670" s="29">
        <f>Raw_Orders!K2670</f>
        <v>2632.93</v>
      </c>
      <c r="I2670" s="25">
        <f>INDEX(tblAccounts[sales_rep_id],MATCH(B2670,tblAccounts[id],0))</f>
        <v>321860</v>
      </c>
      <c r="J2670" s="25">
        <f>INDEX(tblReps[region_id],MATCH(I2670,tblReps[id],0))</f>
        <v>3</v>
      </c>
      <c r="K2670" s="25" t="str">
        <f>INDEX(tblRegions[name],MATCH(J2670,tblRegions[id],0))</f>
        <v>Southeast</v>
      </c>
    </row>
    <row r="2671" spans="1:11" ht="15" customHeight="1" x14ac:dyDescent="0.3">
      <c r="A2671" s="25">
        <f>Raw_Orders!A2671</f>
        <v>2670</v>
      </c>
      <c r="B2671" s="25">
        <f>Raw_Orders!B2671</f>
        <v>3011</v>
      </c>
      <c r="C2671" s="30">
        <f>INT(Raw_Orders!C2671)</f>
        <v>42513</v>
      </c>
      <c r="D2671" s="25">
        <f t="shared" si="123"/>
        <v>2016</v>
      </c>
      <c r="E2671" s="25">
        <f t="shared" si="124"/>
        <v>5</v>
      </c>
      <c r="F2671" s="25" t="str">
        <f t="shared" si="125"/>
        <v>May</v>
      </c>
      <c r="G2671" s="25">
        <f>Raw_Orders!G2671</f>
        <v>121</v>
      </c>
      <c r="H2671" s="29">
        <f>Raw_Orders!K2671</f>
        <v>678.91</v>
      </c>
      <c r="I2671" s="25">
        <f>INDEX(tblAccounts[sales_rep_id],MATCH(B2671,tblAccounts[id],0))</f>
        <v>321870</v>
      </c>
      <c r="J2671" s="25">
        <f>INDEX(tblReps[region_id],MATCH(I2671,tblReps[id],0))</f>
        <v>3</v>
      </c>
      <c r="K2671" s="25" t="str">
        <f>INDEX(tblRegions[name],MATCH(J2671,tblRegions[id],0))</f>
        <v>Southeast</v>
      </c>
    </row>
    <row r="2672" spans="1:11" ht="15" customHeight="1" x14ac:dyDescent="0.3">
      <c r="A2672" s="25">
        <f>Raw_Orders!A2672</f>
        <v>2671</v>
      </c>
      <c r="B2672" s="25">
        <f>Raw_Orders!B2672</f>
        <v>3021</v>
      </c>
      <c r="C2672" s="30">
        <f>INT(Raw_Orders!C2672)</f>
        <v>42707</v>
      </c>
      <c r="D2672" s="25">
        <f t="shared" si="123"/>
        <v>2016</v>
      </c>
      <c r="E2672" s="25">
        <f t="shared" si="124"/>
        <v>12</v>
      </c>
      <c r="F2672" s="25" t="str">
        <f t="shared" si="125"/>
        <v>Dec</v>
      </c>
      <c r="G2672" s="25">
        <f>Raw_Orders!G2672</f>
        <v>1182</v>
      </c>
      <c r="H2672" s="29">
        <f>Raw_Orders!K2672</f>
        <v>8648.07</v>
      </c>
      <c r="I2672" s="25">
        <f>INDEX(tblAccounts[sales_rep_id],MATCH(B2672,tblAccounts[id],0))</f>
        <v>321880</v>
      </c>
      <c r="J2672" s="25">
        <f>INDEX(tblReps[region_id],MATCH(I2672,tblReps[id],0))</f>
        <v>3</v>
      </c>
      <c r="K2672" s="25" t="str">
        <f>INDEX(tblRegions[name],MATCH(J2672,tblRegions[id],0))</f>
        <v>Southeast</v>
      </c>
    </row>
    <row r="2673" spans="1:11" ht="15" customHeight="1" x14ac:dyDescent="0.3">
      <c r="A2673" s="25">
        <f>Raw_Orders!A2673</f>
        <v>2672</v>
      </c>
      <c r="B2673" s="25">
        <f>Raw_Orders!B2673</f>
        <v>3031</v>
      </c>
      <c r="C2673" s="30">
        <f>INT(Raw_Orders!C2673)</f>
        <v>42472</v>
      </c>
      <c r="D2673" s="25">
        <f t="shared" si="123"/>
        <v>2016</v>
      </c>
      <c r="E2673" s="25">
        <f t="shared" si="124"/>
        <v>4</v>
      </c>
      <c r="F2673" s="25" t="str">
        <f t="shared" si="125"/>
        <v>Apr</v>
      </c>
      <c r="G2673" s="25">
        <f>Raw_Orders!G2673</f>
        <v>674</v>
      </c>
      <c r="H2673" s="29">
        <f>Raw_Orders!K2673</f>
        <v>3440.25</v>
      </c>
      <c r="I2673" s="25">
        <f>INDEX(tblAccounts[sales_rep_id],MATCH(B2673,tblAccounts[id],0))</f>
        <v>321890</v>
      </c>
      <c r="J2673" s="25">
        <f>INDEX(tblReps[region_id],MATCH(I2673,tblReps[id],0))</f>
        <v>3</v>
      </c>
      <c r="K2673" s="25" t="str">
        <f>INDEX(tblRegions[name],MATCH(J2673,tblRegions[id],0))</f>
        <v>Southeast</v>
      </c>
    </row>
    <row r="2674" spans="1:11" ht="15" customHeight="1" x14ac:dyDescent="0.3">
      <c r="A2674" s="25">
        <f>Raw_Orders!A2674</f>
        <v>2673</v>
      </c>
      <c r="B2674" s="25">
        <f>Raw_Orders!B2674</f>
        <v>3031</v>
      </c>
      <c r="C2674" s="30">
        <f>INT(Raw_Orders!C2674)</f>
        <v>42501</v>
      </c>
      <c r="D2674" s="25">
        <f t="shared" si="123"/>
        <v>2016</v>
      </c>
      <c r="E2674" s="25">
        <f t="shared" si="124"/>
        <v>5</v>
      </c>
      <c r="F2674" s="25" t="str">
        <f t="shared" si="125"/>
        <v>May</v>
      </c>
      <c r="G2674" s="25">
        <f>Raw_Orders!G2674</f>
        <v>340</v>
      </c>
      <c r="H2674" s="29">
        <f>Raw_Orders!K2674</f>
        <v>1801.6</v>
      </c>
      <c r="I2674" s="25">
        <f>INDEX(tblAccounts[sales_rep_id],MATCH(B2674,tblAccounts[id],0))</f>
        <v>321890</v>
      </c>
      <c r="J2674" s="25">
        <f>INDEX(tblReps[region_id],MATCH(I2674,tblReps[id],0))</f>
        <v>3</v>
      </c>
      <c r="K2674" s="25" t="str">
        <f>INDEX(tblRegions[name],MATCH(J2674,tblRegions[id],0))</f>
        <v>Southeast</v>
      </c>
    </row>
    <row r="2675" spans="1:11" ht="15" customHeight="1" x14ac:dyDescent="0.3">
      <c r="A2675" s="25">
        <f>Raw_Orders!A2675</f>
        <v>2674</v>
      </c>
      <c r="B2675" s="25">
        <f>Raw_Orders!B2675</f>
        <v>3031</v>
      </c>
      <c r="C2675" s="30">
        <f>INT(Raw_Orders!C2675)</f>
        <v>42531</v>
      </c>
      <c r="D2675" s="25">
        <f t="shared" si="123"/>
        <v>2016</v>
      </c>
      <c r="E2675" s="25">
        <f t="shared" si="124"/>
        <v>6</v>
      </c>
      <c r="F2675" s="25" t="str">
        <f t="shared" si="125"/>
        <v>Jun</v>
      </c>
      <c r="G2675" s="25">
        <f>Raw_Orders!G2675</f>
        <v>316</v>
      </c>
      <c r="H2675" s="29">
        <f>Raw_Orders!K2675</f>
        <v>1616.84</v>
      </c>
      <c r="I2675" s="25">
        <f>INDEX(tblAccounts[sales_rep_id],MATCH(B2675,tblAccounts[id],0))</f>
        <v>321890</v>
      </c>
      <c r="J2675" s="25">
        <f>INDEX(tblReps[region_id],MATCH(I2675,tblReps[id],0))</f>
        <v>3</v>
      </c>
      <c r="K2675" s="25" t="str">
        <f>INDEX(tblRegions[name],MATCH(J2675,tblRegions[id],0))</f>
        <v>Southeast</v>
      </c>
    </row>
    <row r="2676" spans="1:11" ht="15" customHeight="1" x14ac:dyDescent="0.3">
      <c r="A2676" s="25">
        <f>Raw_Orders!A2676</f>
        <v>2675</v>
      </c>
      <c r="B2676" s="25">
        <f>Raw_Orders!B2676</f>
        <v>3031</v>
      </c>
      <c r="C2676" s="30">
        <f>INT(Raw_Orders!C2676)</f>
        <v>42560</v>
      </c>
      <c r="D2676" s="25">
        <f t="shared" si="123"/>
        <v>2016</v>
      </c>
      <c r="E2676" s="25">
        <f t="shared" si="124"/>
        <v>7</v>
      </c>
      <c r="F2676" s="25" t="str">
        <f t="shared" si="125"/>
        <v>Jul</v>
      </c>
      <c r="G2676" s="25">
        <f>Raw_Orders!G2676</f>
        <v>333</v>
      </c>
      <c r="H2676" s="29">
        <f>Raw_Orders!K2676</f>
        <v>1767.97</v>
      </c>
      <c r="I2676" s="25">
        <f>INDEX(tblAccounts[sales_rep_id],MATCH(B2676,tblAccounts[id],0))</f>
        <v>321890</v>
      </c>
      <c r="J2676" s="25">
        <f>INDEX(tblReps[region_id],MATCH(I2676,tblReps[id],0))</f>
        <v>3</v>
      </c>
      <c r="K2676" s="25" t="str">
        <f>INDEX(tblRegions[name],MATCH(J2676,tblRegions[id],0))</f>
        <v>Southeast</v>
      </c>
    </row>
    <row r="2677" spans="1:11" ht="15" customHeight="1" x14ac:dyDescent="0.3">
      <c r="A2677" s="25">
        <f>Raw_Orders!A2677</f>
        <v>2676</v>
      </c>
      <c r="B2677" s="25">
        <f>Raw_Orders!B2677</f>
        <v>3031</v>
      </c>
      <c r="C2677" s="30">
        <f>INT(Raw_Orders!C2677)</f>
        <v>42619</v>
      </c>
      <c r="D2677" s="25">
        <f t="shared" si="123"/>
        <v>2016</v>
      </c>
      <c r="E2677" s="25">
        <f t="shared" si="124"/>
        <v>9</v>
      </c>
      <c r="F2677" s="25" t="str">
        <f t="shared" si="125"/>
        <v>Sep</v>
      </c>
      <c r="G2677" s="25">
        <f>Raw_Orders!G2677</f>
        <v>392</v>
      </c>
      <c r="H2677" s="29">
        <f>Raw_Orders!K2677</f>
        <v>2096.2199999999998</v>
      </c>
      <c r="I2677" s="25">
        <f>INDEX(tblAccounts[sales_rep_id],MATCH(B2677,tblAccounts[id],0))</f>
        <v>321890</v>
      </c>
      <c r="J2677" s="25">
        <f>INDEX(tblReps[region_id],MATCH(I2677,tblReps[id],0))</f>
        <v>3</v>
      </c>
      <c r="K2677" s="25" t="str">
        <f>INDEX(tblRegions[name],MATCH(J2677,tblRegions[id],0))</f>
        <v>Southeast</v>
      </c>
    </row>
    <row r="2678" spans="1:11" ht="15" customHeight="1" x14ac:dyDescent="0.3">
      <c r="A2678" s="25">
        <f>Raw_Orders!A2678</f>
        <v>2677</v>
      </c>
      <c r="B2678" s="25">
        <f>Raw_Orders!B2678</f>
        <v>3031</v>
      </c>
      <c r="C2678" s="30">
        <f>INT(Raw_Orders!C2678)</f>
        <v>42649</v>
      </c>
      <c r="D2678" s="25">
        <f t="shared" si="123"/>
        <v>2016</v>
      </c>
      <c r="E2678" s="25">
        <f t="shared" si="124"/>
        <v>10</v>
      </c>
      <c r="F2678" s="25" t="str">
        <f t="shared" si="125"/>
        <v>Oct</v>
      </c>
      <c r="G2678" s="25">
        <f>Raw_Orders!G2678</f>
        <v>328</v>
      </c>
      <c r="H2678" s="29">
        <f>Raw_Orders!K2678</f>
        <v>1696.72</v>
      </c>
      <c r="I2678" s="25">
        <f>INDEX(tblAccounts[sales_rep_id],MATCH(B2678,tblAccounts[id],0))</f>
        <v>321890</v>
      </c>
      <c r="J2678" s="25">
        <f>INDEX(tblReps[region_id],MATCH(I2678,tblReps[id],0))</f>
        <v>3</v>
      </c>
      <c r="K2678" s="25" t="str">
        <f>INDEX(tblRegions[name],MATCH(J2678,tblRegions[id],0))</f>
        <v>Southeast</v>
      </c>
    </row>
    <row r="2679" spans="1:11" ht="15" customHeight="1" x14ac:dyDescent="0.3">
      <c r="A2679" s="25">
        <f>Raw_Orders!A2679</f>
        <v>2678</v>
      </c>
      <c r="B2679" s="25">
        <f>Raw_Orders!B2679</f>
        <v>3031</v>
      </c>
      <c r="C2679" s="30">
        <f>INT(Raw_Orders!C2679)</f>
        <v>42678</v>
      </c>
      <c r="D2679" s="25">
        <f t="shared" si="123"/>
        <v>2016</v>
      </c>
      <c r="E2679" s="25">
        <f t="shared" si="124"/>
        <v>11</v>
      </c>
      <c r="F2679" s="25" t="str">
        <f t="shared" si="125"/>
        <v>Nov</v>
      </c>
      <c r="G2679" s="25">
        <f>Raw_Orders!G2679</f>
        <v>305</v>
      </c>
      <c r="H2679" s="29">
        <f>Raw_Orders!K2679</f>
        <v>1590.73</v>
      </c>
      <c r="I2679" s="25">
        <f>INDEX(tblAccounts[sales_rep_id],MATCH(B2679,tblAccounts[id],0))</f>
        <v>321890</v>
      </c>
      <c r="J2679" s="25">
        <f>INDEX(tblReps[region_id],MATCH(I2679,tblReps[id],0))</f>
        <v>3</v>
      </c>
      <c r="K2679" s="25" t="str">
        <f>INDEX(tblRegions[name],MATCH(J2679,tblRegions[id],0))</f>
        <v>Southeast</v>
      </c>
    </row>
    <row r="2680" spans="1:11" ht="15" customHeight="1" x14ac:dyDescent="0.3">
      <c r="A2680" s="25">
        <f>Raw_Orders!A2680</f>
        <v>2679</v>
      </c>
      <c r="B2680" s="25">
        <f>Raw_Orders!B2680</f>
        <v>3031</v>
      </c>
      <c r="C2680" s="30">
        <f>INT(Raw_Orders!C2680)</f>
        <v>42707</v>
      </c>
      <c r="D2680" s="25">
        <f t="shared" si="123"/>
        <v>2016</v>
      </c>
      <c r="E2680" s="25">
        <f t="shared" si="124"/>
        <v>12</v>
      </c>
      <c r="F2680" s="25" t="str">
        <f t="shared" si="125"/>
        <v>Dec</v>
      </c>
      <c r="G2680" s="25">
        <f>Raw_Orders!G2680</f>
        <v>604</v>
      </c>
      <c r="H2680" s="29">
        <f>Raw_Orders!K2680</f>
        <v>3303.96</v>
      </c>
      <c r="I2680" s="25">
        <f>INDEX(tblAccounts[sales_rep_id],MATCH(B2680,tblAccounts[id],0))</f>
        <v>321890</v>
      </c>
      <c r="J2680" s="25">
        <f>INDEX(tblReps[region_id],MATCH(I2680,tblReps[id],0))</f>
        <v>3</v>
      </c>
      <c r="K2680" s="25" t="str">
        <f>INDEX(tblRegions[name],MATCH(J2680,tblRegions[id],0))</f>
        <v>Southeast</v>
      </c>
    </row>
    <row r="2681" spans="1:11" ht="15" customHeight="1" x14ac:dyDescent="0.3">
      <c r="A2681" s="25">
        <f>Raw_Orders!A2681</f>
        <v>2680</v>
      </c>
      <c r="B2681" s="25">
        <f>Raw_Orders!B2681</f>
        <v>3031</v>
      </c>
      <c r="C2681" s="30">
        <f>INT(Raw_Orders!C2681)</f>
        <v>42736</v>
      </c>
      <c r="D2681" s="25">
        <f t="shared" si="123"/>
        <v>2017</v>
      </c>
      <c r="E2681" s="25">
        <f t="shared" si="124"/>
        <v>1</v>
      </c>
      <c r="F2681" s="25" t="str">
        <f t="shared" si="125"/>
        <v>Jan</v>
      </c>
      <c r="G2681" s="25">
        <f>Raw_Orders!G2681</f>
        <v>308</v>
      </c>
      <c r="H2681" s="29">
        <f>Raw_Orders!K2681</f>
        <v>1565.09</v>
      </c>
      <c r="I2681" s="25">
        <f>INDEX(tblAccounts[sales_rep_id],MATCH(B2681,tblAccounts[id],0))</f>
        <v>321890</v>
      </c>
      <c r="J2681" s="25">
        <f>INDEX(tblReps[region_id],MATCH(I2681,tblReps[id],0))</f>
        <v>3</v>
      </c>
      <c r="K2681" s="25" t="str">
        <f>INDEX(tblRegions[name],MATCH(J2681,tblRegions[id],0))</f>
        <v>Southeast</v>
      </c>
    </row>
    <row r="2682" spans="1:11" ht="15" customHeight="1" x14ac:dyDescent="0.3">
      <c r="A2682" s="25">
        <f>Raw_Orders!A2682</f>
        <v>2681</v>
      </c>
      <c r="B2682" s="25">
        <f>Raw_Orders!B2682</f>
        <v>3041</v>
      </c>
      <c r="C2682" s="30">
        <f>INT(Raw_Orders!C2682)</f>
        <v>42439</v>
      </c>
      <c r="D2682" s="25">
        <f t="shared" si="123"/>
        <v>2016</v>
      </c>
      <c r="E2682" s="25">
        <f t="shared" si="124"/>
        <v>3</v>
      </c>
      <c r="F2682" s="25" t="str">
        <f t="shared" si="125"/>
        <v>Mar</v>
      </c>
      <c r="G2682" s="25">
        <f>Raw_Orders!G2682</f>
        <v>350</v>
      </c>
      <c r="H2682" s="29">
        <f>Raw_Orders!K2682</f>
        <v>1836.5</v>
      </c>
      <c r="I2682" s="25">
        <f>INDEX(tblAccounts[sales_rep_id],MATCH(B2682,tblAccounts[id],0))</f>
        <v>321800</v>
      </c>
      <c r="J2682" s="25">
        <f>INDEX(tblReps[region_id],MATCH(I2682,tblReps[id],0))</f>
        <v>3</v>
      </c>
      <c r="K2682" s="25" t="str">
        <f>INDEX(tblRegions[name],MATCH(J2682,tblRegions[id],0))</f>
        <v>Southeast</v>
      </c>
    </row>
    <row r="2683" spans="1:11" ht="15" customHeight="1" x14ac:dyDescent="0.3">
      <c r="A2683" s="25">
        <f>Raw_Orders!A2683</f>
        <v>2682</v>
      </c>
      <c r="B2683" s="25">
        <f>Raw_Orders!B2683</f>
        <v>3041</v>
      </c>
      <c r="C2683" s="30">
        <f>INT(Raw_Orders!C2683)</f>
        <v>42468</v>
      </c>
      <c r="D2683" s="25">
        <f t="shared" si="123"/>
        <v>2016</v>
      </c>
      <c r="E2683" s="25">
        <f t="shared" si="124"/>
        <v>4</v>
      </c>
      <c r="F2683" s="25" t="str">
        <f t="shared" si="125"/>
        <v>Apr</v>
      </c>
      <c r="G2683" s="25">
        <f>Raw_Orders!G2683</f>
        <v>357</v>
      </c>
      <c r="H2683" s="29">
        <f>Raw_Orders!K2683</f>
        <v>1938.38</v>
      </c>
      <c r="I2683" s="25">
        <f>INDEX(tblAccounts[sales_rep_id],MATCH(B2683,tblAccounts[id],0))</f>
        <v>321800</v>
      </c>
      <c r="J2683" s="25">
        <f>INDEX(tblReps[region_id],MATCH(I2683,tblReps[id],0))</f>
        <v>3</v>
      </c>
      <c r="K2683" s="25" t="str">
        <f>INDEX(tblRegions[name],MATCH(J2683,tblRegions[id],0))</f>
        <v>Southeast</v>
      </c>
    </row>
    <row r="2684" spans="1:11" ht="15" customHeight="1" x14ac:dyDescent="0.3">
      <c r="A2684" s="25">
        <f>Raw_Orders!A2684</f>
        <v>2683</v>
      </c>
      <c r="B2684" s="25">
        <f>Raw_Orders!B2684</f>
        <v>3041</v>
      </c>
      <c r="C2684" s="30">
        <f>INT(Raw_Orders!C2684)</f>
        <v>42497</v>
      </c>
      <c r="D2684" s="25">
        <f t="shared" si="123"/>
        <v>2016</v>
      </c>
      <c r="E2684" s="25">
        <f t="shared" si="124"/>
        <v>5</v>
      </c>
      <c r="F2684" s="25" t="str">
        <f t="shared" si="125"/>
        <v>May</v>
      </c>
      <c r="G2684" s="25">
        <f>Raw_Orders!G2684</f>
        <v>495</v>
      </c>
      <c r="H2684" s="29">
        <f>Raw_Orders!K2684</f>
        <v>3171.72</v>
      </c>
      <c r="I2684" s="25">
        <f>INDEX(tblAccounts[sales_rep_id],MATCH(B2684,tblAccounts[id],0))</f>
        <v>321800</v>
      </c>
      <c r="J2684" s="25">
        <f>INDEX(tblReps[region_id],MATCH(I2684,tblReps[id],0))</f>
        <v>3</v>
      </c>
      <c r="K2684" s="25" t="str">
        <f>INDEX(tblRegions[name],MATCH(J2684,tblRegions[id],0))</f>
        <v>Southeast</v>
      </c>
    </row>
    <row r="2685" spans="1:11" ht="15" customHeight="1" x14ac:dyDescent="0.3">
      <c r="A2685" s="25">
        <f>Raw_Orders!A2685</f>
        <v>2684</v>
      </c>
      <c r="B2685" s="25">
        <f>Raw_Orders!B2685</f>
        <v>3041</v>
      </c>
      <c r="C2685" s="30">
        <f>INT(Raw_Orders!C2685)</f>
        <v>42527</v>
      </c>
      <c r="D2685" s="25">
        <f t="shared" si="123"/>
        <v>2016</v>
      </c>
      <c r="E2685" s="25">
        <f t="shared" si="124"/>
        <v>6</v>
      </c>
      <c r="F2685" s="25" t="str">
        <f t="shared" si="125"/>
        <v>Jun</v>
      </c>
      <c r="G2685" s="25">
        <f>Raw_Orders!G2685</f>
        <v>334</v>
      </c>
      <c r="H2685" s="29">
        <f>Raw_Orders!K2685</f>
        <v>1809.16</v>
      </c>
      <c r="I2685" s="25">
        <f>INDEX(tblAccounts[sales_rep_id],MATCH(B2685,tblAccounts[id],0))</f>
        <v>321800</v>
      </c>
      <c r="J2685" s="25">
        <f>INDEX(tblReps[region_id],MATCH(I2685,tblReps[id],0))</f>
        <v>3</v>
      </c>
      <c r="K2685" s="25" t="str">
        <f>INDEX(tblRegions[name],MATCH(J2685,tblRegions[id],0))</f>
        <v>Southeast</v>
      </c>
    </row>
    <row r="2686" spans="1:11" ht="15" customHeight="1" x14ac:dyDescent="0.3">
      <c r="A2686" s="25">
        <f>Raw_Orders!A2686</f>
        <v>2685</v>
      </c>
      <c r="B2686" s="25">
        <f>Raw_Orders!B2686</f>
        <v>3041</v>
      </c>
      <c r="C2686" s="30">
        <f>INT(Raw_Orders!C2686)</f>
        <v>42557</v>
      </c>
      <c r="D2686" s="25">
        <f t="shared" si="123"/>
        <v>2016</v>
      </c>
      <c r="E2686" s="25">
        <f t="shared" si="124"/>
        <v>7</v>
      </c>
      <c r="F2686" s="25" t="str">
        <f t="shared" si="125"/>
        <v>Jul</v>
      </c>
      <c r="G2686" s="25">
        <f>Raw_Orders!G2686</f>
        <v>385</v>
      </c>
      <c r="H2686" s="29">
        <f>Raw_Orders!K2686</f>
        <v>2122.5300000000002</v>
      </c>
      <c r="I2686" s="25">
        <f>INDEX(tblAccounts[sales_rep_id],MATCH(B2686,tblAccounts[id],0))</f>
        <v>321800</v>
      </c>
      <c r="J2686" s="25">
        <f>INDEX(tblReps[region_id],MATCH(I2686,tblReps[id],0))</f>
        <v>3</v>
      </c>
      <c r="K2686" s="25" t="str">
        <f>INDEX(tblRegions[name],MATCH(J2686,tblRegions[id],0))</f>
        <v>Southeast</v>
      </c>
    </row>
    <row r="2687" spans="1:11" ht="15" customHeight="1" x14ac:dyDescent="0.3">
      <c r="A2687" s="25">
        <f>Raw_Orders!A2687</f>
        <v>2686</v>
      </c>
      <c r="B2687" s="25">
        <f>Raw_Orders!B2687</f>
        <v>3041</v>
      </c>
      <c r="C2687" s="30">
        <f>INT(Raw_Orders!C2687)</f>
        <v>42586</v>
      </c>
      <c r="D2687" s="25">
        <f t="shared" si="123"/>
        <v>2016</v>
      </c>
      <c r="E2687" s="25">
        <f t="shared" si="124"/>
        <v>8</v>
      </c>
      <c r="F2687" s="25" t="str">
        <f t="shared" si="125"/>
        <v>Aug</v>
      </c>
      <c r="G2687" s="25">
        <f>Raw_Orders!G2687</f>
        <v>369</v>
      </c>
      <c r="H2687" s="29">
        <f>Raw_Orders!K2687</f>
        <v>1918.81</v>
      </c>
      <c r="I2687" s="25">
        <f>INDEX(tblAccounts[sales_rep_id],MATCH(B2687,tblAccounts[id],0))</f>
        <v>321800</v>
      </c>
      <c r="J2687" s="25">
        <f>INDEX(tblReps[region_id],MATCH(I2687,tblReps[id],0))</f>
        <v>3</v>
      </c>
      <c r="K2687" s="25" t="str">
        <f>INDEX(tblRegions[name],MATCH(J2687,tblRegions[id],0))</f>
        <v>Southeast</v>
      </c>
    </row>
    <row r="2688" spans="1:11" ht="15" customHeight="1" x14ac:dyDescent="0.3">
      <c r="A2688" s="25">
        <f>Raw_Orders!A2688</f>
        <v>2687</v>
      </c>
      <c r="B2688" s="25">
        <f>Raw_Orders!B2688</f>
        <v>3041</v>
      </c>
      <c r="C2688" s="30">
        <f>INT(Raw_Orders!C2688)</f>
        <v>42616</v>
      </c>
      <c r="D2688" s="25">
        <f t="shared" si="123"/>
        <v>2016</v>
      </c>
      <c r="E2688" s="25">
        <f t="shared" si="124"/>
        <v>9</v>
      </c>
      <c r="F2688" s="25" t="str">
        <f t="shared" si="125"/>
        <v>Sep</v>
      </c>
      <c r="G2688" s="25">
        <f>Raw_Orders!G2688</f>
        <v>346</v>
      </c>
      <c r="H2688" s="29">
        <f>Raw_Orders!K2688</f>
        <v>1825.97</v>
      </c>
      <c r="I2688" s="25">
        <f>INDEX(tblAccounts[sales_rep_id],MATCH(B2688,tblAccounts[id],0))</f>
        <v>321800</v>
      </c>
      <c r="J2688" s="25">
        <f>INDEX(tblReps[region_id],MATCH(I2688,tblReps[id],0))</f>
        <v>3</v>
      </c>
      <c r="K2688" s="25" t="str">
        <f>INDEX(tblRegions[name],MATCH(J2688,tblRegions[id],0))</f>
        <v>Southeast</v>
      </c>
    </row>
    <row r="2689" spans="1:11" ht="15" customHeight="1" x14ac:dyDescent="0.3">
      <c r="A2689" s="25">
        <f>Raw_Orders!A2689</f>
        <v>2688</v>
      </c>
      <c r="B2689" s="25">
        <f>Raw_Orders!B2689</f>
        <v>3041</v>
      </c>
      <c r="C2689" s="30">
        <f>INT(Raw_Orders!C2689)</f>
        <v>42645</v>
      </c>
      <c r="D2689" s="25">
        <f t="shared" si="123"/>
        <v>2016</v>
      </c>
      <c r="E2689" s="25">
        <f t="shared" si="124"/>
        <v>10</v>
      </c>
      <c r="F2689" s="25" t="str">
        <f t="shared" si="125"/>
        <v>Oct</v>
      </c>
      <c r="G2689" s="25">
        <f>Raw_Orders!G2689</f>
        <v>338</v>
      </c>
      <c r="H2689" s="29">
        <f>Raw_Orders!K2689</f>
        <v>1774.12</v>
      </c>
      <c r="I2689" s="25">
        <f>INDEX(tblAccounts[sales_rep_id],MATCH(B2689,tblAccounts[id],0))</f>
        <v>321800</v>
      </c>
      <c r="J2689" s="25">
        <f>INDEX(tblReps[region_id],MATCH(I2689,tblReps[id],0))</f>
        <v>3</v>
      </c>
      <c r="K2689" s="25" t="str">
        <f>INDEX(tblRegions[name],MATCH(J2689,tblRegions[id],0))</f>
        <v>Southeast</v>
      </c>
    </row>
    <row r="2690" spans="1:11" ht="15" customHeight="1" x14ac:dyDescent="0.3">
      <c r="A2690" s="25">
        <f>Raw_Orders!A2690</f>
        <v>2689</v>
      </c>
      <c r="B2690" s="25">
        <f>Raw_Orders!B2690</f>
        <v>3041</v>
      </c>
      <c r="C2690" s="30">
        <f>INT(Raw_Orders!C2690)</f>
        <v>42674</v>
      </c>
      <c r="D2690" s="25">
        <f t="shared" ref="D2690:D2753" si="126">YEAR(C2690)</f>
        <v>2016</v>
      </c>
      <c r="E2690" s="25">
        <f t="shared" ref="E2690:E2753" si="127">MONTH(C2690)</f>
        <v>10</v>
      </c>
      <c r="F2690" s="25" t="str">
        <f t="shared" ref="F2690:F2753" si="128">TEXT(C2690,"mmm")</f>
        <v>Oct</v>
      </c>
      <c r="G2690" s="25">
        <f>Raw_Orders!G2690</f>
        <v>355</v>
      </c>
      <c r="H2690" s="29">
        <f>Raw_Orders!K2690</f>
        <v>1914.03</v>
      </c>
      <c r="I2690" s="25">
        <f>INDEX(tblAccounts[sales_rep_id],MATCH(B2690,tblAccounts[id],0))</f>
        <v>321800</v>
      </c>
      <c r="J2690" s="25">
        <f>INDEX(tblReps[region_id],MATCH(I2690,tblReps[id],0))</f>
        <v>3</v>
      </c>
      <c r="K2690" s="25" t="str">
        <f>INDEX(tblRegions[name],MATCH(J2690,tblRegions[id],0))</f>
        <v>Southeast</v>
      </c>
    </row>
    <row r="2691" spans="1:11" ht="15" customHeight="1" x14ac:dyDescent="0.3">
      <c r="A2691" s="25">
        <f>Raw_Orders!A2691</f>
        <v>2690</v>
      </c>
      <c r="B2691" s="25">
        <f>Raw_Orders!B2691</f>
        <v>3041</v>
      </c>
      <c r="C2691" s="30">
        <f>INT(Raw_Orders!C2691)</f>
        <v>42704</v>
      </c>
      <c r="D2691" s="25">
        <f t="shared" si="126"/>
        <v>2016</v>
      </c>
      <c r="E2691" s="25">
        <f t="shared" si="127"/>
        <v>11</v>
      </c>
      <c r="F2691" s="25" t="str">
        <f t="shared" si="128"/>
        <v>Nov</v>
      </c>
      <c r="G2691" s="25">
        <f>Raw_Orders!G2691</f>
        <v>322</v>
      </c>
      <c r="H2691" s="29">
        <f>Raw_Orders!K2691</f>
        <v>1665.6</v>
      </c>
      <c r="I2691" s="25">
        <f>INDEX(tblAccounts[sales_rep_id],MATCH(B2691,tblAccounts[id],0))</f>
        <v>321800</v>
      </c>
      <c r="J2691" s="25">
        <f>INDEX(tblReps[region_id],MATCH(I2691,tblReps[id],0))</f>
        <v>3</v>
      </c>
      <c r="K2691" s="25" t="str">
        <f>INDEX(tblRegions[name],MATCH(J2691,tblRegions[id],0))</f>
        <v>Southeast</v>
      </c>
    </row>
    <row r="2692" spans="1:11" ht="15" customHeight="1" x14ac:dyDescent="0.3">
      <c r="A2692" s="25">
        <f>Raw_Orders!A2692</f>
        <v>2691</v>
      </c>
      <c r="B2692" s="25">
        <f>Raw_Orders!B2692</f>
        <v>3041</v>
      </c>
      <c r="C2692" s="30">
        <f>INT(Raw_Orders!C2692)</f>
        <v>42733</v>
      </c>
      <c r="D2692" s="25">
        <f t="shared" si="126"/>
        <v>2016</v>
      </c>
      <c r="E2692" s="25">
        <f t="shared" si="127"/>
        <v>12</v>
      </c>
      <c r="F2692" s="25" t="str">
        <f t="shared" si="128"/>
        <v>Dec</v>
      </c>
      <c r="G2692" s="25">
        <f>Raw_Orders!G2692</f>
        <v>357</v>
      </c>
      <c r="H2692" s="29">
        <f>Raw_Orders!K2692</f>
        <v>1945.29</v>
      </c>
      <c r="I2692" s="25">
        <f>INDEX(tblAccounts[sales_rep_id],MATCH(B2692,tblAccounts[id],0))</f>
        <v>321800</v>
      </c>
      <c r="J2692" s="25">
        <f>INDEX(tblReps[region_id],MATCH(I2692,tblReps[id],0))</f>
        <v>3</v>
      </c>
      <c r="K2692" s="25" t="str">
        <f>INDEX(tblRegions[name],MATCH(J2692,tblRegions[id],0))</f>
        <v>Southeast</v>
      </c>
    </row>
    <row r="2693" spans="1:11" ht="15" customHeight="1" x14ac:dyDescent="0.3">
      <c r="A2693" s="25">
        <f>Raw_Orders!A2693</f>
        <v>2692</v>
      </c>
      <c r="B2693" s="25">
        <f>Raw_Orders!B2693</f>
        <v>3051</v>
      </c>
      <c r="C2693" s="30">
        <f>INT(Raw_Orders!C2693)</f>
        <v>41625</v>
      </c>
      <c r="D2693" s="25">
        <f t="shared" si="126"/>
        <v>2013</v>
      </c>
      <c r="E2693" s="25">
        <f t="shared" si="127"/>
        <v>12</v>
      </c>
      <c r="F2693" s="25" t="str">
        <f t="shared" si="128"/>
        <v>Dec</v>
      </c>
      <c r="G2693" s="25">
        <f>Raw_Orders!G2693</f>
        <v>522</v>
      </c>
      <c r="H2693" s="29">
        <f>Raw_Orders!K2693</f>
        <v>2684.84</v>
      </c>
      <c r="I2693" s="25">
        <f>INDEX(tblAccounts[sales_rep_id],MATCH(B2693,tblAccounts[id],0))</f>
        <v>321810</v>
      </c>
      <c r="J2693" s="25">
        <f>INDEX(tblReps[region_id],MATCH(I2693,tblReps[id],0))</f>
        <v>3</v>
      </c>
      <c r="K2693" s="25" t="str">
        <f>INDEX(tblRegions[name],MATCH(J2693,tblRegions[id],0))</f>
        <v>Southeast</v>
      </c>
    </row>
    <row r="2694" spans="1:11" ht="15" customHeight="1" x14ac:dyDescent="0.3">
      <c r="A2694" s="25">
        <f>Raw_Orders!A2694</f>
        <v>2693</v>
      </c>
      <c r="B2694" s="25">
        <f>Raw_Orders!B2694</f>
        <v>3051</v>
      </c>
      <c r="C2694" s="30">
        <f>INT(Raw_Orders!C2694)</f>
        <v>41654</v>
      </c>
      <c r="D2694" s="25">
        <f t="shared" si="126"/>
        <v>2014</v>
      </c>
      <c r="E2694" s="25">
        <f t="shared" si="127"/>
        <v>1</v>
      </c>
      <c r="F2694" s="25" t="str">
        <f t="shared" si="128"/>
        <v>Jan</v>
      </c>
      <c r="G2694" s="25">
        <f>Raw_Orders!G2694</f>
        <v>584</v>
      </c>
      <c r="H2694" s="29">
        <f>Raw_Orders!K2694</f>
        <v>3195.23</v>
      </c>
      <c r="I2694" s="25">
        <f>INDEX(tblAccounts[sales_rep_id],MATCH(B2694,tblAccounts[id],0))</f>
        <v>321810</v>
      </c>
      <c r="J2694" s="25">
        <f>INDEX(tblReps[region_id],MATCH(I2694,tblReps[id],0))</f>
        <v>3</v>
      </c>
      <c r="K2694" s="25" t="str">
        <f>INDEX(tblRegions[name],MATCH(J2694,tblRegions[id],0))</f>
        <v>Southeast</v>
      </c>
    </row>
    <row r="2695" spans="1:11" ht="15" customHeight="1" x14ac:dyDescent="0.3">
      <c r="A2695" s="25">
        <f>Raw_Orders!A2695</f>
        <v>2694</v>
      </c>
      <c r="B2695" s="25">
        <f>Raw_Orders!B2695</f>
        <v>3051</v>
      </c>
      <c r="C2695" s="30">
        <f>INT(Raw_Orders!C2695)</f>
        <v>41683</v>
      </c>
      <c r="D2695" s="25">
        <f t="shared" si="126"/>
        <v>2014</v>
      </c>
      <c r="E2695" s="25">
        <f t="shared" si="127"/>
        <v>2</v>
      </c>
      <c r="F2695" s="25" t="str">
        <f t="shared" si="128"/>
        <v>Feb</v>
      </c>
      <c r="G2695" s="25">
        <f>Raw_Orders!G2695</f>
        <v>487</v>
      </c>
      <c r="H2695" s="29">
        <f>Raw_Orders!K2695</f>
        <v>2475.13</v>
      </c>
      <c r="I2695" s="25">
        <f>INDEX(tblAccounts[sales_rep_id],MATCH(B2695,tblAccounts[id],0))</f>
        <v>321810</v>
      </c>
      <c r="J2695" s="25">
        <f>INDEX(tblReps[region_id],MATCH(I2695,tblReps[id],0))</f>
        <v>3</v>
      </c>
      <c r="K2695" s="25" t="str">
        <f>INDEX(tblRegions[name],MATCH(J2695,tblRegions[id],0))</f>
        <v>Southeast</v>
      </c>
    </row>
    <row r="2696" spans="1:11" ht="15" customHeight="1" x14ac:dyDescent="0.3">
      <c r="A2696" s="25">
        <f>Raw_Orders!A2696</f>
        <v>2695</v>
      </c>
      <c r="B2696" s="25">
        <f>Raw_Orders!B2696</f>
        <v>3051</v>
      </c>
      <c r="C2696" s="30">
        <f>INT(Raw_Orders!C2696)</f>
        <v>41713</v>
      </c>
      <c r="D2696" s="25">
        <f t="shared" si="126"/>
        <v>2014</v>
      </c>
      <c r="E2696" s="25">
        <f t="shared" si="127"/>
        <v>3</v>
      </c>
      <c r="F2696" s="25" t="str">
        <f t="shared" si="128"/>
        <v>Mar</v>
      </c>
      <c r="G2696" s="25">
        <f>Raw_Orders!G2696</f>
        <v>506</v>
      </c>
      <c r="H2696" s="29">
        <f>Raw_Orders!K2696</f>
        <v>2559.37</v>
      </c>
      <c r="I2696" s="25">
        <f>INDEX(tblAccounts[sales_rep_id],MATCH(B2696,tblAccounts[id],0))</f>
        <v>321810</v>
      </c>
      <c r="J2696" s="25">
        <f>INDEX(tblReps[region_id],MATCH(I2696,tblReps[id],0))</f>
        <v>3</v>
      </c>
      <c r="K2696" s="25" t="str">
        <f>INDEX(tblRegions[name],MATCH(J2696,tblRegions[id],0))</f>
        <v>Southeast</v>
      </c>
    </row>
    <row r="2697" spans="1:11" ht="15" customHeight="1" x14ac:dyDescent="0.3">
      <c r="A2697" s="25">
        <f>Raw_Orders!A2697</f>
        <v>2696</v>
      </c>
      <c r="B2697" s="25">
        <f>Raw_Orders!B2697</f>
        <v>3051</v>
      </c>
      <c r="C2697" s="30">
        <f>INT(Raw_Orders!C2697)</f>
        <v>41742</v>
      </c>
      <c r="D2697" s="25">
        <f t="shared" si="126"/>
        <v>2014</v>
      </c>
      <c r="E2697" s="25">
        <f t="shared" si="127"/>
        <v>4</v>
      </c>
      <c r="F2697" s="25" t="str">
        <f t="shared" si="128"/>
        <v>Apr</v>
      </c>
      <c r="G2697" s="25">
        <f>Raw_Orders!G2697</f>
        <v>506</v>
      </c>
      <c r="H2697" s="29">
        <f>Raw_Orders!K2697</f>
        <v>2564.35</v>
      </c>
      <c r="I2697" s="25">
        <f>INDEX(tblAccounts[sales_rep_id],MATCH(B2697,tblAccounts[id],0))</f>
        <v>321810</v>
      </c>
      <c r="J2697" s="25">
        <f>INDEX(tblReps[region_id],MATCH(I2697,tblReps[id],0))</f>
        <v>3</v>
      </c>
      <c r="K2697" s="25" t="str">
        <f>INDEX(tblRegions[name],MATCH(J2697,tblRegions[id],0))</f>
        <v>Southeast</v>
      </c>
    </row>
    <row r="2698" spans="1:11" ht="15" customHeight="1" x14ac:dyDescent="0.3">
      <c r="A2698" s="25">
        <f>Raw_Orders!A2698</f>
        <v>2697</v>
      </c>
      <c r="B2698" s="25">
        <f>Raw_Orders!B2698</f>
        <v>3051</v>
      </c>
      <c r="C2698" s="30">
        <f>INT(Raw_Orders!C2698)</f>
        <v>41771</v>
      </c>
      <c r="D2698" s="25">
        <f t="shared" si="126"/>
        <v>2014</v>
      </c>
      <c r="E2698" s="25">
        <f t="shared" si="127"/>
        <v>5</v>
      </c>
      <c r="F2698" s="25" t="str">
        <f t="shared" si="128"/>
        <v>May</v>
      </c>
      <c r="G2698" s="25">
        <f>Raw_Orders!G2698</f>
        <v>701</v>
      </c>
      <c r="H2698" s="29">
        <f>Raw_Orders!K2698</f>
        <v>4095.82</v>
      </c>
      <c r="I2698" s="25">
        <f>INDEX(tblAccounts[sales_rep_id],MATCH(B2698,tblAccounts[id],0))</f>
        <v>321810</v>
      </c>
      <c r="J2698" s="25">
        <f>INDEX(tblReps[region_id],MATCH(I2698,tblReps[id],0))</f>
        <v>3</v>
      </c>
      <c r="K2698" s="25" t="str">
        <f>INDEX(tblRegions[name],MATCH(J2698,tblRegions[id],0))</f>
        <v>Southeast</v>
      </c>
    </row>
    <row r="2699" spans="1:11" ht="15" customHeight="1" x14ac:dyDescent="0.3">
      <c r="A2699" s="25">
        <f>Raw_Orders!A2699</f>
        <v>2698</v>
      </c>
      <c r="B2699" s="25">
        <f>Raw_Orders!B2699</f>
        <v>3051</v>
      </c>
      <c r="C2699" s="30">
        <f>INT(Raw_Orders!C2699)</f>
        <v>41800</v>
      </c>
      <c r="D2699" s="25">
        <f t="shared" si="126"/>
        <v>2014</v>
      </c>
      <c r="E2699" s="25">
        <f t="shared" si="127"/>
        <v>6</v>
      </c>
      <c r="F2699" s="25" t="str">
        <f t="shared" si="128"/>
        <v>Jun</v>
      </c>
      <c r="G2699" s="25">
        <f>Raw_Orders!G2699</f>
        <v>714</v>
      </c>
      <c r="H2699" s="29">
        <f>Raw_Orders!K2699</f>
        <v>4156.09</v>
      </c>
      <c r="I2699" s="25">
        <f>INDEX(tblAccounts[sales_rep_id],MATCH(B2699,tblAccounts[id],0))</f>
        <v>321810</v>
      </c>
      <c r="J2699" s="25">
        <f>INDEX(tblReps[region_id],MATCH(I2699,tblReps[id],0))</f>
        <v>3</v>
      </c>
      <c r="K2699" s="25" t="str">
        <f>INDEX(tblRegions[name],MATCH(J2699,tblRegions[id],0))</f>
        <v>Southeast</v>
      </c>
    </row>
    <row r="2700" spans="1:11" ht="15" customHeight="1" x14ac:dyDescent="0.3">
      <c r="A2700" s="25">
        <f>Raw_Orders!A2700</f>
        <v>2699</v>
      </c>
      <c r="B2700" s="25">
        <f>Raw_Orders!B2700</f>
        <v>3051</v>
      </c>
      <c r="C2700" s="30">
        <f>INT(Raw_Orders!C2700)</f>
        <v>41830</v>
      </c>
      <c r="D2700" s="25">
        <f t="shared" si="126"/>
        <v>2014</v>
      </c>
      <c r="E2700" s="25">
        <f t="shared" si="127"/>
        <v>7</v>
      </c>
      <c r="F2700" s="25" t="str">
        <f t="shared" si="128"/>
        <v>Jul</v>
      </c>
      <c r="G2700" s="25">
        <f>Raw_Orders!G2700</f>
        <v>604</v>
      </c>
      <c r="H2700" s="29">
        <f>Raw_Orders!K2700</f>
        <v>3358.83</v>
      </c>
      <c r="I2700" s="25">
        <f>INDEX(tblAccounts[sales_rep_id],MATCH(B2700,tblAccounts[id],0))</f>
        <v>321810</v>
      </c>
      <c r="J2700" s="25">
        <f>INDEX(tblReps[region_id],MATCH(I2700,tblReps[id],0))</f>
        <v>3</v>
      </c>
      <c r="K2700" s="25" t="str">
        <f>INDEX(tblRegions[name],MATCH(J2700,tblRegions[id],0))</f>
        <v>Southeast</v>
      </c>
    </row>
    <row r="2701" spans="1:11" ht="15" customHeight="1" x14ac:dyDescent="0.3">
      <c r="A2701" s="25">
        <f>Raw_Orders!A2701</f>
        <v>2700</v>
      </c>
      <c r="B2701" s="25">
        <f>Raw_Orders!B2701</f>
        <v>3051</v>
      </c>
      <c r="C2701" s="30">
        <f>INT(Raw_Orders!C2701)</f>
        <v>41859</v>
      </c>
      <c r="D2701" s="25">
        <f t="shared" si="126"/>
        <v>2014</v>
      </c>
      <c r="E2701" s="25">
        <f t="shared" si="127"/>
        <v>8</v>
      </c>
      <c r="F2701" s="25" t="str">
        <f t="shared" si="128"/>
        <v>Aug</v>
      </c>
      <c r="G2701" s="25">
        <f>Raw_Orders!G2701</f>
        <v>490</v>
      </c>
      <c r="H2701" s="29">
        <f>Raw_Orders!K2701</f>
        <v>2558.35</v>
      </c>
      <c r="I2701" s="25">
        <f>INDEX(tblAccounts[sales_rep_id],MATCH(B2701,tblAccounts[id],0))</f>
        <v>321810</v>
      </c>
      <c r="J2701" s="25">
        <f>INDEX(tblReps[region_id],MATCH(I2701,tblReps[id],0))</f>
        <v>3</v>
      </c>
      <c r="K2701" s="25" t="str">
        <f>INDEX(tblRegions[name],MATCH(J2701,tblRegions[id],0))</f>
        <v>Southeast</v>
      </c>
    </row>
    <row r="2702" spans="1:11" ht="15" customHeight="1" x14ac:dyDescent="0.3">
      <c r="A2702" s="25">
        <f>Raw_Orders!A2702</f>
        <v>2701</v>
      </c>
      <c r="B2702" s="25">
        <f>Raw_Orders!B2702</f>
        <v>3051</v>
      </c>
      <c r="C2702" s="30">
        <f>INT(Raw_Orders!C2702)</f>
        <v>41888</v>
      </c>
      <c r="D2702" s="25">
        <f t="shared" si="126"/>
        <v>2014</v>
      </c>
      <c r="E2702" s="25">
        <f t="shared" si="127"/>
        <v>9</v>
      </c>
      <c r="F2702" s="25" t="str">
        <f t="shared" si="128"/>
        <v>Sep</v>
      </c>
      <c r="G2702" s="25">
        <f>Raw_Orders!G2702</f>
        <v>139</v>
      </c>
      <c r="H2702" s="29">
        <f>Raw_Orders!K2702</f>
        <v>753.08</v>
      </c>
      <c r="I2702" s="25">
        <f>INDEX(tblAccounts[sales_rep_id],MATCH(B2702,tblAccounts[id],0))</f>
        <v>321810</v>
      </c>
      <c r="J2702" s="25">
        <f>INDEX(tblReps[region_id],MATCH(I2702,tblReps[id],0))</f>
        <v>3</v>
      </c>
      <c r="K2702" s="25" t="str">
        <f>INDEX(tblRegions[name],MATCH(J2702,tblRegions[id],0))</f>
        <v>Southeast</v>
      </c>
    </row>
    <row r="2703" spans="1:11" ht="15" customHeight="1" x14ac:dyDescent="0.3">
      <c r="A2703" s="25">
        <f>Raw_Orders!A2703</f>
        <v>2702</v>
      </c>
      <c r="B2703" s="25">
        <f>Raw_Orders!B2703</f>
        <v>3051</v>
      </c>
      <c r="C2703" s="30">
        <f>INT(Raw_Orders!C2703)</f>
        <v>41918</v>
      </c>
      <c r="D2703" s="25">
        <f t="shared" si="126"/>
        <v>2014</v>
      </c>
      <c r="E2703" s="25">
        <f t="shared" si="127"/>
        <v>10</v>
      </c>
      <c r="F2703" s="25" t="str">
        <f t="shared" si="128"/>
        <v>Oct</v>
      </c>
      <c r="G2703" s="25">
        <f>Raw_Orders!G2703</f>
        <v>2945</v>
      </c>
      <c r="H2703" s="29">
        <f>Raw_Orders!K2703</f>
        <v>20855.55</v>
      </c>
      <c r="I2703" s="25">
        <f>INDEX(tblAccounts[sales_rep_id],MATCH(B2703,tblAccounts[id],0))</f>
        <v>321810</v>
      </c>
      <c r="J2703" s="25">
        <f>INDEX(tblReps[region_id],MATCH(I2703,tblReps[id],0))</f>
        <v>3</v>
      </c>
      <c r="K2703" s="25" t="str">
        <f>INDEX(tblRegions[name],MATCH(J2703,tblRegions[id],0))</f>
        <v>Southeast</v>
      </c>
    </row>
    <row r="2704" spans="1:11" ht="15" customHeight="1" x14ac:dyDescent="0.3">
      <c r="A2704" s="25">
        <f>Raw_Orders!A2704</f>
        <v>2703</v>
      </c>
      <c r="B2704" s="25">
        <f>Raw_Orders!B2704</f>
        <v>3051</v>
      </c>
      <c r="C2704" s="30">
        <f>INT(Raw_Orders!C2704)</f>
        <v>41947</v>
      </c>
      <c r="D2704" s="25">
        <f t="shared" si="126"/>
        <v>2014</v>
      </c>
      <c r="E2704" s="25">
        <f t="shared" si="127"/>
        <v>11</v>
      </c>
      <c r="F2704" s="25" t="str">
        <f t="shared" si="128"/>
        <v>Nov</v>
      </c>
      <c r="G2704" s="25">
        <f>Raw_Orders!G2704</f>
        <v>497</v>
      </c>
      <c r="H2704" s="29">
        <f>Raw_Orders!K2704</f>
        <v>2492.5500000000002</v>
      </c>
      <c r="I2704" s="25">
        <f>INDEX(tblAccounts[sales_rep_id],MATCH(B2704,tblAccounts[id],0))</f>
        <v>321810</v>
      </c>
      <c r="J2704" s="25">
        <f>INDEX(tblReps[region_id],MATCH(I2704,tblReps[id],0))</f>
        <v>3</v>
      </c>
      <c r="K2704" s="25" t="str">
        <f>INDEX(tblRegions[name],MATCH(J2704,tblRegions[id],0))</f>
        <v>Southeast</v>
      </c>
    </row>
    <row r="2705" spans="1:11" ht="15" customHeight="1" x14ac:dyDescent="0.3">
      <c r="A2705" s="25">
        <f>Raw_Orders!A2705</f>
        <v>2704</v>
      </c>
      <c r="B2705" s="25">
        <f>Raw_Orders!B2705</f>
        <v>3051</v>
      </c>
      <c r="C2705" s="30">
        <f>INT(Raw_Orders!C2705)</f>
        <v>41977</v>
      </c>
      <c r="D2705" s="25">
        <f t="shared" si="126"/>
        <v>2014</v>
      </c>
      <c r="E2705" s="25">
        <f t="shared" si="127"/>
        <v>12</v>
      </c>
      <c r="F2705" s="25" t="str">
        <f t="shared" si="128"/>
        <v>Dec</v>
      </c>
      <c r="G2705" s="25">
        <f>Raw_Orders!G2705</f>
        <v>538</v>
      </c>
      <c r="H2705" s="29">
        <f>Raw_Orders!K2705</f>
        <v>2858.62</v>
      </c>
      <c r="I2705" s="25">
        <f>INDEX(tblAccounts[sales_rep_id],MATCH(B2705,tblAccounts[id],0))</f>
        <v>321810</v>
      </c>
      <c r="J2705" s="25">
        <f>INDEX(tblReps[region_id],MATCH(I2705,tblReps[id],0))</f>
        <v>3</v>
      </c>
      <c r="K2705" s="25" t="str">
        <f>INDEX(tblRegions[name],MATCH(J2705,tblRegions[id],0))</f>
        <v>Southeast</v>
      </c>
    </row>
    <row r="2706" spans="1:11" ht="15" customHeight="1" x14ac:dyDescent="0.3">
      <c r="A2706" s="25">
        <f>Raw_Orders!A2706</f>
        <v>2705</v>
      </c>
      <c r="B2706" s="25">
        <f>Raw_Orders!B2706</f>
        <v>3051</v>
      </c>
      <c r="C2706" s="30">
        <f>INT(Raw_Orders!C2706)</f>
        <v>42007</v>
      </c>
      <c r="D2706" s="25">
        <f t="shared" si="126"/>
        <v>2015</v>
      </c>
      <c r="E2706" s="25">
        <f t="shared" si="127"/>
        <v>1</v>
      </c>
      <c r="F2706" s="25" t="str">
        <f t="shared" si="128"/>
        <v>Jan</v>
      </c>
      <c r="G2706" s="25">
        <f>Raw_Orders!G2706</f>
        <v>502</v>
      </c>
      <c r="H2706" s="29">
        <f>Raw_Orders!K2706</f>
        <v>2689.65</v>
      </c>
      <c r="I2706" s="25">
        <f>INDEX(tblAccounts[sales_rep_id],MATCH(B2706,tblAccounts[id],0))</f>
        <v>321810</v>
      </c>
      <c r="J2706" s="25">
        <f>INDEX(tblReps[region_id],MATCH(I2706,tblReps[id],0))</f>
        <v>3</v>
      </c>
      <c r="K2706" s="25" t="str">
        <f>INDEX(tblRegions[name],MATCH(J2706,tblRegions[id],0))</f>
        <v>Southeast</v>
      </c>
    </row>
    <row r="2707" spans="1:11" ht="15" customHeight="1" x14ac:dyDescent="0.3">
      <c r="A2707" s="25">
        <f>Raw_Orders!A2707</f>
        <v>2706</v>
      </c>
      <c r="B2707" s="25">
        <f>Raw_Orders!B2707</f>
        <v>3051</v>
      </c>
      <c r="C2707" s="30">
        <f>INT(Raw_Orders!C2707)</f>
        <v>42036</v>
      </c>
      <c r="D2707" s="25">
        <f t="shared" si="126"/>
        <v>2015</v>
      </c>
      <c r="E2707" s="25">
        <f t="shared" si="127"/>
        <v>2</v>
      </c>
      <c r="F2707" s="25" t="str">
        <f t="shared" si="128"/>
        <v>Feb</v>
      </c>
      <c r="G2707" s="25">
        <f>Raw_Orders!G2707</f>
        <v>588</v>
      </c>
      <c r="H2707" s="29">
        <f>Raw_Orders!K2707</f>
        <v>2971.05</v>
      </c>
      <c r="I2707" s="25">
        <f>INDEX(tblAccounts[sales_rep_id],MATCH(B2707,tblAccounts[id],0))</f>
        <v>321810</v>
      </c>
      <c r="J2707" s="25">
        <f>INDEX(tblReps[region_id],MATCH(I2707,tblReps[id],0))</f>
        <v>3</v>
      </c>
      <c r="K2707" s="25" t="str">
        <f>INDEX(tblRegions[name],MATCH(J2707,tblRegions[id],0))</f>
        <v>Southeast</v>
      </c>
    </row>
    <row r="2708" spans="1:11" ht="15" customHeight="1" x14ac:dyDescent="0.3">
      <c r="A2708" s="25">
        <f>Raw_Orders!A2708</f>
        <v>2707</v>
      </c>
      <c r="B2708" s="25">
        <f>Raw_Orders!B2708</f>
        <v>3051</v>
      </c>
      <c r="C2708" s="30">
        <f>INT(Raw_Orders!C2708)</f>
        <v>42066</v>
      </c>
      <c r="D2708" s="25">
        <f t="shared" si="126"/>
        <v>2015</v>
      </c>
      <c r="E2708" s="25">
        <f t="shared" si="127"/>
        <v>3</v>
      </c>
      <c r="F2708" s="25" t="str">
        <f t="shared" si="128"/>
        <v>Mar</v>
      </c>
      <c r="G2708" s="25">
        <f>Raw_Orders!G2708</f>
        <v>562</v>
      </c>
      <c r="H2708" s="29">
        <f>Raw_Orders!K2708</f>
        <v>2995.88</v>
      </c>
      <c r="I2708" s="25">
        <f>INDEX(tblAccounts[sales_rep_id],MATCH(B2708,tblAccounts[id],0))</f>
        <v>321810</v>
      </c>
      <c r="J2708" s="25">
        <f>INDEX(tblReps[region_id],MATCH(I2708,tblReps[id],0))</f>
        <v>3</v>
      </c>
      <c r="K2708" s="25" t="str">
        <f>INDEX(tblRegions[name],MATCH(J2708,tblRegions[id],0))</f>
        <v>Southeast</v>
      </c>
    </row>
    <row r="2709" spans="1:11" ht="15" customHeight="1" x14ac:dyDescent="0.3">
      <c r="A2709" s="25">
        <f>Raw_Orders!A2709</f>
        <v>2708</v>
      </c>
      <c r="B2709" s="25">
        <f>Raw_Orders!B2709</f>
        <v>3051</v>
      </c>
      <c r="C2709" s="30">
        <f>INT(Raw_Orders!C2709)</f>
        <v>42095</v>
      </c>
      <c r="D2709" s="25">
        <f t="shared" si="126"/>
        <v>2015</v>
      </c>
      <c r="E2709" s="25">
        <f t="shared" si="127"/>
        <v>4</v>
      </c>
      <c r="F2709" s="25" t="str">
        <f t="shared" si="128"/>
        <v>Apr</v>
      </c>
      <c r="G2709" s="25">
        <f>Raw_Orders!G2709</f>
        <v>601</v>
      </c>
      <c r="H2709" s="29">
        <f>Raw_Orders!K2709</f>
        <v>3294.09</v>
      </c>
      <c r="I2709" s="25">
        <f>INDEX(tblAccounts[sales_rep_id],MATCH(B2709,tblAccounts[id],0))</f>
        <v>321810</v>
      </c>
      <c r="J2709" s="25">
        <f>INDEX(tblReps[region_id],MATCH(I2709,tblReps[id],0))</f>
        <v>3</v>
      </c>
      <c r="K2709" s="25" t="str">
        <f>INDEX(tblRegions[name],MATCH(J2709,tblRegions[id],0))</f>
        <v>Southeast</v>
      </c>
    </row>
    <row r="2710" spans="1:11" ht="15" customHeight="1" x14ac:dyDescent="0.3">
      <c r="A2710" s="25">
        <f>Raw_Orders!A2710</f>
        <v>2709</v>
      </c>
      <c r="B2710" s="25">
        <f>Raw_Orders!B2710</f>
        <v>3051</v>
      </c>
      <c r="C2710" s="30">
        <f>INT(Raw_Orders!C2710)</f>
        <v>42125</v>
      </c>
      <c r="D2710" s="25">
        <f t="shared" si="126"/>
        <v>2015</v>
      </c>
      <c r="E2710" s="25">
        <f t="shared" si="127"/>
        <v>5</v>
      </c>
      <c r="F2710" s="25" t="str">
        <f t="shared" si="128"/>
        <v>May</v>
      </c>
      <c r="G2710" s="25">
        <f>Raw_Orders!G2710</f>
        <v>543</v>
      </c>
      <c r="H2710" s="29">
        <f>Raw_Orders!K2710</f>
        <v>2780.3</v>
      </c>
      <c r="I2710" s="25">
        <f>INDEX(tblAccounts[sales_rep_id],MATCH(B2710,tblAccounts[id],0))</f>
        <v>321810</v>
      </c>
      <c r="J2710" s="25">
        <f>INDEX(tblReps[region_id],MATCH(I2710,tblReps[id],0))</f>
        <v>3</v>
      </c>
      <c r="K2710" s="25" t="str">
        <f>INDEX(tblRegions[name],MATCH(J2710,tblRegions[id],0))</f>
        <v>Southeast</v>
      </c>
    </row>
    <row r="2711" spans="1:11" ht="15" customHeight="1" x14ac:dyDescent="0.3">
      <c r="A2711" s="25">
        <f>Raw_Orders!A2711</f>
        <v>2710</v>
      </c>
      <c r="B2711" s="25">
        <f>Raw_Orders!B2711</f>
        <v>3051</v>
      </c>
      <c r="C2711" s="30">
        <f>INT(Raw_Orders!C2711)</f>
        <v>42154</v>
      </c>
      <c r="D2711" s="25">
        <f t="shared" si="126"/>
        <v>2015</v>
      </c>
      <c r="E2711" s="25">
        <f t="shared" si="127"/>
        <v>5</v>
      </c>
      <c r="F2711" s="25" t="str">
        <f t="shared" si="128"/>
        <v>May</v>
      </c>
      <c r="G2711" s="25">
        <f>Raw_Orders!G2711</f>
        <v>544</v>
      </c>
      <c r="H2711" s="29">
        <f>Raw_Orders!K2711</f>
        <v>2837.83</v>
      </c>
      <c r="I2711" s="25">
        <f>INDEX(tblAccounts[sales_rep_id],MATCH(B2711,tblAccounts[id],0))</f>
        <v>321810</v>
      </c>
      <c r="J2711" s="25">
        <f>INDEX(tblReps[region_id],MATCH(I2711,tblReps[id],0))</f>
        <v>3</v>
      </c>
      <c r="K2711" s="25" t="str">
        <f>INDEX(tblRegions[name],MATCH(J2711,tblRegions[id],0))</f>
        <v>Southeast</v>
      </c>
    </row>
    <row r="2712" spans="1:11" ht="15" customHeight="1" x14ac:dyDescent="0.3">
      <c r="A2712" s="25">
        <f>Raw_Orders!A2712</f>
        <v>2711</v>
      </c>
      <c r="B2712" s="25">
        <f>Raw_Orders!B2712</f>
        <v>3051</v>
      </c>
      <c r="C2712" s="30">
        <f>INT(Raw_Orders!C2712)</f>
        <v>42184</v>
      </c>
      <c r="D2712" s="25">
        <f t="shared" si="126"/>
        <v>2015</v>
      </c>
      <c r="E2712" s="25">
        <f t="shared" si="127"/>
        <v>6</v>
      </c>
      <c r="F2712" s="25" t="str">
        <f t="shared" si="128"/>
        <v>Jun</v>
      </c>
      <c r="G2712" s="25">
        <f>Raw_Orders!G2712</f>
        <v>518</v>
      </c>
      <c r="H2712" s="29">
        <f>Raw_Orders!K2712</f>
        <v>2604.8200000000002</v>
      </c>
      <c r="I2712" s="25">
        <f>INDEX(tblAccounts[sales_rep_id],MATCH(B2712,tblAccounts[id],0))</f>
        <v>321810</v>
      </c>
      <c r="J2712" s="25">
        <f>INDEX(tblReps[region_id],MATCH(I2712,tblReps[id],0))</f>
        <v>3</v>
      </c>
      <c r="K2712" s="25" t="str">
        <f>INDEX(tblRegions[name],MATCH(J2712,tblRegions[id],0))</f>
        <v>Southeast</v>
      </c>
    </row>
    <row r="2713" spans="1:11" ht="15" customHeight="1" x14ac:dyDescent="0.3">
      <c r="A2713" s="25">
        <f>Raw_Orders!A2713</f>
        <v>2712</v>
      </c>
      <c r="B2713" s="25">
        <f>Raw_Orders!B2713</f>
        <v>3051</v>
      </c>
      <c r="C2713" s="30">
        <f>INT(Raw_Orders!C2713)</f>
        <v>42214</v>
      </c>
      <c r="D2713" s="25">
        <f t="shared" si="126"/>
        <v>2015</v>
      </c>
      <c r="E2713" s="25">
        <f t="shared" si="127"/>
        <v>7</v>
      </c>
      <c r="F2713" s="25" t="str">
        <f t="shared" si="128"/>
        <v>Jul</v>
      </c>
      <c r="G2713" s="25">
        <f>Raw_Orders!G2713</f>
        <v>538</v>
      </c>
      <c r="H2713" s="29">
        <f>Raw_Orders!K2713</f>
        <v>2794.78</v>
      </c>
      <c r="I2713" s="25">
        <f>INDEX(tblAccounts[sales_rep_id],MATCH(B2713,tblAccounts[id],0))</f>
        <v>321810</v>
      </c>
      <c r="J2713" s="25">
        <f>INDEX(tblReps[region_id],MATCH(I2713,tblReps[id],0))</f>
        <v>3</v>
      </c>
      <c r="K2713" s="25" t="str">
        <f>INDEX(tblRegions[name],MATCH(J2713,tblRegions[id],0))</f>
        <v>Southeast</v>
      </c>
    </row>
    <row r="2714" spans="1:11" ht="15" customHeight="1" x14ac:dyDescent="0.3">
      <c r="A2714" s="25">
        <f>Raw_Orders!A2714</f>
        <v>2713</v>
      </c>
      <c r="B2714" s="25">
        <f>Raw_Orders!B2714</f>
        <v>3051</v>
      </c>
      <c r="C2714" s="30">
        <f>INT(Raw_Orders!C2714)</f>
        <v>42243</v>
      </c>
      <c r="D2714" s="25">
        <f t="shared" si="126"/>
        <v>2015</v>
      </c>
      <c r="E2714" s="25">
        <f t="shared" si="127"/>
        <v>8</v>
      </c>
      <c r="F2714" s="25" t="str">
        <f t="shared" si="128"/>
        <v>Aug</v>
      </c>
      <c r="G2714" s="25">
        <f>Raw_Orders!G2714</f>
        <v>481</v>
      </c>
      <c r="H2714" s="29">
        <f>Raw_Orders!K2714</f>
        <v>2474.0300000000002</v>
      </c>
      <c r="I2714" s="25">
        <f>INDEX(tblAccounts[sales_rep_id],MATCH(B2714,tblAccounts[id],0))</f>
        <v>321810</v>
      </c>
      <c r="J2714" s="25">
        <f>INDEX(tblReps[region_id],MATCH(I2714,tblReps[id],0))</f>
        <v>3</v>
      </c>
      <c r="K2714" s="25" t="str">
        <f>INDEX(tblRegions[name],MATCH(J2714,tblRegions[id],0))</f>
        <v>Southeast</v>
      </c>
    </row>
    <row r="2715" spans="1:11" ht="15" customHeight="1" x14ac:dyDescent="0.3">
      <c r="A2715" s="25">
        <f>Raw_Orders!A2715</f>
        <v>2714</v>
      </c>
      <c r="B2715" s="25">
        <f>Raw_Orders!B2715</f>
        <v>3051</v>
      </c>
      <c r="C2715" s="30">
        <f>INT(Raw_Orders!C2715)</f>
        <v>42272</v>
      </c>
      <c r="D2715" s="25">
        <f t="shared" si="126"/>
        <v>2015</v>
      </c>
      <c r="E2715" s="25">
        <f t="shared" si="127"/>
        <v>9</v>
      </c>
      <c r="F2715" s="25" t="str">
        <f t="shared" si="128"/>
        <v>Sep</v>
      </c>
      <c r="G2715" s="25">
        <f>Raw_Orders!G2715</f>
        <v>510</v>
      </c>
      <c r="H2715" s="29">
        <f>Raw_Orders!K2715</f>
        <v>2585.59</v>
      </c>
      <c r="I2715" s="25">
        <f>INDEX(tblAccounts[sales_rep_id],MATCH(B2715,tblAccounts[id],0))</f>
        <v>321810</v>
      </c>
      <c r="J2715" s="25">
        <f>INDEX(tblReps[region_id],MATCH(I2715,tblReps[id],0))</f>
        <v>3</v>
      </c>
      <c r="K2715" s="25" t="str">
        <f>INDEX(tblRegions[name],MATCH(J2715,tblRegions[id],0))</f>
        <v>Southeast</v>
      </c>
    </row>
    <row r="2716" spans="1:11" ht="15" customHeight="1" x14ac:dyDescent="0.3">
      <c r="A2716" s="25">
        <f>Raw_Orders!A2716</f>
        <v>2715</v>
      </c>
      <c r="B2716" s="25">
        <f>Raw_Orders!B2716</f>
        <v>3051</v>
      </c>
      <c r="C2716" s="30">
        <f>INT(Raw_Orders!C2716)</f>
        <v>42302</v>
      </c>
      <c r="D2716" s="25">
        <f t="shared" si="126"/>
        <v>2015</v>
      </c>
      <c r="E2716" s="25">
        <f t="shared" si="127"/>
        <v>10</v>
      </c>
      <c r="F2716" s="25" t="str">
        <f t="shared" si="128"/>
        <v>Oct</v>
      </c>
      <c r="G2716" s="25">
        <f>Raw_Orders!G2716</f>
        <v>533</v>
      </c>
      <c r="H2716" s="29">
        <f>Raw_Orders!K2716</f>
        <v>2714.67</v>
      </c>
      <c r="I2716" s="25">
        <f>INDEX(tblAccounts[sales_rep_id],MATCH(B2716,tblAccounts[id],0))</f>
        <v>321810</v>
      </c>
      <c r="J2716" s="25">
        <f>INDEX(tblReps[region_id],MATCH(I2716,tblReps[id],0))</f>
        <v>3</v>
      </c>
      <c r="K2716" s="25" t="str">
        <f>INDEX(tblRegions[name],MATCH(J2716,tblRegions[id],0))</f>
        <v>Southeast</v>
      </c>
    </row>
    <row r="2717" spans="1:11" ht="15" customHeight="1" x14ac:dyDescent="0.3">
      <c r="A2717" s="25">
        <f>Raw_Orders!A2717</f>
        <v>2716</v>
      </c>
      <c r="B2717" s="25">
        <f>Raw_Orders!B2717</f>
        <v>3051</v>
      </c>
      <c r="C2717" s="30">
        <f>INT(Raw_Orders!C2717)</f>
        <v>42331</v>
      </c>
      <c r="D2717" s="25">
        <f t="shared" si="126"/>
        <v>2015</v>
      </c>
      <c r="E2717" s="25">
        <f t="shared" si="127"/>
        <v>11</v>
      </c>
      <c r="F2717" s="25" t="str">
        <f t="shared" si="128"/>
        <v>Nov</v>
      </c>
      <c r="G2717" s="25">
        <f>Raw_Orders!G2717</f>
        <v>547</v>
      </c>
      <c r="H2717" s="29">
        <f>Raw_Orders!K2717</f>
        <v>2857.03</v>
      </c>
      <c r="I2717" s="25">
        <f>INDEX(tblAccounts[sales_rep_id],MATCH(B2717,tblAccounts[id],0))</f>
        <v>321810</v>
      </c>
      <c r="J2717" s="25">
        <f>INDEX(tblReps[region_id],MATCH(I2717,tblReps[id],0))</f>
        <v>3</v>
      </c>
      <c r="K2717" s="25" t="str">
        <f>INDEX(tblRegions[name],MATCH(J2717,tblRegions[id],0))</f>
        <v>Southeast</v>
      </c>
    </row>
    <row r="2718" spans="1:11" ht="15" customHeight="1" x14ac:dyDescent="0.3">
      <c r="A2718" s="25">
        <f>Raw_Orders!A2718</f>
        <v>2717</v>
      </c>
      <c r="B2718" s="25">
        <f>Raw_Orders!B2718</f>
        <v>3051</v>
      </c>
      <c r="C2718" s="30">
        <f>INT(Raw_Orders!C2718)</f>
        <v>42360</v>
      </c>
      <c r="D2718" s="25">
        <f t="shared" si="126"/>
        <v>2015</v>
      </c>
      <c r="E2718" s="25">
        <f t="shared" si="127"/>
        <v>12</v>
      </c>
      <c r="F2718" s="25" t="str">
        <f t="shared" si="128"/>
        <v>Dec</v>
      </c>
      <c r="G2718" s="25">
        <f>Raw_Orders!G2718</f>
        <v>491</v>
      </c>
      <c r="H2718" s="29">
        <f>Raw_Orders!K2718</f>
        <v>2475.13</v>
      </c>
      <c r="I2718" s="25">
        <f>INDEX(tblAccounts[sales_rep_id],MATCH(B2718,tblAccounts[id],0))</f>
        <v>321810</v>
      </c>
      <c r="J2718" s="25">
        <f>INDEX(tblReps[region_id],MATCH(I2718,tblReps[id],0))</f>
        <v>3</v>
      </c>
      <c r="K2718" s="25" t="str">
        <f>INDEX(tblRegions[name],MATCH(J2718,tblRegions[id],0))</f>
        <v>Southeast</v>
      </c>
    </row>
    <row r="2719" spans="1:11" ht="15" customHeight="1" x14ac:dyDescent="0.3">
      <c r="A2719" s="25">
        <f>Raw_Orders!A2719</f>
        <v>2718</v>
      </c>
      <c r="B2719" s="25">
        <f>Raw_Orders!B2719</f>
        <v>3051</v>
      </c>
      <c r="C2719" s="30">
        <f>INT(Raw_Orders!C2719)</f>
        <v>42389</v>
      </c>
      <c r="D2719" s="25">
        <f t="shared" si="126"/>
        <v>2016</v>
      </c>
      <c r="E2719" s="25">
        <f t="shared" si="127"/>
        <v>1</v>
      </c>
      <c r="F2719" s="25" t="str">
        <f t="shared" si="128"/>
        <v>Jan</v>
      </c>
      <c r="G2719" s="25">
        <f>Raw_Orders!G2719</f>
        <v>512</v>
      </c>
      <c r="H2719" s="29">
        <f>Raw_Orders!K2719</f>
        <v>2595.5500000000002</v>
      </c>
      <c r="I2719" s="25">
        <f>INDEX(tblAccounts[sales_rep_id],MATCH(B2719,tblAccounts[id],0))</f>
        <v>321810</v>
      </c>
      <c r="J2719" s="25">
        <f>INDEX(tblReps[region_id],MATCH(I2719,tblReps[id],0))</f>
        <v>3</v>
      </c>
      <c r="K2719" s="25" t="str">
        <f>INDEX(tblRegions[name],MATCH(J2719,tblRegions[id],0))</f>
        <v>Southeast</v>
      </c>
    </row>
    <row r="2720" spans="1:11" ht="15" customHeight="1" x14ac:dyDescent="0.3">
      <c r="A2720" s="25">
        <f>Raw_Orders!A2720</f>
        <v>2719</v>
      </c>
      <c r="B2720" s="25">
        <f>Raw_Orders!B2720</f>
        <v>3051</v>
      </c>
      <c r="C2720" s="30">
        <f>INT(Raw_Orders!C2720)</f>
        <v>42418</v>
      </c>
      <c r="D2720" s="25">
        <f t="shared" si="126"/>
        <v>2016</v>
      </c>
      <c r="E2720" s="25">
        <f t="shared" si="127"/>
        <v>2</v>
      </c>
      <c r="F2720" s="25" t="str">
        <f t="shared" si="128"/>
        <v>Feb</v>
      </c>
      <c r="G2720" s="25">
        <f>Raw_Orders!G2720</f>
        <v>502</v>
      </c>
      <c r="H2720" s="29">
        <f>Raw_Orders!K2720</f>
        <v>2504.98</v>
      </c>
      <c r="I2720" s="25">
        <f>INDEX(tblAccounts[sales_rep_id],MATCH(B2720,tblAccounts[id],0))</f>
        <v>321810</v>
      </c>
      <c r="J2720" s="25">
        <f>INDEX(tblReps[region_id],MATCH(I2720,tblReps[id],0))</f>
        <v>3</v>
      </c>
      <c r="K2720" s="25" t="str">
        <f>INDEX(tblRegions[name],MATCH(J2720,tblRegions[id],0))</f>
        <v>Southeast</v>
      </c>
    </row>
    <row r="2721" spans="1:11" ht="15" customHeight="1" x14ac:dyDescent="0.3">
      <c r="A2721" s="25">
        <f>Raw_Orders!A2721</f>
        <v>2720</v>
      </c>
      <c r="B2721" s="25">
        <f>Raw_Orders!B2721</f>
        <v>3051</v>
      </c>
      <c r="C2721" s="30">
        <f>INT(Raw_Orders!C2721)</f>
        <v>42448</v>
      </c>
      <c r="D2721" s="25">
        <f t="shared" si="126"/>
        <v>2016</v>
      </c>
      <c r="E2721" s="25">
        <f t="shared" si="127"/>
        <v>3</v>
      </c>
      <c r="F2721" s="25" t="str">
        <f t="shared" si="128"/>
        <v>Mar</v>
      </c>
      <c r="G2721" s="25">
        <f>Raw_Orders!G2721</f>
        <v>504</v>
      </c>
      <c r="H2721" s="29">
        <f>Raw_Orders!K2721</f>
        <v>2592.46</v>
      </c>
      <c r="I2721" s="25">
        <f>INDEX(tblAccounts[sales_rep_id],MATCH(B2721,tblAccounts[id],0))</f>
        <v>321810</v>
      </c>
      <c r="J2721" s="25">
        <f>INDEX(tblReps[region_id],MATCH(I2721,tblReps[id],0))</f>
        <v>3</v>
      </c>
      <c r="K2721" s="25" t="str">
        <f>INDEX(tblRegions[name],MATCH(J2721,tblRegions[id],0))</f>
        <v>Southeast</v>
      </c>
    </row>
    <row r="2722" spans="1:11" ht="15" customHeight="1" x14ac:dyDescent="0.3">
      <c r="A2722" s="25">
        <f>Raw_Orders!A2722</f>
        <v>2721</v>
      </c>
      <c r="B2722" s="25">
        <f>Raw_Orders!B2722</f>
        <v>3051</v>
      </c>
      <c r="C2722" s="30">
        <f>INT(Raw_Orders!C2722)</f>
        <v>42478</v>
      </c>
      <c r="D2722" s="25">
        <f t="shared" si="126"/>
        <v>2016</v>
      </c>
      <c r="E2722" s="25">
        <f t="shared" si="127"/>
        <v>4</v>
      </c>
      <c r="F2722" s="25" t="str">
        <f t="shared" si="128"/>
        <v>Apr</v>
      </c>
      <c r="G2722" s="25">
        <f>Raw_Orders!G2722</f>
        <v>526</v>
      </c>
      <c r="H2722" s="29">
        <f>Raw_Orders!K2722</f>
        <v>2763.05</v>
      </c>
      <c r="I2722" s="25">
        <f>INDEX(tblAccounts[sales_rep_id],MATCH(B2722,tblAccounts[id],0))</f>
        <v>321810</v>
      </c>
      <c r="J2722" s="25">
        <f>INDEX(tblReps[region_id],MATCH(I2722,tblReps[id],0))</f>
        <v>3</v>
      </c>
      <c r="K2722" s="25" t="str">
        <f>INDEX(tblRegions[name],MATCH(J2722,tblRegions[id],0))</f>
        <v>Southeast</v>
      </c>
    </row>
    <row r="2723" spans="1:11" ht="15" customHeight="1" x14ac:dyDescent="0.3">
      <c r="A2723" s="25">
        <f>Raw_Orders!A2723</f>
        <v>2722</v>
      </c>
      <c r="B2723" s="25">
        <f>Raw_Orders!B2723</f>
        <v>3051</v>
      </c>
      <c r="C2723" s="30">
        <f>INT(Raw_Orders!C2723)</f>
        <v>42508</v>
      </c>
      <c r="D2723" s="25">
        <f t="shared" si="126"/>
        <v>2016</v>
      </c>
      <c r="E2723" s="25">
        <f t="shared" si="127"/>
        <v>5</v>
      </c>
      <c r="F2723" s="25" t="str">
        <f t="shared" si="128"/>
        <v>May</v>
      </c>
      <c r="G2723" s="25">
        <f>Raw_Orders!G2723</f>
        <v>707</v>
      </c>
      <c r="H2723" s="29">
        <f>Raw_Orders!K2723</f>
        <v>3938.55</v>
      </c>
      <c r="I2723" s="25">
        <f>INDEX(tblAccounts[sales_rep_id],MATCH(B2723,tblAccounts[id],0))</f>
        <v>321810</v>
      </c>
      <c r="J2723" s="25">
        <f>INDEX(tblReps[region_id],MATCH(I2723,tblReps[id],0))</f>
        <v>3</v>
      </c>
      <c r="K2723" s="25" t="str">
        <f>INDEX(tblRegions[name],MATCH(J2723,tblRegions[id],0))</f>
        <v>Southeast</v>
      </c>
    </row>
    <row r="2724" spans="1:11" ht="15" customHeight="1" x14ac:dyDescent="0.3">
      <c r="A2724" s="25">
        <f>Raw_Orders!A2724</f>
        <v>2723</v>
      </c>
      <c r="B2724" s="25">
        <f>Raw_Orders!B2724</f>
        <v>3051</v>
      </c>
      <c r="C2724" s="30">
        <f>INT(Raw_Orders!C2724)</f>
        <v>42537</v>
      </c>
      <c r="D2724" s="25">
        <f t="shared" si="126"/>
        <v>2016</v>
      </c>
      <c r="E2724" s="25">
        <f t="shared" si="127"/>
        <v>6</v>
      </c>
      <c r="F2724" s="25" t="str">
        <f t="shared" si="128"/>
        <v>Jun</v>
      </c>
      <c r="G2724" s="25">
        <f>Raw_Orders!G2724</f>
        <v>521</v>
      </c>
      <c r="H2724" s="29">
        <f>Raw_Orders!K2724</f>
        <v>2652.33</v>
      </c>
      <c r="I2724" s="25">
        <f>INDEX(tblAccounts[sales_rep_id],MATCH(B2724,tblAccounts[id],0))</f>
        <v>321810</v>
      </c>
      <c r="J2724" s="25">
        <f>INDEX(tblReps[region_id],MATCH(I2724,tblReps[id],0))</f>
        <v>3</v>
      </c>
      <c r="K2724" s="25" t="str">
        <f>INDEX(tblRegions[name],MATCH(J2724,tblRegions[id],0))</f>
        <v>Southeast</v>
      </c>
    </row>
    <row r="2725" spans="1:11" ht="15" customHeight="1" x14ac:dyDescent="0.3">
      <c r="A2725" s="25">
        <f>Raw_Orders!A2725</f>
        <v>2724</v>
      </c>
      <c r="B2725" s="25">
        <f>Raw_Orders!B2725</f>
        <v>3051</v>
      </c>
      <c r="C2725" s="30">
        <f>INT(Raw_Orders!C2725)</f>
        <v>42566</v>
      </c>
      <c r="D2725" s="25">
        <f t="shared" si="126"/>
        <v>2016</v>
      </c>
      <c r="E2725" s="25">
        <f t="shared" si="127"/>
        <v>7</v>
      </c>
      <c r="F2725" s="25" t="str">
        <f t="shared" si="128"/>
        <v>Jul</v>
      </c>
      <c r="G2725" s="25">
        <f>Raw_Orders!G2725</f>
        <v>569</v>
      </c>
      <c r="H2725" s="29">
        <f>Raw_Orders!K2725</f>
        <v>2898.09</v>
      </c>
      <c r="I2725" s="25">
        <f>INDEX(tblAccounts[sales_rep_id],MATCH(B2725,tblAccounts[id],0))</f>
        <v>321810</v>
      </c>
      <c r="J2725" s="25">
        <f>INDEX(tblReps[region_id],MATCH(I2725,tblReps[id],0))</f>
        <v>3</v>
      </c>
      <c r="K2725" s="25" t="str">
        <f>INDEX(tblRegions[name],MATCH(J2725,tblRegions[id],0))</f>
        <v>Southeast</v>
      </c>
    </row>
    <row r="2726" spans="1:11" ht="15" customHeight="1" x14ac:dyDescent="0.3">
      <c r="A2726" s="25">
        <f>Raw_Orders!A2726</f>
        <v>2725</v>
      </c>
      <c r="B2726" s="25">
        <f>Raw_Orders!B2726</f>
        <v>3051</v>
      </c>
      <c r="C2726" s="30">
        <f>INT(Raw_Orders!C2726)</f>
        <v>42595</v>
      </c>
      <c r="D2726" s="25">
        <f t="shared" si="126"/>
        <v>2016</v>
      </c>
      <c r="E2726" s="25">
        <f t="shared" si="127"/>
        <v>8</v>
      </c>
      <c r="F2726" s="25" t="str">
        <f t="shared" si="128"/>
        <v>Aug</v>
      </c>
      <c r="G2726" s="25">
        <f>Raw_Orders!G2726</f>
        <v>496</v>
      </c>
      <c r="H2726" s="29">
        <f>Raw_Orders!K2726</f>
        <v>2492.54</v>
      </c>
      <c r="I2726" s="25">
        <f>INDEX(tblAccounts[sales_rep_id],MATCH(B2726,tblAccounts[id],0))</f>
        <v>321810</v>
      </c>
      <c r="J2726" s="25">
        <f>INDEX(tblReps[region_id],MATCH(I2726,tblReps[id],0))</f>
        <v>3</v>
      </c>
      <c r="K2726" s="25" t="str">
        <f>INDEX(tblRegions[name],MATCH(J2726,tblRegions[id],0))</f>
        <v>Southeast</v>
      </c>
    </row>
    <row r="2727" spans="1:11" ht="15" customHeight="1" x14ac:dyDescent="0.3">
      <c r="A2727" s="25">
        <f>Raw_Orders!A2727</f>
        <v>2726</v>
      </c>
      <c r="B2727" s="25">
        <f>Raw_Orders!B2727</f>
        <v>3051</v>
      </c>
      <c r="C2727" s="30">
        <f>INT(Raw_Orders!C2727)</f>
        <v>42624</v>
      </c>
      <c r="D2727" s="25">
        <f t="shared" si="126"/>
        <v>2016</v>
      </c>
      <c r="E2727" s="25">
        <f t="shared" si="127"/>
        <v>9</v>
      </c>
      <c r="F2727" s="25" t="str">
        <f t="shared" si="128"/>
        <v>Sep</v>
      </c>
      <c r="G2727" s="25">
        <f>Raw_Orders!G2727</f>
        <v>546</v>
      </c>
      <c r="H2727" s="29">
        <f>Raw_Orders!K2727</f>
        <v>2794.01</v>
      </c>
      <c r="I2727" s="25">
        <f>INDEX(tblAccounts[sales_rep_id],MATCH(B2727,tblAccounts[id],0))</f>
        <v>321810</v>
      </c>
      <c r="J2727" s="25">
        <f>INDEX(tblReps[region_id],MATCH(I2727,tblReps[id],0))</f>
        <v>3</v>
      </c>
      <c r="K2727" s="25" t="str">
        <f>INDEX(tblRegions[name],MATCH(J2727,tblRegions[id],0))</f>
        <v>Southeast</v>
      </c>
    </row>
    <row r="2728" spans="1:11" ht="15" customHeight="1" x14ac:dyDescent="0.3">
      <c r="A2728" s="25">
        <f>Raw_Orders!A2728</f>
        <v>2727</v>
      </c>
      <c r="B2728" s="25">
        <f>Raw_Orders!B2728</f>
        <v>3051</v>
      </c>
      <c r="C2728" s="30">
        <f>INT(Raw_Orders!C2728)</f>
        <v>42653</v>
      </c>
      <c r="D2728" s="25">
        <f t="shared" si="126"/>
        <v>2016</v>
      </c>
      <c r="E2728" s="25">
        <f t="shared" si="127"/>
        <v>10</v>
      </c>
      <c r="F2728" s="25" t="str">
        <f t="shared" si="128"/>
        <v>Oct</v>
      </c>
      <c r="G2728" s="25">
        <f>Raw_Orders!G2728</f>
        <v>545</v>
      </c>
      <c r="H2728" s="29">
        <f>Raw_Orders!K2728</f>
        <v>2762.05</v>
      </c>
      <c r="I2728" s="25">
        <f>INDEX(tblAccounts[sales_rep_id],MATCH(B2728,tblAccounts[id],0))</f>
        <v>321810</v>
      </c>
      <c r="J2728" s="25">
        <f>INDEX(tblReps[region_id],MATCH(I2728,tblReps[id],0))</f>
        <v>3</v>
      </c>
      <c r="K2728" s="25" t="str">
        <f>INDEX(tblRegions[name],MATCH(J2728,tblRegions[id],0))</f>
        <v>Southeast</v>
      </c>
    </row>
    <row r="2729" spans="1:11" ht="15" customHeight="1" x14ac:dyDescent="0.3">
      <c r="A2729" s="25">
        <f>Raw_Orders!A2729</f>
        <v>2728</v>
      </c>
      <c r="B2729" s="25">
        <f>Raw_Orders!B2729</f>
        <v>3051</v>
      </c>
      <c r="C2729" s="30">
        <f>INT(Raw_Orders!C2729)</f>
        <v>42683</v>
      </c>
      <c r="D2729" s="25">
        <f t="shared" si="126"/>
        <v>2016</v>
      </c>
      <c r="E2729" s="25">
        <f t="shared" si="127"/>
        <v>11</v>
      </c>
      <c r="F2729" s="25" t="str">
        <f t="shared" si="128"/>
        <v>Nov</v>
      </c>
      <c r="G2729" s="25">
        <f>Raw_Orders!G2729</f>
        <v>484</v>
      </c>
      <c r="H2729" s="29">
        <f>Raw_Orders!K2729</f>
        <v>2417.66</v>
      </c>
      <c r="I2729" s="25">
        <f>INDEX(tblAccounts[sales_rep_id],MATCH(B2729,tblAccounts[id],0))</f>
        <v>321810</v>
      </c>
      <c r="J2729" s="25">
        <f>INDEX(tblReps[region_id],MATCH(I2729,tblReps[id],0))</f>
        <v>3</v>
      </c>
      <c r="K2729" s="25" t="str">
        <f>INDEX(tblRegions[name],MATCH(J2729,tblRegions[id],0))</f>
        <v>Southeast</v>
      </c>
    </row>
    <row r="2730" spans="1:11" ht="15" customHeight="1" x14ac:dyDescent="0.3">
      <c r="A2730" s="25">
        <f>Raw_Orders!A2730</f>
        <v>2729</v>
      </c>
      <c r="B2730" s="25">
        <f>Raw_Orders!B2730</f>
        <v>3051</v>
      </c>
      <c r="C2730" s="30">
        <f>INT(Raw_Orders!C2730)</f>
        <v>42712</v>
      </c>
      <c r="D2730" s="25">
        <f t="shared" si="126"/>
        <v>2016</v>
      </c>
      <c r="E2730" s="25">
        <f t="shared" si="127"/>
        <v>12</v>
      </c>
      <c r="F2730" s="25" t="str">
        <f t="shared" si="128"/>
        <v>Dec</v>
      </c>
      <c r="G2730" s="25">
        <f>Raw_Orders!G2730</f>
        <v>534</v>
      </c>
      <c r="H2730" s="29">
        <f>Raw_Orders!K2730</f>
        <v>2716.57</v>
      </c>
      <c r="I2730" s="25">
        <f>INDEX(tblAccounts[sales_rep_id],MATCH(B2730,tblAccounts[id],0))</f>
        <v>321810</v>
      </c>
      <c r="J2730" s="25">
        <f>INDEX(tblReps[region_id],MATCH(I2730,tblReps[id],0))</f>
        <v>3</v>
      </c>
      <c r="K2730" s="25" t="str">
        <f>INDEX(tblRegions[name],MATCH(J2730,tblRegions[id],0))</f>
        <v>Southeast</v>
      </c>
    </row>
    <row r="2731" spans="1:11" ht="15" customHeight="1" x14ac:dyDescent="0.3">
      <c r="A2731" s="25">
        <f>Raw_Orders!A2731</f>
        <v>2730</v>
      </c>
      <c r="B2731" s="25">
        <f>Raw_Orders!B2731</f>
        <v>3061</v>
      </c>
      <c r="C2731" s="30">
        <f>INT(Raw_Orders!C2731)</f>
        <v>42041</v>
      </c>
      <c r="D2731" s="25">
        <f t="shared" si="126"/>
        <v>2015</v>
      </c>
      <c r="E2731" s="25">
        <f t="shared" si="127"/>
        <v>2</v>
      </c>
      <c r="F2731" s="25" t="str">
        <f t="shared" si="128"/>
        <v>Feb</v>
      </c>
      <c r="G2731" s="25">
        <f>Raw_Orders!G2731</f>
        <v>544</v>
      </c>
      <c r="H2731" s="29">
        <f>Raw_Orders!K2731</f>
        <v>2861.63</v>
      </c>
      <c r="I2731" s="25">
        <f>INDEX(tblAccounts[sales_rep_id],MATCH(B2731,tblAccounts[id],0))</f>
        <v>321820</v>
      </c>
      <c r="J2731" s="25">
        <f>INDEX(tblReps[region_id],MATCH(I2731,tblReps[id],0))</f>
        <v>3</v>
      </c>
      <c r="K2731" s="25" t="str">
        <f>INDEX(tblRegions[name],MATCH(J2731,tblRegions[id],0))</f>
        <v>Southeast</v>
      </c>
    </row>
    <row r="2732" spans="1:11" ht="15" customHeight="1" x14ac:dyDescent="0.3">
      <c r="A2732" s="25">
        <f>Raw_Orders!A2732</f>
        <v>2731</v>
      </c>
      <c r="B2732" s="25">
        <f>Raw_Orders!B2732</f>
        <v>3061</v>
      </c>
      <c r="C2732" s="30">
        <f>INT(Raw_Orders!C2732)</f>
        <v>42070</v>
      </c>
      <c r="D2732" s="25">
        <f t="shared" si="126"/>
        <v>2015</v>
      </c>
      <c r="E2732" s="25">
        <f t="shared" si="127"/>
        <v>3</v>
      </c>
      <c r="F2732" s="25" t="str">
        <f t="shared" si="128"/>
        <v>Mar</v>
      </c>
      <c r="G2732" s="25">
        <f>Raw_Orders!G2732</f>
        <v>602</v>
      </c>
      <c r="H2732" s="29">
        <f>Raw_Orders!K2732</f>
        <v>3291.48</v>
      </c>
      <c r="I2732" s="25">
        <f>INDEX(tblAccounts[sales_rep_id],MATCH(B2732,tblAccounts[id],0))</f>
        <v>321820</v>
      </c>
      <c r="J2732" s="25">
        <f>INDEX(tblReps[region_id],MATCH(I2732,tblReps[id],0))</f>
        <v>3</v>
      </c>
      <c r="K2732" s="25" t="str">
        <f>INDEX(tblRegions[name],MATCH(J2732,tblRegions[id],0))</f>
        <v>Southeast</v>
      </c>
    </row>
    <row r="2733" spans="1:11" ht="15" customHeight="1" x14ac:dyDescent="0.3">
      <c r="A2733" s="25">
        <f>Raw_Orders!A2733</f>
        <v>2732</v>
      </c>
      <c r="B2733" s="25">
        <f>Raw_Orders!B2733</f>
        <v>3061</v>
      </c>
      <c r="C2733" s="30">
        <f>INT(Raw_Orders!C2733)</f>
        <v>42100</v>
      </c>
      <c r="D2733" s="25">
        <f t="shared" si="126"/>
        <v>2015</v>
      </c>
      <c r="E2733" s="25">
        <f t="shared" si="127"/>
        <v>4</v>
      </c>
      <c r="F2733" s="25" t="str">
        <f t="shared" si="128"/>
        <v>Apr</v>
      </c>
      <c r="G2733" s="25">
        <f>Raw_Orders!G2733</f>
        <v>537</v>
      </c>
      <c r="H2733" s="29">
        <f>Raw_Orders!K2733</f>
        <v>2739.1</v>
      </c>
      <c r="I2733" s="25">
        <f>INDEX(tblAccounts[sales_rep_id],MATCH(B2733,tblAccounts[id],0))</f>
        <v>321820</v>
      </c>
      <c r="J2733" s="25">
        <f>INDEX(tblReps[region_id],MATCH(I2733,tblReps[id],0))</f>
        <v>3</v>
      </c>
      <c r="K2733" s="25" t="str">
        <f>INDEX(tblRegions[name],MATCH(J2733,tblRegions[id],0))</f>
        <v>Southeast</v>
      </c>
    </row>
    <row r="2734" spans="1:11" ht="15" customHeight="1" x14ac:dyDescent="0.3">
      <c r="A2734" s="25">
        <f>Raw_Orders!A2734</f>
        <v>2733</v>
      </c>
      <c r="B2734" s="25">
        <f>Raw_Orders!B2734</f>
        <v>3061</v>
      </c>
      <c r="C2734" s="30">
        <f>INT(Raw_Orders!C2734)</f>
        <v>42130</v>
      </c>
      <c r="D2734" s="25">
        <f t="shared" si="126"/>
        <v>2015</v>
      </c>
      <c r="E2734" s="25">
        <f t="shared" si="127"/>
        <v>5</v>
      </c>
      <c r="F2734" s="25" t="str">
        <f t="shared" si="128"/>
        <v>May</v>
      </c>
      <c r="G2734" s="25">
        <f>Raw_Orders!G2734</f>
        <v>509</v>
      </c>
      <c r="H2734" s="29">
        <f>Raw_Orders!K2734</f>
        <v>2546.17</v>
      </c>
      <c r="I2734" s="25">
        <f>INDEX(tblAccounts[sales_rep_id],MATCH(B2734,tblAccounts[id],0))</f>
        <v>321820</v>
      </c>
      <c r="J2734" s="25">
        <f>INDEX(tblReps[region_id],MATCH(I2734,tblReps[id],0))</f>
        <v>3</v>
      </c>
      <c r="K2734" s="25" t="str">
        <f>INDEX(tblRegions[name],MATCH(J2734,tblRegions[id],0))</f>
        <v>Southeast</v>
      </c>
    </row>
    <row r="2735" spans="1:11" ht="15" customHeight="1" x14ac:dyDescent="0.3">
      <c r="A2735" s="25">
        <f>Raw_Orders!A2735</f>
        <v>2734</v>
      </c>
      <c r="B2735" s="25">
        <f>Raw_Orders!B2735</f>
        <v>3061</v>
      </c>
      <c r="C2735" s="30">
        <f>INT(Raw_Orders!C2735)</f>
        <v>42159</v>
      </c>
      <c r="D2735" s="25">
        <f t="shared" si="126"/>
        <v>2015</v>
      </c>
      <c r="E2735" s="25">
        <f t="shared" si="127"/>
        <v>6</v>
      </c>
      <c r="F2735" s="25" t="str">
        <f t="shared" si="128"/>
        <v>Jun</v>
      </c>
      <c r="G2735" s="25">
        <f>Raw_Orders!G2735</f>
        <v>437</v>
      </c>
      <c r="H2735" s="29">
        <f>Raw_Orders!K2735</f>
        <v>2180.63</v>
      </c>
      <c r="I2735" s="25">
        <f>INDEX(tblAccounts[sales_rep_id],MATCH(B2735,tblAccounts[id],0))</f>
        <v>321820</v>
      </c>
      <c r="J2735" s="25">
        <f>INDEX(tblReps[region_id],MATCH(I2735,tblReps[id],0))</f>
        <v>3</v>
      </c>
      <c r="K2735" s="25" t="str">
        <f>INDEX(tblRegions[name],MATCH(J2735,tblRegions[id],0))</f>
        <v>Southeast</v>
      </c>
    </row>
    <row r="2736" spans="1:11" ht="15" customHeight="1" x14ac:dyDescent="0.3">
      <c r="A2736" s="25">
        <f>Raw_Orders!A2736</f>
        <v>2735</v>
      </c>
      <c r="B2736" s="25">
        <f>Raw_Orders!B2736</f>
        <v>3061</v>
      </c>
      <c r="C2736" s="30">
        <f>INT(Raw_Orders!C2736)</f>
        <v>42189</v>
      </c>
      <c r="D2736" s="25">
        <f t="shared" si="126"/>
        <v>2015</v>
      </c>
      <c r="E2736" s="25">
        <f t="shared" si="127"/>
        <v>7</v>
      </c>
      <c r="F2736" s="25" t="str">
        <f t="shared" si="128"/>
        <v>Jul</v>
      </c>
      <c r="G2736" s="25">
        <f>Raw_Orders!G2736</f>
        <v>569</v>
      </c>
      <c r="H2736" s="29">
        <f>Raw_Orders!K2736</f>
        <v>2861.22</v>
      </c>
      <c r="I2736" s="25">
        <f>INDEX(tblAccounts[sales_rep_id],MATCH(B2736,tblAccounts[id],0))</f>
        <v>321820</v>
      </c>
      <c r="J2736" s="25">
        <f>INDEX(tblReps[region_id],MATCH(I2736,tblReps[id],0))</f>
        <v>3</v>
      </c>
      <c r="K2736" s="25" t="str">
        <f>INDEX(tblRegions[name],MATCH(J2736,tblRegions[id],0))</f>
        <v>Southeast</v>
      </c>
    </row>
    <row r="2737" spans="1:11" ht="15" customHeight="1" x14ac:dyDescent="0.3">
      <c r="A2737" s="25">
        <f>Raw_Orders!A2737</f>
        <v>2736</v>
      </c>
      <c r="B2737" s="25">
        <f>Raw_Orders!B2737</f>
        <v>3061</v>
      </c>
      <c r="C2737" s="30">
        <f>INT(Raw_Orders!C2737)</f>
        <v>42219</v>
      </c>
      <c r="D2737" s="25">
        <f t="shared" si="126"/>
        <v>2015</v>
      </c>
      <c r="E2737" s="25">
        <f t="shared" si="127"/>
        <v>8</v>
      </c>
      <c r="F2737" s="25" t="str">
        <f t="shared" si="128"/>
        <v>Aug</v>
      </c>
      <c r="G2737" s="25">
        <f>Raw_Orders!G2737</f>
        <v>496</v>
      </c>
      <c r="H2737" s="29">
        <f>Raw_Orders!K2737</f>
        <v>2526.3200000000002</v>
      </c>
      <c r="I2737" s="25">
        <f>INDEX(tblAccounts[sales_rep_id],MATCH(B2737,tblAccounts[id],0))</f>
        <v>321820</v>
      </c>
      <c r="J2737" s="25">
        <f>INDEX(tblReps[region_id],MATCH(I2737,tblReps[id],0))</f>
        <v>3</v>
      </c>
      <c r="K2737" s="25" t="str">
        <f>INDEX(tblRegions[name],MATCH(J2737,tblRegions[id],0))</f>
        <v>Southeast</v>
      </c>
    </row>
    <row r="2738" spans="1:11" ht="15" customHeight="1" x14ac:dyDescent="0.3">
      <c r="A2738" s="25">
        <f>Raw_Orders!A2738</f>
        <v>2737</v>
      </c>
      <c r="B2738" s="25">
        <f>Raw_Orders!B2738</f>
        <v>3061</v>
      </c>
      <c r="C2738" s="30">
        <f>INT(Raw_Orders!C2738)</f>
        <v>42248</v>
      </c>
      <c r="D2738" s="25">
        <f t="shared" si="126"/>
        <v>2015</v>
      </c>
      <c r="E2738" s="25">
        <f t="shared" si="127"/>
        <v>9</v>
      </c>
      <c r="F2738" s="25" t="str">
        <f t="shared" si="128"/>
        <v>Sep</v>
      </c>
      <c r="G2738" s="25">
        <f>Raw_Orders!G2738</f>
        <v>537</v>
      </c>
      <c r="H2738" s="29">
        <f>Raw_Orders!K2738</f>
        <v>2768.49</v>
      </c>
      <c r="I2738" s="25">
        <f>INDEX(tblAccounts[sales_rep_id],MATCH(B2738,tblAccounts[id],0))</f>
        <v>321820</v>
      </c>
      <c r="J2738" s="25">
        <f>INDEX(tblReps[region_id],MATCH(I2738,tblReps[id],0))</f>
        <v>3</v>
      </c>
      <c r="K2738" s="25" t="str">
        <f>INDEX(tblRegions[name],MATCH(J2738,tblRegions[id],0))</f>
        <v>Southeast</v>
      </c>
    </row>
    <row r="2739" spans="1:11" ht="15" customHeight="1" x14ac:dyDescent="0.3">
      <c r="A2739" s="25">
        <f>Raw_Orders!A2739</f>
        <v>2738</v>
      </c>
      <c r="B2739" s="25">
        <f>Raw_Orders!B2739</f>
        <v>3061</v>
      </c>
      <c r="C2739" s="30">
        <f>INT(Raw_Orders!C2739)</f>
        <v>42278</v>
      </c>
      <c r="D2739" s="25">
        <f t="shared" si="126"/>
        <v>2015</v>
      </c>
      <c r="E2739" s="25">
        <f t="shared" si="127"/>
        <v>10</v>
      </c>
      <c r="F2739" s="25" t="str">
        <f t="shared" si="128"/>
        <v>Oct</v>
      </c>
      <c r="G2739" s="25">
        <f>Raw_Orders!G2739</f>
        <v>954</v>
      </c>
      <c r="H2739" s="29">
        <f>Raw_Orders!K2739</f>
        <v>6164.53</v>
      </c>
      <c r="I2739" s="25">
        <f>INDEX(tblAccounts[sales_rep_id],MATCH(B2739,tblAccounts[id],0))</f>
        <v>321820</v>
      </c>
      <c r="J2739" s="25">
        <f>INDEX(tblReps[region_id],MATCH(I2739,tblReps[id],0))</f>
        <v>3</v>
      </c>
      <c r="K2739" s="25" t="str">
        <f>INDEX(tblRegions[name],MATCH(J2739,tblRegions[id],0))</f>
        <v>Southeast</v>
      </c>
    </row>
    <row r="2740" spans="1:11" ht="15" customHeight="1" x14ac:dyDescent="0.3">
      <c r="A2740" s="25">
        <f>Raw_Orders!A2740</f>
        <v>2739</v>
      </c>
      <c r="B2740" s="25">
        <f>Raw_Orders!B2740</f>
        <v>3061</v>
      </c>
      <c r="C2740" s="30">
        <f>INT(Raw_Orders!C2740)</f>
        <v>42307</v>
      </c>
      <c r="D2740" s="25">
        <f t="shared" si="126"/>
        <v>2015</v>
      </c>
      <c r="E2740" s="25">
        <f t="shared" si="127"/>
        <v>10</v>
      </c>
      <c r="F2740" s="25" t="str">
        <f t="shared" si="128"/>
        <v>Oct</v>
      </c>
      <c r="G2740" s="25">
        <f>Raw_Orders!G2740</f>
        <v>616</v>
      </c>
      <c r="H2740" s="29">
        <f>Raw_Orders!K2740</f>
        <v>3443.18</v>
      </c>
      <c r="I2740" s="25">
        <f>INDEX(tblAccounts[sales_rep_id],MATCH(B2740,tblAccounts[id],0))</f>
        <v>321820</v>
      </c>
      <c r="J2740" s="25">
        <f>INDEX(tblReps[region_id],MATCH(I2740,tblReps[id],0))</f>
        <v>3</v>
      </c>
      <c r="K2740" s="25" t="str">
        <f>INDEX(tblRegions[name],MATCH(J2740,tblRegions[id],0))</f>
        <v>Southeast</v>
      </c>
    </row>
    <row r="2741" spans="1:11" ht="15" customHeight="1" x14ac:dyDescent="0.3">
      <c r="A2741" s="25">
        <f>Raw_Orders!A2741</f>
        <v>2740</v>
      </c>
      <c r="B2741" s="25">
        <f>Raw_Orders!B2741</f>
        <v>3061</v>
      </c>
      <c r="C2741" s="30">
        <f>INT(Raw_Orders!C2741)</f>
        <v>42337</v>
      </c>
      <c r="D2741" s="25">
        <f t="shared" si="126"/>
        <v>2015</v>
      </c>
      <c r="E2741" s="25">
        <f t="shared" si="127"/>
        <v>11</v>
      </c>
      <c r="F2741" s="25" t="str">
        <f t="shared" si="128"/>
        <v>Nov</v>
      </c>
      <c r="G2741" s="25">
        <f>Raw_Orders!G2741</f>
        <v>959</v>
      </c>
      <c r="H2741" s="29">
        <f>Raw_Orders!K2741</f>
        <v>4839.84</v>
      </c>
      <c r="I2741" s="25">
        <f>INDEX(tblAccounts[sales_rep_id],MATCH(B2741,tblAccounts[id],0))</f>
        <v>321820</v>
      </c>
      <c r="J2741" s="25">
        <f>INDEX(tblReps[region_id],MATCH(I2741,tblReps[id],0))</f>
        <v>3</v>
      </c>
      <c r="K2741" s="25" t="str">
        <f>INDEX(tblRegions[name],MATCH(J2741,tblRegions[id],0))</f>
        <v>Southeast</v>
      </c>
    </row>
    <row r="2742" spans="1:11" ht="15" customHeight="1" x14ac:dyDescent="0.3">
      <c r="A2742" s="25">
        <f>Raw_Orders!A2742</f>
        <v>2741</v>
      </c>
      <c r="B2742" s="25">
        <f>Raw_Orders!B2742</f>
        <v>3061</v>
      </c>
      <c r="C2742" s="30">
        <f>INT(Raw_Orders!C2742)</f>
        <v>42367</v>
      </c>
      <c r="D2742" s="25">
        <f t="shared" si="126"/>
        <v>2015</v>
      </c>
      <c r="E2742" s="25">
        <f t="shared" si="127"/>
        <v>12</v>
      </c>
      <c r="F2742" s="25" t="str">
        <f t="shared" si="128"/>
        <v>Dec</v>
      </c>
      <c r="G2742" s="25">
        <f>Raw_Orders!G2742</f>
        <v>519</v>
      </c>
      <c r="H2742" s="29">
        <f>Raw_Orders!K2742</f>
        <v>2597.31</v>
      </c>
      <c r="I2742" s="25">
        <f>INDEX(tblAccounts[sales_rep_id],MATCH(B2742,tblAccounts[id],0))</f>
        <v>321820</v>
      </c>
      <c r="J2742" s="25">
        <f>INDEX(tblReps[region_id],MATCH(I2742,tblReps[id],0))</f>
        <v>3</v>
      </c>
      <c r="K2742" s="25" t="str">
        <f>INDEX(tblRegions[name],MATCH(J2742,tblRegions[id],0))</f>
        <v>Southeast</v>
      </c>
    </row>
    <row r="2743" spans="1:11" ht="15" customHeight="1" x14ac:dyDescent="0.3">
      <c r="A2743" s="25">
        <f>Raw_Orders!A2743</f>
        <v>2742</v>
      </c>
      <c r="B2743" s="25">
        <f>Raw_Orders!B2743</f>
        <v>3061</v>
      </c>
      <c r="C2743" s="30">
        <f>INT(Raw_Orders!C2743)</f>
        <v>42397</v>
      </c>
      <c r="D2743" s="25">
        <f t="shared" si="126"/>
        <v>2016</v>
      </c>
      <c r="E2743" s="25">
        <f t="shared" si="127"/>
        <v>1</v>
      </c>
      <c r="F2743" s="25" t="str">
        <f t="shared" si="128"/>
        <v>Jan</v>
      </c>
      <c r="G2743" s="25">
        <f>Raw_Orders!G2743</f>
        <v>516</v>
      </c>
      <c r="H2743" s="29">
        <f>Raw_Orders!K2743</f>
        <v>2577.9699999999998</v>
      </c>
      <c r="I2743" s="25">
        <f>INDEX(tblAccounts[sales_rep_id],MATCH(B2743,tblAccounts[id],0))</f>
        <v>321820</v>
      </c>
      <c r="J2743" s="25">
        <f>INDEX(tblReps[region_id],MATCH(I2743,tblReps[id],0))</f>
        <v>3</v>
      </c>
      <c r="K2743" s="25" t="str">
        <f>INDEX(tblRegions[name],MATCH(J2743,tblRegions[id],0))</f>
        <v>Southeast</v>
      </c>
    </row>
    <row r="2744" spans="1:11" ht="15" customHeight="1" x14ac:dyDescent="0.3">
      <c r="A2744" s="25">
        <f>Raw_Orders!A2744</f>
        <v>2743</v>
      </c>
      <c r="B2744" s="25">
        <f>Raw_Orders!B2744</f>
        <v>3061</v>
      </c>
      <c r="C2744" s="30">
        <f>INT(Raw_Orders!C2744)</f>
        <v>42427</v>
      </c>
      <c r="D2744" s="25">
        <f t="shared" si="126"/>
        <v>2016</v>
      </c>
      <c r="E2744" s="25">
        <f t="shared" si="127"/>
        <v>2</v>
      </c>
      <c r="F2744" s="25" t="str">
        <f t="shared" si="128"/>
        <v>Feb</v>
      </c>
      <c r="G2744" s="25">
        <f>Raw_Orders!G2744</f>
        <v>501</v>
      </c>
      <c r="H2744" s="29">
        <f>Raw_Orders!K2744</f>
        <v>2512.4899999999998</v>
      </c>
      <c r="I2744" s="25">
        <f>INDEX(tblAccounts[sales_rep_id],MATCH(B2744,tblAccounts[id],0))</f>
        <v>321820</v>
      </c>
      <c r="J2744" s="25">
        <f>INDEX(tblReps[region_id],MATCH(I2744,tblReps[id],0))</f>
        <v>3</v>
      </c>
      <c r="K2744" s="25" t="str">
        <f>INDEX(tblRegions[name],MATCH(J2744,tblRegions[id],0))</f>
        <v>Southeast</v>
      </c>
    </row>
    <row r="2745" spans="1:11" ht="15" customHeight="1" x14ac:dyDescent="0.3">
      <c r="A2745" s="25">
        <f>Raw_Orders!A2745</f>
        <v>2744</v>
      </c>
      <c r="B2745" s="25">
        <f>Raw_Orders!B2745</f>
        <v>3061</v>
      </c>
      <c r="C2745" s="30">
        <f>INT(Raw_Orders!C2745)</f>
        <v>42456</v>
      </c>
      <c r="D2745" s="25">
        <f t="shared" si="126"/>
        <v>2016</v>
      </c>
      <c r="E2745" s="25">
        <f t="shared" si="127"/>
        <v>3</v>
      </c>
      <c r="F2745" s="25" t="str">
        <f t="shared" si="128"/>
        <v>Mar</v>
      </c>
      <c r="G2745" s="25">
        <f>Raw_Orders!G2745</f>
        <v>582</v>
      </c>
      <c r="H2745" s="29">
        <f>Raw_Orders!K2745</f>
        <v>3041.74</v>
      </c>
      <c r="I2745" s="25">
        <f>INDEX(tblAccounts[sales_rep_id],MATCH(B2745,tblAccounts[id],0))</f>
        <v>321820</v>
      </c>
      <c r="J2745" s="25">
        <f>INDEX(tblReps[region_id],MATCH(I2745,tblReps[id],0))</f>
        <v>3</v>
      </c>
      <c r="K2745" s="25" t="str">
        <f>INDEX(tblRegions[name],MATCH(J2745,tblRegions[id],0))</f>
        <v>Southeast</v>
      </c>
    </row>
    <row r="2746" spans="1:11" ht="15" customHeight="1" x14ac:dyDescent="0.3">
      <c r="A2746" s="25">
        <f>Raw_Orders!A2746</f>
        <v>2745</v>
      </c>
      <c r="B2746" s="25">
        <f>Raw_Orders!B2746</f>
        <v>3061</v>
      </c>
      <c r="C2746" s="30">
        <f>INT(Raw_Orders!C2746)</f>
        <v>42485</v>
      </c>
      <c r="D2746" s="25">
        <f t="shared" si="126"/>
        <v>2016</v>
      </c>
      <c r="E2746" s="25">
        <f t="shared" si="127"/>
        <v>4</v>
      </c>
      <c r="F2746" s="25" t="str">
        <f t="shared" si="128"/>
        <v>Apr</v>
      </c>
      <c r="G2746" s="25">
        <f>Raw_Orders!G2746</f>
        <v>573</v>
      </c>
      <c r="H2746" s="29">
        <f>Raw_Orders!K2746</f>
        <v>3087.7</v>
      </c>
      <c r="I2746" s="25">
        <f>INDEX(tblAccounts[sales_rep_id],MATCH(B2746,tblAccounts[id],0))</f>
        <v>321820</v>
      </c>
      <c r="J2746" s="25">
        <f>INDEX(tblReps[region_id],MATCH(I2746,tblReps[id],0))</f>
        <v>3</v>
      </c>
      <c r="K2746" s="25" t="str">
        <f>INDEX(tblRegions[name],MATCH(J2746,tblRegions[id],0))</f>
        <v>Southeast</v>
      </c>
    </row>
    <row r="2747" spans="1:11" ht="15" customHeight="1" x14ac:dyDescent="0.3">
      <c r="A2747" s="25">
        <f>Raw_Orders!A2747</f>
        <v>2746</v>
      </c>
      <c r="B2747" s="25">
        <f>Raw_Orders!B2747</f>
        <v>3061</v>
      </c>
      <c r="C2747" s="30">
        <f>INT(Raw_Orders!C2747)</f>
        <v>42514</v>
      </c>
      <c r="D2747" s="25">
        <f t="shared" si="126"/>
        <v>2016</v>
      </c>
      <c r="E2747" s="25">
        <f t="shared" si="127"/>
        <v>5</v>
      </c>
      <c r="F2747" s="25" t="str">
        <f t="shared" si="128"/>
        <v>May</v>
      </c>
      <c r="G2747" s="25">
        <f>Raw_Orders!G2747</f>
        <v>515</v>
      </c>
      <c r="H2747" s="29">
        <f>Raw_Orders!K2747</f>
        <v>2619.85</v>
      </c>
      <c r="I2747" s="25">
        <f>INDEX(tblAccounts[sales_rep_id],MATCH(B2747,tblAccounts[id],0))</f>
        <v>321820</v>
      </c>
      <c r="J2747" s="25">
        <f>INDEX(tblReps[region_id],MATCH(I2747,tblReps[id],0))</f>
        <v>3</v>
      </c>
      <c r="K2747" s="25" t="str">
        <f>INDEX(tblRegions[name],MATCH(J2747,tblRegions[id],0))</f>
        <v>Southeast</v>
      </c>
    </row>
    <row r="2748" spans="1:11" ht="15" customHeight="1" x14ac:dyDescent="0.3">
      <c r="A2748" s="25">
        <f>Raw_Orders!A2748</f>
        <v>2747</v>
      </c>
      <c r="B2748" s="25">
        <f>Raw_Orders!B2748</f>
        <v>3061</v>
      </c>
      <c r="C2748" s="30">
        <f>INT(Raw_Orders!C2748)</f>
        <v>42543</v>
      </c>
      <c r="D2748" s="25">
        <f t="shared" si="126"/>
        <v>2016</v>
      </c>
      <c r="E2748" s="25">
        <f t="shared" si="127"/>
        <v>6</v>
      </c>
      <c r="F2748" s="25" t="str">
        <f t="shared" si="128"/>
        <v>Jun</v>
      </c>
      <c r="G2748" s="25">
        <f>Raw_Orders!G2748</f>
        <v>437</v>
      </c>
      <c r="H2748" s="29">
        <f>Raw_Orders!K2748</f>
        <v>2347.0500000000002</v>
      </c>
      <c r="I2748" s="25">
        <f>INDEX(tblAccounts[sales_rep_id],MATCH(B2748,tblAccounts[id],0))</f>
        <v>321820</v>
      </c>
      <c r="J2748" s="25">
        <f>INDEX(tblReps[region_id],MATCH(I2748,tblReps[id],0))</f>
        <v>3</v>
      </c>
      <c r="K2748" s="25" t="str">
        <f>INDEX(tblRegions[name],MATCH(J2748,tblRegions[id],0))</f>
        <v>Southeast</v>
      </c>
    </row>
    <row r="2749" spans="1:11" ht="15" customHeight="1" x14ac:dyDescent="0.3">
      <c r="A2749" s="25">
        <f>Raw_Orders!A2749</f>
        <v>2748</v>
      </c>
      <c r="B2749" s="25">
        <f>Raw_Orders!B2749</f>
        <v>3061</v>
      </c>
      <c r="C2749" s="30">
        <f>INT(Raw_Orders!C2749)</f>
        <v>42573</v>
      </c>
      <c r="D2749" s="25">
        <f t="shared" si="126"/>
        <v>2016</v>
      </c>
      <c r="E2749" s="25">
        <f t="shared" si="127"/>
        <v>7</v>
      </c>
      <c r="F2749" s="25" t="str">
        <f t="shared" si="128"/>
        <v>Jul</v>
      </c>
      <c r="G2749" s="25">
        <f>Raw_Orders!G2749</f>
        <v>617</v>
      </c>
      <c r="H2749" s="29">
        <f>Raw_Orders!K2749</f>
        <v>3161.39</v>
      </c>
      <c r="I2749" s="25">
        <f>INDEX(tblAccounts[sales_rep_id],MATCH(B2749,tblAccounts[id],0))</f>
        <v>321820</v>
      </c>
      <c r="J2749" s="25">
        <f>INDEX(tblReps[region_id],MATCH(I2749,tblReps[id],0))</f>
        <v>3</v>
      </c>
      <c r="K2749" s="25" t="str">
        <f>INDEX(tblRegions[name],MATCH(J2749,tblRegions[id],0))</f>
        <v>Southeast</v>
      </c>
    </row>
    <row r="2750" spans="1:11" ht="15" customHeight="1" x14ac:dyDescent="0.3">
      <c r="A2750" s="25">
        <f>Raw_Orders!A2750</f>
        <v>2749</v>
      </c>
      <c r="B2750" s="25">
        <f>Raw_Orders!B2750</f>
        <v>3061</v>
      </c>
      <c r="C2750" s="30">
        <f>INT(Raw_Orders!C2750)</f>
        <v>42602</v>
      </c>
      <c r="D2750" s="25">
        <f t="shared" si="126"/>
        <v>2016</v>
      </c>
      <c r="E2750" s="25">
        <f t="shared" si="127"/>
        <v>8</v>
      </c>
      <c r="F2750" s="25" t="str">
        <f t="shared" si="128"/>
        <v>Aug</v>
      </c>
      <c r="G2750" s="25">
        <f>Raw_Orders!G2750</f>
        <v>492</v>
      </c>
      <c r="H2750" s="29">
        <f>Raw_Orders!K2750</f>
        <v>2458.21</v>
      </c>
      <c r="I2750" s="25">
        <f>INDEX(tblAccounts[sales_rep_id],MATCH(B2750,tblAccounts[id],0))</f>
        <v>321820</v>
      </c>
      <c r="J2750" s="25">
        <f>INDEX(tblReps[region_id],MATCH(I2750,tblReps[id],0))</f>
        <v>3</v>
      </c>
      <c r="K2750" s="25" t="str">
        <f>INDEX(tblRegions[name],MATCH(J2750,tblRegions[id],0))</f>
        <v>Southeast</v>
      </c>
    </row>
    <row r="2751" spans="1:11" ht="15" customHeight="1" x14ac:dyDescent="0.3">
      <c r="A2751" s="25">
        <f>Raw_Orders!A2751</f>
        <v>2750</v>
      </c>
      <c r="B2751" s="25">
        <f>Raw_Orders!B2751</f>
        <v>3061</v>
      </c>
      <c r="C2751" s="30">
        <f>INT(Raw_Orders!C2751)</f>
        <v>42631</v>
      </c>
      <c r="D2751" s="25">
        <f t="shared" si="126"/>
        <v>2016</v>
      </c>
      <c r="E2751" s="25">
        <f t="shared" si="127"/>
        <v>9</v>
      </c>
      <c r="F2751" s="25" t="str">
        <f t="shared" si="128"/>
        <v>Sep</v>
      </c>
      <c r="G2751" s="25">
        <f>Raw_Orders!G2751</f>
        <v>494</v>
      </c>
      <c r="H2751" s="29">
        <f>Raw_Orders!K2751</f>
        <v>2495.06</v>
      </c>
      <c r="I2751" s="25">
        <f>INDEX(tblAccounts[sales_rep_id],MATCH(B2751,tblAccounts[id],0))</f>
        <v>321820</v>
      </c>
      <c r="J2751" s="25">
        <f>INDEX(tblReps[region_id],MATCH(I2751,tblReps[id],0))</f>
        <v>3</v>
      </c>
      <c r="K2751" s="25" t="str">
        <f>INDEX(tblRegions[name],MATCH(J2751,tblRegions[id],0))</f>
        <v>Southeast</v>
      </c>
    </row>
    <row r="2752" spans="1:11" ht="15" customHeight="1" x14ac:dyDescent="0.3">
      <c r="A2752" s="25">
        <f>Raw_Orders!A2752</f>
        <v>2751</v>
      </c>
      <c r="B2752" s="25">
        <f>Raw_Orders!B2752</f>
        <v>3061</v>
      </c>
      <c r="C2752" s="30">
        <f>INT(Raw_Orders!C2752)</f>
        <v>42660</v>
      </c>
      <c r="D2752" s="25">
        <f t="shared" si="126"/>
        <v>2016</v>
      </c>
      <c r="E2752" s="25">
        <f t="shared" si="127"/>
        <v>10</v>
      </c>
      <c r="F2752" s="25" t="str">
        <f t="shared" si="128"/>
        <v>Oct</v>
      </c>
      <c r="G2752" s="25">
        <f>Raw_Orders!G2752</f>
        <v>507</v>
      </c>
      <c r="H2752" s="29">
        <f>Raw_Orders!K2752</f>
        <v>2554.9699999999998</v>
      </c>
      <c r="I2752" s="25">
        <f>INDEX(tblAccounts[sales_rep_id],MATCH(B2752,tblAccounts[id],0))</f>
        <v>321820</v>
      </c>
      <c r="J2752" s="25">
        <f>INDEX(tblReps[region_id],MATCH(I2752,tblReps[id],0))</f>
        <v>3</v>
      </c>
      <c r="K2752" s="25" t="str">
        <f>INDEX(tblRegions[name],MATCH(J2752,tblRegions[id],0))</f>
        <v>Southeast</v>
      </c>
    </row>
    <row r="2753" spans="1:11" ht="15" customHeight="1" x14ac:dyDescent="0.3">
      <c r="A2753" s="25">
        <f>Raw_Orders!A2753</f>
        <v>2752</v>
      </c>
      <c r="B2753" s="25">
        <f>Raw_Orders!B2753</f>
        <v>3061</v>
      </c>
      <c r="C2753" s="30">
        <f>INT(Raw_Orders!C2753)</f>
        <v>42689</v>
      </c>
      <c r="D2753" s="25">
        <f t="shared" si="126"/>
        <v>2016</v>
      </c>
      <c r="E2753" s="25">
        <f t="shared" si="127"/>
        <v>11</v>
      </c>
      <c r="F2753" s="25" t="str">
        <f t="shared" si="128"/>
        <v>Nov</v>
      </c>
      <c r="G2753" s="25">
        <f>Raw_Orders!G2753</f>
        <v>516</v>
      </c>
      <c r="H2753" s="29">
        <f>Raw_Orders!K2753</f>
        <v>2665.53</v>
      </c>
      <c r="I2753" s="25">
        <f>INDEX(tblAccounts[sales_rep_id],MATCH(B2753,tblAccounts[id],0))</f>
        <v>321820</v>
      </c>
      <c r="J2753" s="25">
        <f>INDEX(tblReps[region_id],MATCH(I2753,tblReps[id],0))</f>
        <v>3</v>
      </c>
      <c r="K2753" s="25" t="str">
        <f>INDEX(tblRegions[name],MATCH(J2753,tblRegions[id],0))</f>
        <v>Southeast</v>
      </c>
    </row>
    <row r="2754" spans="1:11" ht="15" customHeight="1" x14ac:dyDescent="0.3">
      <c r="A2754" s="25">
        <f>Raw_Orders!A2754</f>
        <v>2753</v>
      </c>
      <c r="B2754" s="25">
        <f>Raw_Orders!B2754</f>
        <v>3061</v>
      </c>
      <c r="C2754" s="30">
        <f>INT(Raw_Orders!C2754)</f>
        <v>42719</v>
      </c>
      <c r="D2754" s="25">
        <f t="shared" ref="D2754:D2817" si="129">YEAR(C2754)</f>
        <v>2016</v>
      </c>
      <c r="E2754" s="25">
        <f t="shared" ref="E2754:E2817" si="130">MONTH(C2754)</f>
        <v>12</v>
      </c>
      <c r="F2754" s="25" t="str">
        <f t="shared" ref="F2754:F2817" si="131">TEXT(C2754,"mmm")</f>
        <v>Dec</v>
      </c>
      <c r="G2754" s="25">
        <f>Raw_Orders!G2754</f>
        <v>648</v>
      </c>
      <c r="H2754" s="29">
        <f>Raw_Orders!K2754</f>
        <v>3672.92</v>
      </c>
      <c r="I2754" s="25">
        <f>INDEX(tblAccounts[sales_rep_id],MATCH(B2754,tblAccounts[id],0))</f>
        <v>321820</v>
      </c>
      <c r="J2754" s="25">
        <f>INDEX(tblReps[region_id],MATCH(I2754,tblReps[id],0))</f>
        <v>3</v>
      </c>
      <c r="K2754" s="25" t="str">
        <f>INDEX(tblRegions[name],MATCH(J2754,tblRegions[id],0))</f>
        <v>Southeast</v>
      </c>
    </row>
    <row r="2755" spans="1:11" ht="15" customHeight="1" x14ac:dyDescent="0.3">
      <c r="A2755" s="25">
        <f>Raw_Orders!A2755</f>
        <v>2754</v>
      </c>
      <c r="B2755" s="25">
        <f>Raw_Orders!B2755</f>
        <v>3071</v>
      </c>
      <c r="C2755" s="30">
        <f>INT(Raw_Orders!C2755)</f>
        <v>42731</v>
      </c>
      <c r="D2755" s="25">
        <f t="shared" si="129"/>
        <v>2016</v>
      </c>
      <c r="E2755" s="25">
        <f t="shared" si="130"/>
        <v>12</v>
      </c>
      <c r="F2755" s="25" t="str">
        <f t="shared" si="131"/>
        <v>Dec</v>
      </c>
      <c r="G2755" s="25">
        <f>Raw_Orders!G2755</f>
        <v>319</v>
      </c>
      <c r="H2755" s="29">
        <f>Raw_Orders!K2755</f>
        <v>1629.94</v>
      </c>
      <c r="I2755" s="25">
        <f>INDEX(tblAccounts[sales_rep_id],MATCH(B2755,tblAccounts[id],0))</f>
        <v>321830</v>
      </c>
      <c r="J2755" s="25">
        <f>INDEX(tblReps[region_id],MATCH(I2755,tblReps[id],0))</f>
        <v>3</v>
      </c>
      <c r="K2755" s="25" t="str">
        <f>INDEX(tblRegions[name],MATCH(J2755,tblRegions[id],0))</f>
        <v>Southeast</v>
      </c>
    </row>
    <row r="2756" spans="1:11" ht="15" customHeight="1" x14ac:dyDescent="0.3">
      <c r="A2756" s="25">
        <f>Raw_Orders!A2756</f>
        <v>2755</v>
      </c>
      <c r="B2756" s="25">
        <f>Raw_Orders!B2756</f>
        <v>3081</v>
      </c>
      <c r="C2756" s="30">
        <f>INT(Raw_Orders!C2756)</f>
        <v>42512</v>
      </c>
      <c r="D2756" s="25">
        <f t="shared" si="129"/>
        <v>2016</v>
      </c>
      <c r="E2756" s="25">
        <f t="shared" si="130"/>
        <v>5</v>
      </c>
      <c r="F2756" s="25" t="str">
        <f t="shared" si="131"/>
        <v>May</v>
      </c>
      <c r="G2756" s="25">
        <f>Raw_Orders!G2756</f>
        <v>530</v>
      </c>
      <c r="H2756" s="29">
        <f>Raw_Orders!K2756</f>
        <v>2690.96</v>
      </c>
      <c r="I2756" s="25">
        <f>INDEX(tblAccounts[sales_rep_id],MATCH(B2756,tblAccounts[id],0))</f>
        <v>321840</v>
      </c>
      <c r="J2756" s="25">
        <f>INDEX(tblReps[region_id],MATCH(I2756,tblReps[id],0))</f>
        <v>3</v>
      </c>
      <c r="K2756" s="25" t="str">
        <f>INDEX(tblRegions[name],MATCH(J2756,tblRegions[id],0))</f>
        <v>Southeast</v>
      </c>
    </row>
    <row r="2757" spans="1:11" ht="15" customHeight="1" x14ac:dyDescent="0.3">
      <c r="A2757" s="25">
        <f>Raw_Orders!A2757</f>
        <v>2756</v>
      </c>
      <c r="B2757" s="25">
        <f>Raw_Orders!B2757</f>
        <v>3081</v>
      </c>
      <c r="C2757" s="30">
        <f>INT(Raw_Orders!C2757)</f>
        <v>42542</v>
      </c>
      <c r="D2757" s="25">
        <f t="shared" si="129"/>
        <v>2016</v>
      </c>
      <c r="E2757" s="25">
        <f t="shared" si="130"/>
        <v>6</v>
      </c>
      <c r="F2757" s="25" t="str">
        <f t="shared" si="131"/>
        <v>Jun</v>
      </c>
      <c r="G2757" s="25">
        <f>Raw_Orders!G2757</f>
        <v>582</v>
      </c>
      <c r="H2757" s="29">
        <f>Raw_Orders!K2757</f>
        <v>2924.83</v>
      </c>
      <c r="I2757" s="25">
        <f>INDEX(tblAccounts[sales_rep_id],MATCH(B2757,tblAccounts[id],0))</f>
        <v>321840</v>
      </c>
      <c r="J2757" s="25">
        <f>INDEX(tblReps[region_id],MATCH(I2757,tblReps[id],0))</f>
        <v>3</v>
      </c>
      <c r="K2757" s="25" t="str">
        <f>INDEX(tblRegions[name],MATCH(J2757,tblRegions[id],0))</f>
        <v>Southeast</v>
      </c>
    </row>
    <row r="2758" spans="1:11" ht="15" customHeight="1" x14ac:dyDescent="0.3">
      <c r="A2758" s="25">
        <f>Raw_Orders!A2758</f>
        <v>2757</v>
      </c>
      <c r="B2758" s="25">
        <f>Raw_Orders!B2758</f>
        <v>3081</v>
      </c>
      <c r="C2758" s="30">
        <f>INT(Raw_Orders!C2758)</f>
        <v>42571</v>
      </c>
      <c r="D2758" s="25">
        <f t="shared" si="129"/>
        <v>2016</v>
      </c>
      <c r="E2758" s="25">
        <f t="shared" si="130"/>
        <v>7</v>
      </c>
      <c r="F2758" s="25" t="str">
        <f t="shared" si="131"/>
        <v>Jul</v>
      </c>
      <c r="G2758" s="25">
        <f>Raw_Orders!G2758</f>
        <v>609</v>
      </c>
      <c r="H2758" s="29">
        <f>Raw_Orders!K2758</f>
        <v>3182.12</v>
      </c>
      <c r="I2758" s="25">
        <f>INDEX(tblAccounts[sales_rep_id],MATCH(B2758,tblAccounts[id],0))</f>
        <v>321840</v>
      </c>
      <c r="J2758" s="25">
        <f>INDEX(tblReps[region_id],MATCH(I2758,tblReps[id],0))</f>
        <v>3</v>
      </c>
      <c r="K2758" s="25" t="str">
        <f>INDEX(tblRegions[name],MATCH(J2758,tblRegions[id],0))</f>
        <v>Southeast</v>
      </c>
    </row>
    <row r="2759" spans="1:11" ht="15" customHeight="1" x14ac:dyDescent="0.3">
      <c r="A2759" s="25">
        <f>Raw_Orders!A2759</f>
        <v>2758</v>
      </c>
      <c r="B2759" s="25">
        <f>Raw_Orders!B2759</f>
        <v>3081</v>
      </c>
      <c r="C2759" s="30">
        <f>INT(Raw_Orders!C2759)</f>
        <v>42601</v>
      </c>
      <c r="D2759" s="25">
        <f t="shared" si="129"/>
        <v>2016</v>
      </c>
      <c r="E2759" s="25">
        <f t="shared" si="130"/>
        <v>8</v>
      </c>
      <c r="F2759" s="25" t="str">
        <f t="shared" si="131"/>
        <v>Aug</v>
      </c>
      <c r="G2759" s="25">
        <f>Raw_Orders!G2759</f>
        <v>512</v>
      </c>
      <c r="H2759" s="29">
        <f>Raw_Orders!K2759</f>
        <v>2571.14</v>
      </c>
      <c r="I2759" s="25">
        <f>INDEX(tblAccounts[sales_rep_id],MATCH(B2759,tblAccounts[id],0))</f>
        <v>321840</v>
      </c>
      <c r="J2759" s="25">
        <f>INDEX(tblReps[region_id],MATCH(I2759,tblReps[id],0))</f>
        <v>3</v>
      </c>
      <c r="K2759" s="25" t="str">
        <f>INDEX(tblRegions[name],MATCH(J2759,tblRegions[id],0))</f>
        <v>Southeast</v>
      </c>
    </row>
    <row r="2760" spans="1:11" ht="15" customHeight="1" x14ac:dyDescent="0.3">
      <c r="A2760" s="25">
        <f>Raw_Orders!A2760</f>
        <v>2759</v>
      </c>
      <c r="B2760" s="25">
        <f>Raw_Orders!B2760</f>
        <v>3081</v>
      </c>
      <c r="C2760" s="30">
        <f>INT(Raw_Orders!C2760)</f>
        <v>42631</v>
      </c>
      <c r="D2760" s="25">
        <f t="shared" si="129"/>
        <v>2016</v>
      </c>
      <c r="E2760" s="25">
        <f t="shared" si="130"/>
        <v>9</v>
      </c>
      <c r="F2760" s="25" t="str">
        <f t="shared" si="131"/>
        <v>Sep</v>
      </c>
      <c r="G2760" s="25">
        <f>Raw_Orders!G2760</f>
        <v>507</v>
      </c>
      <c r="H2760" s="29">
        <f>Raw_Orders!K2760</f>
        <v>2564.36</v>
      </c>
      <c r="I2760" s="25">
        <f>INDEX(tblAccounts[sales_rep_id],MATCH(B2760,tblAccounts[id],0))</f>
        <v>321840</v>
      </c>
      <c r="J2760" s="25">
        <f>INDEX(tblReps[region_id],MATCH(I2760,tblReps[id],0))</f>
        <v>3</v>
      </c>
      <c r="K2760" s="25" t="str">
        <f>INDEX(tblRegions[name],MATCH(J2760,tblRegions[id],0))</f>
        <v>Southeast</v>
      </c>
    </row>
    <row r="2761" spans="1:11" ht="15" customHeight="1" x14ac:dyDescent="0.3">
      <c r="A2761" s="25">
        <f>Raw_Orders!A2761</f>
        <v>2760</v>
      </c>
      <c r="B2761" s="25">
        <f>Raw_Orders!B2761</f>
        <v>3081</v>
      </c>
      <c r="C2761" s="30">
        <f>INT(Raw_Orders!C2761)</f>
        <v>42660</v>
      </c>
      <c r="D2761" s="25">
        <f t="shared" si="129"/>
        <v>2016</v>
      </c>
      <c r="E2761" s="25">
        <f t="shared" si="130"/>
        <v>10</v>
      </c>
      <c r="F2761" s="25" t="str">
        <f t="shared" si="131"/>
        <v>Oct</v>
      </c>
      <c r="G2761" s="25">
        <f>Raw_Orders!G2761</f>
        <v>657</v>
      </c>
      <c r="H2761" s="29">
        <f>Raw_Orders!K2761</f>
        <v>3693.73</v>
      </c>
      <c r="I2761" s="25">
        <f>INDEX(tblAccounts[sales_rep_id],MATCH(B2761,tblAccounts[id],0))</f>
        <v>321840</v>
      </c>
      <c r="J2761" s="25">
        <f>INDEX(tblReps[region_id],MATCH(I2761,tblReps[id],0))</f>
        <v>3</v>
      </c>
      <c r="K2761" s="25" t="str">
        <f>INDEX(tblRegions[name],MATCH(J2761,tblRegions[id],0))</f>
        <v>Southeast</v>
      </c>
    </row>
    <row r="2762" spans="1:11" ht="15" customHeight="1" x14ac:dyDescent="0.3">
      <c r="A2762" s="25">
        <f>Raw_Orders!A2762</f>
        <v>2761</v>
      </c>
      <c r="B2762" s="25">
        <f>Raw_Orders!B2762</f>
        <v>3081</v>
      </c>
      <c r="C2762" s="30">
        <f>INT(Raw_Orders!C2762)</f>
        <v>42690</v>
      </c>
      <c r="D2762" s="25">
        <f t="shared" si="129"/>
        <v>2016</v>
      </c>
      <c r="E2762" s="25">
        <f t="shared" si="130"/>
        <v>11</v>
      </c>
      <c r="F2762" s="25" t="str">
        <f t="shared" si="131"/>
        <v>Nov</v>
      </c>
      <c r="G2762" s="25">
        <f>Raw_Orders!G2762</f>
        <v>596</v>
      </c>
      <c r="H2762" s="29">
        <f>Raw_Orders!K2762</f>
        <v>3262.55</v>
      </c>
      <c r="I2762" s="25">
        <f>INDEX(tblAccounts[sales_rep_id],MATCH(B2762,tblAccounts[id],0))</f>
        <v>321840</v>
      </c>
      <c r="J2762" s="25">
        <f>INDEX(tblReps[region_id],MATCH(I2762,tblReps[id],0))</f>
        <v>3</v>
      </c>
      <c r="K2762" s="25" t="str">
        <f>INDEX(tblRegions[name],MATCH(J2762,tblRegions[id],0))</f>
        <v>Southeast</v>
      </c>
    </row>
    <row r="2763" spans="1:11" ht="15" customHeight="1" x14ac:dyDescent="0.3">
      <c r="A2763" s="25">
        <f>Raw_Orders!A2763</f>
        <v>2762</v>
      </c>
      <c r="B2763" s="25">
        <f>Raw_Orders!B2763</f>
        <v>3081</v>
      </c>
      <c r="C2763" s="30">
        <f>INT(Raw_Orders!C2763)</f>
        <v>42720</v>
      </c>
      <c r="D2763" s="25">
        <f t="shared" si="129"/>
        <v>2016</v>
      </c>
      <c r="E2763" s="25">
        <f t="shared" si="130"/>
        <v>12</v>
      </c>
      <c r="F2763" s="25" t="str">
        <f t="shared" si="131"/>
        <v>Dec</v>
      </c>
      <c r="G2763" s="25">
        <f>Raw_Orders!G2763</f>
        <v>516</v>
      </c>
      <c r="H2763" s="29">
        <f>Raw_Orders!K2763</f>
        <v>2656.12</v>
      </c>
      <c r="I2763" s="25">
        <f>INDEX(tblAccounts[sales_rep_id],MATCH(B2763,tblAccounts[id],0))</f>
        <v>321840</v>
      </c>
      <c r="J2763" s="25">
        <f>INDEX(tblReps[region_id],MATCH(I2763,tblReps[id],0))</f>
        <v>3</v>
      </c>
      <c r="K2763" s="25" t="str">
        <f>INDEX(tblRegions[name],MATCH(J2763,tblRegions[id],0))</f>
        <v>Southeast</v>
      </c>
    </row>
    <row r="2764" spans="1:11" ht="15" customHeight="1" x14ac:dyDescent="0.3">
      <c r="A2764" s="25">
        <f>Raw_Orders!A2764</f>
        <v>2763</v>
      </c>
      <c r="B2764" s="25">
        <f>Raw_Orders!B2764</f>
        <v>3091</v>
      </c>
      <c r="C2764" s="30">
        <f>INT(Raw_Orders!C2764)</f>
        <v>42708</v>
      </c>
      <c r="D2764" s="25">
        <f t="shared" si="129"/>
        <v>2016</v>
      </c>
      <c r="E2764" s="25">
        <f t="shared" si="130"/>
        <v>12</v>
      </c>
      <c r="F2764" s="25" t="str">
        <f t="shared" si="131"/>
        <v>Dec</v>
      </c>
      <c r="G2764" s="25">
        <f>Raw_Orders!G2764</f>
        <v>508</v>
      </c>
      <c r="H2764" s="29">
        <f>Raw_Orders!K2764</f>
        <v>2566.2199999999998</v>
      </c>
      <c r="I2764" s="25">
        <f>INDEX(tblAccounts[sales_rep_id],MATCH(B2764,tblAccounts[id],0))</f>
        <v>321850</v>
      </c>
      <c r="J2764" s="25">
        <f>INDEX(tblReps[region_id],MATCH(I2764,tblReps[id],0))</f>
        <v>3</v>
      </c>
      <c r="K2764" s="25" t="str">
        <f>INDEX(tblRegions[name],MATCH(J2764,tblRegions[id],0))</f>
        <v>Southeast</v>
      </c>
    </row>
    <row r="2765" spans="1:11" ht="15" customHeight="1" x14ac:dyDescent="0.3">
      <c r="A2765" s="25">
        <f>Raw_Orders!A2765</f>
        <v>2764</v>
      </c>
      <c r="B2765" s="25">
        <f>Raw_Orders!B2765</f>
        <v>3101</v>
      </c>
      <c r="C2765" s="30">
        <f>INT(Raw_Orders!C2765)</f>
        <v>41639</v>
      </c>
      <c r="D2765" s="25">
        <f t="shared" si="129"/>
        <v>2013</v>
      </c>
      <c r="E2765" s="25">
        <f t="shared" si="130"/>
        <v>12</v>
      </c>
      <c r="F2765" s="25" t="str">
        <f t="shared" si="131"/>
        <v>Dec</v>
      </c>
      <c r="G2765" s="25">
        <f>Raw_Orders!G2765</f>
        <v>155</v>
      </c>
      <c r="H2765" s="29">
        <f>Raw_Orders!K2765</f>
        <v>863.45</v>
      </c>
      <c r="I2765" s="25">
        <f>INDEX(tblAccounts[sales_rep_id],MATCH(B2765,tblAccounts[id],0))</f>
        <v>321860</v>
      </c>
      <c r="J2765" s="25">
        <f>INDEX(tblReps[region_id],MATCH(I2765,tblReps[id],0))</f>
        <v>3</v>
      </c>
      <c r="K2765" s="25" t="str">
        <f>INDEX(tblRegions[name],MATCH(J2765,tblRegions[id],0))</f>
        <v>Southeast</v>
      </c>
    </row>
    <row r="2766" spans="1:11" ht="15" customHeight="1" x14ac:dyDescent="0.3">
      <c r="A2766" s="25">
        <f>Raw_Orders!A2766</f>
        <v>2765</v>
      </c>
      <c r="B2766" s="25">
        <f>Raw_Orders!B2766</f>
        <v>3101</v>
      </c>
      <c r="C2766" s="30">
        <f>INT(Raw_Orders!C2766)</f>
        <v>41668</v>
      </c>
      <c r="D2766" s="25">
        <f t="shared" si="129"/>
        <v>2014</v>
      </c>
      <c r="E2766" s="25">
        <f t="shared" si="130"/>
        <v>1</v>
      </c>
      <c r="F2766" s="25" t="str">
        <f t="shared" si="131"/>
        <v>Jan</v>
      </c>
      <c r="G2766" s="25">
        <f>Raw_Orders!G2766</f>
        <v>135</v>
      </c>
      <c r="H2766" s="29">
        <f>Raw_Orders!K2766</f>
        <v>755.03</v>
      </c>
      <c r="I2766" s="25">
        <f>INDEX(tblAccounts[sales_rep_id],MATCH(B2766,tblAccounts[id],0))</f>
        <v>321860</v>
      </c>
      <c r="J2766" s="25">
        <f>INDEX(tblReps[region_id],MATCH(I2766,tblReps[id],0))</f>
        <v>3</v>
      </c>
      <c r="K2766" s="25" t="str">
        <f>INDEX(tblRegions[name],MATCH(J2766,tblRegions[id],0))</f>
        <v>Southeast</v>
      </c>
    </row>
    <row r="2767" spans="1:11" ht="15" customHeight="1" x14ac:dyDescent="0.3">
      <c r="A2767" s="25">
        <f>Raw_Orders!A2767</f>
        <v>2766</v>
      </c>
      <c r="B2767" s="25">
        <f>Raw_Orders!B2767</f>
        <v>3101</v>
      </c>
      <c r="C2767" s="30">
        <f>INT(Raw_Orders!C2767)</f>
        <v>41697</v>
      </c>
      <c r="D2767" s="25">
        <f t="shared" si="129"/>
        <v>2014</v>
      </c>
      <c r="E2767" s="25">
        <f t="shared" si="130"/>
        <v>2</v>
      </c>
      <c r="F2767" s="25" t="str">
        <f t="shared" si="131"/>
        <v>Feb</v>
      </c>
      <c r="G2767" s="25">
        <f>Raw_Orders!G2767</f>
        <v>132</v>
      </c>
      <c r="H2767" s="29">
        <f>Raw_Orders!K2767</f>
        <v>777.56</v>
      </c>
      <c r="I2767" s="25">
        <f>INDEX(tblAccounts[sales_rep_id],MATCH(B2767,tblAccounts[id],0))</f>
        <v>321860</v>
      </c>
      <c r="J2767" s="25">
        <f>INDEX(tblReps[region_id],MATCH(I2767,tblReps[id],0))</f>
        <v>3</v>
      </c>
      <c r="K2767" s="25" t="str">
        <f>INDEX(tblRegions[name],MATCH(J2767,tblRegions[id],0))</f>
        <v>Southeast</v>
      </c>
    </row>
    <row r="2768" spans="1:11" ht="15" customHeight="1" x14ac:dyDescent="0.3">
      <c r="A2768" s="25">
        <f>Raw_Orders!A2768</f>
        <v>2767</v>
      </c>
      <c r="B2768" s="25">
        <f>Raw_Orders!B2768</f>
        <v>3101</v>
      </c>
      <c r="C2768" s="30">
        <f>INT(Raw_Orders!C2768)</f>
        <v>41727</v>
      </c>
      <c r="D2768" s="25">
        <f t="shared" si="129"/>
        <v>2014</v>
      </c>
      <c r="E2768" s="25">
        <f t="shared" si="130"/>
        <v>3</v>
      </c>
      <c r="F2768" s="25" t="str">
        <f t="shared" si="131"/>
        <v>Mar</v>
      </c>
      <c r="G2768" s="25">
        <f>Raw_Orders!G2768</f>
        <v>217</v>
      </c>
      <c r="H2768" s="29">
        <f>Raw_Orders!K2768</f>
        <v>1458.43</v>
      </c>
      <c r="I2768" s="25">
        <f>INDEX(tblAccounts[sales_rep_id],MATCH(B2768,tblAccounts[id],0))</f>
        <v>321860</v>
      </c>
      <c r="J2768" s="25">
        <f>INDEX(tblReps[region_id],MATCH(I2768,tblReps[id],0))</f>
        <v>3</v>
      </c>
      <c r="K2768" s="25" t="str">
        <f>INDEX(tblRegions[name],MATCH(J2768,tblRegions[id],0))</f>
        <v>Southeast</v>
      </c>
    </row>
    <row r="2769" spans="1:11" ht="15" customHeight="1" x14ac:dyDescent="0.3">
      <c r="A2769" s="25">
        <f>Raw_Orders!A2769</f>
        <v>2768</v>
      </c>
      <c r="B2769" s="25">
        <f>Raw_Orders!B2769</f>
        <v>3101</v>
      </c>
      <c r="C2769" s="30">
        <f>INT(Raw_Orders!C2769)</f>
        <v>41756</v>
      </c>
      <c r="D2769" s="25">
        <f t="shared" si="129"/>
        <v>2014</v>
      </c>
      <c r="E2769" s="25">
        <f t="shared" si="130"/>
        <v>4</v>
      </c>
      <c r="F2769" s="25" t="str">
        <f t="shared" si="131"/>
        <v>Apr</v>
      </c>
      <c r="G2769" s="25">
        <f>Raw_Orders!G2769</f>
        <v>127</v>
      </c>
      <c r="H2769" s="29">
        <f>Raw_Orders!K2769</f>
        <v>727.63</v>
      </c>
      <c r="I2769" s="25">
        <f>INDEX(tblAccounts[sales_rep_id],MATCH(B2769,tblAccounts[id],0))</f>
        <v>321860</v>
      </c>
      <c r="J2769" s="25">
        <f>INDEX(tblReps[region_id],MATCH(I2769,tblReps[id],0))</f>
        <v>3</v>
      </c>
      <c r="K2769" s="25" t="str">
        <f>INDEX(tblRegions[name],MATCH(J2769,tblRegions[id],0))</f>
        <v>Southeast</v>
      </c>
    </row>
    <row r="2770" spans="1:11" ht="15" customHeight="1" x14ac:dyDescent="0.3">
      <c r="A2770" s="25">
        <f>Raw_Orders!A2770</f>
        <v>2769</v>
      </c>
      <c r="B2770" s="25">
        <f>Raw_Orders!B2770</f>
        <v>3101</v>
      </c>
      <c r="C2770" s="30">
        <f>INT(Raw_Orders!C2770)</f>
        <v>41786</v>
      </c>
      <c r="D2770" s="25">
        <f t="shared" si="129"/>
        <v>2014</v>
      </c>
      <c r="E2770" s="25">
        <f t="shared" si="130"/>
        <v>5</v>
      </c>
      <c r="F2770" s="25" t="str">
        <f t="shared" si="131"/>
        <v>May</v>
      </c>
      <c r="G2770" s="25">
        <f>Raw_Orders!G2770</f>
        <v>310</v>
      </c>
      <c r="H2770" s="29">
        <f>Raw_Orders!K2770</f>
        <v>1696.43</v>
      </c>
      <c r="I2770" s="25">
        <f>INDEX(tblAccounts[sales_rep_id],MATCH(B2770,tblAccounts[id],0))</f>
        <v>321860</v>
      </c>
      <c r="J2770" s="25">
        <f>INDEX(tblReps[region_id],MATCH(I2770,tblReps[id],0))</f>
        <v>3</v>
      </c>
      <c r="K2770" s="25" t="str">
        <f>INDEX(tblRegions[name],MATCH(J2770,tblRegions[id],0))</f>
        <v>Southeast</v>
      </c>
    </row>
    <row r="2771" spans="1:11" ht="15" customHeight="1" x14ac:dyDescent="0.3">
      <c r="A2771" s="25">
        <f>Raw_Orders!A2771</f>
        <v>2770</v>
      </c>
      <c r="B2771" s="25">
        <f>Raw_Orders!B2771</f>
        <v>3111</v>
      </c>
      <c r="C2771" s="30">
        <f>INT(Raw_Orders!C2771)</f>
        <v>42175</v>
      </c>
      <c r="D2771" s="25">
        <f t="shared" si="129"/>
        <v>2015</v>
      </c>
      <c r="E2771" s="25">
        <f t="shared" si="130"/>
        <v>6</v>
      </c>
      <c r="F2771" s="25" t="str">
        <f t="shared" si="131"/>
        <v>Jun</v>
      </c>
      <c r="G2771" s="25">
        <f>Raw_Orders!G2771</f>
        <v>150</v>
      </c>
      <c r="H2771" s="29">
        <f>Raw_Orders!K2771</f>
        <v>885.53</v>
      </c>
      <c r="I2771" s="25">
        <f>INDEX(tblAccounts[sales_rep_id],MATCH(B2771,tblAccounts[id],0))</f>
        <v>321870</v>
      </c>
      <c r="J2771" s="25">
        <f>INDEX(tblReps[region_id],MATCH(I2771,tblReps[id],0))</f>
        <v>3</v>
      </c>
      <c r="K2771" s="25" t="str">
        <f>INDEX(tblRegions[name],MATCH(J2771,tblRegions[id],0))</f>
        <v>Southeast</v>
      </c>
    </row>
    <row r="2772" spans="1:11" ht="15" customHeight="1" x14ac:dyDescent="0.3">
      <c r="A2772" s="25">
        <f>Raw_Orders!A2772</f>
        <v>2771</v>
      </c>
      <c r="B2772" s="25">
        <f>Raw_Orders!B2772</f>
        <v>3111</v>
      </c>
      <c r="C2772" s="30">
        <f>INT(Raw_Orders!C2772)</f>
        <v>42204</v>
      </c>
      <c r="D2772" s="25">
        <f t="shared" si="129"/>
        <v>2015</v>
      </c>
      <c r="E2772" s="25">
        <f t="shared" si="130"/>
        <v>7</v>
      </c>
      <c r="F2772" s="25" t="str">
        <f t="shared" si="131"/>
        <v>Jul</v>
      </c>
      <c r="G2772" s="25">
        <f>Raw_Orders!G2772</f>
        <v>120</v>
      </c>
      <c r="H2772" s="29">
        <f>Raw_Orders!K2772</f>
        <v>666.3</v>
      </c>
      <c r="I2772" s="25">
        <f>INDEX(tblAccounts[sales_rep_id],MATCH(B2772,tblAccounts[id],0))</f>
        <v>321870</v>
      </c>
      <c r="J2772" s="25">
        <f>INDEX(tblReps[region_id],MATCH(I2772,tblReps[id],0))</f>
        <v>3</v>
      </c>
      <c r="K2772" s="25" t="str">
        <f>INDEX(tblRegions[name],MATCH(J2772,tblRegions[id],0))</f>
        <v>Southeast</v>
      </c>
    </row>
    <row r="2773" spans="1:11" ht="15" customHeight="1" x14ac:dyDescent="0.3">
      <c r="A2773" s="25">
        <f>Raw_Orders!A2773</f>
        <v>2772</v>
      </c>
      <c r="B2773" s="25">
        <f>Raw_Orders!B2773</f>
        <v>3111</v>
      </c>
      <c r="C2773" s="30">
        <f>INT(Raw_Orders!C2773)</f>
        <v>42233</v>
      </c>
      <c r="D2773" s="25">
        <f t="shared" si="129"/>
        <v>2015</v>
      </c>
      <c r="E2773" s="25">
        <f t="shared" si="130"/>
        <v>8</v>
      </c>
      <c r="F2773" s="25" t="str">
        <f t="shared" si="131"/>
        <v>Aug</v>
      </c>
      <c r="G2773" s="25">
        <f>Raw_Orders!G2773</f>
        <v>154</v>
      </c>
      <c r="H2773" s="29">
        <f>Raw_Orders!K2773</f>
        <v>951.75</v>
      </c>
      <c r="I2773" s="25">
        <f>INDEX(tblAccounts[sales_rep_id],MATCH(B2773,tblAccounts[id],0))</f>
        <v>321870</v>
      </c>
      <c r="J2773" s="25">
        <f>INDEX(tblReps[region_id],MATCH(I2773,tblReps[id],0))</f>
        <v>3</v>
      </c>
      <c r="K2773" s="25" t="str">
        <f>INDEX(tblRegions[name],MATCH(J2773,tblRegions[id],0))</f>
        <v>Southeast</v>
      </c>
    </row>
    <row r="2774" spans="1:11" ht="15" customHeight="1" x14ac:dyDescent="0.3">
      <c r="A2774" s="25">
        <f>Raw_Orders!A2774</f>
        <v>2773</v>
      </c>
      <c r="B2774" s="25">
        <f>Raw_Orders!B2774</f>
        <v>3111</v>
      </c>
      <c r="C2774" s="30">
        <f>INT(Raw_Orders!C2774)</f>
        <v>42262</v>
      </c>
      <c r="D2774" s="25">
        <f t="shared" si="129"/>
        <v>2015</v>
      </c>
      <c r="E2774" s="25">
        <f t="shared" si="130"/>
        <v>9</v>
      </c>
      <c r="F2774" s="25" t="str">
        <f t="shared" si="131"/>
        <v>Sep</v>
      </c>
      <c r="G2774" s="25">
        <f>Raw_Orders!G2774</f>
        <v>163</v>
      </c>
      <c r="H2774" s="29">
        <f>Raw_Orders!K2774</f>
        <v>901.01</v>
      </c>
      <c r="I2774" s="25">
        <f>INDEX(tblAccounts[sales_rep_id],MATCH(B2774,tblAccounts[id],0))</f>
        <v>321870</v>
      </c>
      <c r="J2774" s="25">
        <f>INDEX(tblReps[region_id],MATCH(I2774,tblReps[id],0))</f>
        <v>3</v>
      </c>
      <c r="K2774" s="25" t="str">
        <f>INDEX(tblRegions[name],MATCH(J2774,tblRegions[id],0))</f>
        <v>Southeast</v>
      </c>
    </row>
    <row r="2775" spans="1:11" ht="15" customHeight="1" x14ac:dyDescent="0.3">
      <c r="A2775" s="25">
        <f>Raw_Orders!A2775</f>
        <v>2774</v>
      </c>
      <c r="B2775" s="25">
        <f>Raw_Orders!B2775</f>
        <v>3111</v>
      </c>
      <c r="C2775" s="30">
        <f>INT(Raw_Orders!C2775)</f>
        <v>42291</v>
      </c>
      <c r="D2775" s="25">
        <f t="shared" si="129"/>
        <v>2015</v>
      </c>
      <c r="E2775" s="25">
        <f t="shared" si="130"/>
        <v>10</v>
      </c>
      <c r="F2775" s="25" t="str">
        <f t="shared" si="131"/>
        <v>Oct</v>
      </c>
      <c r="G2775" s="25">
        <f>Raw_Orders!G2775</f>
        <v>133</v>
      </c>
      <c r="H2775" s="29">
        <f>Raw_Orders!K2775</f>
        <v>766.17</v>
      </c>
      <c r="I2775" s="25">
        <f>INDEX(tblAccounts[sales_rep_id],MATCH(B2775,tblAccounts[id],0))</f>
        <v>321870</v>
      </c>
      <c r="J2775" s="25">
        <f>INDEX(tblReps[region_id],MATCH(I2775,tblReps[id],0))</f>
        <v>3</v>
      </c>
      <c r="K2775" s="25" t="str">
        <f>INDEX(tblRegions[name],MATCH(J2775,tblRegions[id],0))</f>
        <v>Southeast</v>
      </c>
    </row>
    <row r="2776" spans="1:11" ht="15" customHeight="1" x14ac:dyDescent="0.3">
      <c r="A2776" s="25">
        <f>Raw_Orders!A2776</f>
        <v>2775</v>
      </c>
      <c r="B2776" s="25">
        <f>Raw_Orders!B2776</f>
        <v>3111</v>
      </c>
      <c r="C2776" s="30">
        <f>INT(Raw_Orders!C2776)</f>
        <v>42320</v>
      </c>
      <c r="D2776" s="25">
        <f t="shared" si="129"/>
        <v>2015</v>
      </c>
      <c r="E2776" s="25">
        <f t="shared" si="130"/>
        <v>11</v>
      </c>
      <c r="F2776" s="25" t="str">
        <f t="shared" si="131"/>
        <v>Nov</v>
      </c>
      <c r="G2776" s="25">
        <f>Raw_Orders!G2776</f>
        <v>222</v>
      </c>
      <c r="H2776" s="29">
        <f>Raw_Orders!K2776</f>
        <v>1409.18</v>
      </c>
      <c r="I2776" s="25">
        <f>INDEX(tblAccounts[sales_rep_id],MATCH(B2776,tblAccounts[id],0))</f>
        <v>321870</v>
      </c>
      <c r="J2776" s="25">
        <f>INDEX(tblReps[region_id],MATCH(I2776,tblReps[id],0))</f>
        <v>3</v>
      </c>
      <c r="K2776" s="25" t="str">
        <f>INDEX(tblRegions[name],MATCH(J2776,tblRegions[id],0))</f>
        <v>Southeast</v>
      </c>
    </row>
    <row r="2777" spans="1:11" ht="15" customHeight="1" x14ac:dyDescent="0.3">
      <c r="A2777" s="25">
        <f>Raw_Orders!A2777</f>
        <v>2776</v>
      </c>
      <c r="B2777" s="25">
        <f>Raw_Orders!B2777</f>
        <v>3111</v>
      </c>
      <c r="C2777" s="30">
        <f>INT(Raw_Orders!C2777)</f>
        <v>42350</v>
      </c>
      <c r="D2777" s="25">
        <f t="shared" si="129"/>
        <v>2015</v>
      </c>
      <c r="E2777" s="25">
        <f t="shared" si="130"/>
        <v>12</v>
      </c>
      <c r="F2777" s="25" t="str">
        <f t="shared" si="131"/>
        <v>Dec</v>
      </c>
      <c r="G2777" s="25">
        <f>Raw_Orders!G2777</f>
        <v>147</v>
      </c>
      <c r="H2777" s="29">
        <f>Raw_Orders!K2777</f>
        <v>873.1</v>
      </c>
      <c r="I2777" s="25">
        <f>INDEX(tblAccounts[sales_rep_id],MATCH(B2777,tblAccounts[id],0))</f>
        <v>321870</v>
      </c>
      <c r="J2777" s="25">
        <f>INDEX(tblReps[region_id],MATCH(I2777,tblReps[id],0))</f>
        <v>3</v>
      </c>
      <c r="K2777" s="25" t="str">
        <f>INDEX(tblRegions[name],MATCH(J2777,tblRegions[id],0))</f>
        <v>Southeast</v>
      </c>
    </row>
    <row r="2778" spans="1:11" ht="15" customHeight="1" x14ac:dyDescent="0.3">
      <c r="A2778" s="25">
        <f>Raw_Orders!A2778</f>
        <v>2777</v>
      </c>
      <c r="B2778" s="25">
        <f>Raw_Orders!B2778</f>
        <v>3111</v>
      </c>
      <c r="C2778" s="30">
        <f>INT(Raw_Orders!C2778)</f>
        <v>42379</v>
      </c>
      <c r="D2778" s="25">
        <f t="shared" si="129"/>
        <v>2016</v>
      </c>
      <c r="E2778" s="25">
        <f t="shared" si="130"/>
        <v>1</v>
      </c>
      <c r="F2778" s="25" t="str">
        <f t="shared" si="131"/>
        <v>Jan</v>
      </c>
      <c r="G2778" s="25">
        <f>Raw_Orders!G2778</f>
        <v>173</v>
      </c>
      <c r="H2778" s="29">
        <f>Raw_Orders!K2778</f>
        <v>1048.47</v>
      </c>
      <c r="I2778" s="25">
        <f>INDEX(tblAccounts[sales_rep_id],MATCH(B2778,tblAccounts[id],0))</f>
        <v>321870</v>
      </c>
      <c r="J2778" s="25">
        <f>INDEX(tblReps[region_id],MATCH(I2778,tblReps[id],0))</f>
        <v>3</v>
      </c>
      <c r="K2778" s="25" t="str">
        <f>INDEX(tblRegions[name],MATCH(J2778,tblRegions[id],0))</f>
        <v>Southeast</v>
      </c>
    </row>
    <row r="2779" spans="1:11" ht="15" customHeight="1" x14ac:dyDescent="0.3">
      <c r="A2779" s="25">
        <f>Raw_Orders!A2779</f>
        <v>2778</v>
      </c>
      <c r="B2779" s="25">
        <f>Raw_Orders!B2779</f>
        <v>3111</v>
      </c>
      <c r="C2779" s="30">
        <f>INT(Raw_Orders!C2779)</f>
        <v>42409</v>
      </c>
      <c r="D2779" s="25">
        <f t="shared" si="129"/>
        <v>2016</v>
      </c>
      <c r="E2779" s="25">
        <f t="shared" si="130"/>
        <v>2</v>
      </c>
      <c r="F2779" s="25" t="str">
        <f t="shared" si="131"/>
        <v>Feb</v>
      </c>
      <c r="G2779" s="25">
        <f>Raw_Orders!G2779</f>
        <v>170</v>
      </c>
      <c r="H2779" s="29">
        <f>Raw_Orders!K2779</f>
        <v>1004.07</v>
      </c>
      <c r="I2779" s="25">
        <f>INDEX(tblAccounts[sales_rep_id],MATCH(B2779,tblAccounts[id],0))</f>
        <v>321870</v>
      </c>
      <c r="J2779" s="25">
        <f>INDEX(tblReps[region_id],MATCH(I2779,tblReps[id],0))</f>
        <v>3</v>
      </c>
      <c r="K2779" s="25" t="str">
        <f>INDEX(tblRegions[name],MATCH(J2779,tblRegions[id],0))</f>
        <v>Southeast</v>
      </c>
    </row>
    <row r="2780" spans="1:11" ht="15" customHeight="1" x14ac:dyDescent="0.3">
      <c r="A2780" s="25">
        <f>Raw_Orders!A2780</f>
        <v>2779</v>
      </c>
      <c r="B2780" s="25">
        <f>Raw_Orders!B2780</f>
        <v>3111</v>
      </c>
      <c r="C2780" s="30">
        <f>INT(Raw_Orders!C2780)</f>
        <v>42438</v>
      </c>
      <c r="D2780" s="25">
        <f t="shared" si="129"/>
        <v>2016</v>
      </c>
      <c r="E2780" s="25">
        <f t="shared" si="130"/>
        <v>3</v>
      </c>
      <c r="F2780" s="25" t="str">
        <f t="shared" si="131"/>
        <v>Mar</v>
      </c>
      <c r="G2780" s="25">
        <f>Raw_Orders!G2780</f>
        <v>734</v>
      </c>
      <c r="H2780" s="29">
        <f>Raw_Orders!K2780</f>
        <v>3753.43</v>
      </c>
      <c r="I2780" s="25">
        <f>INDEX(tblAccounts[sales_rep_id],MATCH(B2780,tblAccounts[id],0))</f>
        <v>321870</v>
      </c>
      <c r="J2780" s="25">
        <f>INDEX(tblReps[region_id],MATCH(I2780,tblReps[id],0))</f>
        <v>3</v>
      </c>
      <c r="K2780" s="25" t="str">
        <f>INDEX(tblRegions[name],MATCH(J2780,tblRegions[id],0))</f>
        <v>Southeast</v>
      </c>
    </row>
    <row r="2781" spans="1:11" ht="15" customHeight="1" x14ac:dyDescent="0.3">
      <c r="A2781" s="25">
        <f>Raw_Orders!A2781</f>
        <v>2780</v>
      </c>
      <c r="B2781" s="25">
        <f>Raw_Orders!B2781</f>
        <v>3111</v>
      </c>
      <c r="C2781" s="30">
        <f>INT(Raw_Orders!C2781)</f>
        <v>42467</v>
      </c>
      <c r="D2781" s="25">
        <f t="shared" si="129"/>
        <v>2016</v>
      </c>
      <c r="E2781" s="25">
        <f t="shared" si="130"/>
        <v>4</v>
      </c>
      <c r="F2781" s="25" t="str">
        <f t="shared" si="131"/>
        <v>Apr</v>
      </c>
      <c r="G2781" s="25">
        <f>Raw_Orders!G2781</f>
        <v>131</v>
      </c>
      <c r="H2781" s="29">
        <f>Raw_Orders!K2781</f>
        <v>768.79</v>
      </c>
      <c r="I2781" s="25">
        <f>INDEX(tblAccounts[sales_rep_id],MATCH(B2781,tblAccounts[id],0))</f>
        <v>321870</v>
      </c>
      <c r="J2781" s="25">
        <f>INDEX(tblReps[region_id],MATCH(I2781,tblReps[id],0))</f>
        <v>3</v>
      </c>
      <c r="K2781" s="25" t="str">
        <f>INDEX(tblRegions[name],MATCH(J2781,tblRegions[id],0))</f>
        <v>Southeast</v>
      </c>
    </row>
    <row r="2782" spans="1:11" ht="15" customHeight="1" x14ac:dyDescent="0.3">
      <c r="A2782" s="25">
        <f>Raw_Orders!A2782</f>
        <v>2781</v>
      </c>
      <c r="B2782" s="25">
        <f>Raw_Orders!B2782</f>
        <v>3111</v>
      </c>
      <c r="C2782" s="30">
        <f>INT(Raw_Orders!C2782)</f>
        <v>42496</v>
      </c>
      <c r="D2782" s="25">
        <f t="shared" si="129"/>
        <v>2016</v>
      </c>
      <c r="E2782" s="25">
        <f t="shared" si="130"/>
        <v>5</v>
      </c>
      <c r="F2782" s="25" t="str">
        <f t="shared" si="131"/>
        <v>May</v>
      </c>
      <c r="G2782" s="25">
        <f>Raw_Orders!G2782</f>
        <v>365</v>
      </c>
      <c r="H2782" s="29">
        <f>Raw_Orders!K2782</f>
        <v>2009.05</v>
      </c>
      <c r="I2782" s="25">
        <f>INDEX(tblAccounts[sales_rep_id],MATCH(B2782,tblAccounts[id],0))</f>
        <v>321870</v>
      </c>
      <c r="J2782" s="25">
        <f>INDEX(tblReps[region_id],MATCH(I2782,tblReps[id],0))</f>
        <v>3</v>
      </c>
      <c r="K2782" s="25" t="str">
        <f>INDEX(tblRegions[name],MATCH(J2782,tblRegions[id],0))</f>
        <v>Southeast</v>
      </c>
    </row>
    <row r="2783" spans="1:11" ht="15" customHeight="1" x14ac:dyDescent="0.3">
      <c r="A2783" s="25">
        <f>Raw_Orders!A2783</f>
        <v>2782</v>
      </c>
      <c r="B2783" s="25">
        <f>Raw_Orders!B2783</f>
        <v>3111</v>
      </c>
      <c r="C2783" s="30">
        <f>INT(Raw_Orders!C2783)</f>
        <v>42555</v>
      </c>
      <c r="D2783" s="25">
        <f t="shared" si="129"/>
        <v>2016</v>
      </c>
      <c r="E2783" s="25">
        <f t="shared" si="130"/>
        <v>7</v>
      </c>
      <c r="F2783" s="25" t="str">
        <f t="shared" si="131"/>
        <v>Jul</v>
      </c>
      <c r="G2783" s="25">
        <f>Raw_Orders!G2783</f>
        <v>114</v>
      </c>
      <c r="H2783" s="29">
        <f>Raw_Orders!K2783</f>
        <v>636.46</v>
      </c>
      <c r="I2783" s="25">
        <f>INDEX(tblAccounts[sales_rep_id],MATCH(B2783,tblAccounts[id],0))</f>
        <v>321870</v>
      </c>
      <c r="J2783" s="25">
        <f>INDEX(tblReps[region_id],MATCH(I2783,tblReps[id],0))</f>
        <v>3</v>
      </c>
      <c r="K2783" s="25" t="str">
        <f>INDEX(tblRegions[name],MATCH(J2783,tblRegions[id],0))</f>
        <v>Southeast</v>
      </c>
    </row>
    <row r="2784" spans="1:11" ht="15" customHeight="1" x14ac:dyDescent="0.3">
      <c r="A2784" s="25">
        <f>Raw_Orders!A2784</f>
        <v>2783</v>
      </c>
      <c r="B2784" s="25">
        <f>Raw_Orders!B2784</f>
        <v>3111</v>
      </c>
      <c r="C2784" s="30">
        <f>INT(Raw_Orders!C2784)</f>
        <v>42584</v>
      </c>
      <c r="D2784" s="25">
        <f t="shared" si="129"/>
        <v>2016</v>
      </c>
      <c r="E2784" s="25">
        <f t="shared" si="130"/>
        <v>8</v>
      </c>
      <c r="F2784" s="25" t="str">
        <f t="shared" si="131"/>
        <v>Aug</v>
      </c>
      <c r="G2784" s="25">
        <f>Raw_Orders!G2784</f>
        <v>145</v>
      </c>
      <c r="H2784" s="29">
        <f>Raw_Orders!K2784</f>
        <v>844.24</v>
      </c>
      <c r="I2784" s="25">
        <f>INDEX(tblAccounts[sales_rep_id],MATCH(B2784,tblAccounts[id],0))</f>
        <v>321870</v>
      </c>
      <c r="J2784" s="25">
        <f>INDEX(tblReps[region_id],MATCH(I2784,tblReps[id],0))</f>
        <v>3</v>
      </c>
      <c r="K2784" s="25" t="str">
        <f>INDEX(tblRegions[name],MATCH(J2784,tblRegions[id],0))</f>
        <v>Southeast</v>
      </c>
    </row>
    <row r="2785" spans="1:11" ht="15" customHeight="1" x14ac:dyDescent="0.3">
      <c r="A2785" s="25">
        <f>Raw_Orders!A2785</f>
        <v>2784</v>
      </c>
      <c r="B2785" s="25">
        <f>Raw_Orders!B2785</f>
        <v>3111</v>
      </c>
      <c r="C2785" s="30">
        <f>INT(Raw_Orders!C2785)</f>
        <v>42613</v>
      </c>
      <c r="D2785" s="25">
        <f t="shared" si="129"/>
        <v>2016</v>
      </c>
      <c r="E2785" s="25">
        <f t="shared" si="130"/>
        <v>8</v>
      </c>
      <c r="F2785" s="25" t="str">
        <f t="shared" si="131"/>
        <v>Aug</v>
      </c>
      <c r="G2785" s="25">
        <f>Raw_Orders!G2785</f>
        <v>107</v>
      </c>
      <c r="H2785" s="29">
        <f>Raw_Orders!K2785</f>
        <v>533.92999999999995</v>
      </c>
      <c r="I2785" s="25">
        <f>INDEX(tblAccounts[sales_rep_id],MATCH(B2785,tblAccounts[id],0))</f>
        <v>321870</v>
      </c>
      <c r="J2785" s="25">
        <f>INDEX(tblReps[region_id],MATCH(I2785,tblReps[id],0))</f>
        <v>3</v>
      </c>
      <c r="K2785" s="25" t="str">
        <f>INDEX(tblRegions[name],MATCH(J2785,tblRegions[id],0))</f>
        <v>Southeast</v>
      </c>
    </row>
    <row r="2786" spans="1:11" ht="15" customHeight="1" x14ac:dyDescent="0.3">
      <c r="A2786" s="25">
        <f>Raw_Orders!A2786</f>
        <v>2785</v>
      </c>
      <c r="B2786" s="25">
        <f>Raw_Orders!B2786</f>
        <v>3111</v>
      </c>
      <c r="C2786" s="30">
        <f>INT(Raw_Orders!C2786)</f>
        <v>42643</v>
      </c>
      <c r="D2786" s="25">
        <f t="shared" si="129"/>
        <v>2016</v>
      </c>
      <c r="E2786" s="25">
        <f t="shared" si="130"/>
        <v>9</v>
      </c>
      <c r="F2786" s="25" t="str">
        <f t="shared" si="131"/>
        <v>Sep</v>
      </c>
      <c r="G2786" s="25">
        <f>Raw_Orders!G2786</f>
        <v>229</v>
      </c>
      <c r="H2786" s="29">
        <f>Raw_Orders!K2786</f>
        <v>1197.1199999999999</v>
      </c>
      <c r="I2786" s="25">
        <f>INDEX(tblAccounts[sales_rep_id],MATCH(B2786,tblAccounts[id],0))</f>
        <v>321870</v>
      </c>
      <c r="J2786" s="25">
        <f>INDEX(tblReps[region_id],MATCH(I2786,tblReps[id],0))</f>
        <v>3</v>
      </c>
      <c r="K2786" s="25" t="str">
        <f>INDEX(tblRegions[name],MATCH(J2786,tblRegions[id],0))</f>
        <v>Southeast</v>
      </c>
    </row>
    <row r="2787" spans="1:11" ht="15" customHeight="1" x14ac:dyDescent="0.3">
      <c r="A2787" s="25">
        <f>Raw_Orders!A2787</f>
        <v>2786</v>
      </c>
      <c r="B2787" s="25">
        <f>Raw_Orders!B2787</f>
        <v>3111</v>
      </c>
      <c r="C2787" s="30">
        <f>INT(Raw_Orders!C2787)</f>
        <v>42673</v>
      </c>
      <c r="D2787" s="25">
        <f t="shared" si="129"/>
        <v>2016</v>
      </c>
      <c r="E2787" s="25">
        <f t="shared" si="130"/>
        <v>10</v>
      </c>
      <c r="F2787" s="25" t="str">
        <f t="shared" si="131"/>
        <v>Oct</v>
      </c>
      <c r="G2787" s="25">
        <f>Raw_Orders!G2787</f>
        <v>152</v>
      </c>
      <c r="H2787" s="29">
        <f>Raw_Orders!K2787</f>
        <v>909.19</v>
      </c>
      <c r="I2787" s="25">
        <f>INDEX(tblAccounts[sales_rep_id],MATCH(B2787,tblAccounts[id],0))</f>
        <v>321870</v>
      </c>
      <c r="J2787" s="25">
        <f>INDEX(tblReps[region_id],MATCH(I2787,tblReps[id],0))</f>
        <v>3</v>
      </c>
      <c r="K2787" s="25" t="str">
        <f>INDEX(tblRegions[name],MATCH(J2787,tblRegions[id],0))</f>
        <v>Southeast</v>
      </c>
    </row>
    <row r="2788" spans="1:11" ht="15" customHeight="1" x14ac:dyDescent="0.3">
      <c r="A2788" s="25">
        <f>Raw_Orders!A2788</f>
        <v>2787</v>
      </c>
      <c r="B2788" s="25">
        <f>Raw_Orders!B2788</f>
        <v>3111</v>
      </c>
      <c r="C2788" s="30">
        <f>INT(Raw_Orders!C2788)</f>
        <v>42702</v>
      </c>
      <c r="D2788" s="25">
        <f t="shared" si="129"/>
        <v>2016</v>
      </c>
      <c r="E2788" s="25">
        <f t="shared" si="130"/>
        <v>11</v>
      </c>
      <c r="F2788" s="25" t="str">
        <f t="shared" si="131"/>
        <v>Nov</v>
      </c>
      <c r="G2788" s="25">
        <f>Raw_Orders!G2788</f>
        <v>232</v>
      </c>
      <c r="H2788" s="29">
        <f>Raw_Orders!K2788</f>
        <v>1502.17</v>
      </c>
      <c r="I2788" s="25">
        <f>INDEX(tblAccounts[sales_rep_id],MATCH(B2788,tblAccounts[id],0))</f>
        <v>321870</v>
      </c>
      <c r="J2788" s="25">
        <f>INDEX(tblReps[region_id],MATCH(I2788,tblReps[id],0))</f>
        <v>3</v>
      </c>
      <c r="K2788" s="25" t="str">
        <f>INDEX(tblRegions[name],MATCH(J2788,tblRegions[id],0))</f>
        <v>Southeast</v>
      </c>
    </row>
    <row r="2789" spans="1:11" ht="15" customHeight="1" x14ac:dyDescent="0.3">
      <c r="A2789" s="25">
        <f>Raw_Orders!A2789</f>
        <v>2788</v>
      </c>
      <c r="B2789" s="25">
        <f>Raw_Orders!B2789</f>
        <v>3121</v>
      </c>
      <c r="C2789" s="30">
        <f>INT(Raw_Orders!C2789)</f>
        <v>42407</v>
      </c>
      <c r="D2789" s="25">
        <f t="shared" si="129"/>
        <v>2016</v>
      </c>
      <c r="E2789" s="25">
        <f t="shared" si="130"/>
        <v>2</v>
      </c>
      <c r="F2789" s="25" t="str">
        <f t="shared" si="131"/>
        <v>Feb</v>
      </c>
      <c r="G2789" s="25">
        <f>Raw_Orders!G2789</f>
        <v>533</v>
      </c>
      <c r="H2789" s="29">
        <f>Raw_Orders!K2789</f>
        <v>2725.4</v>
      </c>
      <c r="I2789" s="25">
        <f>INDEX(tblAccounts[sales_rep_id],MATCH(B2789,tblAccounts[id],0))</f>
        <v>321880</v>
      </c>
      <c r="J2789" s="25">
        <f>INDEX(tblReps[region_id],MATCH(I2789,tblReps[id],0))</f>
        <v>3</v>
      </c>
      <c r="K2789" s="25" t="str">
        <f>INDEX(tblRegions[name],MATCH(J2789,tblRegions[id],0))</f>
        <v>Southeast</v>
      </c>
    </row>
    <row r="2790" spans="1:11" ht="15" customHeight="1" x14ac:dyDescent="0.3">
      <c r="A2790" s="25">
        <f>Raw_Orders!A2790</f>
        <v>2789</v>
      </c>
      <c r="B2790" s="25">
        <f>Raw_Orders!B2790</f>
        <v>3121</v>
      </c>
      <c r="C2790" s="30">
        <f>INT(Raw_Orders!C2790)</f>
        <v>42436</v>
      </c>
      <c r="D2790" s="25">
        <f t="shared" si="129"/>
        <v>2016</v>
      </c>
      <c r="E2790" s="25">
        <f t="shared" si="130"/>
        <v>3</v>
      </c>
      <c r="F2790" s="25" t="str">
        <f t="shared" si="131"/>
        <v>Mar</v>
      </c>
      <c r="G2790" s="25">
        <f>Raw_Orders!G2790</f>
        <v>746</v>
      </c>
      <c r="H2790" s="29">
        <f>Raw_Orders!K2790</f>
        <v>4365.04</v>
      </c>
      <c r="I2790" s="25">
        <f>INDEX(tblAccounts[sales_rep_id],MATCH(B2790,tblAccounts[id],0))</f>
        <v>321880</v>
      </c>
      <c r="J2790" s="25">
        <f>INDEX(tblReps[region_id],MATCH(I2790,tblReps[id],0))</f>
        <v>3</v>
      </c>
      <c r="K2790" s="25" t="str">
        <f>INDEX(tblRegions[name],MATCH(J2790,tblRegions[id],0))</f>
        <v>Southeast</v>
      </c>
    </row>
    <row r="2791" spans="1:11" ht="15" customHeight="1" x14ac:dyDescent="0.3">
      <c r="A2791" s="25">
        <f>Raw_Orders!A2791</f>
        <v>2790</v>
      </c>
      <c r="B2791" s="25">
        <f>Raw_Orders!B2791</f>
        <v>3121</v>
      </c>
      <c r="C2791" s="30">
        <f>INT(Raw_Orders!C2791)</f>
        <v>42465</v>
      </c>
      <c r="D2791" s="25">
        <f t="shared" si="129"/>
        <v>2016</v>
      </c>
      <c r="E2791" s="25">
        <f t="shared" si="130"/>
        <v>4</v>
      </c>
      <c r="F2791" s="25" t="str">
        <f t="shared" si="131"/>
        <v>Apr</v>
      </c>
      <c r="G2791" s="25">
        <f>Raw_Orders!G2791</f>
        <v>488</v>
      </c>
      <c r="H2791" s="29">
        <f>Raw_Orders!K2791</f>
        <v>2485.1999999999998</v>
      </c>
      <c r="I2791" s="25">
        <f>INDEX(tblAccounts[sales_rep_id],MATCH(B2791,tblAccounts[id],0))</f>
        <v>321880</v>
      </c>
      <c r="J2791" s="25">
        <f>INDEX(tblReps[region_id],MATCH(I2791,tblReps[id],0))</f>
        <v>3</v>
      </c>
      <c r="K2791" s="25" t="str">
        <f>INDEX(tblRegions[name],MATCH(J2791,tblRegions[id],0))</f>
        <v>Southeast</v>
      </c>
    </row>
    <row r="2792" spans="1:11" ht="15" customHeight="1" x14ac:dyDescent="0.3">
      <c r="A2792" s="25">
        <f>Raw_Orders!A2792</f>
        <v>2791</v>
      </c>
      <c r="B2792" s="25">
        <f>Raw_Orders!B2792</f>
        <v>3121</v>
      </c>
      <c r="C2792" s="30">
        <f>INT(Raw_Orders!C2792)</f>
        <v>42495</v>
      </c>
      <c r="D2792" s="25">
        <f t="shared" si="129"/>
        <v>2016</v>
      </c>
      <c r="E2792" s="25">
        <f t="shared" si="130"/>
        <v>5</v>
      </c>
      <c r="F2792" s="25" t="str">
        <f t="shared" si="131"/>
        <v>May</v>
      </c>
      <c r="G2792" s="25">
        <f>Raw_Orders!G2792</f>
        <v>536</v>
      </c>
      <c r="H2792" s="29">
        <f>Raw_Orders!K2792</f>
        <v>2796.71</v>
      </c>
      <c r="I2792" s="25">
        <f>INDEX(tblAccounts[sales_rep_id],MATCH(B2792,tblAccounts[id],0))</f>
        <v>321880</v>
      </c>
      <c r="J2792" s="25">
        <f>INDEX(tblReps[region_id],MATCH(I2792,tblReps[id],0))</f>
        <v>3</v>
      </c>
      <c r="K2792" s="25" t="str">
        <f>INDEX(tblRegions[name],MATCH(J2792,tblRegions[id],0))</f>
        <v>Southeast</v>
      </c>
    </row>
    <row r="2793" spans="1:11" ht="15" customHeight="1" x14ac:dyDescent="0.3">
      <c r="A2793" s="25">
        <f>Raw_Orders!A2793</f>
        <v>2792</v>
      </c>
      <c r="B2793" s="25">
        <f>Raw_Orders!B2793</f>
        <v>3121</v>
      </c>
      <c r="C2793" s="30">
        <f>INT(Raw_Orders!C2793)</f>
        <v>42524</v>
      </c>
      <c r="D2793" s="25">
        <f t="shared" si="129"/>
        <v>2016</v>
      </c>
      <c r="E2793" s="25">
        <f t="shared" si="130"/>
        <v>6</v>
      </c>
      <c r="F2793" s="25" t="str">
        <f t="shared" si="131"/>
        <v>Jun</v>
      </c>
      <c r="G2793" s="25">
        <f>Raw_Orders!G2793</f>
        <v>528</v>
      </c>
      <c r="H2793" s="29">
        <f>Raw_Orders!K2793</f>
        <v>2679.72</v>
      </c>
      <c r="I2793" s="25">
        <f>INDEX(tblAccounts[sales_rep_id],MATCH(B2793,tblAccounts[id],0))</f>
        <v>321880</v>
      </c>
      <c r="J2793" s="25">
        <f>INDEX(tblReps[region_id],MATCH(I2793,tblReps[id],0))</f>
        <v>3</v>
      </c>
      <c r="K2793" s="25" t="str">
        <f>INDEX(tblRegions[name],MATCH(J2793,tblRegions[id],0))</f>
        <v>Southeast</v>
      </c>
    </row>
    <row r="2794" spans="1:11" ht="15" customHeight="1" x14ac:dyDescent="0.3">
      <c r="A2794" s="25">
        <f>Raw_Orders!A2794</f>
        <v>2793</v>
      </c>
      <c r="B2794" s="25">
        <f>Raw_Orders!B2794</f>
        <v>3121</v>
      </c>
      <c r="C2794" s="30">
        <f>INT(Raw_Orders!C2794)</f>
        <v>42554</v>
      </c>
      <c r="D2794" s="25">
        <f t="shared" si="129"/>
        <v>2016</v>
      </c>
      <c r="E2794" s="25">
        <f t="shared" si="130"/>
        <v>7</v>
      </c>
      <c r="F2794" s="25" t="str">
        <f t="shared" si="131"/>
        <v>Jul</v>
      </c>
      <c r="G2794" s="25">
        <f>Raw_Orders!G2794</f>
        <v>534</v>
      </c>
      <c r="H2794" s="29">
        <f>Raw_Orders!K2794</f>
        <v>2674.05</v>
      </c>
      <c r="I2794" s="25">
        <f>INDEX(tblAccounts[sales_rep_id],MATCH(B2794,tblAccounts[id],0))</f>
        <v>321880</v>
      </c>
      <c r="J2794" s="25">
        <f>INDEX(tblReps[region_id],MATCH(I2794,tblReps[id],0))</f>
        <v>3</v>
      </c>
      <c r="K2794" s="25" t="str">
        <f>INDEX(tblRegions[name],MATCH(J2794,tblRegions[id],0))</f>
        <v>Southeast</v>
      </c>
    </row>
    <row r="2795" spans="1:11" ht="15" customHeight="1" x14ac:dyDescent="0.3">
      <c r="A2795" s="25">
        <f>Raw_Orders!A2795</f>
        <v>2794</v>
      </c>
      <c r="B2795" s="25">
        <f>Raw_Orders!B2795</f>
        <v>3121</v>
      </c>
      <c r="C2795" s="30">
        <f>INT(Raw_Orders!C2795)</f>
        <v>42584</v>
      </c>
      <c r="D2795" s="25">
        <f t="shared" si="129"/>
        <v>2016</v>
      </c>
      <c r="E2795" s="25">
        <f t="shared" si="130"/>
        <v>8</v>
      </c>
      <c r="F2795" s="25" t="str">
        <f t="shared" si="131"/>
        <v>Aug</v>
      </c>
      <c r="G2795" s="25">
        <f>Raw_Orders!G2795</f>
        <v>475</v>
      </c>
      <c r="H2795" s="29">
        <f>Raw_Orders!K2795</f>
        <v>2392.77</v>
      </c>
      <c r="I2795" s="25">
        <f>INDEX(tblAccounts[sales_rep_id],MATCH(B2795,tblAccounts[id],0))</f>
        <v>321880</v>
      </c>
      <c r="J2795" s="25">
        <f>INDEX(tblReps[region_id],MATCH(I2795,tblReps[id],0))</f>
        <v>3</v>
      </c>
      <c r="K2795" s="25" t="str">
        <f>INDEX(tblRegions[name],MATCH(J2795,tblRegions[id],0))</f>
        <v>Southeast</v>
      </c>
    </row>
    <row r="2796" spans="1:11" ht="15" customHeight="1" x14ac:dyDescent="0.3">
      <c r="A2796" s="25">
        <f>Raw_Orders!A2796</f>
        <v>2795</v>
      </c>
      <c r="B2796" s="25">
        <f>Raw_Orders!B2796</f>
        <v>3121</v>
      </c>
      <c r="C2796" s="30">
        <f>INT(Raw_Orders!C2796)</f>
        <v>42613</v>
      </c>
      <c r="D2796" s="25">
        <f t="shared" si="129"/>
        <v>2016</v>
      </c>
      <c r="E2796" s="25">
        <f t="shared" si="130"/>
        <v>8</v>
      </c>
      <c r="F2796" s="25" t="str">
        <f t="shared" si="131"/>
        <v>Aug</v>
      </c>
      <c r="G2796" s="25">
        <f>Raw_Orders!G2796</f>
        <v>748</v>
      </c>
      <c r="H2796" s="29">
        <f>Raw_Orders!K2796</f>
        <v>3875.73</v>
      </c>
      <c r="I2796" s="25">
        <f>INDEX(tblAccounts[sales_rep_id],MATCH(B2796,tblAccounts[id],0))</f>
        <v>321880</v>
      </c>
      <c r="J2796" s="25">
        <f>INDEX(tblReps[region_id],MATCH(I2796,tblReps[id],0))</f>
        <v>3</v>
      </c>
      <c r="K2796" s="25" t="str">
        <f>INDEX(tblRegions[name],MATCH(J2796,tblRegions[id],0))</f>
        <v>Southeast</v>
      </c>
    </row>
    <row r="2797" spans="1:11" ht="15" customHeight="1" x14ac:dyDescent="0.3">
      <c r="A2797" s="25">
        <f>Raw_Orders!A2797</f>
        <v>2796</v>
      </c>
      <c r="B2797" s="25">
        <f>Raw_Orders!B2797</f>
        <v>3121</v>
      </c>
      <c r="C2797" s="30">
        <f>INT(Raw_Orders!C2797)</f>
        <v>42642</v>
      </c>
      <c r="D2797" s="25">
        <f t="shared" si="129"/>
        <v>2016</v>
      </c>
      <c r="E2797" s="25">
        <f t="shared" si="130"/>
        <v>9</v>
      </c>
      <c r="F2797" s="25" t="str">
        <f t="shared" si="131"/>
        <v>Sep</v>
      </c>
      <c r="G2797" s="25">
        <f>Raw_Orders!G2797</f>
        <v>517</v>
      </c>
      <c r="H2797" s="29">
        <f>Raw_Orders!K2797</f>
        <v>2642.43</v>
      </c>
      <c r="I2797" s="25">
        <f>INDEX(tblAccounts[sales_rep_id],MATCH(B2797,tblAccounts[id],0))</f>
        <v>321880</v>
      </c>
      <c r="J2797" s="25">
        <f>INDEX(tblReps[region_id],MATCH(I2797,tblReps[id],0))</f>
        <v>3</v>
      </c>
      <c r="K2797" s="25" t="str">
        <f>INDEX(tblRegions[name],MATCH(J2797,tblRegions[id],0))</f>
        <v>Southeast</v>
      </c>
    </row>
    <row r="2798" spans="1:11" ht="15" customHeight="1" x14ac:dyDescent="0.3">
      <c r="A2798" s="25">
        <f>Raw_Orders!A2798</f>
        <v>2797</v>
      </c>
      <c r="B2798" s="25">
        <f>Raw_Orders!B2798</f>
        <v>3121</v>
      </c>
      <c r="C2798" s="30">
        <f>INT(Raw_Orders!C2798)</f>
        <v>42672</v>
      </c>
      <c r="D2798" s="25">
        <f t="shared" si="129"/>
        <v>2016</v>
      </c>
      <c r="E2798" s="25">
        <f t="shared" si="130"/>
        <v>10</v>
      </c>
      <c r="F2798" s="25" t="str">
        <f t="shared" si="131"/>
        <v>Oct</v>
      </c>
      <c r="G2798" s="25">
        <f>Raw_Orders!G2798</f>
        <v>540</v>
      </c>
      <c r="H2798" s="29">
        <f>Raw_Orders!K2798</f>
        <v>2778.44</v>
      </c>
      <c r="I2798" s="25">
        <f>INDEX(tblAccounts[sales_rep_id],MATCH(B2798,tblAccounts[id],0))</f>
        <v>321880</v>
      </c>
      <c r="J2798" s="25">
        <f>INDEX(tblReps[region_id],MATCH(I2798,tblReps[id],0))</f>
        <v>3</v>
      </c>
      <c r="K2798" s="25" t="str">
        <f>INDEX(tblRegions[name],MATCH(J2798,tblRegions[id],0))</f>
        <v>Southeast</v>
      </c>
    </row>
    <row r="2799" spans="1:11" ht="15" customHeight="1" x14ac:dyDescent="0.3">
      <c r="A2799" s="25">
        <f>Raw_Orders!A2799</f>
        <v>2798</v>
      </c>
      <c r="B2799" s="25">
        <f>Raw_Orders!B2799</f>
        <v>3121</v>
      </c>
      <c r="C2799" s="30">
        <f>INT(Raw_Orders!C2799)</f>
        <v>42701</v>
      </c>
      <c r="D2799" s="25">
        <f t="shared" si="129"/>
        <v>2016</v>
      </c>
      <c r="E2799" s="25">
        <f t="shared" si="130"/>
        <v>11</v>
      </c>
      <c r="F2799" s="25" t="str">
        <f t="shared" si="131"/>
        <v>Nov</v>
      </c>
      <c r="G2799" s="25">
        <f>Raw_Orders!G2799</f>
        <v>20</v>
      </c>
      <c r="H2799" s="29">
        <f>Raw_Orders!K2799</f>
        <v>149.80000000000001</v>
      </c>
      <c r="I2799" s="25">
        <f>INDEX(tblAccounts[sales_rep_id],MATCH(B2799,tblAccounts[id],0))</f>
        <v>321880</v>
      </c>
      <c r="J2799" s="25">
        <f>INDEX(tblReps[region_id],MATCH(I2799,tblReps[id],0))</f>
        <v>3</v>
      </c>
      <c r="K2799" s="25" t="str">
        <f>INDEX(tblRegions[name],MATCH(J2799,tblRegions[id],0))</f>
        <v>Southeast</v>
      </c>
    </row>
    <row r="2800" spans="1:11" ht="15" customHeight="1" x14ac:dyDescent="0.3">
      <c r="A2800" s="25">
        <f>Raw_Orders!A2800</f>
        <v>2799</v>
      </c>
      <c r="B2800" s="25">
        <f>Raw_Orders!B2800</f>
        <v>3121</v>
      </c>
      <c r="C2800" s="30">
        <f>INT(Raw_Orders!C2800)</f>
        <v>42730</v>
      </c>
      <c r="D2800" s="25">
        <f t="shared" si="129"/>
        <v>2016</v>
      </c>
      <c r="E2800" s="25">
        <f t="shared" si="130"/>
        <v>12</v>
      </c>
      <c r="F2800" s="25" t="str">
        <f t="shared" si="131"/>
        <v>Dec</v>
      </c>
      <c r="G2800" s="25">
        <f>Raw_Orders!G2800</f>
        <v>519</v>
      </c>
      <c r="H2800" s="29">
        <f>Raw_Orders!K2800</f>
        <v>2677.35</v>
      </c>
      <c r="I2800" s="25">
        <f>INDEX(tblAccounts[sales_rep_id],MATCH(B2800,tblAccounts[id],0))</f>
        <v>321880</v>
      </c>
      <c r="J2800" s="25">
        <f>INDEX(tblReps[region_id],MATCH(I2800,tblReps[id],0))</f>
        <v>3</v>
      </c>
      <c r="K2800" s="25" t="str">
        <f>INDEX(tblRegions[name],MATCH(J2800,tblRegions[id],0))</f>
        <v>Southeast</v>
      </c>
    </row>
    <row r="2801" spans="1:11" ht="15" customHeight="1" x14ac:dyDescent="0.3">
      <c r="A2801" s="25">
        <f>Raw_Orders!A2801</f>
        <v>2800</v>
      </c>
      <c r="B2801" s="25">
        <f>Raw_Orders!B2801</f>
        <v>3131</v>
      </c>
      <c r="C2801" s="30">
        <f>INT(Raw_Orders!C2801)</f>
        <v>42430</v>
      </c>
      <c r="D2801" s="25">
        <f t="shared" si="129"/>
        <v>2016</v>
      </c>
      <c r="E2801" s="25">
        <f t="shared" si="130"/>
        <v>3</v>
      </c>
      <c r="F2801" s="25" t="str">
        <f t="shared" si="131"/>
        <v>Mar</v>
      </c>
      <c r="G2801" s="25">
        <f>Raw_Orders!G2801</f>
        <v>461</v>
      </c>
      <c r="H2801" s="29">
        <f>Raw_Orders!K2801</f>
        <v>2678.03</v>
      </c>
      <c r="I2801" s="25">
        <f>INDEX(tblAccounts[sales_rep_id],MATCH(B2801,tblAccounts[id],0))</f>
        <v>321890</v>
      </c>
      <c r="J2801" s="25">
        <f>INDEX(tblReps[region_id],MATCH(I2801,tblReps[id],0))</f>
        <v>3</v>
      </c>
      <c r="K2801" s="25" t="str">
        <f>INDEX(tblRegions[name],MATCH(J2801,tblRegions[id],0))</f>
        <v>Southeast</v>
      </c>
    </row>
    <row r="2802" spans="1:11" ht="15" customHeight="1" x14ac:dyDescent="0.3">
      <c r="A2802" s="25">
        <f>Raw_Orders!A2802</f>
        <v>2801</v>
      </c>
      <c r="B2802" s="25">
        <f>Raw_Orders!B2802</f>
        <v>3131</v>
      </c>
      <c r="C2802" s="30">
        <f>INT(Raw_Orders!C2802)</f>
        <v>42459</v>
      </c>
      <c r="D2802" s="25">
        <f t="shared" si="129"/>
        <v>2016</v>
      </c>
      <c r="E2802" s="25">
        <f t="shared" si="130"/>
        <v>3</v>
      </c>
      <c r="F2802" s="25" t="str">
        <f t="shared" si="131"/>
        <v>Mar</v>
      </c>
      <c r="G2802" s="25">
        <f>Raw_Orders!G2802</f>
        <v>377</v>
      </c>
      <c r="H2802" s="29">
        <f>Raw_Orders!K2802</f>
        <v>2122.71</v>
      </c>
      <c r="I2802" s="25">
        <f>INDEX(tblAccounts[sales_rep_id],MATCH(B2802,tblAccounts[id],0))</f>
        <v>321890</v>
      </c>
      <c r="J2802" s="25">
        <f>INDEX(tblReps[region_id],MATCH(I2802,tblReps[id],0))</f>
        <v>3</v>
      </c>
      <c r="K2802" s="25" t="str">
        <f>INDEX(tblRegions[name],MATCH(J2802,tblRegions[id],0))</f>
        <v>Southeast</v>
      </c>
    </row>
    <row r="2803" spans="1:11" ht="15" customHeight="1" x14ac:dyDescent="0.3">
      <c r="A2803" s="25">
        <f>Raw_Orders!A2803</f>
        <v>2802</v>
      </c>
      <c r="B2803" s="25">
        <f>Raw_Orders!B2803</f>
        <v>3131</v>
      </c>
      <c r="C2803" s="30">
        <f>INT(Raw_Orders!C2803)</f>
        <v>42488</v>
      </c>
      <c r="D2803" s="25">
        <f t="shared" si="129"/>
        <v>2016</v>
      </c>
      <c r="E2803" s="25">
        <f t="shared" si="130"/>
        <v>4</v>
      </c>
      <c r="F2803" s="25" t="str">
        <f t="shared" si="131"/>
        <v>Apr</v>
      </c>
      <c r="G2803" s="25">
        <f>Raw_Orders!G2803</f>
        <v>358</v>
      </c>
      <c r="H2803" s="29">
        <f>Raw_Orders!K2803</f>
        <v>1926.52</v>
      </c>
      <c r="I2803" s="25">
        <f>INDEX(tblAccounts[sales_rep_id],MATCH(B2803,tblAccounts[id],0))</f>
        <v>321890</v>
      </c>
      <c r="J2803" s="25">
        <f>INDEX(tblReps[region_id],MATCH(I2803,tblReps[id],0))</f>
        <v>3</v>
      </c>
      <c r="K2803" s="25" t="str">
        <f>INDEX(tblRegions[name],MATCH(J2803,tblRegions[id],0))</f>
        <v>Southeast</v>
      </c>
    </row>
    <row r="2804" spans="1:11" ht="15" customHeight="1" x14ac:dyDescent="0.3">
      <c r="A2804" s="25">
        <f>Raw_Orders!A2804</f>
        <v>2803</v>
      </c>
      <c r="B2804" s="25">
        <f>Raw_Orders!B2804</f>
        <v>3131</v>
      </c>
      <c r="C2804" s="30">
        <f>INT(Raw_Orders!C2804)</f>
        <v>42518</v>
      </c>
      <c r="D2804" s="25">
        <f t="shared" si="129"/>
        <v>2016</v>
      </c>
      <c r="E2804" s="25">
        <f t="shared" si="130"/>
        <v>5</v>
      </c>
      <c r="F2804" s="25" t="str">
        <f t="shared" si="131"/>
        <v>May</v>
      </c>
      <c r="G2804" s="25">
        <f>Raw_Orders!G2804</f>
        <v>339</v>
      </c>
      <c r="H2804" s="29">
        <f>Raw_Orders!K2804</f>
        <v>1802.3</v>
      </c>
      <c r="I2804" s="25">
        <f>INDEX(tblAccounts[sales_rep_id],MATCH(B2804,tblAccounts[id],0))</f>
        <v>321890</v>
      </c>
      <c r="J2804" s="25">
        <f>INDEX(tblReps[region_id],MATCH(I2804,tblReps[id],0))</f>
        <v>3</v>
      </c>
      <c r="K2804" s="25" t="str">
        <f>INDEX(tblRegions[name],MATCH(J2804,tblRegions[id],0))</f>
        <v>Southeast</v>
      </c>
    </row>
    <row r="2805" spans="1:11" ht="15" customHeight="1" x14ac:dyDescent="0.3">
      <c r="A2805" s="25">
        <f>Raw_Orders!A2805</f>
        <v>2804</v>
      </c>
      <c r="B2805" s="25">
        <f>Raw_Orders!B2805</f>
        <v>3131</v>
      </c>
      <c r="C2805" s="30">
        <f>INT(Raw_Orders!C2805)</f>
        <v>42547</v>
      </c>
      <c r="D2805" s="25">
        <f t="shared" si="129"/>
        <v>2016</v>
      </c>
      <c r="E2805" s="25">
        <f t="shared" si="130"/>
        <v>6</v>
      </c>
      <c r="F2805" s="25" t="str">
        <f t="shared" si="131"/>
        <v>Jun</v>
      </c>
      <c r="G2805" s="25">
        <f>Raw_Orders!G2805</f>
        <v>366</v>
      </c>
      <c r="H2805" s="29">
        <f>Raw_Orders!K2805</f>
        <v>1940.2</v>
      </c>
      <c r="I2805" s="25">
        <f>INDEX(tblAccounts[sales_rep_id],MATCH(B2805,tblAccounts[id],0))</f>
        <v>321890</v>
      </c>
      <c r="J2805" s="25">
        <f>INDEX(tblReps[region_id],MATCH(I2805,tblReps[id],0))</f>
        <v>3</v>
      </c>
      <c r="K2805" s="25" t="str">
        <f>INDEX(tblRegions[name],MATCH(J2805,tblRegions[id],0))</f>
        <v>Southeast</v>
      </c>
    </row>
    <row r="2806" spans="1:11" ht="15" customHeight="1" x14ac:dyDescent="0.3">
      <c r="A2806" s="25">
        <f>Raw_Orders!A2806</f>
        <v>2805</v>
      </c>
      <c r="B2806" s="25">
        <f>Raw_Orders!B2806</f>
        <v>3131</v>
      </c>
      <c r="C2806" s="30">
        <f>INT(Raw_Orders!C2806)</f>
        <v>42577</v>
      </c>
      <c r="D2806" s="25">
        <f t="shared" si="129"/>
        <v>2016</v>
      </c>
      <c r="E2806" s="25">
        <f t="shared" si="130"/>
        <v>7</v>
      </c>
      <c r="F2806" s="25" t="str">
        <f t="shared" si="131"/>
        <v>Jul</v>
      </c>
      <c r="G2806" s="25">
        <f>Raw_Orders!G2806</f>
        <v>48</v>
      </c>
      <c r="H2806" s="29">
        <f>Raw_Orders!K2806</f>
        <v>377.16</v>
      </c>
      <c r="I2806" s="25">
        <f>INDEX(tblAccounts[sales_rep_id],MATCH(B2806,tblAccounts[id],0))</f>
        <v>321890</v>
      </c>
      <c r="J2806" s="25">
        <f>INDEX(tblReps[region_id],MATCH(I2806,tblReps[id],0))</f>
        <v>3</v>
      </c>
      <c r="K2806" s="25" t="str">
        <f>INDEX(tblRegions[name],MATCH(J2806,tblRegions[id],0))</f>
        <v>Southeast</v>
      </c>
    </row>
    <row r="2807" spans="1:11" ht="15" customHeight="1" x14ac:dyDescent="0.3">
      <c r="A2807" s="25">
        <f>Raw_Orders!A2807</f>
        <v>2806</v>
      </c>
      <c r="B2807" s="25">
        <f>Raw_Orders!B2807</f>
        <v>3131</v>
      </c>
      <c r="C2807" s="30">
        <f>INT(Raw_Orders!C2807)</f>
        <v>42606</v>
      </c>
      <c r="D2807" s="25">
        <f t="shared" si="129"/>
        <v>2016</v>
      </c>
      <c r="E2807" s="25">
        <f t="shared" si="130"/>
        <v>8</v>
      </c>
      <c r="F2807" s="25" t="str">
        <f t="shared" si="131"/>
        <v>Aug</v>
      </c>
      <c r="G2807" s="25">
        <f>Raw_Orders!G2807</f>
        <v>343</v>
      </c>
      <c r="H2807" s="29">
        <f>Raw_Orders!K2807</f>
        <v>1840.41</v>
      </c>
      <c r="I2807" s="25">
        <f>INDEX(tblAccounts[sales_rep_id],MATCH(B2807,tblAccounts[id],0))</f>
        <v>321890</v>
      </c>
      <c r="J2807" s="25">
        <f>INDEX(tblReps[region_id],MATCH(I2807,tblReps[id],0))</f>
        <v>3</v>
      </c>
      <c r="K2807" s="25" t="str">
        <f>INDEX(tblRegions[name],MATCH(J2807,tblRegions[id],0))</f>
        <v>Southeast</v>
      </c>
    </row>
    <row r="2808" spans="1:11" ht="15" customHeight="1" x14ac:dyDescent="0.3">
      <c r="A2808" s="25">
        <f>Raw_Orders!A2808</f>
        <v>2807</v>
      </c>
      <c r="B2808" s="25">
        <f>Raw_Orders!B2808</f>
        <v>3131</v>
      </c>
      <c r="C2808" s="30">
        <f>INT(Raw_Orders!C2808)</f>
        <v>42635</v>
      </c>
      <c r="D2808" s="25">
        <f t="shared" si="129"/>
        <v>2016</v>
      </c>
      <c r="E2808" s="25">
        <f t="shared" si="130"/>
        <v>9</v>
      </c>
      <c r="F2808" s="25" t="str">
        <f t="shared" si="131"/>
        <v>Sep</v>
      </c>
      <c r="G2808" s="25">
        <f>Raw_Orders!G2808</f>
        <v>307</v>
      </c>
      <c r="H2808" s="29">
        <f>Raw_Orders!K2808</f>
        <v>1596.93</v>
      </c>
      <c r="I2808" s="25">
        <f>INDEX(tblAccounts[sales_rep_id],MATCH(B2808,tblAccounts[id],0))</f>
        <v>321890</v>
      </c>
      <c r="J2808" s="25">
        <f>INDEX(tblReps[region_id],MATCH(I2808,tblReps[id],0))</f>
        <v>3</v>
      </c>
      <c r="K2808" s="25" t="str">
        <f>INDEX(tblRegions[name],MATCH(J2808,tblRegions[id],0))</f>
        <v>Southeast</v>
      </c>
    </row>
    <row r="2809" spans="1:11" ht="15" customHeight="1" x14ac:dyDescent="0.3">
      <c r="A2809" s="25">
        <f>Raw_Orders!A2809</f>
        <v>2808</v>
      </c>
      <c r="B2809" s="25">
        <f>Raw_Orders!B2809</f>
        <v>3131</v>
      </c>
      <c r="C2809" s="30">
        <f>INT(Raw_Orders!C2809)</f>
        <v>42665</v>
      </c>
      <c r="D2809" s="25">
        <f t="shared" si="129"/>
        <v>2016</v>
      </c>
      <c r="E2809" s="25">
        <f t="shared" si="130"/>
        <v>10</v>
      </c>
      <c r="F2809" s="25" t="str">
        <f t="shared" si="131"/>
        <v>Oct</v>
      </c>
      <c r="G2809" s="25">
        <f>Raw_Orders!G2809</f>
        <v>313</v>
      </c>
      <c r="H2809" s="29">
        <f>Raw_Orders!K2809</f>
        <v>1682.58</v>
      </c>
      <c r="I2809" s="25">
        <f>INDEX(tblAccounts[sales_rep_id],MATCH(B2809,tblAccounts[id],0))</f>
        <v>321890</v>
      </c>
      <c r="J2809" s="25">
        <f>INDEX(tblReps[region_id],MATCH(I2809,tblReps[id],0))</f>
        <v>3</v>
      </c>
      <c r="K2809" s="25" t="str">
        <f>INDEX(tblRegions[name],MATCH(J2809,tblRegions[id],0))</f>
        <v>Southeast</v>
      </c>
    </row>
    <row r="2810" spans="1:11" ht="15" customHeight="1" x14ac:dyDescent="0.3">
      <c r="A2810" s="25">
        <f>Raw_Orders!A2810</f>
        <v>2809</v>
      </c>
      <c r="B2810" s="25">
        <f>Raw_Orders!B2810</f>
        <v>3131</v>
      </c>
      <c r="C2810" s="30">
        <f>INT(Raw_Orders!C2810)</f>
        <v>42695</v>
      </c>
      <c r="D2810" s="25">
        <f t="shared" si="129"/>
        <v>2016</v>
      </c>
      <c r="E2810" s="25">
        <f t="shared" si="130"/>
        <v>11</v>
      </c>
      <c r="F2810" s="25" t="str">
        <f t="shared" si="131"/>
        <v>Nov</v>
      </c>
      <c r="G2810" s="25">
        <f>Raw_Orders!G2810</f>
        <v>495</v>
      </c>
      <c r="H2810" s="29">
        <f>Raw_Orders!K2810</f>
        <v>2564.54</v>
      </c>
      <c r="I2810" s="25">
        <f>INDEX(tblAccounts[sales_rep_id],MATCH(B2810,tblAccounts[id],0))</f>
        <v>321890</v>
      </c>
      <c r="J2810" s="25">
        <f>INDEX(tblReps[region_id],MATCH(I2810,tblReps[id],0))</f>
        <v>3</v>
      </c>
      <c r="K2810" s="25" t="str">
        <f>INDEX(tblRegions[name],MATCH(J2810,tblRegions[id],0))</f>
        <v>Southeast</v>
      </c>
    </row>
    <row r="2811" spans="1:11" ht="15" customHeight="1" x14ac:dyDescent="0.3">
      <c r="A2811" s="25">
        <f>Raw_Orders!A2811</f>
        <v>2810</v>
      </c>
      <c r="B2811" s="25">
        <f>Raw_Orders!B2811</f>
        <v>3131</v>
      </c>
      <c r="C2811" s="30">
        <f>INT(Raw_Orders!C2811)</f>
        <v>42725</v>
      </c>
      <c r="D2811" s="25">
        <f t="shared" si="129"/>
        <v>2016</v>
      </c>
      <c r="E2811" s="25">
        <f t="shared" si="130"/>
        <v>12</v>
      </c>
      <c r="F2811" s="25" t="str">
        <f t="shared" si="131"/>
        <v>Dec</v>
      </c>
      <c r="G2811" s="25">
        <f>Raw_Orders!G2811</f>
        <v>347</v>
      </c>
      <c r="H2811" s="29">
        <f>Raw_Orders!K2811</f>
        <v>1835.98</v>
      </c>
      <c r="I2811" s="25">
        <f>INDEX(tblAccounts[sales_rep_id],MATCH(B2811,tblAccounts[id],0))</f>
        <v>321890</v>
      </c>
      <c r="J2811" s="25">
        <f>INDEX(tblReps[region_id],MATCH(I2811,tblReps[id],0))</f>
        <v>3</v>
      </c>
      <c r="K2811" s="25" t="str">
        <f>INDEX(tblRegions[name],MATCH(J2811,tblRegions[id],0))</f>
        <v>Southeast</v>
      </c>
    </row>
    <row r="2812" spans="1:11" ht="15" customHeight="1" x14ac:dyDescent="0.3">
      <c r="A2812" s="25">
        <f>Raw_Orders!A2812</f>
        <v>2811</v>
      </c>
      <c r="B2812" s="25">
        <f>Raw_Orders!B2812</f>
        <v>3141</v>
      </c>
      <c r="C2812" s="30">
        <f>INT(Raw_Orders!C2812)</f>
        <v>41616</v>
      </c>
      <c r="D2812" s="25">
        <f t="shared" si="129"/>
        <v>2013</v>
      </c>
      <c r="E2812" s="25">
        <f t="shared" si="130"/>
        <v>12</v>
      </c>
      <c r="F2812" s="25" t="str">
        <f t="shared" si="131"/>
        <v>Dec</v>
      </c>
      <c r="G2812" s="25">
        <f>Raw_Orders!G2812</f>
        <v>526</v>
      </c>
      <c r="H2812" s="29">
        <f>Raw_Orders!K2812</f>
        <v>2702.99</v>
      </c>
      <c r="I2812" s="25">
        <f>INDEX(tblAccounts[sales_rep_id],MATCH(B2812,tblAccounts[id],0))</f>
        <v>321800</v>
      </c>
      <c r="J2812" s="25">
        <f>INDEX(tblReps[region_id],MATCH(I2812,tblReps[id],0))</f>
        <v>3</v>
      </c>
      <c r="K2812" s="25" t="str">
        <f>INDEX(tblRegions[name],MATCH(J2812,tblRegions[id],0))</f>
        <v>Southeast</v>
      </c>
    </row>
    <row r="2813" spans="1:11" ht="15" customHeight="1" x14ac:dyDescent="0.3">
      <c r="A2813" s="25">
        <f>Raw_Orders!A2813</f>
        <v>2812</v>
      </c>
      <c r="B2813" s="25">
        <f>Raw_Orders!B2813</f>
        <v>3141</v>
      </c>
      <c r="C2813" s="30">
        <f>INT(Raw_Orders!C2813)</f>
        <v>41645</v>
      </c>
      <c r="D2813" s="25">
        <f t="shared" si="129"/>
        <v>2014</v>
      </c>
      <c r="E2813" s="25">
        <f t="shared" si="130"/>
        <v>1</v>
      </c>
      <c r="F2813" s="25" t="str">
        <f t="shared" si="131"/>
        <v>Jan</v>
      </c>
      <c r="G2813" s="25">
        <f>Raw_Orders!G2813</f>
        <v>489</v>
      </c>
      <c r="H2813" s="29">
        <f>Raw_Orders!K2813</f>
        <v>2457.61</v>
      </c>
      <c r="I2813" s="25">
        <f>INDEX(tblAccounts[sales_rep_id],MATCH(B2813,tblAccounts[id],0))</f>
        <v>321800</v>
      </c>
      <c r="J2813" s="25">
        <f>INDEX(tblReps[region_id],MATCH(I2813,tblReps[id],0))</f>
        <v>3</v>
      </c>
      <c r="K2813" s="25" t="str">
        <f>INDEX(tblRegions[name],MATCH(J2813,tblRegions[id],0))</f>
        <v>Southeast</v>
      </c>
    </row>
    <row r="2814" spans="1:11" ht="15" customHeight="1" x14ac:dyDescent="0.3">
      <c r="A2814" s="25">
        <f>Raw_Orders!A2814</f>
        <v>2813</v>
      </c>
      <c r="B2814" s="25">
        <f>Raw_Orders!B2814</f>
        <v>3141</v>
      </c>
      <c r="C2814" s="30">
        <f>INT(Raw_Orders!C2814)</f>
        <v>41674</v>
      </c>
      <c r="D2814" s="25">
        <f t="shared" si="129"/>
        <v>2014</v>
      </c>
      <c r="E2814" s="25">
        <f t="shared" si="130"/>
        <v>2</v>
      </c>
      <c r="F2814" s="25" t="str">
        <f t="shared" si="131"/>
        <v>Feb</v>
      </c>
      <c r="G2814" s="25">
        <f>Raw_Orders!G2814</f>
        <v>536</v>
      </c>
      <c r="H2814" s="29">
        <f>Raw_Orders!K2814</f>
        <v>2776</v>
      </c>
      <c r="I2814" s="25">
        <f>INDEX(tblAccounts[sales_rep_id],MATCH(B2814,tblAccounts[id],0))</f>
        <v>321800</v>
      </c>
      <c r="J2814" s="25">
        <f>INDEX(tblReps[region_id],MATCH(I2814,tblReps[id],0))</f>
        <v>3</v>
      </c>
      <c r="K2814" s="25" t="str">
        <f>INDEX(tblRegions[name],MATCH(J2814,tblRegions[id],0))</f>
        <v>Southeast</v>
      </c>
    </row>
    <row r="2815" spans="1:11" ht="15" customHeight="1" x14ac:dyDescent="0.3">
      <c r="A2815" s="25">
        <f>Raw_Orders!A2815</f>
        <v>2814</v>
      </c>
      <c r="B2815" s="25">
        <f>Raw_Orders!B2815</f>
        <v>3141</v>
      </c>
      <c r="C2815" s="30">
        <f>INT(Raw_Orders!C2815)</f>
        <v>41703</v>
      </c>
      <c r="D2815" s="25">
        <f t="shared" si="129"/>
        <v>2014</v>
      </c>
      <c r="E2815" s="25">
        <f t="shared" si="130"/>
        <v>3</v>
      </c>
      <c r="F2815" s="25" t="str">
        <f t="shared" si="131"/>
        <v>Mar</v>
      </c>
      <c r="G2815" s="25">
        <f>Raw_Orders!G2815</f>
        <v>513</v>
      </c>
      <c r="H2815" s="29">
        <f>Raw_Orders!K2815</f>
        <v>2609.9499999999998</v>
      </c>
      <c r="I2815" s="25">
        <f>INDEX(tblAccounts[sales_rep_id],MATCH(B2815,tblAccounts[id],0))</f>
        <v>321800</v>
      </c>
      <c r="J2815" s="25">
        <f>INDEX(tblReps[region_id],MATCH(I2815,tblReps[id],0))</f>
        <v>3</v>
      </c>
      <c r="K2815" s="25" t="str">
        <f>INDEX(tblRegions[name],MATCH(J2815,tblRegions[id],0))</f>
        <v>Southeast</v>
      </c>
    </row>
    <row r="2816" spans="1:11" ht="15" customHeight="1" x14ac:dyDescent="0.3">
      <c r="A2816" s="25">
        <f>Raw_Orders!A2816</f>
        <v>2815</v>
      </c>
      <c r="B2816" s="25">
        <f>Raw_Orders!B2816</f>
        <v>3141</v>
      </c>
      <c r="C2816" s="30">
        <f>INT(Raw_Orders!C2816)</f>
        <v>41733</v>
      </c>
      <c r="D2816" s="25">
        <f t="shared" si="129"/>
        <v>2014</v>
      </c>
      <c r="E2816" s="25">
        <f t="shared" si="130"/>
        <v>4</v>
      </c>
      <c r="F2816" s="25" t="str">
        <f t="shared" si="131"/>
        <v>Apr</v>
      </c>
      <c r="G2816" s="25">
        <f>Raw_Orders!G2816</f>
        <v>515</v>
      </c>
      <c r="H2816" s="29">
        <f>Raw_Orders!K2816</f>
        <v>2604.85</v>
      </c>
      <c r="I2816" s="25">
        <f>INDEX(tblAccounts[sales_rep_id],MATCH(B2816,tblAccounts[id],0))</f>
        <v>321800</v>
      </c>
      <c r="J2816" s="25">
        <f>INDEX(tblReps[region_id],MATCH(I2816,tblReps[id],0))</f>
        <v>3</v>
      </c>
      <c r="K2816" s="25" t="str">
        <f>INDEX(tblRegions[name],MATCH(J2816,tblRegions[id],0))</f>
        <v>Southeast</v>
      </c>
    </row>
    <row r="2817" spans="1:11" ht="15" customHeight="1" x14ac:dyDescent="0.3">
      <c r="A2817" s="25">
        <f>Raw_Orders!A2817</f>
        <v>2816</v>
      </c>
      <c r="B2817" s="25">
        <f>Raw_Orders!B2817</f>
        <v>3141</v>
      </c>
      <c r="C2817" s="30">
        <f>INT(Raw_Orders!C2817)</f>
        <v>41763</v>
      </c>
      <c r="D2817" s="25">
        <f t="shared" si="129"/>
        <v>2014</v>
      </c>
      <c r="E2817" s="25">
        <f t="shared" si="130"/>
        <v>5</v>
      </c>
      <c r="F2817" s="25" t="str">
        <f t="shared" si="131"/>
        <v>May</v>
      </c>
      <c r="G2817" s="25">
        <f>Raw_Orders!G2817</f>
        <v>512</v>
      </c>
      <c r="H2817" s="29">
        <f>Raw_Orders!K2817</f>
        <v>2572.38</v>
      </c>
      <c r="I2817" s="25">
        <f>INDEX(tblAccounts[sales_rep_id],MATCH(B2817,tblAccounts[id],0))</f>
        <v>321800</v>
      </c>
      <c r="J2817" s="25">
        <f>INDEX(tblReps[region_id],MATCH(I2817,tblReps[id],0))</f>
        <v>3</v>
      </c>
      <c r="K2817" s="25" t="str">
        <f>INDEX(tblRegions[name],MATCH(J2817,tblRegions[id],0))</f>
        <v>Southeast</v>
      </c>
    </row>
    <row r="2818" spans="1:11" ht="15" customHeight="1" x14ac:dyDescent="0.3">
      <c r="A2818" s="25">
        <f>Raw_Orders!A2818</f>
        <v>2817</v>
      </c>
      <c r="B2818" s="25">
        <f>Raw_Orders!B2818</f>
        <v>3141</v>
      </c>
      <c r="C2818" s="30">
        <f>INT(Raw_Orders!C2818)</f>
        <v>41792</v>
      </c>
      <c r="D2818" s="25">
        <f t="shared" ref="D2818:D2881" si="132">YEAR(C2818)</f>
        <v>2014</v>
      </c>
      <c r="E2818" s="25">
        <f t="shared" ref="E2818:E2881" si="133">MONTH(C2818)</f>
        <v>6</v>
      </c>
      <c r="F2818" s="25" t="str">
        <f t="shared" ref="F2818:F2881" si="134">TEXT(C2818,"mmm")</f>
        <v>Jun</v>
      </c>
      <c r="G2818" s="25">
        <f>Raw_Orders!G2818</f>
        <v>558</v>
      </c>
      <c r="H2818" s="29">
        <f>Raw_Orders!K2818</f>
        <v>2821.96</v>
      </c>
      <c r="I2818" s="25">
        <f>INDEX(tblAccounts[sales_rep_id],MATCH(B2818,tblAccounts[id],0))</f>
        <v>321800</v>
      </c>
      <c r="J2818" s="25">
        <f>INDEX(tblReps[region_id],MATCH(I2818,tblReps[id],0))</f>
        <v>3</v>
      </c>
      <c r="K2818" s="25" t="str">
        <f>INDEX(tblRegions[name],MATCH(J2818,tblRegions[id],0))</f>
        <v>Southeast</v>
      </c>
    </row>
    <row r="2819" spans="1:11" ht="15" customHeight="1" x14ac:dyDescent="0.3">
      <c r="A2819" s="25">
        <f>Raw_Orders!A2819</f>
        <v>2818</v>
      </c>
      <c r="B2819" s="25">
        <f>Raw_Orders!B2819</f>
        <v>3141</v>
      </c>
      <c r="C2819" s="30">
        <f>INT(Raw_Orders!C2819)</f>
        <v>41821</v>
      </c>
      <c r="D2819" s="25">
        <f t="shared" si="132"/>
        <v>2014</v>
      </c>
      <c r="E2819" s="25">
        <f t="shared" si="133"/>
        <v>7</v>
      </c>
      <c r="F2819" s="25" t="str">
        <f t="shared" si="134"/>
        <v>Jul</v>
      </c>
      <c r="G2819" s="25">
        <f>Raw_Orders!G2819</f>
        <v>482</v>
      </c>
      <c r="H2819" s="29">
        <f>Raw_Orders!K2819</f>
        <v>2405.1799999999998</v>
      </c>
      <c r="I2819" s="25">
        <f>INDEX(tblAccounts[sales_rep_id],MATCH(B2819,tblAccounts[id],0))</f>
        <v>321800</v>
      </c>
      <c r="J2819" s="25">
        <f>INDEX(tblReps[region_id],MATCH(I2819,tblReps[id],0))</f>
        <v>3</v>
      </c>
      <c r="K2819" s="25" t="str">
        <f>INDEX(tblRegions[name],MATCH(J2819,tblRegions[id],0))</f>
        <v>Southeast</v>
      </c>
    </row>
    <row r="2820" spans="1:11" ht="15" customHeight="1" x14ac:dyDescent="0.3">
      <c r="A2820" s="25">
        <f>Raw_Orders!A2820</f>
        <v>2819</v>
      </c>
      <c r="B2820" s="25">
        <f>Raw_Orders!B2820</f>
        <v>3141</v>
      </c>
      <c r="C2820" s="30">
        <f>INT(Raw_Orders!C2820)</f>
        <v>41850</v>
      </c>
      <c r="D2820" s="25">
        <f t="shared" si="132"/>
        <v>2014</v>
      </c>
      <c r="E2820" s="25">
        <f t="shared" si="133"/>
        <v>7</v>
      </c>
      <c r="F2820" s="25" t="str">
        <f t="shared" si="134"/>
        <v>Jul</v>
      </c>
      <c r="G2820" s="25">
        <f>Raw_Orders!G2820</f>
        <v>567</v>
      </c>
      <c r="H2820" s="29">
        <f>Raw_Orders!K2820</f>
        <v>2959.33</v>
      </c>
      <c r="I2820" s="25">
        <f>INDEX(tblAccounts[sales_rep_id],MATCH(B2820,tblAccounts[id],0))</f>
        <v>321800</v>
      </c>
      <c r="J2820" s="25">
        <f>INDEX(tblReps[region_id],MATCH(I2820,tblReps[id],0))</f>
        <v>3</v>
      </c>
      <c r="K2820" s="25" t="str">
        <f>INDEX(tblRegions[name],MATCH(J2820,tblRegions[id],0))</f>
        <v>Southeast</v>
      </c>
    </row>
    <row r="2821" spans="1:11" ht="15" customHeight="1" x14ac:dyDescent="0.3">
      <c r="A2821" s="25">
        <f>Raw_Orders!A2821</f>
        <v>2820</v>
      </c>
      <c r="B2821" s="25">
        <f>Raw_Orders!B2821</f>
        <v>3141</v>
      </c>
      <c r="C2821" s="30">
        <f>INT(Raw_Orders!C2821)</f>
        <v>41879</v>
      </c>
      <c r="D2821" s="25">
        <f t="shared" si="132"/>
        <v>2014</v>
      </c>
      <c r="E2821" s="25">
        <f t="shared" si="133"/>
        <v>8</v>
      </c>
      <c r="F2821" s="25" t="str">
        <f t="shared" si="134"/>
        <v>Aug</v>
      </c>
      <c r="G2821" s="25">
        <f>Raw_Orders!G2821</f>
        <v>489</v>
      </c>
      <c r="H2821" s="29">
        <f>Raw_Orders!K2821</f>
        <v>2440.11</v>
      </c>
      <c r="I2821" s="25">
        <f>INDEX(tblAccounts[sales_rep_id],MATCH(B2821,tblAccounts[id],0))</f>
        <v>321800</v>
      </c>
      <c r="J2821" s="25">
        <f>INDEX(tblReps[region_id],MATCH(I2821,tblReps[id],0))</f>
        <v>3</v>
      </c>
      <c r="K2821" s="25" t="str">
        <f>INDEX(tblRegions[name],MATCH(J2821,tblRegions[id],0))</f>
        <v>Southeast</v>
      </c>
    </row>
    <row r="2822" spans="1:11" ht="15" customHeight="1" x14ac:dyDescent="0.3">
      <c r="A2822" s="25">
        <f>Raw_Orders!A2822</f>
        <v>2821</v>
      </c>
      <c r="B2822" s="25">
        <f>Raw_Orders!B2822</f>
        <v>3141</v>
      </c>
      <c r="C2822" s="30">
        <f>INT(Raw_Orders!C2822)</f>
        <v>41909</v>
      </c>
      <c r="D2822" s="25">
        <f t="shared" si="132"/>
        <v>2014</v>
      </c>
      <c r="E2822" s="25">
        <f t="shared" si="133"/>
        <v>9</v>
      </c>
      <c r="F2822" s="25" t="str">
        <f t="shared" si="134"/>
        <v>Sep</v>
      </c>
      <c r="G2822" s="25">
        <f>Raw_Orders!G2822</f>
        <v>444</v>
      </c>
      <c r="H2822" s="29">
        <f>Raw_Orders!K2822</f>
        <v>2234.34</v>
      </c>
      <c r="I2822" s="25">
        <f>INDEX(tblAccounts[sales_rep_id],MATCH(B2822,tblAccounts[id],0))</f>
        <v>321800</v>
      </c>
      <c r="J2822" s="25">
        <f>INDEX(tblReps[region_id],MATCH(I2822,tblReps[id],0))</f>
        <v>3</v>
      </c>
      <c r="K2822" s="25" t="str">
        <f>INDEX(tblRegions[name],MATCH(J2822,tblRegions[id],0))</f>
        <v>Southeast</v>
      </c>
    </row>
    <row r="2823" spans="1:11" ht="15" customHeight="1" x14ac:dyDescent="0.3">
      <c r="A2823" s="25">
        <f>Raw_Orders!A2823</f>
        <v>2822</v>
      </c>
      <c r="B2823" s="25">
        <f>Raw_Orders!B2823</f>
        <v>3141</v>
      </c>
      <c r="C2823" s="30">
        <f>INT(Raw_Orders!C2823)</f>
        <v>41938</v>
      </c>
      <c r="D2823" s="25">
        <f t="shared" si="132"/>
        <v>2014</v>
      </c>
      <c r="E2823" s="25">
        <f t="shared" si="133"/>
        <v>10</v>
      </c>
      <c r="F2823" s="25" t="str">
        <f t="shared" si="134"/>
        <v>Oct</v>
      </c>
      <c r="G2823" s="25">
        <f>Raw_Orders!G2823</f>
        <v>531</v>
      </c>
      <c r="H2823" s="29">
        <f>Raw_Orders!K2823</f>
        <v>2740.38</v>
      </c>
      <c r="I2823" s="25">
        <f>INDEX(tblAccounts[sales_rep_id],MATCH(B2823,tblAccounts[id],0))</f>
        <v>321800</v>
      </c>
      <c r="J2823" s="25">
        <f>INDEX(tblReps[region_id],MATCH(I2823,tblReps[id],0))</f>
        <v>3</v>
      </c>
      <c r="K2823" s="25" t="str">
        <f>INDEX(tblRegions[name],MATCH(J2823,tblRegions[id],0))</f>
        <v>Southeast</v>
      </c>
    </row>
    <row r="2824" spans="1:11" ht="15" customHeight="1" x14ac:dyDescent="0.3">
      <c r="A2824" s="25">
        <f>Raw_Orders!A2824</f>
        <v>2823</v>
      </c>
      <c r="B2824" s="25">
        <f>Raw_Orders!B2824</f>
        <v>3141</v>
      </c>
      <c r="C2824" s="30">
        <f>INT(Raw_Orders!C2824)</f>
        <v>41967</v>
      </c>
      <c r="D2824" s="25">
        <f t="shared" si="132"/>
        <v>2014</v>
      </c>
      <c r="E2824" s="25">
        <f t="shared" si="133"/>
        <v>11</v>
      </c>
      <c r="F2824" s="25" t="str">
        <f t="shared" si="134"/>
        <v>Nov</v>
      </c>
      <c r="G2824" s="25">
        <f>Raw_Orders!G2824</f>
        <v>750</v>
      </c>
      <c r="H2824" s="29">
        <f>Raw_Orders!K2824</f>
        <v>4005.42</v>
      </c>
      <c r="I2824" s="25">
        <f>INDEX(tblAccounts[sales_rep_id],MATCH(B2824,tblAccounts[id],0))</f>
        <v>321800</v>
      </c>
      <c r="J2824" s="25">
        <f>INDEX(tblReps[region_id],MATCH(I2824,tblReps[id],0))</f>
        <v>3</v>
      </c>
      <c r="K2824" s="25" t="str">
        <f>INDEX(tblRegions[name],MATCH(J2824,tblRegions[id],0))</f>
        <v>Southeast</v>
      </c>
    </row>
    <row r="2825" spans="1:11" ht="15" customHeight="1" x14ac:dyDescent="0.3">
      <c r="A2825" s="25">
        <f>Raw_Orders!A2825</f>
        <v>2824</v>
      </c>
      <c r="B2825" s="25">
        <f>Raw_Orders!B2825</f>
        <v>3141</v>
      </c>
      <c r="C2825" s="30">
        <f>INT(Raw_Orders!C2825)</f>
        <v>41997</v>
      </c>
      <c r="D2825" s="25">
        <f t="shared" si="132"/>
        <v>2014</v>
      </c>
      <c r="E2825" s="25">
        <f t="shared" si="133"/>
        <v>12</v>
      </c>
      <c r="F2825" s="25" t="str">
        <f t="shared" si="134"/>
        <v>Dec</v>
      </c>
      <c r="G2825" s="25">
        <f>Raw_Orders!G2825</f>
        <v>536</v>
      </c>
      <c r="H2825" s="29">
        <f>Raw_Orders!K2825</f>
        <v>2769.78</v>
      </c>
      <c r="I2825" s="25">
        <f>INDEX(tblAccounts[sales_rep_id],MATCH(B2825,tblAccounts[id],0))</f>
        <v>321800</v>
      </c>
      <c r="J2825" s="25">
        <f>INDEX(tblReps[region_id],MATCH(I2825,tblReps[id],0))</f>
        <v>3</v>
      </c>
      <c r="K2825" s="25" t="str">
        <f>INDEX(tblRegions[name],MATCH(J2825,tblRegions[id],0))</f>
        <v>Southeast</v>
      </c>
    </row>
    <row r="2826" spans="1:11" ht="15" customHeight="1" x14ac:dyDescent="0.3">
      <c r="A2826" s="25">
        <f>Raw_Orders!A2826</f>
        <v>2825</v>
      </c>
      <c r="B2826" s="25">
        <f>Raw_Orders!B2826</f>
        <v>3141</v>
      </c>
      <c r="C2826" s="30">
        <f>INT(Raw_Orders!C2826)</f>
        <v>42027</v>
      </c>
      <c r="D2826" s="25">
        <f t="shared" si="132"/>
        <v>2015</v>
      </c>
      <c r="E2826" s="25">
        <f t="shared" si="133"/>
        <v>1</v>
      </c>
      <c r="F2826" s="25" t="str">
        <f t="shared" si="134"/>
        <v>Jan</v>
      </c>
      <c r="G2826" s="25">
        <f>Raw_Orders!G2826</f>
        <v>506</v>
      </c>
      <c r="H2826" s="29">
        <f>Raw_Orders!K2826</f>
        <v>2613.8200000000002</v>
      </c>
      <c r="I2826" s="25">
        <f>INDEX(tblAccounts[sales_rep_id],MATCH(B2826,tblAccounts[id],0))</f>
        <v>321800</v>
      </c>
      <c r="J2826" s="25">
        <f>INDEX(tblReps[region_id],MATCH(I2826,tblReps[id],0))</f>
        <v>3</v>
      </c>
      <c r="K2826" s="25" t="str">
        <f>INDEX(tblRegions[name],MATCH(J2826,tblRegions[id],0))</f>
        <v>Southeast</v>
      </c>
    </row>
    <row r="2827" spans="1:11" ht="15" customHeight="1" x14ac:dyDescent="0.3">
      <c r="A2827" s="25">
        <f>Raw_Orders!A2827</f>
        <v>2826</v>
      </c>
      <c r="B2827" s="25">
        <f>Raw_Orders!B2827</f>
        <v>3141</v>
      </c>
      <c r="C2827" s="30">
        <f>INT(Raw_Orders!C2827)</f>
        <v>42056</v>
      </c>
      <c r="D2827" s="25">
        <f t="shared" si="132"/>
        <v>2015</v>
      </c>
      <c r="E2827" s="25">
        <f t="shared" si="133"/>
        <v>2</v>
      </c>
      <c r="F2827" s="25" t="str">
        <f t="shared" si="134"/>
        <v>Feb</v>
      </c>
      <c r="G2827" s="25">
        <f>Raw_Orders!G2827</f>
        <v>528</v>
      </c>
      <c r="H2827" s="29">
        <f>Raw_Orders!K2827</f>
        <v>2714.13</v>
      </c>
      <c r="I2827" s="25">
        <f>INDEX(tblAccounts[sales_rep_id],MATCH(B2827,tblAccounts[id],0))</f>
        <v>321800</v>
      </c>
      <c r="J2827" s="25">
        <f>INDEX(tblReps[region_id],MATCH(I2827,tblReps[id],0))</f>
        <v>3</v>
      </c>
      <c r="K2827" s="25" t="str">
        <f>INDEX(tblRegions[name],MATCH(J2827,tblRegions[id],0))</f>
        <v>Southeast</v>
      </c>
    </row>
    <row r="2828" spans="1:11" ht="15" customHeight="1" x14ac:dyDescent="0.3">
      <c r="A2828" s="25">
        <f>Raw_Orders!A2828</f>
        <v>2827</v>
      </c>
      <c r="B2828" s="25">
        <f>Raw_Orders!B2828</f>
        <v>3141</v>
      </c>
      <c r="C2828" s="30">
        <f>INT(Raw_Orders!C2828)</f>
        <v>42085</v>
      </c>
      <c r="D2828" s="25">
        <f t="shared" si="132"/>
        <v>2015</v>
      </c>
      <c r="E2828" s="25">
        <f t="shared" si="133"/>
        <v>3</v>
      </c>
      <c r="F2828" s="25" t="str">
        <f t="shared" si="134"/>
        <v>Mar</v>
      </c>
      <c r="G2828" s="25">
        <f>Raw_Orders!G2828</f>
        <v>527</v>
      </c>
      <c r="H2828" s="29">
        <f>Raw_Orders!K2828</f>
        <v>2672.23</v>
      </c>
      <c r="I2828" s="25">
        <f>INDEX(tblAccounts[sales_rep_id],MATCH(B2828,tblAccounts[id],0))</f>
        <v>321800</v>
      </c>
      <c r="J2828" s="25">
        <f>INDEX(tblReps[region_id],MATCH(I2828,tblReps[id],0))</f>
        <v>3</v>
      </c>
      <c r="K2828" s="25" t="str">
        <f>INDEX(tblRegions[name],MATCH(J2828,tblRegions[id],0))</f>
        <v>Southeast</v>
      </c>
    </row>
    <row r="2829" spans="1:11" ht="15" customHeight="1" x14ac:dyDescent="0.3">
      <c r="A2829" s="25">
        <f>Raw_Orders!A2829</f>
        <v>2828</v>
      </c>
      <c r="B2829" s="25">
        <f>Raw_Orders!B2829</f>
        <v>3141</v>
      </c>
      <c r="C2829" s="30">
        <f>INT(Raw_Orders!C2829)</f>
        <v>42115</v>
      </c>
      <c r="D2829" s="25">
        <f t="shared" si="132"/>
        <v>2015</v>
      </c>
      <c r="E2829" s="25">
        <f t="shared" si="133"/>
        <v>4</v>
      </c>
      <c r="F2829" s="25" t="str">
        <f t="shared" si="134"/>
        <v>Apr</v>
      </c>
      <c r="G2829" s="25">
        <f>Raw_Orders!G2829</f>
        <v>559</v>
      </c>
      <c r="H2829" s="29">
        <f>Raw_Orders!K2829</f>
        <v>2917.74</v>
      </c>
      <c r="I2829" s="25">
        <f>INDEX(tblAccounts[sales_rep_id],MATCH(B2829,tblAccounts[id],0))</f>
        <v>321800</v>
      </c>
      <c r="J2829" s="25">
        <f>INDEX(tblReps[region_id],MATCH(I2829,tblReps[id],0))</f>
        <v>3</v>
      </c>
      <c r="K2829" s="25" t="str">
        <f>INDEX(tblRegions[name],MATCH(J2829,tblRegions[id],0))</f>
        <v>Southeast</v>
      </c>
    </row>
    <row r="2830" spans="1:11" ht="15" customHeight="1" x14ac:dyDescent="0.3">
      <c r="A2830" s="25">
        <f>Raw_Orders!A2830</f>
        <v>2829</v>
      </c>
      <c r="B2830" s="25">
        <f>Raw_Orders!B2830</f>
        <v>3141</v>
      </c>
      <c r="C2830" s="30">
        <f>INT(Raw_Orders!C2830)</f>
        <v>42145</v>
      </c>
      <c r="D2830" s="25">
        <f t="shared" si="132"/>
        <v>2015</v>
      </c>
      <c r="E2830" s="25">
        <f t="shared" si="133"/>
        <v>5</v>
      </c>
      <c r="F2830" s="25" t="str">
        <f t="shared" si="134"/>
        <v>May</v>
      </c>
      <c r="G2830" s="25">
        <f>Raw_Orders!G2830</f>
        <v>549</v>
      </c>
      <c r="H2830" s="29">
        <f>Raw_Orders!K2830</f>
        <v>2827.15</v>
      </c>
      <c r="I2830" s="25">
        <f>INDEX(tblAccounts[sales_rep_id],MATCH(B2830,tblAccounts[id],0))</f>
        <v>321800</v>
      </c>
      <c r="J2830" s="25">
        <f>INDEX(tblReps[region_id],MATCH(I2830,tblReps[id],0))</f>
        <v>3</v>
      </c>
      <c r="K2830" s="25" t="str">
        <f>INDEX(tblRegions[name],MATCH(J2830,tblRegions[id],0))</f>
        <v>Southeast</v>
      </c>
    </row>
    <row r="2831" spans="1:11" ht="15" customHeight="1" x14ac:dyDescent="0.3">
      <c r="A2831" s="25">
        <f>Raw_Orders!A2831</f>
        <v>2830</v>
      </c>
      <c r="B2831" s="25">
        <f>Raw_Orders!B2831</f>
        <v>3141</v>
      </c>
      <c r="C2831" s="30">
        <f>INT(Raw_Orders!C2831)</f>
        <v>42175</v>
      </c>
      <c r="D2831" s="25">
        <f t="shared" si="132"/>
        <v>2015</v>
      </c>
      <c r="E2831" s="25">
        <f t="shared" si="133"/>
        <v>6</v>
      </c>
      <c r="F2831" s="25" t="str">
        <f t="shared" si="134"/>
        <v>Jun</v>
      </c>
      <c r="G2831" s="25">
        <f>Raw_Orders!G2831</f>
        <v>739</v>
      </c>
      <c r="H2831" s="29">
        <f>Raw_Orders!K2831</f>
        <v>3809.01</v>
      </c>
      <c r="I2831" s="25">
        <f>INDEX(tblAccounts[sales_rep_id],MATCH(B2831,tblAccounts[id],0))</f>
        <v>321800</v>
      </c>
      <c r="J2831" s="25">
        <f>INDEX(tblReps[region_id],MATCH(I2831,tblReps[id],0))</f>
        <v>3</v>
      </c>
      <c r="K2831" s="25" t="str">
        <f>INDEX(tblRegions[name],MATCH(J2831,tblRegions[id],0))</f>
        <v>Southeast</v>
      </c>
    </row>
    <row r="2832" spans="1:11" ht="15" customHeight="1" x14ac:dyDescent="0.3">
      <c r="A2832" s="25">
        <f>Raw_Orders!A2832</f>
        <v>2831</v>
      </c>
      <c r="B2832" s="25">
        <f>Raw_Orders!B2832</f>
        <v>3141</v>
      </c>
      <c r="C2832" s="30">
        <f>INT(Raw_Orders!C2832)</f>
        <v>42204</v>
      </c>
      <c r="D2832" s="25">
        <f t="shared" si="132"/>
        <v>2015</v>
      </c>
      <c r="E2832" s="25">
        <f t="shared" si="133"/>
        <v>7</v>
      </c>
      <c r="F2832" s="25" t="str">
        <f t="shared" si="134"/>
        <v>Jul</v>
      </c>
      <c r="G2832" s="25">
        <f>Raw_Orders!G2832</f>
        <v>503</v>
      </c>
      <c r="H2832" s="29">
        <f>Raw_Orders!K2832</f>
        <v>2522.4899999999998</v>
      </c>
      <c r="I2832" s="25">
        <f>INDEX(tblAccounts[sales_rep_id],MATCH(B2832,tblAccounts[id],0))</f>
        <v>321800</v>
      </c>
      <c r="J2832" s="25">
        <f>INDEX(tblReps[region_id],MATCH(I2832,tblReps[id],0))</f>
        <v>3</v>
      </c>
      <c r="K2832" s="25" t="str">
        <f>INDEX(tblRegions[name],MATCH(J2832,tblRegions[id],0))</f>
        <v>Southeast</v>
      </c>
    </row>
    <row r="2833" spans="1:11" ht="15" customHeight="1" x14ac:dyDescent="0.3">
      <c r="A2833" s="25">
        <f>Raw_Orders!A2833</f>
        <v>2832</v>
      </c>
      <c r="B2833" s="25">
        <f>Raw_Orders!B2833</f>
        <v>3141</v>
      </c>
      <c r="C2833" s="30">
        <f>INT(Raw_Orders!C2833)</f>
        <v>42233</v>
      </c>
      <c r="D2833" s="25">
        <f t="shared" si="132"/>
        <v>2015</v>
      </c>
      <c r="E2833" s="25">
        <f t="shared" si="133"/>
        <v>8</v>
      </c>
      <c r="F2833" s="25" t="str">
        <f t="shared" si="134"/>
        <v>Aug</v>
      </c>
      <c r="G2833" s="25">
        <f>Raw_Orders!G2833</f>
        <v>512</v>
      </c>
      <c r="H2833" s="29">
        <f>Raw_Orders!K2833</f>
        <v>2598.6999999999998</v>
      </c>
      <c r="I2833" s="25">
        <f>INDEX(tblAccounts[sales_rep_id],MATCH(B2833,tblAccounts[id],0))</f>
        <v>321800</v>
      </c>
      <c r="J2833" s="25">
        <f>INDEX(tblReps[region_id],MATCH(I2833,tblReps[id],0))</f>
        <v>3</v>
      </c>
      <c r="K2833" s="25" t="str">
        <f>INDEX(tblRegions[name],MATCH(J2833,tblRegions[id],0))</f>
        <v>Southeast</v>
      </c>
    </row>
    <row r="2834" spans="1:11" ht="15" customHeight="1" x14ac:dyDescent="0.3">
      <c r="A2834" s="25">
        <f>Raw_Orders!A2834</f>
        <v>2833</v>
      </c>
      <c r="B2834" s="25">
        <f>Raw_Orders!B2834</f>
        <v>3141</v>
      </c>
      <c r="C2834" s="30">
        <f>INT(Raw_Orders!C2834)</f>
        <v>42263</v>
      </c>
      <c r="D2834" s="25">
        <f t="shared" si="132"/>
        <v>2015</v>
      </c>
      <c r="E2834" s="25">
        <f t="shared" si="133"/>
        <v>9</v>
      </c>
      <c r="F2834" s="25" t="str">
        <f t="shared" si="134"/>
        <v>Sep</v>
      </c>
      <c r="G2834" s="25">
        <f>Raw_Orders!G2834</f>
        <v>468</v>
      </c>
      <c r="H2834" s="29">
        <f>Raw_Orders!K2834</f>
        <v>2387.27</v>
      </c>
      <c r="I2834" s="25">
        <f>INDEX(tblAccounts[sales_rep_id],MATCH(B2834,tblAccounts[id],0))</f>
        <v>321800</v>
      </c>
      <c r="J2834" s="25">
        <f>INDEX(tblReps[region_id],MATCH(I2834,tblReps[id],0))</f>
        <v>3</v>
      </c>
      <c r="K2834" s="25" t="str">
        <f>INDEX(tblRegions[name],MATCH(J2834,tblRegions[id],0))</f>
        <v>Southeast</v>
      </c>
    </row>
    <row r="2835" spans="1:11" ht="15" customHeight="1" x14ac:dyDescent="0.3">
      <c r="A2835" s="25">
        <f>Raw_Orders!A2835</f>
        <v>2834</v>
      </c>
      <c r="B2835" s="25">
        <f>Raw_Orders!B2835</f>
        <v>3141</v>
      </c>
      <c r="C2835" s="30">
        <f>INT(Raw_Orders!C2835)</f>
        <v>42293</v>
      </c>
      <c r="D2835" s="25">
        <f t="shared" si="132"/>
        <v>2015</v>
      </c>
      <c r="E2835" s="25">
        <f t="shared" si="133"/>
        <v>10</v>
      </c>
      <c r="F2835" s="25" t="str">
        <f t="shared" si="134"/>
        <v>Oct</v>
      </c>
      <c r="G2835" s="25">
        <f>Raw_Orders!G2835</f>
        <v>600</v>
      </c>
      <c r="H2835" s="29">
        <f>Raw_Orders!K2835</f>
        <v>3234.77</v>
      </c>
      <c r="I2835" s="25">
        <f>INDEX(tblAccounts[sales_rep_id],MATCH(B2835,tblAccounts[id],0))</f>
        <v>321800</v>
      </c>
      <c r="J2835" s="25">
        <f>INDEX(tblReps[region_id],MATCH(I2835,tblReps[id],0))</f>
        <v>3</v>
      </c>
      <c r="K2835" s="25" t="str">
        <f>INDEX(tblRegions[name],MATCH(J2835,tblRegions[id],0))</f>
        <v>Southeast</v>
      </c>
    </row>
    <row r="2836" spans="1:11" ht="15" customHeight="1" x14ac:dyDescent="0.3">
      <c r="A2836" s="25">
        <f>Raw_Orders!A2836</f>
        <v>2835</v>
      </c>
      <c r="B2836" s="25">
        <f>Raw_Orders!B2836</f>
        <v>3141</v>
      </c>
      <c r="C2836" s="30">
        <f>INT(Raw_Orders!C2836)</f>
        <v>42323</v>
      </c>
      <c r="D2836" s="25">
        <f t="shared" si="132"/>
        <v>2015</v>
      </c>
      <c r="E2836" s="25">
        <f t="shared" si="133"/>
        <v>11</v>
      </c>
      <c r="F2836" s="25" t="str">
        <f t="shared" si="134"/>
        <v>Nov</v>
      </c>
      <c r="G2836" s="25">
        <f>Raw_Orders!G2836</f>
        <v>517</v>
      </c>
      <c r="H2836" s="29">
        <f>Raw_Orders!K2836</f>
        <v>2604.83</v>
      </c>
      <c r="I2836" s="25">
        <f>INDEX(tblAccounts[sales_rep_id],MATCH(B2836,tblAccounts[id],0))</f>
        <v>321800</v>
      </c>
      <c r="J2836" s="25">
        <f>INDEX(tblReps[region_id],MATCH(I2836,tblReps[id],0))</f>
        <v>3</v>
      </c>
      <c r="K2836" s="25" t="str">
        <f>INDEX(tblRegions[name],MATCH(J2836,tblRegions[id],0))</f>
        <v>Southeast</v>
      </c>
    </row>
    <row r="2837" spans="1:11" ht="15" customHeight="1" x14ac:dyDescent="0.3">
      <c r="A2837" s="25">
        <f>Raw_Orders!A2837</f>
        <v>2836</v>
      </c>
      <c r="B2837" s="25">
        <f>Raw_Orders!B2837</f>
        <v>3141</v>
      </c>
      <c r="C2837" s="30">
        <f>INT(Raw_Orders!C2837)</f>
        <v>42352</v>
      </c>
      <c r="D2837" s="25">
        <f t="shared" si="132"/>
        <v>2015</v>
      </c>
      <c r="E2837" s="25">
        <f t="shared" si="133"/>
        <v>12</v>
      </c>
      <c r="F2837" s="25" t="str">
        <f t="shared" si="134"/>
        <v>Dec</v>
      </c>
      <c r="G2837" s="25">
        <f>Raw_Orders!G2837</f>
        <v>516</v>
      </c>
      <c r="H2837" s="29">
        <f>Raw_Orders!K2837</f>
        <v>2646.18</v>
      </c>
      <c r="I2837" s="25">
        <f>INDEX(tblAccounts[sales_rep_id],MATCH(B2837,tblAccounts[id],0))</f>
        <v>321800</v>
      </c>
      <c r="J2837" s="25">
        <f>INDEX(tblReps[region_id],MATCH(I2837,tblReps[id],0))</f>
        <v>3</v>
      </c>
      <c r="K2837" s="25" t="str">
        <f>INDEX(tblRegions[name],MATCH(J2837,tblRegions[id],0))</f>
        <v>Southeast</v>
      </c>
    </row>
    <row r="2838" spans="1:11" ht="15" customHeight="1" x14ac:dyDescent="0.3">
      <c r="A2838" s="25">
        <f>Raw_Orders!A2838</f>
        <v>2837</v>
      </c>
      <c r="B2838" s="25">
        <f>Raw_Orders!B2838</f>
        <v>3141</v>
      </c>
      <c r="C2838" s="30">
        <f>INT(Raw_Orders!C2838)</f>
        <v>42382</v>
      </c>
      <c r="D2838" s="25">
        <f t="shared" si="132"/>
        <v>2016</v>
      </c>
      <c r="E2838" s="25">
        <f t="shared" si="133"/>
        <v>1</v>
      </c>
      <c r="F2838" s="25" t="str">
        <f t="shared" si="134"/>
        <v>Jan</v>
      </c>
      <c r="G2838" s="25">
        <f>Raw_Orders!G2838</f>
        <v>693</v>
      </c>
      <c r="H2838" s="29">
        <f>Raw_Orders!K2838</f>
        <v>4062.08</v>
      </c>
      <c r="I2838" s="25">
        <f>INDEX(tblAccounts[sales_rep_id],MATCH(B2838,tblAccounts[id],0))</f>
        <v>321800</v>
      </c>
      <c r="J2838" s="25">
        <f>INDEX(tblReps[region_id],MATCH(I2838,tblReps[id],0))</f>
        <v>3</v>
      </c>
      <c r="K2838" s="25" t="str">
        <f>INDEX(tblRegions[name],MATCH(J2838,tblRegions[id],0))</f>
        <v>Southeast</v>
      </c>
    </row>
    <row r="2839" spans="1:11" ht="15" customHeight="1" x14ac:dyDescent="0.3">
      <c r="A2839" s="25">
        <f>Raw_Orders!A2839</f>
        <v>2838</v>
      </c>
      <c r="B2839" s="25">
        <f>Raw_Orders!B2839</f>
        <v>3141</v>
      </c>
      <c r="C2839" s="30">
        <f>INT(Raw_Orders!C2839)</f>
        <v>42412</v>
      </c>
      <c r="D2839" s="25">
        <f t="shared" si="132"/>
        <v>2016</v>
      </c>
      <c r="E2839" s="25">
        <f t="shared" si="133"/>
        <v>2</v>
      </c>
      <c r="F2839" s="25" t="str">
        <f t="shared" si="134"/>
        <v>Feb</v>
      </c>
      <c r="G2839" s="25">
        <f>Raw_Orders!G2839</f>
        <v>527</v>
      </c>
      <c r="H2839" s="29">
        <f>Raw_Orders!K2839</f>
        <v>2708.49</v>
      </c>
      <c r="I2839" s="25">
        <f>INDEX(tblAccounts[sales_rep_id],MATCH(B2839,tblAccounts[id],0))</f>
        <v>321800</v>
      </c>
      <c r="J2839" s="25">
        <f>INDEX(tblReps[region_id],MATCH(I2839,tblReps[id],0))</f>
        <v>3</v>
      </c>
      <c r="K2839" s="25" t="str">
        <f>INDEX(tblRegions[name],MATCH(J2839,tblRegions[id],0))</f>
        <v>Southeast</v>
      </c>
    </row>
    <row r="2840" spans="1:11" ht="15" customHeight="1" x14ac:dyDescent="0.3">
      <c r="A2840" s="25">
        <f>Raw_Orders!A2840</f>
        <v>2839</v>
      </c>
      <c r="B2840" s="25">
        <f>Raw_Orders!B2840</f>
        <v>3141</v>
      </c>
      <c r="C2840" s="30">
        <f>INT(Raw_Orders!C2840)</f>
        <v>42442</v>
      </c>
      <c r="D2840" s="25">
        <f t="shared" si="132"/>
        <v>2016</v>
      </c>
      <c r="E2840" s="25">
        <f t="shared" si="133"/>
        <v>3</v>
      </c>
      <c r="F2840" s="25" t="str">
        <f t="shared" si="134"/>
        <v>Mar</v>
      </c>
      <c r="G2840" s="25">
        <f>Raw_Orders!G2840</f>
        <v>559</v>
      </c>
      <c r="H2840" s="29">
        <f>Raw_Orders!K2840</f>
        <v>2969.51</v>
      </c>
      <c r="I2840" s="25">
        <f>INDEX(tblAccounts[sales_rep_id],MATCH(B2840,tblAccounts[id],0))</f>
        <v>321800</v>
      </c>
      <c r="J2840" s="25">
        <f>INDEX(tblReps[region_id],MATCH(I2840,tblReps[id],0))</f>
        <v>3</v>
      </c>
      <c r="K2840" s="25" t="str">
        <f>INDEX(tblRegions[name],MATCH(J2840,tblRegions[id],0))</f>
        <v>Southeast</v>
      </c>
    </row>
    <row r="2841" spans="1:11" ht="15" customHeight="1" x14ac:dyDescent="0.3">
      <c r="A2841" s="25">
        <f>Raw_Orders!A2841</f>
        <v>2840</v>
      </c>
      <c r="B2841" s="25">
        <f>Raw_Orders!B2841</f>
        <v>3141</v>
      </c>
      <c r="C2841" s="30">
        <f>INT(Raw_Orders!C2841)</f>
        <v>42471</v>
      </c>
      <c r="D2841" s="25">
        <f t="shared" si="132"/>
        <v>2016</v>
      </c>
      <c r="E2841" s="25">
        <f t="shared" si="133"/>
        <v>4</v>
      </c>
      <c r="F2841" s="25" t="str">
        <f t="shared" si="134"/>
        <v>Apr</v>
      </c>
      <c r="G2841" s="25">
        <f>Raw_Orders!G2841</f>
        <v>521</v>
      </c>
      <c r="H2841" s="29">
        <f>Raw_Orders!K2841</f>
        <v>2674.79</v>
      </c>
      <c r="I2841" s="25">
        <f>INDEX(tblAccounts[sales_rep_id],MATCH(B2841,tblAccounts[id],0))</f>
        <v>321800</v>
      </c>
      <c r="J2841" s="25">
        <f>INDEX(tblReps[region_id],MATCH(I2841,tblReps[id],0))</f>
        <v>3</v>
      </c>
      <c r="K2841" s="25" t="str">
        <f>INDEX(tblRegions[name],MATCH(J2841,tblRegions[id],0))</f>
        <v>Southeast</v>
      </c>
    </row>
    <row r="2842" spans="1:11" ht="15" customHeight="1" x14ac:dyDescent="0.3">
      <c r="A2842" s="25">
        <f>Raw_Orders!A2842</f>
        <v>2841</v>
      </c>
      <c r="B2842" s="25">
        <f>Raw_Orders!B2842</f>
        <v>3141</v>
      </c>
      <c r="C2842" s="30">
        <f>INT(Raw_Orders!C2842)</f>
        <v>42500</v>
      </c>
      <c r="D2842" s="25">
        <f t="shared" si="132"/>
        <v>2016</v>
      </c>
      <c r="E2842" s="25">
        <f t="shared" si="133"/>
        <v>5</v>
      </c>
      <c r="F2842" s="25" t="str">
        <f t="shared" si="134"/>
        <v>May</v>
      </c>
      <c r="G2842" s="25">
        <f>Raw_Orders!G2842</f>
        <v>626</v>
      </c>
      <c r="H2842" s="29">
        <f>Raw_Orders!K2842</f>
        <v>3141.24</v>
      </c>
      <c r="I2842" s="25">
        <f>INDEX(tblAccounts[sales_rep_id],MATCH(B2842,tblAccounts[id],0))</f>
        <v>321800</v>
      </c>
      <c r="J2842" s="25">
        <f>INDEX(tblReps[region_id],MATCH(I2842,tblReps[id],0))</f>
        <v>3</v>
      </c>
      <c r="K2842" s="25" t="str">
        <f>INDEX(tblRegions[name],MATCH(J2842,tblRegions[id],0))</f>
        <v>Southeast</v>
      </c>
    </row>
    <row r="2843" spans="1:11" ht="15" customHeight="1" x14ac:dyDescent="0.3">
      <c r="A2843" s="25">
        <f>Raw_Orders!A2843</f>
        <v>2842</v>
      </c>
      <c r="B2843" s="25">
        <f>Raw_Orders!B2843</f>
        <v>3141</v>
      </c>
      <c r="C2843" s="30">
        <f>INT(Raw_Orders!C2843)</f>
        <v>42529</v>
      </c>
      <c r="D2843" s="25">
        <f t="shared" si="132"/>
        <v>2016</v>
      </c>
      <c r="E2843" s="25">
        <f t="shared" si="133"/>
        <v>6</v>
      </c>
      <c r="F2843" s="25" t="str">
        <f t="shared" si="134"/>
        <v>Jun</v>
      </c>
      <c r="G2843" s="25">
        <f>Raw_Orders!G2843</f>
        <v>508</v>
      </c>
      <c r="H2843" s="29">
        <f>Raw_Orders!K2843</f>
        <v>2556.83</v>
      </c>
      <c r="I2843" s="25">
        <f>INDEX(tblAccounts[sales_rep_id],MATCH(B2843,tblAccounts[id],0))</f>
        <v>321800</v>
      </c>
      <c r="J2843" s="25">
        <f>INDEX(tblReps[region_id],MATCH(I2843,tblReps[id],0))</f>
        <v>3</v>
      </c>
      <c r="K2843" s="25" t="str">
        <f>INDEX(tblRegions[name],MATCH(J2843,tblRegions[id],0))</f>
        <v>Southeast</v>
      </c>
    </row>
    <row r="2844" spans="1:11" ht="15" customHeight="1" x14ac:dyDescent="0.3">
      <c r="A2844" s="25">
        <f>Raw_Orders!A2844</f>
        <v>2843</v>
      </c>
      <c r="B2844" s="25">
        <f>Raw_Orders!B2844</f>
        <v>3141</v>
      </c>
      <c r="C2844" s="30">
        <f>INT(Raw_Orders!C2844)</f>
        <v>42559</v>
      </c>
      <c r="D2844" s="25">
        <f t="shared" si="132"/>
        <v>2016</v>
      </c>
      <c r="E2844" s="25">
        <f t="shared" si="133"/>
        <v>7</v>
      </c>
      <c r="F2844" s="25" t="str">
        <f t="shared" si="134"/>
        <v>Jul</v>
      </c>
      <c r="G2844" s="25">
        <f>Raw_Orders!G2844</f>
        <v>514</v>
      </c>
      <c r="H2844" s="29">
        <f>Raw_Orders!K2844</f>
        <v>2634.9</v>
      </c>
      <c r="I2844" s="25">
        <f>INDEX(tblAccounts[sales_rep_id],MATCH(B2844,tblAccounts[id],0))</f>
        <v>321800</v>
      </c>
      <c r="J2844" s="25">
        <f>INDEX(tblReps[region_id],MATCH(I2844,tblReps[id],0))</f>
        <v>3</v>
      </c>
      <c r="K2844" s="25" t="str">
        <f>INDEX(tblRegions[name],MATCH(J2844,tblRegions[id],0))</f>
        <v>Southeast</v>
      </c>
    </row>
    <row r="2845" spans="1:11" ht="15" customHeight="1" x14ac:dyDescent="0.3">
      <c r="A2845" s="25">
        <f>Raw_Orders!A2845</f>
        <v>2844</v>
      </c>
      <c r="B2845" s="25">
        <f>Raw_Orders!B2845</f>
        <v>3141</v>
      </c>
      <c r="C2845" s="30">
        <f>INT(Raw_Orders!C2845)</f>
        <v>42590</v>
      </c>
      <c r="D2845" s="25">
        <f t="shared" si="132"/>
        <v>2016</v>
      </c>
      <c r="E2845" s="25">
        <f t="shared" si="133"/>
        <v>8</v>
      </c>
      <c r="F2845" s="25" t="str">
        <f t="shared" si="134"/>
        <v>Aug</v>
      </c>
      <c r="G2845" s="25">
        <f>Raw_Orders!G2845</f>
        <v>547</v>
      </c>
      <c r="H2845" s="29">
        <f>Raw_Orders!K2845</f>
        <v>2845.85</v>
      </c>
      <c r="I2845" s="25">
        <f>INDEX(tblAccounts[sales_rep_id],MATCH(B2845,tblAccounts[id],0))</f>
        <v>321800</v>
      </c>
      <c r="J2845" s="25">
        <f>INDEX(tblReps[region_id],MATCH(I2845,tblReps[id],0))</f>
        <v>3</v>
      </c>
      <c r="K2845" s="25" t="str">
        <f>INDEX(tblRegions[name],MATCH(J2845,tblRegions[id],0))</f>
        <v>Southeast</v>
      </c>
    </row>
    <row r="2846" spans="1:11" ht="15" customHeight="1" x14ac:dyDescent="0.3">
      <c r="A2846" s="25">
        <f>Raw_Orders!A2846</f>
        <v>2845</v>
      </c>
      <c r="B2846" s="25">
        <f>Raw_Orders!B2846</f>
        <v>3141</v>
      </c>
      <c r="C2846" s="30">
        <f>INT(Raw_Orders!C2846)</f>
        <v>42619</v>
      </c>
      <c r="D2846" s="25">
        <f t="shared" si="132"/>
        <v>2016</v>
      </c>
      <c r="E2846" s="25">
        <f t="shared" si="133"/>
        <v>9</v>
      </c>
      <c r="F2846" s="25" t="str">
        <f t="shared" si="134"/>
        <v>Sep</v>
      </c>
      <c r="G2846" s="25">
        <f>Raw_Orders!G2846</f>
        <v>651</v>
      </c>
      <c r="H2846" s="29">
        <f>Raw_Orders!K2846</f>
        <v>3575.52</v>
      </c>
      <c r="I2846" s="25">
        <f>INDEX(tblAccounts[sales_rep_id],MATCH(B2846,tblAccounts[id],0))</f>
        <v>321800</v>
      </c>
      <c r="J2846" s="25">
        <f>INDEX(tblReps[region_id],MATCH(I2846,tblReps[id],0))</f>
        <v>3</v>
      </c>
      <c r="K2846" s="25" t="str">
        <f>INDEX(tblRegions[name],MATCH(J2846,tblRegions[id],0))</f>
        <v>Southeast</v>
      </c>
    </row>
    <row r="2847" spans="1:11" ht="15" customHeight="1" x14ac:dyDescent="0.3">
      <c r="A2847" s="25">
        <f>Raw_Orders!A2847</f>
        <v>2846</v>
      </c>
      <c r="B2847" s="25">
        <f>Raw_Orders!B2847</f>
        <v>3141</v>
      </c>
      <c r="C2847" s="30">
        <f>INT(Raw_Orders!C2847)</f>
        <v>42648</v>
      </c>
      <c r="D2847" s="25">
        <f t="shared" si="132"/>
        <v>2016</v>
      </c>
      <c r="E2847" s="25">
        <f t="shared" si="133"/>
        <v>10</v>
      </c>
      <c r="F2847" s="25" t="str">
        <f t="shared" si="134"/>
        <v>Oct</v>
      </c>
      <c r="G2847" s="25">
        <f>Raw_Orders!G2847</f>
        <v>539</v>
      </c>
      <c r="H2847" s="29">
        <f>Raw_Orders!K2847</f>
        <v>2772.11</v>
      </c>
      <c r="I2847" s="25">
        <f>INDEX(tblAccounts[sales_rep_id],MATCH(B2847,tblAccounts[id],0))</f>
        <v>321800</v>
      </c>
      <c r="J2847" s="25">
        <f>INDEX(tblReps[region_id],MATCH(I2847,tblReps[id],0))</f>
        <v>3</v>
      </c>
      <c r="K2847" s="25" t="str">
        <f>INDEX(tblRegions[name],MATCH(J2847,tblRegions[id],0))</f>
        <v>Southeast</v>
      </c>
    </row>
    <row r="2848" spans="1:11" ht="15" customHeight="1" x14ac:dyDescent="0.3">
      <c r="A2848" s="25">
        <f>Raw_Orders!A2848</f>
        <v>2847</v>
      </c>
      <c r="B2848" s="25">
        <f>Raw_Orders!B2848</f>
        <v>3141</v>
      </c>
      <c r="C2848" s="30">
        <f>INT(Raw_Orders!C2848)</f>
        <v>42677</v>
      </c>
      <c r="D2848" s="25">
        <f t="shared" si="132"/>
        <v>2016</v>
      </c>
      <c r="E2848" s="25">
        <f t="shared" si="133"/>
        <v>11</v>
      </c>
      <c r="F2848" s="25" t="str">
        <f t="shared" si="134"/>
        <v>Nov</v>
      </c>
      <c r="G2848" s="25">
        <f>Raw_Orders!G2848</f>
        <v>508</v>
      </c>
      <c r="H2848" s="29">
        <f>Raw_Orders!K2848</f>
        <v>2571.85</v>
      </c>
      <c r="I2848" s="25">
        <f>INDEX(tblAccounts[sales_rep_id],MATCH(B2848,tblAccounts[id],0))</f>
        <v>321800</v>
      </c>
      <c r="J2848" s="25">
        <f>INDEX(tblReps[region_id],MATCH(I2848,tblReps[id],0))</f>
        <v>3</v>
      </c>
      <c r="K2848" s="25" t="str">
        <f>INDEX(tblRegions[name],MATCH(J2848,tblRegions[id],0))</f>
        <v>Southeast</v>
      </c>
    </row>
    <row r="2849" spans="1:11" ht="15" customHeight="1" x14ac:dyDescent="0.3">
      <c r="A2849" s="25">
        <f>Raw_Orders!A2849</f>
        <v>2848</v>
      </c>
      <c r="B2849" s="25">
        <f>Raw_Orders!B2849</f>
        <v>3141</v>
      </c>
      <c r="C2849" s="30">
        <f>INT(Raw_Orders!C2849)</f>
        <v>42706</v>
      </c>
      <c r="D2849" s="25">
        <f t="shared" si="132"/>
        <v>2016</v>
      </c>
      <c r="E2849" s="25">
        <f t="shared" si="133"/>
        <v>12</v>
      </c>
      <c r="F2849" s="25" t="str">
        <f t="shared" si="134"/>
        <v>Dec</v>
      </c>
      <c r="G2849" s="25">
        <f>Raw_Orders!G2849</f>
        <v>842</v>
      </c>
      <c r="H2849" s="29">
        <f>Raw_Orders!K2849</f>
        <v>5018.51</v>
      </c>
      <c r="I2849" s="25">
        <f>INDEX(tblAccounts[sales_rep_id],MATCH(B2849,tblAccounts[id],0))</f>
        <v>321800</v>
      </c>
      <c r="J2849" s="25">
        <f>INDEX(tblReps[region_id],MATCH(I2849,tblReps[id],0))</f>
        <v>3</v>
      </c>
      <c r="K2849" s="25" t="str">
        <f>INDEX(tblRegions[name],MATCH(J2849,tblRegions[id],0))</f>
        <v>Southeast</v>
      </c>
    </row>
    <row r="2850" spans="1:11" ht="15" customHeight="1" x14ac:dyDescent="0.3">
      <c r="A2850" s="25">
        <f>Raw_Orders!A2850</f>
        <v>2849</v>
      </c>
      <c r="B2850" s="25">
        <f>Raw_Orders!B2850</f>
        <v>3141</v>
      </c>
      <c r="C2850" s="30">
        <f>INT(Raw_Orders!C2850)</f>
        <v>42736</v>
      </c>
      <c r="D2850" s="25">
        <f t="shared" si="132"/>
        <v>2017</v>
      </c>
      <c r="E2850" s="25">
        <f t="shared" si="133"/>
        <v>1</v>
      </c>
      <c r="F2850" s="25" t="str">
        <f t="shared" si="134"/>
        <v>Jan</v>
      </c>
      <c r="G2850" s="25">
        <f>Raw_Orders!G2850</f>
        <v>494</v>
      </c>
      <c r="H2850" s="29">
        <f>Raw_Orders!K2850</f>
        <v>2493.23</v>
      </c>
      <c r="I2850" s="25">
        <f>INDEX(tblAccounts[sales_rep_id],MATCH(B2850,tblAccounts[id],0))</f>
        <v>321800</v>
      </c>
      <c r="J2850" s="25">
        <f>INDEX(tblReps[region_id],MATCH(I2850,tblReps[id],0))</f>
        <v>3</v>
      </c>
      <c r="K2850" s="25" t="str">
        <f>INDEX(tblRegions[name],MATCH(J2850,tblRegions[id],0))</f>
        <v>Southeast</v>
      </c>
    </row>
    <row r="2851" spans="1:11" ht="15" customHeight="1" x14ac:dyDescent="0.3">
      <c r="A2851" s="25">
        <f>Raw_Orders!A2851</f>
        <v>2850</v>
      </c>
      <c r="B2851" s="25">
        <f>Raw_Orders!B2851</f>
        <v>3151</v>
      </c>
      <c r="C2851" s="30">
        <f>INT(Raw_Orders!C2851)</f>
        <v>42736</v>
      </c>
      <c r="D2851" s="25">
        <f t="shared" si="132"/>
        <v>2017</v>
      </c>
      <c r="E2851" s="25">
        <f t="shared" si="133"/>
        <v>1</v>
      </c>
      <c r="F2851" s="25" t="str">
        <f t="shared" si="134"/>
        <v>Jan</v>
      </c>
      <c r="G2851" s="25">
        <f>Raw_Orders!G2851</f>
        <v>143</v>
      </c>
      <c r="H2851" s="29">
        <f>Raw_Orders!K2851</f>
        <v>849.36</v>
      </c>
      <c r="I2851" s="25">
        <f>INDEX(tblAccounts[sales_rep_id],MATCH(B2851,tblAccounts[id],0))</f>
        <v>321810</v>
      </c>
      <c r="J2851" s="25">
        <f>INDEX(tblReps[region_id],MATCH(I2851,tblReps[id],0))</f>
        <v>3</v>
      </c>
      <c r="K2851" s="25" t="str">
        <f>INDEX(tblRegions[name],MATCH(J2851,tblRegions[id],0))</f>
        <v>Southeast</v>
      </c>
    </row>
    <row r="2852" spans="1:11" ht="15" customHeight="1" x14ac:dyDescent="0.3">
      <c r="A2852" s="25">
        <f>Raw_Orders!A2852</f>
        <v>2851</v>
      </c>
      <c r="B2852" s="25">
        <f>Raw_Orders!B2852</f>
        <v>3161</v>
      </c>
      <c r="C2852" s="30">
        <f>INT(Raw_Orders!C2852)</f>
        <v>42265</v>
      </c>
      <c r="D2852" s="25">
        <f t="shared" si="132"/>
        <v>2015</v>
      </c>
      <c r="E2852" s="25">
        <f t="shared" si="133"/>
        <v>9</v>
      </c>
      <c r="F2852" s="25" t="str">
        <f t="shared" si="134"/>
        <v>Sep</v>
      </c>
      <c r="G2852" s="25">
        <f>Raw_Orders!G2852</f>
        <v>225</v>
      </c>
      <c r="H2852" s="29">
        <f>Raw_Orders!K2852</f>
        <v>1338.03</v>
      </c>
      <c r="I2852" s="25">
        <f>INDEX(tblAccounts[sales_rep_id],MATCH(B2852,tblAccounts[id],0))</f>
        <v>321820</v>
      </c>
      <c r="J2852" s="25">
        <f>INDEX(tblReps[region_id],MATCH(I2852,tblReps[id],0))</f>
        <v>3</v>
      </c>
      <c r="K2852" s="25" t="str">
        <f>INDEX(tblRegions[name],MATCH(J2852,tblRegions[id],0))</f>
        <v>Southeast</v>
      </c>
    </row>
    <row r="2853" spans="1:11" ht="15" customHeight="1" x14ac:dyDescent="0.3">
      <c r="A2853" s="25">
        <f>Raw_Orders!A2853</f>
        <v>2852</v>
      </c>
      <c r="B2853" s="25">
        <f>Raw_Orders!B2853</f>
        <v>3161</v>
      </c>
      <c r="C2853" s="30">
        <f>INT(Raw_Orders!C2853)</f>
        <v>42294</v>
      </c>
      <c r="D2853" s="25">
        <f t="shared" si="132"/>
        <v>2015</v>
      </c>
      <c r="E2853" s="25">
        <f t="shared" si="133"/>
        <v>10</v>
      </c>
      <c r="F2853" s="25" t="str">
        <f t="shared" si="134"/>
        <v>Oct</v>
      </c>
      <c r="G2853" s="25">
        <f>Raw_Orders!G2853</f>
        <v>204</v>
      </c>
      <c r="H2853" s="29">
        <f>Raw_Orders!K2853</f>
        <v>1180.72</v>
      </c>
      <c r="I2853" s="25">
        <f>INDEX(tblAccounts[sales_rep_id],MATCH(B2853,tblAccounts[id],0))</f>
        <v>321820</v>
      </c>
      <c r="J2853" s="25">
        <f>INDEX(tblReps[region_id],MATCH(I2853,tblReps[id],0))</f>
        <v>3</v>
      </c>
      <c r="K2853" s="25" t="str">
        <f>INDEX(tblRegions[name],MATCH(J2853,tblRegions[id],0))</f>
        <v>Southeast</v>
      </c>
    </row>
    <row r="2854" spans="1:11" ht="15" customHeight="1" x14ac:dyDescent="0.3">
      <c r="A2854" s="25">
        <f>Raw_Orders!A2854</f>
        <v>2853</v>
      </c>
      <c r="B2854" s="25">
        <f>Raw_Orders!B2854</f>
        <v>3161</v>
      </c>
      <c r="C2854" s="30">
        <f>INT(Raw_Orders!C2854)</f>
        <v>42323</v>
      </c>
      <c r="D2854" s="25">
        <f t="shared" si="132"/>
        <v>2015</v>
      </c>
      <c r="E2854" s="25">
        <f t="shared" si="133"/>
        <v>11</v>
      </c>
      <c r="F2854" s="25" t="str">
        <f t="shared" si="134"/>
        <v>Nov</v>
      </c>
      <c r="G2854" s="25">
        <f>Raw_Orders!G2854</f>
        <v>151</v>
      </c>
      <c r="H2854" s="29">
        <f>Raw_Orders!K2854</f>
        <v>753.49</v>
      </c>
      <c r="I2854" s="25">
        <f>INDEX(tblAccounts[sales_rep_id],MATCH(B2854,tblAccounts[id],0))</f>
        <v>321820</v>
      </c>
      <c r="J2854" s="25">
        <f>INDEX(tblReps[region_id],MATCH(I2854,tblReps[id],0))</f>
        <v>3</v>
      </c>
      <c r="K2854" s="25" t="str">
        <f>INDEX(tblRegions[name],MATCH(J2854,tblRegions[id],0))</f>
        <v>Southeast</v>
      </c>
    </row>
    <row r="2855" spans="1:11" ht="15" customHeight="1" x14ac:dyDescent="0.3">
      <c r="A2855" s="25">
        <f>Raw_Orders!A2855</f>
        <v>2854</v>
      </c>
      <c r="B2855" s="25">
        <f>Raw_Orders!B2855</f>
        <v>3161</v>
      </c>
      <c r="C2855" s="30">
        <f>INT(Raw_Orders!C2855)</f>
        <v>42353</v>
      </c>
      <c r="D2855" s="25">
        <f t="shared" si="132"/>
        <v>2015</v>
      </c>
      <c r="E2855" s="25">
        <f t="shared" si="133"/>
        <v>12</v>
      </c>
      <c r="F2855" s="25" t="str">
        <f t="shared" si="134"/>
        <v>Dec</v>
      </c>
      <c r="G2855" s="25">
        <f>Raw_Orders!G2855</f>
        <v>150</v>
      </c>
      <c r="H2855" s="29">
        <f>Raw_Orders!K2855</f>
        <v>756</v>
      </c>
      <c r="I2855" s="25">
        <f>INDEX(tblAccounts[sales_rep_id],MATCH(B2855,tblAccounts[id],0))</f>
        <v>321820</v>
      </c>
      <c r="J2855" s="25">
        <f>INDEX(tblReps[region_id],MATCH(I2855,tblReps[id],0))</f>
        <v>3</v>
      </c>
      <c r="K2855" s="25" t="str">
        <f>INDEX(tblRegions[name],MATCH(J2855,tblRegions[id],0))</f>
        <v>Southeast</v>
      </c>
    </row>
    <row r="2856" spans="1:11" ht="15" customHeight="1" x14ac:dyDescent="0.3">
      <c r="A2856" s="25">
        <f>Raw_Orders!A2856</f>
        <v>2855</v>
      </c>
      <c r="B2856" s="25">
        <f>Raw_Orders!B2856</f>
        <v>3161</v>
      </c>
      <c r="C2856" s="30">
        <f>INT(Raw_Orders!C2856)</f>
        <v>42382</v>
      </c>
      <c r="D2856" s="25">
        <f t="shared" si="132"/>
        <v>2016</v>
      </c>
      <c r="E2856" s="25">
        <f t="shared" si="133"/>
        <v>1</v>
      </c>
      <c r="F2856" s="25" t="str">
        <f t="shared" si="134"/>
        <v>Jan</v>
      </c>
      <c r="G2856" s="25">
        <f>Raw_Orders!G2856</f>
        <v>166</v>
      </c>
      <c r="H2856" s="29">
        <f>Raw_Orders!K2856</f>
        <v>875.84</v>
      </c>
      <c r="I2856" s="25">
        <f>INDEX(tblAccounts[sales_rep_id],MATCH(B2856,tblAccounts[id],0))</f>
        <v>321820</v>
      </c>
      <c r="J2856" s="25">
        <f>INDEX(tblReps[region_id],MATCH(I2856,tblReps[id],0))</f>
        <v>3</v>
      </c>
      <c r="K2856" s="25" t="str">
        <f>INDEX(tblRegions[name],MATCH(J2856,tblRegions[id],0))</f>
        <v>Southeast</v>
      </c>
    </row>
    <row r="2857" spans="1:11" ht="15" customHeight="1" x14ac:dyDescent="0.3">
      <c r="A2857" s="25">
        <f>Raw_Orders!A2857</f>
        <v>2856</v>
      </c>
      <c r="B2857" s="25">
        <f>Raw_Orders!B2857</f>
        <v>3161</v>
      </c>
      <c r="C2857" s="30">
        <f>INT(Raw_Orders!C2857)</f>
        <v>42411</v>
      </c>
      <c r="D2857" s="25">
        <f t="shared" si="132"/>
        <v>2016</v>
      </c>
      <c r="E2857" s="25">
        <f t="shared" si="133"/>
        <v>2</v>
      </c>
      <c r="F2857" s="25" t="str">
        <f t="shared" si="134"/>
        <v>Feb</v>
      </c>
      <c r="G2857" s="25">
        <f>Raw_Orders!G2857</f>
        <v>169</v>
      </c>
      <c r="H2857" s="29">
        <f>Raw_Orders!K2857</f>
        <v>890.26</v>
      </c>
      <c r="I2857" s="25">
        <f>INDEX(tblAccounts[sales_rep_id],MATCH(B2857,tblAccounts[id],0))</f>
        <v>321820</v>
      </c>
      <c r="J2857" s="25">
        <f>INDEX(tblReps[region_id],MATCH(I2857,tblReps[id],0))</f>
        <v>3</v>
      </c>
      <c r="K2857" s="25" t="str">
        <f>INDEX(tblRegions[name],MATCH(J2857,tblRegions[id],0))</f>
        <v>Southeast</v>
      </c>
    </row>
    <row r="2858" spans="1:11" ht="15" customHeight="1" x14ac:dyDescent="0.3">
      <c r="A2858" s="25">
        <f>Raw_Orders!A2858</f>
        <v>2857</v>
      </c>
      <c r="B2858" s="25">
        <f>Raw_Orders!B2858</f>
        <v>3161</v>
      </c>
      <c r="C2858" s="30">
        <f>INT(Raw_Orders!C2858)</f>
        <v>42441</v>
      </c>
      <c r="D2858" s="25">
        <f t="shared" si="132"/>
        <v>2016</v>
      </c>
      <c r="E2858" s="25">
        <f t="shared" si="133"/>
        <v>3</v>
      </c>
      <c r="F2858" s="25" t="str">
        <f t="shared" si="134"/>
        <v>Mar</v>
      </c>
      <c r="G2858" s="25">
        <f>Raw_Orders!G2858</f>
        <v>162</v>
      </c>
      <c r="H2858" s="29">
        <f>Raw_Orders!K2858</f>
        <v>808.38</v>
      </c>
      <c r="I2858" s="25">
        <f>INDEX(tblAccounts[sales_rep_id],MATCH(B2858,tblAccounts[id],0))</f>
        <v>321820</v>
      </c>
      <c r="J2858" s="25">
        <f>INDEX(tblReps[region_id],MATCH(I2858,tblReps[id],0))</f>
        <v>3</v>
      </c>
      <c r="K2858" s="25" t="str">
        <f>INDEX(tblRegions[name],MATCH(J2858,tblRegions[id],0))</f>
        <v>Southeast</v>
      </c>
    </row>
    <row r="2859" spans="1:11" ht="15" customHeight="1" x14ac:dyDescent="0.3">
      <c r="A2859" s="25">
        <f>Raw_Orders!A2859</f>
        <v>2858</v>
      </c>
      <c r="B2859" s="25">
        <f>Raw_Orders!B2859</f>
        <v>3161</v>
      </c>
      <c r="C2859" s="30">
        <f>INT(Raw_Orders!C2859)</f>
        <v>42471</v>
      </c>
      <c r="D2859" s="25">
        <f t="shared" si="132"/>
        <v>2016</v>
      </c>
      <c r="E2859" s="25">
        <f t="shared" si="133"/>
        <v>4</v>
      </c>
      <c r="F2859" s="25" t="str">
        <f t="shared" si="134"/>
        <v>Apr</v>
      </c>
      <c r="G2859" s="25">
        <f>Raw_Orders!G2859</f>
        <v>150</v>
      </c>
      <c r="H2859" s="29">
        <f>Raw_Orders!K2859</f>
        <v>748.5</v>
      </c>
      <c r="I2859" s="25">
        <f>INDEX(tblAccounts[sales_rep_id],MATCH(B2859,tblAccounts[id],0))</f>
        <v>321820</v>
      </c>
      <c r="J2859" s="25">
        <f>INDEX(tblReps[region_id],MATCH(I2859,tblReps[id],0))</f>
        <v>3</v>
      </c>
      <c r="K2859" s="25" t="str">
        <f>INDEX(tblRegions[name],MATCH(J2859,tblRegions[id],0))</f>
        <v>Southeast</v>
      </c>
    </row>
    <row r="2860" spans="1:11" ht="15" customHeight="1" x14ac:dyDescent="0.3">
      <c r="A2860" s="25">
        <f>Raw_Orders!A2860</f>
        <v>2859</v>
      </c>
      <c r="B2860" s="25">
        <f>Raw_Orders!B2860</f>
        <v>3161</v>
      </c>
      <c r="C2860" s="30">
        <f>INT(Raw_Orders!C2860)</f>
        <v>42501</v>
      </c>
      <c r="D2860" s="25">
        <f t="shared" si="132"/>
        <v>2016</v>
      </c>
      <c r="E2860" s="25">
        <f t="shared" si="133"/>
        <v>5</v>
      </c>
      <c r="F2860" s="25" t="str">
        <f t="shared" si="134"/>
        <v>May</v>
      </c>
      <c r="G2860" s="25">
        <f>Raw_Orders!G2860</f>
        <v>160</v>
      </c>
      <c r="H2860" s="29">
        <f>Raw_Orders!K2860</f>
        <v>818.4</v>
      </c>
      <c r="I2860" s="25">
        <f>INDEX(tblAccounts[sales_rep_id],MATCH(B2860,tblAccounts[id],0))</f>
        <v>321820</v>
      </c>
      <c r="J2860" s="25">
        <f>INDEX(tblReps[region_id],MATCH(I2860,tblReps[id],0))</f>
        <v>3</v>
      </c>
      <c r="K2860" s="25" t="str">
        <f>INDEX(tblRegions[name],MATCH(J2860,tblRegions[id],0))</f>
        <v>Southeast</v>
      </c>
    </row>
    <row r="2861" spans="1:11" ht="15" customHeight="1" x14ac:dyDescent="0.3">
      <c r="A2861" s="25">
        <f>Raw_Orders!A2861</f>
        <v>2860</v>
      </c>
      <c r="B2861" s="25">
        <f>Raw_Orders!B2861</f>
        <v>3161</v>
      </c>
      <c r="C2861" s="30">
        <f>INT(Raw_Orders!C2861)</f>
        <v>42531</v>
      </c>
      <c r="D2861" s="25">
        <f t="shared" si="132"/>
        <v>2016</v>
      </c>
      <c r="E2861" s="25">
        <f t="shared" si="133"/>
        <v>6</v>
      </c>
      <c r="F2861" s="25" t="str">
        <f t="shared" si="134"/>
        <v>Jun</v>
      </c>
      <c r="G2861" s="25">
        <f>Raw_Orders!G2861</f>
        <v>353</v>
      </c>
      <c r="H2861" s="29">
        <f>Raw_Orders!K2861</f>
        <v>2453.16</v>
      </c>
      <c r="I2861" s="25">
        <f>INDEX(tblAccounts[sales_rep_id],MATCH(B2861,tblAccounts[id],0))</f>
        <v>321820</v>
      </c>
      <c r="J2861" s="25">
        <f>INDEX(tblReps[region_id],MATCH(I2861,tblReps[id],0))</f>
        <v>3</v>
      </c>
      <c r="K2861" s="25" t="str">
        <f>INDEX(tblRegions[name],MATCH(J2861,tblRegions[id],0))</f>
        <v>Southeast</v>
      </c>
    </row>
    <row r="2862" spans="1:11" ht="15" customHeight="1" x14ac:dyDescent="0.3">
      <c r="A2862" s="25">
        <f>Raw_Orders!A2862</f>
        <v>2861</v>
      </c>
      <c r="B2862" s="25">
        <f>Raw_Orders!B2862</f>
        <v>3161</v>
      </c>
      <c r="C2862" s="30">
        <f>INT(Raw_Orders!C2862)</f>
        <v>42561</v>
      </c>
      <c r="D2862" s="25">
        <f t="shared" si="132"/>
        <v>2016</v>
      </c>
      <c r="E2862" s="25">
        <f t="shared" si="133"/>
        <v>7</v>
      </c>
      <c r="F2862" s="25" t="str">
        <f t="shared" si="134"/>
        <v>Jul</v>
      </c>
      <c r="G2862" s="25">
        <f>Raw_Orders!G2862</f>
        <v>171</v>
      </c>
      <c r="H2862" s="29">
        <f>Raw_Orders!K2862</f>
        <v>881.46</v>
      </c>
      <c r="I2862" s="25">
        <f>INDEX(tblAccounts[sales_rep_id],MATCH(B2862,tblAccounts[id],0))</f>
        <v>321820</v>
      </c>
      <c r="J2862" s="25">
        <f>INDEX(tblReps[region_id],MATCH(I2862,tblReps[id],0))</f>
        <v>3</v>
      </c>
      <c r="K2862" s="25" t="str">
        <f>INDEX(tblRegions[name],MATCH(J2862,tblRegions[id],0))</f>
        <v>Southeast</v>
      </c>
    </row>
    <row r="2863" spans="1:11" ht="15" customHeight="1" x14ac:dyDescent="0.3">
      <c r="A2863" s="25">
        <f>Raw_Orders!A2863</f>
        <v>2862</v>
      </c>
      <c r="B2863" s="25">
        <f>Raw_Orders!B2863</f>
        <v>3161</v>
      </c>
      <c r="C2863" s="30">
        <f>INT(Raw_Orders!C2863)</f>
        <v>42591</v>
      </c>
      <c r="D2863" s="25">
        <f t="shared" si="132"/>
        <v>2016</v>
      </c>
      <c r="E2863" s="25">
        <f t="shared" si="133"/>
        <v>8</v>
      </c>
      <c r="F2863" s="25" t="str">
        <f t="shared" si="134"/>
        <v>Aug</v>
      </c>
      <c r="G2863" s="25">
        <f>Raw_Orders!G2863</f>
        <v>331</v>
      </c>
      <c r="H2863" s="29">
        <f>Raw_Orders!K2863</f>
        <v>2192.5300000000002</v>
      </c>
      <c r="I2863" s="25">
        <f>INDEX(tblAccounts[sales_rep_id],MATCH(B2863,tblAccounts[id],0))</f>
        <v>321820</v>
      </c>
      <c r="J2863" s="25">
        <f>INDEX(tblReps[region_id],MATCH(I2863,tblReps[id],0))</f>
        <v>3</v>
      </c>
      <c r="K2863" s="25" t="str">
        <f>INDEX(tblRegions[name],MATCH(J2863,tblRegions[id],0))</f>
        <v>Southeast</v>
      </c>
    </row>
    <row r="2864" spans="1:11" ht="15" customHeight="1" x14ac:dyDescent="0.3">
      <c r="A2864" s="25">
        <f>Raw_Orders!A2864</f>
        <v>2863</v>
      </c>
      <c r="B2864" s="25">
        <f>Raw_Orders!B2864</f>
        <v>3161</v>
      </c>
      <c r="C2864" s="30">
        <f>INT(Raw_Orders!C2864)</f>
        <v>42621</v>
      </c>
      <c r="D2864" s="25">
        <f t="shared" si="132"/>
        <v>2016</v>
      </c>
      <c r="E2864" s="25">
        <f t="shared" si="133"/>
        <v>9</v>
      </c>
      <c r="F2864" s="25" t="str">
        <f t="shared" si="134"/>
        <v>Sep</v>
      </c>
      <c r="G2864" s="25">
        <f>Raw_Orders!G2864</f>
        <v>155</v>
      </c>
      <c r="H2864" s="29">
        <f>Raw_Orders!K2864</f>
        <v>867.35</v>
      </c>
      <c r="I2864" s="25">
        <f>INDEX(tblAccounts[sales_rep_id],MATCH(B2864,tblAccounts[id],0))</f>
        <v>321820</v>
      </c>
      <c r="J2864" s="25">
        <f>INDEX(tblReps[region_id],MATCH(I2864,tblReps[id],0))</f>
        <v>3</v>
      </c>
      <c r="K2864" s="25" t="str">
        <f>INDEX(tblRegions[name],MATCH(J2864,tblRegions[id],0))</f>
        <v>Southeast</v>
      </c>
    </row>
    <row r="2865" spans="1:11" ht="15" customHeight="1" x14ac:dyDescent="0.3">
      <c r="A2865" s="25">
        <f>Raw_Orders!A2865</f>
        <v>2864</v>
      </c>
      <c r="B2865" s="25">
        <f>Raw_Orders!B2865</f>
        <v>3171</v>
      </c>
      <c r="C2865" s="30">
        <f>INT(Raw_Orders!C2865)</f>
        <v>42488</v>
      </c>
      <c r="D2865" s="25">
        <f t="shared" si="132"/>
        <v>2016</v>
      </c>
      <c r="E2865" s="25">
        <f t="shared" si="133"/>
        <v>4</v>
      </c>
      <c r="F2865" s="25" t="str">
        <f t="shared" si="134"/>
        <v>Apr</v>
      </c>
      <c r="G2865" s="25">
        <f>Raw_Orders!G2865</f>
        <v>519</v>
      </c>
      <c r="H2865" s="29">
        <f>Raw_Orders!K2865</f>
        <v>2639.89</v>
      </c>
      <c r="I2865" s="25">
        <f>INDEX(tblAccounts[sales_rep_id],MATCH(B2865,tblAccounts[id],0))</f>
        <v>321830</v>
      </c>
      <c r="J2865" s="25">
        <f>INDEX(tblReps[region_id],MATCH(I2865,tblReps[id],0))</f>
        <v>3</v>
      </c>
      <c r="K2865" s="25" t="str">
        <f>INDEX(tblRegions[name],MATCH(J2865,tblRegions[id],0))</f>
        <v>Southeast</v>
      </c>
    </row>
    <row r="2866" spans="1:11" ht="15" customHeight="1" x14ac:dyDescent="0.3">
      <c r="A2866" s="25">
        <f>Raw_Orders!A2866</f>
        <v>2865</v>
      </c>
      <c r="B2866" s="25">
        <f>Raw_Orders!B2866</f>
        <v>3171</v>
      </c>
      <c r="C2866" s="30">
        <f>INT(Raw_Orders!C2866)</f>
        <v>42517</v>
      </c>
      <c r="D2866" s="25">
        <f t="shared" si="132"/>
        <v>2016</v>
      </c>
      <c r="E2866" s="25">
        <f t="shared" si="133"/>
        <v>5</v>
      </c>
      <c r="F2866" s="25" t="str">
        <f t="shared" si="134"/>
        <v>May</v>
      </c>
      <c r="G2866" s="25">
        <f>Raw_Orders!G2866</f>
        <v>523</v>
      </c>
      <c r="H2866" s="29">
        <f>Raw_Orders!K2866</f>
        <v>2644.77</v>
      </c>
      <c r="I2866" s="25">
        <f>INDEX(tblAccounts[sales_rep_id],MATCH(B2866,tblAccounts[id],0))</f>
        <v>321830</v>
      </c>
      <c r="J2866" s="25">
        <f>INDEX(tblReps[region_id],MATCH(I2866,tblReps[id],0))</f>
        <v>3</v>
      </c>
      <c r="K2866" s="25" t="str">
        <f>INDEX(tblRegions[name],MATCH(J2866,tblRegions[id],0))</f>
        <v>Southeast</v>
      </c>
    </row>
    <row r="2867" spans="1:11" ht="15" customHeight="1" x14ac:dyDescent="0.3">
      <c r="A2867" s="25">
        <f>Raw_Orders!A2867</f>
        <v>2866</v>
      </c>
      <c r="B2867" s="25">
        <f>Raw_Orders!B2867</f>
        <v>3171</v>
      </c>
      <c r="C2867" s="30">
        <f>INT(Raw_Orders!C2867)</f>
        <v>42546</v>
      </c>
      <c r="D2867" s="25">
        <f t="shared" si="132"/>
        <v>2016</v>
      </c>
      <c r="E2867" s="25">
        <f t="shared" si="133"/>
        <v>6</v>
      </c>
      <c r="F2867" s="25" t="str">
        <f t="shared" si="134"/>
        <v>Jun</v>
      </c>
      <c r="G2867" s="25">
        <f>Raw_Orders!G2867</f>
        <v>519</v>
      </c>
      <c r="H2867" s="29">
        <f>Raw_Orders!K2867</f>
        <v>2644.81</v>
      </c>
      <c r="I2867" s="25">
        <f>INDEX(tblAccounts[sales_rep_id],MATCH(B2867,tblAccounts[id],0))</f>
        <v>321830</v>
      </c>
      <c r="J2867" s="25">
        <f>INDEX(tblReps[region_id],MATCH(I2867,tblReps[id],0))</f>
        <v>3</v>
      </c>
      <c r="K2867" s="25" t="str">
        <f>INDEX(tblRegions[name],MATCH(J2867,tblRegions[id],0))</f>
        <v>Southeast</v>
      </c>
    </row>
    <row r="2868" spans="1:11" ht="15" customHeight="1" x14ac:dyDescent="0.3">
      <c r="A2868" s="25">
        <f>Raw_Orders!A2868</f>
        <v>2867</v>
      </c>
      <c r="B2868" s="25">
        <f>Raw_Orders!B2868</f>
        <v>3171</v>
      </c>
      <c r="C2868" s="30">
        <f>INT(Raw_Orders!C2868)</f>
        <v>42575</v>
      </c>
      <c r="D2868" s="25">
        <f t="shared" si="132"/>
        <v>2016</v>
      </c>
      <c r="E2868" s="25">
        <f t="shared" si="133"/>
        <v>7</v>
      </c>
      <c r="F2868" s="25" t="str">
        <f t="shared" si="134"/>
        <v>Jul</v>
      </c>
      <c r="G2868" s="25">
        <f>Raw_Orders!G2868</f>
        <v>509</v>
      </c>
      <c r="H2868" s="29">
        <f>Raw_Orders!K2868</f>
        <v>2569.9299999999998</v>
      </c>
      <c r="I2868" s="25">
        <f>INDEX(tblAccounts[sales_rep_id],MATCH(B2868,tblAccounts[id],0))</f>
        <v>321830</v>
      </c>
      <c r="J2868" s="25">
        <f>INDEX(tblReps[region_id],MATCH(I2868,tblReps[id],0))</f>
        <v>3</v>
      </c>
      <c r="K2868" s="25" t="str">
        <f>INDEX(tblRegions[name],MATCH(J2868,tblRegions[id],0))</f>
        <v>Southeast</v>
      </c>
    </row>
    <row r="2869" spans="1:11" ht="15" customHeight="1" x14ac:dyDescent="0.3">
      <c r="A2869" s="25">
        <f>Raw_Orders!A2869</f>
        <v>2868</v>
      </c>
      <c r="B2869" s="25">
        <f>Raw_Orders!B2869</f>
        <v>3171</v>
      </c>
      <c r="C2869" s="30">
        <f>INT(Raw_Orders!C2869)</f>
        <v>42605</v>
      </c>
      <c r="D2869" s="25">
        <f t="shared" si="132"/>
        <v>2016</v>
      </c>
      <c r="E2869" s="25">
        <f t="shared" si="133"/>
        <v>8</v>
      </c>
      <c r="F2869" s="25" t="str">
        <f t="shared" si="134"/>
        <v>Aug</v>
      </c>
      <c r="G2869" s="25">
        <f>Raw_Orders!G2869</f>
        <v>541</v>
      </c>
      <c r="H2869" s="29">
        <f>Raw_Orders!K2869</f>
        <v>2782.82</v>
      </c>
      <c r="I2869" s="25">
        <f>INDEX(tblAccounts[sales_rep_id],MATCH(B2869,tblAccounts[id],0))</f>
        <v>321830</v>
      </c>
      <c r="J2869" s="25">
        <f>INDEX(tblReps[region_id],MATCH(I2869,tblReps[id],0))</f>
        <v>3</v>
      </c>
      <c r="K2869" s="25" t="str">
        <f>INDEX(tblRegions[name],MATCH(J2869,tblRegions[id],0))</f>
        <v>Southeast</v>
      </c>
    </row>
    <row r="2870" spans="1:11" ht="15" customHeight="1" x14ac:dyDescent="0.3">
      <c r="A2870" s="25">
        <f>Raw_Orders!A2870</f>
        <v>2869</v>
      </c>
      <c r="B2870" s="25">
        <f>Raw_Orders!B2870</f>
        <v>3171</v>
      </c>
      <c r="C2870" s="30">
        <f>INT(Raw_Orders!C2870)</f>
        <v>42635</v>
      </c>
      <c r="D2870" s="25">
        <f t="shared" si="132"/>
        <v>2016</v>
      </c>
      <c r="E2870" s="25">
        <f t="shared" si="133"/>
        <v>9</v>
      </c>
      <c r="F2870" s="25" t="str">
        <f t="shared" si="134"/>
        <v>Sep</v>
      </c>
      <c r="G2870" s="25">
        <f>Raw_Orders!G2870</f>
        <v>10</v>
      </c>
      <c r="H2870" s="29">
        <f>Raw_Orders!K2870</f>
        <v>81.2</v>
      </c>
      <c r="I2870" s="25">
        <f>INDEX(tblAccounts[sales_rep_id],MATCH(B2870,tblAccounts[id],0))</f>
        <v>321830</v>
      </c>
      <c r="J2870" s="25">
        <f>INDEX(tblReps[region_id],MATCH(I2870,tblReps[id],0))</f>
        <v>3</v>
      </c>
      <c r="K2870" s="25" t="str">
        <f>INDEX(tblRegions[name],MATCH(J2870,tblRegions[id],0))</f>
        <v>Southeast</v>
      </c>
    </row>
    <row r="2871" spans="1:11" ht="15" customHeight="1" x14ac:dyDescent="0.3">
      <c r="A2871" s="25">
        <f>Raw_Orders!A2871</f>
        <v>2870</v>
      </c>
      <c r="B2871" s="25">
        <f>Raw_Orders!B2871</f>
        <v>3171</v>
      </c>
      <c r="C2871" s="30">
        <f>INT(Raw_Orders!C2871)</f>
        <v>42665</v>
      </c>
      <c r="D2871" s="25">
        <f t="shared" si="132"/>
        <v>2016</v>
      </c>
      <c r="E2871" s="25">
        <f t="shared" si="133"/>
        <v>10</v>
      </c>
      <c r="F2871" s="25" t="str">
        <f t="shared" si="134"/>
        <v>Oct</v>
      </c>
      <c r="G2871" s="25">
        <f>Raw_Orders!G2871</f>
        <v>520</v>
      </c>
      <c r="H2871" s="29">
        <f>Raw_Orders!K2871</f>
        <v>2632.3</v>
      </c>
      <c r="I2871" s="25">
        <f>INDEX(tblAccounts[sales_rep_id],MATCH(B2871,tblAccounts[id],0))</f>
        <v>321830</v>
      </c>
      <c r="J2871" s="25">
        <f>INDEX(tblReps[region_id],MATCH(I2871,tblReps[id],0))</f>
        <v>3</v>
      </c>
      <c r="K2871" s="25" t="str">
        <f>INDEX(tblRegions[name],MATCH(J2871,tblRegions[id],0))</f>
        <v>Southeast</v>
      </c>
    </row>
    <row r="2872" spans="1:11" ht="15" customHeight="1" x14ac:dyDescent="0.3">
      <c r="A2872" s="25">
        <f>Raw_Orders!A2872</f>
        <v>2871</v>
      </c>
      <c r="B2872" s="25">
        <f>Raw_Orders!B2872</f>
        <v>3171</v>
      </c>
      <c r="C2872" s="30">
        <f>INT(Raw_Orders!C2872)</f>
        <v>42695</v>
      </c>
      <c r="D2872" s="25">
        <f t="shared" si="132"/>
        <v>2016</v>
      </c>
      <c r="E2872" s="25">
        <f t="shared" si="133"/>
        <v>11</v>
      </c>
      <c r="F2872" s="25" t="str">
        <f t="shared" si="134"/>
        <v>Nov</v>
      </c>
      <c r="G2872" s="25">
        <f>Raw_Orders!G2872</f>
        <v>537</v>
      </c>
      <c r="H2872" s="29">
        <f>Raw_Orders!K2872</f>
        <v>2726.58</v>
      </c>
      <c r="I2872" s="25">
        <f>INDEX(tblAccounts[sales_rep_id],MATCH(B2872,tblAccounts[id],0))</f>
        <v>321830</v>
      </c>
      <c r="J2872" s="25">
        <f>INDEX(tblReps[region_id],MATCH(I2872,tblReps[id],0))</f>
        <v>3</v>
      </c>
      <c r="K2872" s="25" t="str">
        <f>INDEX(tblRegions[name],MATCH(J2872,tblRegions[id],0))</f>
        <v>Southeast</v>
      </c>
    </row>
    <row r="2873" spans="1:11" ht="15" customHeight="1" x14ac:dyDescent="0.3">
      <c r="A2873" s="25">
        <f>Raw_Orders!A2873</f>
        <v>2872</v>
      </c>
      <c r="B2873" s="25">
        <f>Raw_Orders!B2873</f>
        <v>3171</v>
      </c>
      <c r="C2873" s="30">
        <f>INT(Raw_Orders!C2873)</f>
        <v>42726</v>
      </c>
      <c r="D2873" s="25">
        <f t="shared" si="132"/>
        <v>2016</v>
      </c>
      <c r="E2873" s="25">
        <f t="shared" si="133"/>
        <v>12</v>
      </c>
      <c r="F2873" s="25" t="str">
        <f t="shared" si="134"/>
        <v>Dec</v>
      </c>
      <c r="G2873" s="25">
        <f>Raw_Orders!G2873</f>
        <v>505</v>
      </c>
      <c r="H2873" s="29">
        <f>Raw_Orders!K2873</f>
        <v>2544.9499999999998</v>
      </c>
      <c r="I2873" s="25">
        <f>INDEX(tblAccounts[sales_rep_id],MATCH(B2873,tblAccounts[id],0))</f>
        <v>321830</v>
      </c>
      <c r="J2873" s="25">
        <f>INDEX(tblReps[region_id],MATCH(I2873,tblReps[id],0))</f>
        <v>3</v>
      </c>
      <c r="K2873" s="25" t="str">
        <f>INDEX(tblRegions[name],MATCH(J2873,tblRegions[id],0))</f>
        <v>Southeast</v>
      </c>
    </row>
    <row r="2874" spans="1:11" ht="15" customHeight="1" x14ac:dyDescent="0.3">
      <c r="A2874" s="25">
        <f>Raw_Orders!A2874</f>
        <v>2873</v>
      </c>
      <c r="B2874" s="25">
        <f>Raw_Orders!B2874</f>
        <v>3181</v>
      </c>
      <c r="C2874" s="30">
        <f>INT(Raw_Orders!C2874)</f>
        <v>42323</v>
      </c>
      <c r="D2874" s="25">
        <f t="shared" si="132"/>
        <v>2015</v>
      </c>
      <c r="E2874" s="25">
        <f t="shared" si="133"/>
        <v>11</v>
      </c>
      <c r="F2874" s="25" t="str">
        <f t="shared" si="134"/>
        <v>Nov</v>
      </c>
      <c r="G2874" s="25">
        <f>Raw_Orders!G2874</f>
        <v>513</v>
      </c>
      <c r="H2874" s="29">
        <f>Raw_Orders!K2874</f>
        <v>2562.37</v>
      </c>
      <c r="I2874" s="25">
        <f>INDEX(tblAccounts[sales_rep_id],MATCH(B2874,tblAccounts[id],0))</f>
        <v>321840</v>
      </c>
      <c r="J2874" s="25">
        <f>INDEX(tblReps[region_id],MATCH(I2874,tblReps[id],0))</f>
        <v>3</v>
      </c>
      <c r="K2874" s="25" t="str">
        <f>INDEX(tblRegions[name],MATCH(J2874,tblRegions[id],0))</f>
        <v>Southeast</v>
      </c>
    </row>
    <row r="2875" spans="1:11" ht="15" customHeight="1" x14ac:dyDescent="0.3">
      <c r="A2875" s="25">
        <f>Raw_Orders!A2875</f>
        <v>2874</v>
      </c>
      <c r="B2875" s="25">
        <f>Raw_Orders!B2875</f>
        <v>3181</v>
      </c>
      <c r="C2875" s="30">
        <f>INT(Raw_Orders!C2875)</f>
        <v>42353</v>
      </c>
      <c r="D2875" s="25">
        <f t="shared" si="132"/>
        <v>2015</v>
      </c>
      <c r="E2875" s="25">
        <f t="shared" si="133"/>
        <v>12</v>
      </c>
      <c r="F2875" s="25" t="str">
        <f t="shared" si="134"/>
        <v>Dec</v>
      </c>
      <c r="G2875" s="25">
        <f>Raw_Orders!G2875</f>
        <v>555</v>
      </c>
      <c r="H2875" s="29">
        <f>Raw_Orders!K2875</f>
        <v>2911.46</v>
      </c>
      <c r="I2875" s="25">
        <f>INDEX(tblAccounts[sales_rep_id],MATCH(B2875,tblAccounts[id],0))</f>
        <v>321840</v>
      </c>
      <c r="J2875" s="25">
        <f>INDEX(tblReps[region_id],MATCH(I2875,tblReps[id],0))</f>
        <v>3</v>
      </c>
      <c r="K2875" s="25" t="str">
        <f>INDEX(tblRegions[name],MATCH(J2875,tblRegions[id],0))</f>
        <v>Southeast</v>
      </c>
    </row>
    <row r="2876" spans="1:11" ht="15" customHeight="1" x14ac:dyDescent="0.3">
      <c r="A2876" s="25">
        <f>Raw_Orders!A2876</f>
        <v>2875</v>
      </c>
      <c r="B2876" s="25">
        <f>Raw_Orders!B2876</f>
        <v>3181</v>
      </c>
      <c r="C2876" s="30">
        <f>INT(Raw_Orders!C2876)</f>
        <v>42382</v>
      </c>
      <c r="D2876" s="25">
        <f t="shared" si="132"/>
        <v>2016</v>
      </c>
      <c r="E2876" s="25">
        <f t="shared" si="133"/>
        <v>1</v>
      </c>
      <c r="F2876" s="25" t="str">
        <f t="shared" si="134"/>
        <v>Jan</v>
      </c>
      <c r="G2876" s="25">
        <f>Raw_Orders!G2876</f>
        <v>461</v>
      </c>
      <c r="H2876" s="29">
        <f>Raw_Orders!K2876</f>
        <v>2303.52</v>
      </c>
      <c r="I2876" s="25">
        <f>INDEX(tblAccounts[sales_rep_id],MATCH(B2876,tblAccounts[id],0))</f>
        <v>321840</v>
      </c>
      <c r="J2876" s="25">
        <f>INDEX(tblReps[region_id],MATCH(I2876,tblReps[id],0))</f>
        <v>3</v>
      </c>
      <c r="K2876" s="25" t="str">
        <f>INDEX(tblRegions[name],MATCH(J2876,tblRegions[id],0))</f>
        <v>Southeast</v>
      </c>
    </row>
    <row r="2877" spans="1:11" ht="15" customHeight="1" x14ac:dyDescent="0.3">
      <c r="A2877" s="25">
        <f>Raw_Orders!A2877</f>
        <v>2876</v>
      </c>
      <c r="B2877" s="25">
        <f>Raw_Orders!B2877</f>
        <v>3181</v>
      </c>
      <c r="C2877" s="30">
        <f>INT(Raw_Orders!C2877)</f>
        <v>42412</v>
      </c>
      <c r="D2877" s="25">
        <f t="shared" si="132"/>
        <v>2016</v>
      </c>
      <c r="E2877" s="25">
        <f t="shared" si="133"/>
        <v>2</v>
      </c>
      <c r="F2877" s="25" t="str">
        <f t="shared" si="134"/>
        <v>Feb</v>
      </c>
      <c r="G2877" s="25">
        <f>Raw_Orders!G2877</f>
        <v>652</v>
      </c>
      <c r="H2877" s="29">
        <f>Raw_Orders!K2877</f>
        <v>3726.11</v>
      </c>
      <c r="I2877" s="25">
        <f>INDEX(tblAccounts[sales_rep_id],MATCH(B2877,tblAccounts[id],0))</f>
        <v>321840</v>
      </c>
      <c r="J2877" s="25">
        <f>INDEX(tblReps[region_id],MATCH(I2877,tblReps[id],0))</f>
        <v>3</v>
      </c>
      <c r="K2877" s="25" t="str">
        <f>INDEX(tblRegions[name],MATCH(J2877,tblRegions[id],0))</f>
        <v>Southeast</v>
      </c>
    </row>
    <row r="2878" spans="1:11" ht="15" customHeight="1" x14ac:dyDescent="0.3">
      <c r="A2878" s="25">
        <f>Raw_Orders!A2878</f>
        <v>2877</v>
      </c>
      <c r="B2878" s="25">
        <f>Raw_Orders!B2878</f>
        <v>3181</v>
      </c>
      <c r="C2878" s="30">
        <f>INT(Raw_Orders!C2878)</f>
        <v>42441</v>
      </c>
      <c r="D2878" s="25">
        <f t="shared" si="132"/>
        <v>2016</v>
      </c>
      <c r="E2878" s="25">
        <f t="shared" si="133"/>
        <v>3</v>
      </c>
      <c r="F2878" s="25" t="str">
        <f t="shared" si="134"/>
        <v>Mar</v>
      </c>
      <c r="G2878" s="25">
        <f>Raw_Orders!G2878</f>
        <v>501</v>
      </c>
      <c r="H2878" s="29">
        <f>Raw_Orders!K2878</f>
        <v>2546.94</v>
      </c>
      <c r="I2878" s="25">
        <f>INDEX(tblAccounts[sales_rep_id],MATCH(B2878,tblAccounts[id],0))</f>
        <v>321840</v>
      </c>
      <c r="J2878" s="25">
        <f>INDEX(tblReps[region_id],MATCH(I2878,tblReps[id],0))</f>
        <v>3</v>
      </c>
      <c r="K2878" s="25" t="str">
        <f>INDEX(tblRegions[name],MATCH(J2878,tblRegions[id],0))</f>
        <v>Southeast</v>
      </c>
    </row>
    <row r="2879" spans="1:11" ht="15" customHeight="1" x14ac:dyDescent="0.3">
      <c r="A2879" s="25">
        <f>Raw_Orders!A2879</f>
        <v>2878</v>
      </c>
      <c r="B2879" s="25">
        <f>Raw_Orders!B2879</f>
        <v>3181</v>
      </c>
      <c r="C2879" s="30">
        <f>INT(Raw_Orders!C2879)</f>
        <v>42470</v>
      </c>
      <c r="D2879" s="25">
        <f t="shared" si="132"/>
        <v>2016</v>
      </c>
      <c r="E2879" s="25">
        <f t="shared" si="133"/>
        <v>4</v>
      </c>
      <c r="F2879" s="25" t="str">
        <f t="shared" si="134"/>
        <v>Apr</v>
      </c>
      <c r="G2879" s="25">
        <f>Raw_Orders!G2879</f>
        <v>528</v>
      </c>
      <c r="H2879" s="29">
        <f>Raw_Orders!K2879</f>
        <v>2691.06</v>
      </c>
      <c r="I2879" s="25">
        <f>INDEX(tblAccounts[sales_rep_id],MATCH(B2879,tblAccounts[id],0))</f>
        <v>321840</v>
      </c>
      <c r="J2879" s="25">
        <f>INDEX(tblReps[region_id],MATCH(I2879,tblReps[id],0))</f>
        <v>3</v>
      </c>
      <c r="K2879" s="25" t="str">
        <f>INDEX(tblRegions[name],MATCH(J2879,tblRegions[id],0))</f>
        <v>Southeast</v>
      </c>
    </row>
    <row r="2880" spans="1:11" ht="15" customHeight="1" x14ac:dyDescent="0.3">
      <c r="A2880" s="25">
        <f>Raw_Orders!A2880</f>
        <v>2879</v>
      </c>
      <c r="B2880" s="25">
        <f>Raw_Orders!B2880</f>
        <v>3181</v>
      </c>
      <c r="C2880" s="30">
        <f>INT(Raw_Orders!C2880)</f>
        <v>42500</v>
      </c>
      <c r="D2880" s="25">
        <f t="shared" si="132"/>
        <v>2016</v>
      </c>
      <c r="E2880" s="25">
        <f t="shared" si="133"/>
        <v>5</v>
      </c>
      <c r="F2880" s="25" t="str">
        <f t="shared" si="134"/>
        <v>May</v>
      </c>
      <c r="G2880" s="25">
        <f>Raw_Orders!G2880</f>
        <v>532</v>
      </c>
      <c r="H2880" s="29">
        <f>Raw_Orders!K2880</f>
        <v>2766.71</v>
      </c>
      <c r="I2880" s="25">
        <f>INDEX(tblAccounts[sales_rep_id],MATCH(B2880,tblAccounts[id],0))</f>
        <v>321840</v>
      </c>
      <c r="J2880" s="25">
        <f>INDEX(tblReps[region_id],MATCH(I2880,tblReps[id],0))</f>
        <v>3</v>
      </c>
      <c r="K2880" s="25" t="str">
        <f>INDEX(tblRegions[name],MATCH(J2880,tblRegions[id],0))</f>
        <v>Southeast</v>
      </c>
    </row>
    <row r="2881" spans="1:11" ht="15" customHeight="1" x14ac:dyDescent="0.3">
      <c r="A2881" s="25">
        <f>Raw_Orders!A2881</f>
        <v>2880</v>
      </c>
      <c r="B2881" s="25">
        <f>Raw_Orders!B2881</f>
        <v>3181</v>
      </c>
      <c r="C2881" s="30">
        <f>INT(Raw_Orders!C2881)</f>
        <v>42530</v>
      </c>
      <c r="D2881" s="25">
        <f t="shared" si="132"/>
        <v>2016</v>
      </c>
      <c r="E2881" s="25">
        <f t="shared" si="133"/>
        <v>6</v>
      </c>
      <c r="F2881" s="25" t="str">
        <f t="shared" si="134"/>
        <v>Jun</v>
      </c>
      <c r="G2881" s="25">
        <f>Raw_Orders!G2881</f>
        <v>520</v>
      </c>
      <c r="H2881" s="29">
        <f>Raw_Orders!K2881</f>
        <v>2659.8</v>
      </c>
      <c r="I2881" s="25">
        <f>INDEX(tblAccounts[sales_rep_id],MATCH(B2881,tblAccounts[id],0))</f>
        <v>321840</v>
      </c>
      <c r="J2881" s="25">
        <f>INDEX(tblReps[region_id],MATCH(I2881,tblReps[id],0))</f>
        <v>3</v>
      </c>
      <c r="K2881" s="25" t="str">
        <f>INDEX(tblRegions[name],MATCH(J2881,tblRegions[id],0))</f>
        <v>Southeast</v>
      </c>
    </row>
    <row r="2882" spans="1:11" ht="15" customHeight="1" x14ac:dyDescent="0.3">
      <c r="A2882" s="25">
        <f>Raw_Orders!A2882</f>
        <v>2881</v>
      </c>
      <c r="B2882" s="25">
        <f>Raw_Orders!B2882</f>
        <v>3181</v>
      </c>
      <c r="C2882" s="30">
        <f>INT(Raw_Orders!C2882)</f>
        <v>42560</v>
      </c>
      <c r="D2882" s="25">
        <f t="shared" ref="D2882:D2945" si="135">YEAR(C2882)</f>
        <v>2016</v>
      </c>
      <c r="E2882" s="25">
        <f t="shared" ref="E2882:E2945" si="136">MONTH(C2882)</f>
        <v>7</v>
      </c>
      <c r="F2882" s="25" t="str">
        <f t="shared" ref="F2882:F2945" si="137">TEXT(C2882,"mmm")</f>
        <v>Jul</v>
      </c>
      <c r="G2882" s="25">
        <f>Raw_Orders!G2882</f>
        <v>494</v>
      </c>
      <c r="H2882" s="29">
        <f>Raw_Orders!K2882</f>
        <v>2485.06</v>
      </c>
      <c r="I2882" s="25">
        <f>INDEX(tblAccounts[sales_rep_id],MATCH(B2882,tblAccounts[id],0))</f>
        <v>321840</v>
      </c>
      <c r="J2882" s="25">
        <f>INDEX(tblReps[region_id],MATCH(I2882,tblReps[id],0))</f>
        <v>3</v>
      </c>
      <c r="K2882" s="25" t="str">
        <f>INDEX(tblRegions[name],MATCH(J2882,tblRegions[id],0))</f>
        <v>Southeast</v>
      </c>
    </row>
    <row r="2883" spans="1:11" ht="15" customHeight="1" x14ac:dyDescent="0.3">
      <c r="A2883" s="25">
        <f>Raw_Orders!A2883</f>
        <v>2882</v>
      </c>
      <c r="B2883" s="25">
        <f>Raw_Orders!B2883</f>
        <v>3181</v>
      </c>
      <c r="C2883" s="30">
        <f>INT(Raw_Orders!C2883)</f>
        <v>42589</v>
      </c>
      <c r="D2883" s="25">
        <f t="shared" si="135"/>
        <v>2016</v>
      </c>
      <c r="E2883" s="25">
        <f t="shared" si="136"/>
        <v>8</v>
      </c>
      <c r="F2883" s="25" t="str">
        <f t="shared" si="137"/>
        <v>Aug</v>
      </c>
      <c r="G2883" s="25">
        <f>Raw_Orders!G2883</f>
        <v>541</v>
      </c>
      <c r="H2883" s="29">
        <f>Raw_Orders!K2883</f>
        <v>2786.56</v>
      </c>
      <c r="I2883" s="25">
        <f>INDEX(tblAccounts[sales_rep_id],MATCH(B2883,tblAccounts[id],0))</f>
        <v>321840</v>
      </c>
      <c r="J2883" s="25">
        <f>INDEX(tblReps[region_id],MATCH(I2883,tblReps[id],0))</f>
        <v>3</v>
      </c>
      <c r="K2883" s="25" t="str">
        <f>INDEX(tblRegions[name],MATCH(J2883,tblRegions[id],0))</f>
        <v>Southeast</v>
      </c>
    </row>
    <row r="2884" spans="1:11" ht="15" customHeight="1" x14ac:dyDescent="0.3">
      <c r="A2884" s="25">
        <f>Raw_Orders!A2884</f>
        <v>2883</v>
      </c>
      <c r="B2884" s="25">
        <f>Raw_Orders!B2884</f>
        <v>3181</v>
      </c>
      <c r="C2884" s="30">
        <f>INT(Raw_Orders!C2884)</f>
        <v>42619</v>
      </c>
      <c r="D2884" s="25">
        <f t="shared" si="135"/>
        <v>2016</v>
      </c>
      <c r="E2884" s="25">
        <f t="shared" si="136"/>
        <v>9</v>
      </c>
      <c r="F2884" s="25" t="str">
        <f t="shared" si="137"/>
        <v>Sep</v>
      </c>
      <c r="G2884" s="25">
        <f>Raw_Orders!G2884</f>
        <v>542</v>
      </c>
      <c r="H2884" s="29">
        <f>Raw_Orders!K2884</f>
        <v>2876.06</v>
      </c>
      <c r="I2884" s="25">
        <f>INDEX(tblAccounts[sales_rep_id],MATCH(B2884,tblAccounts[id],0))</f>
        <v>321840</v>
      </c>
      <c r="J2884" s="25">
        <f>INDEX(tblReps[region_id],MATCH(I2884,tblReps[id],0))</f>
        <v>3</v>
      </c>
      <c r="K2884" s="25" t="str">
        <f>INDEX(tblRegions[name],MATCH(J2884,tblRegions[id],0))</f>
        <v>Southeast</v>
      </c>
    </row>
    <row r="2885" spans="1:11" ht="15" customHeight="1" x14ac:dyDescent="0.3">
      <c r="A2885" s="25">
        <f>Raw_Orders!A2885</f>
        <v>2884</v>
      </c>
      <c r="B2885" s="25">
        <f>Raw_Orders!B2885</f>
        <v>3181</v>
      </c>
      <c r="C2885" s="30">
        <f>INT(Raw_Orders!C2885)</f>
        <v>42648</v>
      </c>
      <c r="D2885" s="25">
        <f t="shared" si="135"/>
        <v>2016</v>
      </c>
      <c r="E2885" s="25">
        <f t="shared" si="136"/>
        <v>10</v>
      </c>
      <c r="F2885" s="25" t="str">
        <f t="shared" si="137"/>
        <v>Oct</v>
      </c>
      <c r="G2885" s="25">
        <f>Raw_Orders!G2885</f>
        <v>518</v>
      </c>
      <c r="H2885" s="29">
        <f>Raw_Orders!K2885</f>
        <v>2629.23</v>
      </c>
      <c r="I2885" s="25">
        <f>INDEX(tblAccounts[sales_rep_id],MATCH(B2885,tblAccounts[id],0))</f>
        <v>321840</v>
      </c>
      <c r="J2885" s="25">
        <f>INDEX(tblReps[region_id],MATCH(I2885,tblReps[id],0))</f>
        <v>3</v>
      </c>
      <c r="K2885" s="25" t="str">
        <f>INDEX(tblRegions[name],MATCH(J2885,tblRegions[id],0))</f>
        <v>Southeast</v>
      </c>
    </row>
    <row r="2886" spans="1:11" ht="15" customHeight="1" x14ac:dyDescent="0.3">
      <c r="A2886" s="25">
        <f>Raw_Orders!A2886</f>
        <v>2885</v>
      </c>
      <c r="B2886" s="25">
        <f>Raw_Orders!B2886</f>
        <v>3181</v>
      </c>
      <c r="C2886" s="30">
        <f>INT(Raw_Orders!C2886)</f>
        <v>42677</v>
      </c>
      <c r="D2886" s="25">
        <f t="shared" si="135"/>
        <v>2016</v>
      </c>
      <c r="E2886" s="25">
        <f t="shared" si="136"/>
        <v>11</v>
      </c>
      <c r="F2886" s="25" t="str">
        <f t="shared" si="137"/>
        <v>Nov</v>
      </c>
      <c r="G2886" s="25">
        <f>Raw_Orders!G2886</f>
        <v>528</v>
      </c>
      <c r="H2886" s="29">
        <f>Raw_Orders!K2886</f>
        <v>2730.47</v>
      </c>
      <c r="I2886" s="25">
        <f>INDEX(tblAccounts[sales_rep_id],MATCH(B2886,tblAccounts[id],0))</f>
        <v>321840</v>
      </c>
      <c r="J2886" s="25">
        <f>INDEX(tblReps[region_id],MATCH(I2886,tblReps[id],0))</f>
        <v>3</v>
      </c>
      <c r="K2886" s="25" t="str">
        <f>INDEX(tblRegions[name],MATCH(J2886,tblRegions[id],0))</f>
        <v>Southeast</v>
      </c>
    </row>
    <row r="2887" spans="1:11" ht="15" customHeight="1" x14ac:dyDescent="0.3">
      <c r="A2887" s="25">
        <f>Raw_Orders!A2887</f>
        <v>2886</v>
      </c>
      <c r="B2887" s="25">
        <f>Raw_Orders!B2887</f>
        <v>3181</v>
      </c>
      <c r="C2887" s="30">
        <f>INT(Raw_Orders!C2887)</f>
        <v>42706</v>
      </c>
      <c r="D2887" s="25">
        <f t="shared" si="135"/>
        <v>2016</v>
      </c>
      <c r="E2887" s="25">
        <f t="shared" si="136"/>
        <v>12</v>
      </c>
      <c r="F2887" s="25" t="str">
        <f t="shared" si="137"/>
        <v>Dec</v>
      </c>
      <c r="G2887" s="25">
        <f>Raw_Orders!G2887</f>
        <v>534</v>
      </c>
      <c r="H2887" s="29">
        <f>Raw_Orders!K2887</f>
        <v>2708.48</v>
      </c>
      <c r="I2887" s="25">
        <f>INDEX(tblAccounts[sales_rep_id],MATCH(B2887,tblAccounts[id],0))</f>
        <v>321840</v>
      </c>
      <c r="J2887" s="25">
        <f>INDEX(tblReps[region_id],MATCH(I2887,tblReps[id],0))</f>
        <v>3</v>
      </c>
      <c r="K2887" s="25" t="str">
        <f>INDEX(tblRegions[name],MATCH(J2887,tblRegions[id],0))</f>
        <v>Southeast</v>
      </c>
    </row>
    <row r="2888" spans="1:11" ht="15" customHeight="1" x14ac:dyDescent="0.3">
      <c r="A2888" s="25">
        <f>Raw_Orders!A2888</f>
        <v>2887</v>
      </c>
      <c r="B2888" s="25">
        <f>Raw_Orders!B2888</f>
        <v>3181</v>
      </c>
      <c r="C2888" s="30">
        <f>INT(Raw_Orders!C2888)</f>
        <v>42735</v>
      </c>
      <c r="D2888" s="25">
        <f t="shared" si="135"/>
        <v>2016</v>
      </c>
      <c r="E2888" s="25">
        <f t="shared" si="136"/>
        <v>12</v>
      </c>
      <c r="F2888" s="25" t="str">
        <f t="shared" si="137"/>
        <v>Dec</v>
      </c>
      <c r="G2888" s="25">
        <f>Raw_Orders!G2888</f>
        <v>522</v>
      </c>
      <c r="H2888" s="29">
        <f>Raw_Orders!K2888</f>
        <v>2629.78</v>
      </c>
      <c r="I2888" s="25">
        <f>INDEX(tblAccounts[sales_rep_id],MATCH(B2888,tblAccounts[id],0))</f>
        <v>321840</v>
      </c>
      <c r="J2888" s="25">
        <f>INDEX(tblReps[region_id],MATCH(I2888,tblReps[id],0))</f>
        <v>3</v>
      </c>
      <c r="K2888" s="25" t="str">
        <f>INDEX(tblRegions[name],MATCH(J2888,tblRegions[id],0))</f>
        <v>Southeast</v>
      </c>
    </row>
    <row r="2889" spans="1:11" ht="15" customHeight="1" x14ac:dyDescent="0.3">
      <c r="A2889" s="25">
        <f>Raw_Orders!A2889</f>
        <v>2888</v>
      </c>
      <c r="B2889" s="25">
        <f>Raw_Orders!B2889</f>
        <v>3191</v>
      </c>
      <c r="C2889" s="30">
        <f>INT(Raw_Orders!C2889)</f>
        <v>42302</v>
      </c>
      <c r="D2889" s="25">
        <f t="shared" si="135"/>
        <v>2015</v>
      </c>
      <c r="E2889" s="25">
        <f t="shared" si="136"/>
        <v>10</v>
      </c>
      <c r="F2889" s="25" t="str">
        <f t="shared" si="137"/>
        <v>Oct</v>
      </c>
      <c r="G2889" s="25">
        <f>Raw_Orders!G2889</f>
        <v>353</v>
      </c>
      <c r="H2889" s="29">
        <f>Raw_Orders!K2889</f>
        <v>1895.35</v>
      </c>
      <c r="I2889" s="25">
        <f>INDEX(tblAccounts[sales_rep_id],MATCH(B2889,tblAccounts[id],0))</f>
        <v>321850</v>
      </c>
      <c r="J2889" s="25">
        <f>INDEX(tblReps[region_id],MATCH(I2889,tblReps[id],0))</f>
        <v>3</v>
      </c>
      <c r="K2889" s="25" t="str">
        <f>INDEX(tblRegions[name],MATCH(J2889,tblRegions[id],0))</f>
        <v>Southeast</v>
      </c>
    </row>
    <row r="2890" spans="1:11" ht="15" customHeight="1" x14ac:dyDescent="0.3">
      <c r="A2890" s="25">
        <f>Raw_Orders!A2890</f>
        <v>2889</v>
      </c>
      <c r="B2890" s="25">
        <f>Raw_Orders!B2890</f>
        <v>3191</v>
      </c>
      <c r="C2890" s="30">
        <f>INT(Raw_Orders!C2890)</f>
        <v>42332</v>
      </c>
      <c r="D2890" s="25">
        <f t="shared" si="135"/>
        <v>2015</v>
      </c>
      <c r="E2890" s="25">
        <f t="shared" si="136"/>
        <v>11</v>
      </c>
      <c r="F2890" s="25" t="str">
        <f t="shared" si="137"/>
        <v>Nov</v>
      </c>
      <c r="G2890" s="25">
        <f>Raw_Orders!G2890</f>
        <v>394</v>
      </c>
      <c r="H2890" s="29">
        <f>Raw_Orders!K2890</f>
        <v>2251.38</v>
      </c>
      <c r="I2890" s="25">
        <f>INDEX(tblAccounts[sales_rep_id],MATCH(B2890,tblAccounts[id],0))</f>
        <v>321850</v>
      </c>
      <c r="J2890" s="25">
        <f>INDEX(tblReps[region_id],MATCH(I2890,tblReps[id],0))</f>
        <v>3</v>
      </c>
      <c r="K2890" s="25" t="str">
        <f>INDEX(tblRegions[name],MATCH(J2890,tblRegions[id],0))</f>
        <v>Southeast</v>
      </c>
    </row>
    <row r="2891" spans="1:11" ht="15" customHeight="1" x14ac:dyDescent="0.3">
      <c r="A2891" s="25">
        <f>Raw_Orders!A2891</f>
        <v>2890</v>
      </c>
      <c r="B2891" s="25">
        <f>Raw_Orders!B2891</f>
        <v>3191</v>
      </c>
      <c r="C2891" s="30">
        <f>INT(Raw_Orders!C2891)</f>
        <v>42362</v>
      </c>
      <c r="D2891" s="25">
        <f t="shared" si="135"/>
        <v>2015</v>
      </c>
      <c r="E2891" s="25">
        <f t="shared" si="136"/>
        <v>12</v>
      </c>
      <c r="F2891" s="25" t="str">
        <f t="shared" si="137"/>
        <v>Dec</v>
      </c>
      <c r="G2891" s="25">
        <f>Raw_Orders!G2891</f>
        <v>341</v>
      </c>
      <c r="H2891" s="29">
        <f>Raw_Orders!K2891</f>
        <v>1860.51</v>
      </c>
      <c r="I2891" s="25">
        <f>INDEX(tblAccounts[sales_rep_id],MATCH(B2891,tblAccounts[id],0))</f>
        <v>321850</v>
      </c>
      <c r="J2891" s="25">
        <f>INDEX(tblReps[region_id],MATCH(I2891,tblReps[id],0))</f>
        <v>3</v>
      </c>
      <c r="K2891" s="25" t="str">
        <f>INDEX(tblRegions[name],MATCH(J2891,tblRegions[id],0))</f>
        <v>Southeast</v>
      </c>
    </row>
    <row r="2892" spans="1:11" ht="15" customHeight="1" x14ac:dyDescent="0.3">
      <c r="A2892" s="25">
        <f>Raw_Orders!A2892</f>
        <v>2891</v>
      </c>
      <c r="B2892" s="25">
        <f>Raw_Orders!B2892</f>
        <v>3191</v>
      </c>
      <c r="C2892" s="30">
        <f>INT(Raw_Orders!C2892)</f>
        <v>42392</v>
      </c>
      <c r="D2892" s="25">
        <f t="shared" si="135"/>
        <v>2016</v>
      </c>
      <c r="E2892" s="25">
        <f t="shared" si="136"/>
        <v>1</v>
      </c>
      <c r="F2892" s="25" t="str">
        <f t="shared" si="137"/>
        <v>Jan</v>
      </c>
      <c r="G2892" s="25">
        <f>Raw_Orders!G2892</f>
        <v>300</v>
      </c>
      <c r="H2892" s="29">
        <f>Raw_Orders!K2892</f>
        <v>1648.36</v>
      </c>
      <c r="I2892" s="25">
        <f>INDEX(tblAccounts[sales_rep_id],MATCH(B2892,tblAccounts[id],0))</f>
        <v>321850</v>
      </c>
      <c r="J2892" s="25">
        <f>INDEX(tblReps[region_id],MATCH(I2892,tblReps[id],0))</f>
        <v>3</v>
      </c>
      <c r="K2892" s="25" t="str">
        <f>INDEX(tblRegions[name],MATCH(J2892,tblRegions[id],0))</f>
        <v>Southeast</v>
      </c>
    </row>
    <row r="2893" spans="1:11" ht="15" customHeight="1" x14ac:dyDescent="0.3">
      <c r="A2893" s="25">
        <f>Raw_Orders!A2893</f>
        <v>2892</v>
      </c>
      <c r="B2893" s="25">
        <f>Raw_Orders!B2893</f>
        <v>3191</v>
      </c>
      <c r="C2893" s="30">
        <f>INT(Raw_Orders!C2893)</f>
        <v>42422</v>
      </c>
      <c r="D2893" s="25">
        <f t="shared" si="135"/>
        <v>2016</v>
      </c>
      <c r="E2893" s="25">
        <f t="shared" si="136"/>
        <v>2</v>
      </c>
      <c r="F2893" s="25" t="str">
        <f t="shared" si="137"/>
        <v>Feb</v>
      </c>
      <c r="G2893" s="25">
        <f>Raw_Orders!G2893</f>
        <v>309</v>
      </c>
      <c r="H2893" s="29">
        <f>Raw_Orders!K2893</f>
        <v>1665.12</v>
      </c>
      <c r="I2893" s="25">
        <f>INDEX(tblAccounts[sales_rep_id],MATCH(B2893,tblAccounts[id],0))</f>
        <v>321850</v>
      </c>
      <c r="J2893" s="25">
        <f>INDEX(tblReps[region_id],MATCH(I2893,tblReps[id],0))</f>
        <v>3</v>
      </c>
      <c r="K2893" s="25" t="str">
        <f>INDEX(tblRegions[name],MATCH(J2893,tblRegions[id],0))</f>
        <v>Southeast</v>
      </c>
    </row>
    <row r="2894" spans="1:11" ht="15" customHeight="1" x14ac:dyDescent="0.3">
      <c r="A2894" s="25">
        <f>Raw_Orders!A2894</f>
        <v>2893</v>
      </c>
      <c r="B2894" s="25">
        <f>Raw_Orders!B2894</f>
        <v>3191</v>
      </c>
      <c r="C2894" s="30">
        <f>INT(Raw_Orders!C2894)</f>
        <v>42452</v>
      </c>
      <c r="D2894" s="25">
        <f t="shared" si="135"/>
        <v>2016</v>
      </c>
      <c r="E2894" s="25">
        <f t="shared" si="136"/>
        <v>3</v>
      </c>
      <c r="F2894" s="25" t="str">
        <f t="shared" si="137"/>
        <v>Mar</v>
      </c>
      <c r="G2894" s="25">
        <f>Raw_Orders!G2894</f>
        <v>341</v>
      </c>
      <c r="H2894" s="29">
        <f>Raw_Orders!K2894</f>
        <v>1798.5</v>
      </c>
      <c r="I2894" s="25">
        <f>INDEX(tblAccounts[sales_rep_id],MATCH(B2894,tblAccounts[id],0))</f>
        <v>321850</v>
      </c>
      <c r="J2894" s="25">
        <f>INDEX(tblReps[region_id],MATCH(I2894,tblReps[id],0))</f>
        <v>3</v>
      </c>
      <c r="K2894" s="25" t="str">
        <f>INDEX(tblRegions[name],MATCH(J2894,tblRegions[id],0))</f>
        <v>Southeast</v>
      </c>
    </row>
    <row r="2895" spans="1:11" ht="15" customHeight="1" x14ac:dyDescent="0.3">
      <c r="A2895" s="25">
        <f>Raw_Orders!A2895</f>
        <v>2894</v>
      </c>
      <c r="B2895" s="25">
        <f>Raw_Orders!B2895</f>
        <v>3191</v>
      </c>
      <c r="C2895" s="30">
        <f>INT(Raw_Orders!C2895)</f>
        <v>42481</v>
      </c>
      <c r="D2895" s="25">
        <f t="shared" si="135"/>
        <v>2016</v>
      </c>
      <c r="E2895" s="25">
        <f t="shared" si="136"/>
        <v>4</v>
      </c>
      <c r="F2895" s="25" t="str">
        <f t="shared" si="137"/>
        <v>Apr</v>
      </c>
      <c r="G2895" s="25">
        <f>Raw_Orders!G2895</f>
        <v>317</v>
      </c>
      <c r="H2895" s="29">
        <f>Raw_Orders!K2895</f>
        <v>1663.72</v>
      </c>
      <c r="I2895" s="25">
        <f>INDEX(tblAccounts[sales_rep_id],MATCH(B2895,tblAccounts[id],0))</f>
        <v>321850</v>
      </c>
      <c r="J2895" s="25">
        <f>INDEX(tblReps[region_id],MATCH(I2895,tblReps[id],0))</f>
        <v>3</v>
      </c>
      <c r="K2895" s="25" t="str">
        <f>INDEX(tblRegions[name],MATCH(J2895,tblRegions[id],0))</f>
        <v>Southeast</v>
      </c>
    </row>
    <row r="2896" spans="1:11" ht="15" customHeight="1" x14ac:dyDescent="0.3">
      <c r="A2896" s="25">
        <f>Raw_Orders!A2896</f>
        <v>2895</v>
      </c>
      <c r="B2896" s="25">
        <f>Raw_Orders!B2896</f>
        <v>3191</v>
      </c>
      <c r="C2896" s="30">
        <f>INT(Raw_Orders!C2896)</f>
        <v>42510</v>
      </c>
      <c r="D2896" s="25">
        <f t="shared" si="135"/>
        <v>2016</v>
      </c>
      <c r="E2896" s="25">
        <f t="shared" si="136"/>
        <v>5</v>
      </c>
      <c r="F2896" s="25" t="str">
        <f t="shared" si="137"/>
        <v>May</v>
      </c>
      <c r="G2896" s="25">
        <f>Raw_Orders!G2896</f>
        <v>419</v>
      </c>
      <c r="H2896" s="29">
        <f>Raw_Orders!K2896</f>
        <v>2431.9</v>
      </c>
      <c r="I2896" s="25">
        <f>INDEX(tblAccounts[sales_rep_id],MATCH(B2896,tblAccounts[id],0))</f>
        <v>321850</v>
      </c>
      <c r="J2896" s="25">
        <f>INDEX(tblReps[region_id],MATCH(I2896,tblReps[id],0))</f>
        <v>3</v>
      </c>
      <c r="K2896" s="25" t="str">
        <f>INDEX(tblRegions[name],MATCH(J2896,tblRegions[id],0))</f>
        <v>Southeast</v>
      </c>
    </row>
    <row r="2897" spans="1:11" ht="15" customHeight="1" x14ac:dyDescent="0.3">
      <c r="A2897" s="25">
        <f>Raw_Orders!A2897</f>
        <v>2896</v>
      </c>
      <c r="B2897" s="25">
        <f>Raw_Orders!B2897</f>
        <v>3191</v>
      </c>
      <c r="C2897" s="30">
        <f>INT(Raw_Orders!C2897)</f>
        <v>42539</v>
      </c>
      <c r="D2897" s="25">
        <f t="shared" si="135"/>
        <v>2016</v>
      </c>
      <c r="E2897" s="25">
        <f t="shared" si="136"/>
        <v>6</v>
      </c>
      <c r="F2897" s="25" t="str">
        <f t="shared" si="137"/>
        <v>Jun</v>
      </c>
      <c r="G2897" s="25">
        <f>Raw_Orders!G2897</f>
        <v>333</v>
      </c>
      <c r="H2897" s="29">
        <f>Raw_Orders!K2897</f>
        <v>1754.23</v>
      </c>
      <c r="I2897" s="25">
        <f>INDEX(tblAccounts[sales_rep_id],MATCH(B2897,tblAccounts[id],0))</f>
        <v>321850</v>
      </c>
      <c r="J2897" s="25">
        <f>INDEX(tblReps[region_id],MATCH(I2897,tblReps[id],0))</f>
        <v>3</v>
      </c>
      <c r="K2897" s="25" t="str">
        <f>INDEX(tblRegions[name],MATCH(J2897,tblRegions[id],0))</f>
        <v>Southeast</v>
      </c>
    </row>
    <row r="2898" spans="1:11" ht="15" customHeight="1" x14ac:dyDescent="0.3">
      <c r="A2898" s="25">
        <f>Raw_Orders!A2898</f>
        <v>2897</v>
      </c>
      <c r="B2898" s="25">
        <f>Raw_Orders!B2898</f>
        <v>3191</v>
      </c>
      <c r="C2898" s="30">
        <f>INT(Raw_Orders!C2898)</f>
        <v>42569</v>
      </c>
      <c r="D2898" s="25">
        <f t="shared" si="135"/>
        <v>2016</v>
      </c>
      <c r="E2898" s="25">
        <f t="shared" si="136"/>
        <v>7</v>
      </c>
      <c r="F2898" s="25" t="str">
        <f t="shared" si="137"/>
        <v>Jul</v>
      </c>
      <c r="G2898" s="25">
        <f>Raw_Orders!G2898</f>
        <v>319</v>
      </c>
      <c r="H2898" s="29">
        <f>Raw_Orders!K2898</f>
        <v>1674.31</v>
      </c>
      <c r="I2898" s="25">
        <f>INDEX(tblAccounts[sales_rep_id],MATCH(B2898,tblAccounts[id],0))</f>
        <v>321850</v>
      </c>
      <c r="J2898" s="25">
        <f>INDEX(tblReps[region_id],MATCH(I2898,tblReps[id],0))</f>
        <v>3</v>
      </c>
      <c r="K2898" s="25" t="str">
        <f>INDEX(tblRegions[name],MATCH(J2898,tblRegions[id],0))</f>
        <v>Southeast</v>
      </c>
    </row>
    <row r="2899" spans="1:11" ht="15" customHeight="1" x14ac:dyDescent="0.3">
      <c r="A2899" s="25">
        <f>Raw_Orders!A2899</f>
        <v>2898</v>
      </c>
      <c r="B2899" s="25">
        <f>Raw_Orders!B2899</f>
        <v>3191</v>
      </c>
      <c r="C2899" s="30">
        <f>INT(Raw_Orders!C2899)</f>
        <v>42598</v>
      </c>
      <c r="D2899" s="25">
        <f t="shared" si="135"/>
        <v>2016</v>
      </c>
      <c r="E2899" s="25">
        <f t="shared" si="136"/>
        <v>8</v>
      </c>
      <c r="F2899" s="25" t="str">
        <f t="shared" si="137"/>
        <v>Aug</v>
      </c>
      <c r="G2899" s="25">
        <f>Raw_Orders!G2899</f>
        <v>367</v>
      </c>
      <c r="H2899" s="29">
        <f>Raw_Orders!K2899</f>
        <v>2012.1</v>
      </c>
      <c r="I2899" s="25">
        <f>INDEX(tblAccounts[sales_rep_id],MATCH(B2899,tblAccounts[id],0))</f>
        <v>321850</v>
      </c>
      <c r="J2899" s="25">
        <f>INDEX(tblReps[region_id],MATCH(I2899,tblReps[id],0))</f>
        <v>3</v>
      </c>
      <c r="K2899" s="25" t="str">
        <f>INDEX(tblRegions[name],MATCH(J2899,tblRegions[id],0))</f>
        <v>Southeast</v>
      </c>
    </row>
    <row r="2900" spans="1:11" ht="15" customHeight="1" x14ac:dyDescent="0.3">
      <c r="A2900" s="25">
        <f>Raw_Orders!A2900</f>
        <v>2899</v>
      </c>
      <c r="B2900" s="25">
        <f>Raw_Orders!B2900</f>
        <v>3191</v>
      </c>
      <c r="C2900" s="30">
        <f>INT(Raw_Orders!C2900)</f>
        <v>42628</v>
      </c>
      <c r="D2900" s="25">
        <f t="shared" si="135"/>
        <v>2016</v>
      </c>
      <c r="E2900" s="25">
        <f t="shared" si="136"/>
        <v>9</v>
      </c>
      <c r="F2900" s="25" t="str">
        <f t="shared" si="137"/>
        <v>Sep</v>
      </c>
      <c r="G2900" s="25">
        <f>Raw_Orders!G2900</f>
        <v>344</v>
      </c>
      <c r="H2900" s="29">
        <f>Raw_Orders!K2900</f>
        <v>1806.56</v>
      </c>
      <c r="I2900" s="25">
        <f>INDEX(tblAccounts[sales_rep_id],MATCH(B2900,tblAccounts[id],0))</f>
        <v>321850</v>
      </c>
      <c r="J2900" s="25">
        <f>INDEX(tblReps[region_id],MATCH(I2900,tblReps[id],0))</f>
        <v>3</v>
      </c>
      <c r="K2900" s="25" t="str">
        <f>INDEX(tblRegions[name],MATCH(J2900,tblRegions[id],0))</f>
        <v>Southeast</v>
      </c>
    </row>
    <row r="2901" spans="1:11" ht="15" customHeight="1" x14ac:dyDescent="0.3">
      <c r="A2901" s="25">
        <f>Raw_Orders!A2901</f>
        <v>2900</v>
      </c>
      <c r="B2901" s="25">
        <f>Raw_Orders!B2901</f>
        <v>3191</v>
      </c>
      <c r="C2901" s="30">
        <f>INT(Raw_Orders!C2901)</f>
        <v>42658</v>
      </c>
      <c r="D2901" s="25">
        <f t="shared" si="135"/>
        <v>2016</v>
      </c>
      <c r="E2901" s="25">
        <f t="shared" si="136"/>
        <v>10</v>
      </c>
      <c r="F2901" s="25" t="str">
        <f t="shared" si="137"/>
        <v>Oct</v>
      </c>
      <c r="G2901" s="25">
        <f>Raw_Orders!G2901</f>
        <v>316</v>
      </c>
      <c r="H2901" s="29">
        <f>Raw_Orders!K2901</f>
        <v>1673.2</v>
      </c>
      <c r="I2901" s="25">
        <f>INDEX(tblAccounts[sales_rep_id],MATCH(B2901,tblAccounts[id],0))</f>
        <v>321850</v>
      </c>
      <c r="J2901" s="25">
        <f>INDEX(tblReps[region_id],MATCH(I2901,tblReps[id],0))</f>
        <v>3</v>
      </c>
      <c r="K2901" s="25" t="str">
        <f>INDEX(tblRegions[name],MATCH(J2901,tblRegions[id],0))</f>
        <v>Southeast</v>
      </c>
    </row>
    <row r="2902" spans="1:11" ht="15" customHeight="1" x14ac:dyDescent="0.3">
      <c r="A2902" s="25">
        <f>Raw_Orders!A2902</f>
        <v>2901</v>
      </c>
      <c r="B2902" s="25">
        <f>Raw_Orders!B2902</f>
        <v>3191</v>
      </c>
      <c r="C2902" s="30">
        <f>INT(Raw_Orders!C2902)</f>
        <v>42688</v>
      </c>
      <c r="D2902" s="25">
        <f t="shared" si="135"/>
        <v>2016</v>
      </c>
      <c r="E2902" s="25">
        <f t="shared" si="136"/>
        <v>11</v>
      </c>
      <c r="F2902" s="25" t="str">
        <f t="shared" si="137"/>
        <v>Nov</v>
      </c>
      <c r="G2902" s="25">
        <f>Raw_Orders!G2902</f>
        <v>287</v>
      </c>
      <c r="H2902" s="29">
        <f>Raw_Orders!K2902</f>
        <v>1467.13</v>
      </c>
      <c r="I2902" s="25">
        <f>INDEX(tblAccounts[sales_rep_id],MATCH(B2902,tblAccounts[id],0))</f>
        <v>321850</v>
      </c>
      <c r="J2902" s="25">
        <f>INDEX(tblReps[region_id],MATCH(I2902,tblReps[id],0))</f>
        <v>3</v>
      </c>
      <c r="K2902" s="25" t="str">
        <f>INDEX(tblRegions[name],MATCH(J2902,tblRegions[id],0))</f>
        <v>Southeast</v>
      </c>
    </row>
    <row r="2903" spans="1:11" ht="15" customHeight="1" x14ac:dyDescent="0.3">
      <c r="A2903" s="25">
        <f>Raw_Orders!A2903</f>
        <v>2902</v>
      </c>
      <c r="B2903" s="25">
        <f>Raw_Orders!B2903</f>
        <v>3191</v>
      </c>
      <c r="C2903" s="30">
        <f>INT(Raw_Orders!C2903)</f>
        <v>42717</v>
      </c>
      <c r="D2903" s="25">
        <f t="shared" si="135"/>
        <v>2016</v>
      </c>
      <c r="E2903" s="25">
        <f t="shared" si="136"/>
        <v>12</v>
      </c>
      <c r="F2903" s="25" t="str">
        <f t="shared" si="137"/>
        <v>Dec</v>
      </c>
      <c r="G2903" s="25">
        <f>Raw_Orders!G2903</f>
        <v>374</v>
      </c>
      <c r="H2903" s="29">
        <f>Raw_Orders!K2903</f>
        <v>2046.42</v>
      </c>
      <c r="I2903" s="25">
        <f>INDEX(tblAccounts[sales_rep_id],MATCH(B2903,tblAccounts[id],0))</f>
        <v>321850</v>
      </c>
      <c r="J2903" s="25">
        <f>INDEX(tblReps[region_id],MATCH(I2903,tblReps[id],0))</f>
        <v>3</v>
      </c>
      <c r="K2903" s="25" t="str">
        <f>INDEX(tblRegions[name],MATCH(J2903,tblRegions[id],0))</f>
        <v>Southeast</v>
      </c>
    </row>
    <row r="2904" spans="1:11" ht="15" customHeight="1" x14ac:dyDescent="0.3">
      <c r="A2904" s="25">
        <f>Raw_Orders!A2904</f>
        <v>2903</v>
      </c>
      <c r="B2904" s="25">
        <f>Raw_Orders!B2904</f>
        <v>3201</v>
      </c>
      <c r="C2904" s="30">
        <f>INT(Raw_Orders!C2904)</f>
        <v>42693</v>
      </c>
      <c r="D2904" s="25">
        <f t="shared" si="135"/>
        <v>2016</v>
      </c>
      <c r="E2904" s="25">
        <f t="shared" si="136"/>
        <v>11</v>
      </c>
      <c r="F2904" s="25" t="str">
        <f t="shared" si="137"/>
        <v>Nov</v>
      </c>
      <c r="G2904" s="25">
        <f>Raw_Orders!G2904</f>
        <v>609</v>
      </c>
      <c r="H2904" s="29">
        <f>Raw_Orders!K2904</f>
        <v>3101.51</v>
      </c>
      <c r="I2904" s="25">
        <f>INDEX(tblAccounts[sales_rep_id],MATCH(B2904,tblAccounts[id],0))</f>
        <v>321860</v>
      </c>
      <c r="J2904" s="25">
        <f>INDEX(tblReps[region_id],MATCH(I2904,tblReps[id],0))</f>
        <v>3</v>
      </c>
      <c r="K2904" s="25" t="str">
        <f>INDEX(tblRegions[name],MATCH(J2904,tblRegions[id],0))</f>
        <v>Southeast</v>
      </c>
    </row>
    <row r="2905" spans="1:11" ht="15" customHeight="1" x14ac:dyDescent="0.3">
      <c r="A2905" s="25">
        <f>Raw_Orders!A2905</f>
        <v>2904</v>
      </c>
      <c r="B2905" s="25">
        <f>Raw_Orders!B2905</f>
        <v>3211</v>
      </c>
      <c r="C2905" s="30">
        <f>INT(Raw_Orders!C2905)</f>
        <v>42703</v>
      </c>
      <c r="D2905" s="25">
        <f t="shared" si="135"/>
        <v>2016</v>
      </c>
      <c r="E2905" s="25">
        <f t="shared" si="136"/>
        <v>11</v>
      </c>
      <c r="F2905" s="25" t="str">
        <f t="shared" si="137"/>
        <v>Nov</v>
      </c>
      <c r="G2905" s="25">
        <f>Raw_Orders!G2905</f>
        <v>360</v>
      </c>
      <c r="H2905" s="29">
        <f>Raw_Orders!K2905</f>
        <v>1949.77</v>
      </c>
      <c r="I2905" s="25">
        <f>INDEX(tblAccounts[sales_rep_id],MATCH(B2905,tblAccounts[id],0))</f>
        <v>321870</v>
      </c>
      <c r="J2905" s="25">
        <f>INDEX(tblReps[region_id],MATCH(I2905,tblReps[id],0))</f>
        <v>3</v>
      </c>
      <c r="K2905" s="25" t="str">
        <f>INDEX(tblRegions[name],MATCH(J2905,tblRegions[id],0))</f>
        <v>Southeast</v>
      </c>
    </row>
    <row r="2906" spans="1:11" ht="15" customHeight="1" x14ac:dyDescent="0.3">
      <c r="A2906" s="25">
        <f>Raw_Orders!A2906</f>
        <v>2905</v>
      </c>
      <c r="B2906" s="25">
        <f>Raw_Orders!B2906</f>
        <v>3211</v>
      </c>
      <c r="C2906" s="30">
        <f>INT(Raw_Orders!C2906)</f>
        <v>42733</v>
      </c>
      <c r="D2906" s="25">
        <f t="shared" si="135"/>
        <v>2016</v>
      </c>
      <c r="E2906" s="25">
        <f t="shared" si="136"/>
        <v>12</v>
      </c>
      <c r="F2906" s="25" t="str">
        <f t="shared" si="137"/>
        <v>Dec</v>
      </c>
      <c r="G2906" s="25">
        <f>Raw_Orders!G2906</f>
        <v>276</v>
      </c>
      <c r="H2906" s="29">
        <f>Raw_Orders!K2906</f>
        <v>1432.93</v>
      </c>
      <c r="I2906" s="25">
        <f>INDEX(tblAccounts[sales_rep_id],MATCH(B2906,tblAccounts[id],0))</f>
        <v>321870</v>
      </c>
      <c r="J2906" s="25">
        <f>INDEX(tblReps[region_id],MATCH(I2906,tblReps[id],0))</f>
        <v>3</v>
      </c>
      <c r="K2906" s="25" t="str">
        <f>INDEX(tblRegions[name],MATCH(J2906,tblRegions[id],0))</f>
        <v>Southeast</v>
      </c>
    </row>
    <row r="2907" spans="1:11" ht="15" customHeight="1" x14ac:dyDescent="0.3">
      <c r="A2907" s="25">
        <f>Raw_Orders!A2907</f>
        <v>2906</v>
      </c>
      <c r="B2907" s="25">
        <f>Raw_Orders!B2907</f>
        <v>3221</v>
      </c>
      <c r="C2907" s="30">
        <f>INT(Raw_Orders!C2907)</f>
        <v>41781</v>
      </c>
      <c r="D2907" s="25">
        <f t="shared" si="135"/>
        <v>2014</v>
      </c>
      <c r="E2907" s="25">
        <f t="shared" si="136"/>
        <v>5</v>
      </c>
      <c r="F2907" s="25" t="str">
        <f t="shared" si="137"/>
        <v>May</v>
      </c>
      <c r="G2907" s="25">
        <f>Raw_Orders!G2907</f>
        <v>253</v>
      </c>
      <c r="H2907" s="29">
        <f>Raw_Orders!K2907</f>
        <v>1469.54</v>
      </c>
      <c r="I2907" s="25">
        <f>INDEX(tblAccounts[sales_rep_id],MATCH(B2907,tblAccounts[id],0))</f>
        <v>321880</v>
      </c>
      <c r="J2907" s="25">
        <f>INDEX(tblReps[region_id],MATCH(I2907,tblReps[id],0))</f>
        <v>3</v>
      </c>
      <c r="K2907" s="25" t="str">
        <f>INDEX(tblRegions[name],MATCH(J2907,tblRegions[id],0))</f>
        <v>Southeast</v>
      </c>
    </row>
    <row r="2908" spans="1:11" ht="15" customHeight="1" x14ac:dyDescent="0.3">
      <c r="A2908" s="25">
        <f>Raw_Orders!A2908</f>
        <v>2907</v>
      </c>
      <c r="B2908" s="25">
        <f>Raw_Orders!B2908</f>
        <v>3221</v>
      </c>
      <c r="C2908" s="30">
        <f>INT(Raw_Orders!C2908)</f>
        <v>41810</v>
      </c>
      <c r="D2908" s="25">
        <f t="shared" si="135"/>
        <v>2014</v>
      </c>
      <c r="E2908" s="25">
        <f t="shared" si="136"/>
        <v>6</v>
      </c>
      <c r="F2908" s="25" t="str">
        <f t="shared" si="137"/>
        <v>Jun</v>
      </c>
      <c r="G2908" s="25">
        <f>Raw_Orders!G2908</f>
        <v>121</v>
      </c>
      <c r="H2908" s="29">
        <f>Raw_Orders!K2908</f>
        <v>699.52</v>
      </c>
      <c r="I2908" s="25">
        <f>INDEX(tblAccounts[sales_rep_id],MATCH(B2908,tblAccounts[id],0))</f>
        <v>321880</v>
      </c>
      <c r="J2908" s="25">
        <f>INDEX(tblReps[region_id],MATCH(I2908,tblReps[id],0))</f>
        <v>3</v>
      </c>
      <c r="K2908" s="25" t="str">
        <f>INDEX(tblRegions[name],MATCH(J2908,tblRegions[id],0))</f>
        <v>Southeast</v>
      </c>
    </row>
    <row r="2909" spans="1:11" ht="15" customHeight="1" x14ac:dyDescent="0.3">
      <c r="A2909" s="25">
        <f>Raw_Orders!A2909</f>
        <v>2908</v>
      </c>
      <c r="B2909" s="25">
        <f>Raw_Orders!B2909</f>
        <v>3221</v>
      </c>
      <c r="C2909" s="30">
        <f>INT(Raw_Orders!C2909)</f>
        <v>41839</v>
      </c>
      <c r="D2909" s="25">
        <f t="shared" si="135"/>
        <v>2014</v>
      </c>
      <c r="E2909" s="25">
        <f t="shared" si="136"/>
        <v>7</v>
      </c>
      <c r="F2909" s="25" t="str">
        <f t="shared" si="137"/>
        <v>Jul</v>
      </c>
      <c r="G2909" s="25">
        <f>Raw_Orders!G2909</f>
        <v>201</v>
      </c>
      <c r="H2909" s="29">
        <f>Raw_Orders!K2909</f>
        <v>1222.0899999999999</v>
      </c>
      <c r="I2909" s="25">
        <f>INDEX(tblAccounts[sales_rep_id],MATCH(B2909,tblAccounts[id],0))</f>
        <v>321880</v>
      </c>
      <c r="J2909" s="25">
        <f>INDEX(tblReps[region_id],MATCH(I2909,tblReps[id],0))</f>
        <v>3</v>
      </c>
      <c r="K2909" s="25" t="str">
        <f>INDEX(tblRegions[name],MATCH(J2909,tblRegions[id],0))</f>
        <v>Southeast</v>
      </c>
    </row>
    <row r="2910" spans="1:11" ht="15" customHeight="1" x14ac:dyDescent="0.3">
      <c r="A2910" s="25">
        <f>Raw_Orders!A2910</f>
        <v>2909</v>
      </c>
      <c r="B2910" s="25">
        <f>Raw_Orders!B2910</f>
        <v>3221</v>
      </c>
      <c r="C2910" s="30">
        <f>INT(Raw_Orders!C2910)</f>
        <v>41899</v>
      </c>
      <c r="D2910" s="25">
        <f t="shared" si="135"/>
        <v>2014</v>
      </c>
      <c r="E2910" s="25">
        <f t="shared" si="136"/>
        <v>9</v>
      </c>
      <c r="F2910" s="25" t="str">
        <f t="shared" si="137"/>
        <v>Sep</v>
      </c>
      <c r="G2910" s="25">
        <f>Raw_Orders!G2910</f>
        <v>145</v>
      </c>
      <c r="H2910" s="29">
        <f>Raw_Orders!K2910</f>
        <v>848.55</v>
      </c>
      <c r="I2910" s="25">
        <f>INDEX(tblAccounts[sales_rep_id],MATCH(B2910,tblAccounts[id],0))</f>
        <v>321880</v>
      </c>
      <c r="J2910" s="25">
        <f>INDEX(tblReps[region_id],MATCH(I2910,tblReps[id],0))</f>
        <v>3</v>
      </c>
      <c r="K2910" s="25" t="str">
        <f>INDEX(tblRegions[name],MATCH(J2910,tblRegions[id],0))</f>
        <v>Southeast</v>
      </c>
    </row>
    <row r="2911" spans="1:11" ht="15" customHeight="1" x14ac:dyDescent="0.3">
      <c r="A2911" s="25">
        <f>Raw_Orders!A2911</f>
        <v>2910</v>
      </c>
      <c r="B2911" s="25">
        <f>Raw_Orders!B2911</f>
        <v>3221</v>
      </c>
      <c r="C2911" s="30">
        <f>INT(Raw_Orders!C2911)</f>
        <v>41928</v>
      </c>
      <c r="D2911" s="25">
        <f t="shared" si="135"/>
        <v>2014</v>
      </c>
      <c r="E2911" s="25">
        <f t="shared" si="136"/>
        <v>10</v>
      </c>
      <c r="F2911" s="25" t="str">
        <f t="shared" si="137"/>
        <v>Oct</v>
      </c>
      <c r="G2911" s="25">
        <f>Raw_Orders!G2911</f>
        <v>73</v>
      </c>
      <c r="H2911" s="29">
        <f>Raw_Orders!K2911</f>
        <v>537.55999999999995</v>
      </c>
      <c r="I2911" s="25">
        <f>INDEX(tblAccounts[sales_rep_id],MATCH(B2911,tblAccounts[id],0))</f>
        <v>321880</v>
      </c>
      <c r="J2911" s="25">
        <f>INDEX(tblReps[region_id],MATCH(I2911,tblReps[id],0))</f>
        <v>3</v>
      </c>
      <c r="K2911" s="25" t="str">
        <f>INDEX(tblRegions[name],MATCH(J2911,tblRegions[id],0))</f>
        <v>Southeast</v>
      </c>
    </row>
    <row r="2912" spans="1:11" ht="15" customHeight="1" x14ac:dyDescent="0.3">
      <c r="A2912" s="25">
        <f>Raw_Orders!A2912</f>
        <v>2911</v>
      </c>
      <c r="B2912" s="25">
        <f>Raw_Orders!B2912</f>
        <v>3231</v>
      </c>
      <c r="C2912" s="30">
        <f>INT(Raw_Orders!C2912)</f>
        <v>41755</v>
      </c>
      <c r="D2912" s="25">
        <f t="shared" si="135"/>
        <v>2014</v>
      </c>
      <c r="E2912" s="25">
        <f t="shared" si="136"/>
        <v>4</v>
      </c>
      <c r="F2912" s="25" t="str">
        <f t="shared" si="137"/>
        <v>Apr</v>
      </c>
      <c r="G2912" s="25">
        <f>Raw_Orders!G2912</f>
        <v>376</v>
      </c>
      <c r="H2912" s="29">
        <f>Raw_Orders!K2912</f>
        <v>2388.7399999999998</v>
      </c>
      <c r="I2912" s="25">
        <f>INDEX(tblAccounts[sales_rep_id],MATCH(B2912,tblAccounts[id],0))</f>
        <v>321890</v>
      </c>
      <c r="J2912" s="25">
        <f>INDEX(tblReps[region_id],MATCH(I2912,tblReps[id],0))</f>
        <v>3</v>
      </c>
      <c r="K2912" s="25" t="str">
        <f>INDEX(tblRegions[name],MATCH(J2912,tblRegions[id],0))</f>
        <v>Southeast</v>
      </c>
    </row>
    <row r="2913" spans="1:11" ht="15" customHeight="1" x14ac:dyDescent="0.3">
      <c r="A2913" s="25">
        <f>Raw_Orders!A2913</f>
        <v>2912</v>
      </c>
      <c r="B2913" s="25">
        <f>Raw_Orders!B2913</f>
        <v>3231</v>
      </c>
      <c r="C2913" s="30">
        <f>INT(Raw_Orders!C2913)</f>
        <v>41784</v>
      </c>
      <c r="D2913" s="25">
        <f t="shared" si="135"/>
        <v>2014</v>
      </c>
      <c r="E2913" s="25">
        <f t="shared" si="136"/>
        <v>5</v>
      </c>
      <c r="F2913" s="25" t="str">
        <f t="shared" si="137"/>
        <v>May</v>
      </c>
      <c r="G2913" s="25">
        <f>Raw_Orders!G2913</f>
        <v>151</v>
      </c>
      <c r="H2913" s="29">
        <f>Raw_Orders!K2913</f>
        <v>803.51</v>
      </c>
      <c r="I2913" s="25">
        <f>INDEX(tblAccounts[sales_rep_id],MATCH(B2913,tblAccounts[id],0))</f>
        <v>321890</v>
      </c>
      <c r="J2913" s="25">
        <f>INDEX(tblReps[region_id],MATCH(I2913,tblReps[id],0))</f>
        <v>3</v>
      </c>
      <c r="K2913" s="25" t="str">
        <f>INDEX(tblRegions[name],MATCH(J2913,tblRegions[id],0))</f>
        <v>Southeast</v>
      </c>
    </row>
    <row r="2914" spans="1:11" ht="15" customHeight="1" x14ac:dyDescent="0.3">
      <c r="A2914" s="25">
        <f>Raw_Orders!A2914</f>
        <v>2913</v>
      </c>
      <c r="B2914" s="25">
        <f>Raw_Orders!B2914</f>
        <v>3231</v>
      </c>
      <c r="C2914" s="30">
        <f>INT(Raw_Orders!C2914)</f>
        <v>41813</v>
      </c>
      <c r="D2914" s="25">
        <f t="shared" si="135"/>
        <v>2014</v>
      </c>
      <c r="E2914" s="25">
        <f t="shared" si="136"/>
        <v>6</v>
      </c>
      <c r="F2914" s="25" t="str">
        <f t="shared" si="137"/>
        <v>Jun</v>
      </c>
      <c r="G2914" s="25">
        <f>Raw_Orders!G2914</f>
        <v>289</v>
      </c>
      <c r="H2914" s="29">
        <f>Raw_Orders!K2914</f>
        <v>1713.12</v>
      </c>
      <c r="I2914" s="25">
        <f>INDEX(tblAccounts[sales_rep_id],MATCH(B2914,tblAccounts[id],0))</f>
        <v>321890</v>
      </c>
      <c r="J2914" s="25">
        <f>INDEX(tblReps[region_id],MATCH(I2914,tblReps[id],0))</f>
        <v>3</v>
      </c>
      <c r="K2914" s="25" t="str">
        <f>INDEX(tblRegions[name],MATCH(J2914,tblRegions[id],0))</f>
        <v>Southeast</v>
      </c>
    </row>
    <row r="2915" spans="1:11" ht="15" customHeight="1" x14ac:dyDescent="0.3">
      <c r="A2915" s="25">
        <f>Raw_Orders!A2915</f>
        <v>2914</v>
      </c>
      <c r="B2915" s="25">
        <f>Raw_Orders!B2915</f>
        <v>3231</v>
      </c>
      <c r="C2915" s="30">
        <f>INT(Raw_Orders!C2915)</f>
        <v>41843</v>
      </c>
      <c r="D2915" s="25">
        <f t="shared" si="135"/>
        <v>2014</v>
      </c>
      <c r="E2915" s="25">
        <f t="shared" si="136"/>
        <v>7</v>
      </c>
      <c r="F2915" s="25" t="str">
        <f t="shared" si="137"/>
        <v>Jul</v>
      </c>
      <c r="G2915" s="25">
        <f>Raw_Orders!G2915</f>
        <v>360</v>
      </c>
      <c r="H2915" s="29">
        <f>Raw_Orders!K2915</f>
        <v>2360.1799999999998</v>
      </c>
      <c r="I2915" s="25">
        <f>INDEX(tblAccounts[sales_rep_id],MATCH(B2915,tblAccounts[id],0))</f>
        <v>321890</v>
      </c>
      <c r="J2915" s="25">
        <f>INDEX(tblReps[region_id],MATCH(I2915,tblReps[id],0))</f>
        <v>3</v>
      </c>
      <c r="K2915" s="25" t="str">
        <f>INDEX(tblRegions[name],MATCH(J2915,tblRegions[id],0))</f>
        <v>Southeast</v>
      </c>
    </row>
    <row r="2916" spans="1:11" ht="15" customHeight="1" x14ac:dyDescent="0.3">
      <c r="A2916" s="25">
        <f>Raw_Orders!A2916</f>
        <v>2915</v>
      </c>
      <c r="B2916" s="25">
        <f>Raw_Orders!B2916</f>
        <v>3231</v>
      </c>
      <c r="C2916" s="30">
        <f>INT(Raw_Orders!C2916)</f>
        <v>41872</v>
      </c>
      <c r="D2916" s="25">
        <f t="shared" si="135"/>
        <v>2014</v>
      </c>
      <c r="E2916" s="25">
        <f t="shared" si="136"/>
        <v>8</v>
      </c>
      <c r="F2916" s="25" t="str">
        <f t="shared" si="137"/>
        <v>Aug</v>
      </c>
      <c r="G2916" s="25">
        <f>Raw_Orders!G2916</f>
        <v>153</v>
      </c>
      <c r="H2916" s="29">
        <f>Raw_Orders!K2916</f>
        <v>809.75</v>
      </c>
      <c r="I2916" s="25">
        <f>INDEX(tblAccounts[sales_rep_id],MATCH(B2916,tblAccounts[id],0))</f>
        <v>321890</v>
      </c>
      <c r="J2916" s="25">
        <f>INDEX(tblReps[region_id],MATCH(I2916,tblReps[id],0))</f>
        <v>3</v>
      </c>
      <c r="K2916" s="25" t="str">
        <f>INDEX(tblRegions[name],MATCH(J2916,tblRegions[id],0))</f>
        <v>Southeast</v>
      </c>
    </row>
    <row r="2917" spans="1:11" ht="15" customHeight="1" x14ac:dyDescent="0.3">
      <c r="A2917" s="25">
        <f>Raw_Orders!A2917</f>
        <v>2916</v>
      </c>
      <c r="B2917" s="25">
        <f>Raw_Orders!B2917</f>
        <v>3231</v>
      </c>
      <c r="C2917" s="30">
        <f>INT(Raw_Orders!C2917)</f>
        <v>41901</v>
      </c>
      <c r="D2917" s="25">
        <f t="shared" si="135"/>
        <v>2014</v>
      </c>
      <c r="E2917" s="25">
        <f t="shared" si="136"/>
        <v>9</v>
      </c>
      <c r="F2917" s="25" t="str">
        <f t="shared" si="137"/>
        <v>Sep</v>
      </c>
      <c r="G2917" s="25">
        <f>Raw_Orders!G2917</f>
        <v>190</v>
      </c>
      <c r="H2917" s="29">
        <f>Raw_Orders!K2917</f>
        <v>1056.9000000000001</v>
      </c>
      <c r="I2917" s="25">
        <f>INDEX(tblAccounts[sales_rep_id],MATCH(B2917,tblAccounts[id],0))</f>
        <v>321890</v>
      </c>
      <c r="J2917" s="25">
        <f>INDEX(tblReps[region_id],MATCH(I2917,tblReps[id],0))</f>
        <v>3</v>
      </c>
      <c r="K2917" s="25" t="str">
        <f>INDEX(tblRegions[name],MATCH(J2917,tblRegions[id],0))</f>
        <v>Southeast</v>
      </c>
    </row>
    <row r="2918" spans="1:11" ht="15" customHeight="1" x14ac:dyDescent="0.3">
      <c r="A2918" s="25">
        <f>Raw_Orders!A2918</f>
        <v>2917</v>
      </c>
      <c r="B2918" s="25">
        <f>Raw_Orders!B2918</f>
        <v>3231</v>
      </c>
      <c r="C2918" s="30">
        <f>INT(Raw_Orders!C2918)</f>
        <v>41931</v>
      </c>
      <c r="D2918" s="25">
        <f t="shared" si="135"/>
        <v>2014</v>
      </c>
      <c r="E2918" s="25">
        <f t="shared" si="136"/>
        <v>10</v>
      </c>
      <c r="F2918" s="25" t="str">
        <f t="shared" si="137"/>
        <v>Oct</v>
      </c>
      <c r="G2918" s="25">
        <f>Raw_Orders!G2918</f>
        <v>214</v>
      </c>
      <c r="H2918" s="29">
        <f>Raw_Orders!K2918</f>
        <v>1169.75</v>
      </c>
      <c r="I2918" s="25">
        <f>INDEX(tblAccounts[sales_rep_id],MATCH(B2918,tblAccounts[id],0))</f>
        <v>321890</v>
      </c>
      <c r="J2918" s="25">
        <f>INDEX(tblReps[region_id],MATCH(I2918,tblReps[id],0))</f>
        <v>3</v>
      </c>
      <c r="K2918" s="25" t="str">
        <f>INDEX(tblRegions[name],MATCH(J2918,tblRegions[id],0))</f>
        <v>Southeast</v>
      </c>
    </row>
    <row r="2919" spans="1:11" ht="15" customHeight="1" x14ac:dyDescent="0.3">
      <c r="A2919" s="25">
        <f>Raw_Orders!A2919</f>
        <v>2918</v>
      </c>
      <c r="B2919" s="25">
        <f>Raw_Orders!B2919</f>
        <v>3231</v>
      </c>
      <c r="C2919" s="30">
        <f>INT(Raw_Orders!C2919)</f>
        <v>41961</v>
      </c>
      <c r="D2919" s="25">
        <f t="shared" si="135"/>
        <v>2014</v>
      </c>
      <c r="E2919" s="25">
        <f t="shared" si="136"/>
        <v>11</v>
      </c>
      <c r="F2919" s="25" t="str">
        <f t="shared" si="137"/>
        <v>Nov</v>
      </c>
      <c r="G2919" s="25">
        <f>Raw_Orders!G2919</f>
        <v>93</v>
      </c>
      <c r="H2919" s="29">
        <f>Raw_Orders!K2919</f>
        <v>747.6</v>
      </c>
      <c r="I2919" s="25">
        <f>INDEX(tblAccounts[sales_rep_id],MATCH(B2919,tblAccounts[id],0))</f>
        <v>321890</v>
      </c>
      <c r="J2919" s="25">
        <f>INDEX(tblReps[region_id],MATCH(I2919,tblReps[id],0))</f>
        <v>3</v>
      </c>
      <c r="K2919" s="25" t="str">
        <f>INDEX(tblRegions[name],MATCH(J2919,tblRegions[id],0))</f>
        <v>Southeast</v>
      </c>
    </row>
    <row r="2920" spans="1:11" ht="15" customHeight="1" x14ac:dyDescent="0.3">
      <c r="A2920" s="25">
        <f>Raw_Orders!A2920</f>
        <v>2919</v>
      </c>
      <c r="B2920" s="25">
        <f>Raw_Orders!B2920</f>
        <v>3241</v>
      </c>
      <c r="C2920" s="30">
        <f>INT(Raw_Orders!C2920)</f>
        <v>42279</v>
      </c>
      <c r="D2920" s="25">
        <f t="shared" si="135"/>
        <v>2015</v>
      </c>
      <c r="E2920" s="25">
        <f t="shared" si="136"/>
        <v>10</v>
      </c>
      <c r="F2920" s="25" t="str">
        <f t="shared" si="137"/>
        <v>Oct</v>
      </c>
      <c r="G2920" s="25">
        <f>Raw_Orders!G2920</f>
        <v>53</v>
      </c>
      <c r="H2920" s="29">
        <f>Raw_Orders!K2920</f>
        <v>407.68</v>
      </c>
      <c r="I2920" s="25">
        <f>INDEX(tblAccounts[sales_rep_id],MATCH(B2920,tblAccounts[id],0))</f>
        <v>321820</v>
      </c>
      <c r="J2920" s="25">
        <f>INDEX(tblReps[region_id],MATCH(I2920,tblReps[id],0))</f>
        <v>3</v>
      </c>
      <c r="K2920" s="25" t="str">
        <f>INDEX(tblRegions[name],MATCH(J2920,tblRegions[id],0))</f>
        <v>Southeast</v>
      </c>
    </row>
    <row r="2921" spans="1:11" ht="15" customHeight="1" x14ac:dyDescent="0.3">
      <c r="A2921" s="25">
        <f>Raw_Orders!A2921</f>
        <v>2920</v>
      </c>
      <c r="B2921" s="25">
        <f>Raw_Orders!B2921</f>
        <v>3241</v>
      </c>
      <c r="C2921" s="30">
        <f>INT(Raw_Orders!C2921)</f>
        <v>42309</v>
      </c>
      <c r="D2921" s="25">
        <f t="shared" si="135"/>
        <v>2015</v>
      </c>
      <c r="E2921" s="25">
        <f t="shared" si="136"/>
        <v>11</v>
      </c>
      <c r="F2921" s="25" t="str">
        <f t="shared" si="137"/>
        <v>Nov</v>
      </c>
      <c r="G2921" s="25">
        <f>Raw_Orders!G2921</f>
        <v>158</v>
      </c>
      <c r="H2921" s="29">
        <f>Raw_Orders!K2921</f>
        <v>1047.99</v>
      </c>
      <c r="I2921" s="25">
        <f>INDEX(tblAccounts[sales_rep_id],MATCH(B2921,tblAccounts[id],0))</f>
        <v>321820</v>
      </c>
      <c r="J2921" s="25">
        <f>INDEX(tblReps[region_id],MATCH(I2921,tblReps[id],0))</f>
        <v>3</v>
      </c>
      <c r="K2921" s="25" t="str">
        <f>INDEX(tblRegions[name],MATCH(J2921,tblRegions[id],0))</f>
        <v>Southeast</v>
      </c>
    </row>
    <row r="2922" spans="1:11" ht="15" customHeight="1" x14ac:dyDescent="0.3">
      <c r="A2922" s="25">
        <f>Raw_Orders!A2922</f>
        <v>2921</v>
      </c>
      <c r="B2922" s="25">
        <f>Raw_Orders!B2922</f>
        <v>3241</v>
      </c>
      <c r="C2922" s="30">
        <f>INT(Raw_Orders!C2922)</f>
        <v>42338</v>
      </c>
      <c r="D2922" s="25">
        <f t="shared" si="135"/>
        <v>2015</v>
      </c>
      <c r="E2922" s="25">
        <f t="shared" si="136"/>
        <v>11</v>
      </c>
      <c r="F2922" s="25" t="str">
        <f t="shared" si="137"/>
        <v>Nov</v>
      </c>
      <c r="G2922" s="25">
        <f>Raw_Orders!G2922</f>
        <v>174</v>
      </c>
      <c r="H2922" s="29">
        <f>Raw_Orders!K2922</f>
        <v>1055.92</v>
      </c>
      <c r="I2922" s="25">
        <f>INDEX(tblAccounts[sales_rep_id],MATCH(B2922,tblAccounts[id],0))</f>
        <v>321820</v>
      </c>
      <c r="J2922" s="25">
        <f>INDEX(tblReps[region_id],MATCH(I2922,tblReps[id],0))</f>
        <v>3</v>
      </c>
      <c r="K2922" s="25" t="str">
        <f>INDEX(tblRegions[name],MATCH(J2922,tblRegions[id],0))</f>
        <v>Southeast</v>
      </c>
    </row>
    <row r="2923" spans="1:11" ht="15" customHeight="1" x14ac:dyDescent="0.3">
      <c r="A2923" s="25">
        <f>Raw_Orders!A2923</f>
        <v>2922</v>
      </c>
      <c r="B2923" s="25">
        <f>Raw_Orders!B2923</f>
        <v>3241</v>
      </c>
      <c r="C2923" s="30">
        <f>INT(Raw_Orders!C2923)</f>
        <v>42368</v>
      </c>
      <c r="D2923" s="25">
        <f t="shared" si="135"/>
        <v>2015</v>
      </c>
      <c r="E2923" s="25">
        <f t="shared" si="136"/>
        <v>12</v>
      </c>
      <c r="F2923" s="25" t="str">
        <f t="shared" si="137"/>
        <v>Dec</v>
      </c>
      <c r="G2923" s="25">
        <f>Raw_Orders!G2923</f>
        <v>121</v>
      </c>
      <c r="H2923" s="29">
        <f>Raw_Orders!K2923</f>
        <v>623.79</v>
      </c>
      <c r="I2923" s="25">
        <f>INDEX(tblAccounts[sales_rep_id],MATCH(B2923,tblAccounts[id],0))</f>
        <v>321820</v>
      </c>
      <c r="J2923" s="25">
        <f>INDEX(tblReps[region_id],MATCH(I2923,tblReps[id],0))</f>
        <v>3</v>
      </c>
      <c r="K2923" s="25" t="str">
        <f>INDEX(tblRegions[name],MATCH(J2923,tblRegions[id],0))</f>
        <v>Southeast</v>
      </c>
    </row>
    <row r="2924" spans="1:11" ht="15" customHeight="1" x14ac:dyDescent="0.3">
      <c r="A2924" s="25">
        <f>Raw_Orders!A2924</f>
        <v>2923</v>
      </c>
      <c r="B2924" s="25">
        <f>Raw_Orders!B2924</f>
        <v>3241</v>
      </c>
      <c r="C2924" s="30">
        <f>INT(Raw_Orders!C2924)</f>
        <v>42397</v>
      </c>
      <c r="D2924" s="25">
        <f t="shared" si="135"/>
        <v>2016</v>
      </c>
      <c r="E2924" s="25">
        <f t="shared" si="136"/>
        <v>1</v>
      </c>
      <c r="F2924" s="25" t="str">
        <f t="shared" si="137"/>
        <v>Jan</v>
      </c>
      <c r="G2924" s="25">
        <f>Raw_Orders!G2924</f>
        <v>124</v>
      </c>
      <c r="H2924" s="29">
        <f>Raw_Orders!K2924</f>
        <v>691.26</v>
      </c>
      <c r="I2924" s="25">
        <f>INDEX(tblAccounts[sales_rep_id],MATCH(B2924,tblAccounts[id],0))</f>
        <v>321820</v>
      </c>
      <c r="J2924" s="25">
        <f>INDEX(tblReps[region_id],MATCH(I2924,tblReps[id],0))</f>
        <v>3</v>
      </c>
      <c r="K2924" s="25" t="str">
        <f>INDEX(tblRegions[name],MATCH(J2924,tblRegions[id],0))</f>
        <v>Southeast</v>
      </c>
    </row>
    <row r="2925" spans="1:11" ht="15" customHeight="1" x14ac:dyDescent="0.3">
      <c r="A2925" s="25">
        <f>Raw_Orders!A2925</f>
        <v>2924</v>
      </c>
      <c r="B2925" s="25">
        <f>Raw_Orders!B2925</f>
        <v>3241</v>
      </c>
      <c r="C2925" s="30">
        <f>INT(Raw_Orders!C2925)</f>
        <v>42456</v>
      </c>
      <c r="D2925" s="25">
        <f t="shared" si="135"/>
        <v>2016</v>
      </c>
      <c r="E2925" s="25">
        <f t="shared" si="136"/>
        <v>3</v>
      </c>
      <c r="F2925" s="25" t="str">
        <f t="shared" si="137"/>
        <v>Mar</v>
      </c>
      <c r="G2925" s="25">
        <f>Raw_Orders!G2925</f>
        <v>180</v>
      </c>
      <c r="H2925" s="29">
        <f>Raw_Orders!K2925</f>
        <v>1134.07</v>
      </c>
      <c r="I2925" s="25">
        <f>INDEX(tblAccounts[sales_rep_id],MATCH(B2925,tblAccounts[id],0))</f>
        <v>321820</v>
      </c>
      <c r="J2925" s="25">
        <f>INDEX(tblReps[region_id],MATCH(I2925,tblReps[id],0))</f>
        <v>3</v>
      </c>
      <c r="K2925" s="25" t="str">
        <f>INDEX(tblRegions[name],MATCH(J2925,tblRegions[id],0))</f>
        <v>Southeast</v>
      </c>
    </row>
    <row r="2926" spans="1:11" ht="15" customHeight="1" x14ac:dyDescent="0.3">
      <c r="A2926" s="25">
        <f>Raw_Orders!A2926</f>
        <v>2925</v>
      </c>
      <c r="B2926" s="25">
        <f>Raw_Orders!B2926</f>
        <v>3241</v>
      </c>
      <c r="C2926" s="30">
        <f>INT(Raw_Orders!C2926)</f>
        <v>42514</v>
      </c>
      <c r="D2926" s="25">
        <f t="shared" si="135"/>
        <v>2016</v>
      </c>
      <c r="E2926" s="25">
        <f t="shared" si="136"/>
        <v>5</v>
      </c>
      <c r="F2926" s="25" t="str">
        <f t="shared" si="137"/>
        <v>May</v>
      </c>
      <c r="G2926" s="25">
        <f>Raw_Orders!G2926</f>
        <v>176</v>
      </c>
      <c r="H2926" s="29">
        <f>Raw_Orders!K2926</f>
        <v>1022.75</v>
      </c>
      <c r="I2926" s="25">
        <f>INDEX(tblAccounts[sales_rep_id],MATCH(B2926,tblAccounts[id],0))</f>
        <v>321820</v>
      </c>
      <c r="J2926" s="25">
        <f>INDEX(tblReps[region_id],MATCH(I2926,tblReps[id],0))</f>
        <v>3</v>
      </c>
      <c r="K2926" s="25" t="str">
        <f>INDEX(tblRegions[name],MATCH(J2926,tblRegions[id],0))</f>
        <v>Southeast</v>
      </c>
    </row>
    <row r="2927" spans="1:11" ht="15" customHeight="1" x14ac:dyDescent="0.3">
      <c r="A2927" s="25">
        <f>Raw_Orders!A2927</f>
        <v>2926</v>
      </c>
      <c r="B2927" s="25">
        <f>Raw_Orders!B2927</f>
        <v>3241</v>
      </c>
      <c r="C2927" s="30">
        <f>INT(Raw_Orders!C2927)</f>
        <v>42544</v>
      </c>
      <c r="D2927" s="25">
        <f t="shared" si="135"/>
        <v>2016</v>
      </c>
      <c r="E2927" s="25">
        <f t="shared" si="136"/>
        <v>6</v>
      </c>
      <c r="F2927" s="25" t="str">
        <f t="shared" si="137"/>
        <v>Jun</v>
      </c>
      <c r="G2927" s="25">
        <f>Raw_Orders!G2927</f>
        <v>168</v>
      </c>
      <c r="H2927" s="29">
        <f>Raw_Orders!K2927</f>
        <v>1095.45</v>
      </c>
      <c r="I2927" s="25">
        <f>INDEX(tblAccounts[sales_rep_id],MATCH(B2927,tblAccounts[id],0))</f>
        <v>321820</v>
      </c>
      <c r="J2927" s="25">
        <f>INDEX(tblReps[region_id],MATCH(I2927,tblReps[id],0))</f>
        <v>3</v>
      </c>
      <c r="K2927" s="25" t="str">
        <f>INDEX(tblRegions[name],MATCH(J2927,tblRegions[id],0))</f>
        <v>Southeast</v>
      </c>
    </row>
    <row r="2928" spans="1:11" ht="15" customHeight="1" x14ac:dyDescent="0.3">
      <c r="A2928" s="25">
        <f>Raw_Orders!A2928</f>
        <v>2927</v>
      </c>
      <c r="B2928" s="25">
        <f>Raw_Orders!B2928</f>
        <v>3241</v>
      </c>
      <c r="C2928" s="30">
        <f>INT(Raw_Orders!C2928)</f>
        <v>42574</v>
      </c>
      <c r="D2928" s="25">
        <f t="shared" si="135"/>
        <v>2016</v>
      </c>
      <c r="E2928" s="25">
        <f t="shared" si="136"/>
        <v>7</v>
      </c>
      <c r="F2928" s="25" t="str">
        <f t="shared" si="137"/>
        <v>Jul</v>
      </c>
      <c r="G2928" s="25">
        <f>Raw_Orders!G2928</f>
        <v>147</v>
      </c>
      <c r="H2928" s="29">
        <f>Raw_Orders!K2928</f>
        <v>843.02</v>
      </c>
      <c r="I2928" s="25">
        <f>INDEX(tblAccounts[sales_rep_id],MATCH(B2928,tblAccounts[id],0))</f>
        <v>321820</v>
      </c>
      <c r="J2928" s="25">
        <f>INDEX(tblReps[region_id],MATCH(I2928,tblReps[id],0))</f>
        <v>3</v>
      </c>
      <c r="K2928" s="25" t="str">
        <f>INDEX(tblRegions[name],MATCH(J2928,tblRegions[id],0))</f>
        <v>Southeast</v>
      </c>
    </row>
    <row r="2929" spans="1:11" ht="15" customHeight="1" x14ac:dyDescent="0.3">
      <c r="A2929" s="25">
        <f>Raw_Orders!A2929</f>
        <v>2928</v>
      </c>
      <c r="B2929" s="25">
        <f>Raw_Orders!B2929</f>
        <v>3241</v>
      </c>
      <c r="C2929" s="30">
        <f>INT(Raw_Orders!C2929)</f>
        <v>42603</v>
      </c>
      <c r="D2929" s="25">
        <f t="shared" si="135"/>
        <v>2016</v>
      </c>
      <c r="E2929" s="25">
        <f t="shared" si="136"/>
        <v>8</v>
      </c>
      <c r="F2929" s="25" t="str">
        <f t="shared" si="137"/>
        <v>Aug</v>
      </c>
      <c r="G2929" s="25">
        <f>Raw_Orders!G2929</f>
        <v>119</v>
      </c>
      <c r="H2929" s="29">
        <f>Raw_Orders!K2929</f>
        <v>805.86</v>
      </c>
      <c r="I2929" s="25">
        <f>INDEX(tblAccounts[sales_rep_id],MATCH(B2929,tblAccounts[id],0))</f>
        <v>321820</v>
      </c>
      <c r="J2929" s="25">
        <f>INDEX(tblReps[region_id],MATCH(I2929,tblReps[id],0))</f>
        <v>3</v>
      </c>
      <c r="K2929" s="25" t="str">
        <f>INDEX(tblRegions[name],MATCH(J2929,tblRegions[id],0))</f>
        <v>Southeast</v>
      </c>
    </row>
    <row r="2930" spans="1:11" ht="15" customHeight="1" x14ac:dyDescent="0.3">
      <c r="A2930" s="25">
        <f>Raw_Orders!A2930</f>
        <v>2929</v>
      </c>
      <c r="B2930" s="25">
        <f>Raw_Orders!B2930</f>
        <v>3241</v>
      </c>
      <c r="C2930" s="30">
        <f>INT(Raw_Orders!C2930)</f>
        <v>42632</v>
      </c>
      <c r="D2930" s="25">
        <f t="shared" si="135"/>
        <v>2016</v>
      </c>
      <c r="E2930" s="25">
        <f t="shared" si="136"/>
        <v>9</v>
      </c>
      <c r="F2930" s="25" t="str">
        <f t="shared" si="137"/>
        <v>Sep</v>
      </c>
      <c r="G2930" s="25">
        <f>Raw_Orders!G2930</f>
        <v>322</v>
      </c>
      <c r="H2930" s="29">
        <f>Raw_Orders!K2930</f>
        <v>2220.2600000000002</v>
      </c>
      <c r="I2930" s="25">
        <f>INDEX(tblAccounts[sales_rep_id],MATCH(B2930,tblAccounts[id],0))</f>
        <v>321820</v>
      </c>
      <c r="J2930" s="25">
        <f>INDEX(tblReps[region_id],MATCH(I2930,tblReps[id],0))</f>
        <v>3</v>
      </c>
      <c r="K2930" s="25" t="str">
        <f>INDEX(tblRegions[name],MATCH(J2930,tblRegions[id],0))</f>
        <v>Southeast</v>
      </c>
    </row>
    <row r="2931" spans="1:11" ht="15" customHeight="1" x14ac:dyDescent="0.3">
      <c r="A2931" s="25">
        <f>Raw_Orders!A2931</f>
        <v>2930</v>
      </c>
      <c r="B2931" s="25">
        <f>Raw_Orders!B2931</f>
        <v>3241</v>
      </c>
      <c r="C2931" s="30">
        <f>INT(Raw_Orders!C2931)</f>
        <v>42691</v>
      </c>
      <c r="D2931" s="25">
        <f t="shared" si="135"/>
        <v>2016</v>
      </c>
      <c r="E2931" s="25">
        <f t="shared" si="136"/>
        <v>11</v>
      </c>
      <c r="F2931" s="25" t="str">
        <f t="shared" si="137"/>
        <v>Nov</v>
      </c>
      <c r="G2931" s="25">
        <f>Raw_Orders!G2931</f>
        <v>146</v>
      </c>
      <c r="H2931" s="29">
        <f>Raw_Orders!K2931</f>
        <v>879.9</v>
      </c>
      <c r="I2931" s="25">
        <f>INDEX(tblAccounts[sales_rep_id],MATCH(B2931,tblAccounts[id],0))</f>
        <v>321820</v>
      </c>
      <c r="J2931" s="25">
        <f>INDEX(tblReps[region_id],MATCH(I2931,tblReps[id],0))</f>
        <v>3</v>
      </c>
      <c r="K2931" s="25" t="str">
        <f>INDEX(tblRegions[name],MATCH(J2931,tblRegions[id],0))</f>
        <v>Southeast</v>
      </c>
    </row>
    <row r="2932" spans="1:11" ht="15" customHeight="1" x14ac:dyDescent="0.3">
      <c r="A2932" s="25">
        <f>Raw_Orders!A2932</f>
        <v>2931</v>
      </c>
      <c r="B2932" s="25">
        <f>Raw_Orders!B2932</f>
        <v>3241</v>
      </c>
      <c r="C2932" s="30">
        <f>INT(Raw_Orders!C2932)</f>
        <v>42721</v>
      </c>
      <c r="D2932" s="25">
        <f t="shared" si="135"/>
        <v>2016</v>
      </c>
      <c r="E2932" s="25">
        <f t="shared" si="136"/>
        <v>12</v>
      </c>
      <c r="F2932" s="25" t="str">
        <f t="shared" si="137"/>
        <v>Dec</v>
      </c>
      <c r="G2932" s="25">
        <f>Raw_Orders!G2932</f>
        <v>88</v>
      </c>
      <c r="H2932" s="29">
        <f>Raw_Orders!K2932</f>
        <v>459.12</v>
      </c>
      <c r="I2932" s="25">
        <f>INDEX(tblAccounts[sales_rep_id],MATCH(B2932,tblAccounts[id],0))</f>
        <v>321820</v>
      </c>
      <c r="J2932" s="25">
        <f>INDEX(tblReps[region_id],MATCH(I2932,tblReps[id],0))</f>
        <v>3</v>
      </c>
      <c r="K2932" s="25" t="str">
        <f>INDEX(tblRegions[name],MATCH(J2932,tblRegions[id],0))</f>
        <v>Southeast</v>
      </c>
    </row>
    <row r="2933" spans="1:11" ht="15" customHeight="1" x14ac:dyDescent="0.3">
      <c r="A2933" s="25">
        <f>Raw_Orders!A2933</f>
        <v>2932</v>
      </c>
      <c r="B2933" s="25">
        <f>Raw_Orders!B2933</f>
        <v>3251</v>
      </c>
      <c r="C2933" s="30">
        <f>INT(Raw_Orders!C2933)</f>
        <v>41614</v>
      </c>
      <c r="D2933" s="25">
        <f t="shared" si="135"/>
        <v>2013</v>
      </c>
      <c r="E2933" s="25">
        <f t="shared" si="136"/>
        <v>12</v>
      </c>
      <c r="F2933" s="25" t="str">
        <f t="shared" si="137"/>
        <v>Dec</v>
      </c>
      <c r="G2933" s="25">
        <f>Raw_Orders!G2933</f>
        <v>367</v>
      </c>
      <c r="H2933" s="29">
        <f>Raw_Orders!K2933</f>
        <v>2075.94</v>
      </c>
      <c r="I2933" s="25">
        <f>INDEX(tblAccounts[sales_rep_id],MATCH(B2933,tblAccounts[id],0))</f>
        <v>321830</v>
      </c>
      <c r="J2933" s="25">
        <f>INDEX(tblReps[region_id],MATCH(I2933,tblReps[id],0))</f>
        <v>3</v>
      </c>
      <c r="K2933" s="25" t="str">
        <f>INDEX(tblRegions[name],MATCH(J2933,tblRegions[id],0))</f>
        <v>Southeast</v>
      </c>
    </row>
    <row r="2934" spans="1:11" ht="15" customHeight="1" x14ac:dyDescent="0.3">
      <c r="A2934" s="25">
        <f>Raw_Orders!A2934</f>
        <v>2933</v>
      </c>
      <c r="B2934" s="25">
        <f>Raw_Orders!B2934</f>
        <v>3251</v>
      </c>
      <c r="C2934" s="30">
        <f>INT(Raw_Orders!C2934)</f>
        <v>41644</v>
      </c>
      <c r="D2934" s="25">
        <f t="shared" si="135"/>
        <v>2014</v>
      </c>
      <c r="E2934" s="25">
        <f t="shared" si="136"/>
        <v>1</v>
      </c>
      <c r="F2934" s="25" t="str">
        <f t="shared" si="137"/>
        <v>Jan</v>
      </c>
      <c r="G2934" s="25">
        <f>Raw_Orders!G2934</f>
        <v>370</v>
      </c>
      <c r="H2934" s="29">
        <f>Raw_Orders!K2934</f>
        <v>2032.68</v>
      </c>
      <c r="I2934" s="25">
        <f>INDEX(tblAccounts[sales_rep_id],MATCH(B2934,tblAccounts[id],0))</f>
        <v>321830</v>
      </c>
      <c r="J2934" s="25">
        <f>INDEX(tblReps[region_id],MATCH(I2934,tblReps[id],0))</f>
        <v>3</v>
      </c>
      <c r="K2934" s="25" t="str">
        <f>INDEX(tblRegions[name],MATCH(J2934,tblRegions[id],0))</f>
        <v>Southeast</v>
      </c>
    </row>
    <row r="2935" spans="1:11" ht="15" customHeight="1" x14ac:dyDescent="0.3">
      <c r="A2935" s="25">
        <f>Raw_Orders!A2935</f>
        <v>2934</v>
      </c>
      <c r="B2935" s="25">
        <f>Raw_Orders!B2935</f>
        <v>3251</v>
      </c>
      <c r="C2935" s="30">
        <f>INT(Raw_Orders!C2935)</f>
        <v>41673</v>
      </c>
      <c r="D2935" s="25">
        <f t="shared" si="135"/>
        <v>2014</v>
      </c>
      <c r="E2935" s="25">
        <f t="shared" si="136"/>
        <v>2</v>
      </c>
      <c r="F2935" s="25" t="str">
        <f t="shared" si="137"/>
        <v>Feb</v>
      </c>
      <c r="G2935" s="25">
        <f>Raw_Orders!G2935</f>
        <v>635</v>
      </c>
      <c r="H2935" s="29">
        <f>Raw_Orders!K2935</f>
        <v>3243.77</v>
      </c>
      <c r="I2935" s="25">
        <f>INDEX(tblAccounts[sales_rep_id],MATCH(B2935,tblAccounts[id],0))</f>
        <v>321830</v>
      </c>
      <c r="J2935" s="25">
        <f>INDEX(tblReps[region_id],MATCH(I2935,tblReps[id],0))</f>
        <v>3</v>
      </c>
      <c r="K2935" s="25" t="str">
        <f>INDEX(tblRegions[name],MATCH(J2935,tblRegions[id],0))</f>
        <v>Southeast</v>
      </c>
    </row>
    <row r="2936" spans="1:11" ht="15" customHeight="1" x14ac:dyDescent="0.3">
      <c r="A2936" s="25">
        <f>Raw_Orders!A2936</f>
        <v>2935</v>
      </c>
      <c r="B2936" s="25">
        <f>Raw_Orders!B2936</f>
        <v>3251</v>
      </c>
      <c r="C2936" s="30">
        <f>INT(Raw_Orders!C2936)</f>
        <v>41702</v>
      </c>
      <c r="D2936" s="25">
        <f t="shared" si="135"/>
        <v>2014</v>
      </c>
      <c r="E2936" s="25">
        <f t="shared" si="136"/>
        <v>3</v>
      </c>
      <c r="F2936" s="25" t="str">
        <f t="shared" si="137"/>
        <v>Mar</v>
      </c>
      <c r="G2936" s="25">
        <f>Raw_Orders!G2936</f>
        <v>328</v>
      </c>
      <c r="H2936" s="29">
        <f>Raw_Orders!K2936</f>
        <v>1729.22</v>
      </c>
      <c r="I2936" s="25">
        <f>INDEX(tblAccounts[sales_rep_id],MATCH(B2936,tblAccounts[id],0))</f>
        <v>321830</v>
      </c>
      <c r="J2936" s="25">
        <f>INDEX(tblReps[region_id],MATCH(I2936,tblReps[id],0))</f>
        <v>3</v>
      </c>
      <c r="K2936" s="25" t="str">
        <f>INDEX(tblRegions[name],MATCH(J2936,tblRegions[id],0))</f>
        <v>Southeast</v>
      </c>
    </row>
    <row r="2937" spans="1:11" ht="15" customHeight="1" x14ac:dyDescent="0.3">
      <c r="A2937" s="25">
        <f>Raw_Orders!A2937</f>
        <v>2936</v>
      </c>
      <c r="B2937" s="25">
        <f>Raw_Orders!B2937</f>
        <v>3251</v>
      </c>
      <c r="C2937" s="30">
        <f>INT(Raw_Orders!C2937)</f>
        <v>41731</v>
      </c>
      <c r="D2937" s="25">
        <f t="shared" si="135"/>
        <v>2014</v>
      </c>
      <c r="E2937" s="25">
        <f t="shared" si="136"/>
        <v>4</v>
      </c>
      <c r="F2937" s="25" t="str">
        <f t="shared" si="137"/>
        <v>Apr</v>
      </c>
      <c r="G2937" s="25">
        <f>Raw_Orders!G2937</f>
        <v>264</v>
      </c>
      <c r="H2937" s="29">
        <f>Raw_Orders!K2937</f>
        <v>1317.36</v>
      </c>
      <c r="I2937" s="25">
        <f>INDEX(tblAccounts[sales_rep_id],MATCH(B2937,tblAccounts[id],0))</f>
        <v>321830</v>
      </c>
      <c r="J2937" s="25">
        <f>INDEX(tblReps[region_id],MATCH(I2937,tblReps[id],0))</f>
        <v>3</v>
      </c>
      <c r="K2937" s="25" t="str">
        <f>INDEX(tblRegions[name],MATCH(J2937,tblRegions[id],0))</f>
        <v>Southeast</v>
      </c>
    </row>
    <row r="2938" spans="1:11" ht="15" customHeight="1" x14ac:dyDescent="0.3">
      <c r="A2938" s="25">
        <f>Raw_Orders!A2938</f>
        <v>2937</v>
      </c>
      <c r="B2938" s="25">
        <f>Raw_Orders!B2938</f>
        <v>3251</v>
      </c>
      <c r="C2938" s="30">
        <f>INT(Raw_Orders!C2938)</f>
        <v>41760</v>
      </c>
      <c r="D2938" s="25">
        <f t="shared" si="135"/>
        <v>2014</v>
      </c>
      <c r="E2938" s="25">
        <f t="shared" si="136"/>
        <v>5</v>
      </c>
      <c r="F2938" s="25" t="str">
        <f t="shared" si="137"/>
        <v>May</v>
      </c>
      <c r="G2938" s="25">
        <f>Raw_Orders!G2938</f>
        <v>324</v>
      </c>
      <c r="H2938" s="29">
        <f>Raw_Orders!K2938</f>
        <v>1684.26</v>
      </c>
      <c r="I2938" s="25">
        <f>INDEX(tblAccounts[sales_rep_id],MATCH(B2938,tblAccounts[id],0))</f>
        <v>321830</v>
      </c>
      <c r="J2938" s="25">
        <f>INDEX(tblReps[region_id],MATCH(I2938,tblReps[id],0))</f>
        <v>3</v>
      </c>
      <c r="K2938" s="25" t="str">
        <f>INDEX(tblRegions[name],MATCH(J2938,tblRegions[id],0))</f>
        <v>Southeast</v>
      </c>
    </row>
    <row r="2939" spans="1:11" ht="15" customHeight="1" x14ac:dyDescent="0.3">
      <c r="A2939" s="25">
        <f>Raw_Orders!A2939</f>
        <v>2938</v>
      </c>
      <c r="B2939" s="25">
        <f>Raw_Orders!B2939</f>
        <v>3251</v>
      </c>
      <c r="C2939" s="30">
        <f>INT(Raw_Orders!C2939)</f>
        <v>41790</v>
      </c>
      <c r="D2939" s="25">
        <f t="shared" si="135"/>
        <v>2014</v>
      </c>
      <c r="E2939" s="25">
        <f t="shared" si="136"/>
        <v>5</v>
      </c>
      <c r="F2939" s="25" t="str">
        <f t="shared" si="137"/>
        <v>May</v>
      </c>
      <c r="G2939" s="25">
        <f>Raw_Orders!G2939</f>
        <v>356</v>
      </c>
      <c r="H2939" s="29">
        <f>Raw_Orders!K2939</f>
        <v>1909.65</v>
      </c>
      <c r="I2939" s="25">
        <f>INDEX(tblAccounts[sales_rep_id],MATCH(B2939,tblAccounts[id],0))</f>
        <v>321830</v>
      </c>
      <c r="J2939" s="25">
        <f>INDEX(tblReps[region_id],MATCH(I2939,tblReps[id],0))</f>
        <v>3</v>
      </c>
      <c r="K2939" s="25" t="str">
        <f>INDEX(tblRegions[name],MATCH(J2939,tblRegions[id],0))</f>
        <v>Southeast</v>
      </c>
    </row>
    <row r="2940" spans="1:11" ht="15" customHeight="1" x14ac:dyDescent="0.3">
      <c r="A2940" s="25">
        <f>Raw_Orders!A2940</f>
        <v>2939</v>
      </c>
      <c r="B2940" s="25">
        <f>Raw_Orders!B2940</f>
        <v>3251</v>
      </c>
      <c r="C2940" s="30">
        <f>INT(Raw_Orders!C2940)</f>
        <v>41819</v>
      </c>
      <c r="D2940" s="25">
        <f t="shared" si="135"/>
        <v>2014</v>
      </c>
      <c r="E2940" s="25">
        <f t="shared" si="136"/>
        <v>6</v>
      </c>
      <c r="F2940" s="25" t="str">
        <f t="shared" si="137"/>
        <v>Jun</v>
      </c>
      <c r="G2940" s="25">
        <f>Raw_Orders!G2940</f>
        <v>352</v>
      </c>
      <c r="H2940" s="29">
        <f>Raw_Orders!K2940</f>
        <v>1872.76</v>
      </c>
      <c r="I2940" s="25">
        <f>INDEX(tblAccounts[sales_rep_id],MATCH(B2940,tblAccounts[id],0))</f>
        <v>321830</v>
      </c>
      <c r="J2940" s="25">
        <f>INDEX(tblReps[region_id],MATCH(I2940,tblReps[id],0))</f>
        <v>3</v>
      </c>
      <c r="K2940" s="25" t="str">
        <f>INDEX(tblRegions[name],MATCH(J2940,tblRegions[id],0))</f>
        <v>Southeast</v>
      </c>
    </row>
    <row r="2941" spans="1:11" ht="15" customHeight="1" x14ac:dyDescent="0.3">
      <c r="A2941" s="25">
        <f>Raw_Orders!A2941</f>
        <v>2940</v>
      </c>
      <c r="B2941" s="25">
        <f>Raw_Orders!B2941</f>
        <v>3251</v>
      </c>
      <c r="C2941" s="30">
        <f>INT(Raw_Orders!C2941)</f>
        <v>41849</v>
      </c>
      <c r="D2941" s="25">
        <f t="shared" si="135"/>
        <v>2014</v>
      </c>
      <c r="E2941" s="25">
        <f t="shared" si="136"/>
        <v>7</v>
      </c>
      <c r="F2941" s="25" t="str">
        <f t="shared" si="137"/>
        <v>Jul</v>
      </c>
      <c r="G2941" s="25">
        <f>Raw_Orders!G2941</f>
        <v>338</v>
      </c>
      <c r="H2941" s="29">
        <f>Raw_Orders!K2941</f>
        <v>1751.64</v>
      </c>
      <c r="I2941" s="25">
        <f>INDEX(tblAccounts[sales_rep_id],MATCH(B2941,tblAccounts[id],0))</f>
        <v>321830</v>
      </c>
      <c r="J2941" s="25">
        <f>INDEX(tblReps[region_id],MATCH(I2941,tblReps[id],0))</f>
        <v>3</v>
      </c>
      <c r="K2941" s="25" t="str">
        <f>INDEX(tblRegions[name],MATCH(J2941,tblRegions[id],0))</f>
        <v>Southeast</v>
      </c>
    </row>
    <row r="2942" spans="1:11" ht="15" customHeight="1" x14ac:dyDescent="0.3">
      <c r="A2942" s="25">
        <f>Raw_Orders!A2942</f>
        <v>2941</v>
      </c>
      <c r="B2942" s="25">
        <f>Raw_Orders!B2942</f>
        <v>3251</v>
      </c>
      <c r="C2942" s="30">
        <f>INT(Raw_Orders!C2942)</f>
        <v>41879</v>
      </c>
      <c r="D2942" s="25">
        <f t="shared" si="135"/>
        <v>2014</v>
      </c>
      <c r="E2942" s="25">
        <f t="shared" si="136"/>
        <v>8</v>
      </c>
      <c r="F2942" s="25" t="str">
        <f t="shared" si="137"/>
        <v>Aug</v>
      </c>
      <c r="G2942" s="25">
        <f>Raw_Orders!G2942</f>
        <v>364</v>
      </c>
      <c r="H2942" s="29">
        <f>Raw_Orders!K2942</f>
        <v>1937.68</v>
      </c>
      <c r="I2942" s="25">
        <f>INDEX(tblAccounts[sales_rep_id],MATCH(B2942,tblAccounts[id],0))</f>
        <v>321830</v>
      </c>
      <c r="J2942" s="25">
        <f>INDEX(tblReps[region_id],MATCH(I2942,tblReps[id],0))</f>
        <v>3</v>
      </c>
      <c r="K2942" s="25" t="str">
        <f>INDEX(tblRegions[name],MATCH(J2942,tblRegions[id],0))</f>
        <v>Southeast</v>
      </c>
    </row>
    <row r="2943" spans="1:11" ht="15" customHeight="1" x14ac:dyDescent="0.3">
      <c r="A2943" s="25">
        <f>Raw_Orders!A2943</f>
        <v>2942</v>
      </c>
      <c r="B2943" s="25">
        <f>Raw_Orders!B2943</f>
        <v>3251</v>
      </c>
      <c r="C2943" s="30">
        <f>INT(Raw_Orders!C2943)</f>
        <v>41908</v>
      </c>
      <c r="D2943" s="25">
        <f t="shared" si="135"/>
        <v>2014</v>
      </c>
      <c r="E2943" s="25">
        <f t="shared" si="136"/>
        <v>9</v>
      </c>
      <c r="F2943" s="25" t="str">
        <f t="shared" si="137"/>
        <v>Sep</v>
      </c>
      <c r="G2943" s="25">
        <f>Raw_Orders!G2943</f>
        <v>335</v>
      </c>
      <c r="H2943" s="29">
        <f>Raw_Orders!K2943</f>
        <v>1741.65</v>
      </c>
      <c r="I2943" s="25">
        <f>INDEX(tblAccounts[sales_rep_id],MATCH(B2943,tblAccounts[id],0))</f>
        <v>321830</v>
      </c>
      <c r="J2943" s="25">
        <f>INDEX(tblReps[region_id],MATCH(I2943,tblReps[id],0))</f>
        <v>3</v>
      </c>
      <c r="K2943" s="25" t="str">
        <f>INDEX(tblRegions[name],MATCH(J2943,tblRegions[id],0))</f>
        <v>Southeast</v>
      </c>
    </row>
    <row r="2944" spans="1:11" ht="15" customHeight="1" x14ac:dyDescent="0.3">
      <c r="A2944" s="25">
        <f>Raw_Orders!A2944</f>
        <v>2943</v>
      </c>
      <c r="B2944" s="25">
        <f>Raw_Orders!B2944</f>
        <v>3251</v>
      </c>
      <c r="C2944" s="30">
        <f>INT(Raw_Orders!C2944)</f>
        <v>41937</v>
      </c>
      <c r="D2944" s="25">
        <f t="shared" si="135"/>
        <v>2014</v>
      </c>
      <c r="E2944" s="25">
        <f t="shared" si="136"/>
        <v>10</v>
      </c>
      <c r="F2944" s="25" t="str">
        <f t="shared" si="137"/>
        <v>Oct</v>
      </c>
      <c r="G2944" s="25">
        <f>Raw_Orders!G2944</f>
        <v>298</v>
      </c>
      <c r="H2944" s="29">
        <f>Raw_Orders!K2944</f>
        <v>1530.84</v>
      </c>
      <c r="I2944" s="25">
        <f>INDEX(tblAccounts[sales_rep_id],MATCH(B2944,tblAccounts[id],0))</f>
        <v>321830</v>
      </c>
      <c r="J2944" s="25">
        <f>INDEX(tblReps[region_id],MATCH(I2944,tblReps[id],0))</f>
        <v>3</v>
      </c>
      <c r="K2944" s="25" t="str">
        <f>INDEX(tblRegions[name],MATCH(J2944,tblRegions[id],0))</f>
        <v>Southeast</v>
      </c>
    </row>
    <row r="2945" spans="1:11" ht="15" customHeight="1" x14ac:dyDescent="0.3">
      <c r="A2945" s="25">
        <f>Raw_Orders!A2945</f>
        <v>2944</v>
      </c>
      <c r="B2945" s="25">
        <f>Raw_Orders!B2945</f>
        <v>3251</v>
      </c>
      <c r="C2945" s="30">
        <f>INT(Raw_Orders!C2945)</f>
        <v>41966</v>
      </c>
      <c r="D2945" s="25">
        <f t="shared" si="135"/>
        <v>2014</v>
      </c>
      <c r="E2945" s="25">
        <f t="shared" si="136"/>
        <v>11</v>
      </c>
      <c r="F2945" s="25" t="str">
        <f t="shared" si="137"/>
        <v>Nov</v>
      </c>
      <c r="G2945" s="25">
        <f>Raw_Orders!G2945</f>
        <v>391</v>
      </c>
      <c r="H2945" s="29">
        <f>Raw_Orders!K2945</f>
        <v>2080.56</v>
      </c>
      <c r="I2945" s="25">
        <f>INDEX(tblAccounts[sales_rep_id],MATCH(B2945,tblAccounts[id],0))</f>
        <v>321830</v>
      </c>
      <c r="J2945" s="25">
        <f>INDEX(tblReps[region_id],MATCH(I2945,tblReps[id],0))</f>
        <v>3</v>
      </c>
      <c r="K2945" s="25" t="str">
        <f>INDEX(tblRegions[name],MATCH(J2945,tblRegions[id],0))</f>
        <v>Southeast</v>
      </c>
    </row>
    <row r="2946" spans="1:11" ht="15" customHeight="1" x14ac:dyDescent="0.3">
      <c r="A2946" s="25">
        <f>Raw_Orders!A2946</f>
        <v>2945</v>
      </c>
      <c r="B2946" s="25">
        <f>Raw_Orders!B2946</f>
        <v>3251</v>
      </c>
      <c r="C2946" s="30">
        <f>INT(Raw_Orders!C2946)</f>
        <v>41996</v>
      </c>
      <c r="D2946" s="25">
        <f t="shared" ref="D2946:D3009" si="138">YEAR(C2946)</f>
        <v>2014</v>
      </c>
      <c r="E2946" s="25">
        <f t="shared" ref="E2946:E3009" si="139">MONTH(C2946)</f>
        <v>12</v>
      </c>
      <c r="F2946" s="25" t="str">
        <f t="shared" ref="F2946:F3009" si="140">TEXT(C2946,"mmm")</f>
        <v>Dec</v>
      </c>
      <c r="G2946" s="25">
        <f>Raw_Orders!G2946</f>
        <v>302</v>
      </c>
      <c r="H2946" s="29">
        <f>Raw_Orders!K2946</f>
        <v>1615.8</v>
      </c>
      <c r="I2946" s="25">
        <f>INDEX(tblAccounts[sales_rep_id],MATCH(B2946,tblAccounts[id],0))</f>
        <v>321830</v>
      </c>
      <c r="J2946" s="25">
        <f>INDEX(tblReps[region_id],MATCH(I2946,tblReps[id],0))</f>
        <v>3</v>
      </c>
      <c r="K2946" s="25" t="str">
        <f>INDEX(tblRegions[name],MATCH(J2946,tblRegions[id],0))</f>
        <v>Southeast</v>
      </c>
    </row>
    <row r="2947" spans="1:11" ht="15" customHeight="1" x14ac:dyDescent="0.3">
      <c r="A2947" s="25">
        <f>Raw_Orders!A2947</f>
        <v>2946</v>
      </c>
      <c r="B2947" s="25">
        <f>Raw_Orders!B2947</f>
        <v>3251</v>
      </c>
      <c r="C2947" s="30">
        <f>INT(Raw_Orders!C2947)</f>
        <v>42025</v>
      </c>
      <c r="D2947" s="25">
        <f t="shared" si="138"/>
        <v>2015</v>
      </c>
      <c r="E2947" s="25">
        <f t="shared" si="139"/>
        <v>1</v>
      </c>
      <c r="F2947" s="25" t="str">
        <f t="shared" si="140"/>
        <v>Jan</v>
      </c>
      <c r="G2947" s="25">
        <f>Raw_Orders!G2947</f>
        <v>321</v>
      </c>
      <c r="H2947" s="29">
        <f>Raw_Orders!K2947</f>
        <v>1778.78</v>
      </c>
      <c r="I2947" s="25">
        <f>INDEX(tblAccounts[sales_rep_id],MATCH(B2947,tblAccounts[id],0))</f>
        <v>321830</v>
      </c>
      <c r="J2947" s="25">
        <f>INDEX(tblReps[region_id],MATCH(I2947,tblReps[id],0))</f>
        <v>3</v>
      </c>
      <c r="K2947" s="25" t="str">
        <f>INDEX(tblRegions[name],MATCH(J2947,tblRegions[id],0))</f>
        <v>Southeast</v>
      </c>
    </row>
    <row r="2948" spans="1:11" ht="15" customHeight="1" x14ac:dyDescent="0.3">
      <c r="A2948" s="25">
        <f>Raw_Orders!A2948</f>
        <v>2947</v>
      </c>
      <c r="B2948" s="25">
        <f>Raw_Orders!B2948</f>
        <v>3251</v>
      </c>
      <c r="C2948" s="30">
        <f>INT(Raw_Orders!C2948)</f>
        <v>42054</v>
      </c>
      <c r="D2948" s="25">
        <f t="shared" si="138"/>
        <v>2015</v>
      </c>
      <c r="E2948" s="25">
        <f t="shared" si="139"/>
        <v>2</v>
      </c>
      <c r="F2948" s="25" t="str">
        <f t="shared" si="140"/>
        <v>Feb</v>
      </c>
      <c r="G2948" s="25">
        <f>Raw_Orders!G2948</f>
        <v>378</v>
      </c>
      <c r="H2948" s="29">
        <f>Raw_Orders!K2948</f>
        <v>2150.34</v>
      </c>
      <c r="I2948" s="25">
        <f>INDEX(tblAccounts[sales_rep_id],MATCH(B2948,tblAccounts[id],0))</f>
        <v>321830</v>
      </c>
      <c r="J2948" s="25">
        <f>INDEX(tblReps[region_id],MATCH(I2948,tblReps[id],0))</f>
        <v>3</v>
      </c>
      <c r="K2948" s="25" t="str">
        <f>INDEX(tblRegions[name],MATCH(J2948,tblRegions[id],0))</f>
        <v>Southeast</v>
      </c>
    </row>
    <row r="2949" spans="1:11" ht="15" customHeight="1" x14ac:dyDescent="0.3">
      <c r="A2949" s="25">
        <f>Raw_Orders!A2949</f>
        <v>2948</v>
      </c>
      <c r="B2949" s="25">
        <f>Raw_Orders!B2949</f>
        <v>3251</v>
      </c>
      <c r="C2949" s="30">
        <f>INT(Raw_Orders!C2949)</f>
        <v>42084</v>
      </c>
      <c r="D2949" s="25">
        <f t="shared" si="138"/>
        <v>2015</v>
      </c>
      <c r="E2949" s="25">
        <f t="shared" si="139"/>
        <v>3</v>
      </c>
      <c r="F2949" s="25" t="str">
        <f t="shared" si="140"/>
        <v>Mar</v>
      </c>
      <c r="G2949" s="25">
        <f>Raw_Orders!G2949</f>
        <v>328</v>
      </c>
      <c r="H2949" s="29">
        <f>Raw_Orders!K2949</f>
        <v>1734.22</v>
      </c>
      <c r="I2949" s="25">
        <f>INDEX(tblAccounts[sales_rep_id],MATCH(B2949,tblAccounts[id],0))</f>
        <v>321830</v>
      </c>
      <c r="J2949" s="25">
        <f>INDEX(tblReps[region_id],MATCH(I2949,tblReps[id],0))</f>
        <v>3</v>
      </c>
      <c r="K2949" s="25" t="str">
        <f>INDEX(tblRegions[name],MATCH(J2949,tblRegions[id],0))</f>
        <v>Southeast</v>
      </c>
    </row>
    <row r="2950" spans="1:11" ht="15" customHeight="1" x14ac:dyDescent="0.3">
      <c r="A2950" s="25">
        <f>Raw_Orders!A2950</f>
        <v>2949</v>
      </c>
      <c r="B2950" s="25">
        <f>Raw_Orders!B2950</f>
        <v>3251</v>
      </c>
      <c r="C2950" s="30">
        <f>INT(Raw_Orders!C2950)</f>
        <v>42114</v>
      </c>
      <c r="D2950" s="25">
        <f t="shared" si="138"/>
        <v>2015</v>
      </c>
      <c r="E2950" s="25">
        <f t="shared" si="139"/>
        <v>4</v>
      </c>
      <c r="F2950" s="25" t="str">
        <f t="shared" si="140"/>
        <v>Apr</v>
      </c>
      <c r="G2950" s="25">
        <f>Raw_Orders!G2950</f>
        <v>64</v>
      </c>
      <c r="H2950" s="29">
        <f>Raw_Orders!K2950</f>
        <v>468.22</v>
      </c>
      <c r="I2950" s="25">
        <f>INDEX(tblAccounts[sales_rep_id],MATCH(B2950,tblAccounts[id],0))</f>
        <v>321830</v>
      </c>
      <c r="J2950" s="25">
        <f>INDEX(tblReps[region_id],MATCH(I2950,tblReps[id],0))</f>
        <v>3</v>
      </c>
      <c r="K2950" s="25" t="str">
        <f>INDEX(tblRegions[name],MATCH(J2950,tblRegions[id],0))</f>
        <v>Southeast</v>
      </c>
    </row>
    <row r="2951" spans="1:11" ht="15" customHeight="1" x14ac:dyDescent="0.3">
      <c r="A2951" s="25">
        <f>Raw_Orders!A2951</f>
        <v>2950</v>
      </c>
      <c r="B2951" s="25">
        <f>Raw_Orders!B2951</f>
        <v>3251</v>
      </c>
      <c r="C2951" s="30">
        <f>INT(Raw_Orders!C2951)</f>
        <v>42144</v>
      </c>
      <c r="D2951" s="25">
        <f t="shared" si="138"/>
        <v>2015</v>
      </c>
      <c r="E2951" s="25">
        <f t="shared" si="139"/>
        <v>5</v>
      </c>
      <c r="F2951" s="25" t="str">
        <f t="shared" si="140"/>
        <v>May</v>
      </c>
      <c r="G2951" s="25">
        <f>Raw_Orders!G2951</f>
        <v>354</v>
      </c>
      <c r="H2951" s="29">
        <f>Raw_Orders!K2951</f>
        <v>1888.53</v>
      </c>
      <c r="I2951" s="25">
        <f>INDEX(tblAccounts[sales_rep_id],MATCH(B2951,tblAccounts[id],0))</f>
        <v>321830</v>
      </c>
      <c r="J2951" s="25">
        <f>INDEX(tblReps[region_id],MATCH(I2951,tblReps[id],0))</f>
        <v>3</v>
      </c>
      <c r="K2951" s="25" t="str">
        <f>INDEX(tblRegions[name],MATCH(J2951,tblRegions[id],0))</f>
        <v>Southeast</v>
      </c>
    </row>
    <row r="2952" spans="1:11" ht="15" customHeight="1" x14ac:dyDescent="0.3">
      <c r="A2952" s="25">
        <f>Raw_Orders!A2952</f>
        <v>2951</v>
      </c>
      <c r="B2952" s="25">
        <f>Raw_Orders!B2952</f>
        <v>3251</v>
      </c>
      <c r="C2952" s="30">
        <f>INT(Raw_Orders!C2952)</f>
        <v>42173</v>
      </c>
      <c r="D2952" s="25">
        <f t="shared" si="138"/>
        <v>2015</v>
      </c>
      <c r="E2952" s="25">
        <f t="shared" si="139"/>
        <v>6</v>
      </c>
      <c r="F2952" s="25" t="str">
        <f t="shared" si="140"/>
        <v>Jun</v>
      </c>
      <c r="G2952" s="25">
        <f>Raw_Orders!G2952</f>
        <v>416</v>
      </c>
      <c r="H2952" s="29">
        <f>Raw_Orders!K2952</f>
        <v>2373.46</v>
      </c>
      <c r="I2952" s="25">
        <f>INDEX(tblAccounts[sales_rep_id],MATCH(B2952,tblAccounts[id],0))</f>
        <v>321830</v>
      </c>
      <c r="J2952" s="25">
        <f>INDEX(tblReps[region_id],MATCH(I2952,tblReps[id],0))</f>
        <v>3</v>
      </c>
      <c r="K2952" s="25" t="str">
        <f>INDEX(tblRegions[name],MATCH(J2952,tblRegions[id],0))</f>
        <v>Southeast</v>
      </c>
    </row>
    <row r="2953" spans="1:11" ht="15" customHeight="1" x14ac:dyDescent="0.3">
      <c r="A2953" s="25">
        <f>Raw_Orders!A2953</f>
        <v>2952</v>
      </c>
      <c r="B2953" s="25">
        <f>Raw_Orders!B2953</f>
        <v>3251</v>
      </c>
      <c r="C2953" s="30">
        <f>INT(Raw_Orders!C2953)</f>
        <v>42202</v>
      </c>
      <c r="D2953" s="25">
        <f t="shared" si="138"/>
        <v>2015</v>
      </c>
      <c r="E2953" s="25">
        <f t="shared" si="139"/>
        <v>7</v>
      </c>
      <c r="F2953" s="25" t="str">
        <f t="shared" si="140"/>
        <v>Jul</v>
      </c>
      <c r="G2953" s="25">
        <f>Raw_Orders!G2953</f>
        <v>400</v>
      </c>
      <c r="H2953" s="29">
        <f>Raw_Orders!K2953</f>
        <v>2331.9499999999998</v>
      </c>
      <c r="I2953" s="25">
        <f>INDEX(tblAccounts[sales_rep_id],MATCH(B2953,tblAccounts[id],0))</f>
        <v>321830</v>
      </c>
      <c r="J2953" s="25">
        <f>INDEX(tblReps[region_id],MATCH(I2953,tblReps[id],0))</f>
        <v>3</v>
      </c>
      <c r="K2953" s="25" t="str">
        <f>INDEX(tblRegions[name],MATCH(J2953,tblRegions[id],0))</f>
        <v>Southeast</v>
      </c>
    </row>
    <row r="2954" spans="1:11" ht="15" customHeight="1" x14ac:dyDescent="0.3">
      <c r="A2954" s="25">
        <f>Raw_Orders!A2954</f>
        <v>2953</v>
      </c>
      <c r="B2954" s="25">
        <f>Raw_Orders!B2954</f>
        <v>3251</v>
      </c>
      <c r="C2954" s="30">
        <f>INT(Raw_Orders!C2954)</f>
        <v>42231</v>
      </c>
      <c r="D2954" s="25">
        <f t="shared" si="138"/>
        <v>2015</v>
      </c>
      <c r="E2954" s="25">
        <f t="shared" si="139"/>
        <v>8</v>
      </c>
      <c r="F2954" s="25" t="str">
        <f t="shared" si="140"/>
        <v>Aug</v>
      </c>
      <c r="G2954" s="25">
        <f>Raw_Orders!G2954</f>
        <v>343</v>
      </c>
      <c r="H2954" s="29">
        <f>Raw_Orders!K2954</f>
        <v>1843.56</v>
      </c>
      <c r="I2954" s="25">
        <f>INDEX(tblAccounts[sales_rep_id],MATCH(B2954,tblAccounts[id],0))</f>
        <v>321830</v>
      </c>
      <c r="J2954" s="25">
        <f>INDEX(tblReps[region_id],MATCH(I2954,tblReps[id],0))</f>
        <v>3</v>
      </c>
      <c r="K2954" s="25" t="str">
        <f>INDEX(tblRegions[name],MATCH(J2954,tblRegions[id],0))</f>
        <v>Southeast</v>
      </c>
    </row>
    <row r="2955" spans="1:11" ht="15" customHeight="1" x14ac:dyDescent="0.3">
      <c r="A2955" s="25">
        <f>Raw_Orders!A2955</f>
        <v>2954</v>
      </c>
      <c r="B2955" s="25">
        <f>Raw_Orders!B2955</f>
        <v>3251</v>
      </c>
      <c r="C2955" s="30">
        <f>INT(Raw_Orders!C2955)</f>
        <v>42260</v>
      </c>
      <c r="D2955" s="25">
        <f t="shared" si="138"/>
        <v>2015</v>
      </c>
      <c r="E2955" s="25">
        <f t="shared" si="139"/>
        <v>9</v>
      </c>
      <c r="F2955" s="25" t="str">
        <f t="shared" si="140"/>
        <v>Sep</v>
      </c>
      <c r="G2955" s="25">
        <f>Raw_Orders!G2955</f>
        <v>386</v>
      </c>
      <c r="H2955" s="29">
        <f>Raw_Orders!K2955</f>
        <v>2060.02</v>
      </c>
      <c r="I2955" s="25">
        <f>INDEX(tblAccounts[sales_rep_id],MATCH(B2955,tblAccounts[id],0))</f>
        <v>321830</v>
      </c>
      <c r="J2955" s="25">
        <f>INDEX(tblReps[region_id],MATCH(I2955,tblReps[id],0))</f>
        <v>3</v>
      </c>
      <c r="K2955" s="25" t="str">
        <f>INDEX(tblRegions[name],MATCH(J2955,tblRegions[id],0))</f>
        <v>Southeast</v>
      </c>
    </row>
    <row r="2956" spans="1:11" ht="15" customHeight="1" x14ac:dyDescent="0.3">
      <c r="A2956" s="25">
        <f>Raw_Orders!A2956</f>
        <v>2955</v>
      </c>
      <c r="B2956" s="25">
        <f>Raw_Orders!B2956</f>
        <v>3251</v>
      </c>
      <c r="C2956" s="30">
        <f>INT(Raw_Orders!C2956)</f>
        <v>42290</v>
      </c>
      <c r="D2956" s="25">
        <f t="shared" si="138"/>
        <v>2015</v>
      </c>
      <c r="E2956" s="25">
        <f t="shared" si="139"/>
        <v>10</v>
      </c>
      <c r="F2956" s="25" t="str">
        <f t="shared" si="140"/>
        <v>Oct</v>
      </c>
      <c r="G2956" s="25">
        <f>Raw_Orders!G2956</f>
        <v>320</v>
      </c>
      <c r="H2956" s="29">
        <f>Raw_Orders!K2956</f>
        <v>1686.19</v>
      </c>
      <c r="I2956" s="25">
        <f>INDEX(tblAccounts[sales_rep_id],MATCH(B2956,tblAccounts[id],0))</f>
        <v>321830</v>
      </c>
      <c r="J2956" s="25">
        <f>INDEX(tblReps[region_id],MATCH(I2956,tblReps[id],0))</f>
        <v>3</v>
      </c>
      <c r="K2956" s="25" t="str">
        <f>INDEX(tblRegions[name],MATCH(J2956,tblRegions[id],0))</f>
        <v>Southeast</v>
      </c>
    </row>
    <row r="2957" spans="1:11" ht="15" customHeight="1" x14ac:dyDescent="0.3">
      <c r="A2957" s="25">
        <f>Raw_Orders!A2957</f>
        <v>2956</v>
      </c>
      <c r="B2957" s="25">
        <f>Raw_Orders!B2957</f>
        <v>3251</v>
      </c>
      <c r="C2957" s="30">
        <f>INT(Raw_Orders!C2957)</f>
        <v>42319</v>
      </c>
      <c r="D2957" s="25">
        <f t="shared" si="138"/>
        <v>2015</v>
      </c>
      <c r="E2957" s="25">
        <f t="shared" si="139"/>
        <v>11</v>
      </c>
      <c r="F2957" s="25" t="str">
        <f t="shared" si="140"/>
        <v>Nov</v>
      </c>
      <c r="G2957" s="25">
        <f>Raw_Orders!G2957</f>
        <v>396</v>
      </c>
      <c r="H2957" s="29">
        <f>Raw_Orders!K2957</f>
        <v>2279.96</v>
      </c>
      <c r="I2957" s="25">
        <f>INDEX(tblAccounts[sales_rep_id],MATCH(B2957,tblAccounts[id],0))</f>
        <v>321830</v>
      </c>
      <c r="J2957" s="25">
        <f>INDEX(tblReps[region_id],MATCH(I2957,tblReps[id],0))</f>
        <v>3</v>
      </c>
      <c r="K2957" s="25" t="str">
        <f>INDEX(tblRegions[name],MATCH(J2957,tblRegions[id],0))</f>
        <v>Southeast</v>
      </c>
    </row>
    <row r="2958" spans="1:11" ht="15" customHeight="1" x14ac:dyDescent="0.3">
      <c r="A2958" s="25">
        <f>Raw_Orders!A2958</f>
        <v>2957</v>
      </c>
      <c r="B2958" s="25">
        <f>Raw_Orders!B2958</f>
        <v>3261</v>
      </c>
      <c r="C2958" s="30">
        <f>INT(Raw_Orders!C2958)</f>
        <v>41900</v>
      </c>
      <c r="D2958" s="25">
        <f t="shared" si="138"/>
        <v>2014</v>
      </c>
      <c r="E2958" s="25">
        <f t="shared" si="139"/>
        <v>9</v>
      </c>
      <c r="F2958" s="25" t="str">
        <f t="shared" si="140"/>
        <v>Sep</v>
      </c>
      <c r="G2958" s="25">
        <f>Raw_Orders!G2958</f>
        <v>507</v>
      </c>
      <c r="H2958" s="29">
        <f>Raw_Orders!K2958</f>
        <v>2561.23</v>
      </c>
      <c r="I2958" s="25">
        <f>INDEX(tblAccounts[sales_rep_id],MATCH(B2958,tblAccounts[id],0))</f>
        <v>321840</v>
      </c>
      <c r="J2958" s="25">
        <f>INDEX(tblReps[region_id],MATCH(I2958,tblReps[id],0))</f>
        <v>3</v>
      </c>
      <c r="K2958" s="25" t="str">
        <f>INDEX(tblRegions[name],MATCH(J2958,tblRegions[id],0))</f>
        <v>Southeast</v>
      </c>
    </row>
    <row r="2959" spans="1:11" ht="15" customHeight="1" x14ac:dyDescent="0.3">
      <c r="A2959" s="25">
        <f>Raw_Orders!A2959</f>
        <v>2958</v>
      </c>
      <c r="B2959" s="25">
        <f>Raw_Orders!B2959</f>
        <v>3261</v>
      </c>
      <c r="C2959" s="30">
        <f>INT(Raw_Orders!C2959)</f>
        <v>41930</v>
      </c>
      <c r="D2959" s="25">
        <f t="shared" si="138"/>
        <v>2014</v>
      </c>
      <c r="E2959" s="25">
        <f t="shared" si="139"/>
        <v>10</v>
      </c>
      <c r="F2959" s="25" t="str">
        <f t="shared" si="140"/>
        <v>Oct</v>
      </c>
      <c r="G2959" s="25">
        <f>Raw_Orders!G2959</f>
        <v>488</v>
      </c>
      <c r="H2959" s="29">
        <f>Raw_Orders!K2959</f>
        <v>2472.6799999999998</v>
      </c>
      <c r="I2959" s="25">
        <f>INDEX(tblAccounts[sales_rep_id],MATCH(B2959,tblAccounts[id],0))</f>
        <v>321840</v>
      </c>
      <c r="J2959" s="25">
        <f>INDEX(tblReps[region_id],MATCH(I2959,tblReps[id],0))</f>
        <v>3</v>
      </c>
      <c r="K2959" s="25" t="str">
        <f>INDEX(tblRegions[name],MATCH(J2959,tblRegions[id],0))</f>
        <v>Southeast</v>
      </c>
    </row>
    <row r="2960" spans="1:11" ht="15" customHeight="1" x14ac:dyDescent="0.3">
      <c r="A2960" s="25">
        <f>Raw_Orders!A2960</f>
        <v>2959</v>
      </c>
      <c r="B2960" s="25">
        <f>Raw_Orders!B2960</f>
        <v>3261</v>
      </c>
      <c r="C2960" s="30">
        <f>INT(Raw_Orders!C2960)</f>
        <v>41960</v>
      </c>
      <c r="D2960" s="25">
        <f t="shared" si="138"/>
        <v>2014</v>
      </c>
      <c r="E2960" s="25">
        <f t="shared" si="139"/>
        <v>11</v>
      </c>
      <c r="F2960" s="25" t="str">
        <f t="shared" si="140"/>
        <v>Nov</v>
      </c>
      <c r="G2960" s="25">
        <f>Raw_Orders!G2960</f>
        <v>526</v>
      </c>
      <c r="H2960" s="29">
        <f>Raw_Orders!K2960</f>
        <v>2689.8</v>
      </c>
      <c r="I2960" s="25">
        <f>INDEX(tblAccounts[sales_rep_id],MATCH(B2960,tblAccounts[id],0))</f>
        <v>321840</v>
      </c>
      <c r="J2960" s="25">
        <f>INDEX(tblReps[region_id],MATCH(I2960,tblReps[id],0))</f>
        <v>3</v>
      </c>
      <c r="K2960" s="25" t="str">
        <f>INDEX(tblRegions[name],MATCH(J2960,tblRegions[id],0))</f>
        <v>Southeast</v>
      </c>
    </row>
    <row r="2961" spans="1:11" ht="15" customHeight="1" x14ac:dyDescent="0.3">
      <c r="A2961" s="25">
        <f>Raw_Orders!A2961</f>
        <v>2960</v>
      </c>
      <c r="B2961" s="25">
        <f>Raw_Orders!B2961</f>
        <v>3261</v>
      </c>
      <c r="C2961" s="30">
        <f>INT(Raw_Orders!C2961)</f>
        <v>41990</v>
      </c>
      <c r="D2961" s="25">
        <f t="shared" si="138"/>
        <v>2014</v>
      </c>
      <c r="E2961" s="25">
        <f t="shared" si="139"/>
        <v>12</v>
      </c>
      <c r="F2961" s="25" t="str">
        <f t="shared" si="140"/>
        <v>Dec</v>
      </c>
      <c r="G2961" s="25">
        <f>Raw_Orders!G2961</f>
        <v>542</v>
      </c>
      <c r="H2961" s="29">
        <f>Raw_Orders!K2961</f>
        <v>2775.88</v>
      </c>
      <c r="I2961" s="25">
        <f>INDEX(tblAccounts[sales_rep_id],MATCH(B2961,tblAccounts[id],0))</f>
        <v>321840</v>
      </c>
      <c r="J2961" s="25">
        <f>INDEX(tblReps[region_id],MATCH(I2961,tblReps[id],0))</f>
        <v>3</v>
      </c>
      <c r="K2961" s="25" t="str">
        <f>INDEX(tblRegions[name],MATCH(J2961,tblRegions[id],0))</f>
        <v>Southeast</v>
      </c>
    </row>
    <row r="2962" spans="1:11" ht="15" customHeight="1" x14ac:dyDescent="0.3">
      <c r="A2962" s="25">
        <f>Raw_Orders!A2962</f>
        <v>2961</v>
      </c>
      <c r="B2962" s="25">
        <f>Raw_Orders!B2962</f>
        <v>3261</v>
      </c>
      <c r="C2962" s="30">
        <f>INT(Raw_Orders!C2962)</f>
        <v>42020</v>
      </c>
      <c r="D2962" s="25">
        <f t="shared" si="138"/>
        <v>2015</v>
      </c>
      <c r="E2962" s="25">
        <f t="shared" si="139"/>
        <v>1</v>
      </c>
      <c r="F2962" s="25" t="str">
        <f t="shared" si="140"/>
        <v>Jan</v>
      </c>
      <c r="G2962" s="25">
        <f>Raw_Orders!G2962</f>
        <v>531</v>
      </c>
      <c r="H2962" s="29">
        <f>Raw_Orders!K2962</f>
        <v>2649.69</v>
      </c>
      <c r="I2962" s="25">
        <f>INDEX(tblAccounts[sales_rep_id],MATCH(B2962,tblAccounts[id],0))</f>
        <v>321840</v>
      </c>
      <c r="J2962" s="25">
        <f>INDEX(tblReps[region_id],MATCH(I2962,tblReps[id],0))</f>
        <v>3</v>
      </c>
      <c r="K2962" s="25" t="str">
        <f>INDEX(tblRegions[name],MATCH(J2962,tblRegions[id],0))</f>
        <v>Southeast</v>
      </c>
    </row>
    <row r="2963" spans="1:11" ht="15" customHeight="1" x14ac:dyDescent="0.3">
      <c r="A2963" s="25">
        <f>Raw_Orders!A2963</f>
        <v>2962</v>
      </c>
      <c r="B2963" s="25">
        <f>Raw_Orders!B2963</f>
        <v>3261</v>
      </c>
      <c r="C2963" s="30">
        <f>INT(Raw_Orders!C2963)</f>
        <v>42050</v>
      </c>
      <c r="D2963" s="25">
        <f t="shared" si="138"/>
        <v>2015</v>
      </c>
      <c r="E2963" s="25">
        <f t="shared" si="139"/>
        <v>2</v>
      </c>
      <c r="F2963" s="25" t="str">
        <f t="shared" si="140"/>
        <v>Feb</v>
      </c>
      <c r="G2963" s="25">
        <f>Raw_Orders!G2963</f>
        <v>539</v>
      </c>
      <c r="H2963" s="29">
        <f>Raw_Orders!K2963</f>
        <v>2769.67</v>
      </c>
      <c r="I2963" s="25">
        <f>INDEX(tblAccounts[sales_rep_id],MATCH(B2963,tblAccounts[id],0))</f>
        <v>321840</v>
      </c>
      <c r="J2963" s="25">
        <f>INDEX(tblReps[region_id],MATCH(I2963,tblReps[id],0))</f>
        <v>3</v>
      </c>
      <c r="K2963" s="25" t="str">
        <f>INDEX(tblRegions[name],MATCH(J2963,tblRegions[id],0))</f>
        <v>Southeast</v>
      </c>
    </row>
    <row r="2964" spans="1:11" ht="15" customHeight="1" x14ac:dyDescent="0.3">
      <c r="A2964" s="25">
        <f>Raw_Orders!A2964</f>
        <v>2963</v>
      </c>
      <c r="B2964" s="25">
        <f>Raw_Orders!B2964</f>
        <v>3261</v>
      </c>
      <c r="C2964" s="30">
        <f>INT(Raw_Orders!C2964)</f>
        <v>42080</v>
      </c>
      <c r="D2964" s="25">
        <f t="shared" si="138"/>
        <v>2015</v>
      </c>
      <c r="E2964" s="25">
        <f t="shared" si="139"/>
        <v>3</v>
      </c>
      <c r="F2964" s="25" t="str">
        <f t="shared" si="140"/>
        <v>Mar</v>
      </c>
      <c r="G2964" s="25">
        <f>Raw_Orders!G2964</f>
        <v>507</v>
      </c>
      <c r="H2964" s="29">
        <f>Raw_Orders!K2964</f>
        <v>2529.9299999999998</v>
      </c>
      <c r="I2964" s="25">
        <f>INDEX(tblAccounts[sales_rep_id],MATCH(B2964,tblAccounts[id],0))</f>
        <v>321840</v>
      </c>
      <c r="J2964" s="25">
        <f>INDEX(tblReps[region_id],MATCH(I2964,tblReps[id],0))</f>
        <v>3</v>
      </c>
      <c r="K2964" s="25" t="str">
        <f>INDEX(tblRegions[name],MATCH(J2964,tblRegions[id],0))</f>
        <v>Southeast</v>
      </c>
    </row>
    <row r="2965" spans="1:11" ht="15" customHeight="1" x14ac:dyDescent="0.3">
      <c r="A2965" s="25">
        <f>Raw_Orders!A2965</f>
        <v>2964</v>
      </c>
      <c r="B2965" s="25">
        <f>Raw_Orders!B2965</f>
        <v>3261</v>
      </c>
      <c r="C2965" s="30">
        <f>INT(Raw_Orders!C2965)</f>
        <v>42110</v>
      </c>
      <c r="D2965" s="25">
        <f t="shared" si="138"/>
        <v>2015</v>
      </c>
      <c r="E2965" s="25">
        <f t="shared" si="139"/>
        <v>4</v>
      </c>
      <c r="F2965" s="25" t="str">
        <f t="shared" si="140"/>
        <v>Apr</v>
      </c>
      <c r="G2965" s="25">
        <f>Raw_Orders!G2965</f>
        <v>539</v>
      </c>
      <c r="H2965" s="29">
        <f>Raw_Orders!K2965</f>
        <v>2757.8</v>
      </c>
      <c r="I2965" s="25">
        <f>INDEX(tblAccounts[sales_rep_id],MATCH(B2965,tblAccounts[id],0))</f>
        <v>321840</v>
      </c>
      <c r="J2965" s="25">
        <f>INDEX(tblReps[region_id],MATCH(I2965,tblReps[id],0))</f>
        <v>3</v>
      </c>
      <c r="K2965" s="25" t="str">
        <f>INDEX(tblRegions[name],MATCH(J2965,tblRegions[id],0))</f>
        <v>Southeast</v>
      </c>
    </row>
    <row r="2966" spans="1:11" ht="15" customHeight="1" x14ac:dyDescent="0.3">
      <c r="A2966" s="25">
        <f>Raw_Orders!A2966</f>
        <v>2965</v>
      </c>
      <c r="B2966" s="25">
        <f>Raw_Orders!B2966</f>
        <v>3261</v>
      </c>
      <c r="C2966" s="30">
        <f>INT(Raw_Orders!C2966)</f>
        <v>42139</v>
      </c>
      <c r="D2966" s="25">
        <f t="shared" si="138"/>
        <v>2015</v>
      </c>
      <c r="E2966" s="25">
        <f t="shared" si="139"/>
        <v>5</v>
      </c>
      <c r="F2966" s="25" t="str">
        <f t="shared" si="140"/>
        <v>May</v>
      </c>
      <c r="G2966" s="25">
        <f>Raw_Orders!G2966</f>
        <v>518</v>
      </c>
      <c r="H2966" s="29">
        <f>Raw_Orders!K2966</f>
        <v>2661.12</v>
      </c>
      <c r="I2966" s="25">
        <f>INDEX(tblAccounts[sales_rep_id],MATCH(B2966,tblAccounts[id],0))</f>
        <v>321840</v>
      </c>
      <c r="J2966" s="25">
        <f>INDEX(tblReps[region_id],MATCH(I2966,tblReps[id],0))</f>
        <v>3</v>
      </c>
      <c r="K2966" s="25" t="str">
        <f>INDEX(tblRegions[name],MATCH(J2966,tblRegions[id],0))</f>
        <v>Southeast</v>
      </c>
    </row>
    <row r="2967" spans="1:11" ht="15" customHeight="1" x14ac:dyDescent="0.3">
      <c r="A2967" s="25">
        <f>Raw_Orders!A2967</f>
        <v>2966</v>
      </c>
      <c r="B2967" s="25">
        <f>Raw_Orders!B2967</f>
        <v>3261</v>
      </c>
      <c r="C2967" s="30">
        <f>INT(Raw_Orders!C2967)</f>
        <v>42168</v>
      </c>
      <c r="D2967" s="25">
        <f t="shared" si="138"/>
        <v>2015</v>
      </c>
      <c r="E2967" s="25">
        <f t="shared" si="139"/>
        <v>6</v>
      </c>
      <c r="F2967" s="25" t="str">
        <f t="shared" si="140"/>
        <v>Jun</v>
      </c>
      <c r="G2967" s="25">
        <f>Raw_Orders!G2967</f>
        <v>540</v>
      </c>
      <c r="H2967" s="29">
        <f>Raw_Orders!K2967</f>
        <v>2762.81</v>
      </c>
      <c r="I2967" s="25">
        <f>INDEX(tblAccounts[sales_rep_id],MATCH(B2967,tblAccounts[id],0))</f>
        <v>321840</v>
      </c>
      <c r="J2967" s="25">
        <f>INDEX(tblReps[region_id],MATCH(I2967,tblReps[id],0))</f>
        <v>3</v>
      </c>
      <c r="K2967" s="25" t="str">
        <f>INDEX(tblRegions[name],MATCH(J2967,tblRegions[id],0))</f>
        <v>Southeast</v>
      </c>
    </row>
    <row r="2968" spans="1:11" ht="15" customHeight="1" x14ac:dyDescent="0.3">
      <c r="A2968" s="25">
        <f>Raw_Orders!A2968</f>
        <v>2967</v>
      </c>
      <c r="B2968" s="25">
        <f>Raw_Orders!B2968</f>
        <v>3261</v>
      </c>
      <c r="C2968" s="30">
        <f>INT(Raw_Orders!C2968)</f>
        <v>42198</v>
      </c>
      <c r="D2968" s="25">
        <f t="shared" si="138"/>
        <v>2015</v>
      </c>
      <c r="E2968" s="25">
        <f t="shared" si="139"/>
        <v>7</v>
      </c>
      <c r="F2968" s="25" t="str">
        <f t="shared" si="140"/>
        <v>Jul</v>
      </c>
      <c r="G2968" s="25">
        <f>Raw_Orders!G2968</f>
        <v>535</v>
      </c>
      <c r="H2968" s="29">
        <f>Raw_Orders!K2968</f>
        <v>2766.05</v>
      </c>
      <c r="I2968" s="25">
        <f>INDEX(tblAccounts[sales_rep_id],MATCH(B2968,tblAccounts[id],0))</f>
        <v>321840</v>
      </c>
      <c r="J2968" s="25">
        <f>INDEX(tblReps[region_id],MATCH(I2968,tblReps[id],0))</f>
        <v>3</v>
      </c>
      <c r="K2968" s="25" t="str">
        <f>INDEX(tblRegions[name],MATCH(J2968,tblRegions[id],0))</f>
        <v>Southeast</v>
      </c>
    </row>
    <row r="2969" spans="1:11" ht="15" customHeight="1" x14ac:dyDescent="0.3">
      <c r="A2969" s="25">
        <f>Raw_Orders!A2969</f>
        <v>2968</v>
      </c>
      <c r="B2969" s="25">
        <f>Raw_Orders!B2969</f>
        <v>3261</v>
      </c>
      <c r="C2969" s="30">
        <f>INT(Raw_Orders!C2969)</f>
        <v>42227</v>
      </c>
      <c r="D2969" s="25">
        <f t="shared" si="138"/>
        <v>2015</v>
      </c>
      <c r="E2969" s="25">
        <f t="shared" si="139"/>
        <v>8</v>
      </c>
      <c r="F2969" s="25" t="str">
        <f t="shared" si="140"/>
        <v>Aug</v>
      </c>
      <c r="G2969" s="25">
        <f>Raw_Orders!G2969</f>
        <v>484</v>
      </c>
      <c r="H2969" s="29">
        <f>Raw_Orders!K2969</f>
        <v>2438.92</v>
      </c>
      <c r="I2969" s="25">
        <f>INDEX(tblAccounts[sales_rep_id],MATCH(B2969,tblAccounts[id],0))</f>
        <v>321840</v>
      </c>
      <c r="J2969" s="25">
        <f>INDEX(tblReps[region_id],MATCH(I2969,tblReps[id],0))</f>
        <v>3</v>
      </c>
      <c r="K2969" s="25" t="str">
        <f>INDEX(tblRegions[name],MATCH(J2969,tblRegions[id],0))</f>
        <v>Southeast</v>
      </c>
    </row>
    <row r="2970" spans="1:11" ht="15" customHeight="1" x14ac:dyDescent="0.3">
      <c r="A2970" s="25">
        <f>Raw_Orders!A2970</f>
        <v>2969</v>
      </c>
      <c r="B2970" s="25">
        <f>Raw_Orders!B2970</f>
        <v>3261</v>
      </c>
      <c r="C2970" s="30">
        <f>INT(Raw_Orders!C2970)</f>
        <v>42257</v>
      </c>
      <c r="D2970" s="25">
        <f t="shared" si="138"/>
        <v>2015</v>
      </c>
      <c r="E2970" s="25">
        <f t="shared" si="139"/>
        <v>9</v>
      </c>
      <c r="F2970" s="25" t="str">
        <f t="shared" si="140"/>
        <v>Sep</v>
      </c>
      <c r="G2970" s="25">
        <f>Raw_Orders!G2970</f>
        <v>506</v>
      </c>
      <c r="H2970" s="29">
        <f>Raw_Orders!K2970</f>
        <v>2578.7600000000002</v>
      </c>
      <c r="I2970" s="25">
        <f>INDEX(tblAccounts[sales_rep_id],MATCH(B2970,tblAccounts[id],0))</f>
        <v>321840</v>
      </c>
      <c r="J2970" s="25">
        <f>INDEX(tblReps[region_id],MATCH(I2970,tblReps[id],0))</f>
        <v>3</v>
      </c>
      <c r="K2970" s="25" t="str">
        <f>INDEX(tblRegions[name],MATCH(J2970,tblRegions[id],0))</f>
        <v>Southeast</v>
      </c>
    </row>
    <row r="2971" spans="1:11" ht="15" customHeight="1" x14ac:dyDescent="0.3">
      <c r="A2971" s="25">
        <f>Raw_Orders!A2971</f>
        <v>2970</v>
      </c>
      <c r="B2971" s="25">
        <f>Raw_Orders!B2971</f>
        <v>3261</v>
      </c>
      <c r="C2971" s="30">
        <f>INT(Raw_Orders!C2971)</f>
        <v>42286</v>
      </c>
      <c r="D2971" s="25">
        <f t="shared" si="138"/>
        <v>2015</v>
      </c>
      <c r="E2971" s="25">
        <f t="shared" si="139"/>
        <v>10</v>
      </c>
      <c r="F2971" s="25" t="str">
        <f t="shared" si="140"/>
        <v>Oct</v>
      </c>
      <c r="G2971" s="25">
        <f>Raw_Orders!G2971</f>
        <v>495</v>
      </c>
      <c r="H2971" s="29">
        <f>Raw_Orders!K2971</f>
        <v>2503.81</v>
      </c>
      <c r="I2971" s="25">
        <f>INDEX(tblAccounts[sales_rep_id],MATCH(B2971,tblAccounts[id],0))</f>
        <v>321840</v>
      </c>
      <c r="J2971" s="25">
        <f>INDEX(tblReps[region_id],MATCH(I2971,tblReps[id],0))</f>
        <v>3</v>
      </c>
      <c r="K2971" s="25" t="str">
        <f>INDEX(tblRegions[name],MATCH(J2971,tblRegions[id],0))</f>
        <v>Southeast</v>
      </c>
    </row>
    <row r="2972" spans="1:11" ht="15" customHeight="1" x14ac:dyDescent="0.3">
      <c r="A2972" s="25">
        <f>Raw_Orders!A2972</f>
        <v>2971</v>
      </c>
      <c r="B2972" s="25">
        <f>Raw_Orders!B2972</f>
        <v>3261</v>
      </c>
      <c r="C2972" s="30">
        <f>INT(Raw_Orders!C2972)</f>
        <v>42315</v>
      </c>
      <c r="D2972" s="25">
        <f t="shared" si="138"/>
        <v>2015</v>
      </c>
      <c r="E2972" s="25">
        <f t="shared" si="139"/>
        <v>11</v>
      </c>
      <c r="F2972" s="25" t="str">
        <f t="shared" si="140"/>
        <v>Nov</v>
      </c>
      <c r="G2972" s="25">
        <f>Raw_Orders!G2972</f>
        <v>522</v>
      </c>
      <c r="H2972" s="29">
        <f>Raw_Orders!K2972</f>
        <v>2670.51</v>
      </c>
      <c r="I2972" s="25">
        <f>INDEX(tblAccounts[sales_rep_id],MATCH(B2972,tblAccounts[id],0))</f>
        <v>321840</v>
      </c>
      <c r="J2972" s="25">
        <f>INDEX(tblReps[region_id],MATCH(I2972,tblReps[id],0))</f>
        <v>3</v>
      </c>
      <c r="K2972" s="25" t="str">
        <f>INDEX(tblRegions[name],MATCH(J2972,tblRegions[id],0))</f>
        <v>Southeast</v>
      </c>
    </row>
    <row r="2973" spans="1:11" ht="15" customHeight="1" x14ac:dyDescent="0.3">
      <c r="A2973" s="25">
        <f>Raw_Orders!A2973</f>
        <v>2972</v>
      </c>
      <c r="B2973" s="25">
        <f>Raw_Orders!B2973</f>
        <v>3261</v>
      </c>
      <c r="C2973" s="30">
        <f>INT(Raw_Orders!C2973)</f>
        <v>42345</v>
      </c>
      <c r="D2973" s="25">
        <f t="shared" si="138"/>
        <v>2015</v>
      </c>
      <c r="E2973" s="25">
        <f t="shared" si="139"/>
        <v>12</v>
      </c>
      <c r="F2973" s="25" t="str">
        <f t="shared" si="140"/>
        <v>Dec</v>
      </c>
      <c r="G2973" s="25">
        <f>Raw_Orders!G2973</f>
        <v>555</v>
      </c>
      <c r="H2973" s="29">
        <f>Raw_Orders!K2973</f>
        <v>2961.46</v>
      </c>
      <c r="I2973" s="25">
        <f>INDEX(tblAccounts[sales_rep_id],MATCH(B2973,tblAccounts[id],0))</f>
        <v>321840</v>
      </c>
      <c r="J2973" s="25">
        <f>INDEX(tblReps[region_id],MATCH(I2973,tblReps[id],0))</f>
        <v>3</v>
      </c>
      <c r="K2973" s="25" t="str">
        <f>INDEX(tblRegions[name],MATCH(J2973,tblRegions[id],0))</f>
        <v>Southeast</v>
      </c>
    </row>
    <row r="2974" spans="1:11" ht="15" customHeight="1" x14ac:dyDescent="0.3">
      <c r="A2974" s="25">
        <f>Raw_Orders!A2974</f>
        <v>2973</v>
      </c>
      <c r="B2974" s="25">
        <f>Raw_Orders!B2974</f>
        <v>3261</v>
      </c>
      <c r="C2974" s="30">
        <f>INT(Raw_Orders!C2974)</f>
        <v>42374</v>
      </c>
      <c r="D2974" s="25">
        <f t="shared" si="138"/>
        <v>2016</v>
      </c>
      <c r="E2974" s="25">
        <f t="shared" si="139"/>
        <v>1</v>
      </c>
      <c r="F2974" s="25" t="str">
        <f t="shared" si="140"/>
        <v>Jan</v>
      </c>
      <c r="G2974" s="25">
        <f>Raw_Orders!G2974</f>
        <v>489</v>
      </c>
      <c r="H2974" s="29">
        <f>Raw_Orders!K2974</f>
        <v>2505.8200000000002</v>
      </c>
      <c r="I2974" s="25">
        <f>INDEX(tblAccounts[sales_rep_id],MATCH(B2974,tblAccounts[id],0))</f>
        <v>321840</v>
      </c>
      <c r="J2974" s="25">
        <f>INDEX(tblReps[region_id],MATCH(I2974,tblReps[id],0))</f>
        <v>3</v>
      </c>
      <c r="K2974" s="25" t="str">
        <f>INDEX(tblRegions[name],MATCH(J2974,tblRegions[id],0))</f>
        <v>Southeast</v>
      </c>
    </row>
    <row r="2975" spans="1:11" ht="15" customHeight="1" x14ac:dyDescent="0.3">
      <c r="A2975" s="25">
        <f>Raw_Orders!A2975</f>
        <v>2974</v>
      </c>
      <c r="B2975" s="25">
        <f>Raw_Orders!B2975</f>
        <v>3261</v>
      </c>
      <c r="C2975" s="30">
        <f>INT(Raw_Orders!C2975)</f>
        <v>42403</v>
      </c>
      <c r="D2975" s="25">
        <f t="shared" si="138"/>
        <v>2016</v>
      </c>
      <c r="E2975" s="25">
        <f t="shared" si="139"/>
        <v>2</v>
      </c>
      <c r="F2975" s="25" t="str">
        <f t="shared" si="140"/>
        <v>Feb</v>
      </c>
      <c r="G2975" s="25">
        <f>Raw_Orders!G2975</f>
        <v>526</v>
      </c>
      <c r="H2975" s="29">
        <f>Raw_Orders!K2975</f>
        <v>2714.19</v>
      </c>
      <c r="I2975" s="25">
        <f>INDEX(tblAccounts[sales_rep_id],MATCH(B2975,tblAccounts[id],0))</f>
        <v>321840</v>
      </c>
      <c r="J2975" s="25">
        <f>INDEX(tblReps[region_id],MATCH(I2975,tblReps[id],0))</f>
        <v>3</v>
      </c>
      <c r="K2975" s="25" t="str">
        <f>INDEX(tblRegions[name],MATCH(J2975,tblRegions[id],0))</f>
        <v>Southeast</v>
      </c>
    </row>
    <row r="2976" spans="1:11" ht="15" customHeight="1" x14ac:dyDescent="0.3">
      <c r="A2976" s="25">
        <f>Raw_Orders!A2976</f>
        <v>2975</v>
      </c>
      <c r="B2976" s="25">
        <f>Raw_Orders!B2976</f>
        <v>3261</v>
      </c>
      <c r="C2976" s="30">
        <f>INT(Raw_Orders!C2976)</f>
        <v>42432</v>
      </c>
      <c r="D2976" s="25">
        <f t="shared" si="138"/>
        <v>2016</v>
      </c>
      <c r="E2976" s="25">
        <f t="shared" si="139"/>
        <v>3</v>
      </c>
      <c r="F2976" s="25" t="str">
        <f t="shared" si="140"/>
        <v>Mar</v>
      </c>
      <c r="G2976" s="25">
        <f>Raw_Orders!G2976</f>
        <v>581</v>
      </c>
      <c r="H2976" s="29">
        <f>Raw_Orders!K2976</f>
        <v>3109.19</v>
      </c>
      <c r="I2976" s="25">
        <f>INDEX(tblAccounts[sales_rep_id],MATCH(B2976,tblAccounts[id],0))</f>
        <v>321840</v>
      </c>
      <c r="J2976" s="25">
        <f>INDEX(tblReps[region_id],MATCH(I2976,tblReps[id],0))</f>
        <v>3</v>
      </c>
      <c r="K2976" s="25" t="str">
        <f>INDEX(tblRegions[name],MATCH(J2976,tblRegions[id],0))</f>
        <v>Southeast</v>
      </c>
    </row>
    <row r="2977" spans="1:11" ht="15" customHeight="1" x14ac:dyDescent="0.3">
      <c r="A2977" s="25">
        <f>Raw_Orders!A2977</f>
        <v>2976</v>
      </c>
      <c r="B2977" s="25">
        <f>Raw_Orders!B2977</f>
        <v>3261</v>
      </c>
      <c r="C2977" s="30">
        <f>INT(Raw_Orders!C2977)</f>
        <v>42461</v>
      </c>
      <c r="D2977" s="25">
        <f t="shared" si="138"/>
        <v>2016</v>
      </c>
      <c r="E2977" s="25">
        <f t="shared" si="139"/>
        <v>4</v>
      </c>
      <c r="F2977" s="25" t="str">
        <f t="shared" si="140"/>
        <v>Apr</v>
      </c>
      <c r="G2977" s="25">
        <f>Raw_Orders!G2977</f>
        <v>516</v>
      </c>
      <c r="H2977" s="29">
        <f>Raw_Orders!K2977</f>
        <v>2612.4</v>
      </c>
      <c r="I2977" s="25">
        <f>INDEX(tblAccounts[sales_rep_id],MATCH(B2977,tblAccounts[id],0))</f>
        <v>321840</v>
      </c>
      <c r="J2977" s="25">
        <f>INDEX(tblReps[region_id],MATCH(I2977,tblReps[id],0))</f>
        <v>3</v>
      </c>
      <c r="K2977" s="25" t="str">
        <f>INDEX(tblRegions[name],MATCH(J2977,tblRegions[id],0))</f>
        <v>Southeast</v>
      </c>
    </row>
    <row r="2978" spans="1:11" ht="15" customHeight="1" x14ac:dyDescent="0.3">
      <c r="A2978" s="25">
        <f>Raw_Orders!A2978</f>
        <v>2977</v>
      </c>
      <c r="B2978" s="25">
        <f>Raw_Orders!B2978</f>
        <v>3261</v>
      </c>
      <c r="C2978" s="30">
        <f>INT(Raw_Orders!C2978)</f>
        <v>42490</v>
      </c>
      <c r="D2978" s="25">
        <f t="shared" si="138"/>
        <v>2016</v>
      </c>
      <c r="E2978" s="25">
        <f t="shared" si="139"/>
        <v>4</v>
      </c>
      <c r="F2978" s="25" t="str">
        <f t="shared" si="140"/>
        <v>Apr</v>
      </c>
      <c r="G2978" s="25">
        <f>Raw_Orders!G2978</f>
        <v>500</v>
      </c>
      <c r="H2978" s="29">
        <f>Raw_Orders!K2978</f>
        <v>2495</v>
      </c>
      <c r="I2978" s="25">
        <f>INDEX(tblAccounts[sales_rep_id],MATCH(B2978,tblAccounts[id],0))</f>
        <v>321840</v>
      </c>
      <c r="J2978" s="25">
        <f>INDEX(tblReps[region_id],MATCH(I2978,tblReps[id],0))</f>
        <v>3</v>
      </c>
      <c r="K2978" s="25" t="str">
        <f>INDEX(tblRegions[name],MATCH(J2978,tblRegions[id],0))</f>
        <v>Southeast</v>
      </c>
    </row>
    <row r="2979" spans="1:11" ht="15" customHeight="1" x14ac:dyDescent="0.3">
      <c r="A2979" s="25">
        <f>Raw_Orders!A2979</f>
        <v>2978</v>
      </c>
      <c r="B2979" s="25">
        <f>Raw_Orders!B2979</f>
        <v>3261</v>
      </c>
      <c r="C2979" s="30">
        <f>INT(Raw_Orders!C2979)</f>
        <v>42519</v>
      </c>
      <c r="D2979" s="25">
        <f t="shared" si="138"/>
        <v>2016</v>
      </c>
      <c r="E2979" s="25">
        <f t="shared" si="139"/>
        <v>5</v>
      </c>
      <c r="F2979" s="25" t="str">
        <f t="shared" si="140"/>
        <v>May</v>
      </c>
      <c r="G2979" s="25">
        <f>Raw_Orders!G2979</f>
        <v>536</v>
      </c>
      <c r="H2979" s="29">
        <f>Raw_Orders!K2979</f>
        <v>2791.67</v>
      </c>
      <c r="I2979" s="25">
        <f>INDEX(tblAccounts[sales_rep_id],MATCH(B2979,tblAccounts[id],0))</f>
        <v>321840</v>
      </c>
      <c r="J2979" s="25">
        <f>INDEX(tblReps[region_id],MATCH(I2979,tblReps[id],0))</f>
        <v>3</v>
      </c>
      <c r="K2979" s="25" t="str">
        <f>INDEX(tblRegions[name],MATCH(J2979,tblRegions[id],0))</f>
        <v>Southeast</v>
      </c>
    </row>
    <row r="2980" spans="1:11" ht="15" customHeight="1" x14ac:dyDescent="0.3">
      <c r="A2980" s="25">
        <f>Raw_Orders!A2980</f>
        <v>2979</v>
      </c>
      <c r="B2980" s="25">
        <f>Raw_Orders!B2980</f>
        <v>3261</v>
      </c>
      <c r="C2980" s="30">
        <f>INT(Raw_Orders!C2980)</f>
        <v>42549</v>
      </c>
      <c r="D2980" s="25">
        <f t="shared" si="138"/>
        <v>2016</v>
      </c>
      <c r="E2980" s="25">
        <f t="shared" si="139"/>
        <v>6</v>
      </c>
      <c r="F2980" s="25" t="str">
        <f t="shared" si="140"/>
        <v>Jun</v>
      </c>
      <c r="G2980" s="25">
        <f>Raw_Orders!G2980</f>
        <v>535</v>
      </c>
      <c r="H2980" s="29">
        <f>Raw_Orders!K2980</f>
        <v>2746.58</v>
      </c>
      <c r="I2980" s="25">
        <f>INDEX(tblAccounts[sales_rep_id],MATCH(B2980,tblAccounts[id],0))</f>
        <v>321840</v>
      </c>
      <c r="J2980" s="25">
        <f>INDEX(tblReps[region_id],MATCH(I2980,tblReps[id],0))</f>
        <v>3</v>
      </c>
      <c r="K2980" s="25" t="str">
        <f>INDEX(tblRegions[name],MATCH(J2980,tblRegions[id],0))</f>
        <v>Southeast</v>
      </c>
    </row>
    <row r="2981" spans="1:11" ht="15" customHeight="1" x14ac:dyDescent="0.3">
      <c r="A2981" s="25">
        <f>Raw_Orders!A2981</f>
        <v>2980</v>
      </c>
      <c r="B2981" s="25">
        <f>Raw_Orders!B2981</f>
        <v>3261</v>
      </c>
      <c r="C2981" s="30">
        <f>INT(Raw_Orders!C2981)</f>
        <v>42579</v>
      </c>
      <c r="D2981" s="25">
        <f t="shared" si="138"/>
        <v>2016</v>
      </c>
      <c r="E2981" s="25">
        <f t="shared" si="139"/>
        <v>7</v>
      </c>
      <c r="F2981" s="25" t="str">
        <f t="shared" si="140"/>
        <v>Jul</v>
      </c>
      <c r="G2981" s="25">
        <f>Raw_Orders!G2981</f>
        <v>551</v>
      </c>
      <c r="H2981" s="29">
        <f>Raw_Orders!K2981</f>
        <v>2893.88</v>
      </c>
      <c r="I2981" s="25">
        <f>INDEX(tblAccounts[sales_rep_id],MATCH(B2981,tblAccounts[id],0))</f>
        <v>321840</v>
      </c>
      <c r="J2981" s="25">
        <f>INDEX(tblReps[region_id],MATCH(I2981,tblReps[id],0))</f>
        <v>3</v>
      </c>
      <c r="K2981" s="25" t="str">
        <f>INDEX(tblRegions[name],MATCH(J2981,tblRegions[id],0))</f>
        <v>Southeast</v>
      </c>
    </row>
    <row r="2982" spans="1:11" ht="15" customHeight="1" x14ac:dyDescent="0.3">
      <c r="A2982" s="25">
        <f>Raw_Orders!A2982</f>
        <v>2981</v>
      </c>
      <c r="B2982" s="25">
        <f>Raw_Orders!B2982</f>
        <v>3261</v>
      </c>
      <c r="C2982" s="30">
        <f>INT(Raw_Orders!C2982)</f>
        <v>42609</v>
      </c>
      <c r="D2982" s="25">
        <f t="shared" si="138"/>
        <v>2016</v>
      </c>
      <c r="E2982" s="25">
        <f t="shared" si="139"/>
        <v>8</v>
      </c>
      <c r="F2982" s="25" t="str">
        <f t="shared" si="140"/>
        <v>Aug</v>
      </c>
      <c r="G2982" s="25">
        <f>Raw_Orders!G2982</f>
        <v>516</v>
      </c>
      <c r="H2982" s="29">
        <f>Raw_Orders!K2982</f>
        <v>2592.34</v>
      </c>
      <c r="I2982" s="25">
        <f>INDEX(tblAccounts[sales_rep_id],MATCH(B2982,tblAccounts[id],0))</f>
        <v>321840</v>
      </c>
      <c r="J2982" s="25">
        <f>INDEX(tblReps[region_id],MATCH(I2982,tblReps[id],0))</f>
        <v>3</v>
      </c>
      <c r="K2982" s="25" t="str">
        <f>INDEX(tblRegions[name],MATCH(J2982,tblRegions[id],0))</f>
        <v>Southeast</v>
      </c>
    </row>
    <row r="2983" spans="1:11" ht="15" customHeight="1" x14ac:dyDescent="0.3">
      <c r="A2983" s="25">
        <f>Raw_Orders!A2983</f>
        <v>2982</v>
      </c>
      <c r="B2983" s="25">
        <f>Raw_Orders!B2983</f>
        <v>3261</v>
      </c>
      <c r="C2983" s="30">
        <f>INT(Raw_Orders!C2983)</f>
        <v>42638</v>
      </c>
      <c r="D2983" s="25">
        <f t="shared" si="138"/>
        <v>2016</v>
      </c>
      <c r="E2983" s="25">
        <f t="shared" si="139"/>
        <v>9</v>
      </c>
      <c r="F2983" s="25" t="str">
        <f t="shared" si="140"/>
        <v>Sep</v>
      </c>
      <c r="G2983" s="25">
        <f>Raw_Orders!G2983</f>
        <v>504</v>
      </c>
      <c r="H2983" s="29">
        <f>Raw_Orders!K2983</f>
        <v>2534.96</v>
      </c>
      <c r="I2983" s="25">
        <f>INDEX(tblAccounts[sales_rep_id],MATCH(B2983,tblAccounts[id],0))</f>
        <v>321840</v>
      </c>
      <c r="J2983" s="25">
        <f>INDEX(tblReps[region_id],MATCH(I2983,tblReps[id],0))</f>
        <v>3</v>
      </c>
      <c r="K2983" s="25" t="str">
        <f>INDEX(tblRegions[name],MATCH(J2983,tblRegions[id],0))</f>
        <v>Southeast</v>
      </c>
    </row>
    <row r="2984" spans="1:11" ht="15" customHeight="1" x14ac:dyDescent="0.3">
      <c r="A2984" s="25">
        <f>Raw_Orders!A2984</f>
        <v>2983</v>
      </c>
      <c r="B2984" s="25">
        <f>Raw_Orders!B2984</f>
        <v>3261</v>
      </c>
      <c r="C2984" s="30">
        <f>INT(Raw_Orders!C2984)</f>
        <v>42668</v>
      </c>
      <c r="D2984" s="25">
        <f t="shared" si="138"/>
        <v>2016</v>
      </c>
      <c r="E2984" s="25">
        <f t="shared" si="139"/>
        <v>10</v>
      </c>
      <c r="F2984" s="25" t="str">
        <f t="shared" si="140"/>
        <v>Oct</v>
      </c>
      <c r="G2984" s="25">
        <f>Raw_Orders!G2984</f>
        <v>508</v>
      </c>
      <c r="H2984" s="29">
        <f>Raw_Orders!K2984</f>
        <v>2547.44</v>
      </c>
      <c r="I2984" s="25">
        <f>INDEX(tblAccounts[sales_rep_id],MATCH(B2984,tblAccounts[id],0))</f>
        <v>321840</v>
      </c>
      <c r="J2984" s="25">
        <f>INDEX(tblReps[region_id],MATCH(I2984,tblReps[id],0))</f>
        <v>3</v>
      </c>
      <c r="K2984" s="25" t="str">
        <f>INDEX(tblRegions[name],MATCH(J2984,tblRegions[id],0))</f>
        <v>Southeast</v>
      </c>
    </row>
    <row r="2985" spans="1:11" ht="15" customHeight="1" x14ac:dyDescent="0.3">
      <c r="A2985" s="25">
        <f>Raw_Orders!A2985</f>
        <v>2984</v>
      </c>
      <c r="B2985" s="25">
        <f>Raw_Orders!B2985</f>
        <v>3261</v>
      </c>
      <c r="C2985" s="30">
        <f>INT(Raw_Orders!C2985)</f>
        <v>42698</v>
      </c>
      <c r="D2985" s="25">
        <f t="shared" si="138"/>
        <v>2016</v>
      </c>
      <c r="E2985" s="25">
        <f t="shared" si="139"/>
        <v>11</v>
      </c>
      <c r="F2985" s="25" t="str">
        <f t="shared" si="140"/>
        <v>Nov</v>
      </c>
      <c r="G2985" s="25">
        <f>Raw_Orders!G2985</f>
        <v>498</v>
      </c>
      <c r="H2985" s="29">
        <f>Raw_Orders!K2985</f>
        <v>2503.8000000000002</v>
      </c>
      <c r="I2985" s="25">
        <f>INDEX(tblAccounts[sales_rep_id],MATCH(B2985,tblAccounts[id],0))</f>
        <v>321840</v>
      </c>
      <c r="J2985" s="25">
        <f>INDEX(tblReps[region_id],MATCH(I2985,tblReps[id],0))</f>
        <v>3</v>
      </c>
      <c r="K2985" s="25" t="str">
        <f>INDEX(tblRegions[name],MATCH(J2985,tblRegions[id],0))</f>
        <v>Southeast</v>
      </c>
    </row>
    <row r="2986" spans="1:11" ht="15" customHeight="1" x14ac:dyDescent="0.3">
      <c r="A2986" s="25">
        <f>Raw_Orders!A2986</f>
        <v>2985</v>
      </c>
      <c r="B2986" s="25">
        <f>Raw_Orders!B2986</f>
        <v>3261</v>
      </c>
      <c r="C2986" s="30">
        <f>INT(Raw_Orders!C2986)</f>
        <v>42727</v>
      </c>
      <c r="D2986" s="25">
        <f t="shared" si="138"/>
        <v>2016</v>
      </c>
      <c r="E2986" s="25">
        <f t="shared" si="139"/>
        <v>12</v>
      </c>
      <c r="F2986" s="25" t="str">
        <f t="shared" si="140"/>
        <v>Dec</v>
      </c>
      <c r="G2986" s="25">
        <f>Raw_Orders!G2986</f>
        <v>601</v>
      </c>
      <c r="H2986" s="29">
        <f>Raw_Orders!K2986</f>
        <v>3137.91</v>
      </c>
      <c r="I2986" s="25">
        <f>INDEX(tblAccounts[sales_rep_id],MATCH(B2986,tblAccounts[id],0))</f>
        <v>321840</v>
      </c>
      <c r="J2986" s="25">
        <f>INDEX(tblReps[region_id],MATCH(I2986,tblReps[id],0))</f>
        <v>3</v>
      </c>
      <c r="K2986" s="25" t="str">
        <f>INDEX(tblRegions[name],MATCH(J2986,tblRegions[id],0))</f>
        <v>Southeast</v>
      </c>
    </row>
    <row r="2987" spans="1:11" ht="15" customHeight="1" x14ac:dyDescent="0.3">
      <c r="A2987" s="25">
        <f>Raw_Orders!A2987</f>
        <v>2986</v>
      </c>
      <c r="B2987" s="25">
        <f>Raw_Orders!B2987</f>
        <v>3271</v>
      </c>
      <c r="C2987" s="30">
        <f>INT(Raw_Orders!C2987)</f>
        <v>42436</v>
      </c>
      <c r="D2987" s="25">
        <f t="shared" si="138"/>
        <v>2016</v>
      </c>
      <c r="E2987" s="25">
        <f t="shared" si="139"/>
        <v>3</v>
      </c>
      <c r="F2987" s="25" t="str">
        <f t="shared" si="140"/>
        <v>Mar</v>
      </c>
      <c r="G2987" s="25">
        <f>Raw_Orders!G2987</f>
        <v>48</v>
      </c>
      <c r="H2987" s="29">
        <f>Raw_Orders!K2987</f>
        <v>383.46</v>
      </c>
      <c r="I2987" s="25">
        <f>INDEX(tblAccounts[sales_rep_id],MATCH(B2987,tblAccounts[id],0))</f>
        <v>321850</v>
      </c>
      <c r="J2987" s="25">
        <f>INDEX(tblReps[region_id],MATCH(I2987,tblReps[id],0))</f>
        <v>3</v>
      </c>
      <c r="K2987" s="25" t="str">
        <f>INDEX(tblRegions[name],MATCH(J2987,tblRegions[id],0))</f>
        <v>Southeast</v>
      </c>
    </row>
    <row r="2988" spans="1:11" ht="15" customHeight="1" x14ac:dyDescent="0.3">
      <c r="A2988" s="25">
        <f>Raw_Orders!A2988</f>
        <v>2987</v>
      </c>
      <c r="B2988" s="25">
        <f>Raw_Orders!B2988</f>
        <v>3271</v>
      </c>
      <c r="C2988" s="30">
        <f>INT(Raw_Orders!C2988)</f>
        <v>42466</v>
      </c>
      <c r="D2988" s="25">
        <f t="shared" si="138"/>
        <v>2016</v>
      </c>
      <c r="E2988" s="25">
        <f t="shared" si="139"/>
        <v>4</v>
      </c>
      <c r="F2988" s="25" t="str">
        <f t="shared" si="140"/>
        <v>Apr</v>
      </c>
      <c r="G2988" s="25">
        <f>Raw_Orders!G2988</f>
        <v>222</v>
      </c>
      <c r="H2988" s="29">
        <f>Raw_Orders!K2988</f>
        <v>1180.3399999999999</v>
      </c>
      <c r="I2988" s="25">
        <f>INDEX(tblAccounts[sales_rep_id],MATCH(B2988,tblAccounts[id],0))</f>
        <v>321850</v>
      </c>
      <c r="J2988" s="25">
        <f>INDEX(tblReps[region_id],MATCH(I2988,tblReps[id],0))</f>
        <v>3</v>
      </c>
      <c r="K2988" s="25" t="str">
        <f>INDEX(tblRegions[name],MATCH(J2988,tblRegions[id],0))</f>
        <v>Southeast</v>
      </c>
    </row>
    <row r="2989" spans="1:11" ht="15" customHeight="1" x14ac:dyDescent="0.3">
      <c r="A2989" s="25">
        <f>Raw_Orders!A2989</f>
        <v>2988</v>
      </c>
      <c r="B2989" s="25">
        <f>Raw_Orders!B2989</f>
        <v>3271</v>
      </c>
      <c r="C2989" s="30">
        <f>INT(Raw_Orders!C2989)</f>
        <v>42496</v>
      </c>
      <c r="D2989" s="25">
        <f t="shared" si="138"/>
        <v>2016</v>
      </c>
      <c r="E2989" s="25">
        <f t="shared" si="139"/>
        <v>5</v>
      </c>
      <c r="F2989" s="25" t="str">
        <f t="shared" si="140"/>
        <v>May</v>
      </c>
      <c r="G2989" s="25">
        <f>Raw_Orders!G2989</f>
        <v>201</v>
      </c>
      <c r="H2989" s="29">
        <f>Raw_Orders!K2989</f>
        <v>1089.92</v>
      </c>
      <c r="I2989" s="25">
        <f>INDEX(tblAccounts[sales_rep_id],MATCH(B2989,tblAccounts[id],0))</f>
        <v>321850</v>
      </c>
      <c r="J2989" s="25">
        <f>INDEX(tblReps[region_id],MATCH(I2989,tblReps[id],0))</f>
        <v>3</v>
      </c>
      <c r="K2989" s="25" t="str">
        <f>INDEX(tblRegions[name],MATCH(J2989,tblRegions[id],0))</f>
        <v>Southeast</v>
      </c>
    </row>
    <row r="2990" spans="1:11" ht="15" customHeight="1" x14ac:dyDescent="0.3">
      <c r="A2990" s="25">
        <f>Raw_Orders!A2990</f>
        <v>2989</v>
      </c>
      <c r="B2990" s="25">
        <f>Raw_Orders!B2990</f>
        <v>3281</v>
      </c>
      <c r="C2990" s="30">
        <f>INT(Raw_Orders!C2990)</f>
        <v>42658</v>
      </c>
      <c r="D2990" s="25">
        <f t="shared" si="138"/>
        <v>2016</v>
      </c>
      <c r="E2990" s="25">
        <f t="shared" si="139"/>
        <v>10</v>
      </c>
      <c r="F2990" s="25" t="str">
        <f t="shared" si="140"/>
        <v>Oct</v>
      </c>
      <c r="G2990" s="25">
        <f>Raw_Orders!G2990</f>
        <v>340</v>
      </c>
      <c r="H2990" s="29">
        <f>Raw_Orders!K2990</f>
        <v>1696.6</v>
      </c>
      <c r="I2990" s="25">
        <f>INDEX(tblAccounts[sales_rep_id],MATCH(B2990,tblAccounts[id],0))</f>
        <v>321860</v>
      </c>
      <c r="J2990" s="25">
        <f>INDEX(tblReps[region_id],MATCH(I2990,tblReps[id],0))</f>
        <v>3</v>
      </c>
      <c r="K2990" s="25" t="str">
        <f>INDEX(tblRegions[name],MATCH(J2990,tblRegions[id],0))</f>
        <v>Southeast</v>
      </c>
    </row>
    <row r="2991" spans="1:11" ht="15" customHeight="1" x14ac:dyDescent="0.3">
      <c r="A2991" s="25">
        <f>Raw_Orders!A2991</f>
        <v>2990</v>
      </c>
      <c r="B2991" s="25">
        <f>Raw_Orders!B2991</f>
        <v>3291</v>
      </c>
      <c r="C2991" s="30">
        <f>INT(Raw_Orders!C2991)</f>
        <v>42477</v>
      </c>
      <c r="D2991" s="25">
        <f t="shared" si="138"/>
        <v>2016</v>
      </c>
      <c r="E2991" s="25">
        <f t="shared" si="139"/>
        <v>4</v>
      </c>
      <c r="F2991" s="25" t="str">
        <f t="shared" si="140"/>
        <v>Apr</v>
      </c>
      <c r="G2991" s="25">
        <f>Raw_Orders!G2991</f>
        <v>431</v>
      </c>
      <c r="H2991" s="29">
        <f>Raw_Orders!K2991</f>
        <v>3145.87</v>
      </c>
      <c r="I2991" s="25">
        <f>INDEX(tblAccounts[sales_rep_id],MATCH(B2991,tblAccounts[id],0))</f>
        <v>321820</v>
      </c>
      <c r="J2991" s="25">
        <f>INDEX(tblReps[region_id],MATCH(I2991,tblReps[id],0))</f>
        <v>3</v>
      </c>
      <c r="K2991" s="25" t="str">
        <f>INDEX(tblRegions[name],MATCH(J2991,tblRegions[id],0))</f>
        <v>Southeast</v>
      </c>
    </row>
    <row r="2992" spans="1:11" ht="15" customHeight="1" x14ac:dyDescent="0.3">
      <c r="A2992" s="25">
        <f>Raw_Orders!A2992</f>
        <v>2991</v>
      </c>
      <c r="B2992" s="25">
        <f>Raw_Orders!B2992</f>
        <v>3291</v>
      </c>
      <c r="C2992" s="30">
        <f>INT(Raw_Orders!C2992)</f>
        <v>42506</v>
      </c>
      <c r="D2992" s="25">
        <f t="shared" si="138"/>
        <v>2016</v>
      </c>
      <c r="E2992" s="25">
        <f t="shared" si="139"/>
        <v>5</v>
      </c>
      <c r="F2992" s="25" t="str">
        <f t="shared" si="140"/>
        <v>May</v>
      </c>
      <c r="G2992" s="25">
        <f>Raw_Orders!G2992</f>
        <v>142</v>
      </c>
      <c r="H2992" s="29">
        <f>Raw_Orders!K2992</f>
        <v>823.76</v>
      </c>
      <c r="I2992" s="25">
        <f>INDEX(tblAccounts[sales_rep_id],MATCH(B2992,tblAccounts[id],0))</f>
        <v>321820</v>
      </c>
      <c r="J2992" s="25">
        <f>INDEX(tblReps[region_id],MATCH(I2992,tblReps[id],0))</f>
        <v>3</v>
      </c>
      <c r="K2992" s="25" t="str">
        <f>INDEX(tblRegions[name],MATCH(J2992,tblRegions[id],0))</f>
        <v>Southeast</v>
      </c>
    </row>
    <row r="2993" spans="1:11" ht="15" customHeight="1" x14ac:dyDescent="0.3">
      <c r="A2993" s="25">
        <f>Raw_Orders!A2993</f>
        <v>2992</v>
      </c>
      <c r="B2993" s="25">
        <f>Raw_Orders!B2993</f>
        <v>3291</v>
      </c>
      <c r="C2993" s="30">
        <f>INT(Raw_Orders!C2993)</f>
        <v>42535</v>
      </c>
      <c r="D2993" s="25">
        <f t="shared" si="138"/>
        <v>2016</v>
      </c>
      <c r="E2993" s="25">
        <f t="shared" si="139"/>
        <v>6</v>
      </c>
      <c r="F2993" s="25" t="str">
        <f t="shared" si="140"/>
        <v>Jun</v>
      </c>
      <c r="G2993" s="25">
        <f>Raw_Orders!G2993</f>
        <v>141</v>
      </c>
      <c r="H2993" s="29">
        <f>Raw_Orders!K2993</f>
        <v>829.28</v>
      </c>
      <c r="I2993" s="25">
        <f>INDEX(tblAccounts[sales_rep_id],MATCH(B2993,tblAccounts[id],0))</f>
        <v>321820</v>
      </c>
      <c r="J2993" s="25">
        <f>INDEX(tblReps[region_id],MATCH(I2993,tblReps[id],0))</f>
        <v>3</v>
      </c>
      <c r="K2993" s="25" t="str">
        <f>INDEX(tblRegions[name],MATCH(J2993,tblRegions[id],0))</f>
        <v>Southeast</v>
      </c>
    </row>
    <row r="2994" spans="1:11" ht="15" customHeight="1" x14ac:dyDescent="0.3">
      <c r="A2994" s="25">
        <f>Raw_Orders!A2994</f>
        <v>2993</v>
      </c>
      <c r="B2994" s="25">
        <f>Raw_Orders!B2994</f>
        <v>3291</v>
      </c>
      <c r="C2994" s="30">
        <f>INT(Raw_Orders!C2994)</f>
        <v>42564</v>
      </c>
      <c r="D2994" s="25">
        <f t="shared" si="138"/>
        <v>2016</v>
      </c>
      <c r="E2994" s="25">
        <f t="shared" si="139"/>
        <v>7</v>
      </c>
      <c r="F2994" s="25" t="str">
        <f t="shared" si="140"/>
        <v>Jul</v>
      </c>
      <c r="G2994" s="25">
        <f>Raw_Orders!G2994</f>
        <v>173</v>
      </c>
      <c r="H2994" s="29">
        <f>Raw_Orders!K2994</f>
        <v>1049.06</v>
      </c>
      <c r="I2994" s="25">
        <f>INDEX(tblAccounts[sales_rep_id],MATCH(B2994,tblAccounts[id],0))</f>
        <v>321820</v>
      </c>
      <c r="J2994" s="25">
        <f>INDEX(tblReps[region_id],MATCH(I2994,tblReps[id],0))</f>
        <v>3</v>
      </c>
      <c r="K2994" s="25" t="str">
        <f>INDEX(tblRegions[name],MATCH(J2994,tblRegions[id],0))</f>
        <v>Southeast</v>
      </c>
    </row>
    <row r="2995" spans="1:11" ht="15" customHeight="1" x14ac:dyDescent="0.3">
      <c r="A2995" s="25">
        <f>Raw_Orders!A2995</f>
        <v>2994</v>
      </c>
      <c r="B2995" s="25">
        <f>Raw_Orders!B2995</f>
        <v>3291</v>
      </c>
      <c r="C2995" s="30">
        <f>INT(Raw_Orders!C2995)</f>
        <v>42593</v>
      </c>
      <c r="D2995" s="25">
        <f t="shared" si="138"/>
        <v>2016</v>
      </c>
      <c r="E2995" s="25">
        <f t="shared" si="139"/>
        <v>8</v>
      </c>
      <c r="F2995" s="25" t="str">
        <f t="shared" si="140"/>
        <v>Aug</v>
      </c>
      <c r="G2995" s="25">
        <f>Raw_Orders!G2995</f>
        <v>141</v>
      </c>
      <c r="H2995" s="29">
        <f>Raw_Orders!K2995</f>
        <v>816.17</v>
      </c>
      <c r="I2995" s="25">
        <f>INDEX(tblAccounts[sales_rep_id],MATCH(B2995,tblAccounts[id],0))</f>
        <v>321820</v>
      </c>
      <c r="J2995" s="25">
        <f>INDEX(tblReps[region_id],MATCH(I2995,tblReps[id],0))</f>
        <v>3</v>
      </c>
      <c r="K2995" s="25" t="str">
        <f>INDEX(tblRegions[name],MATCH(J2995,tblRegions[id],0))</f>
        <v>Southeast</v>
      </c>
    </row>
    <row r="2996" spans="1:11" ht="15" customHeight="1" x14ac:dyDescent="0.3">
      <c r="A2996" s="25">
        <f>Raw_Orders!A2996</f>
        <v>2995</v>
      </c>
      <c r="B2996" s="25">
        <f>Raw_Orders!B2996</f>
        <v>3291</v>
      </c>
      <c r="C2996" s="30">
        <f>INT(Raw_Orders!C2996)</f>
        <v>42623</v>
      </c>
      <c r="D2996" s="25">
        <f t="shared" si="138"/>
        <v>2016</v>
      </c>
      <c r="E2996" s="25">
        <f t="shared" si="139"/>
        <v>9</v>
      </c>
      <c r="F2996" s="25" t="str">
        <f t="shared" si="140"/>
        <v>Sep</v>
      </c>
      <c r="G2996" s="25">
        <f>Raw_Orders!G2996</f>
        <v>207</v>
      </c>
      <c r="H2996" s="29">
        <f>Raw_Orders!K2996</f>
        <v>1343.31</v>
      </c>
      <c r="I2996" s="25">
        <f>INDEX(tblAccounts[sales_rep_id],MATCH(B2996,tblAccounts[id],0))</f>
        <v>321820</v>
      </c>
      <c r="J2996" s="25">
        <f>INDEX(tblReps[region_id],MATCH(I2996,tblReps[id],0))</f>
        <v>3</v>
      </c>
      <c r="K2996" s="25" t="str">
        <f>INDEX(tblRegions[name],MATCH(J2996,tblRegions[id],0))</f>
        <v>Southeast</v>
      </c>
    </row>
    <row r="2997" spans="1:11" ht="15" customHeight="1" x14ac:dyDescent="0.3">
      <c r="A2997" s="25">
        <f>Raw_Orders!A2997</f>
        <v>2996</v>
      </c>
      <c r="B2997" s="25">
        <f>Raw_Orders!B2997</f>
        <v>3291</v>
      </c>
      <c r="C2997" s="30">
        <f>INT(Raw_Orders!C2997)</f>
        <v>42653</v>
      </c>
      <c r="D2997" s="25">
        <f t="shared" si="138"/>
        <v>2016</v>
      </c>
      <c r="E2997" s="25">
        <f t="shared" si="139"/>
        <v>10</v>
      </c>
      <c r="F2997" s="25" t="str">
        <f t="shared" si="140"/>
        <v>Oct</v>
      </c>
      <c r="G2997" s="25">
        <f>Raw_Orders!G2997</f>
        <v>150</v>
      </c>
      <c r="H2997" s="29">
        <f>Raw_Orders!K2997</f>
        <v>876.83</v>
      </c>
      <c r="I2997" s="25">
        <f>INDEX(tblAccounts[sales_rep_id],MATCH(B2997,tblAccounts[id],0))</f>
        <v>321820</v>
      </c>
      <c r="J2997" s="25">
        <f>INDEX(tblReps[region_id],MATCH(I2997,tblReps[id],0))</f>
        <v>3</v>
      </c>
      <c r="K2997" s="25" t="str">
        <f>INDEX(tblRegions[name],MATCH(J2997,tblRegions[id],0))</f>
        <v>Southeast</v>
      </c>
    </row>
    <row r="2998" spans="1:11" ht="15" customHeight="1" x14ac:dyDescent="0.3">
      <c r="A2998" s="25">
        <f>Raw_Orders!A2998</f>
        <v>2997</v>
      </c>
      <c r="B2998" s="25">
        <f>Raw_Orders!B2998</f>
        <v>3291</v>
      </c>
      <c r="C2998" s="30">
        <f>INT(Raw_Orders!C2998)</f>
        <v>42683</v>
      </c>
      <c r="D2998" s="25">
        <f t="shared" si="138"/>
        <v>2016</v>
      </c>
      <c r="E2998" s="25">
        <f t="shared" si="139"/>
        <v>11</v>
      </c>
      <c r="F2998" s="25" t="str">
        <f t="shared" si="140"/>
        <v>Nov</v>
      </c>
      <c r="G2998" s="25">
        <f>Raw_Orders!G2998</f>
        <v>98</v>
      </c>
      <c r="H2998" s="29">
        <f>Raw_Orders!K2998</f>
        <v>561.52</v>
      </c>
      <c r="I2998" s="25">
        <f>INDEX(tblAccounts[sales_rep_id],MATCH(B2998,tblAccounts[id],0))</f>
        <v>321820</v>
      </c>
      <c r="J2998" s="25">
        <f>INDEX(tblReps[region_id],MATCH(I2998,tblReps[id],0))</f>
        <v>3</v>
      </c>
      <c r="K2998" s="25" t="str">
        <f>INDEX(tblRegions[name],MATCH(J2998,tblRegions[id],0))</f>
        <v>Southeast</v>
      </c>
    </row>
    <row r="2999" spans="1:11" ht="15" customHeight="1" x14ac:dyDescent="0.3">
      <c r="A2999" s="25">
        <f>Raw_Orders!A2999</f>
        <v>2998</v>
      </c>
      <c r="B2999" s="25">
        <f>Raw_Orders!B2999</f>
        <v>3291</v>
      </c>
      <c r="C2999" s="30">
        <f>INT(Raw_Orders!C2999)</f>
        <v>42713</v>
      </c>
      <c r="D2999" s="25">
        <f t="shared" si="138"/>
        <v>2016</v>
      </c>
      <c r="E2999" s="25">
        <f t="shared" si="139"/>
        <v>12</v>
      </c>
      <c r="F2999" s="25" t="str">
        <f t="shared" si="140"/>
        <v>Dec</v>
      </c>
      <c r="G2999" s="25">
        <f>Raw_Orders!G2999</f>
        <v>145</v>
      </c>
      <c r="H2999" s="29">
        <f>Raw_Orders!K2999</f>
        <v>872.49</v>
      </c>
      <c r="I2999" s="25">
        <f>INDEX(tblAccounts[sales_rep_id],MATCH(B2999,tblAccounts[id],0))</f>
        <v>321820</v>
      </c>
      <c r="J2999" s="25">
        <f>INDEX(tblReps[region_id],MATCH(I2999,tblReps[id],0))</f>
        <v>3</v>
      </c>
      <c r="K2999" s="25" t="str">
        <f>INDEX(tblRegions[name],MATCH(J2999,tblRegions[id],0))</f>
        <v>Southeast</v>
      </c>
    </row>
    <row r="3000" spans="1:11" ht="15" customHeight="1" x14ac:dyDescent="0.3">
      <c r="A3000" s="25">
        <f>Raw_Orders!A3000</f>
        <v>2999</v>
      </c>
      <c r="B3000" s="25">
        <f>Raw_Orders!B3000</f>
        <v>3301</v>
      </c>
      <c r="C3000" s="30">
        <f>INT(Raw_Orders!C3000)</f>
        <v>42409</v>
      </c>
      <c r="D3000" s="25">
        <f t="shared" si="138"/>
        <v>2016</v>
      </c>
      <c r="E3000" s="25">
        <f t="shared" si="139"/>
        <v>2</v>
      </c>
      <c r="F3000" s="25" t="str">
        <f t="shared" si="140"/>
        <v>Feb</v>
      </c>
      <c r="G3000" s="25">
        <f>Raw_Orders!G3000</f>
        <v>134</v>
      </c>
      <c r="H3000" s="29">
        <f>Raw_Orders!K3000</f>
        <v>723.66</v>
      </c>
      <c r="I3000" s="25">
        <f>INDEX(tblAccounts[sales_rep_id],MATCH(B3000,tblAccounts[id],0))</f>
        <v>321830</v>
      </c>
      <c r="J3000" s="25">
        <f>INDEX(tblReps[region_id],MATCH(I3000,tblReps[id],0))</f>
        <v>3</v>
      </c>
      <c r="K3000" s="25" t="str">
        <f>INDEX(tblRegions[name],MATCH(J3000,tblRegions[id],0))</f>
        <v>Southeast</v>
      </c>
    </row>
    <row r="3001" spans="1:11" ht="15" customHeight="1" x14ac:dyDescent="0.3">
      <c r="A3001" s="25">
        <f>Raw_Orders!A3001</f>
        <v>3000</v>
      </c>
      <c r="B3001" s="25">
        <f>Raw_Orders!B3001</f>
        <v>3301</v>
      </c>
      <c r="C3001" s="30">
        <f>INT(Raw_Orders!C3001)</f>
        <v>42438</v>
      </c>
      <c r="D3001" s="25">
        <f t="shared" si="138"/>
        <v>2016</v>
      </c>
      <c r="E3001" s="25">
        <f t="shared" si="139"/>
        <v>3</v>
      </c>
      <c r="F3001" s="25" t="str">
        <f t="shared" si="140"/>
        <v>Mar</v>
      </c>
      <c r="G3001" s="25">
        <f>Raw_Orders!G3001</f>
        <v>192</v>
      </c>
      <c r="H3001" s="29">
        <f>Raw_Orders!K3001</f>
        <v>1162.6099999999999</v>
      </c>
      <c r="I3001" s="25">
        <f>INDEX(tblAccounts[sales_rep_id],MATCH(B3001,tblAccounts[id],0))</f>
        <v>321830</v>
      </c>
      <c r="J3001" s="25">
        <f>INDEX(tblReps[region_id],MATCH(I3001,tblReps[id],0))</f>
        <v>3</v>
      </c>
      <c r="K3001" s="25" t="str">
        <f>INDEX(tblRegions[name],MATCH(J3001,tblRegions[id],0))</f>
        <v>Southeast</v>
      </c>
    </row>
    <row r="3002" spans="1:11" ht="15" customHeight="1" x14ac:dyDescent="0.3">
      <c r="A3002" s="25">
        <f>Raw_Orders!A3002</f>
        <v>3001</v>
      </c>
      <c r="B3002" s="25">
        <f>Raw_Orders!B3002</f>
        <v>3311</v>
      </c>
      <c r="C3002" s="30">
        <f>INT(Raw_Orders!C3002)</f>
        <v>42249</v>
      </c>
      <c r="D3002" s="25">
        <f t="shared" si="138"/>
        <v>2015</v>
      </c>
      <c r="E3002" s="25">
        <f t="shared" si="139"/>
        <v>9</v>
      </c>
      <c r="F3002" s="25" t="str">
        <f t="shared" si="140"/>
        <v>Sep</v>
      </c>
      <c r="G3002" s="25">
        <f>Raw_Orders!G3002</f>
        <v>559</v>
      </c>
      <c r="H3002" s="29">
        <f>Raw_Orders!K3002</f>
        <v>2876.91</v>
      </c>
      <c r="I3002" s="25">
        <f>INDEX(tblAccounts[sales_rep_id],MATCH(B3002,tblAccounts[id],0))</f>
        <v>321840</v>
      </c>
      <c r="J3002" s="25">
        <f>INDEX(tblReps[region_id],MATCH(I3002,tblReps[id],0))</f>
        <v>3</v>
      </c>
      <c r="K3002" s="25" t="str">
        <f>INDEX(tblRegions[name],MATCH(J3002,tblRegions[id],0))</f>
        <v>Southeast</v>
      </c>
    </row>
    <row r="3003" spans="1:11" ht="15" customHeight="1" x14ac:dyDescent="0.3">
      <c r="A3003" s="25">
        <f>Raw_Orders!A3003</f>
        <v>3002</v>
      </c>
      <c r="B3003" s="25">
        <f>Raw_Orders!B3003</f>
        <v>3311</v>
      </c>
      <c r="C3003" s="30">
        <f>INT(Raw_Orders!C3003)</f>
        <v>42278</v>
      </c>
      <c r="D3003" s="25">
        <f t="shared" si="138"/>
        <v>2015</v>
      </c>
      <c r="E3003" s="25">
        <f t="shared" si="139"/>
        <v>10</v>
      </c>
      <c r="F3003" s="25" t="str">
        <f t="shared" si="140"/>
        <v>Oct</v>
      </c>
      <c r="G3003" s="25">
        <f>Raw_Orders!G3003</f>
        <v>546</v>
      </c>
      <c r="H3003" s="29">
        <f>Raw_Orders!K3003</f>
        <v>2832.04</v>
      </c>
      <c r="I3003" s="25">
        <f>INDEX(tblAccounts[sales_rep_id],MATCH(B3003,tblAccounts[id],0))</f>
        <v>321840</v>
      </c>
      <c r="J3003" s="25">
        <f>INDEX(tblReps[region_id],MATCH(I3003,tblReps[id],0))</f>
        <v>3</v>
      </c>
      <c r="K3003" s="25" t="str">
        <f>INDEX(tblRegions[name],MATCH(J3003,tblRegions[id],0))</f>
        <v>Southeast</v>
      </c>
    </row>
    <row r="3004" spans="1:11" ht="15" customHeight="1" x14ac:dyDescent="0.3">
      <c r="A3004" s="25">
        <f>Raw_Orders!A3004</f>
        <v>3003</v>
      </c>
      <c r="B3004" s="25">
        <f>Raw_Orders!B3004</f>
        <v>3311</v>
      </c>
      <c r="C3004" s="30">
        <f>INT(Raw_Orders!C3004)</f>
        <v>42307</v>
      </c>
      <c r="D3004" s="25">
        <f t="shared" si="138"/>
        <v>2015</v>
      </c>
      <c r="E3004" s="25">
        <f t="shared" si="139"/>
        <v>10</v>
      </c>
      <c r="F3004" s="25" t="str">
        <f t="shared" si="140"/>
        <v>Oct</v>
      </c>
      <c r="G3004" s="25">
        <f>Raw_Orders!G3004</f>
        <v>508</v>
      </c>
      <c r="H3004" s="29">
        <f>Raw_Orders!K3004</f>
        <v>2567.42</v>
      </c>
      <c r="I3004" s="25">
        <f>INDEX(tblAccounts[sales_rep_id],MATCH(B3004,tblAccounts[id],0))</f>
        <v>321840</v>
      </c>
      <c r="J3004" s="25">
        <f>INDEX(tblReps[region_id],MATCH(I3004,tblReps[id],0))</f>
        <v>3</v>
      </c>
      <c r="K3004" s="25" t="str">
        <f>INDEX(tblRegions[name],MATCH(J3004,tblRegions[id],0))</f>
        <v>Southeast</v>
      </c>
    </row>
    <row r="3005" spans="1:11" ht="15" customHeight="1" x14ac:dyDescent="0.3">
      <c r="A3005" s="25">
        <f>Raw_Orders!A3005</f>
        <v>3004</v>
      </c>
      <c r="B3005" s="25">
        <f>Raw_Orders!B3005</f>
        <v>3311</v>
      </c>
      <c r="C3005" s="30">
        <f>INT(Raw_Orders!C3005)</f>
        <v>42336</v>
      </c>
      <c r="D3005" s="25">
        <f t="shared" si="138"/>
        <v>2015</v>
      </c>
      <c r="E3005" s="25">
        <f t="shared" si="139"/>
        <v>11</v>
      </c>
      <c r="F3005" s="25" t="str">
        <f t="shared" si="140"/>
        <v>Nov</v>
      </c>
      <c r="G3005" s="25">
        <f>Raw_Orders!G3005</f>
        <v>517</v>
      </c>
      <c r="H3005" s="29">
        <f>Raw_Orders!K3005</f>
        <v>2645.56</v>
      </c>
      <c r="I3005" s="25">
        <f>INDEX(tblAccounts[sales_rep_id],MATCH(B3005,tblAccounts[id],0))</f>
        <v>321840</v>
      </c>
      <c r="J3005" s="25">
        <f>INDEX(tblReps[region_id],MATCH(I3005,tblReps[id],0))</f>
        <v>3</v>
      </c>
      <c r="K3005" s="25" t="str">
        <f>INDEX(tblRegions[name],MATCH(J3005,tblRegions[id],0))</f>
        <v>Southeast</v>
      </c>
    </row>
    <row r="3006" spans="1:11" ht="15" customHeight="1" x14ac:dyDescent="0.3">
      <c r="A3006" s="25">
        <f>Raw_Orders!A3006</f>
        <v>3005</v>
      </c>
      <c r="B3006" s="25">
        <f>Raw_Orders!B3006</f>
        <v>3311</v>
      </c>
      <c r="C3006" s="30">
        <f>INT(Raw_Orders!C3006)</f>
        <v>42366</v>
      </c>
      <c r="D3006" s="25">
        <f t="shared" si="138"/>
        <v>2015</v>
      </c>
      <c r="E3006" s="25">
        <f t="shared" si="139"/>
        <v>12</v>
      </c>
      <c r="F3006" s="25" t="str">
        <f t="shared" si="140"/>
        <v>Dec</v>
      </c>
      <c r="G3006" s="25">
        <f>Raw_Orders!G3006</f>
        <v>619</v>
      </c>
      <c r="H3006" s="29">
        <f>Raw_Orders!K3006</f>
        <v>3434.27</v>
      </c>
      <c r="I3006" s="25">
        <f>INDEX(tblAccounts[sales_rep_id],MATCH(B3006,tblAccounts[id],0))</f>
        <v>321840</v>
      </c>
      <c r="J3006" s="25">
        <f>INDEX(tblReps[region_id],MATCH(I3006,tblReps[id],0))</f>
        <v>3</v>
      </c>
      <c r="K3006" s="25" t="str">
        <f>INDEX(tblRegions[name],MATCH(J3006,tblRegions[id],0))</f>
        <v>Southeast</v>
      </c>
    </row>
    <row r="3007" spans="1:11" ht="15" customHeight="1" x14ac:dyDescent="0.3">
      <c r="A3007" s="25">
        <f>Raw_Orders!A3007</f>
        <v>3006</v>
      </c>
      <c r="B3007" s="25">
        <f>Raw_Orders!B3007</f>
        <v>3311</v>
      </c>
      <c r="C3007" s="30">
        <f>INT(Raw_Orders!C3007)</f>
        <v>42396</v>
      </c>
      <c r="D3007" s="25">
        <f t="shared" si="138"/>
        <v>2016</v>
      </c>
      <c r="E3007" s="25">
        <f t="shared" si="139"/>
        <v>1</v>
      </c>
      <c r="F3007" s="25" t="str">
        <f t="shared" si="140"/>
        <v>Jan</v>
      </c>
      <c r="G3007" s="25">
        <f>Raw_Orders!G3007</f>
        <v>541</v>
      </c>
      <c r="H3007" s="29">
        <f>Raw_Orders!K3007</f>
        <v>2767.74</v>
      </c>
      <c r="I3007" s="25">
        <f>INDEX(tblAccounts[sales_rep_id],MATCH(B3007,tblAccounts[id],0))</f>
        <v>321840</v>
      </c>
      <c r="J3007" s="25">
        <f>INDEX(tblReps[region_id],MATCH(I3007,tblReps[id],0))</f>
        <v>3</v>
      </c>
      <c r="K3007" s="25" t="str">
        <f>INDEX(tblRegions[name],MATCH(J3007,tblRegions[id],0))</f>
        <v>Southeast</v>
      </c>
    </row>
    <row r="3008" spans="1:11" ht="15" customHeight="1" x14ac:dyDescent="0.3">
      <c r="A3008" s="25">
        <f>Raw_Orders!A3008</f>
        <v>3007</v>
      </c>
      <c r="B3008" s="25">
        <f>Raw_Orders!B3008</f>
        <v>3311</v>
      </c>
      <c r="C3008" s="30">
        <f>INT(Raw_Orders!C3008)</f>
        <v>42426</v>
      </c>
      <c r="D3008" s="25">
        <f t="shared" si="138"/>
        <v>2016</v>
      </c>
      <c r="E3008" s="25">
        <f t="shared" si="139"/>
        <v>2</v>
      </c>
      <c r="F3008" s="25" t="str">
        <f t="shared" si="140"/>
        <v>Feb</v>
      </c>
      <c r="G3008" s="25">
        <f>Raw_Orders!G3008</f>
        <v>526</v>
      </c>
      <c r="H3008" s="29">
        <f>Raw_Orders!K3008</f>
        <v>2706.04</v>
      </c>
      <c r="I3008" s="25">
        <f>INDEX(tblAccounts[sales_rep_id],MATCH(B3008,tblAccounts[id],0))</f>
        <v>321840</v>
      </c>
      <c r="J3008" s="25">
        <f>INDEX(tblReps[region_id],MATCH(I3008,tblReps[id],0))</f>
        <v>3</v>
      </c>
      <c r="K3008" s="25" t="str">
        <f>INDEX(tblRegions[name],MATCH(J3008,tblRegions[id],0))</f>
        <v>Southeast</v>
      </c>
    </row>
    <row r="3009" spans="1:11" ht="15" customHeight="1" x14ac:dyDescent="0.3">
      <c r="A3009" s="25">
        <f>Raw_Orders!A3009</f>
        <v>3008</v>
      </c>
      <c r="B3009" s="25">
        <f>Raw_Orders!B3009</f>
        <v>3311</v>
      </c>
      <c r="C3009" s="30">
        <f>INT(Raw_Orders!C3009)</f>
        <v>42455</v>
      </c>
      <c r="D3009" s="25">
        <f t="shared" si="138"/>
        <v>2016</v>
      </c>
      <c r="E3009" s="25">
        <f t="shared" si="139"/>
        <v>3</v>
      </c>
      <c r="F3009" s="25" t="str">
        <f t="shared" si="140"/>
        <v>Mar</v>
      </c>
      <c r="G3009" s="25">
        <f>Raw_Orders!G3009</f>
        <v>746</v>
      </c>
      <c r="H3009" s="29">
        <f>Raw_Orders!K3009</f>
        <v>4454.96</v>
      </c>
      <c r="I3009" s="25">
        <f>INDEX(tblAccounts[sales_rep_id],MATCH(B3009,tblAccounts[id],0))</f>
        <v>321840</v>
      </c>
      <c r="J3009" s="25">
        <f>INDEX(tblReps[region_id],MATCH(I3009,tblReps[id],0))</f>
        <v>3</v>
      </c>
      <c r="K3009" s="25" t="str">
        <f>INDEX(tblRegions[name],MATCH(J3009,tblRegions[id],0))</f>
        <v>Southeast</v>
      </c>
    </row>
    <row r="3010" spans="1:11" ht="15" customHeight="1" x14ac:dyDescent="0.3">
      <c r="A3010" s="25">
        <f>Raw_Orders!A3010</f>
        <v>3009</v>
      </c>
      <c r="B3010" s="25">
        <f>Raw_Orders!B3010</f>
        <v>3311</v>
      </c>
      <c r="C3010" s="30">
        <f>INT(Raw_Orders!C3010)</f>
        <v>42485</v>
      </c>
      <c r="D3010" s="25">
        <f t="shared" ref="D3010:D3073" si="141">YEAR(C3010)</f>
        <v>2016</v>
      </c>
      <c r="E3010" s="25">
        <f t="shared" ref="E3010:E3073" si="142">MONTH(C3010)</f>
        <v>4</v>
      </c>
      <c r="F3010" s="25" t="str">
        <f t="shared" ref="F3010:F3073" si="143">TEXT(C3010,"mmm")</f>
        <v>Apr</v>
      </c>
      <c r="G3010" s="25">
        <f>Raw_Orders!G3010</f>
        <v>543</v>
      </c>
      <c r="H3010" s="29">
        <f>Raw_Orders!K3010</f>
        <v>2747.07</v>
      </c>
      <c r="I3010" s="25">
        <f>INDEX(tblAccounts[sales_rep_id],MATCH(B3010,tblAccounts[id],0))</f>
        <v>321840</v>
      </c>
      <c r="J3010" s="25">
        <f>INDEX(tblReps[region_id],MATCH(I3010,tblReps[id],0))</f>
        <v>3</v>
      </c>
      <c r="K3010" s="25" t="str">
        <f>INDEX(tblRegions[name],MATCH(J3010,tblRegions[id],0))</f>
        <v>Southeast</v>
      </c>
    </row>
    <row r="3011" spans="1:11" ht="15" customHeight="1" x14ac:dyDescent="0.3">
      <c r="A3011" s="25">
        <f>Raw_Orders!A3011</f>
        <v>3010</v>
      </c>
      <c r="B3011" s="25">
        <f>Raw_Orders!B3011</f>
        <v>3311</v>
      </c>
      <c r="C3011" s="30">
        <f>INT(Raw_Orders!C3011)</f>
        <v>42514</v>
      </c>
      <c r="D3011" s="25">
        <f t="shared" si="141"/>
        <v>2016</v>
      </c>
      <c r="E3011" s="25">
        <f t="shared" si="142"/>
        <v>5</v>
      </c>
      <c r="F3011" s="25" t="str">
        <f t="shared" si="143"/>
        <v>May</v>
      </c>
      <c r="G3011" s="25">
        <f>Raw_Orders!G3011</f>
        <v>558</v>
      </c>
      <c r="H3011" s="29">
        <f>Raw_Orders!K3011</f>
        <v>2883.95</v>
      </c>
      <c r="I3011" s="25">
        <f>INDEX(tblAccounts[sales_rep_id],MATCH(B3011,tblAccounts[id],0))</f>
        <v>321840</v>
      </c>
      <c r="J3011" s="25">
        <f>INDEX(tblReps[region_id],MATCH(I3011,tblReps[id],0))</f>
        <v>3</v>
      </c>
      <c r="K3011" s="25" t="str">
        <f>INDEX(tblRegions[name],MATCH(J3011,tblRegions[id],0))</f>
        <v>Southeast</v>
      </c>
    </row>
    <row r="3012" spans="1:11" ht="15" customHeight="1" x14ac:dyDescent="0.3">
      <c r="A3012" s="25">
        <f>Raw_Orders!A3012</f>
        <v>3011</v>
      </c>
      <c r="B3012" s="25">
        <f>Raw_Orders!B3012</f>
        <v>3311</v>
      </c>
      <c r="C3012" s="30">
        <f>INT(Raw_Orders!C3012)</f>
        <v>42544</v>
      </c>
      <c r="D3012" s="25">
        <f t="shared" si="141"/>
        <v>2016</v>
      </c>
      <c r="E3012" s="25">
        <f t="shared" si="142"/>
        <v>6</v>
      </c>
      <c r="F3012" s="25" t="str">
        <f t="shared" si="143"/>
        <v>Jun</v>
      </c>
      <c r="G3012" s="25">
        <f>Raw_Orders!G3012</f>
        <v>562</v>
      </c>
      <c r="H3012" s="29">
        <f>Raw_Orders!K3012</f>
        <v>2963.34</v>
      </c>
      <c r="I3012" s="25">
        <f>INDEX(tblAccounts[sales_rep_id],MATCH(B3012,tblAccounts[id],0))</f>
        <v>321840</v>
      </c>
      <c r="J3012" s="25">
        <f>INDEX(tblReps[region_id],MATCH(I3012,tblReps[id],0))</f>
        <v>3</v>
      </c>
      <c r="K3012" s="25" t="str">
        <f>INDEX(tblRegions[name],MATCH(J3012,tblRegions[id],0))</f>
        <v>Southeast</v>
      </c>
    </row>
    <row r="3013" spans="1:11" ht="15" customHeight="1" x14ac:dyDescent="0.3">
      <c r="A3013" s="25">
        <f>Raw_Orders!A3013</f>
        <v>3012</v>
      </c>
      <c r="B3013" s="25">
        <f>Raw_Orders!B3013</f>
        <v>3311</v>
      </c>
      <c r="C3013" s="30">
        <f>INT(Raw_Orders!C3013)</f>
        <v>42574</v>
      </c>
      <c r="D3013" s="25">
        <f t="shared" si="141"/>
        <v>2016</v>
      </c>
      <c r="E3013" s="25">
        <f t="shared" si="142"/>
        <v>7</v>
      </c>
      <c r="F3013" s="25" t="str">
        <f t="shared" si="143"/>
        <v>Jul</v>
      </c>
      <c r="G3013" s="25">
        <f>Raw_Orders!G3013</f>
        <v>539</v>
      </c>
      <c r="H3013" s="29">
        <f>Raw_Orders!K3013</f>
        <v>2898.41</v>
      </c>
      <c r="I3013" s="25">
        <f>INDEX(tblAccounts[sales_rep_id],MATCH(B3013,tblAccounts[id],0))</f>
        <v>321840</v>
      </c>
      <c r="J3013" s="25">
        <f>INDEX(tblReps[region_id],MATCH(I3013,tblReps[id],0))</f>
        <v>3</v>
      </c>
      <c r="K3013" s="25" t="str">
        <f>INDEX(tblRegions[name],MATCH(J3013,tblRegions[id],0))</f>
        <v>Southeast</v>
      </c>
    </row>
    <row r="3014" spans="1:11" ht="15" customHeight="1" x14ac:dyDescent="0.3">
      <c r="A3014" s="25">
        <f>Raw_Orders!A3014</f>
        <v>3013</v>
      </c>
      <c r="B3014" s="25">
        <f>Raw_Orders!B3014</f>
        <v>3311</v>
      </c>
      <c r="C3014" s="30">
        <f>INT(Raw_Orders!C3014)</f>
        <v>42603</v>
      </c>
      <c r="D3014" s="25">
        <f t="shared" si="141"/>
        <v>2016</v>
      </c>
      <c r="E3014" s="25">
        <f t="shared" si="142"/>
        <v>8</v>
      </c>
      <c r="F3014" s="25" t="str">
        <f t="shared" si="143"/>
        <v>Aug</v>
      </c>
      <c r="G3014" s="25">
        <f>Raw_Orders!G3014</f>
        <v>758</v>
      </c>
      <c r="H3014" s="29">
        <f>Raw_Orders!K3014</f>
        <v>3782.42</v>
      </c>
      <c r="I3014" s="25">
        <f>INDEX(tblAccounts[sales_rep_id],MATCH(B3014,tblAccounts[id],0))</f>
        <v>321840</v>
      </c>
      <c r="J3014" s="25">
        <f>INDEX(tblReps[region_id],MATCH(I3014,tblReps[id],0))</f>
        <v>3</v>
      </c>
      <c r="K3014" s="25" t="str">
        <f>INDEX(tblRegions[name],MATCH(J3014,tblRegions[id],0))</f>
        <v>Southeast</v>
      </c>
    </row>
    <row r="3015" spans="1:11" ht="15" customHeight="1" x14ac:dyDescent="0.3">
      <c r="A3015" s="25">
        <f>Raw_Orders!A3015</f>
        <v>3014</v>
      </c>
      <c r="B3015" s="25">
        <f>Raw_Orders!B3015</f>
        <v>3311</v>
      </c>
      <c r="C3015" s="30">
        <f>INT(Raw_Orders!C3015)</f>
        <v>42633</v>
      </c>
      <c r="D3015" s="25">
        <f t="shared" si="141"/>
        <v>2016</v>
      </c>
      <c r="E3015" s="25">
        <f t="shared" si="142"/>
        <v>9</v>
      </c>
      <c r="F3015" s="25" t="str">
        <f t="shared" si="143"/>
        <v>Sep</v>
      </c>
      <c r="G3015" s="25">
        <f>Raw_Orders!G3015</f>
        <v>510</v>
      </c>
      <c r="H3015" s="29">
        <f>Raw_Orders!K3015</f>
        <v>2544.9</v>
      </c>
      <c r="I3015" s="25">
        <f>INDEX(tblAccounts[sales_rep_id],MATCH(B3015,tblAccounts[id],0))</f>
        <v>321840</v>
      </c>
      <c r="J3015" s="25">
        <f>INDEX(tblReps[region_id],MATCH(I3015,tblReps[id],0))</f>
        <v>3</v>
      </c>
      <c r="K3015" s="25" t="str">
        <f>INDEX(tblRegions[name],MATCH(J3015,tblRegions[id],0))</f>
        <v>Southeast</v>
      </c>
    </row>
    <row r="3016" spans="1:11" ht="15" customHeight="1" x14ac:dyDescent="0.3">
      <c r="A3016" s="25">
        <f>Raw_Orders!A3016</f>
        <v>3015</v>
      </c>
      <c r="B3016" s="25">
        <f>Raw_Orders!B3016</f>
        <v>3311</v>
      </c>
      <c r="C3016" s="30">
        <f>INT(Raw_Orders!C3016)</f>
        <v>42662</v>
      </c>
      <c r="D3016" s="25">
        <f t="shared" si="141"/>
        <v>2016</v>
      </c>
      <c r="E3016" s="25">
        <f t="shared" si="142"/>
        <v>10</v>
      </c>
      <c r="F3016" s="25" t="str">
        <f t="shared" si="143"/>
        <v>Oct</v>
      </c>
      <c r="G3016" s="25">
        <f>Raw_Orders!G3016</f>
        <v>526</v>
      </c>
      <c r="H3016" s="29">
        <f>Raw_Orders!K3016</f>
        <v>2688.56</v>
      </c>
      <c r="I3016" s="25">
        <f>INDEX(tblAccounts[sales_rep_id],MATCH(B3016,tblAccounts[id],0))</f>
        <v>321840</v>
      </c>
      <c r="J3016" s="25">
        <f>INDEX(tblReps[region_id],MATCH(I3016,tblReps[id],0))</f>
        <v>3</v>
      </c>
      <c r="K3016" s="25" t="str">
        <f>INDEX(tblRegions[name],MATCH(J3016,tblRegions[id],0))</f>
        <v>Southeast</v>
      </c>
    </row>
    <row r="3017" spans="1:11" ht="15" customHeight="1" x14ac:dyDescent="0.3">
      <c r="A3017" s="25">
        <f>Raw_Orders!A3017</f>
        <v>3016</v>
      </c>
      <c r="B3017" s="25">
        <f>Raw_Orders!B3017</f>
        <v>3311</v>
      </c>
      <c r="C3017" s="30">
        <f>INT(Raw_Orders!C3017)</f>
        <v>42691</v>
      </c>
      <c r="D3017" s="25">
        <f t="shared" si="141"/>
        <v>2016</v>
      </c>
      <c r="E3017" s="25">
        <f t="shared" si="142"/>
        <v>11</v>
      </c>
      <c r="F3017" s="25" t="str">
        <f t="shared" si="143"/>
        <v>Nov</v>
      </c>
      <c r="G3017" s="25">
        <f>Raw_Orders!G3017</f>
        <v>495</v>
      </c>
      <c r="H3017" s="29">
        <f>Raw_Orders!K3017</f>
        <v>2508.83</v>
      </c>
      <c r="I3017" s="25">
        <f>INDEX(tblAccounts[sales_rep_id],MATCH(B3017,tblAccounts[id],0))</f>
        <v>321840</v>
      </c>
      <c r="J3017" s="25">
        <f>INDEX(tblReps[region_id],MATCH(I3017,tblReps[id],0))</f>
        <v>3</v>
      </c>
      <c r="K3017" s="25" t="str">
        <f>INDEX(tblRegions[name],MATCH(J3017,tblRegions[id],0))</f>
        <v>Southeast</v>
      </c>
    </row>
    <row r="3018" spans="1:11" ht="15" customHeight="1" x14ac:dyDescent="0.3">
      <c r="A3018" s="25">
        <f>Raw_Orders!A3018</f>
        <v>3017</v>
      </c>
      <c r="B3018" s="25">
        <f>Raw_Orders!B3018</f>
        <v>3311</v>
      </c>
      <c r="C3018" s="30">
        <f>INT(Raw_Orders!C3018)</f>
        <v>42721</v>
      </c>
      <c r="D3018" s="25">
        <f t="shared" si="141"/>
        <v>2016</v>
      </c>
      <c r="E3018" s="25">
        <f t="shared" si="142"/>
        <v>12</v>
      </c>
      <c r="F3018" s="25" t="str">
        <f t="shared" si="143"/>
        <v>Dec</v>
      </c>
      <c r="G3018" s="25">
        <f>Raw_Orders!G3018</f>
        <v>609</v>
      </c>
      <c r="H3018" s="29">
        <f>Raw_Orders!K3018</f>
        <v>3053.91</v>
      </c>
      <c r="I3018" s="25">
        <f>INDEX(tblAccounts[sales_rep_id],MATCH(B3018,tblAccounts[id],0))</f>
        <v>321840</v>
      </c>
      <c r="J3018" s="25">
        <f>INDEX(tblReps[region_id],MATCH(I3018,tblReps[id],0))</f>
        <v>3</v>
      </c>
      <c r="K3018" s="25" t="str">
        <f>INDEX(tblRegions[name],MATCH(J3018,tblRegions[id],0))</f>
        <v>Southeast</v>
      </c>
    </row>
    <row r="3019" spans="1:11" ht="15" customHeight="1" x14ac:dyDescent="0.3">
      <c r="A3019" s="25">
        <f>Raw_Orders!A3019</f>
        <v>3018</v>
      </c>
      <c r="B3019" s="25">
        <f>Raw_Orders!B3019</f>
        <v>3321</v>
      </c>
      <c r="C3019" s="30">
        <f>INT(Raw_Orders!C3019)</f>
        <v>42221</v>
      </c>
      <c r="D3019" s="25">
        <f t="shared" si="141"/>
        <v>2015</v>
      </c>
      <c r="E3019" s="25">
        <f t="shared" si="142"/>
        <v>8</v>
      </c>
      <c r="F3019" s="25" t="str">
        <f t="shared" si="143"/>
        <v>Aug</v>
      </c>
      <c r="G3019" s="25">
        <f>Raw_Orders!G3019</f>
        <v>163</v>
      </c>
      <c r="H3019" s="29">
        <f>Raw_Orders!K3019</f>
        <v>838.37</v>
      </c>
      <c r="I3019" s="25">
        <f>INDEX(tblAccounts[sales_rep_id],MATCH(B3019,tblAccounts[id],0))</f>
        <v>321850</v>
      </c>
      <c r="J3019" s="25">
        <f>INDEX(tblReps[region_id],MATCH(I3019,tblReps[id],0))</f>
        <v>3</v>
      </c>
      <c r="K3019" s="25" t="str">
        <f>INDEX(tblRegions[name],MATCH(J3019,tblRegions[id],0))</f>
        <v>Southeast</v>
      </c>
    </row>
    <row r="3020" spans="1:11" ht="15" customHeight="1" x14ac:dyDescent="0.3">
      <c r="A3020" s="25">
        <f>Raw_Orders!A3020</f>
        <v>3019</v>
      </c>
      <c r="B3020" s="25">
        <f>Raw_Orders!B3020</f>
        <v>3321</v>
      </c>
      <c r="C3020" s="30">
        <f>INT(Raw_Orders!C3020)</f>
        <v>42250</v>
      </c>
      <c r="D3020" s="25">
        <f t="shared" si="141"/>
        <v>2015</v>
      </c>
      <c r="E3020" s="25">
        <f t="shared" si="142"/>
        <v>9</v>
      </c>
      <c r="F3020" s="25" t="str">
        <f t="shared" si="143"/>
        <v>Sep</v>
      </c>
      <c r="G3020" s="25">
        <f>Raw_Orders!G3020</f>
        <v>164</v>
      </c>
      <c r="H3020" s="29">
        <f>Raw_Orders!K3020</f>
        <v>868.44</v>
      </c>
      <c r="I3020" s="25">
        <f>INDEX(tblAccounts[sales_rep_id],MATCH(B3020,tblAccounts[id],0))</f>
        <v>321850</v>
      </c>
      <c r="J3020" s="25">
        <f>INDEX(tblReps[region_id],MATCH(I3020,tblReps[id],0))</f>
        <v>3</v>
      </c>
      <c r="K3020" s="25" t="str">
        <f>INDEX(tblRegions[name],MATCH(J3020,tblRegions[id],0))</f>
        <v>Southeast</v>
      </c>
    </row>
    <row r="3021" spans="1:11" ht="15" customHeight="1" x14ac:dyDescent="0.3">
      <c r="A3021" s="25">
        <f>Raw_Orders!A3021</f>
        <v>3020</v>
      </c>
      <c r="B3021" s="25">
        <f>Raw_Orders!B3021</f>
        <v>3321</v>
      </c>
      <c r="C3021" s="30">
        <f>INT(Raw_Orders!C3021)</f>
        <v>42279</v>
      </c>
      <c r="D3021" s="25">
        <f t="shared" si="141"/>
        <v>2015</v>
      </c>
      <c r="E3021" s="25">
        <f t="shared" si="142"/>
        <v>10</v>
      </c>
      <c r="F3021" s="25" t="str">
        <f t="shared" si="143"/>
        <v>Oct</v>
      </c>
      <c r="G3021" s="25">
        <f>Raw_Orders!G3021</f>
        <v>159</v>
      </c>
      <c r="H3021" s="29">
        <f>Raw_Orders!K3021</f>
        <v>849.06</v>
      </c>
      <c r="I3021" s="25">
        <f>INDEX(tblAccounts[sales_rep_id],MATCH(B3021,tblAccounts[id],0))</f>
        <v>321850</v>
      </c>
      <c r="J3021" s="25">
        <f>INDEX(tblReps[region_id],MATCH(I3021,tblReps[id],0))</f>
        <v>3</v>
      </c>
      <c r="K3021" s="25" t="str">
        <f>INDEX(tblRegions[name],MATCH(J3021,tblRegions[id],0))</f>
        <v>Southeast</v>
      </c>
    </row>
    <row r="3022" spans="1:11" ht="15" customHeight="1" x14ac:dyDescent="0.3">
      <c r="A3022" s="25">
        <f>Raw_Orders!A3022</f>
        <v>3021</v>
      </c>
      <c r="B3022" s="25">
        <f>Raw_Orders!B3022</f>
        <v>3321</v>
      </c>
      <c r="C3022" s="30">
        <f>INT(Raw_Orders!C3022)</f>
        <v>42309</v>
      </c>
      <c r="D3022" s="25">
        <f t="shared" si="141"/>
        <v>2015</v>
      </c>
      <c r="E3022" s="25">
        <f t="shared" si="142"/>
        <v>11</v>
      </c>
      <c r="F3022" s="25" t="str">
        <f t="shared" si="143"/>
        <v>Nov</v>
      </c>
      <c r="G3022" s="25">
        <f>Raw_Orders!G3022</f>
        <v>167</v>
      </c>
      <c r="H3022" s="29">
        <f>Raw_Orders!K3022</f>
        <v>914.71</v>
      </c>
      <c r="I3022" s="25">
        <f>INDEX(tblAccounts[sales_rep_id],MATCH(B3022,tblAccounts[id],0))</f>
        <v>321850</v>
      </c>
      <c r="J3022" s="25">
        <f>INDEX(tblReps[region_id],MATCH(I3022,tblReps[id],0))</f>
        <v>3</v>
      </c>
      <c r="K3022" s="25" t="str">
        <f>INDEX(tblRegions[name],MATCH(J3022,tblRegions[id],0))</f>
        <v>Southeast</v>
      </c>
    </row>
    <row r="3023" spans="1:11" ht="15" customHeight="1" x14ac:dyDescent="0.3">
      <c r="A3023" s="25">
        <f>Raw_Orders!A3023</f>
        <v>3022</v>
      </c>
      <c r="B3023" s="25">
        <f>Raw_Orders!B3023</f>
        <v>3321</v>
      </c>
      <c r="C3023" s="30">
        <f>INT(Raw_Orders!C3023)</f>
        <v>42339</v>
      </c>
      <c r="D3023" s="25">
        <f t="shared" si="141"/>
        <v>2015</v>
      </c>
      <c r="E3023" s="25">
        <f t="shared" si="142"/>
        <v>12</v>
      </c>
      <c r="F3023" s="25" t="str">
        <f t="shared" si="143"/>
        <v>Dec</v>
      </c>
      <c r="G3023" s="25">
        <f>Raw_Orders!G3023</f>
        <v>513</v>
      </c>
      <c r="H3023" s="29">
        <f>Raw_Orders!K3023</f>
        <v>2606.8200000000002</v>
      </c>
      <c r="I3023" s="25">
        <f>INDEX(tblAccounts[sales_rep_id],MATCH(B3023,tblAccounts[id],0))</f>
        <v>321850</v>
      </c>
      <c r="J3023" s="25">
        <f>INDEX(tblReps[region_id],MATCH(I3023,tblReps[id],0))</f>
        <v>3</v>
      </c>
      <c r="K3023" s="25" t="str">
        <f>INDEX(tblRegions[name],MATCH(J3023,tblRegions[id],0))</f>
        <v>Southeast</v>
      </c>
    </row>
    <row r="3024" spans="1:11" ht="15" customHeight="1" x14ac:dyDescent="0.3">
      <c r="A3024" s="25">
        <f>Raw_Orders!A3024</f>
        <v>3023</v>
      </c>
      <c r="B3024" s="25">
        <f>Raw_Orders!B3024</f>
        <v>3321</v>
      </c>
      <c r="C3024" s="30">
        <f>INT(Raw_Orders!C3024)</f>
        <v>42369</v>
      </c>
      <c r="D3024" s="25">
        <f t="shared" si="141"/>
        <v>2015</v>
      </c>
      <c r="E3024" s="25">
        <f t="shared" si="142"/>
        <v>12</v>
      </c>
      <c r="F3024" s="25" t="str">
        <f t="shared" si="143"/>
        <v>Dec</v>
      </c>
      <c r="G3024" s="25">
        <f>Raw_Orders!G3024</f>
        <v>164</v>
      </c>
      <c r="H3024" s="29">
        <f>Raw_Orders!K3024</f>
        <v>875.25</v>
      </c>
      <c r="I3024" s="25">
        <f>INDEX(tblAccounts[sales_rep_id],MATCH(B3024,tblAccounts[id],0))</f>
        <v>321850</v>
      </c>
      <c r="J3024" s="25">
        <f>INDEX(tblReps[region_id],MATCH(I3024,tblReps[id],0))</f>
        <v>3</v>
      </c>
      <c r="K3024" s="25" t="str">
        <f>INDEX(tblRegions[name],MATCH(J3024,tblRegions[id],0))</f>
        <v>Southeast</v>
      </c>
    </row>
    <row r="3025" spans="1:11" ht="15" customHeight="1" x14ac:dyDescent="0.3">
      <c r="A3025" s="25">
        <f>Raw_Orders!A3025</f>
        <v>3024</v>
      </c>
      <c r="B3025" s="25">
        <f>Raw_Orders!B3025</f>
        <v>3321</v>
      </c>
      <c r="C3025" s="30">
        <f>INT(Raw_Orders!C3025)</f>
        <v>42399</v>
      </c>
      <c r="D3025" s="25">
        <f t="shared" si="141"/>
        <v>2016</v>
      </c>
      <c r="E3025" s="25">
        <f t="shared" si="142"/>
        <v>1</v>
      </c>
      <c r="F3025" s="25" t="str">
        <f t="shared" si="143"/>
        <v>Jan</v>
      </c>
      <c r="G3025" s="25">
        <f>Raw_Orders!G3025</f>
        <v>205</v>
      </c>
      <c r="H3025" s="29">
        <f>Raw_Orders!K3025</f>
        <v>1117.95</v>
      </c>
      <c r="I3025" s="25">
        <f>INDEX(tblAccounts[sales_rep_id],MATCH(B3025,tblAccounts[id],0))</f>
        <v>321850</v>
      </c>
      <c r="J3025" s="25">
        <f>INDEX(tblReps[region_id],MATCH(I3025,tblReps[id],0))</f>
        <v>3</v>
      </c>
      <c r="K3025" s="25" t="str">
        <f>INDEX(tblRegions[name],MATCH(J3025,tblRegions[id],0))</f>
        <v>Southeast</v>
      </c>
    </row>
    <row r="3026" spans="1:11" ht="15" customHeight="1" x14ac:dyDescent="0.3">
      <c r="A3026" s="25">
        <f>Raw_Orders!A3026</f>
        <v>3025</v>
      </c>
      <c r="B3026" s="25">
        <f>Raw_Orders!B3026</f>
        <v>3321</v>
      </c>
      <c r="C3026" s="30">
        <f>INT(Raw_Orders!C3026)</f>
        <v>42428</v>
      </c>
      <c r="D3026" s="25">
        <f t="shared" si="141"/>
        <v>2016</v>
      </c>
      <c r="E3026" s="25">
        <f t="shared" si="142"/>
        <v>2</v>
      </c>
      <c r="F3026" s="25" t="str">
        <f t="shared" si="143"/>
        <v>Feb</v>
      </c>
      <c r="G3026" s="25">
        <f>Raw_Orders!G3026</f>
        <v>156</v>
      </c>
      <c r="H3026" s="29">
        <f>Raw_Orders!K3026</f>
        <v>778.44</v>
      </c>
      <c r="I3026" s="25">
        <f>INDEX(tblAccounts[sales_rep_id],MATCH(B3026,tblAccounts[id],0))</f>
        <v>321850</v>
      </c>
      <c r="J3026" s="25">
        <f>INDEX(tblReps[region_id],MATCH(I3026,tblReps[id],0))</f>
        <v>3</v>
      </c>
      <c r="K3026" s="25" t="str">
        <f>INDEX(tblRegions[name],MATCH(J3026,tblRegions[id],0))</f>
        <v>Southeast</v>
      </c>
    </row>
    <row r="3027" spans="1:11" ht="15" customHeight="1" x14ac:dyDescent="0.3">
      <c r="A3027" s="25">
        <f>Raw_Orders!A3027</f>
        <v>3026</v>
      </c>
      <c r="B3027" s="25">
        <f>Raw_Orders!B3027</f>
        <v>3321</v>
      </c>
      <c r="C3027" s="30">
        <f>INT(Raw_Orders!C3027)</f>
        <v>42458</v>
      </c>
      <c r="D3027" s="25">
        <f t="shared" si="141"/>
        <v>2016</v>
      </c>
      <c r="E3027" s="25">
        <f t="shared" si="142"/>
        <v>3</v>
      </c>
      <c r="F3027" s="25" t="str">
        <f t="shared" si="143"/>
        <v>Mar</v>
      </c>
      <c r="G3027" s="25">
        <f>Raw_Orders!G3027</f>
        <v>146</v>
      </c>
      <c r="H3027" s="29">
        <f>Raw_Orders!K3027</f>
        <v>728.54</v>
      </c>
      <c r="I3027" s="25">
        <f>INDEX(tblAccounts[sales_rep_id],MATCH(B3027,tblAccounts[id],0))</f>
        <v>321850</v>
      </c>
      <c r="J3027" s="25">
        <f>INDEX(tblReps[region_id],MATCH(I3027,tblReps[id],0))</f>
        <v>3</v>
      </c>
      <c r="K3027" s="25" t="str">
        <f>INDEX(tblRegions[name],MATCH(J3027,tblRegions[id],0))</f>
        <v>Southeast</v>
      </c>
    </row>
    <row r="3028" spans="1:11" ht="15" customHeight="1" x14ac:dyDescent="0.3">
      <c r="A3028" s="25">
        <f>Raw_Orders!A3028</f>
        <v>3027</v>
      </c>
      <c r="B3028" s="25">
        <f>Raw_Orders!B3028</f>
        <v>3321</v>
      </c>
      <c r="C3028" s="30">
        <f>INT(Raw_Orders!C3028)</f>
        <v>42488</v>
      </c>
      <c r="D3028" s="25">
        <f t="shared" si="141"/>
        <v>2016</v>
      </c>
      <c r="E3028" s="25">
        <f t="shared" si="142"/>
        <v>4</v>
      </c>
      <c r="F3028" s="25" t="str">
        <f t="shared" si="143"/>
        <v>Apr</v>
      </c>
      <c r="G3028" s="25">
        <f>Raw_Orders!G3028</f>
        <v>145</v>
      </c>
      <c r="H3028" s="29">
        <f>Raw_Orders!K3028</f>
        <v>796.7</v>
      </c>
      <c r="I3028" s="25">
        <f>INDEX(tblAccounts[sales_rep_id],MATCH(B3028,tblAccounts[id],0))</f>
        <v>321850</v>
      </c>
      <c r="J3028" s="25">
        <f>INDEX(tblReps[region_id],MATCH(I3028,tblReps[id],0))</f>
        <v>3</v>
      </c>
      <c r="K3028" s="25" t="str">
        <f>INDEX(tblRegions[name],MATCH(J3028,tblRegions[id],0))</f>
        <v>Southeast</v>
      </c>
    </row>
    <row r="3029" spans="1:11" ht="15" customHeight="1" x14ac:dyDescent="0.3">
      <c r="A3029" s="25">
        <f>Raw_Orders!A3029</f>
        <v>3028</v>
      </c>
      <c r="B3029" s="25">
        <f>Raw_Orders!B3029</f>
        <v>3321</v>
      </c>
      <c r="C3029" s="30">
        <f>INT(Raw_Orders!C3029)</f>
        <v>42518</v>
      </c>
      <c r="D3029" s="25">
        <f t="shared" si="141"/>
        <v>2016</v>
      </c>
      <c r="E3029" s="25">
        <f t="shared" si="142"/>
        <v>5</v>
      </c>
      <c r="F3029" s="25" t="str">
        <f t="shared" si="143"/>
        <v>May</v>
      </c>
      <c r="G3029" s="25">
        <f>Raw_Orders!G3029</f>
        <v>119</v>
      </c>
      <c r="H3029" s="29">
        <f>Raw_Orders!K3029</f>
        <v>631.30999999999995</v>
      </c>
      <c r="I3029" s="25">
        <f>INDEX(tblAccounts[sales_rep_id],MATCH(B3029,tblAccounts[id],0))</f>
        <v>321850</v>
      </c>
      <c r="J3029" s="25">
        <f>INDEX(tblReps[region_id],MATCH(I3029,tblReps[id],0))</f>
        <v>3</v>
      </c>
      <c r="K3029" s="25" t="str">
        <f>INDEX(tblRegions[name],MATCH(J3029,tblRegions[id],0))</f>
        <v>Southeast</v>
      </c>
    </row>
    <row r="3030" spans="1:11" ht="15" customHeight="1" x14ac:dyDescent="0.3">
      <c r="A3030" s="25">
        <f>Raw_Orders!A3030</f>
        <v>3029</v>
      </c>
      <c r="B3030" s="25">
        <f>Raw_Orders!B3030</f>
        <v>3321</v>
      </c>
      <c r="C3030" s="30">
        <f>INT(Raw_Orders!C3030)</f>
        <v>42547</v>
      </c>
      <c r="D3030" s="25">
        <f t="shared" si="141"/>
        <v>2016</v>
      </c>
      <c r="E3030" s="25">
        <f t="shared" si="142"/>
        <v>6</v>
      </c>
      <c r="F3030" s="25" t="str">
        <f t="shared" si="143"/>
        <v>Jun</v>
      </c>
      <c r="G3030" s="25">
        <f>Raw_Orders!G3030</f>
        <v>252</v>
      </c>
      <c r="H3030" s="29">
        <f>Raw_Orders!K3030</f>
        <v>1487.48</v>
      </c>
      <c r="I3030" s="25">
        <f>INDEX(tblAccounts[sales_rep_id],MATCH(B3030,tblAccounts[id],0))</f>
        <v>321850</v>
      </c>
      <c r="J3030" s="25">
        <f>INDEX(tblReps[region_id],MATCH(I3030,tblReps[id],0))</f>
        <v>3</v>
      </c>
      <c r="K3030" s="25" t="str">
        <f>INDEX(tblRegions[name],MATCH(J3030,tblRegions[id],0))</f>
        <v>Southeast</v>
      </c>
    </row>
    <row r="3031" spans="1:11" ht="15" customHeight="1" x14ac:dyDescent="0.3">
      <c r="A3031" s="25">
        <f>Raw_Orders!A3031</f>
        <v>3030</v>
      </c>
      <c r="B3031" s="25">
        <f>Raw_Orders!B3031</f>
        <v>3321</v>
      </c>
      <c r="C3031" s="30">
        <f>INT(Raw_Orders!C3031)</f>
        <v>42576</v>
      </c>
      <c r="D3031" s="25">
        <f t="shared" si="141"/>
        <v>2016</v>
      </c>
      <c r="E3031" s="25">
        <f t="shared" si="142"/>
        <v>7</v>
      </c>
      <c r="F3031" s="25" t="str">
        <f t="shared" si="143"/>
        <v>Jul</v>
      </c>
      <c r="G3031" s="25">
        <f>Raw_Orders!G3031</f>
        <v>343</v>
      </c>
      <c r="H3031" s="29">
        <f>Raw_Orders!K3031</f>
        <v>1789.19</v>
      </c>
      <c r="I3031" s="25">
        <f>INDEX(tblAccounts[sales_rep_id],MATCH(B3031,tblAccounts[id],0))</f>
        <v>321850</v>
      </c>
      <c r="J3031" s="25">
        <f>INDEX(tblReps[region_id],MATCH(I3031,tblReps[id],0))</f>
        <v>3</v>
      </c>
      <c r="K3031" s="25" t="str">
        <f>INDEX(tblRegions[name],MATCH(J3031,tblRegions[id],0))</f>
        <v>Southeast</v>
      </c>
    </row>
    <row r="3032" spans="1:11" ht="15" customHeight="1" x14ac:dyDescent="0.3">
      <c r="A3032" s="25">
        <f>Raw_Orders!A3032</f>
        <v>3031</v>
      </c>
      <c r="B3032" s="25">
        <f>Raw_Orders!B3032</f>
        <v>3321</v>
      </c>
      <c r="C3032" s="30">
        <f>INT(Raw_Orders!C3032)</f>
        <v>42605</v>
      </c>
      <c r="D3032" s="25">
        <f t="shared" si="141"/>
        <v>2016</v>
      </c>
      <c r="E3032" s="25">
        <f t="shared" si="142"/>
        <v>8</v>
      </c>
      <c r="F3032" s="25" t="str">
        <f t="shared" si="143"/>
        <v>Aug</v>
      </c>
      <c r="G3032" s="25">
        <f>Raw_Orders!G3032</f>
        <v>162</v>
      </c>
      <c r="H3032" s="29">
        <f>Raw_Orders!K3032</f>
        <v>833.42</v>
      </c>
      <c r="I3032" s="25">
        <f>INDEX(tblAccounts[sales_rep_id],MATCH(B3032,tblAccounts[id],0))</f>
        <v>321850</v>
      </c>
      <c r="J3032" s="25">
        <f>INDEX(tblReps[region_id],MATCH(I3032,tblReps[id],0))</f>
        <v>3</v>
      </c>
      <c r="K3032" s="25" t="str">
        <f>INDEX(tblRegions[name],MATCH(J3032,tblRegions[id],0))</f>
        <v>Southeast</v>
      </c>
    </row>
    <row r="3033" spans="1:11" ht="15" customHeight="1" x14ac:dyDescent="0.3">
      <c r="A3033" s="25">
        <f>Raw_Orders!A3033</f>
        <v>3032</v>
      </c>
      <c r="B3033" s="25">
        <f>Raw_Orders!B3033</f>
        <v>3321</v>
      </c>
      <c r="C3033" s="30">
        <f>INT(Raw_Orders!C3033)</f>
        <v>42634</v>
      </c>
      <c r="D3033" s="25">
        <f t="shared" si="141"/>
        <v>2016</v>
      </c>
      <c r="E3033" s="25">
        <f t="shared" si="142"/>
        <v>9</v>
      </c>
      <c r="F3033" s="25" t="str">
        <f t="shared" si="143"/>
        <v>Sep</v>
      </c>
      <c r="G3033" s="25">
        <f>Raw_Orders!G3033</f>
        <v>137</v>
      </c>
      <c r="H3033" s="29">
        <f>Raw_Orders!K3033</f>
        <v>708.67</v>
      </c>
      <c r="I3033" s="25">
        <f>INDEX(tblAccounts[sales_rep_id],MATCH(B3033,tblAccounts[id],0))</f>
        <v>321850</v>
      </c>
      <c r="J3033" s="25">
        <f>INDEX(tblReps[region_id],MATCH(I3033,tblReps[id],0))</f>
        <v>3</v>
      </c>
      <c r="K3033" s="25" t="str">
        <f>INDEX(tblRegions[name],MATCH(J3033,tblRegions[id],0))</f>
        <v>Southeast</v>
      </c>
    </row>
    <row r="3034" spans="1:11" ht="15" customHeight="1" x14ac:dyDescent="0.3">
      <c r="A3034" s="25">
        <f>Raw_Orders!A3034</f>
        <v>3033</v>
      </c>
      <c r="B3034" s="25">
        <f>Raw_Orders!B3034</f>
        <v>3321</v>
      </c>
      <c r="C3034" s="30">
        <f>INT(Raw_Orders!C3034)</f>
        <v>42663</v>
      </c>
      <c r="D3034" s="25">
        <f t="shared" si="141"/>
        <v>2016</v>
      </c>
      <c r="E3034" s="25">
        <f t="shared" si="142"/>
        <v>10</v>
      </c>
      <c r="F3034" s="25" t="str">
        <f t="shared" si="143"/>
        <v>Oct</v>
      </c>
      <c r="G3034" s="25">
        <f>Raw_Orders!G3034</f>
        <v>164</v>
      </c>
      <c r="H3034" s="29">
        <f>Raw_Orders!K3034</f>
        <v>848.36</v>
      </c>
      <c r="I3034" s="25">
        <f>INDEX(tblAccounts[sales_rep_id],MATCH(B3034,tblAccounts[id],0))</f>
        <v>321850</v>
      </c>
      <c r="J3034" s="25">
        <f>INDEX(tblReps[region_id],MATCH(I3034,tblReps[id],0))</f>
        <v>3</v>
      </c>
      <c r="K3034" s="25" t="str">
        <f>INDEX(tblRegions[name],MATCH(J3034,tblRegions[id],0))</f>
        <v>Southeast</v>
      </c>
    </row>
    <row r="3035" spans="1:11" ht="15" customHeight="1" x14ac:dyDescent="0.3">
      <c r="A3035" s="25">
        <f>Raw_Orders!A3035</f>
        <v>3034</v>
      </c>
      <c r="B3035" s="25">
        <f>Raw_Orders!B3035</f>
        <v>3331</v>
      </c>
      <c r="C3035" s="30">
        <f>INT(Raw_Orders!C3035)</f>
        <v>42678</v>
      </c>
      <c r="D3035" s="25">
        <f t="shared" si="141"/>
        <v>2016</v>
      </c>
      <c r="E3035" s="25">
        <f t="shared" si="142"/>
        <v>11</v>
      </c>
      <c r="F3035" s="25" t="str">
        <f t="shared" si="143"/>
        <v>Nov</v>
      </c>
      <c r="G3035" s="25">
        <f>Raw_Orders!G3035</f>
        <v>154</v>
      </c>
      <c r="H3035" s="29">
        <f>Raw_Orders!K3035</f>
        <v>921.71</v>
      </c>
      <c r="I3035" s="25">
        <f>INDEX(tblAccounts[sales_rep_id],MATCH(B3035,tblAccounts[id],0))</f>
        <v>321860</v>
      </c>
      <c r="J3035" s="25">
        <f>INDEX(tblReps[region_id],MATCH(I3035,tblReps[id],0))</f>
        <v>3</v>
      </c>
      <c r="K3035" s="25" t="str">
        <f>INDEX(tblRegions[name],MATCH(J3035,tblRegions[id],0))</f>
        <v>Southeast</v>
      </c>
    </row>
    <row r="3036" spans="1:11" ht="15" customHeight="1" x14ac:dyDescent="0.3">
      <c r="A3036" s="25">
        <f>Raw_Orders!A3036</f>
        <v>3035</v>
      </c>
      <c r="B3036" s="25">
        <f>Raw_Orders!B3036</f>
        <v>3331</v>
      </c>
      <c r="C3036" s="30">
        <f>INT(Raw_Orders!C3036)</f>
        <v>42708</v>
      </c>
      <c r="D3036" s="25">
        <f t="shared" si="141"/>
        <v>2016</v>
      </c>
      <c r="E3036" s="25">
        <f t="shared" si="142"/>
        <v>12</v>
      </c>
      <c r="F3036" s="25" t="str">
        <f t="shared" si="143"/>
        <v>Dec</v>
      </c>
      <c r="G3036" s="25">
        <f>Raw_Orders!G3036</f>
        <v>175</v>
      </c>
      <c r="H3036" s="29">
        <f>Raw_Orders!K3036</f>
        <v>1091.58</v>
      </c>
      <c r="I3036" s="25">
        <f>INDEX(tblAccounts[sales_rep_id],MATCH(B3036,tblAccounts[id],0))</f>
        <v>321860</v>
      </c>
      <c r="J3036" s="25">
        <f>INDEX(tblReps[region_id],MATCH(I3036,tblReps[id],0))</f>
        <v>3</v>
      </c>
      <c r="K3036" s="25" t="str">
        <f>INDEX(tblRegions[name],MATCH(J3036,tblRegions[id],0))</f>
        <v>Southeast</v>
      </c>
    </row>
    <row r="3037" spans="1:11" ht="15" customHeight="1" x14ac:dyDescent="0.3">
      <c r="A3037" s="25">
        <f>Raw_Orders!A3037</f>
        <v>3036</v>
      </c>
      <c r="B3037" s="25">
        <f>Raw_Orders!B3037</f>
        <v>3341</v>
      </c>
      <c r="C3037" s="30">
        <f>INT(Raw_Orders!C3037)</f>
        <v>42464</v>
      </c>
      <c r="D3037" s="25">
        <f t="shared" si="141"/>
        <v>2016</v>
      </c>
      <c r="E3037" s="25">
        <f t="shared" si="142"/>
        <v>4</v>
      </c>
      <c r="F3037" s="25" t="str">
        <f t="shared" si="143"/>
        <v>Apr</v>
      </c>
      <c r="G3037" s="25">
        <f>Raw_Orders!G3037</f>
        <v>296</v>
      </c>
      <c r="H3037" s="29">
        <f>Raw_Orders!K3037</f>
        <v>1593.99</v>
      </c>
      <c r="I3037" s="25">
        <f>INDEX(tblAccounts[sales_rep_id],MATCH(B3037,tblAccounts[id],0))</f>
        <v>321820</v>
      </c>
      <c r="J3037" s="25">
        <f>INDEX(tblReps[region_id],MATCH(I3037,tblReps[id],0))</f>
        <v>3</v>
      </c>
      <c r="K3037" s="25" t="str">
        <f>INDEX(tblRegions[name],MATCH(J3037,tblRegions[id],0))</f>
        <v>Southeast</v>
      </c>
    </row>
    <row r="3038" spans="1:11" ht="15" customHeight="1" x14ac:dyDescent="0.3">
      <c r="A3038" s="25">
        <f>Raw_Orders!A3038</f>
        <v>3037</v>
      </c>
      <c r="B3038" s="25">
        <f>Raw_Orders!B3038</f>
        <v>3341</v>
      </c>
      <c r="C3038" s="30">
        <f>INT(Raw_Orders!C3038)</f>
        <v>42493</v>
      </c>
      <c r="D3038" s="25">
        <f t="shared" si="141"/>
        <v>2016</v>
      </c>
      <c r="E3038" s="25">
        <f t="shared" si="142"/>
        <v>5</v>
      </c>
      <c r="F3038" s="25" t="str">
        <f t="shared" si="143"/>
        <v>May</v>
      </c>
      <c r="G3038" s="25">
        <f>Raw_Orders!G3038</f>
        <v>341</v>
      </c>
      <c r="H3038" s="29">
        <f>Raw_Orders!K3038</f>
        <v>1815.37</v>
      </c>
      <c r="I3038" s="25">
        <f>INDEX(tblAccounts[sales_rep_id],MATCH(B3038,tblAccounts[id],0))</f>
        <v>321820</v>
      </c>
      <c r="J3038" s="25">
        <f>INDEX(tblReps[region_id],MATCH(I3038,tblReps[id],0))</f>
        <v>3</v>
      </c>
      <c r="K3038" s="25" t="str">
        <f>INDEX(tblRegions[name],MATCH(J3038,tblRegions[id],0))</f>
        <v>Southeast</v>
      </c>
    </row>
    <row r="3039" spans="1:11" ht="15" customHeight="1" x14ac:dyDescent="0.3">
      <c r="A3039" s="25">
        <f>Raw_Orders!A3039</f>
        <v>3038</v>
      </c>
      <c r="B3039" s="25">
        <f>Raw_Orders!B3039</f>
        <v>3341</v>
      </c>
      <c r="C3039" s="30">
        <f>INT(Raw_Orders!C3039)</f>
        <v>42523</v>
      </c>
      <c r="D3039" s="25">
        <f t="shared" si="141"/>
        <v>2016</v>
      </c>
      <c r="E3039" s="25">
        <f t="shared" si="142"/>
        <v>6</v>
      </c>
      <c r="F3039" s="25" t="str">
        <f t="shared" si="143"/>
        <v>Jun</v>
      </c>
      <c r="G3039" s="25">
        <f>Raw_Orders!G3039</f>
        <v>409</v>
      </c>
      <c r="H3039" s="29">
        <f>Raw_Orders!K3039</f>
        <v>2340.42</v>
      </c>
      <c r="I3039" s="25">
        <f>INDEX(tblAccounts[sales_rep_id],MATCH(B3039,tblAccounts[id],0))</f>
        <v>321820</v>
      </c>
      <c r="J3039" s="25">
        <f>INDEX(tblReps[region_id],MATCH(I3039,tblReps[id],0))</f>
        <v>3</v>
      </c>
      <c r="K3039" s="25" t="str">
        <f>INDEX(tblRegions[name],MATCH(J3039,tblRegions[id],0))</f>
        <v>Southeast</v>
      </c>
    </row>
    <row r="3040" spans="1:11" ht="15" customHeight="1" x14ac:dyDescent="0.3">
      <c r="A3040" s="25">
        <f>Raw_Orders!A3040</f>
        <v>3039</v>
      </c>
      <c r="B3040" s="25">
        <f>Raw_Orders!B3040</f>
        <v>3341</v>
      </c>
      <c r="C3040" s="30">
        <f>INT(Raw_Orders!C3040)</f>
        <v>42552</v>
      </c>
      <c r="D3040" s="25">
        <f t="shared" si="141"/>
        <v>2016</v>
      </c>
      <c r="E3040" s="25">
        <f t="shared" si="142"/>
        <v>7</v>
      </c>
      <c r="F3040" s="25" t="str">
        <f t="shared" si="143"/>
        <v>Jul</v>
      </c>
      <c r="G3040" s="25">
        <f>Raw_Orders!G3040</f>
        <v>330</v>
      </c>
      <c r="H3040" s="29">
        <f>Raw_Orders!K3040</f>
        <v>1771.9</v>
      </c>
      <c r="I3040" s="25">
        <f>INDEX(tblAccounts[sales_rep_id],MATCH(B3040,tblAccounts[id],0))</f>
        <v>321820</v>
      </c>
      <c r="J3040" s="25">
        <f>INDEX(tblReps[region_id],MATCH(I3040,tblReps[id],0))</f>
        <v>3</v>
      </c>
      <c r="K3040" s="25" t="str">
        <f>INDEX(tblRegions[name],MATCH(J3040,tblRegions[id],0))</f>
        <v>Southeast</v>
      </c>
    </row>
    <row r="3041" spans="1:11" ht="15" customHeight="1" x14ac:dyDescent="0.3">
      <c r="A3041" s="25">
        <f>Raw_Orders!A3041</f>
        <v>3040</v>
      </c>
      <c r="B3041" s="25">
        <f>Raw_Orders!B3041</f>
        <v>3341</v>
      </c>
      <c r="C3041" s="30">
        <f>INT(Raw_Orders!C3041)</f>
        <v>42581</v>
      </c>
      <c r="D3041" s="25">
        <f t="shared" si="141"/>
        <v>2016</v>
      </c>
      <c r="E3041" s="25">
        <f t="shared" si="142"/>
        <v>7</v>
      </c>
      <c r="F3041" s="25" t="str">
        <f t="shared" si="143"/>
        <v>Jul</v>
      </c>
      <c r="G3041" s="25">
        <f>Raw_Orders!G3041</f>
        <v>298</v>
      </c>
      <c r="H3041" s="29">
        <f>Raw_Orders!K3041</f>
        <v>1547.02</v>
      </c>
      <c r="I3041" s="25">
        <f>INDEX(tblAccounts[sales_rep_id],MATCH(B3041,tblAccounts[id],0))</f>
        <v>321820</v>
      </c>
      <c r="J3041" s="25">
        <f>INDEX(tblReps[region_id],MATCH(I3041,tblReps[id],0))</f>
        <v>3</v>
      </c>
      <c r="K3041" s="25" t="str">
        <f>INDEX(tblRegions[name],MATCH(J3041,tblRegions[id],0))</f>
        <v>Southeast</v>
      </c>
    </row>
    <row r="3042" spans="1:11" ht="15" customHeight="1" x14ac:dyDescent="0.3">
      <c r="A3042" s="25">
        <f>Raw_Orders!A3042</f>
        <v>3041</v>
      </c>
      <c r="B3042" s="25">
        <f>Raw_Orders!B3042</f>
        <v>3341</v>
      </c>
      <c r="C3042" s="30">
        <f>INT(Raw_Orders!C3042)</f>
        <v>42611</v>
      </c>
      <c r="D3042" s="25">
        <f t="shared" si="141"/>
        <v>2016</v>
      </c>
      <c r="E3042" s="25">
        <f t="shared" si="142"/>
        <v>8</v>
      </c>
      <c r="F3042" s="25" t="str">
        <f t="shared" si="143"/>
        <v>Aug</v>
      </c>
      <c r="G3042" s="25">
        <f>Raw_Orders!G3042</f>
        <v>359</v>
      </c>
      <c r="H3042" s="29">
        <f>Raw_Orders!K3042</f>
        <v>1938.91</v>
      </c>
      <c r="I3042" s="25">
        <f>INDEX(tblAccounts[sales_rep_id],MATCH(B3042,tblAccounts[id],0))</f>
        <v>321820</v>
      </c>
      <c r="J3042" s="25">
        <f>INDEX(tblReps[region_id],MATCH(I3042,tblReps[id],0))</f>
        <v>3</v>
      </c>
      <c r="K3042" s="25" t="str">
        <f>INDEX(tblRegions[name],MATCH(J3042,tblRegions[id],0))</f>
        <v>Southeast</v>
      </c>
    </row>
    <row r="3043" spans="1:11" ht="15" customHeight="1" x14ac:dyDescent="0.3">
      <c r="A3043" s="25">
        <f>Raw_Orders!A3043</f>
        <v>3042</v>
      </c>
      <c r="B3043" s="25">
        <f>Raw_Orders!B3043</f>
        <v>3341</v>
      </c>
      <c r="C3043" s="30">
        <f>INT(Raw_Orders!C3043)</f>
        <v>42641</v>
      </c>
      <c r="D3043" s="25">
        <f t="shared" si="141"/>
        <v>2016</v>
      </c>
      <c r="E3043" s="25">
        <f t="shared" si="142"/>
        <v>9</v>
      </c>
      <c r="F3043" s="25" t="str">
        <f t="shared" si="143"/>
        <v>Sep</v>
      </c>
      <c r="G3043" s="25">
        <f>Raw_Orders!G3043</f>
        <v>342</v>
      </c>
      <c r="H3043" s="29">
        <f>Raw_Orders!K3043</f>
        <v>1849.81</v>
      </c>
      <c r="I3043" s="25">
        <f>INDEX(tblAccounts[sales_rep_id],MATCH(B3043,tblAccounts[id],0))</f>
        <v>321820</v>
      </c>
      <c r="J3043" s="25">
        <f>INDEX(tblReps[region_id],MATCH(I3043,tblReps[id],0))</f>
        <v>3</v>
      </c>
      <c r="K3043" s="25" t="str">
        <f>INDEX(tblRegions[name],MATCH(J3043,tblRegions[id],0))</f>
        <v>Southeast</v>
      </c>
    </row>
    <row r="3044" spans="1:11" ht="15" customHeight="1" x14ac:dyDescent="0.3">
      <c r="A3044" s="25">
        <f>Raw_Orders!A3044</f>
        <v>3043</v>
      </c>
      <c r="B3044" s="25">
        <f>Raw_Orders!B3044</f>
        <v>3341</v>
      </c>
      <c r="C3044" s="30">
        <f>INT(Raw_Orders!C3044)</f>
        <v>42671</v>
      </c>
      <c r="D3044" s="25">
        <f t="shared" si="141"/>
        <v>2016</v>
      </c>
      <c r="E3044" s="25">
        <f t="shared" si="142"/>
        <v>10</v>
      </c>
      <c r="F3044" s="25" t="str">
        <f t="shared" si="143"/>
        <v>Oct</v>
      </c>
      <c r="G3044" s="25">
        <f>Raw_Orders!G3044</f>
        <v>330</v>
      </c>
      <c r="H3044" s="29">
        <f>Raw_Orders!K3044</f>
        <v>1701.7</v>
      </c>
      <c r="I3044" s="25">
        <f>INDEX(tblAccounts[sales_rep_id],MATCH(B3044,tblAccounts[id],0))</f>
        <v>321820</v>
      </c>
      <c r="J3044" s="25">
        <f>INDEX(tblReps[region_id],MATCH(I3044,tblReps[id],0))</f>
        <v>3</v>
      </c>
      <c r="K3044" s="25" t="str">
        <f>INDEX(tblRegions[name],MATCH(J3044,tblRegions[id],0))</f>
        <v>Southeast</v>
      </c>
    </row>
    <row r="3045" spans="1:11" ht="15" customHeight="1" x14ac:dyDescent="0.3">
      <c r="A3045" s="25">
        <f>Raw_Orders!A3045</f>
        <v>3044</v>
      </c>
      <c r="B3045" s="25">
        <f>Raw_Orders!B3045</f>
        <v>3341</v>
      </c>
      <c r="C3045" s="30">
        <f>INT(Raw_Orders!C3045)</f>
        <v>42700</v>
      </c>
      <c r="D3045" s="25">
        <f t="shared" si="141"/>
        <v>2016</v>
      </c>
      <c r="E3045" s="25">
        <f t="shared" si="142"/>
        <v>11</v>
      </c>
      <c r="F3045" s="25" t="str">
        <f t="shared" si="143"/>
        <v>Nov</v>
      </c>
      <c r="G3045" s="25">
        <f>Raw_Orders!G3045</f>
        <v>335</v>
      </c>
      <c r="H3045" s="29">
        <f>Raw_Orders!K3045</f>
        <v>1868.11</v>
      </c>
      <c r="I3045" s="25">
        <f>INDEX(tblAccounts[sales_rep_id],MATCH(B3045,tblAccounts[id],0))</f>
        <v>321820</v>
      </c>
      <c r="J3045" s="25">
        <f>INDEX(tblReps[region_id],MATCH(I3045,tblReps[id],0))</f>
        <v>3</v>
      </c>
      <c r="K3045" s="25" t="str">
        <f>INDEX(tblRegions[name],MATCH(J3045,tblRegions[id],0))</f>
        <v>Southeast</v>
      </c>
    </row>
    <row r="3046" spans="1:11" ht="15" customHeight="1" x14ac:dyDescent="0.3">
      <c r="A3046" s="25">
        <f>Raw_Orders!A3046</f>
        <v>3045</v>
      </c>
      <c r="B3046" s="25">
        <f>Raw_Orders!B3046</f>
        <v>3341</v>
      </c>
      <c r="C3046" s="30">
        <f>INT(Raw_Orders!C3046)</f>
        <v>42730</v>
      </c>
      <c r="D3046" s="25">
        <f t="shared" si="141"/>
        <v>2016</v>
      </c>
      <c r="E3046" s="25">
        <f t="shared" si="142"/>
        <v>12</v>
      </c>
      <c r="F3046" s="25" t="str">
        <f t="shared" si="143"/>
        <v>Dec</v>
      </c>
      <c r="G3046" s="25">
        <f>Raw_Orders!G3046</f>
        <v>11</v>
      </c>
      <c r="H3046" s="29">
        <f>Raw_Orders!K3046</f>
        <v>89.32</v>
      </c>
      <c r="I3046" s="25">
        <f>INDEX(tblAccounts[sales_rep_id],MATCH(B3046,tblAccounts[id],0))</f>
        <v>321820</v>
      </c>
      <c r="J3046" s="25">
        <f>INDEX(tblReps[region_id],MATCH(I3046,tblReps[id],0))</f>
        <v>3</v>
      </c>
      <c r="K3046" s="25" t="str">
        <f>INDEX(tblRegions[name],MATCH(J3046,tblRegions[id],0))</f>
        <v>Southeast</v>
      </c>
    </row>
    <row r="3047" spans="1:11" ht="15" customHeight="1" x14ac:dyDescent="0.3">
      <c r="A3047" s="25">
        <f>Raw_Orders!A3047</f>
        <v>3046</v>
      </c>
      <c r="B3047" s="25">
        <f>Raw_Orders!B3047</f>
        <v>3351</v>
      </c>
      <c r="C3047" s="30">
        <f>INT(Raw_Orders!C3047)</f>
        <v>42642</v>
      </c>
      <c r="D3047" s="25">
        <f t="shared" si="141"/>
        <v>2016</v>
      </c>
      <c r="E3047" s="25">
        <f t="shared" si="142"/>
        <v>9</v>
      </c>
      <c r="F3047" s="25" t="str">
        <f t="shared" si="143"/>
        <v>Sep</v>
      </c>
      <c r="G3047" s="25">
        <f>Raw_Orders!G3047</f>
        <v>693</v>
      </c>
      <c r="H3047" s="29">
        <f>Raw_Orders!K3047</f>
        <v>4072.04</v>
      </c>
      <c r="I3047" s="25">
        <f>INDEX(tblAccounts[sales_rep_id],MATCH(B3047,tblAccounts[id],0))</f>
        <v>321830</v>
      </c>
      <c r="J3047" s="25">
        <f>INDEX(tblReps[region_id],MATCH(I3047,tblReps[id],0))</f>
        <v>3</v>
      </c>
      <c r="K3047" s="25" t="str">
        <f>INDEX(tblRegions[name],MATCH(J3047,tblRegions[id],0))</f>
        <v>Southeast</v>
      </c>
    </row>
    <row r="3048" spans="1:11" ht="15" customHeight="1" x14ac:dyDescent="0.3">
      <c r="A3048" s="25">
        <f>Raw_Orders!A3048</f>
        <v>3047</v>
      </c>
      <c r="B3048" s="25">
        <f>Raw_Orders!B3048</f>
        <v>3351</v>
      </c>
      <c r="C3048" s="30">
        <f>INT(Raw_Orders!C3048)</f>
        <v>42671</v>
      </c>
      <c r="D3048" s="25">
        <f t="shared" si="141"/>
        <v>2016</v>
      </c>
      <c r="E3048" s="25">
        <f t="shared" si="142"/>
        <v>10</v>
      </c>
      <c r="F3048" s="25" t="str">
        <f t="shared" si="143"/>
        <v>Oct</v>
      </c>
      <c r="G3048" s="25">
        <f>Raw_Orders!G3048</f>
        <v>483</v>
      </c>
      <c r="H3048" s="29">
        <f>Raw_Orders!K3048</f>
        <v>2410.17</v>
      </c>
      <c r="I3048" s="25">
        <f>INDEX(tblAccounts[sales_rep_id],MATCH(B3048,tblAccounts[id],0))</f>
        <v>321830</v>
      </c>
      <c r="J3048" s="25">
        <f>INDEX(tblReps[region_id],MATCH(I3048,tblReps[id],0))</f>
        <v>3</v>
      </c>
      <c r="K3048" s="25" t="str">
        <f>INDEX(tblRegions[name],MATCH(J3048,tblRegions[id],0))</f>
        <v>Southeast</v>
      </c>
    </row>
    <row r="3049" spans="1:11" ht="15" customHeight="1" x14ac:dyDescent="0.3">
      <c r="A3049" s="25">
        <f>Raw_Orders!A3049</f>
        <v>3048</v>
      </c>
      <c r="B3049" s="25">
        <f>Raw_Orders!B3049</f>
        <v>3351</v>
      </c>
      <c r="C3049" s="30">
        <f>INT(Raw_Orders!C3049)</f>
        <v>42700</v>
      </c>
      <c r="D3049" s="25">
        <f t="shared" si="141"/>
        <v>2016</v>
      </c>
      <c r="E3049" s="25">
        <f t="shared" si="142"/>
        <v>11</v>
      </c>
      <c r="F3049" s="25" t="str">
        <f t="shared" si="143"/>
        <v>Nov</v>
      </c>
      <c r="G3049" s="25">
        <f>Raw_Orders!G3049</f>
        <v>638</v>
      </c>
      <c r="H3049" s="29">
        <f>Raw_Orders!K3049</f>
        <v>3481.14</v>
      </c>
      <c r="I3049" s="25">
        <f>INDEX(tblAccounts[sales_rep_id],MATCH(B3049,tblAccounts[id],0))</f>
        <v>321830</v>
      </c>
      <c r="J3049" s="25">
        <f>INDEX(tblReps[region_id],MATCH(I3049,tblReps[id],0))</f>
        <v>3</v>
      </c>
      <c r="K3049" s="25" t="str">
        <f>INDEX(tblRegions[name],MATCH(J3049,tblRegions[id],0))</f>
        <v>Southeast</v>
      </c>
    </row>
    <row r="3050" spans="1:11" ht="15" customHeight="1" x14ac:dyDescent="0.3">
      <c r="A3050" s="25">
        <f>Raw_Orders!A3050</f>
        <v>3049</v>
      </c>
      <c r="B3050" s="25">
        <f>Raw_Orders!B3050</f>
        <v>3351</v>
      </c>
      <c r="C3050" s="30">
        <f>INT(Raw_Orders!C3050)</f>
        <v>42729</v>
      </c>
      <c r="D3050" s="25">
        <f t="shared" si="141"/>
        <v>2016</v>
      </c>
      <c r="E3050" s="25">
        <f t="shared" si="142"/>
        <v>12</v>
      </c>
      <c r="F3050" s="25" t="str">
        <f t="shared" si="143"/>
        <v>Dec</v>
      </c>
      <c r="G3050" s="25">
        <f>Raw_Orders!G3050</f>
        <v>507</v>
      </c>
      <c r="H3050" s="29">
        <f>Raw_Orders!K3050</f>
        <v>2624.93</v>
      </c>
      <c r="I3050" s="25">
        <f>INDEX(tblAccounts[sales_rep_id],MATCH(B3050,tblAccounts[id],0))</f>
        <v>321830</v>
      </c>
      <c r="J3050" s="25">
        <f>INDEX(tblReps[region_id],MATCH(I3050,tblReps[id],0))</f>
        <v>3</v>
      </c>
      <c r="K3050" s="25" t="str">
        <f>INDEX(tblRegions[name],MATCH(J3050,tblRegions[id],0))</f>
        <v>Southeast</v>
      </c>
    </row>
    <row r="3051" spans="1:11" ht="15" customHeight="1" x14ac:dyDescent="0.3">
      <c r="A3051" s="25">
        <f>Raw_Orders!A3051</f>
        <v>3050</v>
      </c>
      <c r="B3051" s="25">
        <f>Raw_Orders!B3051</f>
        <v>3361</v>
      </c>
      <c r="C3051" s="30">
        <f>INT(Raw_Orders!C3051)</f>
        <v>42542</v>
      </c>
      <c r="D3051" s="25">
        <f t="shared" si="141"/>
        <v>2016</v>
      </c>
      <c r="E3051" s="25">
        <f t="shared" si="142"/>
        <v>6</v>
      </c>
      <c r="F3051" s="25" t="str">
        <f t="shared" si="143"/>
        <v>Jun</v>
      </c>
      <c r="G3051" s="25">
        <f>Raw_Orders!G3051</f>
        <v>505</v>
      </c>
      <c r="H3051" s="29">
        <f>Raw_Orders!K3051</f>
        <v>2544.9499999999998</v>
      </c>
      <c r="I3051" s="25">
        <f>INDEX(tblAccounts[sales_rep_id],MATCH(B3051,tblAccounts[id],0))</f>
        <v>321840</v>
      </c>
      <c r="J3051" s="25">
        <f>INDEX(tblReps[region_id],MATCH(I3051,tblReps[id],0))</f>
        <v>3</v>
      </c>
      <c r="K3051" s="25" t="str">
        <f>INDEX(tblRegions[name],MATCH(J3051,tblRegions[id],0))</f>
        <v>Southeast</v>
      </c>
    </row>
    <row r="3052" spans="1:11" ht="15" customHeight="1" x14ac:dyDescent="0.3">
      <c r="A3052" s="25">
        <f>Raw_Orders!A3052</f>
        <v>3051</v>
      </c>
      <c r="B3052" s="25">
        <f>Raw_Orders!B3052</f>
        <v>3361</v>
      </c>
      <c r="C3052" s="30">
        <f>INT(Raw_Orders!C3052)</f>
        <v>42571</v>
      </c>
      <c r="D3052" s="25">
        <f t="shared" si="141"/>
        <v>2016</v>
      </c>
      <c r="E3052" s="25">
        <f t="shared" si="142"/>
        <v>7</v>
      </c>
      <c r="F3052" s="25" t="str">
        <f t="shared" si="143"/>
        <v>Jul</v>
      </c>
      <c r="G3052" s="25">
        <f>Raw_Orders!G3052</f>
        <v>520</v>
      </c>
      <c r="H3052" s="29">
        <f>Raw_Orders!K3052</f>
        <v>2629.23</v>
      </c>
      <c r="I3052" s="25">
        <f>INDEX(tblAccounts[sales_rep_id],MATCH(B3052,tblAccounts[id],0))</f>
        <v>321840</v>
      </c>
      <c r="J3052" s="25">
        <f>INDEX(tblReps[region_id],MATCH(I3052,tblReps[id],0))</f>
        <v>3</v>
      </c>
      <c r="K3052" s="25" t="str">
        <f>INDEX(tblRegions[name],MATCH(J3052,tblRegions[id],0))</f>
        <v>Southeast</v>
      </c>
    </row>
    <row r="3053" spans="1:11" ht="15" customHeight="1" x14ac:dyDescent="0.3">
      <c r="A3053" s="25">
        <f>Raw_Orders!A3053</f>
        <v>3052</v>
      </c>
      <c r="B3053" s="25">
        <f>Raw_Orders!B3053</f>
        <v>3361</v>
      </c>
      <c r="C3053" s="30">
        <f>INT(Raw_Orders!C3053)</f>
        <v>42601</v>
      </c>
      <c r="D3053" s="25">
        <f t="shared" si="141"/>
        <v>2016</v>
      </c>
      <c r="E3053" s="25">
        <f t="shared" si="142"/>
        <v>8</v>
      </c>
      <c r="F3053" s="25" t="str">
        <f t="shared" si="143"/>
        <v>Aug</v>
      </c>
      <c r="G3053" s="25">
        <f>Raw_Orders!G3053</f>
        <v>489</v>
      </c>
      <c r="H3053" s="29">
        <f>Raw_Orders!K3053</f>
        <v>2466.39</v>
      </c>
      <c r="I3053" s="25">
        <f>INDEX(tblAccounts[sales_rep_id],MATCH(B3053,tblAccounts[id],0))</f>
        <v>321840</v>
      </c>
      <c r="J3053" s="25">
        <f>INDEX(tblReps[region_id],MATCH(I3053,tblReps[id],0))</f>
        <v>3</v>
      </c>
      <c r="K3053" s="25" t="str">
        <f>INDEX(tblRegions[name],MATCH(J3053,tblRegions[id],0))</f>
        <v>Southeast</v>
      </c>
    </row>
    <row r="3054" spans="1:11" ht="15" customHeight="1" x14ac:dyDescent="0.3">
      <c r="A3054" s="25">
        <f>Raw_Orders!A3054</f>
        <v>3053</v>
      </c>
      <c r="B3054" s="25">
        <f>Raw_Orders!B3054</f>
        <v>3361</v>
      </c>
      <c r="C3054" s="30">
        <f>INT(Raw_Orders!C3054)</f>
        <v>42631</v>
      </c>
      <c r="D3054" s="25">
        <f t="shared" si="141"/>
        <v>2016</v>
      </c>
      <c r="E3054" s="25">
        <f t="shared" si="142"/>
        <v>9</v>
      </c>
      <c r="F3054" s="25" t="str">
        <f t="shared" si="143"/>
        <v>Sep</v>
      </c>
      <c r="G3054" s="25">
        <f>Raw_Orders!G3054</f>
        <v>564</v>
      </c>
      <c r="H3054" s="29">
        <f>Raw_Orders!K3054</f>
        <v>3064.36</v>
      </c>
      <c r="I3054" s="25">
        <f>INDEX(tblAccounts[sales_rep_id],MATCH(B3054,tblAccounts[id],0))</f>
        <v>321840</v>
      </c>
      <c r="J3054" s="25">
        <f>INDEX(tblReps[region_id],MATCH(I3054,tblReps[id],0))</f>
        <v>3</v>
      </c>
      <c r="K3054" s="25" t="str">
        <f>INDEX(tblRegions[name],MATCH(J3054,tblRegions[id],0))</f>
        <v>Southeast</v>
      </c>
    </row>
    <row r="3055" spans="1:11" ht="15" customHeight="1" x14ac:dyDescent="0.3">
      <c r="A3055" s="25">
        <f>Raw_Orders!A3055</f>
        <v>3054</v>
      </c>
      <c r="B3055" s="25">
        <f>Raw_Orders!B3055</f>
        <v>3361</v>
      </c>
      <c r="C3055" s="30">
        <f>INT(Raw_Orders!C3055)</f>
        <v>42660</v>
      </c>
      <c r="D3055" s="25">
        <f t="shared" si="141"/>
        <v>2016</v>
      </c>
      <c r="E3055" s="25">
        <f t="shared" si="142"/>
        <v>10</v>
      </c>
      <c r="F3055" s="25" t="str">
        <f t="shared" si="143"/>
        <v>Oct</v>
      </c>
      <c r="G3055" s="25">
        <f>Raw_Orders!G3055</f>
        <v>531</v>
      </c>
      <c r="H3055" s="29">
        <f>Raw_Orders!K3055</f>
        <v>2715.36</v>
      </c>
      <c r="I3055" s="25">
        <f>INDEX(tblAccounts[sales_rep_id],MATCH(B3055,tblAccounts[id],0))</f>
        <v>321840</v>
      </c>
      <c r="J3055" s="25">
        <f>INDEX(tblReps[region_id],MATCH(I3055,tblReps[id],0))</f>
        <v>3</v>
      </c>
      <c r="K3055" s="25" t="str">
        <f>INDEX(tblRegions[name],MATCH(J3055,tblRegions[id],0))</f>
        <v>Southeast</v>
      </c>
    </row>
    <row r="3056" spans="1:11" ht="15" customHeight="1" x14ac:dyDescent="0.3">
      <c r="A3056" s="25">
        <f>Raw_Orders!A3056</f>
        <v>3055</v>
      </c>
      <c r="B3056" s="25">
        <f>Raw_Orders!B3056</f>
        <v>3361</v>
      </c>
      <c r="C3056" s="30">
        <f>INT(Raw_Orders!C3056)</f>
        <v>42689</v>
      </c>
      <c r="D3056" s="25">
        <f t="shared" si="141"/>
        <v>2016</v>
      </c>
      <c r="E3056" s="25">
        <f t="shared" si="142"/>
        <v>11</v>
      </c>
      <c r="F3056" s="25" t="str">
        <f t="shared" si="143"/>
        <v>Nov</v>
      </c>
      <c r="G3056" s="25">
        <f>Raw_Orders!G3056</f>
        <v>518</v>
      </c>
      <c r="H3056" s="29">
        <f>Raw_Orders!K3056</f>
        <v>2619.25</v>
      </c>
      <c r="I3056" s="25">
        <f>INDEX(tblAccounts[sales_rep_id],MATCH(B3056,tblAccounts[id],0))</f>
        <v>321840</v>
      </c>
      <c r="J3056" s="25">
        <f>INDEX(tblReps[region_id],MATCH(I3056,tblReps[id],0))</f>
        <v>3</v>
      </c>
      <c r="K3056" s="25" t="str">
        <f>INDEX(tblRegions[name],MATCH(J3056,tblRegions[id],0))</f>
        <v>Southeast</v>
      </c>
    </row>
    <row r="3057" spans="1:11" ht="15" customHeight="1" x14ac:dyDescent="0.3">
      <c r="A3057" s="25">
        <f>Raw_Orders!A3057</f>
        <v>3056</v>
      </c>
      <c r="B3057" s="25">
        <f>Raw_Orders!B3057</f>
        <v>3361</v>
      </c>
      <c r="C3057" s="30">
        <f>INT(Raw_Orders!C3057)</f>
        <v>42718</v>
      </c>
      <c r="D3057" s="25">
        <f t="shared" si="141"/>
        <v>2016</v>
      </c>
      <c r="E3057" s="25">
        <f t="shared" si="142"/>
        <v>12</v>
      </c>
      <c r="F3057" s="25" t="str">
        <f t="shared" si="143"/>
        <v>Dec</v>
      </c>
      <c r="G3057" s="25">
        <f>Raw_Orders!G3057</f>
        <v>587</v>
      </c>
      <c r="H3057" s="29">
        <f>Raw_Orders!K3057</f>
        <v>3087.44</v>
      </c>
      <c r="I3057" s="25">
        <f>INDEX(tblAccounts[sales_rep_id],MATCH(B3057,tblAccounts[id],0))</f>
        <v>321840</v>
      </c>
      <c r="J3057" s="25">
        <f>INDEX(tblReps[region_id],MATCH(I3057,tblReps[id],0))</f>
        <v>3</v>
      </c>
      <c r="K3057" s="25" t="str">
        <f>INDEX(tblRegions[name],MATCH(J3057,tblRegions[id],0))</f>
        <v>Southeast</v>
      </c>
    </row>
    <row r="3058" spans="1:11" ht="15" customHeight="1" x14ac:dyDescent="0.3">
      <c r="A3058" s="25">
        <f>Raw_Orders!A3058</f>
        <v>3057</v>
      </c>
      <c r="B3058" s="25">
        <f>Raw_Orders!B3058</f>
        <v>3371</v>
      </c>
      <c r="C3058" s="30">
        <f>INT(Raw_Orders!C3058)</f>
        <v>41639</v>
      </c>
      <c r="D3058" s="25">
        <f t="shared" si="141"/>
        <v>2013</v>
      </c>
      <c r="E3058" s="25">
        <f t="shared" si="142"/>
        <v>12</v>
      </c>
      <c r="F3058" s="25" t="str">
        <f t="shared" si="143"/>
        <v>Dec</v>
      </c>
      <c r="G3058" s="25">
        <f>Raw_Orders!G3058</f>
        <v>168</v>
      </c>
      <c r="H3058" s="29">
        <f>Raw_Orders!K3058</f>
        <v>1069.6400000000001</v>
      </c>
      <c r="I3058" s="25">
        <f>INDEX(tblAccounts[sales_rep_id],MATCH(B3058,tblAccounts[id],0))</f>
        <v>321850</v>
      </c>
      <c r="J3058" s="25">
        <f>INDEX(tblReps[region_id],MATCH(I3058,tblReps[id],0))</f>
        <v>3</v>
      </c>
      <c r="K3058" s="25" t="str">
        <f>INDEX(tblRegions[name],MATCH(J3058,tblRegions[id],0))</f>
        <v>Southeast</v>
      </c>
    </row>
    <row r="3059" spans="1:11" ht="15" customHeight="1" x14ac:dyDescent="0.3">
      <c r="A3059" s="25">
        <f>Raw_Orders!A3059</f>
        <v>3058</v>
      </c>
      <c r="B3059" s="25">
        <f>Raw_Orders!B3059</f>
        <v>3381</v>
      </c>
      <c r="C3059" s="30">
        <f>INT(Raw_Orders!C3059)</f>
        <v>42520</v>
      </c>
      <c r="D3059" s="25">
        <f t="shared" si="141"/>
        <v>2016</v>
      </c>
      <c r="E3059" s="25">
        <f t="shared" si="142"/>
        <v>5</v>
      </c>
      <c r="F3059" s="25" t="str">
        <f t="shared" si="143"/>
        <v>May</v>
      </c>
      <c r="G3059" s="25">
        <f>Raw_Orders!G3059</f>
        <v>697</v>
      </c>
      <c r="H3059" s="29">
        <f>Raw_Orders!K3059</f>
        <v>5269.59</v>
      </c>
      <c r="I3059" s="25">
        <f>INDEX(tblAccounts[sales_rep_id],MATCH(B3059,tblAccounts[id],0))</f>
        <v>321860</v>
      </c>
      <c r="J3059" s="25">
        <f>INDEX(tblReps[region_id],MATCH(I3059,tblReps[id],0))</f>
        <v>3</v>
      </c>
      <c r="K3059" s="25" t="str">
        <f>INDEX(tblRegions[name],MATCH(J3059,tblRegions[id],0))</f>
        <v>Southeast</v>
      </c>
    </row>
    <row r="3060" spans="1:11" ht="15" customHeight="1" x14ac:dyDescent="0.3">
      <c r="A3060" s="25">
        <f>Raw_Orders!A3060</f>
        <v>3059</v>
      </c>
      <c r="B3060" s="25">
        <f>Raw_Orders!B3060</f>
        <v>3381</v>
      </c>
      <c r="C3060" s="30">
        <f>INT(Raw_Orders!C3060)</f>
        <v>42550</v>
      </c>
      <c r="D3060" s="25">
        <f t="shared" si="141"/>
        <v>2016</v>
      </c>
      <c r="E3060" s="25">
        <f t="shared" si="142"/>
        <v>6</v>
      </c>
      <c r="F3060" s="25" t="str">
        <f t="shared" si="143"/>
        <v>Jun</v>
      </c>
      <c r="G3060" s="25">
        <f>Raw_Orders!G3060</f>
        <v>124</v>
      </c>
      <c r="H3060" s="29">
        <f>Raw_Orders!K3060</f>
        <v>734.45</v>
      </c>
      <c r="I3060" s="25">
        <f>INDEX(tblAccounts[sales_rep_id],MATCH(B3060,tblAccounts[id],0))</f>
        <v>321860</v>
      </c>
      <c r="J3060" s="25">
        <f>INDEX(tblReps[region_id],MATCH(I3060,tblReps[id],0))</f>
        <v>3</v>
      </c>
      <c r="K3060" s="25" t="str">
        <f>INDEX(tblRegions[name],MATCH(J3060,tblRegions[id],0))</f>
        <v>Southeast</v>
      </c>
    </row>
    <row r="3061" spans="1:11" ht="15" customHeight="1" x14ac:dyDescent="0.3">
      <c r="A3061" s="25">
        <f>Raw_Orders!A3061</f>
        <v>3060</v>
      </c>
      <c r="B3061" s="25">
        <f>Raw_Orders!B3061</f>
        <v>3381</v>
      </c>
      <c r="C3061" s="30">
        <f>INT(Raw_Orders!C3061)</f>
        <v>42580</v>
      </c>
      <c r="D3061" s="25">
        <f t="shared" si="141"/>
        <v>2016</v>
      </c>
      <c r="E3061" s="25">
        <f t="shared" si="142"/>
        <v>7</v>
      </c>
      <c r="F3061" s="25" t="str">
        <f t="shared" si="143"/>
        <v>Jul</v>
      </c>
      <c r="G3061" s="25">
        <f>Raw_Orders!G3061</f>
        <v>206</v>
      </c>
      <c r="H3061" s="29">
        <f>Raw_Orders!K3061</f>
        <v>1362.73</v>
      </c>
      <c r="I3061" s="25">
        <f>INDEX(tblAccounts[sales_rep_id],MATCH(B3061,tblAccounts[id],0))</f>
        <v>321860</v>
      </c>
      <c r="J3061" s="25">
        <f>INDEX(tblReps[region_id],MATCH(I3061,tblReps[id],0))</f>
        <v>3</v>
      </c>
      <c r="K3061" s="25" t="str">
        <f>INDEX(tblRegions[name],MATCH(J3061,tblRegions[id],0))</f>
        <v>Southeast</v>
      </c>
    </row>
    <row r="3062" spans="1:11" ht="15" customHeight="1" x14ac:dyDescent="0.3">
      <c r="A3062" s="25">
        <f>Raw_Orders!A3062</f>
        <v>3061</v>
      </c>
      <c r="B3062" s="25">
        <f>Raw_Orders!B3062</f>
        <v>3381</v>
      </c>
      <c r="C3062" s="30">
        <f>INT(Raw_Orders!C3062)</f>
        <v>42609</v>
      </c>
      <c r="D3062" s="25">
        <f t="shared" si="141"/>
        <v>2016</v>
      </c>
      <c r="E3062" s="25">
        <f t="shared" si="142"/>
        <v>8</v>
      </c>
      <c r="F3062" s="25" t="str">
        <f t="shared" si="143"/>
        <v>Aug</v>
      </c>
      <c r="G3062" s="25">
        <f>Raw_Orders!G3062</f>
        <v>151</v>
      </c>
      <c r="H3062" s="29">
        <f>Raw_Orders!K3062</f>
        <v>906.13</v>
      </c>
      <c r="I3062" s="25">
        <f>INDEX(tblAccounts[sales_rep_id],MATCH(B3062,tblAccounts[id],0))</f>
        <v>321860</v>
      </c>
      <c r="J3062" s="25">
        <f>INDEX(tblReps[region_id],MATCH(I3062,tblReps[id],0))</f>
        <v>3</v>
      </c>
      <c r="K3062" s="25" t="str">
        <f>INDEX(tblRegions[name],MATCH(J3062,tblRegions[id],0))</f>
        <v>Southeast</v>
      </c>
    </row>
    <row r="3063" spans="1:11" ht="15" customHeight="1" x14ac:dyDescent="0.3">
      <c r="A3063" s="25">
        <f>Raw_Orders!A3063</f>
        <v>3062</v>
      </c>
      <c r="B3063" s="25">
        <f>Raw_Orders!B3063</f>
        <v>3391</v>
      </c>
      <c r="C3063" s="30">
        <f>INT(Raw_Orders!C3063)</f>
        <v>42518</v>
      </c>
      <c r="D3063" s="25">
        <f t="shared" si="141"/>
        <v>2016</v>
      </c>
      <c r="E3063" s="25">
        <f t="shared" si="142"/>
        <v>5</v>
      </c>
      <c r="F3063" s="25" t="str">
        <f t="shared" si="143"/>
        <v>May</v>
      </c>
      <c r="G3063" s="25">
        <f>Raw_Orders!G3063</f>
        <v>409</v>
      </c>
      <c r="H3063" s="29">
        <f>Raw_Orders!K3063</f>
        <v>2328.08</v>
      </c>
      <c r="I3063" s="25">
        <f>INDEX(tblAccounts[sales_rep_id],MATCH(B3063,tblAccounts[id],0))</f>
        <v>321820</v>
      </c>
      <c r="J3063" s="25">
        <f>INDEX(tblReps[region_id],MATCH(I3063,tblReps[id],0))</f>
        <v>3</v>
      </c>
      <c r="K3063" s="25" t="str">
        <f>INDEX(tblRegions[name],MATCH(J3063,tblRegions[id],0))</f>
        <v>Southeast</v>
      </c>
    </row>
    <row r="3064" spans="1:11" ht="15" customHeight="1" x14ac:dyDescent="0.3">
      <c r="A3064" s="25">
        <f>Raw_Orders!A3064</f>
        <v>3063</v>
      </c>
      <c r="B3064" s="25">
        <f>Raw_Orders!B3064</f>
        <v>3391</v>
      </c>
      <c r="C3064" s="30">
        <f>INT(Raw_Orders!C3064)</f>
        <v>42547</v>
      </c>
      <c r="D3064" s="25">
        <f t="shared" si="141"/>
        <v>2016</v>
      </c>
      <c r="E3064" s="25">
        <f t="shared" si="142"/>
        <v>6</v>
      </c>
      <c r="F3064" s="25" t="str">
        <f t="shared" si="143"/>
        <v>Jun</v>
      </c>
      <c r="G3064" s="25">
        <f>Raw_Orders!G3064</f>
        <v>2188</v>
      </c>
      <c r="H3064" s="29">
        <f>Raw_Orders!K3064</f>
        <v>15758.22</v>
      </c>
      <c r="I3064" s="25">
        <f>INDEX(tblAccounts[sales_rep_id],MATCH(B3064,tblAccounts[id],0))</f>
        <v>321820</v>
      </c>
      <c r="J3064" s="25">
        <f>INDEX(tblReps[region_id],MATCH(I3064,tblReps[id],0))</f>
        <v>3</v>
      </c>
      <c r="K3064" s="25" t="str">
        <f>INDEX(tblRegions[name],MATCH(J3064,tblRegions[id],0))</f>
        <v>Southeast</v>
      </c>
    </row>
    <row r="3065" spans="1:11" ht="15" customHeight="1" x14ac:dyDescent="0.3">
      <c r="A3065" s="25">
        <f>Raw_Orders!A3065</f>
        <v>3064</v>
      </c>
      <c r="B3065" s="25">
        <f>Raw_Orders!B3065</f>
        <v>3391</v>
      </c>
      <c r="C3065" s="30">
        <f>INT(Raw_Orders!C3065)</f>
        <v>42576</v>
      </c>
      <c r="D3065" s="25">
        <f t="shared" si="141"/>
        <v>2016</v>
      </c>
      <c r="E3065" s="25">
        <f t="shared" si="142"/>
        <v>7</v>
      </c>
      <c r="F3065" s="25" t="str">
        <f t="shared" si="143"/>
        <v>Jul</v>
      </c>
      <c r="G3065" s="25">
        <f>Raw_Orders!G3065</f>
        <v>373</v>
      </c>
      <c r="H3065" s="29">
        <f>Raw_Orders!K3065</f>
        <v>2103.38</v>
      </c>
      <c r="I3065" s="25">
        <f>INDEX(tblAccounts[sales_rep_id],MATCH(B3065,tblAccounts[id],0))</f>
        <v>321820</v>
      </c>
      <c r="J3065" s="25">
        <f>INDEX(tblReps[region_id],MATCH(I3065,tblReps[id],0))</f>
        <v>3</v>
      </c>
      <c r="K3065" s="25" t="str">
        <f>INDEX(tblRegions[name],MATCH(J3065,tblRegions[id],0))</f>
        <v>Southeast</v>
      </c>
    </row>
    <row r="3066" spans="1:11" ht="15" customHeight="1" x14ac:dyDescent="0.3">
      <c r="A3066" s="25">
        <f>Raw_Orders!A3066</f>
        <v>3065</v>
      </c>
      <c r="B3066" s="25">
        <f>Raw_Orders!B3066</f>
        <v>3391</v>
      </c>
      <c r="C3066" s="30">
        <f>INT(Raw_Orders!C3066)</f>
        <v>42606</v>
      </c>
      <c r="D3066" s="25">
        <f t="shared" si="141"/>
        <v>2016</v>
      </c>
      <c r="E3066" s="25">
        <f t="shared" si="142"/>
        <v>8</v>
      </c>
      <c r="F3066" s="25" t="str">
        <f t="shared" si="143"/>
        <v>Aug</v>
      </c>
      <c r="G3066" s="25">
        <f>Raw_Orders!G3066</f>
        <v>383</v>
      </c>
      <c r="H3066" s="29">
        <f>Raw_Orders!K3066</f>
        <v>2126.29</v>
      </c>
      <c r="I3066" s="25">
        <f>INDEX(tblAccounts[sales_rep_id],MATCH(B3066,tblAccounts[id],0))</f>
        <v>321820</v>
      </c>
      <c r="J3066" s="25">
        <f>INDEX(tblReps[region_id],MATCH(I3066,tblReps[id],0))</f>
        <v>3</v>
      </c>
      <c r="K3066" s="25" t="str">
        <f>INDEX(tblRegions[name],MATCH(J3066,tblRegions[id],0))</f>
        <v>Southeast</v>
      </c>
    </row>
    <row r="3067" spans="1:11" ht="15" customHeight="1" x14ac:dyDescent="0.3">
      <c r="A3067" s="25">
        <f>Raw_Orders!A3067</f>
        <v>3066</v>
      </c>
      <c r="B3067" s="25">
        <f>Raw_Orders!B3067</f>
        <v>3391</v>
      </c>
      <c r="C3067" s="30">
        <f>INT(Raw_Orders!C3067)</f>
        <v>42635</v>
      </c>
      <c r="D3067" s="25">
        <f t="shared" si="141"/>
        <v>2016</v>
      </c>
      <c r="E3067" s="25">
        <f t="shared" si="142"/>
        <v>9</v>
      </c>
      <c r="F3067" s="25" t="str">
        <f t="shared" si="143"/>
        <v>Sep</v>
      </c>
      <c r="G3067" s="25">
        <f>Raw_Orders!G3067</f>
        <v>349</v>
      </c>
      <c r="H3067" s="29">
        <f>Raw_Orders!K3067</f>
        <v>1811.51</v>
      </c>
      <c r="I3067" s="25">
        <f>INDEX(tblAccounts[sales_rep_id],MATCH(B3067,tblAccounts[id],0))</f>
        <v>321820</v>
      </c>
      <c r="J3067" s="25">
        <f>INDEX(tblReps[region_id],MATCH(I3067,tblReps[id],0))</f>
        <v>3</v>
      </c>
      <c r="K3067" s="25" t="str">
        <f>INDEX(tblRegions[name],MATCH(J3067,tblRegions[id],0))</f>
        <v>Southeast</v>
      </c>
    </row>
    <row r="3068" spans="1:11" ht="15" customHeight="1" x14ac:dyDescent="0.3">
      <c r="A3068" s="25">
        <f>Raw_Orders!A3068</f>
        <v>3067</v>
      </c>
      <c r="B3068" s="25">
        <f>Raw_Orders!B3068</f>
        <v>3391</v>
      </c>
      <c r="C3068" s="30">
        <f>INT(Raw_Orders!C3068)</f>
        <v>42664</v>
      </c>
      <c r="D3068" s="25">
        <f t="shared" si="141"/>
        <v>2016</v>
      </c>
      <c r="E3068" s="25">
        <f t="shared" si="142"/>
        <v>10</v>
      </c>
      <c r="F3068" s="25" t="str">
        <f t="shared" si="143"/>
        <v>Oct</v>
      </c>
      <c r="G3068" s="25">
        <f>Raw_Orders!G3068</f>
        <v>484</v>
      </c>
      <c r="H3068" s="29">
        <f>Raw_Orders!K3068</f>
        <v>2857.7</v>
      </c>
      <c r="I3068" s="25">
        <f>INDEX(tblAccounts[sales_rep_id],MATCH(B3068,tblAccounts[id],0))</f>
        <v>321820</v>
      </c>
      <c r="J3068" s="25">
        <f>INDEX(tblReps[region_id],MATCH(I3068,tblReps[id],0))</f>
        <v>3</v>
      </c>
      <c r="K3068" s="25" t="str">
        <f>INDEX(tblRegions[name],MATCH(J3068,tblRegions[id],0))</f>
        <v>Southeast</v>
      </c>
    </row>
    <row r="3069" spans="1:11" ht="15" customHeight="1" x14ac:dyDescent="0.3">
      <c r="A3069" s="25">
        <f>Raw_Orders!A3069</f>
        <v>3068</v>
      </c>
      <c r="B3069" s="25">
        <f>Raw_Orders!B3069</f>
        <v>3391</v>
      </c>
      <c r="C3069" s="30">
        <f>INT(Raw_Orders!C3069)</f>
        <v>42693</v>
      </c>
      <c r="D3069" s="25">
        <f t="shared" si="141"/>
        <v>2016</v>
      </c>
      <c r="E3069" s="25">
        <f t="shared" si="142"/>
        <v>11</v>
      </c>
      <c r="F3069" s="25" t="str">
        <f t="shared" si="143"/>
        <v>Nov</v>
      </c>
      <c r="G3069" s="25">
        <f>Raw_Orders!G3069</f>
        <v>336</v>
      </c>
      <c r="H3069" s="29">
        <f>Raw_Orders!K3069</f>
        <v>1777.29</v>
      </c>
      <c r="I3069" s="25">
        <f>INDEX(tblAccounts[sales_rep_id],MATCH(B3069,tblAccounts[id],0))</f>
        <v>321820</v>
      </c>
      <c r="J3069" s="25">
        <f>INDEX(tblReps[region_id],MATCH(I3069,tblReps[id],0))</f>
        <v>3</v>
      </c>
      <c r="K3069" s="25" t="str">
        <f>INDEX(tblRegions[name],MATCH(J3069,tblRegions[id],0))</f>
        <v>Southeast</v>
      </c>
    </row>
    <row r="3070" spans="1:11" ht="15" customHeight="1" x14ac:dyDescent="0.3">
      <c r="A3070" s="25">
        <f>Raw_Orders!A3070</f>
        <v>3069</v>
      </c>
      <c r="B3070" s="25">
        <f>Raw_Orders!B3070</f>
        <v>3391</v>
      </c>
      <c r="C3070" s="30">
        <f>INT(Raw_Orders!C3070)</f>
        <v>42722</v>
      </c>
      <c r="D3070" s="25">
        <f t="shared" si="141"/>
        <v>2016</v>
      </c>
      <c r="E3070" s="25">
        <f t="shared" si="142"/>
        <v>12</v>
      </c>
      <c r="F3070" s="25" t="str">
        <f t="shared" si="143"/>
        <v>Dec</v>
      </c>
      <c r="G3070" s="25">
        <f>Raw_Orders!G3070</f>
        <v>339</v>
      </c>
      <c r="H3070" s="29">
        <f>Raw_Orders!K3070</f>
        <v>1821.71</v>
      </c>
      <c r="I3070" s="25">
        <f>INDEX(tblAccounts[sales_rep_id],MATCH(B3070,tblAccounts[id],0))</f>
        <v>321820</v>
      </c>
      <c r="J3070" s="25">
        <f>INDEX(tblReps[region_id],MATCH(I3070,tblReps[id],0))</f>
        <v>3</v>
      </c>
      <c r="K3070" s="25" t="str">
        <f>INDEX(tblRegions[name],MATCH(J3070,tblRegions[id],0))</f>
        <v>Southeast</v>
      </c>
    </row>
    <row r="3071" spans="1:11" ht="15" customHeight="1" x14ac:dyDescent="0.3">
      <c r="A3071" s="25">
        <f>Raw_Orders!A3071</f>
        <v>3070</v>
      </c>
      <c r="B3071" s="25">
        <f>Raw_Orders!B3071</f>
        <v>3401</v>
      </c>
      <c r="C3071" s="30">
        <f>INT(Raw_Orders!C3071)</f>
        <v>42732</v>
      </c>
      <c r="D3071" s="25">
        <f t="shared" si="141"/>
        <v>2016</v>
      </c>
      <c r="E3071" s="25">
        <f t="shared" si="142"/>
        <v>12</v>
      </c>
      <c r="F3071" s="25" t="str">
        <f t="shared" si="143"/>
        <v>Dec</v>
      </c>
      <c r="G3071" s="25">
        <f>Raw_Orders!G3071</f>
        <v>185</v>
      </c>
      <c r="H3071" s="29">
        <f>Raw_Orders!K3071</f>
        <v>1113.29</v>
      </c>
      <c r="I3071" s="25">
        <f>INDEX(tblAccounts[sales_rep_id],MATCH(B3071,tblAccounts[id],0))</f>
        <v>321830</v>
      </c>
      <c r="J3071" s="25">
        <f>INDEX(tblReps[region_id],MATCH(I3071,tblReps[id],0))</f>
        <v>3</v>
      </c>
      <c r="K3071" s="25" t="str">
        <f>INDEX(tblRegions[name],MATCH(J3071,tblRegions[id],0))</f>
        <v>Southeast</v>
      </c>
    </row>
    <row r="3072" spans="1:11" ht="15" customHeight="1" x14ac:dyDescent="0.3">
      <c r="A3072" s="25">
        <f>Raw_Orders!A3072</f>
        <v>3071</v>
      </c>
      <c r="B3072" s="25">
        <f>Raw_Orders!B3072</f>
        <v>3411</v>
      </c>
      <c r="C3072" s="30">
        <f>INT(Raw_Orders!C3072)</f>
        <v>41621</v>
      </c>
      <c r="D3072" s="25">
        <f t="shared" si="141"/>
        <v>2013</v>
      </c>
      <c r="E3072" s="25">
        <f t="shared" si="142"/>
        <v>12</v>
      </c>
      <c r="F3072" s="25" t="str">
        <f t="shared" si="143"/>
        <v>Dec</v>
      </c>
      <c r="G3072" s="25">
        <f>Raw_Orders!G3072</f>
        <v>386</v>
      </c>
      <c r="H3072" s="29">
        <f>Raw_Orders!K3072</f>
        <v>2103.64</v>
      </c>
      <c r="I3072" s="25">
        <f>INDEX(tblAccounts[sales_rep_id],MATCH(B3072,tblAccounts[id],0))</f>
        <v>321840</v>
      </c>
      <c r="J3072" s="25">
        <f>INDEX(tblReps[region_id],MATCH(I3072,tblReps[id],0))</f>
        <v>3</v>
      </c>
      <c r="K3072" s="25" t="str">
        <f>INDEX(tblRegions[name],MATCH(J3072,tblRegions[id],0))</f>
        <v>Southeast</v>
      </c>
    </row>
    <row r="3073" spans="1:11" ht="15" customHeight="1" x14ac:dyDescent="0.3">
      <c r="A3073" s="25">
        <f>Raw_Orders!A3073</f>
        <v>3072</v>
      </c>
      <c r="B3073" s="25">
        <f>Raw_Orders!B3073</f>
        <v>3411</v>
      </c>
      <c r="C3073" s="30">
        <f>INT(Raw_Orders!C3073)</f>
        <v>41650</v>
      </c>
      <c r="D3073" s="25">
        <f t="shared" si="141"/>
        <v>2014</v>
      </c>
      <c r="E3073" s="25">
        <f t="shared" si="142"/>
        <v>1</v>
      </c>
      <c r="F3073" s="25" t="str">
        <f t="shared" si="143"/>
        <v>Jan</v>
      </c>
      <c r="G3073" s="25">
        <f>Raw_Orders!G3073</f>
        <v>300</v>
      </c>
      <c r="H3073" s="29">
        <f>Raw_Orders!K3073</f>
        <v>1507</v>
      </c>
      <c r="I3073" s="25">
        <f>INDEX(tblAccounts[sales_rep_id],MATCH(B3073,tblAccounts[id],0))</f>
        <v>321840</v>
      </c>
      <c r="J3073" s="25">
        <f>INDEX(tblReps[region_id],MATCH(I3073,tblReps[id],0))</f>
        <v>3</v>
      </c>
      <c r="K3073" s="25" t="str">
        <f>INDEX(tblRegions[name],MATCH(J3073,tblRegions[id],0))</f>
        <v>Southeast</v>
      </c>
    </row>
    <row r="3074" spans="1:11" ht="15" customHeight="1" x14ac:dyDescent="0.3">
      <c r="A3074" s="25">
        <f>Raw_Orders!A3074</f>
        <v>3073</v>
      </c>
      <c r="B3074" s="25">
        <f>Raw_Orders!B3074</f>
        <v>3411</v>
      </c>
      <c r="C3074" s="30">
        <f>INT(Raw_Orders!C3074)</f>
        <v>41679</v>
      </c>
      <c r="D3074" s="25">
        <f t="shared" ref="D3074:D3137" si="144">YEAR(C3074)</f>
        <v>2014</v>
      </c>
      <c r="E3074" s="25">
        <f t="shared" ref="E3074:E3137" si="145">MONTH(C3074)</f>
        <v>2</v>
      </c>
      <c r="F3074" s="25" t="str">
        <f t="shared" ref="F3074:F3137" si="146">TEXT(C3074,"mmm")</f>
        <v>Feb</v>
      </c>
      <c r="G3074" s="25">
        <f>Raw_Orders!G3074</f>
        <v>333</v>
      </c>
      <c r="H3074" s="29">
        <f>Raw_Orders!K3074</f>
        <v>1768.09</v>
      </c>
      <c r="I3074" s="25">
        <f>INDEX(tblAccounts[sales_rep_id],MATCH(B3074,tblAccounts[id],0))</f>
        <v>321840</v>
      </c>
      <c r="J3074" s="25">
        <f>INDEX(tblReps[region_id],MATCH(I3074,tblReps[id],0))</f>
        <v>3</v>
      </c>
      <c r="K3074" s="25" t="str">
        <f>INDEX(tblRegions[name],MATCH(J3074,tblRegions[id],0))</f>
        <v>Southeast</v>
      </c>
    </row>
    <row r="3075" spans="1:11" ht="15" customHeight="1" x14ac:dyDescent="0.3">
      <c r="A3075" s="25">
        <f>Raw_Orders!A3075</f>
        <v>3074</v>
      </c>
      <c r="B3075" s="25">
        <f>Raw_Orders!B3075</f>
        <v>3411</v>
      </c>
      <c r="C3075" s="30">
        <f>INT(Raw_Orders!C3075)</f>
        <v>41709</v>
      </c>
      <c r="D3075" s="25">
        <f t="shared" si="144"/>
        <v>2014</v>
      </c>
      <c r="E3075" s="25">
        <f t="shared" si="145"/>
        <v>3</v>
      </c>
      <c r="F3075" s="25" t="str">
        <f t="shared" si="146"/>
        <v>Mar</v>
      </c>
      <c r="G3075" s="25">
        <f>Raw_Orders!G3075</f>
        <v>310</v>
      </c>
      <c r="H3075" s="29">
        <f>Raw_Orders!K3075</f>
        <v>1584.46</v>
      </c>
      <c r="I3075" s="25">
        <f>INDEX(tblAccounts[sales_rep_id],MATCH(B3075,tblAccounts[id],0))</f>
        <v>321840</v>
      </c>
      <c r="J3075" s="25">
        <f>INDEX(tblReps[region_id],MATCH(I3075,tblReps[id],0))</f>
        <v>3</v>
      </c>
      <c r="K3075" s="25" t="str">
        <f>INDEX(tblRegions[name],MATCH(J3075,tblRegions[id],0))</f>
        <v>Southeast</v>
      </c>
    </row>
    <row r="3076" spans="1:11" ht="15" customHeight="1" x14ac:dyDescent="0.3">
      <c r="A3076" s="25">
        <f>Raw_Orders!A3076</f>
        <v>3075</v>
      </c>
      <c r="B3076" s="25">
        <f>Raw_Orders!B3076</f>
        <v>3411</v>
      </c>
      <c r="C3076" s="30">
        <f>INT(Raw_Orders!C3076)</f>
        <v>41738</v>
      </c>
      <c r="D3076" s="25">
        <f t="shared" si="144"/>
        <v>2014</v>
      </c>
      <c r="E3076" s="25">
        <f t="shared" si="145"/>
        <v>4</v>
      </c>
      <c r="F3076" s="25" t="str">
        <f t="shared" si="146"/>
        <v>Apr</v>
      </c>
      <c r="G3076" s="25">
        <f>Raw_Orders!G3076</f>
        <v>222</v>
      </c>
      <c r="H3076" s="29">
        <f>Raw_Orders!K3076</f>
        <v>1135.28</v>
      </c>
      <c r="I3076" s="25">
        <f>INDEX(tblAccounts[sales_rep_id],MATCH(B3076,tblAccounts[id],0))</f>
        <v>321840</v>
      </c>
      <c r="J3076" s="25">
        <f>INDEX(tblReps[region_id],MATCH(I3076,tblReps[id],0))</f>
        <v>3</v>
      </c>
      <c r="K3076" s="25" t="str">
        <f>INDEX(tblRegions[name],MATCH(J3076,tblRegions[id],0))</f>
        <v>Southeast</v>
      </c>
    </row>
    <row r="3077" spans="1:11" ht="15" customHeight="1" x14ac:dyDescent="0.3">
      <c r="A3077" s="25">
        <f>Raw_Orders!A3077</f>
        <v>3076</v>
      </c>
      <c r="B3077" s="25">
        <f>Raw_Orders!B3077</f>
        <v>3411</v>
      </c>
      <c r="C3077" s="30">
        <f>INT(Raw_Orders!C3077)</f>
        <v>41767</v>
      </c>
      <c r="D3077" s="25">
        <f t="shared" si="144"/>
        <v>2014</v>
      </c>
      <c r="E3077" s="25">
        <f t="shared" si="145"/>
        <v>5</v>
      </c>
      <c r="F3077" s="25" t="str">
        <f t="shared" si="146"/>
        <v>May</v>
      </c>
      <c r="G3077" s="25">
        <f>Raw_Orders!G3077</f>
        <v>325</v>
      </c>
      <c r="H3077" s="29">
        <f>Raw_Orders!K3077</f>
        <v>1757.58</v>
      </c>
      <c r="I3077" s="25">
        <f>INDEX(tblAccounts[sales_rep_id],MATCH(B3077,tblAccounts[id],0))</f>
        <v>321840</v>
      </c>
      <c r="J3077" s="25">
        <f>INDEX(tblReps[region_id],MATCH(I3077,tblReps[id],0))</f>
        <v>3</v>
      </c>
      <c r="K3077" s="25" t="str">
        <f>INDEX(tblRegions[name],MATCH(J3077,tblRegions[id],0))</f>
        <v>Southeast</v>
      </c>
    </row>
    <row r="3078" spans="1:11" ht="15" customHeight="1" x14ac:dyDescent="0.3">
      <c r="A3078" s="25">
        <f>Raw_Orders!A3078</f>
        <v>3077</v>
      </c>
      <c r="B3078" s="25">
        <f>Raw_Orders!B3078</f>
        <v>3411</v>
      </c>
      <c r="C3078" s="30">
        <f>INT(Raw_Orders!C3078)</f>
        <v>41796</v>
      </c>
      <c r="D3078" s="25">
        <f t="shared" si="144"/>
        <v>2014</v>
      </c>
      <c r="E3078" s="25">
        <f t="shared" si="145"/>
        <v>6</v>
      </c>
      <c r="F3078" s="25" t="str">
        <f t="shared" si="146"/>
        <v>Jun</v>
      </c>
      <c r="G3078" s="25">
        <f>Raw_Orders!G3078</f>
        <v>319</v>
      </c>
      <c r="H3078" s="29">
        <f>Raw_Orders!K3078</f>
        <v>1687.56</v>
      </c>
      <c r="I3078" s="25">
        <f>INDEX(tblAccounts[sales_rep_id],MATCH(B3078,tblAccounts[id],0))</f>
        <v>321840</v>
      </c>
      <c r="J3078" s="25">
        <f>INDEX(tblReps[region_id],MATCH(I3078,tblReps[id],0))</f>
        <v>3</v>
      </c>
      <c r="K3078" s="25" t="str">
        <f>INDEX(tblRegions[name],MATCH(J3078,tblRegions[id],0))</f>
        <v>Southeast</v>
      </c>
    </row>
    <row r="3079" spans="1:11" ht="15" customHeight="1" x14ac:dyDescent="0.3">
      <c r="A3079" s="25">
        <f>Raw_Orders!A3079</f>
        <v>3078</v>
      </c>
      <c r="B3079" s="25">
        <f>Raw_Orders!B3079</f>
        <v>3411</v>
      </c>
      <c r="C3079" s="30">
        <f>INT(Raw_Orders!C3079)</f>
        <v>41826</v>
      </c>
      <c r="D3079" s="25">
        <f t="shared" si="144"/>
        <v>2014</v>
      </c>
      <c r="E3079" s="25">
        <f t="shared" si="145"/>
        <v>7</v>
      </c>
      <c r="F3079" s="25" t="str">
        <f t="shared" si="146"/>
        <v>Jul</v>
      </c>
      <c r="G3079" s="25">
        <f>Raw_Orders!G3079</f>
        <v>303</v>
      </c>
      <c r="H3079" s="29">
        <f>Raw_Orders!K3079</f>
        <v>1562.05</v>
      </c>
      <c r="I3079" s="25">
        <f>INDEX(tblAccounts[sales_rep_id],MATCH(B3079,tblAccounts[id],0))</f>
        <v>321840</v>
      </c>
      <c r="J3079" s="25">
        <f>INDEX(tblReps[region_id],MATCH(I3079,tblReps[id],0))</f>
        <v>3</v>
      </c>
      <c r="K3079" s="25" t="str">
        <f>INDEX(tblRegions[name],MATCH(J3079,tblRegions[id],0))</f>
        <v>Southeast</v>
      </c>
    </row>
    <row r="3080" spans="1:11" ht="15" customHeight="1" x14ac:dyDescent="0.3">
      <c r="A3080" s="25">
        <f>Raw_Orders!A3080</f>
        <v>3079</v>
      </c>
      <c r="B3080" s="25">
        <f>Raw_Orders!B3080</f>
        <v>3411</v>
      </c>
      <c r="C3080" s="30">
        <f>INT(Raw_Orders!C3080)</f>
        <v>41856</v>
      </c>
      <c r="D3080" s="25">
        <f t="shared" si="144"/>
        <v>2014</v>
      </c>
      <c r="E3080" s="25">
        <f t="shared" si="145"/>
        <v>8</v>
      </c>
      <c r="F3080" s="25" t="str">
        <f t="shared" si="146"/>
        <v>Aug</v>
      </c>
      <c r="G3080" s="25">
        <f>Raw_Orders!G3080</f>
        <v>461</v>
      </c>
      <c r="H3080" s="29">
        <f>Raw_Orders!K3080</f>
        <v>2731.24</v>
      </c>
      <c r="I3080" s="25">
        <f>INDEX(tblAccounts[sales_rep_id],MATCH(B3080,tblAccounts[id],0))</f>
        <v>321840</v>
      </c>
      <c r="J3080" s="25">
        <f>INDEX(tblReps[region_id],MATCH(I3080,tblReps[id],0))</f>
        <v>3</v>
      </c>
      <c r="K3080" s="25" t="str">
        <f>INDEX(tblRegions[name],MATCH(J3080,tblRegions[id],0))</f>
        <v>Southeast</v>
      </c>
    </row>
    <row r="3081" spans="1:11" ht="15" customHeight="1" x14ac:dyDescent="0.3">
      <c r="A3081" s="25">
        <f>Raw_Orders!A3081</f>
        <v>3080</v>
      </c>
      <c r="B3081" s="25">
        <f>Raw_Orders!B3081</f>
        <v>3411</v>
      </c>
      <c r="C3081" s="30">
        <f>INT(Raw_Orders!C3081)</f>
        <v>41885</v>
      </c>
      <c r="D3081" s="25">
        <f t="shared" si="144"/>
        <v>2014</v>
      </c>
      <c r="E3081" s="25">
        <f t="shared" si="145"/>
        <v>9</v>
      </c>
      <c r="F3081" s="25" t="str">
        <f t="shared" si="146"/>
        <v>Sep</v>
      </c>
      <c r="G3081" s="25">
        <f>Raw_Orders!G3081</f>
        <v>356</v>
      </c>
      <c r="H3081" s="29">
        <f>Raw_Orders!K3081</f>
        <v>1979.16</v>
      </c>
      <c r="I3081" s="25">
        <f>INDEX(tblAccounts[sales_rep_id],MATCH(B3081,tblAccounts[id],0))</f>
        <v>321840</v>
      </c>
      <c r="J3081" s="25">
        <f>INDEX(tblReps[region_id],MATCH(I3081,tblReps[id],0))</f>
        <v>3</v>
      </c>
      <c r="K3081" s="25" t="str">
        <f>INDEX(tblRegions[name],MATCH(J3081,tblRegions[id],0))</f>
        <v>Southeast</v>
      </c>
    </row>
    <row r="3082" spans="1:11" ht="15" customHeight="1" x14ac:dyDescent="0.3">
      <c r="A3082" s="25">
        <f>Raw_Orders!A3082</f>
        <v>3081</v>
      </c>
      <c r="B3082" s="25">
        <f>Raw_Orders!B3082</f>
        <v>3411</v>
      </c>
      <c r="C3082" s="30">
        <f>INT(Raw_Orders!C3082)</f>
        <v>41915</v>
      </c>
      <c r="D3082" s="25">
        <f t="shared" si="144"/>
        <v>2014</v>
      </c>
      <c r="E3082" s="25">
        <f t="shared" si="145"/>
        <v>10</v>
      </c>
      <c r="F3082" s="25" t="str">
        <f t="shared" si="146"/>
        <v>Oct</v>
      </c>
      <c r="G3082" s="25">
        <f>Raw_Orders!G3082</f>
        <v>366</v>
      </c>
      <c r="H3082" s="29">
        <f>Raw_Orders!K3082</f>
        <v>2002.74</v>
      </c>
      <c r="I3082" s="25">
        <f>INDEX(tblAccounts[sales_rep_id],MATCH(B3082,tblAccounts[id],0))</f>
        <v>321840</v>
      </c>
      <c r="J3082" s="25">
        <f>INDEX(tblReps[region_id],MATCH(I3082,tblReps[id],0))</f>
        <v>3</v>
      </c>
      <c r="K3082" s="25" t="str">
        <f>INDEX(tblRegions[name],MATCH(J3082,tblRegions[id],0))</f>
        <v>Southeast</v>
      </c>
    </row>
    <row r="3083" spans="1:11" ht="15" customHeight="1" x14ac:dyDescent="0.3">
      <c r="A3083" s="25">
        <f>Raw_Orders!A3083</f>
        <v>3082</v>
      </c>
      <c r="B3083" s="25">
        <f>Raw_Orders!B3083</f>
        <v>3411</v>
      </c>
      <c r="C3083" s="30">
        <f>INT(Raw_Orders!C3083)</f>
        <v>41944</v>
      </c>
      <c r="D3083" s="25">
        <f t="shared" si="144"/>
        <v>2014</v>
      </c>
      <c r="E3083" s="25">
        <f t="shared" si="145"/>
        <v>11</v>
      </c>
      <c r="F3083" s="25" t="str">
        <f t="shared" si="146"/>
        <v>Nov</v>
      </c>
      <c r="G3083" s="25">
        <f>Raw_Orders!G3083</f>
        <v>351</v>
      </c>
      <c r="H3083" s="29">
        <f>Raw_Orders!K3083</f>
        <v>1914.72</v>
      </c>
      <c r="I3083" s="25">
        <f>INDEX(tblAccounts[sales_rep_id],MATCH(B3083,tblAccounts[id],0))</f>
        <v>321840</v>
      </c>
      <c r="J3083" s="25">
        <f>INDEX(tblReps[region_id],MATCH(I3083,tblReps[id],0))</f>
        <v>3</v>
      </c>
      <c r="K3083" s="25" t="str">
        <f>INDEX(tblRegions[name],MATCH(J3083,tblRegions[id],0))</f>
        <v>Southeast</v>
      </c>
    </row>
    <row r="3084" spans="1:11" ht="15" customHeight="1" x14ac:dyDescent="0.3">
      <c r="A3084" s="25">
        <f>Raw_Orders!A3084</f>
        <v>3083</v>
      </c>
      <c r="B3084" s="25">
        <f>Raw_Orders!B3084</f>
        <v>3411</v>
      </c>
      <c r="C3084" s="30">
        <f>INT(Raw_Orders!C3084)</f>
        <v>41973</v>
      </c>
      <c r="D3084" s="25">
        <f t="shared" si="144"/>
        <v>2014</v>
      </c>
      <c r="E3084" s="25">
        <f t="shared" si="145"/>
        <v>11</v>
      </c>
      <c r="F3084" s="25" t="str">
        <f t="shared" si="146"/>
        <v>Nov</v>
      </c>
      <c r="G3084" s="25">
        <f>Raw_Orders!G3084</f>
        <v>390</v>
      </c>
      <c r="H3084" s="29">
        <f>Raw_Orders!K3084</f>
        <v>2230.1</v>
      </c>
      <c r="I3084" s="25">
        <f>INDEX(tblAccounts[sales_rep_id],MATCH(B3084,tblAccounts[id],0))</f>
        <v>321840</v>
      </c>
      <c r="J3084" s="25">
        <f>INDEX(tblReps[region_id],MATCH(I3084,tblReps[id],0))</f>
        <v>3</v>
      </c>
      <c r="K3084" s="25" t="str">
        <f>INDEX(tblRegions[name],MATCH(J3084,tblRegions[id],0))</f>
        <v>Southeast</v>
      </c>
    </row>
    <row r="3085" spans="1:11" ht="15" customHeight="1" x14ac:dyDescent="0.3">
      <c r="A3085" s="25">
        <f>Raw_Orders!A3085</f>
        <v>3084</v>
      </c>
      <c r="B3085" s="25">
        <f>Raw_Orders!B3085</f>
        <v>3411</v>
      </c>
      <c r="C3085" s="30">
        <f>INT(Raw_Orders!C3085)</f>
        <v>42002</v>
      </c>
      <c r="D3085" s="25">
        <f t="shared" si="144"/>
        <v>2014</v>
      </c>
      <c r="E3085" s="25">
        <f t="shared" si="145"/>
        <v>12</v>
      </c>
      <c r="F3085" s="25" t="str">
        <f t="shared" si="146"/>
        <v>Dec</v>
      </c>
      <c r="G3085" s="25">
        <f>Raw_Orders!G3085</f>
        <v>320</v>
      </c>
      <c r="H3085" s="29">
        <f>Raw_Orders!K3085</f>
        <v>1695.66</v>
      </c>
      <c r="I3085" s="25">
        <f>INDEX(tblAccounts[sales_rep_id],MATCH(B3085,tblAccounts[id],0))</f>
        <v>321840</v>
      </c>
      <c r="J3085" s="25">
        <f>INDEX(tblReps[region_id],MATCH(I3085,tblReps[id],0))</f>
        <v>3</v>
      </c>
      <c r="K3085" s="25" t="str">
        <f>INDEX(tblRegions[name],MATCH(J3085,tblRegions[id],0))</f>
        <v>Southeast</v>
      </c>
    </row>
    <row r="3086" spans="1:11" ht="15" customHeight="1" x14ac:dyDescent="0.3">
      <c r="A3086" s="25">
        <f>Raw_Orders!A3086</f>
        <v>3085</v>
      </c>
      <c r="B3086" s="25">
        <f>Raw_Orders!B3086</f>
        <v>3411</v>
      </c>
      <c r="C3086" s="30">
        <f>INT(Raw_Orders!C3086)</f>
        <v>42032</v>
      </c>
      <c r="D3086" s="25">
        <f t="shared" si="144"/>
        <v>2015</v>
      </c>
      <c r="E3086" s="25">
        <f t="shared" si="145"/>
        <v>1</v>
      </c>
      <c r="F3086" s="25" t="str">
        <f t="shared" si="146"/>
        <v>Jan</v>
      </c>
      <c r="G3086" s="25">
        <f>Raw_Orders!G3086</f>
        <v>334</v>
      </c>
      <c r="H3086" s="29">
        <f>Raw_Orders!K3086</f>
        <v>1772.96</v>
      </c>
      <c r="I3086" s="25">
        <f>INDEX(tblAccounts[sales_rep_id],MATCH(B3086,tblAccounts[id],0))</f>
        <v>321840</v>
      </c>
      <c r="J3086" s="25">
        <f>INDEX(tblReps[region_id],MATCH(I3086,tblReps[id],0))</f>
        <v>3</v>
      </c>
      <c r="K3086" s="25" t="str">
        <f>INDEX(tblRegions[name],MATCH(J3086,tblRegions[id],0))</f>
        <v>Southeast</v>
      </c>
    </row>
    <row r="3087" spans="1:11" ht="15" customHeight="1" x14ac:dyDescent="0.3">
      <c r="A3087" s="25">
        <f>Raw_Orders!A3087</f>
        <v>3086</v>
      </c>
      <c r="B3087" s="25">
        <f>Raw_Orders!B3087</f>
        <v>3411</v>
      </c>
      <c r="C3087" s="30">
        <f>INT(Raw_Orders!C3087)</f>
        <v>42062</v>
      </c>
      <c r="D3087" s="25">
        <f t="shared" si="144"/>
        <v>2015</v>
      </c>
      <c r="E3087" s="25">
        <f t="shared" si="145"/>
        <v>2</v>
      </c>
      <c r="F3087" s="25" t="str">
        <f t="shared" si="146"/>
        <v>Feb</v>
      </c>
      <c r="G3087" s="25">
        <f>Raw_Orders!G3087</f>
        <v>413</v>
      </c>
      <c r="H3087" s="29">
        <f>Raw_Orders!K3087</f>
        <v>2381.25</v>
      </c>
      <c r="I3087" s="25">
        <f>INDEX(tblAccounts[sales_rep_id],MATCH(B3087,tblAccounts[id],0))</f>
        <v>321840</v>
      </c>
      <c r="J3087" s="25">
        <f>INDEX(tblReps[region_id],MATCH(I3087,tblReps[id],0))</f>
        <v>3</v>
      </c>
      <c r="K3087" s="25" t="str">
        <f>INDEX(tblRegions[name],MATCH(J3087,tblRegions[id],0))</f>
        <v>Southeast</v>
      </c>
    </row>
    <row r="3088" spans="1:11" ht="15" customHeight="1" x14ac:dyDescent="0.3">
      <c r="A3088" s="25">
        <f>Raw_Orders!A3088</f>
        <v>3087</v>
      </c>
      <c r="B3088" s="25">
        <f>Raw_Orders!B3088</f>
        <v>3411</v>
      </c>
      <c r="C3088" s="30">
        <f>INT(Raw_Orders!C3088)</f>
        <v>42091</v>
      </c>
      <c r="D3088" s="25">
        <f t="shared" si="144"/>
        <v>2015</v>
      </c>
      <c r="E3088" s="25">
        <f t="shared" si="145"/>
        <v>3</v>
      </c>
      <c r="F3088" s="25" t="str">
        <f t="shared" si="146"/>
        <v>Mar</v>
      </c>
      <c r="G3088" s="25">
        <f>Raw_Orders!G3088</f>
        <v>445</v>
      </c>
      <c r="H3088" s="29">
        <f>Raw_Orders!K3088</f>
        <v>2604.63</v>
      </c>
      <c r="I3088" s="25">
        <f>INDEX(tblAccounts[sales_rep_id],MATCH(B3088,tblAccounts[id],0))</f>
        <v>321840</v>
      </c>
      <c r="J3088" s="25">
        <f>INDEX(tblReps[region_id],MATCH(I3088,tblReps[id],0))</f>
        <v>3</v>
      </c>
      <c r="K3088" s="25" t="str">
        <f>INDEX(tblRegions[name],MATCH(J3088,tblRegions[id],0))</f>
        <v>Southeast</v>
      </c>
    </row>
    <row r="3089" spans="1:11" ht="15" customHeight="1" x14ac:dyDescent="0.3">
      <c r="A3089" s="25">
        <f>Raw_Orders!A3089</f>
        <v>3088</v>
      </c>
      <c r="B3089" s="25">
        <f>Raw_Orders!B3089</f>
        <v>3411</v>
      </c>
      <c r="C3089" s="30">
        <f>INT(Raw_Orders!C3089)</f>
        <v>42121</v>
      </c>
      <c r="D3089" s="25">
        <f t="shared" si="144"/>
        <v>2015</v>
      </c>
      <c r="E3089" s="25">
        <f t="shared" si="145"/>
        <v>4</v>
      </c>
      <c r="F3089" s="25" t="str">
        <f t="shared" si="146"/>
        <v>Apr</v>
      </c>
      <c r="G3089" s="25">
        <f>Raw_Orders!G3089</f>
        <v>326</v>
      </c>
      <c r="H3089" s="29">
        <f>Raw_Orders!K3089</f>
        <v>1695.6</v>
      </c>
      <c r="I3089" s="25">
        <f>INDEX(tblAccounts[sales_rep_id],MATCH(B3089,tblAccounts[id],0))</f>
        <v>321840</v>
      </c>
      <c r="J3089" s="25">
        <f>INDEX(tblReps[region_id],MATCH(I3089,tblReps[id],0))</f>
        <v>3</v>
      </c>
      <c r="K3089" s="25" t="str">
        <f>INDEX(tblRegions[name],MATCH(J3089,tblRegions[id],0))</f>
        <v>Southeast</v>
      </c>
    </row>
    <row r="3090" spans="1:11" ht="15" customHeight="1" x14ac:dyDescent="0.3">
      <c r="A3090" s="25">
        <f>Raw_Orders!A3090</f>
        <v>3089</v>
      </c>
      <c r="B3090" s="25">
        <f>Raw_Orders!B3090</f>
        <v>3411</v>
      </c>
      <c r="C3090" s="30">
        <f>INT(Raw_Orders!C3090)</f>
        <v>42150</v>
      </c>
      <c r="D3090" s="25">
        <f t="shared" si="144"/>
        <v>2015</v>
      </c>
      <c r="E3090" s="25">
        <f t="shared" si="145"/>
        <v>5</v>
      </c>
      <c r="F3090" s="25" t="str">
        <f t="shared" si="146"/>
        <v>May</v>
      </c>
      <c r="G3090" s="25">
        <f>Raw_Orders!G3090</f>
        <v>336</v>
      </c>
      <c r="H3090" s="29">
        <f>Raw_Orders!K3090</f>
        <v>1768.59</v>
      </c>
      <c r="I3090" s="25">
        <f>INDEX(tblAccounts[sales_rep_id],MATCH(B3090,tblAccounts[id],0))</f>
        <v>321840</v>
      </c>
      <c r="J3090" s="25">
        <f>INDEX(tblReps[region_id],MATCH(I3090,tblReps[id],0))</f>
        <v>3</v>
      </c>
      <c r="K3090" s="25" t="str">
        <f>INDEX(tblRegions[name],MATCH(J3090,tblRegions[id],0))</f>
        <v>Southeast</v>
      </c>
    </row>
    <row r="3091" spans="1:11" ht="15" customHeight="1" x14ac:dyDescent="0.3">
      <c r="A3091" s="25">
        <f>Raw_Orders!A3091</f>
        <v>3090</v>
      </c>
      <c r="B3091" s="25">
        <f>Raw_Orders!B3091</f>
        <v>3411</v>
      </c>
      <c r="C3091" s="30">
        <f>INT(Raw_Orders!C3091)</f>
        <v>42179</v>
      </c>
      <c r="D3091" s="25">
        <f t="shared" si="144"/>
        <v>2015</v>
      </c>
      <c r="E3091" s="25">
        <f t="shared" si="145"/>
        <v>6</v>
      </c>
      <c r="F3091" s="25" t="str">
        <f t="shared" si="146"/>
        <v>Jun</v>
      </c>
      <c r="G3091" s="25">
        <f>Raw_Orders!G3091</f>
        <v>331</v>
      </c>
      <c r="H3091" s="29">
        <f>Raw_Orders!K3091</f>
        <v>1735.49</v>
      </c>
      <c r="I3091" s="25">
        <f>INDEX(tblAccounts[sales_rep_id],MATCH(B3091,tblAccounts[id],0))</f>
        <v>321840</v>
      </c>
      <c r="J3091" s="25">
        <f>INDEX(tblReps[region_id],MATCH(I3091,tblReps[id],0))</f>
        <v>3</v>
      </c>
      <c r="K3091" s="25" t="str">
        <f>INDEX(tblRegions[name],MATCH(J3091,tblRegions[id],0))</f>
        <v>Southeast</v>
      </c>
    </row>
    <row r="3092" spans="1:11" ht="15" customHeight="1" x14ac:dyDescent="0.3">
      <c r="A3092" s="25">
        <f>Raw_Orders!A3092</f>
        <v>3091</v>
      </c>
      <c r="B3092" s="25">
        <f>Raw_Orders!B3092</f>
        <v>3411</v>
      </c>
      <c r="C3092" s="30">
        <f>INT(Raw_Orders!C3092)</f>
        <v>42208</v>
      </c>
      <c r="D3092" s="25">
        <f t="shared" si="144"/>
        <v>2015</v>
      </c>
      <c r="E3092" s="25">
        <f t="shared" si="145"/>
        <v>7</v>
      </c>
      <c r="F3092" s="25" t="str">
        <f t="shared" si="146"/>
        <v>Jul</v>
      </c>
      <c r="G3092" s="25">
        <f>Raw_Orders!G3092</f>
        <v>425</v>
      </c>
      <c r="H3092" s="29">
        <f>Raw_Orders!K3092</f>
        <v>2255.34</v>
      </c>
      <c r="I3092" s="25">
        <f>INDEX(tblAccounts[sales_rep_id],MATCH(B3092,tblAccounts[id],0))</f>
        <v>321840</v>
      </c>
      <c r="J3092" s="25">
        <f>INDEX(tblReps[region_id],MATCH(I3092,tblReps[id],0))</f>
        <v>3</v>
      </c>
      <c r="K3092" s="25" t="str">
        <f>INDEX(tblRegions[name],MATCH(J3092,tblRegions[id],0))</f>
        <v>Southeast</v>
      </c>
    </row>
    <row r="3093" spans="1:11" ht="15" customHeight="1" x14ac:dyDescent="0.3">
      <c r="A3093" s="25">
        <f>Raw_Orders!A3093</f>
        <v>3092</v>
      </c>
      <c r="B3093" s="25">
        <f>Raw_Orders!B3093</f>
        <v>3411</v>
      </c>
      <c r="C3093" s="30">
        <f>INT(Raw_Orders!C3093)</f>
        <v>42238</v>
      </c>
      <c r="D3093" s="25">
        <f t="shared" si="144"/>
        <v>2015</v>
      </c>
      <c r="E3093" s="25">
        <f t="shared" si="145"/>
        <v>8</v>
      </c>
      <c r="F3093" s="25" t="str">
        <f t="shared" si="146"/>
        <v>Aug</v>
      </c>
      <c r="G3093" s="25">
        <f>Raw_Orders!G3093</f>
        <v>356</v>
      </c>
      <c r="H3093" s="29">
        <f>Raw_Orders!K3093</f>
        <v>1913.94</v>
      </c>
      <c r="I3093" s="25">
        <f>INDEX(tblAccounts[sales_rep_id],MATCH(B3093,tblAccounts[id],0))</f>
        <v>321840</v>
      </c>
      <c r="J3093" s="25">
        <f>INDEX(tblReps[region_id],MATCH(I3093,tblReps[id],0))</f>
        <v>3</v>
      </c>
      <c r="K3093" s="25" t="str">
        <f>INDEX(tblRegions[name],MATCH(J3093,tblRegions[id],0))</f>
        <v>Southeast</v>
      </c>
    </row>
    <row r="3094" spans="1:11" ht="15" customHeight="1" x14ac:dyDescent="0.3">
      <c r="A3094" s="25">
        <f>Raw_Orders!A3094</f>
        <v>3093</v>
      </c>
      <c r="B3094" s="25">
        <f>Raw_Orders!B3094</f>
        <v>3411</v>
      </c>
      <c r="C3094" s="30">
        <f>INT(Raw_Orders!C3094)</f>
        <v>42268</v>
      </c>
      <c r="D3094" s="25">
        <f t="shared" si="144"/>
        <v>2015</v>
      </c>
      <c r="E3094" s="25">
        <f t="shared" si="145"/>
        <v>9</v>
      </c>
      <c r="F3094" s="25" t="str">
        <f t="shared" si="146"/>
        <v>Sep</v>
      </c>
      <c r="G3094" s="25">
        <f>Raw_Orders!G3094</f>
        <v>207</v>
      </c>
      <c r="H3094" s="29">
        <f>Raw_Orders!K3094</f>
        <v>1175.43</v>
      </c>
      <c r="I3094" s="25">
        <f>INDEX(tblAccounts[sales_rep_id],MATCH(B3094,tblAccounts[id],0))</f>
        <v>321840</v>
      </c>
      <c r="J3094" s="25">
        <f>INDEX(tblReps[region_id],MATCH(I3094,tblReps[id],0))</f>
        <v>3</v>
      </c>
      <c r="K3094" s="25" t="str">
        <f>INDEX(tblRegions[name],MATCH(J3094,tblRegions[id],0))</f>
        <v>Southeast</v>
      </c>
    </row>
    <row r="3095" spans="1:11" ht="15" customHeight="1" x14ac:dyDescent="0.3">
      <c r="A3095" s="25">
        <f>Raw_Orders!A3095</f>
        <v>3094</v>
      </c>
      <c r="B3095" s="25">
        <f>Raw_Orders!B3095</f>
        <v>3411</v>
      </c>
      <c r="C3095" s="30">
        <f>INT(Raw_Orders!C3095)</f>
        <v>42298</v>
      </c>
      <c r="D3095" s="25">
        <f t="shared" si="144"/>
        <v>2015</v>
      </c>
      <c r="E3095" s="25">
        <f t="shared" si="145"/>
        <v>10</v>
      </c>
      <c r="F3095" s="25" t="str">
        <f t="shared" si="146"/>
        <v>Oct</v>
      </c>
      <c r="G3095" s="25">
        <f>Raw_Orders!G3095</f>
        <v>350</v>
      </c>
      <c r="H3095" s="29">
        <f>Raw_Orders!K3095</f>
        <v>1919.16</v>
      </c>
      <c r="I3095" s="25">
        <f>INDEX(tblAccounts[sales_rep_id],MATCH(B3095,tblAccounts[id],0))</f>
        <v>321840</v>
      </c>
      <c r="J3095" s="25">
        <f>INDEX(tblReps[region_id],MATCH(I3095,tblReps[id],0))</f>
        <v>3</v>
      </c>
      <c r="K3095" s="25" t="str">
        <f>INDEX(tblRegions[name],MATCH(J3095,tblRegions[id],0))</f>
        <v>Southeast</v>
      </c>
    </row>
    <row r="3096" spans="1:11" ht="15" customHeight="1" x14ac:dyDescent="0.3">
      <c r="A3096" s="25">
        <f>Raw_Orders!A3096</f>
        <v>3095</v>
      </c>
      <c r="B3096" s="25">
        <f>Raw_Orders!B3096</f>
        <v>3411</v>
      </c>
      <c r="C3096" s="30">
        <f>INT(Raw_Orders!C3096)</f>
        <v>42328</v>
      </c>
      <c r="D3096" s="25">
        <f t="shared" si="144"/>
        <v>2015</v>
      </c>
      <c r="E3096" s="25">
        <f t="shared" si="145"/>
        <v>11</v>
      </c>
      <c r="F3096" s="25" t="str">
        <f t="shared" si="146"/>
        <v>Nov</v>
      </c>
      <c r="G3096" s="25">
        <f>Raw_Orders!G3096</f>
        <v>417</v>
      </c>
      <c r="H3096" s="29">
        <f>Raw_Orders!K3096</f>
        <v>2474.34</v>
      </c>
      <c r="I3096" s="25">
        <f>INDEX(tblAccounts[sales_rep_id],MATCH(B3096,tblAccounts[id],0))</f>
        <v>321840</v>
      </c>
      <c r="J3096" s="25">
        <f>INDEX(tblReps[region_id],MATCH(I3096,tblReps[id],0))</f>
        <v>3</v>
      </c>
      <c r="K3096" s="25" t="str">
        <f>INDEX(tblRegions[name],MATCH(J3096,tblRegions[id],0))</f>
        <v>Southeast</v>
      </c>
    </row>
    <row r="3097" spans="1:11" ht="15" customHeight="1" x14ac:dyDescent="0.3">
      <c r="A3097" s="25">
        <f>Raw_Orders!A3097</f>
        <v>3096</v>
      </c>
      <c r="B3097" s="25">
        <f>Raw_Orders!B3097</f>
        <v>3411</v>
      </c>
      <c r="C3097" s="30">
        <f>INT(Raw_Orders!C3097)</f>
        <v>42357</v>
      </c>
      <c r="D3097" s="25">
        <f t="shared" si="144"/>
        <v>2015</v>
      </c>
      <c r="E3097" s="25">
        <f t="shared" si="145"/>
        <v>12</v>
      </c>
      <c r="F3097" s="25" t="str">
        <f t="shared" si="146"/>
        <v>Dec</v>
      </c>
      <c r="G3097" s="25">
        <f>Raw_Orders!G3097</f>
        <v>307</v>
      </c>
      <c r="H3097" s="29">
        <f>Raw_Orders!K3097</f>
        <v>1589.43</v>
      </c>
      <c r="I3097" s="25">
        <f>INDEX(tblAccounts[sales_rep_id],MATCH(B3097,tblAccounts[id],0))</f>
        <v>321840</v>
      </c>
      <c r="J3097" s="25">
        <f>INDEX(tblReps[region_id],MATCH(I3097,tblReps[id],0))</f>
        <v>3</v>
      </c>
      <c r="K3097" s="25" t="str">
        <f>INDEX(tblRegions[name],MATCH(J3097,tblRegions[id],0))</f>
        <v>Southeast</v>
      </c>
    </row>
    <row r="3098" spans="1:11" ht="15" customHeight="1" x14ac:dyDescent="0.3">
      <c r="A3098" s="25">
        <f>Raw_Orders!A3098</f>
        <v>3097</v>
      </c>
      <c r="B3098" s="25">
        <f>Raw_Orders!B3098</f>
        <v>3411</v>
      </c>
      <c r="C3098" s="30">
        <f>INT(Raw_Orders!C3098)</f>
        <v>42386</v>
      </c>
      <c r="D3098" s="25">
        <f t="shared" si="144"/>
        <v>2016</v>
      </c>
      <c r="E3098" s="25">
        <f t="shared" si="145"/>
        <v>1</v>
      </c>
      <c r="F3098" s="25" t="str">
        <f t="shared" si="146"/>
        <v>Jan</v>
      </c>
      <c r="G3098" s="25">
        <f>Raw_Orders!G3098</f>
        <v>426</v>
      </c>
      <c r="H3098" s="29">
        <f>Raw_Orders!K3098</f>
        <v>2408.2399999999998</v>
      </c>
      <c r="I3098" s="25">
        <f>INDEX(tblAccounts[sales_rep_id],MATCH(B3098,tblAccounts[id],0))</f>
        <v>321840</v>
      </c>
      <c r="J3098" s="25">
        <f>INDEX(tblReps[region_id],MATCH(I3098,tblReps[id],0))</f>
        <v>3</v>
      </c>
      <c r="K3098" s="25" t="str">
        <f>INDEX(tblRegions[name],MATCH(J3098,tblRegions[id],0))</f>
        <v>Southeast</v>
      </c>
    </row>
    <row r="3099" spans="1:11" ht="15" customHeight="1" x14ac:dyDescent="0.3">
      <c r="A3099" s="25">
        <f>Raw_Orders!A3099</f>
        <v>3098</v>
      </c>
      <c r="B3099" s="25">
        <f>Raw_Orders!B3099</f>
        <v>3411</v>
      </c>
      <c r="C3099" s="30">
        <f>INT(Raw_Orders!C3099)</f>
        <v>42415</v>
      </c>
      <c r="D3099" s="25">
        <f t="shared" si="144"/>
        <v>2016</v>
      </c>
      <c r="E3099" s="25">
        <f t="shared" si="145"/>
        <v>2</v>
      </c>
      <c r="F3099" s="25" t="str">
        <f t="shared" si="146"/>
        <v>Feb</v>
      </c>
      <c r="G3099" s="25">
        <f>Raw_Orders!G3099</f>
        <v>284</v>
      </c>
      <c r="H3099" s="29">
        <f>Raw_Orders!K3099</f>
        <v>1417.16</v>
      </c>
      <c r="I3099" s="25">
        <f>INDEX(tblAccounts[sales_rep_id],MATCH(B3099,tblAccounts[id],0))</f>
        <v>321840</v>
      </c>
      <c r="J3099" s="25">
        <f>INDEX(tblReps[region_id],MATCH(I3099,tblReps[id],0))</f>
        <v>3</v>
      </c>
      <c r="K3099" s="25" t="str">
        <f>INDEX(tblRegions[name],MATCH(J3099,tblRegions[id],0))</f>
        <v>Southeast</v>
      </c>
    </row>
    <row r="3100" spans="1:11" ht="15" customHeight="1" x14ac:dyDescent="0.3">
      <c r="A3100" s="25">
        <f>Raw_Orders!A3100</f>
        <v>3099</v>
      </c>
      <c r="B3100" s="25">
        <f>Raw_Orders!B3100</f>
        <v>3411</v>
      </c>
      <c r="C3100" s="30">
        <f>INT(Raw_Orders!C3100)</f>
        <v>42444</v>
      </c>
      <c r="D3100" s="25">
        <f t="shared" si="144"/>
        <v>2016</v>
      </c>
      <c r="E3100" s="25">
        <f t="shared" si="145"/>
        <v>3</v>
      </c>
      <c r="F3100" s="25" t="str">
        <f t="shared" si="146"/>
        <v>Mar</v>
      </c>
      <c r="G3100" s="25">
        <f>Raw_Orders!G3100</f>
        <v>304</v>
      </c>
      <c r="H3100" s="29">
        <f>Raw_Orders!K3100</f>
        <v>1655.17</v>
      </c>
      <c r="I3100" s="25">
        <f>INDEX(tblAccounts[sales_rep_id],MATCH(B3100,tblAccounts[id],0))</f>
        <v>321840</v>
      </c>
      <c r="J3100" s="25">
        <f>INDEX(tblReps[region_id],MATCH(I3100,tblReps[id],0))</f>
        <v>3</v>
      </c>
      <c r="K3100" s="25" t="str">
        <f>INDEX(tblRegions[name],MATCH(J3100,tblRegions[id],0))</f>
        <v>Southeast</v>
      </c>
    </row>
    <row r="3101" spans="1:11" ht="15" customHeight="1" x14ac:dyDescent="0.3">
      <c r="A3101" s="25">
        <f>Raw_Orders!A3101</f>
        <v>3100</v>
      </c>
      <c r="B3101" s="25">
        <f>Raw_Orders!B3101</f>
        <v>3411</v>
      </c>
      <c r="C3101" s="30">
        <f>INT(Raw_Orders!C3101)</f>
        <v>42473</v>
      </c>
      <c r="D3101" s="25">
        <f t="shared" si="144"/>
        <v>2016</v>
      </c>
      <c r="E3101" s="25">
        <f t="shared" si="145"/>
        <v>4</v>
      </c>
      <c r="F3101" s="25" t="str">
        <f t="shared" si="146"/>
        <v>Apr</v>
      </c>
      <c r="G3101" s="25">
        <f>Raw_Orders!G3101</f>
        <v>325</v>
      </c>
      <c r="H3101" s="29">
        <f>Raw_Orders!K3101</f>
        <v>1674.25</v>
      </c>
      <c r="I3101" s="25">
        <f>INDEX(tblAccounts[sales_rep_id],MATCH(B3101,tblAccounts[id],0))</f>
        <v>321840</v>
      </c>
      <c r="J3101" s="25">
        <f>INDEX(tblReps[region_id],MATCH(I3101,tblReps[id],0))</f>
        <v>3</v>
      </c>
      <c r="K3101" s="25" t="str">
        <f>INDEX(tblRegions[name],MATCH(J3101,tblRegions[id],0))</f>
        <v>Southeast</v>
      </c>
    </row>
    <row r="3102" spans="1:11" ht="15" customHeight="1" x14ac:dyDescent="0.3">
      <c r="A3102" s="25">
        <f>Raw_Orders!A3102</f>
        <v>3101</v>
      </c>
      <c r="B3102" s="25">
        <f>Raw_Orders!B3102</f>
        <v>3411</v>
      </c>
      <c r="C3102" s="30">
        <f>INT(Raw_Orders!C3102)</f>
        <v>42503</v>
      </c>
      <c r="D3102" s="25">
        <f t="shared" si="144"/>
        <v>2016</v>
      </c>
      <c r="E3102" s="25">
        <f t="shared" si="145"/>
        <v>5</v>
      </c>
      <c r="F3102" s="25" t="str">
        <f t="shared" si="146"/>
        <v>May</v>
      </c>
      <c r="G3102" s="25">
        <f>Raw_Orders!G3102</f>
        <v>340</v>
      </c>
      <c r="H3102" s="29">
        <f>Raw_Orders!K3102</f>
        <v>1791.05</v>
      </c>
      <c r="I3102" s="25">
        <f>INDEX(tblAccounts[sales_rep_id],MATCH(B3102,tblAccounts[id],0))</f>
        <v>321840</v>
      </c>
      <c r="J3102" s="25">
        <f>INDEX(tblReps[region_id],MATCH(I3102,tblReps[id],0))</f>
        <v>3</v>
      </c>
      <c r="K3102" s="25" t="str">
        <f>INDEX(tblRegions[name],MATCH(J3102,tblRegions[id],0))</f>
        <v>Southeast</v>
      </c>
    </row>
    <row r="3103" spans="1:11" ht="15" customHeight="1" x14ac:dyDescent="0.3">
      <c r="A3103" s="25">
        <f>Raw_Orders!A3103</f>
        <v>3102</v>
      </c>
      <c r="B3103" s="25">
        <f>Raw_Orders!B3103</f>
        <v>3411</v>
      </c>
      <c r="C3103" s="30">
        <f>INT(Raw_Orders!C3103)</f>
        <v>42532</v>
      </c>
      <c r="D3103" s="25">
        <f t="shared" si="144"/>
        <v>2016</v>
      </c>
      <c r="E3103" s="25">
        <f t="shared" si="145"/>
        <v>6</v>
      </c>
      <c r="F3103" s="25" t="str">
        <f t="shared" si="146"/>
        <v>Jun</v>
      </c>
      <c r="G3103" s="25">
        <f>Raw_Orders!G3103</f>
        <v>310</v>
      </c>
      <c r="H3103" s="29">
        <f>Raw_Orders!K3103</f>
        <v>1593.85</v>
      </c>
      <c r="I3103" s="25">
        <f>INDEX(tblAccounts[sales_rep_id],MATCH(B3103,tblAccounts[id],0))</f>
        <v>321840</v>
      </c>
      <c r="J3103" s="25">
        <f>INDEX(tblReps[region_id],MATCH(I3103,tblReps[id],0))</f>
        <v>3</v>
      </c>
      <c r="K3103" s="25" t="str">
        <f>INDEX(tblRegions[name],MATCH(J3103,tblRegions[id],0))</f>
        <v>Southeast</v>
      </c>
    </row>
    <row r="3104" spans="1:11" ht="15" customHeight="1" x14ac:dyDescent="0.3">
      <c r="A3104" s="25">
        <f>Raw_Orders!A3104</f>
        <v>3103</v>
      </c>
      <c r="B3104" s="25">
        <f>Raw_Orders!B3104</f>
        <v>3411</v>
      </c>
      <c r="C3104" s="30">
        <f>INT(Raw_Orders!C3104)</f>
        <v>42562</v>
      </c>
      <c r="D3104" s="25">
        <f t="shared" si="144"/>
        <v>2016</v>
      </c>
      <c r="E3104" s="25">
        <f t="shared" si="145"/>
        <v>7</v>
      </c>
      <c r="F3104" s="25" t="str">
        <f t="shared" si="146"/>
        <v>Jul</v>
      </c>
      <c r="G3104" s="25">
        <f>Raw_Orders!G3104</f>
        <v>345</v>
      </c>
      <c r="H3104" s="29">
        <f>Raw_Orders!K3104</f>
        <v>1822.83</v>
      </c>
      <c r="I3104" s="25">
        <f>INDEX(tblAccounts[sales_rep_id],MATCH(B3104,tblAccounts[id],0))</f>
        <v>321840</v>
      </c>
      <c r="J3104" s="25">
        <f>INDEX(tblReps[region_id],MATCH(I3104,tblReps[id],0))</f>
        <v>3</v>
      </c>
      <c r="K3104" s="25" t="str">
        <f>INDEX(tblRegions[name],MATCH(J3104,tblRegions[id],0))</f>
        <v>Southeast</v>
      </c>
    </row>
    <row r="3105" spans="1:11" ht="15" customHeight="1" x14ac:dyDescent="0.3">
      <c r="A3105" s="25">
        <f>Raw_Orders!A3105</f>
        <v>3104</v>
      </c>
      <c r="B3105" s="25">
        <f>Raw_Orders!B3105</f>
        <v>3411</v>
      </c>
      <c r="C3105" s="30">
        <f>INT(Raw_Orders!C3105)</f>
        <v>42591</v>
      </c>
      <c r="D3105" s="25">
        <f t="shared" si="144"/>
        <v>2016</v>
      </c>
      <c r="E3105" s="25">
        <f t="shared" si="145"/>
        <v>8</v>
      </c>
      <c r="F3105" s="25" t="str">
        <f t="shared" si="146"/>
        <v>Aug</v>
      </c>
      <c r="G3105" s="25">
        <f>Raw_Orders!G3105</f>
        <v>381</v>
      </c>
      <c r="H3105" s="29">
        <f>Raw_Orders!K3105</f>
        <v>2116.19</v>
      </c>
      <c r="I3105" s="25">
        <f>INDEX(tblAccounts[sales_rep_id],MATCH(B3105,tblAccounts[id],0))</f>
        <v>321840</v>
      </c>
      <c r="J3105" s="25">
        <f>INDEX(tblReps[region_id],MATCH(I3105,tblReps[id],0))</f>
        <v>3</v>
      </c>
      <c r="K3105" s="25" t="str">
        <f>INDEX(tblRegions[name],MATCH(J3105,tblRegions[id],0))</f>
        <v>Southeast</v>
      </c>
    </row>
    <row r="3106" spans="1:11" ht="15" customHeight="1" x14ac:dyDescent="0.3">
      <c r="A3106" s="25">
        <f>Raw_Orders!A3106</f>
        <v>3105</v>
      </c>
      <c r="B3106" s="25">
        <f>Raw_Orders!B3106</f>
        <v>3411</v>
      </c>
      <c r="C3106" s="30">
        <f>INT(Raw_Orders!C3106)</f>
        <v>42621</v>
      </c>
      <c r="D3106" s="25">
        <f t="shared" si="144"/>
        <v>2016</v>
      </c>
      <c r="E3106" s="25">
        <f t="shared" si="145"/>
        <v>9</v>
      </c>
      <c r="F3106" s="25" t="str">
        <f t="shared" si="146"/>
        <v>Sep</v>
      </c>
      <c r="G3106" s="25">
        <f>Raw_Orders!G3106</f>
        <v>364</v>
      </c>
      <c r="H3106" s="29">
        <f>Raw_Orders!K3106</f>
        <v>1952.68</v>
      </c>
      <c r="I3106" s="25">
        <f>INDEX(tblAccounts[sales_rep_id],MATCH(B3106,tblAccounts[id],0))</f>
        <v>321840</v>
      </c>
      <c r="J3106" s="25">
        <f>INDEX(tblReps[region_id],MATCH(I3106,tblReps[id],0))</f>
        <v>3</v>
      </c>
      <c r="K3106" s="25" t="str">
        <f>INDEX(tblRegions[name],MATCH(J3106,tblRegions[id],0))</f>
        <v>Southeast</v>
      </c>
    </row>
    <row r="3107" spans="1:11" ht="15" customHeight="1" x14ac:dyDescent="0.3">
      <c r="A3107" s="25">
        <f>Raw_Orders!A3107</f>
        <v>3106</v>
      </c>
      <c r="B3107" s="25">
        <f>Raw_Orders!B3107</f>
        <v>3411</v>
      </c>
      <c r="C3107" s="30">
        <f>INT(Raw_Orders!C3107)</f>
        <v>42651</v>
      </c>
      <c r="D3107" s="25">
        <f t="shared" si="144"/>
        <v>2016</v>
      </c>
      <c r="E3107" s="25">
        <f t="shared" si="145"/>
        <v>10</v>
      </c>
      <c r="F3107" s="25" t="str">
        <f t="shared" si="146"/>
        <v>Oct</v>
      </c>
      <c r="G3107" s="25">
        <f>Raw_Orders!G3107</f>
        <v>344</v>
      </c>
      <c r="H3107" s="29">
        <f>Raw_Orders!K3107</f>
        <v>1829.08</v>
      </c>
      <c r="I3107" s="25">
        <f>INDEX(tblAccounts[sales_rep_id],MATCH(B3107,tblAccounts[id],0))</f>
        <v>321840</v>
      </c>
      <c r="J3107" s="25">
        <f>INDEX(tblReps[region_id],MATCH(I3107,tblReps[id],0))</f>
        <v>3</v>
      </c>
      <c r="K3107" s="25" t="str">
        <f>INDEX(tblRegions[name],MATCH(J3107,tblRegions[id],0))</f>
        <v>Southeast</v>
      </c>
    </row>
    <row r="3108" spans="1:11" ht="15" customHeight="1" x14ac:dyDescent="0.3">
      <c r="A3108" s="25">
        <f>Raw_Orders!A3108</f>
        <v>3107</v>
      </c>
      <c r="B3108" s="25">
        <f>Raw_Orders!B3108</f>
        <v>3411</v>
      </c>
      <c r="C3108" s="30">
        <f>INT(Raw_Orders!C3108)</f>
        <v>42681</v>
      </c>
      <c r="D3108" s="25">
        <f t="shared" si="144"/>
        <v>2016</v>
      </c>
      <c r="E3108" s="25">
        <f t="shared" si="145"/>
        <v>11</v>
      </c>
      <c r="F3108" s="25" t="str">
        <f t="shared" si="146"/>
        <v>Nov</v>
      </c>
      <c r="G3108" s="25">
        <f>Raw_Orders!G3108</f>
        <v>364</v>
      </c>
      <c r="H3108" s="29">
        <f>Raw_Orders!K3108</f>
        <v>2026.07</v>
      </c>
      <c r="I3108" s="25">
        <f>INDEX(tblAccounts[sales_rep_id],MATCH(B3108,tblAccounts[id],0))</f>
        <v>321840</v>
      </c>
      <c r="J3108" s="25">
        <f>INDEX(tblReps[region_id],MATCH(I3108,tblReps[id],0))</f>
        <v>3</v>
      </c>
      <c r="K3108" s="25" t="str">
        <f>INDEX(tblRegions[name],MATCH(J3108,tblRegions[id],0))</f>
        <v>Southeast</v>
      </c>
    </row>
    <row r="3109" spans="1:11" ht="15" customHeight="1" x14ac:dyDescent="0.3">
      <c r="A3109" s="25">
        <f>Raw_Orders!A3109</f>
        <v>3108</v>
      </c>
      <c r="B3109" s="25">
        <f>Raw_Orders!B3109</f>
        <v>3411</v>
      </c>
      <c r="C3109" s="30">
        <f>INT(Raw_Orders!C3109)</f>
        <v>42711</v>
      </c>
      <c r="D3109" s="25">
        <f t="shared" si="144"/>
        <v>2016</v>
      </c>
      <c r="E3109" s="25">
        <f t="shared" si="145"/>
        <v>12</v>
      </c>
      <c r="F3109" s="25" t="str">
        <f t="shared" si="146"/>
        <v>Dec</v>
      </c>
      <c r="G3109" s="25">
        <f>Raw_Orders!G3109</f>
        <v>284</v>
      </c>
      <c r="H3109" s="29">
        <f>Raw_Orders!K3109</f>
        <v>1487.16</v>
      </c>
      <c r="I3109" s="25">
        <f>INDEX(tblAccounts[sales_rep_id],MATCH(B3109,tblAccounts[id],0))</f>
        <v>321840</v>
      </c>
      <c r="J3109" s="25">
        <f>INDEX(tblReps[region_id],MATCH(I3109,tblReps[id],0))</f>
        <v>3</v>
      </c>
      <c r="K3109" s="25" t="str">
        <f>INDEX(tblRegions[name],MATCH(J3109,tblRegions[id],0))</f>
        <v>Southeast</v>
      </c>
    </row>
    <row r="3110" spans="1:11" ht="15" customHeight="1" x14ac:dyDescent="0.3">
      <c r="A3110" s="25">
        <f>Raw_Orders!A3110</f>
        <v>3109</v>
      </c>
      <c r="B3110" s="25">
        <f>Raw_Orders!B3110</f>
        <v>3421</v>
      </c>
      <c r="C3110" s="30">
        <f>INT(Raw_Orders!C3110)</f>
        <v>42378</v>
      </c>
      <c r="D3110" s="25">
        <f t="shared" si="144"/>
        <v>2016</v>
      </c>
      <c r="E3110" s="25">
        <f t="shared" si="145"/>
        <v>1</v>
      </c>
      <c r="F3110" s="25" t="str">
        <f t="shared" si="146"/>
        <v>Jan</v>
      </c>
      <c r="G3110" s="25">
        <f>Raw_Orders!G3110</f>
        <v>572</v>
      </c>
      <c r="H3110" s="29">
        <f>Raw_Orders!K3110</f>
        <v>3508.06</v>
      </c>
      <c r="I3110" s="25">
        <f>INDEX(tblAccounts[sales_rep_id],MATCH(B3110,tblAccounts[id],0))</f>
        <v>321850</v>
      </c>
      <c r="J3110" s="25">
        <f>INDEX(tblReps[region_id],MATCH(I3110,tblReps[id],0))</f>
        <v>3</v>
      </c>
      <c r="K3110" s="25" t="str">
        <f>INDEX(tblRegions[name],MATCH(J3110,tblRegions[id],0))</f>
        <v>Southeast</v>
      </c>
    </row>
    <row r="3111" spans="1:11" ht="15" customHeight="1" x14ac:dyDescent="0.3">
      <c r="A3111" s="25">
        <f>Raw_Orders!A3111</f>
        <v>3110</v>
      </c>
      <c r="B3111" s="25">
        <f>Raw_Orders!B3111</f>
        <v>3421</v>
      </c>
      <c r="C3111" s="30">
        <f>INT(Raw_Orders!C3111)</f>
        <v>42407</v>
      </c>
      <c r="D3111" s="25">
        <f t="shared" si="144"/>
        <v>2016</v>
      </c>
      <c r="E3111" s="25">
        <f t="shared" si="145"/>
        <v>2</v>
      </c>
      <c r="F3111" s="25" t="str">
        <f t="shared" si="146"/>
        <v>Feb</v>
      </c>
      <c r="G3111" s="25">
        <f>Raw_Orders!G3111</f>
        <v>350</v>
      </c>
      <c r="H3111" s="29">
        <f>Raw_Orders!K3111</f>
        <v>1910.48</v>
      </c>
      <c r="I3111" s="25">
        <f>INDEX(tblAccounts[sales_rep_id],MATCH(B3111,tblAccounts[id],0))</f>
        <v>321850</v>
      </c>
      <c r="J3111" s="25">
        <f>INDEX(tblReps[region_id],MATCH(I3111,tblReps[id],0))</f>
        <v>3</v>
      </c>
      <c r="K3111" s="25" t="str">
        <f>INDEX(tblRegions[name],MATCH(J3111,tblRegions[id],0))</f>
        <v>Southeast</v>
      </c>
    </row>
    <row r="3112" spans="1:11" ht="15" customHeight="1" x14ac:dyDescent="0.3">
      <c r="A3112" s="25">
        <f>Raw_Orders!A3112</f>
        <v>3111</v>
      </c>
      <c r="B3112" s="25">
        <f>Raw_Orders!B3112</f>
        <v>3421</v>
      </c>
      <c r="C3112" s="30">
        <f>INT(Raw_Orders!C3112)</f>
        <v>42437</v>
      </c>
      <c r="D3112" s="25">
        <f t="shared" si="144"/>
        <v>2016</v>
      </c>
      <c r="E3112" s="25">
        <f t="shared" si="145"/>
        <v>3</v>
      </c>
      <c r="F3112" s="25" t="str">
        <f t="shared" si="146"/>
        <v>Mar</v>
      </c>
      <c r="G3112" s="25">
        <f>Raw_Orders!G3112</f>
        <v>372</v>
      </c>
      <c r="H3112" s="29">
        <f>Raw_Orders!K3112</f>
        <v>2083.94</v>
      </c>
      <c r="I3112" s="25">
        <f>INDEX(tblAccounts[sales_rep_id],MATCH(B3112,tblAccounts[id],0))</f>
        <v>321850</v>
      </c>
      <c r="J3112" s="25">
        <f>INDEX(tblReps[region_id],MATCH(I3112,tblReps[id],0))</f>
        <v>3</v>
      </c>
      <c r="K3112" s="25" t="str">
        <f>INDEX(tblRegions[name],MATCH(J3112,tblRegions[id],0))</f>
        <v>Southeast</v>
      </c>
    </row>
    <row r="3113" spans="1:11" ht="15" customHeight="1" x14ac:dyDescent="0.3">
      <c r="A3113" s="25">
        <f>Raw_Orders!A3113</f>
        <v>3112</v>
      </c>
      <c r="B3113" s="25">
        <f>Raw_Orders!B3113</f>
        <v>3421</v>
      </c>
      <c r="C3113" s="30">
        <f>INT(Raw_Orders!C3113)</f>
        <v>42467</v>
      </c>
      <c r="D3113" s="25">
        <f t="shared" si="144"/>
        <v>2016</v>
      </c>
      <c r="E3113" s="25">
        <f t="shared" si="145"/>
        <v>4</v>
      </c>
      <c r="F3113" s="25" t="str">
        <f t="shared" si="146"/>
        <v>Apr</v>
      </c>
      <c r="G3113" s="25">
        <f>Raw_Orders!G3113</f>
        <v>344</v>
      </c>
      <c r="H3113" s="29">
        <f>Raw_Orders!K3113</f>
        <v>1854.28</v>
      </c>
      <c r="I3113" s="25">
        <f>INDEX(tblAccounts[sales_rep_id],MATCH(B3113,tblAccounts[id],0))</f>
        <v>321850</v>
      </c>
      <c r="J3113" s="25">
        <f>INDEX(tblReps[region_id],MATCH(I3113,tblReps[id],0))</f>
        <v>3</v>
      </c>
      <c r="K3113" s="25" t="str">
        <f>INDEX(tblRegions[name],MATCH(J3113,tblRegions[id],0))</f>
        <v>Southeast</v>
      </c>
    </row>
    <row r="3114" spans="1:11" ht="15" customHeight="1" x14ac:dyDescent="0.3">
      <c r="A3114" s="25">
        <f>Raw_Orders!A3114</f>
        <v>3113</v>
      </c>
      <c r="B3114" s="25">
        <f>Raw_Orders!B3114</f>
        <v>3421</v>
      </c>
      <c r="C3114" s="30">
        <f>INT(Raw_Orders!C3114)</f>
        <v>42496</v>
      </c>
      <c r="D3114" s="25">
        <f t="shared" si="144"/>
        <v>2016</v>
      </c>
      <c r="E3114" s="25">
        <f t="shared" si="145"/>
        <v>5</v>
      </c>
      <c r="F3114" s="25" t="str">
        <f t="shared" si="146"/>
        <v>May</v>
      </c>
      <c r="G3114" s="25">
        <f>Raw_Orders!G3114</f>
        <v>301</v>
      </c>
      <c r="H3114" s="29">
        <f>Raw_Orders!K3114</f>
        <v>1628.31</v>
      </c>
      <c r="I3114" s="25">
        <f>INDEX(tblAccounts[sales_rep_id],MATCH(B3114,tblAccounts[id],0))</f>
        <v>321850</v>
      </c>
      <c r="J3114" s="25">
        <f>INDEX(tblReps[region_id],MATCH(I3114,tblReps[id],0))</f>
        <v>3</v>
      </c>
      <c r="K3114" s="25" t="str">
        <f>INDEX(tblRegions[name],MATCH(J3114,tblRegions[id],0))</f>
        <v>Southeast</v>
      </c>
    </row>
    <row r="3115" spans="1:11" ht="15" customHeight="1" x14ac:dyDescent="0.3">
      <c r="A3115" s="25">
        <f>Raw_Orders!A3115</f>
        <v>3114</v>
      </c>
      <c r="B3115" s="25">
        <f>Raw_Orders!B3115</f>
        <v>3421</v>
      </c>
      <c r="C3115" s="30">
        <f>INT(Raw_Orders!C3115)</f>
        <v>42525</v>
      </c>
      <c r="D3115" s="25">
        <f t="shared" si="144"/>
        <v>2016</v>
      </c>
      <c r="E3115" s="25">
        <f t="shared" si="145"/>
        <v>6</v>
      </c>
      <c r="F3115" s="25" t="str">
        <f t="shared" si="146"/>
        <v>Jun</v>
      </c>
      <c r="G3115" s="25">
        <f>Raw_Orders!G3115</f>
        <v>345</v>
      </c>
      <c r="H3115" s="29">
        <f>Raw_Orders!K3115</f>
        <v>1849.8</v>
      </c>
      <c r="I3115" s="25">
        <f>INDEX(tblAccounts[sales_rep_id],MATCH(B3115,tblAccounts[id],0))</f>
        <v>321850</v>
      </c>
      <c r="J3115" s="25">
        <f>INDEX(tblReps[region_id],MATCH(I3115,tblReps[id],0))</f>
        <v>3</v>
      </c>
      <c r="K3115" s="25" t="str">
        <f>INDEX(tblRegions[name],MATCH(J3115,tblRegions[id],0))</f>
        <v>Southeast</v>
      </c>
    </row>
    <row r="3116" spans="1:11" ht="15" customHeight="1" x14ac:dyDescent="0.3">
      <c r="A3116" s="25">
        <f>Raw_Orders!A3116</f>
        <v>3115</v>
      </c>
      <c r="B3116" s="25">
        <f>Raw_Orders!B3116</f>
        <v>3421</v>
      </c>
      <c r="C3116" s="30">
        <f>INT(Raw_Orders!C3116)</f>
        <v>42554</v>
      </c>
      <c r="D3116" s="25">
        <f t="shared" si="144"/>
        <v>2016</v>
      </c>
      <c r="E3116" s="25">
        <f t="shared" si="145"/>
        <v>7</v>
      </c>
      <c r="F3116" s="25" t="str">
        <f t="shared" si="146"/>
        <v>Jul</v>
      </c>
      <c r="G3116" s="25">
        <f>Raw_Orders!G3116</f>
        <v>368</v>
      </c>
      <c r="H3116" s="29">
        <f>Raw_Orders!K3116</f>
        <v>2031.32</v>
      </c>
      <c r="I3116" s="25">
        <f>INDEX(tblAccounts[sales_rep_id],MATCH(B3116,tblAccounts[id],0))</f>
        <v>321850</v>
      </c>
      <c r="J3116" s="25">
        <f>INDEX(tblReps[region_id],MATCH(I3116,tblReps[id],0))</f>
        <v>3</v>
      </c>
      <c r="K3116" s="25" t="str">
        <f>INDEX(tblRegions[name],MATCH(J3116,tblRegions[id],0))</f>
        <v>Southeast</v>
      </c>
    </row>
    <row r="3117" spans="1:11" ht="15" customHeight="1" x14ac:dyDescent="0.3">
      <c r="A3117" s="25">
        <f>Raw_Orders!A3117</f>
        <v>3116</v>
      </c>
      <c r="B3117" s="25">
        <f>Raw_Orders!B3117</f>
        <v>3421</v>
      </c>
      <c r="C3117" s="30">
        <f>INT(Raw_Orders!C3117)</f>
        <v>42583</v>
      </c>
      <c r="D3117" s="25">
        <f t="shared" si="144"/>
        <v>2016</v>
      </c>
      <c r="E3117" s="25">
        <f t="shared" si="145"/>
        <v>8</v>
      </c>
      <c r="F3117" s="25" t="str">
        <f t="shared" si="146"/>
        <v>Aug</v>
      </c>
      <c r="G3117" s="25">
        <f>Raw_Orders!G3117</f>
        <v>357</v>
      </c>
      <c r="H3117" s="29">
        <f>Raw_Orders!K3117</f>
        <v>1878.34</v>
      </c>
      <c r="I3117" s="25">
        <f>INDEX(tblAccounts[sales_rep_id],MATCH(B3117,tblAccounts[id],0))</f>
        <v>321850</v>
      </c>
      <c r="J3117" s="25">
        <f>INDEX(tblReps[region_id],MATCH(I3117,tblReps[id],0))</f>
        <v>3</v>
      </c>
      <c r="K3117" s="25" t="str">
        <f>INDEX(tblRegions[name],MATCH(J3117,tblRegions[id],0))</f>
        <v>Southeast</v>
      </c>
    </row>
    <row r="3118" spans="1:11" ht="15" customHeight="1" x14ac:dyDescent="0.3">
      <c r="A3118" s="25">
        <f>Raw_Orders!A3118</f>
        <v>3117</v>
      </c>
      <c r="B3118" s="25">
        <f>Raw_Orders!B3118</f>
        <v>3421</v>
      </c>
      <c r="C3118" s="30">
        <f>INT(Raw_Orders!C3118)</f>
        <v>42613</v>
      </c>
      <c r="D3118" s="25">
        <f t="shared" si="144"/>
        <v>2016</v>
      </c>
      <c r="E3118" s="25">
        <f t="shared" si="145"/>
        <v>8</v>
      </c>
      <c r="F3118" s="25" t="str">
        <f t="shared" si="146"/>
        <v>Aug</v>
      </c>
      <c r="G3118" s="25">
        <f>Raw_Orders!G3118</f>
        <v>338</v>
      </c>
      <c r="H3118" s="29">
        <f>Raw_Orders!K3118</f>
        <v>1810.5</v>
      </c>
      <c r="I3118" s="25">
        <f>INDEX(tblAccounts[sales_rep_id],MATCH(B3118,tblAccounts[id],0))</f>
        <v>321850</v>
      </c>
      <c r="J3118" s="25">
        <f>INDEX(tblReps[region_id],MATCH(I3118,tblReps[id],0))</f>
        <v>3</v>
      </c>
      <c r="K3118" s="25" t="str">
        <f>INDEX(tblRegions[name],MATCH(J3118,tblRegions[id],0))</f>
        <v>Southeast</v>
      </c>
    </row>
    <row r="3119" spans="1:11" ht="15" customHeight="1" x14ac:dyDescent="0.3">
      <c r="A3119" s="25">
        <f>Raw_Orders!A3119</f>
        <v>3118</v>
      </c>
      <c r="B3119" s="25">
        <f>Raw_Orders!B3119</f>
        <v>3421</v>
      </c>
      <c r="C3119" s="30">
        <f>INT(Raw_Orders!C3119)</f>
        <v>42643</v>
      </c>
      <c r="D3119" s="25">
        <f t="shared" si="144"/>
        <v>2016</v>
      </c>
      <c r="E3119" s="25">
        <f t="shared" si="145"/>
        <v>9</v>
      </c>
      <c r="F3119" s="25" t="str">
        <f t="shared" si="146"/>
        <v>Sep</v>
      </c>
      <c r="G3119" s="25">
        <f>Raw_Orders!G3119</f>
        <v>251</v>
      </c>
      <c r="H3119" s="29">
        <f>Raw_Orders!K3119</f>
        <v>1287.49</v>
      </c>
      <c r="I3119" s="25">
        <f>INDEX(tblAccounts[sales_rep_id],MATCH(B3119,tblAccounts[id],0))</f>
        <v>321850</v>
      </c>
      <c r="J3119" s="25">
        <f>INDEX(tblReps[region_id],MATCH(I3119,tblReps[id],0))</f>
        <v>3</v>
      </c>
      <c r="K3119" s="25" t="str">
        <f>INDEX(tblRegions[name],MATCH(J3119,tblRegions[id],0))</f>
        <v>Southeast</v>
      </c>
    </row>
    <row r="3120" spans="1:11" ht="15" customHeight="1" x14ac:dyDescent="0.3">
      <c r="A3120" s="25">
        <f>Raw_Orders!A3120</f>
        <v>3119</v>
      </c>
      <c r="B3120" s="25">
        <f>Raw_Orders!B3120</f>
        <v>3421</v>
      </c>
      <c r="C3120" s="30">
        <f>INT(Raw_Orders!C3120)</f>
        <v>42673</v>
      </c>
      <c r="D3120" s="25">
        <f t="shared" si="144"/>
        <v>2016</v>
      </c>
      <c r="E3120" s="25">
        <f t="shared" si="145"/>
        <v>10</v>
      </c>
      <c r="F3120" s="25" t="str">
        <f t="shared" si="146"/>
        <v>Oct</v>
      </c>
      <c r="G3120" s="25">
        <f>Raw_Orders!G3120</f>
        <v>288</v>
      </c>
      <c r="H3120" s="29">
        <f>Raw_Orders!K3120</f>
        <v>1437.12</v>
      </c>
      <c r="I3120" s="25">
        <f>INDEX(tblAccounts[sales_rep_id],MATCH(B3120,tblAccounts[id],0))</f>
        <v>321850</v>
      </c>
      <c r="J3120" s="25">
        <f>INDEX(tblReps[region_id],MATCH(I3120,tblReps[id],0))</f>
        <v>3</v>
      </c>
      <c r="K3120" s="25" t="str">
        <f>INDEX(tblRegions[name],MATCH(J3120,tblRegions[id],0))</f>
        <v>Southeast</v>
      </c>
    </row>
    <row r="3121" spans="1:11" ht="15" customHeight="1" x14ac:dyDescent="0.3">
      <c r="A3121" s="25">
        <f>Raw_Orders!A3121</f>
        <v>3120</v>
      </c>
      <c r="B3121" s="25">
        <f>Raw_Orders!B3121</f>
        <v>3421</v>
      </c>
      <c r="C3121" s="30">
        <f>INT(Raw_Orders!C3121)</f>
        <v>42702</v>
      </c>
      <c r="D3121" s="25">
        <f t="shared" si="144"/>
        <v>2016</v>
      </c>
      <c r="E3121" s="25">
        <f t="shared" si="145"/>
        <v>11</v>
      </c>
      <c r="F3121" s="25" t="str">
        <f t="shared" si="146"/>
        <v>Nov</v>
      </c>
      <c r="G3121" s="25">
        <f>Raw_Orders!G3121</f>
        <v>346</v>
      </c>
      <c r="H3121" s="29">
        <f>Raw_Orders!K3121</f>
        <v>1921.66</v>
      </c>
      <c r="I3121" s="25">
        <f>INDEX(tblAccounts[sales_rep_id],MATCH(B3121,tblAccounts[id],0))</f>
        <v>321850</v>
      </c>
      <c r="J3121" s="25">
        <f>INDEX(tblReps[region_id],MATCH(I3121,tblReps[id],0))</f>
        <v>3</v>
      </c>
      <c r="K3121" s="25" t="str">
        <f>INDEX(tblRegions[name],MATCH(J3121,tblRegions[id],0))</f>
        <v>Southeast</v>
      </c>
    </row>
    <row r="3122" spans="1:11" ht="15" customHeight="1" x14ac:dyDescent="0.3">
      <c r="A3122" s="25">
        <f>Raw_Orders!A3122</f>
        <v>3121</v>
      </c>
      <c r="B3122" s="25">
        <f>Raw_Orders!B3122</f>
        <v>3421</v>
      </c>
      <c r="C3122" s="30">
        <f>INT(Raw_Orders!C3122)</f>
        <v>42732</v>
      </c>
      <c r="D3122" s="25">
        <f t="shared" si="144"/>
        <v>2016</v>
      </c>
      <c r="E3122" s="25">
        <f t="shared" si="145"/>
        <v>12</v>
      </c>
      <c r="F3122" s="25" t="str">
        <f t="shared" si="146"/>
        <v>Dec</v>
      </c>
      <c r="G3122" s="25">
        <f>Raw_Orders!G3122</f>
        <v>396</v>
      </c>
      <c r="H3122" s="29">
        <f>Raw_Orders!K3122</f>
        <v>2051.16</v>
      </c>
      <c r="I3122" s="25">
        <f>INDEX(tblAccounts[sales_rep_id],MATCH(B3122,tblAccounts[id],0))</f>
        <v>321850</v>
      </c>
      <c r="J3122" s="25">
        <f>INDEX(tblReps[region_id],MATCH(I3122,tblReps[id],0))</f>
        <v>3</v>
      </c>
      <c r="K3122" s="25" t="str">
        <f>INDEX(tblRegions[name],MATCH(J3122,tblRegions[id],0))</f>
        <v>Southeast</v>
      </c>
    </row>
    <row r="3123" spans="1:11" ht="15" customHeight="1" x14ac:dyDescent="0.3">
      <c r="A3123" s="25">
        <f>Raw_Orders!A3123</f>
        <v>3122</v>
      </c>
      <c r="B3123" s="25">
        <f>Raw_Orders!B3123</f>
        <v>3431</v>
      </c>
      <c r="C3123" s="30">
        <f>INT(Raw_Orders!C3123)</f>
        <v>41614</v>
      </c>
      <c r="D3123" s="25">
        <f t="shared" si="144"/>
        <v>2013</v>
      </c>
      <c r="E3123" s="25">
        <f t="shared" si="145"/>
        <v>12</v>
      </c>
      <c r="F3123" s="25" t="str">
        <f t="shared" si="146"/>
        <v>Dec</v>
      </c>
      <c r="G3123" s="25">
        <f>Raw_Orders!G3123</f>
        <v>366</v>
      </c>
      <c r="H3123" s="29">
        <f>Raw_Orders!K3123</f>
        <v>1992.13</v>
      </c>
      <c r="I3123" s="25">
        <f>INDEX(tblAccounts[sales_rep_id],MATCH(B3123,tblAccounts[id],0))</f>
        <v>321800</v>
      </c>
      <c r="J3123" s="25">
        <f>INDEX(tblReps[region_id],MATCH(I3123,tblReps[id],0))</f>
        <v>3</v>
      </c>
      <c r="K3123" s="25" t="str">
        <f>INDEX(tblRegions[name],MATCH(J3123,tblRegions[id],0))</f>
        <v>Southeast</v>
      </c>
    </row>
    <row r="3124" spans="1:11" ht="15" customHeight="1" x14ac:dyDescent="0.3">
      <c r="A3124" s="25">
        <f>Raw_Orders!A3124</f>
        <v>3123</v>
      </c>
      <c r="B3124" s="25">
        <f>Raw_Orders!B3124</f>
        <v>3431</v>
      </c>
      <c r="C3124" s="30">
        <f>INT(Raw_Orders!C3124)</f>
        <v>41643</v>
      </c>
      <c r="D3124" s="25">
        <f t="shared" si="144"/>
        <v>2014</v>
      </c>
      <c r="E3124" s="25">
        <f t="shared" si="145"/>
        <v>1</v>
      </c>
      <c r="F3124" s="25" t="str">
        <f t="shared" si="146"/>
        <v>Jan</v>
      </c>
      <c r="G3124" s="25">
        <f>Raw_Orders!G3124</f>
        <v>416</v>
      </c>
      <c r="H3124" s="29">
        <f>Raw_Orders!K3124</f>
        <v>2304.0100000000002</v>
      </c>
      <c r="I3124" s="25">
        <f>INDEX(tblAccounts[sales_rep_id],MATCH(B3124,tblAccounts[id],0))</f>
        <v>321800</v>
      </c>
      <c r="J3124" s="25">
        <f>INDEX(tblReps[region_id],MATCH(I3124,tblReps[id],0))</f>
        <v>3</v>
      </c>
      <c r="K3124" s="25" t="str">
        <f>INDEX(tblRegions[name],MATCH(J3124,tblRegions[id],0))</f>
        <v>Southeast</v>
      </c>
    </row>
    <row r="3125" spans="1:11" ht="15" customHeight="1" x14ac:dyDescent="0.3">
      <c r="A3125" s="25">
        <f>Raw_Orders!A3125</f>
        <v>3124</v>
      </c>
      <c r="B3125" s="25">
        <f>Raw_Orders!B3125</f>
        <v>3431</v>
      </c>
      <c r="C3125" s="30">
        <f>INT(Raw_Orders!C3125)</f>
        <v>41673</v>
      </c>
      <c r="D3125" s="25">
        <f t="shared" si="144"/>
        <v>2014</v>
      </c>
      <c r="E3125" s="25">
        <f t="shared" si="145"/>
        <v>2</v>
      </c>
      <c r="F3125" s="25" t="str">
        <f t="shared" si="146"/>
        <v>Feb</v>
      </c>
      <c r="G3125" s="25">
        <f>Raw_Orders!G3125</f>
        <v>351</v>
      </c>
      <c r="H3125" s="29">
        <f>Raw_Orders!K3125</f>
        <v>1907.85</v>
      </c>
      <c r="I3125" s="25">
        <f>INDEX(tblAccounts[sales_rep_id],MATCH(B3125,tblAccounts[id],0))</f>
        <v>321800</v>
      </c>
      <c r="J3125" s="25">
        <f>INDEX(tblReps[region_id],MATCH(I3125,tblReps[id],0))</f>
        <v>3</v>
      </c>
      <c r="K3125" s="25" t="str">
        <f>INDEX(tblRegions[name],MATCH(J3125,tblRegions[id],0))</f>
        <v>Southeast</v>
      </c>
    </row>
    <row r="3126" spans="1:11" ht="15" customHeight="1" x14ac:dyDescent="0.3">
      <c r="A3126" s="25">
        <f>Raw_Orders!A3126</f>
        <v>3125</v>
      </c>
      <c r="B3126" s="25">
        <f>Raw_Orders!B3126</f>
        <v>3431</v>
      </c>
      <c r="C3126" s="30">
        <f>INT(Raw_Orders!C3126)</f>
        <v>41702</v>
      </c>
      <c r="D3126" s="25">
        <f t="shared" si="144"/>
        <v>2014</v>
      </c>
      <c r="E3126" s="25">
        <f t="shared" si="145"/>
        <v>3</v>
      </c>
      <c r="F3126" s="25" t="str">
        <f t="shared" si="146"/>
        <v>Mar</v>
      </c>
      <c r="G3126" s="25">
        <f>Raw_Orders!G3126</f>
        <v>317</v>
      </c>
      <c r="H3126" s="29">
        <f>Raw_Orders!K3126</f>
        <v>1661.83</v>
      </c>
      <c r="I3126" s="25">
        <f>INDEX(tblAccounts[sales_rep_id],MATCH(B3126,tblAccounts[id],0))</f>
        <v>321800</v>
      </c>
      <c r="J3126" s="25">
        <f>INDEX(tblReps[region_id],MATCH(I3126,tblReps[id],0))</f>
        <v>3</v>
      </c>
      <c r="K3126" s="25" t="str">
        <f>INDEX(tblRegions[name],MATCH(J3126,tblRegions[id],0))</f>
        <v>Southeast</v>
      </c>
    </row>
    <row r="3127" spans="1:11" ht="15" customHeight="1" x14ac:dyDescent="0.3">
      <c r="A3127" s="25">
        <f>Raw_Orders!A3127</f>
        <v>3126</v>
      </c>
      <c r="B3127" s="25">
        <f>Raw_Orders!B3127</f>
        <v>3431</v>
      </c>
      <c r="C3127" s="30">
        <f>INT(Raw_Orders!C3127)</f>
        <v>41732</v>
      </c>
      <c r="D3127" s="25">
        <f t="shared" si="144"/>
        <v>2014</v>
      </c>
      <c r="E3127" s="25">
        <f t="shared" si="145"/>
        <v>4</v>
      </c>
      <c r="F3127" s="25" t="str">
        <f t="shared" si="146"/>
        <v>Apr</v>
      </c>
      <c r="G3127" s="25">
        <f>Raw_Orders!G3127</f>
        <v>330</v>
      </c>
      <c r="H3127" s="29">
        <f>Raw_Orders!K3127</f>
        <v>1781.17</v>
      </c>
      <c r="I3127" s="25">
        <f>INDEX(tblAccounts[sales_rep_id],MATCH(B3127,tblAccounts[id],0))</f>
        <v>321800</v>
      </c>
      <c r="J3127" s="25">
        <f>INDEX(tblReps[region_id],MATCH(I3127,tblReps[id],0))</f>
        <v>3</v>
      </c>
      <c r="K3127" s="25" t="str">
        <f>INDEX(tblRegions[name],MATCH(J3127,tblRegions[id],0))</f>
        <v>Southeast</v>
      </c>
    </row>
    <row r="3128" spans="1:11" ht="15" customHeight="1" x14ac:dyDescent="0.3">
      <c r="A3128" s="25">
        <f>Raw_Orders!A3128</f>
        <v>3127</v>
      </c>
      <c r="B3128" s="25">
        <f>Raw_Orders!B3128</f>
        <v>3431</v>
      </c>
      <c r="C3128" s="30">
        <f>INT(Raw_Orders!C3128)</f>
        <v>41762</v>
      </c>
      <c r="D3128" s="25">
        <f t="shared" si="144"/>
        <v>2014</v>
      </c>
      <c r="E3128" s="25">
        <f t="shared" si="145"/>
        <v>5</v>
      </c>
      <c r="F3128" s="25" t="str">
        <f t="shared" si="146"/>
        <v>May</v>
      </c>
      <c r="G3128" s="25">
        <f>Raw_Orders!G3128</f>
        <v>380</v>
      </c>
      <c r="H3128" s="29">
        <f>Raw_Orders!K3128</f>
        <v>2079.4499999999998</v>
      </c>
      <c r="I3128" s="25">
        <f>INDEX(tblAccounts[sales_rep_id],MATCH(B3128,tblAccounts[id],0))</f>
        <v>321800</v>
      </c>
      <c r="J3128" s="25">
        <f>INDEX(tblReps[region_id],MATCH(I3128,tblReps[id],0))</f>
        <v>3</v>
      </c>
      <c r="K3128" s="25" t="str">
        <f>INDEX(tblRegions[name],MATCH(J3128,tblRegions[id],0))</f>
        <v>Southeast</v>
      </c>
    </row>
    <row r="3129" spans="1:11" ht="15" customHeight="1" x14ac:dyDescent="0.3">
      <c r="A3129" s="25">
        <f>Raw_Orders!A3129</f>
        <v>3128</v>
      </c>
      <c r="B3129" s="25">
        <f>Raw_Orders!B3129</f>
        <v>3431</v>
      </c>
      <c r="C3129" s="30">
        <f>INT(Raw_Orders!C3129)</f>
        <v>41792</v>
      </c>
      <c r="D3129" s="25">
        <f t="shared" si="144"/>
        <v>2014</v>
      </c>
      <c r="E3129" s="25">
        <f t="shared" si="145"/>
        <v>6</v>
      </c>
      <c r="F3129" s="25" t="str">
        <f t="shared" si="146"/>
        <v>Jun</v>
      </c>
      <c r="G3129" s="25">
        <f>Raw_Orders!G3129</f>
        <v>340</v>
      </c>
      <c r="H3129" s="29">
        <f>Raw_Orders!K3129</f>
        <v>1837.98</v>
      </c>
      <c r="I3129" s="25">
        <f>INDEX(tblAccounts[sales_rep_id],MATCH(B3129,tblAccounts[id],0))</f>
        <v>321800</v>
      </c>
      <c r="J3129" s="25">
        <f>INDEX(tblReps[region_id],MATCH(I3129,tblReps[id],0))</f>
        <v>3</v>
      </c>
      <c r="K3129" s="25" t="str">
        <f>INDEX(tblRegions[name],MATCH(J3129,tblRegions[id],0))</f>
        <v>Southeast</v>
      </c>
    </row>
    <row r="3130" spans="1:11" ht="15" customHeight="1" x14ac:dyDescent="0.3">
      <c r="A3130" s="25">
        <f>Raw_Orders!A3130</f>
        <v>3129</v>
      </c>
      <c r="B3130" s="25">
        <f>Raw_Orders!B3130</f>
        <v>3431</v>
      </c>
      <c r="C3130" s="30">
        <f>INT(Raw_Orders!C3130)</f>
        <v>41822</v>
      </c>
      <c r="D3130" s="25">
        <f t="shared" si="144"/>
        <v>2014</v>
      </c>
      <c r="E3130" s="25">
        <f t="shared" si="145"/>
        <v>7</v>
      </c>
      <c r="F3130" s="25" t="str">
        <f t="shared" si="146"/>
        <v>Jul</v>
      </c>
      <c r="G3130" s="25">
        <f>Raw_Orders!G3130</f>
        <v>327</v>
      </c>
      <c r="H3130" s="29">
        <f>Raw_Orders!K3130</f>
        <v>1781.89</v>
      </c>
      <c r="I3130" s="25">
        <f>INDEX(tblAccounts[sales_rep_id],MATCH(B3130,tblAccounts[id],0))</f>
        <v>321800</v>
      </c>
      <c r="J3130" s="25">
        <f>INDEX(tblReps[region_id],MATCH(I3130,tblReps[id],0))</f>
        <v>3</v>
      </c>
      <c r="K3130" s="25" t="str">
        <f>INDEX(tblRegions[name],MATCH(J3130,tblRegions[id],0))</f>
        <v>Southeast</v>
      </c>
    </row>
    <row r="3131" spans="1:11" ht="15" customHeight="1" x14ac:dyDescent="0.3">
      <c r="A3131" s="25">
        <f>Raw_Orders!A3131</f>
        <v>3130</v>
      </c>
      <c r="B3131" s="25">
        <f>Raw_Orders!B3131</f>
        <v>3431</v>
      </c>
      <c r="C3131" s="30">
        <f>INT(Raw_Orders!C3131)</f>
        <v>41852</v>
      </c>
      <c r="D3131" s="25">
        <f t="shared" si="144"/>
        <v>2014</v>
      </c>
      <c r="E3131" s="25">
        <f t="shared" si="145"/>
        <v>8</v>
      </c>
      <c r="F3131" s="25" t="str">
        <f t="shared" si="146"/>
        <v>Aug</v>
      </c>
      <c r="G3131" s="25">
        <f>Raw_Orders!G3131</f>
        <v>161</v>
      </c>
      <c r="H3131" s="29">
        <f>Raw_Orders!K3131</f>
        <v>991.68</v>
      </c>
      <c r="I3131" s="25">
        <f>INDEX(tblAccounts[sales_rep_id],MATCH(B3131,tblAccounts[id],0))</f>
        <v>321800</v>
      </c>
      <c r="J3131" s="25">
        <f>INDEX(tblReps[region_id],MATCH(I3131,tblReps[id],0))</f>
        <v>3</v>
      </c>
      <c r="K3131" s="25" t="str">
        <f>INDEX(tblRegions[name],MATCH(J3131,tblRegions[id],0))</f>
        <v>Southeast</v>
      </c>
    </row>
    <row r="3132" spans="1:11" ht="15" customHeight="1" x14ac:dyDescent="0.3">
      <c r="A3132" s="25">
        <f>Raw_Orders!A3132</f>
        <v>3131</v>
      </c>
      <c r="B3132" s="25">
        <f>Raw_Orders!B3132</f>
        <v>3431</v>
      </c>
      <c r="C3132" s="30">
        <f>INT(Raw_Orders!C3132)</f>
        <v>41881</v>
      </c>
      <c r="D3132" s="25">
        <f t="shared" si="144"/>
        <v>2014</v>
      </c>
      <c r="E3132" s="25">
        <f t="shared" si="145"/>
        <v>8</v>
      </c>
      <c r="F3132" s="25" t="str">
        <f t="shared" si="146"/>
        <v>Aug</v>
      </c>
      <c r="G3132" s="25">
        <f>Raw_Orders!G3132</f>
        <v>418</v>
      </c>
      <c r="H3132" s="29">
        <f>Raw_Orders!K3132</f>
        <v>2443.13</v>
      </c>
      <c r="I3132" s="25">
        <f>INDEX(tblAccounts[sales_rep_id],MATCH(B3132,tblAccounts[id],0))</f>
        <v>321800</v>
      </c>
      <c r="J3132" s="25">
        <f>INDEX(tblReps[region_id],MATCH(I3132,tblReps[id],0))</f>
        <v>3</v>
      </c>
      <c r="K3132" s="25" t="str">
        <f>INDEX(tblRegions[name],MATCH(J3132,tblRegions[id],0))</f>
        <v>Southeast</v>
      </c>
    </row>
    <row r="3133" spans="1:11" ht="15" customHeight="1" x14ac:dyDescent="0.3">
      <c r="A3133" s="25">
        <f>Raw_Orders!A3133</f>
        <v>3132</v>
      </c>
      <c r="B3133" s="25">
        <f>Raw_Orders!B3133</f>
        <v>3431</v>
      </c>
      <c r="C3133" s="30">
        <f>INT(Raw_Orders!C3133)</f>
        <v>41910</v>
      </c>
      <c r="D3133" s="25">
        <f t="shared" si="144"/>
        <v>2014</v>
      </c>
      <c r="E3133" s="25">
        <f t="shared" si="145"/>
        <v>9</v>
      </c>
      <c r="F3133" s="25" t="str">
        <f t="shared" si="146"/>
        <v>Sep</v>
      </c>
      <c r="G3133" s="25">
        <f>Raw_Orders!G3133</f>
        <v>321</v>
      </c>
      <c r="H3133" s="29">
        <f>Raw_Orders!K3133</f>
        <v>1693.11</v>
      </c>
      <c r="I3133" s="25">
        <f>INDEX(tblAccounts[sales_rep_id],MATCH(B3133,tblAccounts[id],0))</f>
        <v>321800</v>
      </c>
      <c r="J3133" s="25">
        <f>INDEX(tblReps[region_id],MATCH(I3133,tblReps[id],0))</f>
        <v>3</v>
      </c>
      <c r="K3133" s="25" t="str">
        <f>INDEX(tblRegions[name],MATCH(J3133,tblRegions[id],0))</f>
        <v>Southeast</v>
      </c>
    </row>
    <row r="3134" spans="1:11" ht="15" customHeight="1" x14ac:dyDescent="0.3">
      <c r="A3134" s="25">
        <f>Raw_Orders!A3134</f>
        <v>3133</v>
      </c>
      <c r="B3134" s="25">
        <f>Raw_Orders!B3134</f>
        <v>3431</v>
      </c>
      <c r="C3134" s="30">
        <f>INT(Raw_Orders!C3134)</f>
        <v>41939</v>
      </c>
      <c r="D3134" s="25">
        <f t="shared" si="144"/>
        <v>2014</v>
      </c>
      <c r="E3134" s="25">
        <f t="shared" si="145"/>
        <v>10</v>
      </c>
      <c r="F3134" s="25" t="str">
        <f t="shared" si="146"/>
        <v>Oct</v>
      </c>
      <c r="G3134" s="25">
        <f>Raw_Orders!G3134</f>
        <v>311</v>
      </c>
      <c r="H3134" s="29">
        <f>Raw_Orders!K3134</f>
        <v>1620.06</v>
      </c>
      <c r="I3134" s="25">
        <f>INDEX(tblAccounts[sales_rep_id],MATCH(B3134,tblAccounts[id],0))</f>
        <v>321800</v>
      </c>
      <c r="J3134" s="25">
        <f>INDEX(tblReps[region_id],MATCH(I3134,tblReps[id],0))</f>
        <v>3</v>
      </c>
      <c r="K3134" s="25" t="str">
        <f>INDEX(tblRegions[name],MATCH(J3134,tblRegions[id],0))</f>
        <v>Southeast</v>
      </c>
    </row>
    <row r="3135" spans="1:11" ht="15" customHeight="1" x14ac:dyDescent="0.3">
      <c r="A3135" s="25">
        <f>Raw_Orders!A3135</f>
        <v>3134</v>
      </c>
      <c r="B3135" s="25">
        <f>Raw_Orders!B3135</f>
        <v>3431</v>
      </c>
      <c r="C3135" s="30">
        <f>INT(Raw_Orders!C3135)</f>
        <v>41969</v>
      </c>
      <c r="D3135" s="25">
        <f t="shared" si="144"/>
        <v>2014</v>
      </c>
      <c r="E3135" s="25">
        <f t="shared" si="145"/>
        <v>11</v>
      </c>
      <c r="F3135" s="25" t="str">
        <f t="shared" si="146"/>
        <v>Nov</v>
      </c>
      <c r="G3135" s="25">
        <f>Raw_Orders!G3135</f>
        <v>514</v>
      </c>
      <c r="H3135" s="29">
        <f>Raw_Orders!K3135</f>
        <v>2661.79</v>
      </c>
      <c r="I3135" s="25">
        <f>INDEX(tblAccounts[sales_rep_id],MATCH(B3135,tblAccounts[id],0))</f>
        <v>321800</v>
      </c>
      <c r="J3135" s="25">
        <f>INDEX(tblReps[region_id],MATCH(I3135,tblReps[id],0))</f>
        <v>3</v>
      </c>
      <c r="K3135" s="25" t="str">
        <f>INDEX(tblRegions[name],MATCH(J3135,tblRegions[id],0))</f>
        <v>Southeast</v>
      </c>
    </row>
    <row r="3136" spans="1:11" ht="15" customHeight="1" x14ac:dyDescent="0.3">
      <c r="A3136" s="25">
        <f>Raw_Orders!A3136</f>
        <v>3135</v>
      </c>
      <c r="B3136" s="25">
        <f>Raw_Orders!B3136</f>
        <v>3431</v>
      </c>
      <c r="C3136" s="30">
        <f>INT(Raw_Orders!C3136)</f>
        <v>41998</v>
      </c>
      <c r="D3136" s="25">
        <f t="shared" si="144"/>
        <v>2014</v>
      </c>
      <c r="E3136" s="25">
        <f t="shared" si="145"/>
        <v>12</v>
      </c>
      <c r="F3136" s="25" t="str">
        <f t="shared" si="146"/>
        <v>Dec</v>
      </c>
      <c r="G3136" s="25">
        <f>Raw_Orders!G3136</f>
        <v>370</v>
      </c>
      <c r="H3136" s="29">
        <f>Raw_Orders!K3136</f>
        <v>1970.18</v>
      </c>
      <c r="I3136" s="25">
        <f>INDEX(tblAccounts[sales_rep_id],MATCH(B3136,tblAccounts[id],0))</f>
        <v>321800</v>
      </c>
      <c r="J3136" s="25">
        <f>INDEX(tblReps[region_id],MATCH(I3136,tblReps[id],0))</f>
        <v>3</v>
      </c>
      <c r="K3136" s="25" t="str">
        <f>INDEX(tblRegions[name],MATCH(J3136,tblRegions[id],0))</f>
        <v>Southeast</v>
      </c>
    </row>
    <row r="3137" spans="1:11" ht="15" customHeight="1" x14ac:dyDescent="0.3">
      <c r="A3137" s="25">
        <f>Raw_Orders!A3137</f>
        <v>3136</v>
      </c>
      <c r="B3137" s="25">
        <f>Raw_Orders!B3137</f>
        <v>3431</v>
      </c>
      <c r="C3137" s="30">
        <f>INT(Raw_Orders!C3137)</f>
        <v>42027</v>
      </c>
      <c r="D3137" s="25">
        <f t="shared" si="144"/>
        <v>2015</v>
      </c>
      <c r="E3137" s="25">
        <f t="shared" si="145"/>
        <v>1</v>
      </c>
      <c r="F3137" s="25" t="str">
        <f t="shared" si="146"/>
        <v>Jan</v>
      </c>
      <c r="G3137" s="25">
        <f>Raw_Orders!G3137</f>
        <v>364</v>
      </c>
      <c r="H3137" s="29">
        <f>Raw_Orders!K3137</f>
        <v>2024.67</v>
      </c>
      <c r="I3137" s="25">
        <f>INDEX(tblAccounts[sales_rep_id],MATCH(B3137,tblAccounts[id],0))</f>
        <v>321800</v>
      </c>
      <c r="J3137" s="25">
        <f>INDEX(tblReps[region_id],MATCH(I3137,tblReps[id],0))</f>
        <v>3</v>
      </c>
      <c r="K3137" s="25" t="str">
        <f>INDEX(tblRegions[name],MATCH(J3137,tblRegions[id],0))</f>
        <v>Southeast</v>
      </c>
    </row>
    <row r="3138" spans="1:11" ht="15" customHeight="1" x14ac:dyDescent="0.3">
      <c r="A3138" s="25">
        <f>Raw_Orders!A3138</f>
        <v>3137</v>
      </c>
      <c r="B3138" s="25">
        <f>Raw_Orders!B3138</f>
        <v>3431</v>
      </c>
      <c r="C3138" s="30">
        <f>INT(Raw_Orders!C3138)</f>
        <v>42056</v>
      </c>
      <c r="D3138" s="25">
        <f t="shared" ref="D3138:D3201" si="147">YEAR(C3138)</f>
        <v>2015</v>
      </c>
      <c r="E3138" s="25">
        <f t="shared" ref="E3138:E3201" si="148">MONTH(C3138)</f>
        <v>2</v>
      </c>
      <c r="F3138" s="25" t="str">
        <f t="shared" ref="F3138:F3201" si="149">TEXT(C3138,"mmm")</f>
        <v>Feb</v>
      </c>
      <c r="G3138" s="25">
        <f>Raw_Orders!G3138</f>
        <v>407</v>
      </c>
      <c r="H3138" s="29">
        <f>Raw_Orders!K3138</f>
        <v>2285.9899999999998</v>
      </c>
      <c r="I3138" s="25">
        <f>INDEX(tblAccounts[sales_rep_id],MATCH(B3138,tblAccounts[id],0))</f>
        <v>321800</v>
      </c>
      <c r="J3138" s="25">
        <f>INDEX(tblReps[region_id],MATCH(I3138,tblReps[id],0))</f>
        <v>3</v>
      </c>
      <c r="K3138" s="25" t="str">
        <f>INDEX(tblRegions[name],MATCH(J3138,tblRegions[id],0))</f>
        <v>Southeast</v>
      </c>
    </row>
    <row r="3139" spans="1:11" ht="15" customHeight="1" x14ac:dyDescent="0.3">
      <c r="A3139" s="25">
        <f>Raw_Orders!A3139</f>
        <v>3138</v>
      </c>
      <c r="B3139" s="25">
        <f>Raw_Orders!B3139</f>
        <v>3431</v>
      </c>
      <c r="C3139" s="30">
        <f>INT(Raw_Orders!C3139)</f>
        <v>42115</v>
      </c>
      <c r="D3139" s="25">
        <f t="shared" si="147"/>
        <v>2015</v>
      </c>
      <c r="E3139" s="25">
        <f t="shared" si="148"/>
        <v>4</v>
      </c>
      <c r="F3139" s="25" t="str">
        <f t="shared" si="149"/>
        <v>Apr</v>
      </c>
      <c r="G3139" s="25">
        <f>Raw_Orders!G3139</f>
        <v>335</v>
      </c>
      <c r="H3139" s="29">
        <f>Raw_Orders!K3139</f>
        <v>1687.3</v>
      </c>
      <c r="I3139" s="25">
        <f>INDEX(tblAccounts[sales_rep_id],MATCH(B3139,tblAccounts[id],0))</f>
        <v>321800</v>
      </c>
      <c r="J3139" s="25">
        <f>INDEX(tblReps[region_id],MATCH(I3139,tblReps[id],0))</f>
        <v>3</v>
      </c>
      <c r="K3139" s="25" t="str">
        <f>INDEX(tblRegions[name],MATCH(J3139,tblRegions[id],0))</f>
        <v>Southeast</v>
      </c>
    </row>
    <row r="3140" spans="1:11" ht="15" customHeight="1" x14ac:dyDescent="0.3">
      <c r="A3140" s="25">
        <f>Raw_Orders!A3140</f>
        <v>3139</v>
      </c>
      <c r="B3140" s="25">
        <f>Raw_Orders!B3140</f>
        <v>3431</v>
      </c>
      <c r="C3140" s="30">
        <f>INT(Raw_Orders!C3140)</f>
        <v>42144</v>
      </c>
      <c r="D3140" s="25">
        <f t="shared" si="147"/>
        <v>2015</v>
      </c>
      <c r="E3140" s="25">
        <f t="shared" si="148"/>
        <v>5</v>
      </c>
      <c r="F3140" s="25" t="str">
        <f t="shared" si="149"/>
        <v>May</v>
      </c>
      <c r="G3140" s="25">
        <f>Raw_Orders!G3140</f>
        <v>505</v>
      </c>
      <c r="H3140" s="29">
        <f>Raw_Orders!K3140</f>
        <v>2623.24</v>
      </c>
      <c r="I3140" s="25">
        <f>INDEX(tblAccounts[sales_rep_id],MATCH(B3140,tblAccounts[id],0))</f>
        <v>321800</v>
      </c>
      <c r="J3140" s="25">
        <f>INDEX(tblReps[region_id],MATCH(I3140,tblReps[id],0))</f>
        <v>3</v>
      </c>
      <c r="K3140" s="25" t="str">
        <f>INDEX(tblRegions[name],MATCH(J3140,tblRegions[id],0))</f>
        <v>Southeast</v>
      </c>
    </row>
    <row r="3141" spans="1:11" ht="15" customHeight="1" x14ac:dyDescent="0.3">
      <c r="A3141" s="25">
        <f>Raw_Orders!A3141</f>
        <v>3140</v>
      </c>
      <c r="B3141" s="25">
        <f>Raw_Orders!B3141</f>
        <v>3431</v>
      </c>
      <c r="C3141" s="30">
        <f>INT(Raw_Orders!C3141)</f>
        <v>42173</v>
      </c>
      <c r="D3141" s="25">
        <f t="shared" si="147"/>
        <v>2015</v>
      </c>
      <c r="E3141" s="25">
        <f t="shared" si="148"/>
        <v>6</v>
      </c>
      <c r="F3141" s="25" t="str">
        <f t="shared" si="149"/>
        <v>Jun</v>
      </c>
      <c r="G3141" s="25">
        <f>Raw_Orders!G3141</f>
        <v>337</v>
      </c>
      <c r="H3141" s="29">
        <f>Raw_Orders!K3141</f>
        <v>1818.7</v>
      </c>
      <c r="I3141" s="25">
        <f>INDEX(tblAccounts[sales_rep_id],MATCH(B3141,tblAccounts[id],0))</f>
        <v>321800</v>
      </c>
      <c r="J3141" s="25">
        <f>INDEX(tblReps[region_id],MATCH(I3141,tblReps[id],0))</f>
        <v>3</v>
      </c>
      <c r="K3141" s="25" t="str">
        <f>INDEX(tblRegions[name],MATCH(J3141,tblRegions[id],0))</f>
        <v>Southeast</v>
      </c>
    </row>
    <row r="3142" spans="1:11" ht="15" customHeight="1" x14ac:dyDescent="0.3">
      <c r="A3142" s="25">
        <f>Raw_Orders!A3142</f>
        <v>3141</v>
      </c>
      <c r="B3142" s="25">
        <f>Raw_Orders!B3142</f>
        <v>3431</v>
      </c>
      <c r="C3142" s="30">
        <f>INT(Raw_Orders!C3142)</f>
        <v>42202</v>
      </c>
      <c r="D3142" s="25">
        <f t="shared" si="147"/>
        <v>2015</v>
      </c>
      <c r="E3142" s="25">
        <f t="shared" si="148"/>
        <v>7</v>
      </c>
      <c r="F3142" s="25" t="str">
        <f t="shared" si="149"/>
        <v>Jul</v>
      </c>
      <c r="G3142" s="25">
        <f>Raw_Orders!G3142</f>
        <v>286</v>
      </c>
      <c r="H3142" s="29">
        <f>Raw_Orders!K3142</f>
        <v>1551.59</v>
      </c>
      <c r="I3142" s="25">
        <f>INDEX(tblAccounts[sales_rep_id],MATCH(B3142,tblAccounts[id],0))</f>
        <v>321800</v>
      </c>
      <c r="J3142" s="25">
        <f>INDEX(tblReps[region_id],MATCH(I3142,tblReps[id],0))</f>
        <v>3</v>
      </c>
      <c r="K3142" s="25" t="str">
        <f>INDEX(tblRegions[name],MATCH(J3142,tblRegions[id],0))</f>
        <v>Southeast</v>
      </c>
    </row>
    <row r="3143" spans="1:11" ht="15" customHeight="1" x14ac:dyDescent="0.3">
      <c r="A3143" s="25">
        <f>Raw_Orders!A3143</f>
        <v>3142</v>
      </c>
      <c r="B3143" s="25">
        <f>Raw_Orders!B3143</f>
        <v>3431</v>
      </c>
      <c r="C3143" s="30">
        <f>INT(Raw_Orders!C3143)</f>
        <v>42232</v>
      </c>
      <c r="D3143" s="25">
        <f t="shared" si="147"/>
        <v>2015</v>
      </c>
      <c r="E3143" s="25">
        <f t="shared" si="148"/>
        <v>8</v>
      </c>
      <c r="F3143" s="25" t="str">
        <f t="shared" si="149"/>
        <v>Aug</v>
      </c>
      <c r="G3143" s="25">
        <f>Raw_Orders!G3143</f>
        <v>406</v>
      </c>
      <c r="H3143" s="29">
        <f>Raw_Orders!K3143</f>
        <v>2246.14</v>
      </c>
      <c r="I3143" s="25">
        <f>INDEX(tblAccounts[sales_rep_id],MATCH(B3143,tblAccounts[id],0))</f>
        <v>321800</v>
      </c>
      <c r="J3143" s="25">
        <f>INDEX(tblReps[region_id],MATCH(I3143,tblReps[id],0))</f>
        <v>3</v>
      </c>
      <c r="K3143" s="25" t="str">
        <f>INDEX(tblRegions[name],MATCH(J3143,tblRegions[id],0))</f>
        <v>Southeast</v>
      </c>
    </row>
    <row r="3144" spans="1:11" ht="15" customHeight="1" x14ac:dyDescent="0.3">
      <c r="A3144" s="25">
        <f>Raw_Orders!A3144</f>
        <v>3143</v>
      </c>
      <c r="B3144" s="25">
        <f>Raw_Orders!B3144</f>
        <v>3431</v>
      </c>
      <c r="C3144" s="30">
        <f>INT(Raw_Orders!C3144)</f>
        <v>42262</v>
      </c>
      <c r="D3144" s="25">
        <f t="shared" si="147"/>
        <v>2015</v>
      </c>
      <c r="E3144" s="25">
        <f t="shared" si="148"/>
        <v>9</v>
      </c>
      <c r="F3144" s="25" t="str">
        <f t="shared" si="149"/>
        <v>Sep</v>
      </c>
      <c r="G3144" s="25">
        <f>Raw_Orders!G3144</f>
        <v>332</v>
      </c>
      <c r="H3144" s="29">
        <f>Raw_Orders!K3144</f>
        <v>1725.54</v>
      </c>
      <c r="I3144" s="25">
        <f>INDEX(tblAccounts[sales_rep_id],MATCH(B3144,tblAccounts[id],0))</f>
        <v>321800</v>
      </c>
      <c r="J3144" s="25">
        <f>INDEX(tblReps[region_id],MATCH(I3144,tblReps[id],0))</f>
        <v>3</v>
      </c>
      <c r="K3144" s="25" t="str">
        <f>INDEX(tblRegions[name],MATCH(J3144,tblRegions[id],0))</f>
        <v>Southeast</v>
      </c>
    </row>
    <row r="3145" spans="1:11" ht="15" customHeight="1" x14ac:dyDescent="0.3">
      <c r="A3145" s="25">
        <f>Raw_Orders!A3145</f>
        <v>3144</v>
      </c>
      <c r="B3145" s="25">
        <f>Raw_Orders!B3145</f>
        <v>3431</v>
      </c>
      <c r="C3145" s="30">
        <f>INT(Raw_Orders!C3145)</f>
        <v>42292</v>
      </c>
      <c r="D3145" s="25">
        <f t="shared" si="147"/>
        <v>2015</v>
      </c>
      <c r="E3145" s="25">
        <f t="shared" si="148"/>
        <v>10</v>
      </c>
      <c r="F3145" s="25" t="str">
        <f t="shared" si="149"/>
        <v>Oct</v>
      </c>
      <c r="G3145" s="25">
        <f>Raw_Orders!G3145</f>
        <v>370</v>
      </c>
      <c r="H3145" s="29">
        <f>Raw_Orders!K3145</f>
        <v>2083.19</v>
      </c>
      <c r="I3145" s="25">
        <f>INDEX(tblAccounts[sales_rep_id],MATCH(B3145,tblAccounts[id],0))</f>
        <v>321800</v>
      </c>
      <c r="J3145" s="25">
        <f>INDEX(tblReps[region_id],MATCH(I3145,tblReps[id],0))</f>
        <v>3</v>
      </c>
      <c r="K3145" s="25" t="str">
        <f>INDEX(tblRegions[name],MATCH(J3145,tblRegions[id],0))</f>
        <v>Southeast</v>
      </c>
    </row>
    <row r="3146" spans="1:11" ht="15" customHeight="1" x14ac:dyDescent="0.3">
      <c r="A3146" s="25">
        <f>Raw_Orders!A3146</f>
        <v>3145</v>
      </c>
      <c r="B3146" s="25">
        <f>Raw_Orders!B3146</f>
        <v>3431</v>
      </c>
      <c r="C3146" s="30">
        <f>INT(Raw_Orders!C3146)</f>
        <v>42321</v>
      </c>
      <c r="D3146" s="25">
        <f t="shared" si="147"/>
        <v>2015</v>
      </c>
      <c r="E3146" s="25">
        <f t="shared" si="148"/>
        <v>11</v>
      </c>
      <c r="F3146" s="25" t="str">
        <f t="shared" si="149"/>
        <v>Nov</v>
      </c>
      <c r="G3146" s="25">
        <f>Raw_Orders!G3146</f>
        <v>430</v>
      </c>
      <c r="H3146" s="29">
        <f>Raw_Orders!K3146</f>
        <v>2421.33</v>
      </c>
      <c r="I3146" s="25">
        <f>INDEX(tblAccounts[sales_rep_id],MATCH(B3146,tblAccounts[id],0))</f>
        <v>321800</v>
      </c>
      <c r="J3146" s="25">
        <f>INDEX(tblReps[region_id],MATCH(I3146,tblReps[id],0))</f>
        <v>3</v>
      </c>
      <c r="K3146" s="25" t="str">
        <f>INDEX(tblRegions[name],MATCH(J3146,tblRegions[id],0))</f>
        <v>Southeast</v>
      </c>
    </row>
    <row r="3147" spans="1:11" ht="15" customHeight="1" x14ac:dyDescent="0.3">
      <c r="A3147" s="25">
        <f>Raw_Orders!A3147</f>
        <v>3146</v>
      </c>
      <c r="B3147" s="25">
        <f>Raw_Orders!B3147</f>
        <v>3431</v>
      </c>
      <c r="C3147" s="30">
        <f>INT(Raw_Orders!C3147)</f>
        <v>42351</v>
      </c>
      <c r="D3147" s="25">
        <f t="shared" si="147"/>
        <v>2015</v>
      </c>
      <c r="E3147" s="25">
        <f t="shared" si="148"/>
        <v>12</v>
      </c>
      <c r="F3147" s="25" t="str">
        <f t="shared" si="149"/>
        <v>Dec</v>
      </c>
      <c r="G3147" s="25">
        <f>Raw_Orders!G3147</f>
        <v>333</v>
      </c>
      <c r="H3147" s="29">
        <f>Raw_Orders!K3147</f>
        <v>1741.67</v>
      </c>
      <c r="I3147" s="25">
        <f>INDEX(tblAccounts[sales_rep_id],MATCH(B3147,tblAccounts[id],0))</f>
        <v>321800</v>
      </c>
      <c r="J3147" s="25">
        <f>INDEX(tblReps[region_id],MATCH(I3147,tblReps[id],0))</f>
        <v>3</v>
      </c>
      <c r="K3147" s="25" t="str">
        <f>INDEX(tblRegions[name],MATCH(J3147,tblRegions[id],0))</f>
        <v>Southeast</v>
      </c>
    </row>
    <row r="3148" spans="1:11" ht="15" customHeight="1" x14ac:dyDescent="0.3">
      <c r="A3148" s="25">
        <f>Raw_Orders!A3148</f>
        <v>3147</v>
      </c>
      <c r="B3148" s="25">
        <f>Raw_Orders!B3148</f>
        <v>3431</v>
      </c>
      <c r="C3148" s="30">
        <f>INT(Raw_Orders!C3148)</f>
        <v>42381</v>
      </c>
      <c r="D3148" s="25">
        <f t="shared" si="147"/>
        <v>2016</v>
      </c>
      <c r="E3148" s="25">
        <f t="shared" si="148"/>
        <v>1</v>
      </c>
      <c r="F3148" s="25" t="str">
        <f t="shared" si="149"/>
        <v>Jan</v>
      </c>
      <c r="G3148" s="25">
        <f>Raw_Orders!G3148</f>
        <v>329</v>
      </c>
      <c r="H3148" s="29">
        <f>Raw_Orders!K3148</f>
        <v>1706.71</v>
      </c>
      <c r="I3148" s="25">
        <f>INDEX(tblAccounts[sales_rep_id],MATCH(B3148,tblAccounts[id],0))</f>
        <v>321800</v>
      </c>
      <c r="J3148" s="25">
        <f>INDEX(tblReps[region_id],MATCH(I3148,tblReps[id],0))</f>
        <v>3</v>
      </c>
      <c r="K3148" s="25" t="str">
        <f>INDEX(tblRegions[name],MATCH(J3148,tblRegions[id],0))</f>
        <v>Southeast</v>
      </c>
    </row>
    <row r="3149" spans="1:11" ht="15" customHeight="1" x14ac:dyDescent="0.3">
      <c r="A3149" s="25">
        <f>Raw_Orders!A3149</f>
        <v>3148</v>
      </c>
      <c r="B3149" s="25">
        <f>Raw_Orders!B3149</f>
        <v>3431</v>
      </c>
      <c r="C3149" s="30">
        <f>INT(Raw_Orders!C3149)</f>
        <v>42410</v>
      </c>
      <c r="D3149" s="25">
        <f t="shared" si="147"/>
        <v>2016</v>
      </c>
      <c r="E3149" s="25">
        <f t="shared" si="148"/>
        <v>2</v>
      </c>
      <c r="F3149" s="25" t="str">
        <f t="shared" si="149"/>
        <v>Feb</v>
      </c>
      <c r="G3149" s="25">
        <f>Raw_Orders!G3149</f>
        <v>331</v>
      </c>
      <c r="H3149" s="29">
        <f>Raw_Orders!K3149</f>
        <v>1706.69</v>
      </c>
      <c r="I3149" s="25">
        <f>INDEX(tblAccounts[sales_rep_id],MATCH(B3149,tblAccounts[id],0))</f>
        <v>321800</v>
      </c>
      <c r="J3149" s="25">
        <f>INDEX(tblReps[region_id],MATCH(I3149,tblReps[id],0))</f>
        <v>3</v>
      </c>
      <c r="K3149" s="25" t="str">
        <f>INDEX(tblRegions[name],MATCH(J3149,tblRegions[id],0))</f>
        <v>Southeast</v>
      </c>
    </row>
    <row r="3150" spans="1:11" ht="15" customHeight="1" x14ac:dyDescent="0.3">
      <c r="A3150" s="25">
        <f>Raw_Orders!A3150</f>
        <v>3149</v>
      </c>
      <c r="B3150" s="25">
        <f>Raw_Orders!B3150</f>
        <v>3431</v>
      </c>
      <c r="C3150" s="30">
        <f>INT(Raw_Orders!C3150)</f>
        <v>42439</v>
      </c>
      <c r="D3150" s="25">
        <f t="shared" si="147"/>
        <v>2016</v>
      </c>
      <c r="E3150" s="25">
        <f t="shared" si="148"/>
        <v>3</v>
      </c>
      <c r="F3150" s="25" t="str">
        <f t="shared" si="149"/>
        <v>Mar</v>
      </c>
      <c r="G3150" s="25">
        <f>Raw_Orders!G3150</f>
        <v>394</v>
      </c>
      <c r="H3150" s="29">
        <f>Raw_Orders!K3150</f>
        <v>2135.02</v>
      </c>
      <c r="I3150" s="25">
        <f>INDEX(tblAccounts[sales_rep_id],MATCH(B3150,tblAccounts[id],0))</f>
        <v>321800</v>
      </c>
      <c r="J3150" s="25">
        <f>INDEX(tblReps[region_id],MATCH(I3150,tblReps[id],0))</f>
        <v>3</v>
      </c>
      <c r="K3150" s="25" t="str">
        <f>INDEX(tblRegions[name],MATCH(J3150,tblRegions[id],0))</f>
        <v>Southeast</v>
      </c>
    </row>
    <row r="3151" spans="1:11" ht="15" customHeight="1" x14ac:dyDescent="0.3">
      <c r="A3151" s="25">
        <f>Raw_Orders!A3151</f>
        <v>3150</v>
      </c>
      <c r="B3151" s="25">
        <f>Raw_Orders!B3151</f>
        <v>3431</v>
      </c>
      <c r="C3151" s="30">
        <f>INT(Raw_Orders!C3151)</f>
        <v>42469</v>
      </c>
      <c r="D3151" s="25">
        <f t="shared" si="147"/>
        <v>2016</v>
      </c>
      <c r="E3151" s="25">
        <f t="shared" si="148"/>
        <v>4</v>
      </c>
      <c r="F3151" s="25" t="str">
        <f t="shared" si="149"/>
        <v>Apr</v>
      </c>
      <c r="G3151" s="25">
        <f>Raw_Orders!G3151</f>
        <v>345</v>
      </c>
      <c r="H3151" s="29">
        <f>Raw_Orders!K3151</f>
        <v>1854.78</v>
      </c>
      <c r="I3151" s="25">
        <f>INDEX(tblAccounts[sales_rep_id],MATCH(B3151,tblAccounts[id],0))</f>
        <v>321800</v>
      </c>
      <c r="J3151" s="25">
        <f>INDEX(tblReps[region_id],MATCH(I3151,tblReps[id],0))</f>
        <v>3</v>
      </c>
      <c r="K3151" s="25" t="str">
        <f>INDEX(tblRegions[name],MATCH(J3151,tblRegions[id],0))</f>
        <v>Southeast</v>
      </c>
    </row>
    <row r="3152" spans="1:11" ht="15" customHeight="1" x14ac:dyDescent="0.3">
      <c r="A3152" s="25">
        <f>Raw_Orders!A3152</f>
        <v>3151</v>
      </c>
      <c r="B3152" s="25">
        <f>Raw_Orders!B3152</f>
        <v>3431</v>
      </c>
      <c r="C3152" s="30">
        <f>INT(Raw_Orders!C3152)</f>
        <v>42498</v>
      </c>
      <c r="D3152" s="25">
        <f t="shared" si="147"/>
        <v>2016</v>
      </c>
      <c r="E3152" s="25">
        <f t="shared" si="148"/>
        <v>5</v>
      </c>
      <c r="F3152" s="25" t="str">
        <f t="shared" si="149"/>
        <v>May</v>
      </c>
      <c r="G3152" s="25">
        <f>Raw_Orders!G3152</f>
        <v>341</v>
      </c>
      <c r="H3152" s="29">
        <f>Raw_Orders!K3152</f>
        <v>1767.28</v>
      </c>
      <c r="I3152" s="25">
        <f>INDEX(tblAccounts[sales_rep_id],MATCH(B3152,tblAccounts[id],0))</f>
        <v>321800</v>
      </c>
      <c r="J3152" s="25">
        <f>INDEX(tblReps[region_id],MATCH(I3152,tblReps[id],0))</f>
        <v>3</v>
      </c>
      <c r="K3152" s="25" t="str">
        <f>INDEX(tblRegions[name],MATCH(J3152,tblRegions[id],0))</f>
        <v>Southeast</v>
      </c>
    </row>
    <row r="3153" spans="1:11" ht="15" customHeight="1" x14ac:dyDescent="0.3">
      <c r="A3153" s="25">
        <f>Raw_Orders!A3153</f>
        <v>3152</v>
      </c>
      <c r="B3153" s="25">
        <f>Raw_Orders!B3153</f>
        <v>3431</v>
      </c>
      <c r="C3153" s="30">
        <f>INT(Raw_Orders!C3153)</f>
        <v>42528</v>
      </c>
      <c r="D3153" s="25">
        <f t="shared" si="147"/>
        <v>2016</v>
      </c>
      <c r="E3153" s="25">
        <f t="shared" si="148"/>
        <v>6</v>
      </c>
      <c r="F3153" s="25" t="str">
        <f t="shared" si="149"/>
        <v>Jun</v>
      </c>
      <c r="G3153" s="25">
        <f>Raw_Orders!G3153</f>
        <v>355</v>
      </c>
      <c r="H3153" s="29">
        <f>Raw_Orders!K3153</f>
        <v>1962.93</v>
      </c>
      <c r="I3153" s="25">
        <f>INDEX(tblAccounts[sales_rep_id],MATCH(B3153,tblAccounts[id],0))</f>
        <v>321800</v>
      </c>
      <c r="J3153" s="25">
        <f>INDEX(tblReps[region_id],MATCH(I3153,tblReps[id],0))</f>
        <v>3</v>
      </c>
      <c r="K3153" s="25" t="str">
        <f>INDEX(tblRegions[name],MATCH(J3153,tblRegions[id],0))</f>
        <v>Southeast</v>
      </c>
    </row>
    <row r="3154" spans="1:11" ht="15" customHeight="1" x14ac:dyDescent="0.3">
      <c r="A3154" s="25">
        <f>Raw_Orders!A3154</f>
        <v>3153</v>
      </c>
      <c r="B3154" s="25">
        <f>Raw_Orders!B3154</f>
        <v>3431</v>
      </c>
      <c r="C3154" s="30">
        <f>INT(Raw_Orders!C3154)</f>
        <v>42558</v>
      </c>
      <c r="D3154" s="25">
        <f t="shared" si="147"/>
        <v>2016</v>
      </c>
      <c r="E3154" s="25">
        <f t="shared" si="148"/>
        <v>7</v>
      </c>
      <c r="F3154" s="25" t="str">
        <f t="shared" si="149"/>
        <v>Jul</v>
      </c>
      <c r="G3154" s="25">
        <f>Raw_Orders!G3154</f>
        <v>325</v>
      </c>
      <c r="H3154" s="29">
        <f>Raw_Orders!K3154</f>
        <v>1718.01</v>
      </c>
      <c r="I3154" s="25">
        <f>INDEX(tblAccounts[sales_rep_id],MATCH(B3154,tblAccounts[id],0))</f>
        <v>321800</v>
      </c>
      <c r="J3154" s="25">
        <f>INDEX(tblReps[region_id],MATCH(I3154,tblReps[id],0))</f>
        <v>3</v>
      </c>
      <c r="K3154" s="25" t="str">
        <f>INDEX(tblRegions[name],MATCH(J3154,tblRegions[id],0))</f>
        <v>Southeast</v>
      </c>
    </row>
    <row r="3155" spans="1:11" ht="15" customHeight="1" x14ac:dyDescent="0.3">
      <c r="A3155" s="25">
        <f>Raw_Orders!A3155</f>
        <v>3154</v>
      </c>
      <c r="B3155" s="25">
        <f>Raw_Orders!B3155</f>
        <v>3431</v>
      </c>
      <c r="C3155" s="30">
        <f>INT(Raw_Orders!C3155)</f>
        <v>42587</v>
      </c>
      <c r="D3155" s="25">
        <f t="shared" si="147"/>
        <v>2016</v>
      </c>
      <c r="E3155" s="25">
        <f t="shared" si="148"/>
        <v>8</v>
      </c>
      <c r="F3155" s="25" t="str">
        <f t="shared" si="149"/>
        <v>Aug</v>
      </c>
      <c r="G3155" s="25">
        <f>Raw_Orders!G3155</f>
        <v>358</v>
      </c>
      <c r="H3155" s="29">
        <f>Raw_Orders!K3155</f>
        <v>1949.75</v>
      </c>
      <c r="I3155" s="25">
        <f>INDEX(tblAccounts[sales_rep_id],MATCH(B3155,tblAccounts[id],0))</f>
        <v>321800</v>
      </c>
      <c r="J3155" s="25">
        <f>INDEX(tblReps[region_id],MATCH(I3155,tblReps[id],0))</f>
        <v>3</v>
      </c>
      <c r="K3155" s="25" t="str">
        <f>INDEX(tblRegions[name],MATCH(J3155,tblRegions[id],0))</f>
        <v>Southeast</v>
      </c>
    </row>
    <row r="3156" spans="1:11" ht="15" customHeight="1" x14ac:dyDescent="0.3">
      <c r="A3156" s="25">
        <f>Raw_Orders!A3156</f>
        <v>3155</v>
      </c>
      <c r="B3156" s="25">
        <f>Raw_Orders!B3156</f>
        <v>3431</v>
      </c>
      <c r="C3156" s="30">
        <f>INT(Raw_Orders!C3156)</f>
        <v>42617</v>
      </c>
      <c r="D3156" s="25">
        <f t="shared" si="147"/>
        <v>2016</v>
      </c>
      <c r="E3156" s="25">
        <f t="shared" si="148"/>
        <v>9</v>
      </c>
      <c r="F3156" s="25" t="str">
        <f t="shared" si="149"/>
        <v>Sep</v>
      </c>
      <c r="G3156" s="25">
        <f>Raw_Orders!G3156</f>
        <v>332</v>
      </c>
      <c r="H3156" s="29">
        <f>Raw_Orders!K3156</f>
        <v>1755.46</v>
      </c>
      <c r="I3156" s="25">
        <f>INDEX(tblAccounts[sales_rep_id],MATCH(B3156,tblAccounts[id],0))</f>
        <v>321800</v>
      </c>
      <c r="J3156" s="25">
        <f>INDEX(tblReps[region_id],MATCH(I3156,tblReps[id],0))</f>
        <v>3</v>
      </c>
      <c r="K3156" s="25" t="str">
        <f>INDEX(tblRegions[name],MATCH(J3156,tblRegions[id],0))</f>
        <v>Southeast</v>
      </c>
    </row>
    <row r="3157" spans="1:11" ht="15" customHeight="1" x14ac:dyDescent="0.3">
      <c r="A3157" s="25">
        <f>Raw_Orders!A3157</f>
        <v>3156</v>
      </c>
      <c r="B3157" s="25">
        <f>Raw_Orders!B3157</f>
        <v>3431</v>
      </c>
      <c r="C3157" s="30">
        <f>INT(Raw_Orders!C3157)</f>
        <v>42647</v>
      </c>
      <c r="D3157" s="25">
        <f t="shared" si="147"/>
        <v>2016</v>
      </c>
      <c r="E3157" s="25">
        <f t="shared" si="148"/>
        <v>10</v>
      </c>
      <c r="F3157" s="25" t="str">
        <f t="shared" si="149"/>
        <v>Oct</v>
      </c>
      <c r="G3157" s="25">
        <f>Raw_Orders!G3157</f>
        <v>311</v>
      </c>
      <c r="H3157" s="29">
        <f>Raw_Orders!K3157</f>
        <v>1681.36</v>
      </c>
      <c r="I3157" s="25">
        <f>INDEX(tblAccounts[sales_rep_id],MATCH(B3157,tblAccounts[id],0))</f>
        <v>321800</v>
      </c>
      <c r="J3157" s="25">
        <f>INDEX(tblReps[region_id],MATCH(I3157,tblReps[id],0))</f>
        <v>3</v>
      </c>
      <c r="K3157" s="25" t="str">
        <f>INDEX(tblRegions[name],MATCH(J3157,tblRegions[id],0))</f>
        <v>Southeast</v>
      </c>
    </row>
    <row r="3158" spans="1:11" ht="15" customHeight="1" x14ac:dyDescent="0.3">
      <c r="A3158" s="25">
        <f>Raw_Orders!A3158</f>
        <v>3157</v>
      </c>
      <c r="B3158" s="25">
        <f>Raw_Orders!B3158</f>
        <v>3431</v>
      </c>
      <c r="C3158" s="30">
        <f>INT(Raw_Orders!C3158)</f>
        <v>42677</v>
      </c>
      <c r="D3158" s="25">
        <f t="shared" si="147"/>
        <v>2016</v>
      </c>
      <c r="E3158" s="25">
        <f t="shared" si="148"/>
        <v>11</v>
      </c>
      <c r="F3158" s="25" t="str">
        <f t="shared" si="149"/>
        <v>Nov</v>
      </c>
      <c r="G3158" s="25">
        <f>Raw_Orders!G3158</f>
        <v>327</v>
      </c>
      <c r="H3158" s="29">
        <f>Raw_Orders!K3158</f>
        <v>1704.23</v>
      </c>
      <c r="I3158" s="25">
        <f>INDEX(tblAccounts[sales_rep_id],MATCH(B3158,tblAccounts[id],0))</f>
        <v>321800</v>
      </c>
      <c r="J3158" s="25">
        <f>INDEX(tblReps[region_id],MATCH(I3158,tblReps[id],0))</f>
        <v>3</v>
      </c>
      <c r="K3158" s="25" t="str">
        <f>INDEX(tblRegions[name],MATCH(J3158,tblRegions[id],0))</f>
        <v>Southeast</v>
      </c>
    </row>
    <row r="3159" spans="1:11" ht="15" customHeight="1" x14ac:dyDescent="0.3">
      <c r="A3159" s="25">
        <f>Raw_Orders!A3159</f>
        <v>3158</v>
      </c>
      <c r="B3159" s="25">
        <f>Raw_Orders!B3159</f>
        <v>3431</v>
      </c>
      <c r="C3159" s="30">
        <f>INT(Raw_Orders!C3159)</f>
        <v>42707</v>
      </c>
      <c r="D3159" s="25">
        <f t="shared" si="147"/>
        <v>2016</v>
      </c>
      <c r="E3159" s="25">
        <f t="shared" si="148"/>
        <v>12</v>
      </c>
      <c r="F3159" s="25" t="str">
        <f t="shared" si="149"/>
        <v>Dec</v>
      </c>
      <c r="G3159" s="25">
        <f>Raw_Orders!G3159</f>
        <v>375</v>
      </c>
      <c r="H3159" s="29">
        <f>Raw_Orders!K3159</f>
        <v>2007.61</v>
      </c>
      <c r="I3159" s="25">
        <f>INDEX(tblAccounts[sales_rep_id],MATCH(B3159,tblAccounts[id],0))</f>
        <v>321800</v>
      </c>
      <c r="J3159" s="25">
        <f>INDEX(tblReps[region_id],MATCH(I3159,tblReps[id],0))</f>
        <v>3</v>
      </c>
      <c r="K3159" s="25" t="str">
        <f>INDEX(tblRegions[name],MATCH(J3159,tblRegions[id],0))</f>
        <v>Southeast</v>
      </c>
    </row>
    <row r="3160" spans="1:11" ht="15" customHeight="1" x14ac:dyDescent="0.3">
      <c r="A3160" s="25">
        <f>Raw_Orders!A3160</f>
        <v>3159</v>
      </c>
      <c r="B3160" s="25">
        <f>Raw_Orders!B3160</f>
        <v>3431</v>
      </c>
      <c r="C3160" s="30">
        <f>INT(Raw_Orders!C3160)</f>
        <v>42736</v>
      </c>
      <c r="D3160" s="25">
        <f t="shared" si="147"/>
        <v>2017</v>
      </c>
      <c r="E3160" s="25">
        <f t="shared" si="148"/>
        <v>1</v>
      </c>
      <c r="F3160" s="25" t="str">
        <f t="shared" si="149"/>
        <v>Jan</v>
      </c>
      <c r="G3160" s="25">
        <f>Raw_Orders!G3160</f>
        <v>349</v>
      </c>
      <c r="H3160" s="29">
        <f>Raw_Orders!K3160</f>
        <v>1870.35</v>
      </c>
      <c r="I3160" s="25">
        <f>INDEX(tblAccounts[sales_rep_id],MATCH(B3160,tblAccounts[id],0))</f>
        <v>321800</v>
      </c>
      <c r="J3160" s="25">
        <f>INDEX(tblReps[region_id],MATCH(I3160,tblReps[id],0))</f>
        <v>3</v>
      </c>
      <c r="K3160" s="25" t="str">
        <f>INDEX(tblRegions[name],MATCH(J3160,tblRegions[id],0))</f>
        <v>Southeast</v>
      </c>
    </row>
    <row r="3161" spans="1:11" ht="15" customHeight="1" x14ac:dyDescent="0.3">
      <c r="A3161" s="25">
        <f>Raw_Orders!A3161</f>
        <v>3160</v>
      </c>
      <c r="B3161" s="25">
        <f>Raw_Orders!B3161</f>
        <v>3441</v>
      </c>
      <c r="C3161" s="30">
        <f>INT(Raw_Orders!C3161)</f>
        <v>42546</v>
      </c>
      <c r="D3161" s="25">
        <f t="shared" si="147"/>
        <v>2016</v>
      </c>
      <c r="E3161" s="25">
        <f t="shared" si="148"/>
        <v>6</v>
      </c>
      <c r="F3161" s="25" t="str">
        <f t="shared" si="149"/>
        <v>Jun</v>
      </c>
      <c r="G3161" s="25">
        <f>Raw_Orders!G3161</f>
        <v>485</v>
      </c>
      <c r="H3161" s="29">
        <f>Raw_Orders!K3161</f>
        <v>2465.15</v>
      </c>
      <c r="I3161" s="25">
        <f>INDEX(tblAccounts[sales_rep_id],MATCH(B3161,tblAccounts[id],0))</f>
        <v>321810</v>
      </c>
      <c r="J3161" s="25">
        <f>INDEX(tblReps[region_id],MATCH(I3161,tblReps[id],0))</f>
        <v>3</v>
      </c>
      <c r="K3161" s="25" t="str">
        <f>INDEX(tblRegions[name],MATCH(J3161,tblRegions[id],0))</f>
        <v>Southeast</v>
      </c>
    </row>
    <row r="3162" spans="1:11" ht="15" customHeight="1" x14ac:dyDescent="0.3">
      <c r="A3162" s="25">
        <f>Raw_Orders!A3162</f>
        <v>3161</v>
      </c>
      <c r="B3162" s="25">
        <f>Raw_Orders!B3162</f>
        <v>3441</v>
      </c>
      <c r="C3162" s="30">
        <f>INT(Raw_Orders!C3162)</f>
        <v>42576</v>
      </c>
      <c r="D3162" s="25">
        <f t="shared" si="147"/>
        <v>2016</v>
      </c>
      <c r="E3162" s="25">
        <f t="shared" si="148"/>
        <v>7</v>
      </c>
      <c r="F3162" s="25" t="str">
        <f t="shared" si="149"/>
        <v>Jul</v>
      </c>
      <c r="G3162" s="25">
        <f>Raw_Orders!G3162</f>
        <v>535</v>
      </c>
      <c r="H3162" s="29">
        <f>Raw_Orders!K3162</f>
        <v>2773.55</v>
      </c>
      <c r="I3162" s="25">
        <f>INDEX(tblAccounts[sales_rep_id],MATCH(B3162,tblAccounts[id],0))</f>
        <v>321810</v>
      </c>
      <c r="J3162" s="25">
        <f>INDEX(tblReps[region_id],MATCH(I3162,tblReps[id],0))</f>
        <v>3</v>
      </c>
      <c r="K3162" s="25" t="str">
        <f>INDEX(tblRegions[name],MATCH(J3162,tblRegions[id],0))</f>
        <v>Southeast</v>
      </c>
    </row>
    <row r="3163" spans="1:11" ht="15" customHeight="1" x14ac:dyDescent="0.3">
      <c r="A3163" s="25">
        <f>Raw_Orders!A3163</f>
        <v>3162</v>
      </c>
      <c r="B3163" s="25">
        <f>Raw_Orders!B3163</f>
        <v>3441</v>
      </c>
      <c r="C3163" s="30">
        <f>INT(Raw_Orders!C3163)</f>
        <v>42605</v>
      </c>
      <c r="D3163" s="25">
        <f t="shared" si="147"/>
        <v>2016</v>
      </c>
      <c r="E3163" s="25">
        <f t="shared" si="148"/>
        <v>8</v>
      </c>
      <c r="F3163" s="25" t="str">
        <f t="shared" si="149"/>
        <v>Aug</v>
      </c>
      <c r="G3163" s="25">
        <f>Raw_Orders!G3163</f>
        <v>526</v>
      </c>
      <c r="H3163" s="29">
        <f>Raw_Orders!K3163</f>
        <v>2669.15</v>
      </c>
      <c r="I3163" s="25">
        <f>INDEX(tblAccounts[sales_rep_id],MATCH(B3163,tblAccounts[id],0))</f>
        <v>321810</v>
      </c>
      <c r="J3163" s="25">
        <f>INDEX(tblReps[region_id],MATCH(I3163,tblReps[id],0))</f>
        <v>3</v>
      </c>
      <c r="K3163" s="25" t="str">
        <f>INDEX(tblRegions[name],MATCH(J3163,tblRegions[id],0))</f>
        <v>Southeast</v>
      </c>
    </row>
    <row r="3164" spans="1:11" ht="15" customHeight="1" x14ac:dyDescent="0.3">
      <c r="A3164" s="25">
        <f>Raw_Orders!A3164</f>
        <v>3163</v>
      </c>
      <c r="B3164" s="25">
        <f>Raw_Orders!B3164</f>
        <v>3441</v>
      </c>
      <c r="C3164" s="30">
        <f>INT(Raw_Orders!C3164)</f>
        <v>42635</v>
      </c>
      <c r="D3164" s="25">
        <f t="shared" si="147"/>
        <v>2016</v>
      </c>
      <c r="E3164" s="25">
        <f t="shared" si="148"/>
        <v>9</v>
      </c>
      <c r="F3164" s="25" t="str">
        <f t="shared" si="149"/>
        <v>Sep</v>
      </c>
      <c r="G3164" s="25">
        <f>Raw_Orders!G3164</f>
        <v>528</v>
      </c>
      <c r="H3164" s="29">
        <f>Raw_Orders!K3164</f>
        <v>2669.74</v>
      </c>
      <c r="I3164" s="25">
        <f>INDEX(tblAccounts[sales_rep_id],MATCH(B3164,tblAccounts[id],0))</f>
        <v>321810</v>
      </c>
      <c r="J3164" s="25">
        <f>INDEX(tblReps[region_id],MATCH(I3164,tblReps[id],0))</f>
        <v>3</v>
      </c>
      <c r="K3164" s="25" t="str">
        <f>INDEX(tblRegions[name],MATCH(J3164,tblRegions[id],0))</f>
        <v>Southeast</v>
      </c>
    </row>
    <row r="3165" spans="1:11" ht="15" customHeight="1" x14ac:dyDescent="0.3">
      <c r="A3165" s="25">
        <f>Raw_Orders!A3165</f>
        <v>3164</v>
      </c>
      <c r="B3165" s="25">
        <f>Raw_Orders!B3165</f>
        <v>3441</v>
      </c>
      <c r="C3165" s="30">
        <f>INT(Raw_Orders!C3165)</f>
        <v>42665</v>
      </c>
      <c r="D3165" s="25">
        <f t="shared" si="147"/>
        <v>2016</v>
      </c>
      <c r="E3165" s="25">
        <f t="shared" si="148"/>
        <v>10</v>
      </c>
      <c r="F3165" s="25" t="str">
        <f t="shared" si="149"/>
        <v>Oct</v>
      </c>
      <c r="G3165" s="25">
        <f>Raw_Orders!G3165</f>
        <v>528</v>
      </c>
      <c r="H3165" s="29">
        <f>Raw_Orders!K3165</f>
        <v>2688.52</v>
      </c>
      <c r="I3165" s="25">
        <f>INDEX(tblAccounts[sales_rep_id],MATCH(B3165,tblAccounts[id],0))</f>
        <v>321810</v>
      </c>
      <c r="J3165" s="25">
        <f>INDEX(tblReps[region_id],MATCH(I3165,tblReps[id],0))</f>
        <v>3</v>
      </c>
      <c r="K3165" s="25" t="str">
        <f>INDEX(tblRegions[name],MATCH(J3165,tblRegions[id],0))</f>
        <v>Southeast</v>
      </c>
    </row>
    <row r="3166" spans="1:11" ht="15" customHeight="1" x14ac:dyDescent="0.3">
      <c r="A3166" s="25">
        <f>Raw_Orders!A3166</f>
        <v>3165</v>
      </c>
      <c r="B3166" s="25">
        <f>Raw_Orders!B3166</f>
        <v>3441</v>
      </c>
      <c r="C3166" s="30">
        <f>INT(Raw_Orders!C3166)</f>
        <v>42695</v>
      </c>
      <c r="D3166" s="25">
        <f t="shared" si="147"/>
        <v>2016</v>
      </c>
      <c r="E3166" s="25">
        <f t="shared" si="148"/>
        <v>11</v>
      </c>
      <c r="F3166" s="25" t="str">
        <f t="shared" si="149"/>
        <v>Nov</v>
      </c>
      <c r="G3166" s="25">
        <f>Raw_Orders!G3166</f>
        <v>481</v>
      </c>
      <c r="H3166" s="29">
        <f>Raw_Orders!K3166</f>
        <v>2400.19</v>
      </c>
      <c r="I3166" s="25">
        <f>INDEX(tblAccounts[sales_rep_id],MATCH(B3166,tblAccounts[id],0))</f>
        <v>321810</v>
      </c>
      <c r="J3166" s="25">
        <f>INDEX(tblReps[region_id],MATCH(I3166,tblReps[id],0))</f>
        <v>3</v>
      </c>
      <c r="K3166" s="25" t="str">
        <f>INDEX(tblRegions[name],MATCH(J3166,tblRegions[id],0))</f>
        <v>Southeast</v>
      </c>
    </row>
    <row r="3167" spans="1:11" ht="15" customHeight="1" x14ac:dyDescent="0.3">
      <c r="A3167" s="25">
        <f>Raw_Orders!A3167</f>
        <v>3166</v>
      </c>
      <c r="B3167" s="25">
        <f>Raw_Orders!B3167</f>
        <v>3441</v>
      </c>
      <c r="C3167" s="30">
        <f>INT(Raw_Orders!C3167)</f>
        <v>42724</v>
      </c>
      <c r="D3167" s="25">
        <f t="shared" si="147"/>
        <v>2016</v>
      </c>
      <c r="E3167" s="25">
        <f t="shared" si="148"/>
        <v>12</v>
      </c>
      <c r="F3167" s="25" t="str">
        <f t="shared" si="149"/>
        <v>Dec</v>
      </c>
      <c r="G3167" s="25">
        <f>Raw_Orders!G3167</f>
        <v>513</v>
      </c>
      <c r="H3167" s="29">
        <f>Raw_Orders!K3167</f>
        <v>2628.02</v>
      </c>
      <c r="I3167" s="25">
        <f>INDEX(tblAccounts[sales_rep_id],MATCH(B3167,tblAccounts[id],0))</f>
        <v>321810</v>
      </c>
      <c r="J3167" s="25">
        <f>INDEX(tblReps[region_id],MATCH(I3167,tblReps[id],0))</f>
        <v>3</v>
      </c>
      <c r="K3167" s="25" t="str">
        <f>INDEX(tblRegions[name],MATCH(J3167,tblRegions[id],0))</f>
        <v>Southeast</v>
      </c>
    </row>
    <row r="3168" spans="1:11" ht="15" customHeight="1" x14ac:dyDescent="0.3">
      <c r="A3168" s="25">
        <f>Raw_Orders!A3168</f>
        <v>3167</v>
      </c>
      <c r="B3168" s="25">
        <f>Raw_Orders!B3168</f>
        <v>3451</v>
      </c>
      <c r="C3168" s="30">
        <f>INT(Raw_Orders!C3168)</f>
        <v>42657</v>
      </c>
      <c r="D3168" s="25">
        <f t="shared" si="147"/>
        <v>2016</v>
      </c>
      <c r="E3168" s="25">
        <f t="shared" si="148"/>
        <v>10</v>
      </c>
      <c r="F3168" s="25" t="str">
        <f t="shared" si="149"/>
        <v>Oct</v>
      </c>
      <c r="G3168" s="25">
        <f>Raw_Orders!G3168</f>
        <v>10</v>
      </c>
      <c r="H3168" s="29">
        <f>Raw_Orders!K3168</f>
        <v>78.680000000000007</v>
      </c>
      <c r="I3168" s="25">
        <f>INDEX(tblAccounts[sales_rep_id],MATCH(B3168,tblAccounts[id],0))</f>
        <v>321800</v>
      </c>
      <c r="J3168" s="25">
        <f>INDEX(tblReps[region_id],MATCH(I3168,tblReps[id],0))</f>
        <v>3</v>
      </c>
      <c r="K3168" s="25" t="str">
        <f>INDEX(tblRegions[name],MATCH(J3168,tblRegions[id],0))</f>
        <v>Southeast</v>
      </c>
    </row>
    <row r="3169" spans="1:11" ht="15" customHeight="1" x14ac:dyDescent="0.3">
      <c r="A3169" s="25">
        <f>Raw_Orders!A3169</f>
        <v>3168</v>
      </c>
      <c r="B3169" s="25">
        <f>Raw_Orders!B3169</f>
        <v>3451</v>
      </c>
      <c r="C3169" s="30">
        <f>INT(Raw_Orders!C3169)</f>
        <v>42686</v>
      </c>
      <c r="D3169" s="25">
        <f t="shared" si="147"/>
        <v>2016</v>
      </c>
      <c r="E3169" s="25">
        <f t="shared" si="148"/>
        <v>11</v>
      </c>
      <c r="F3169" s="25" t="str">
        <f t="shared" si="149"/>
        <v>Nov</v>
      </c>
      <c r="G3169" s="25">
        <f>Raw_Orders!G3169</f>
        <v>525</v>
      </c>
      <c r="H3169" s="29">
        <f>Raw_Orders!K3169</f>
        <v>2680.44</v>
      </c>
      <c r="I3169" s="25">
        <f>INDEX(tblAccounts[sales_rep_id],MATCH(B3169,tblAccounts[id],0))</f>
        <v>321800</v>
      </c>
      <c r="J3169" s="25">
        <f>INDEX(tblReps[region_id],MATCH(I3169,tblReps[id],0))</f>
        <v>3</v>
      </c>
      <c r="K3169" s="25" t="str">
        <f>INDEX(tblRegions[name],MATCH(J3169,tblRegions[id],0))</f>
        <v>Southeast</v>
      </c>
    </row>
    <row r="3170" spans="1:11" ht="15" customHeight="1" x14ac:dyDescent="0.3">
      <c r="A3170" s="25">
        <f>Raw_Orders!A3170</f>
        <v>3169</v>
      </c>
      <c r="B3170" s="25">
        <f>Raw_Orders!B3170</f>
        <v>3451</v>
      </c>
      <c r="C3170" s="30">
        <f>INT(Raw_Orders!C3170)</f>
        <v>42715</v>
      </c>
      <c r="D3170" s="25">
        <f t="shared" si="147"/>
        <v>2016</v>
      </c>
      <c r="E3170" s="25">
        <f t="shared" si="148"/>
        <v>12</v>
      </c>
      <c r="F3170" s="25" t="str">
        <f t="shared" si="149"/>
        <v>Dec</v>
      </c>
      <c r="G3170" s="25">
        <f>Raw_Orders!G3170</f>
        <v>2549</v>
      </c>
      <c r="H3170" s="29">
        <f>Raw_Orders!K3170</f>
        <v>19195.48</v>
      </c>
      <c r="I3170" s="25">
        <f>INDEX(tblAccounts[sales_rep_id],MATCH(B3170,tblAccounts[id],0))</f>
        <v>321800</v>
      </c>
      <c r="J3170" s="25">
        <f>INDEX(tblReps[region_id],MATCH(I3170,tblReps[id],0))</f>
        <v>3</v>
      </c>
      <c r="K3170" s="25" t="str">
        <f>INDEX(tblRegions[name],MATCH(J3170,tblRegions[id],0))</f>
        <v>Southeast</v>
      </c>
    </row>
    <row r="3171" spans="1:11" ht="15" customHeight="1" x14ac:dyDescent="0.3">
      <c r="A3171" s="25">
        <f>Raw_Orders!A3171</f>
        <v>3170</v>
      </c>
      <c r="B3171" s="25">
        <f>Raw_Orders!B3171</f>
        <v>3461</v>
      </c>
      <c r="C3171" s="30">
        <f>INT(Raw_Orders!C3171)</f>
        <v>41634</v>
      </c>
      <c r="D3171" s="25">
        <f t="shared" si="147"/>
        <v>2013</v>
      </c>
      <c r="E3171" s="25">
        <f t="shared" si="148"/>
        <v>12</v>
      </c>
      <c r="F3171" s="25" t="str">
        <f t="shared" si="149"/>
        <v>Dec</v>
      </c>
      <c r="G3171" s="25">
        <f>Raw_Orders!G3171</f>
        <v>545</v>
      </c>
      <c r="H3171" s="29">
        <f>Raw_Orders!K3171</f>
        <v>2820.24</v>
      </c>
      <c r="I3171" s="25">
        <f>INDEX(tblAccounts[sales_rep_id],MATCH(B3171,tblAccounts[id],0))</f>
        <v>321810</v>
      </c>
      <c r="J3171" s="25">
        <f>INDEX(tblReps[region_id],MATCH(I3171,tblReps[id],0))</f>
        <v>3</v>
      </c>
      <c r="K3171" s="25" t="str">
        <f>INDEX(tblRegions[name],MATCH(J3171,tblRegions[id],0))</f>
        <v>Southeast</v>
      </c>
    </row>
    <row r="3172" spans="1:11" ht="15" customHeight="1" x14ac:dyDescent="0.3">
      <c r="A3172" s="25">
        <f>Raw_Orders!A3172</f>
        <v>3171</v>
      </c>
      <c r="B3172" s="25">
        <f>Raw_Orders!B3172</f>
        <v>3461</v>
      </c>
      <c r="C3172" s="30">
        <f>INT(Raw_Orders!C3172)</f>
        <v>41664</v>
      </c>
      <c r="D3172" s="25">
        <f t="shared" si="147"/>
        <v>2014</v>
      </c>
      <c r="E3172" s="25">
        <f t="shared" si="148"/>
        <v>1</v>
      </c>
      <c r="F3172" s="25" t="str">
        <f t="shared" si="149"/>
        <v>Jan</v>
      </c>
      <c r="G3172" s="25">
        <f>Raw_Orders!G3172</f>
        <v>593</v>
      </c>
      <c r="H3172" s="29">
        <f>Raw_Orders!K3172</f>
        <v>3071.59</v>
      </c>
      <c r="I3172" s="25">
        <f>INDEX(tblAccounts[sales_rep_id],MATCH(B3172,tblAccounts[id],0))</f>
        <v>321810</v>
      </c>
      <c r="J3172" s="25">
        <f>INDEX(tblReps[region_id],MATCH(I3172,tblReps[id],0))</f>
        <v>3</v>
      </c>
      <c r="K3172" s="25" t="str">
        <f>INDEX(tblRegions[name],MATCH(J3172,tblRegions[id],0))</f>
        <v>Southeast</v>
      </c>
    </row>
    <row r="3173" spans="1:11" ht="15" customHeight="1" x14ac:dyDescent="0.3">
      <c r="A3173" s="25">
        <f>Raw_Orders!A3173</f>
        <v>3172</v>
      </c>
      <c r="B3173" s="25">
        <f>Raw_Orders!B3173</f>
        <v>3461</v>
      </c>
      <c r="C3173" s="30">
        <f>INT(Raw_Orders!C3173)</f>
        <v>41694</v>
      </c>
      <c r="D3173" s="25">
        <f t="shared" si="147"/>
        <v>2014</v>
      </c>
      <c r="E3173" s="25">
        <f t="shared" si="148"/>
        <v>2</v>
      </c>
      <c r="F3173" s="25" t="str">
        <f t="shared" si="149"/>
        <v>Feb</v>
      </c>
      <c r="G3173" s="25">
        <f>Raw_Orders!G3173</f>
        <v>454</v>
      </c>
      <c r="H3173" s="29">
        <f>Raw_Orders!K3173</f>
        <v>2392.4899999999998</v>
      </c>
      <c r="I3173" s="25">
        <f>INDEX(tblAccounts[sales_rep_id],MATCH(B3173,tblAccounts[id],0))</f>
        <v>321810</v>
      </c>
      <c r="J3173" s="25">
        <f>INDEX(tblReps[region_id],MATCH(I3173,tblReps[id],0))</f>
        <v>3</v>
      </c>
      <c r="K3173" s="25" t="str">
        <f>INDEX(tblRegions[name],MATCH(J3173,tblRegions[id],0))</f>
        <v>Southeast</v>
      </c>
    </row>
    <row r="3174" spans="1:11" ht="15" customHeight="1" x14ac:dyDescent="0.3">
      <c r="A3174" s="25">
        <f>Raw_Orders!A3174</f>
        <v>3173</v>
      </c>
      <c r="B3174" s="25">
        <f>Raw_Orders!B3174</f>
        <v>3461</v>
      </c>
      <c r="C3174" s="30">
        <f>INT(Raw_Orders!C3174)</f>
        <v>41724</v>
      </c>
      <c r="D3174" s="25">
        <f t="shared" si="147"/>
        <v>2014</v>
      </c>
      <c r="E3174" s="25">
        <f t="shared" si="148"/>
        <v>3</v>
      </c>
      <c r="F3174" s="25" t="str">
        <f t="shared" si="149"/>
        <v>Mar</v>
      </c>
      <c r="G3174" s="25">
        <f>Raw_Orders!G3174</f>
        <v>523</v>
      </c>
      <c r="H3174" s="29">
        <f>Raw_Orders!K3174</f>
        <v>2679.85</v>
      </c>
      <c r="I3174" s="25">
        <f>INDEX(tblAccounts[sales_rep_id],MATCH(B3174,tblAccounts[id],0))</f>
        <v>321810</v>
      </c>
      <c r="J3174" s="25">
        <f>INDEX(tblReps[region_id],MATCH(I3174,tblReps[id],0))</f>
        <v>3</v>
      </c>
      <c r="K3174" s="25" t="str">
        <f>INDEX(tblRegions[name],MATCH(J3174,tblRegions[id],0))</f>
        <v>Southeast</v>
      </c>
    </row>
    <row r="3175" spans="1:11" ht="15" customHeight="1" x14ac:dyDescent="0.3">
      <c r="A3175" s="25">
        <f>Raw_Orders!A3175</f>
        <v>3174</v>
      </c>
      <c r="B3175" s="25">
        <f>Raw_Orders!B3175</f>
        <v>3461</v>
      </c>
      <c r="C3175" s="30">
        <f>INT(Raw_Orders!C3175)</f>
        <v>41754</v>
      </c>
      <c r="D3175" s="25">
        <f t="shared" si="147"/>
        <v>2014</v>
      </c>
      <c r="E3175" s="25">
        <f t="shared" si="148"/>
        <v>4</v>
      </c>
      <c r="F3175" s="25" t="str">
        <f t="shared" si="149"/>
        <v>Apr</v>
      </c>
      <c r="G3175" s="25">
        <f>Raw_Orders!G3175</f>
        <v>524</v>
      </c>
      <c r="H3175" s="29">
        <f>Raw_Orders!K3175</f>
        <v>2686.75</v>
      </c>
      <c r="I3175" s="25">
        <f>INDEX(tblAccounts[sales_rep_id],MATCH(B3175,tblAccounts[id],0))</f>
        <v>321810</v>
      </c>
      <c r="J3175" s="25">
        <f>INDEX(tblReps[region_id],MATCH(I3175,tblReps[id],0))</f>
        <v>3</v>
      </c>
      <c r="K3175" s="25" t="str">
        <f>INDEX(tblRegions[name],MATCH(J3175,tblRegions[id],0))</f>
        <v>Southeast</v>
      </c>
    </row>
    <row r="3176" spans="1:11" ht="15" customHeight="1" x14ac:dyDescent="0.3">
      <c r="A3176" s="25">
        <f>Raw_Orders!A3176</f>
        <v>3175</v>
      </c>
      <c r="B3176" s="25">
        <f>Raw_Orders!B3176</f>
        <v>3461</v>
      </c>
      <c r="C3176" s="30">
        <f>INT(Raw_Orders!C3176)</f>
        <v>41783</v>
      </c>
      <c r="D3176" s="25">
        <f t="shared" si="147"/>
        <v>2014</v>
      </c>
      <c r="E3176" s="25">
        <f t="shared" si="148"/>
        <v>5</v>
      </c>
      <c r="F3176" s="25" t="str">
        <f t="shared" si="149"/>
        <v>May</v>
      </c>
      <c r="G3176" s="25">
        <f>Raw_Orders!G3176</f>
        <v>528</v>
      </c>
      <c r="H3176" s="29">
        <f>Raw_Orders!K3176</f>
        <v>2684.8</v>
      </c>
      <c r="I3176" s="25">
        <f>INDEX(tblAccounts[sales_rep_id],MATCH(B3176,tblAccounts[id],0))</f>
        <v>321810</v>
      </c>
      <c r="J3176" s="25">
        <f>INDEX(tblReps[region_id],MATCH(I3176,tblReps[id],0))</f>
        <v>3</v>
      </c>
      <c r="K3176" s="25" t="str">
        <f>INDEX(tblRegions[name],MATCH(J3176,tblRegions[id],0))</f>
        <v>Southeast</v>
      </c>
    </row>
    <row r="3177" spans="1:11" ht="15" customHeight="1" x14ac:dyDescent="0.3">
      <c r="A3177" s="25">
        <f>Raw_Orders!A3177</f>
        <v>3176</v>
      </c>
      <c r="B3177" s="25">
        <f>Raw_Orders!B3177</f>
        <v>3461</v>
      </c>
      <c r="C3177" s="30">
        <f>INT(Raw_Orders!C3177)</f>
        <v>41812</v>
      </c>
      <c r="D3177" s="25">
        <f t="shared" si="147"/>
        <v>2014</v>
      </c>
      <c r="E3177" s="25">
        <f t="shared" si="148"/>
        <v>6</v>
      </c>
      <c r="F3177" s="25" t="str">
        <f t="shared" si="149"/>
        <v>Jun</v>
      </c>
      <c r="G3177" s="25">
        <f>Raw_Orders!G3177</f>
        <v>569</v>
      </c>
      <c r="H3177" s="29">
        <f>Raw_Orders!K3177</f>
        <v>3045.73</v>
      </c>
      <c r="I3177" s="25">
        <f>INDEX(tblAccounts[sales_rep_id],MATCH(B3177,tblAccounts[id],0))</f>
        <v>321810</v>
      </c>
      <c r="J3177" s="25">
        <f>INDEX(tblReps[region_id],MATCH(I3177,tblReps[id],0))</f>
        <v>3</v>
      </c>
      <c r="K3177" s="25" t="str">
        <f>INDEX(tblRegions[name],MATCH(J3177,tblRegions[id],0))</f>
        <v>Southeast</v>
      </c>
    </row>
    <row r="3178" spans="1:11" ht="15" customHeight="1" x14ac:dyDescent="0.3">
      <c r="A3178" s="25">
        <f>Raw_Orders!A3178</f>
        <v>3177</v>
      </c>
      <c r="B3178" s="25">
        <f>Raw_Orders!B3178</f>
        <v>3461</v>
      </c>
      <c r="C3178" s="30">
        <f>INT(Raw_Orders!C3178)</f>
        <v>41841</v>
      </c>
      <c r="D3178" s="25">
        <f t="shared" si="147"/>
        <v>2014</v>
      </c>
      <c r="E3178" s="25">
        <f t="shared" si="148"/>
        <v>7</v>
      </c>
      <c r="F3178" s="25" t="str">
        <f t="shared" si="149"/>
        <v>Jul</v>
      </c>
      <c r="G3178" s="25">
        <f>Raw_Orders!G3178</f>
        <v>516</v>
      </c>
      <c r="H3178" s="29">
        <f>Raw_Orders!K3178</f>
        <v>2637.44</v>
      </c>
      <c r="I3178" s="25">
        <f>INDEX(tblAccounts[sales_rep_id],MATCH(B3178,tblAccounts[id],0))</f>
        <v>321810</v>
      </c>
      <c r="J3178" s="25">
        <f>INDEX(tblReps[region_id],MATCH(I3178,tblReps[id],0))</f>
        <v>3</v>
      </c>
      <c r="K3178" s="25" t="str">
        <f>INDEX(tblRegions[name],MATCH(J3178,tblRegions[id],0))</f>
        <v>Southeast</v>
      </c>
    </row>
    <row r="3179" spans="1:11" ht="15" customHeight="1" x14ac:dyDescent="0.3">
      <c r="A3179" s="25">
        <f>Raw_Orders!A3179</f>
        <v>3178</v>
      </c>
      <c r="B3179" s="25">
        <f>Raw_Orders!B3179</f>
        <v>3461</v>
      </c>
      <c r="C3179" s="30">
        <f>INT(Raw_Orders!C3179)</f>
        <v>41871</v>
      </c>
      <c r="D3179" s="25">
        <f t="shared" si="147"/>
        <v>2014</v>
      </c>
      <c r="E3179" s="25">
        <f t="shared" si="148"/>
        <v>8</v>
      </c>
      <c r="F3179" s="25" t="str">
        <f t="shared" si="149"/>
        <v>Aug</v>
      </c>
      <c r="G3179" s="25">
        <f>Raw_Orders!G3179</f>
        <v>565</v>
      </c>
      <c r="H3179" s="29">
        <f>Raw_Orders!K3179</f>
        <v>2938.29</v>
      </c>
      <c r="I3179" s="25">
        <f>INDEX(tblAccounts[sales_rep_id],MATCH(B3179,tblAccounts[id],0))</f>
        <v>321810</v>
      </c>
      <c r="J3179" s="25">
        <f>INDEX(tblReps[region_id],MATCH(I3179,tblReps[id],0))</f>
        <v>3</v>
      </c>
      <c r="K3179" s="25" t="str">
        <f>INDEX(tblRegions[name],MATCH(J3179,tblRegions[id],0))</f>
        <v>Southeast</v>
      </c>
    </row>
    <row r="3180" spans="1:11" ht="15" customHeight="1" x14ac:dyDescent="0.3">
      <c r="A3180" s="25">
        <f>Raw_Orders!A3180</f>
        <v>3179</v>
      </c>
      <c r="B3180" s="25">
        <f>Raw_Orders!B3180</f>
        <v>3461</v>
      </c>
      <c r="C3180" s="30">
        <f>INT(Raw_Orders!C3180)</f>
        <v>41901</v>
      </c>
      <c r="D3180" s="25">
        <f t="shared" si="147"/>
        <v>2014</v>
      </c>
      <c r="E3180" s="25">
        <f t="shared" si="148"/>
        <v>9</v>
      </c>
      <c r="F3180" s="25" t="str">
        <f t="shared" si="149"/>
        <v>Sep</v>
      </c>
      <c r="G3180" s="25">
        <f>Raw_Orders!G3180</f>
        <v>525</v>
      </c>
      <c r="H3180" s="29">
        <f>Raw_Orders!K3180</f>
        <v>2673.55</v>
      </c>
      <c r="I3180" s="25">
        <f>INDEX(tblAccounts[sales_rep_id],MATCH(B3180,tblAccounts[id],0))</f>
        <v>321810</v>
      </c>
      <c r="J3180" s="25">
        <f>INDEX(tblReps[region_id],MATCH(I3180,tblReps[id],0))</f>
        <v>3</v>
      </c>
      <c r="K3180" s="25" t="str">
        <f>INDEX(tblRegions[name],MATCH(J3180,tblRegions[id],0))</f>
        <v>Southeast</v>
      </c>
    </row>
    <row r="3181" spans="1:11" ht="15" customHeight="1" x14ac:dyDescent="0.3">
      <c r="A3181" s="25">
        <f>Raw_Orders!A3181</f>
        <v>3180</v>
      </c>
      <c r="B3181" s="25">
        <f>Raw_Orders!B3181</f>
        <v>3461</v>
      </c>
      <c r="C3181" s="30">
        <f>INT(Raw_Orders!C3181)</f>
        <v>41930</v>
      </c>
      <c r="D3181" s="25">
        <f t="shared" si="147"/>
        <v>2014</v>
      </c>
      <c r="E3181" s="25">
        <f t="shared" si="148"/>
        <v>10</v>
      </c>
      <c r="F3181" s="25" t="str">
        <f t="shared" si="149"/>
        <v>Oct</v>
      </c>
      <c r="G3181" s="25">
        <f>Raw_Orders!G3181</f>
        <v>504</v>
      </c>
      <c r="H3181" s="29">
        <f>Raw_Orders!K3181</f>
        <v>2572.46</v>
      </c>
      <c r="I3181" s="25">
        <f>INDEX(tblAccounts[sales_rep_id],MATCH(B3181,tblAccounts[id],0))</f>
        <v>321810</v>
      </c>
      <c r="J3181" s="25">
        <f>INDEX(tblReps[region_id],MATCH(I3181,tblReps[id],0))</f>
        <v>3</v>
      </c>
      <c r="K3181" s="25" t="str">
        <f>INDEX(tblRegions[name],MATCH(J3181,tblRegions[id],0))</f>
        <v>Southeast</v>
      </c>
    </row>
    <row r="3182" spans="1:11" ht="15" customHeight="1" x14ac:dyDescent="0.3">
      <c r="A3182" s="25">
        <f>Raw_Orders!A3182</f>
        <v>3181</v>
      </c>
      <c r="B3182" s="25">
        <f>Raw_Orders!B3182</f>
        <v>3461</v>
      </c>
      <c r="C3182" s="30">
        <f>INT(Raw_Orders!C3182)</f>
        <v>41959</v>
      </c>
      <c r="D3182" s="25">
        <f t="shared" si="147"/>
        <v>2014</v>
      </c>
      <c r="E3182" s="25">
        <f t="shared" si="148"/>
        <v>11</v>
      </c>
      <c r="F3182" s="25" t="str">
        <f t="shared" si="149"/>
        <v>Nov</v>
      </c>
      <c r="G3182" s="25">
        <f>Raw_Orders!G3182</f>
        <v>504</v>
      </c>
      <c r="H3182" s="29">
        <f>Raw_Orders!K3182</f>
        <v>2528.7199999999998</v>
      </c>
      <c r="I3182" s="25">
        <f>INDEX(tblAccounts[sales_rep_id],MATCH(B3182,tblAccounts[id],0))</f>
        <v>321810</v>
      </c>
      <c r="J3182" s="25">
        <f>INDEX(tblReps[region_id],MATCH(I3182,tblReps[id],0))</f>
        <v>3</v>
      </c>
      <c r="K3182" s="25" t="str">
        <f>INDEX(tblRegions[name],MATCH(J3182,tblRegions[id],0))</f>
        <v>Southeast</v>
      </c>
    </row>
    <row r="3183" spans="1:11" ht="15" customHeight="1" x14ac:dyDescent="0.3">
      <c r="A3183" s="25">
        <f>Raw_Orders!A3183</f>
        <v>3182</v>
      </c>
      <c r="B3183" s="25">
        <f>Raw_Orders!B3183</f>
        <v>3461</v>
      </c>
      <c r="C3183" s="30">
        <f>INT(Raw_Orders!C3183)</f>
        <v>41989</v>
      </c>
      <c r="D3183" s="25">
        <f t="shared" si="147"/>
        <v>2014</v>
      </c>
      <c r="E3183" s="25">
        <f t="shared" si="148"/>
        <v>12</v>
      </c>
      <c r="F3183" s="25" t="str">
        <f t="shared" si="149"/>
        <v>Dec</v>
      </c>
      <c r="G3183" s="25">
        <f>Raw_Orders!G3183</f>
        <v>450</v>
      </c>
      <c r="H3183" s="29">
        <f>Raw_Orders!K3183</f>
        <v>2286.19</v>
      </c>
      <c r="I3183" s="25">
        <f>INDEX(tblAccounts[sales_rep_id],MATCH(B3183,tblAccounts[id],0))</f>
        <v>321810</v>
      </c>
      <c r="J3183" s="25">
        <f>INDEX(tblReps[region_id],MATCH(I3183,tblReps[id],0))</f>
        <v>3</v>
      </c>
      <c r="K3183" s="25" t="str">
        <f>INDEX(tblRegions[name],MATCH(J3183,tblRegions[id],0))</f>
        <v>Southeast</v>
      </c>
    </row>
    <row r="3184" spans="1:11" ht="15" customHeight="1" x14ac:dyDescent="0.3">
      <c r="A3184" s="25">
        <f>Raw_Orders!A3184</f>
        <v>3183</v>
      </c>
      <c r="B3184" s="25">
        <f>Raw_Orders!B3184</f>
        <v>3461</v>
      </c>
      <c r="C3184" s="30">
        <f>INT(Raw_Orders!C3184)</f>
        <v>42018</v>
      </c>
      <c r="D3184" s="25">
        <f t="shared" si="147"/>
        <v>2015</v>
      </c>
      <c r="E3184" s="25">
        <f t="shared" si="148"/>
        <v>1</v>
      </c>
      <c r="F3184" s="25" t="str">
        <f t="shared" si="149"/>
        <v>Jan</v>
      </c>
      <c r="G3184" s="25">
        <f>Raw_Orders!G3184</f>
        <v>547</v>
      </c>
      <c r="H3184" s="29">
        <f>Raw_Orders!K3184</f>
        <v>2810.24</v>
      </c>
      <c r="I3184" s="25">
        <f>INDEX(tblAccounts[sales_rep_id],MATCH(B3184,tblAccounts[id],0))</f>
        <v>321810</v>
      </c>
      <c r="J3184" s="25">
        <f>INDEX(tblReps[region_id],MATCH(I3184,tblReps[id],0))</f>
        <v>3</v>
      </c>
      <c r="K3184" s="25" t="str">
        <f>INDEX(tblRegions[name],MATCH(J3184,tblRegions[id],0))</f>
        <v>Southeast</v>
      </c>
    </row>
    <row r="3185" spans="1:11" ht="15" customHeight="1" x14ac:dyDescent="0.3">
      <c r="A3185" s="25">
        <f>Raw_Orders!A3185</f>
        <v>3184</v>
      </c>
      <c r="B3185" s="25">
        <f>Raw_Orders!B3185</f>
        <v>3461</v>
      </c>
      <c r="C3185" s="30">
        <f>INT(Raw_Orders!C3185)</f>
        <v>42048</v>
      </c>
      <c r="D3185" s="25">
        <f t="shared" si="147"/>
        <v>2015</v>
      </c>
      <c r="E3185" s="25">
        <f t="shared" si="148"/>
        <v>2</v>
      </c>
      <c r="F3185" s="25" t="str">
        <f t="shared" si="149"/>
        <v>Feb</v>
      </c>
      <c r="G3185" s="25">
        <f>Raw_Orders!G3185</f>
        <v>499</v>
      </c>
      <c r="H3185" s="29">
        <f>Raw_Orders!K3185</f>
        <v>2495.0100000000002</v>
      </c>
      <c r="I3185" s="25">
        <f>INDEX(tblAccounts[sales_rep_id],MATCH(B3185,tblAccounts[id],0))</f>
        <v>321810</v>
      </c>
      <c r="J3185" s="25">
        <f>INDEX(tblReps[region_id],MATCH(I3185,tblReps[id],0))</f>
        <v>3</v>
      </c>
      <c r="K3185" s="25" t="str">
        <f>INDEX(tblRegions[name],MATCH(J3185,tblRegions[id],0))</f>
        <v>Southeast</v>
      </c>
    </row>
    <row r="3186" spans="1:11" ht="15" customHeight="1" x14ac:dyDescent="0.3">
      <c r="A3186" s="25">
        <f>Raw_Orders!A3186</f>
        <v>3185</v>
      </c>
      <c r="B3186" s="25">
        <f>Raw_Orders!B3186</f>
        <v>3461</v>
      </c>
      <c r="C3186" s="30">
        <f>INT(Raw_Orders!C3186)</f>
        <v>42078</v>
      </c>
      <c r="D3186" s="25">
        <f t="shared" si="147"/>
        <v>2015</v>
      </c>
      <c r="E3186" s="25">
        <f t="shared" si="148"/>
        <v>3</v>
      </c>
      <c r="F3186" s="25" t="str">
        <f t="shared" si="149"/>
        <v>Mar</v>
      </c>
      <c r="G3186" s="25">
        <f>Raw_Orders!G3186</f>
        <v>499</v>
      </c>
      <c r="H3186" s="29">
        <f>Raw_Orders!K3186</f>
        <v>2568.83</v>
      </c>
      <c r="I3186" s="25">
        <f>INDEX(tblAccounts[sales_rep_id],MATCH(B3186,tblAccounts[id],0))</f>
        <v>321810</v>
      </c>
      <c r="J3186" s="25">
        <f>INDEX(tblReps[region_id],MATCH(I3186,tblReps[id],0))</f>
        <v>3</v>
      </c>
      <c r="K3186" s="25" t="str">
        <f>INDEX(tblRegions[name],MATCH(J3186,tblRegions[id],0))</f>
        <v>Southeast</v>
      </c>
    </row>
    <row r="3187" spans="1:11" ht="15" customHeight="1" x14ac:dyDescent="0.3">
      <c r="A3187" s="25">
        <f>Raw_Orders!A3187</f>
        <v>3186</v>
      </c>
      <c r="B3187" s="25">
        <f>Raw_Orders!B3187</f>
        <v>3461</v>
      </c>
      <c r="C3187" s="30">
        <f>INT(Raw_Orders!C3187)</f>
        <v>42107</v>
      </c>
      <c r="D3187" s="25">
        <f t="shared" si="147"/>
        <v>2015</v>
      </c>
      <c r="E3187" s="25">
        <f t="shared" si="148"/>
        <v>4</v>
      </c>
      <c r="F3187" s="25" t="str">
        <f t="shared" si="149"/>
        <v>Apr</v>
      </c>
      <c r="G3187" s="25">
        <f>Raw_Orders!G3187</f>
        <v>501</v>
      </c>
      <c r="H3187" s="29">
        <f>Raw_Orders!K3187</f>
        <v>2531.29</v>
      </c>
      <c r="I3187" s="25">
        <f>INDEX(tblAccounts[sales_rep_id],MATCH(B3187,tblAccounts[id],0))</f>
        <v>321810</v>
      </c>
      <c r="J3187" s="25">
        <f>INDEX(tblReps[region_id],MATCH(I3187,tblReps[id],0))</f>
        <v>3</v>
      </c>
      <c r="K3187" s="25" t="str">
        <f>INDEX(tblRegions[name],MATCH(J3187,tblRegions[id],0))</f>
        <v>Southeast</v>
      </c>
    </row>
    <row r="3188" spans="1:11" ht="15" customHeight="1" x14ac:dyDescent="0.3">
      <c r="A3188" s="25">
        <f>Raw_Orders!A3188</f>
        <v>3187</v>
      </c>
      <c r="B3188" s="25">
        <f>Raw_Orders!B3188</f>
        <v>3461</v>
      </c>
      <c r="C3188" s="30">
        <f>INT(Raw_Orders!C3188)</f>
        <v>42137</v>
      </c>
      <c r="D3188" s="25">
        <f t="shared" si="147"/>
        <v>2015</v>
      </c>
      <c r="E3188" s="25">
        <f t="shared" si="148"/>
        <v>5</v>
      </c>
      <c r="F3188" s="25" t="str">
        <f t="shared" si="149"/>
        <v>May</v>
      </c>
      <c r="G3188" s="25">
        <f>Raw_Orders!G3188</f>
        <v>564</v>
      </c>
      <c r="H3188" s="29">
        <f>Raw_Orders!K3188</f>
        <v>3006.45</v>
      </c>
      <c r="I3188" s="25">
        <f>INDEX(tblAccounts[sales_rep_id],MATCH(B3188,tblAccounts[id],0))</f>
        <v>321810</v>
      </c>
      <c r="J3188" s="25">
        <f>INDEX(tblReps[region_id],MATCH(I3188,tblReps[id],0))</f>
        <v>3</v>
      </c>
      <c r="K3188" s="25" t="str">
        <f>INDEX(tblRegions[name],MATCH(J3188,tblRegions[id],0))</f>
        <v>Southeast</v>
      </c>
    </row>
    <row r="3189" spans="1:11" ht="15" customHeight="1" x14ac:dyDescent="0.3">
      <c r="A3189" s="25">
        <f>Raw_Orders!A3189</f>
        <v>3188</v>
      </c>
      <c r="B3189" s="25">
        <f>Raw_Orders!B3189</f>
        <v>3461</v>
      </c>
      <c r="C3189" s="30">
        <f>INT(Raw_Orders!C3189)</f>
        <v>42167</v>
      </c>
      <c r="D3189" s="25">
        <f t="shared" si="147"/>
        <v>2015</v>
      </c>
      <c r="E3189" s="25">
        <f t="shared" si="148"/>
        <v>6</v>
      </c>
      <c r="F3189" s="25" t="str">
        <f t="shared" si="149"/>
        <v>Jun</v>
      </c>
      <c r="G3189" s="25">
        <f>Raw_Orders!G3189</f>
        <v>529</v>
      </c>
      <c r="H3189" s="29">
        <f>Raw_Orders!K3189</f>
        <v>2722.29</v>
      </c>
      <c r="I3189" s="25">
        <f>INDEX(tblAccounts[sales_rep_id],MATCH(B3189,tblAccounts[id],0))</f>
        <v>321810</v>
      </c>
      <c r="J3189" s="25">
        <f>INDEX(tblReps[region_id],MATCH(I3189,tblReps[id],0))</f>
        <v>3</v>
      </c>
      <c r="K3189" s="25" t="str">
        <f>INDEX(tblRegions[name],MATCH(J3189,tblRegions[id],0))</f>
        <v>Southeast</v>
      </c>
    </row>
    <row r="3190" spans="1:11" ht="15" customHeight="1" x14ac:dyDescent="0.3">
      <c r="A3190" s="25">
        <f>Raw_Orders!A3190</f>
        <v>3189</v>
      </c>
      <c r="B3190" s="25">
        <f>Raw_Orders!B3190</f>
        <v>3461</v>
      </c>
      <c r="C3190" s="30">
        <f>INT(Raw_Orders!C3190)</f>
        <v>42196</v>
      </c>
      <c r="D3190" s="25">
        <f t="shared" si="147"/>
        <v>2015</v>
      </c>
      <c r="E3190" s="25">
        <f t="shared" si="148"/>
        <v>7</v>
      </c>
      <c r="F3190" s="25" t="str">
        <f t="shared" si="149"/>
        <v>Jul</v>
      </c>
      <c r="G3190" s="25">
        <f>Raw_Orders!G3190</f>
        <v>524</v>
      </c>
      <c r="H3190" s="29">
        <f>Raw_Orders!K3190</f>
        <v>2639.15</v>
      </c>
      <c r="I3190" s="25">
        <f>INDEX(tblAccounts[sales_rep_id],MATCH(B3190,tblAccounts[id],0))</f>
        <v>321810</v>
      </c>
      <c r="J3190" s="25">
        <f>INDEX(tblReps[region_id],MATCH(I3190,tblReps[id],0))</f>
        <v>3</v>
      </c>
      <c r="K3190" s="25" t="str">
        <f>INDEX(tblRegions[name],MATCH(J3190,tblRegions[id],0))</f>
        <v>Southeast</v>
      </c>
    </row>
    <row r="3191" spans="1:11" ht="15" customHeight="1" x14ac:dyDescent="0.3">
      <c r="A3191" s="25">
        <f>Raw_Orders!A3191</f>
        <v>3190</v>
      </c>
      <c r="B3191" s="25">
        <f>Raw_Orders!B3191</f>
        <v>3461</v>
      </c>
      <c r="C3191" s="30">
        <f>INT(Raw_Orders!C3191)</f>
        <v>42226</v>
      </c>
      <c r="D3191" s="25">
        <f t="shared" si="147"/>
        <v>2015</v>
      </c>
      <c r="E3191" s="25">
        <f t="shared" si="148"/>
        <v>8</v>
      </c>
      <c r="F3191" s="25" t="str">
        <f t="shared" si="149"/>
        <v>Aug</v>
      </c>
      <c r="G3191" s="25">
        <f>Raw_Orders!G3191</f>
        <v>514</v>
      </c>
      <c r="H3191" s="29">
        <f>Raw_Orders!K3191</f>
        <v>2592.36</v>
      </c>
      <c r="I3191" s="25">
        <f>INDEX(tblAccounts[sales_rep_id],MATCH(B3191,tblAccounts[id],0))</f>
        <v>321810</v>
      </c>
      <c r="J3191" s="25">
        <f>INDEX(tblReps[region_id],MATCH(I3191,tblReps[id],0))</f>
        <v>3</v>
      </c>
      <c r="K3191" s="25" t="str">
        <f>INDEX(tblRegions[name],MATCH(J3191,tblRegions[id],0))</f>
        <v>Southeast</v>
      </c>
    </row>
    <row r="3192" spans="1:11" ht="15" customHeight="1" x14ac:dyDescent="0.3">
      <c r="A3192" s="25">
        <f>Raw_Orders!A3192</f>
        <v>3191</v>
      </c>
      <c r="B3192" s="25">
        <f>Raw_Orders!B3192</f>
        <v>3461</v>
      </c>
      <c r="C3192" s="30">
        <f>INT(Raw_Orders!C3192)</f>
        <v>42256</v>
      </c>
      <c r="D3192" s="25">
        <f t="shared" si="147"/>
        <v>2015</v>
      </c>
      <c r="E3192" s="25">
        <f t="shared" si="148"/>
        <v>9</v>
      </c>
      <c r="F3192" s="25" t="str">
        <f t="shared" si="149"/>
        <v>Sep</v>
      </c>
      <c r="G3192" s="25">
        <f>Raw_Orders!G3192</f>
        <v>557</v>
      </c>
      <c r="H3192" s="29">
        <f>Raw_Orders!K3192</f>
        <v>2931.97</v>
      </c>
      <c r="I3192" s="25">
        <f>INDEX(tblAccounts[sales_rep_id],MATCH(B3192,tblAccounts[id],0))</f>
        <v>321810</v>
      </c>
      <c r="J3192" s="25">
        <f>INDEX(tblReps[region_id],MATCH(I3192,tblReps[id],0))</f>
        <v>3</v>
      </c>
      <c r="K3192" s="25" t="str">
        <f>INDEX(tblRegions[name],MATCH(J3192,tblRegions[id],0))</f>
        <v>Southeast</v>
      </c>
    </row>
    <row r="3193" spans="1:11" ht="15" customHeight="1" x14ac:dyDescent="0.3">
      <c r="A3193" s="25">
        <f>Raw_Orders!A3193</f>
        <v>3192</v>
      </c>
      <c r="B3193" s="25">
        <f>Raw_Orders!B3193</f>
        <v>3461</v>
      </c>
      <c r="C3193" s="30">
        <f>INT(Raw_Orders!C3193)</f>
        <v>42285</v>
      </c>
      <c r="D3193" s="25">
        <f t="shared" si="147"/>
        <v>2015</v>
      </c>
      <c r="E3193" s="25">
        <f t="shared" si="148"/>
        <v>10</v>
      </c>
      <c r="F3193" s="25" t="str">
        <f t="shared" si="149"/>
        <v>Oct</v>
      </c>
      <c r="G3193" s="25">
        <f>Raw_Orders!G3193</f>
        <v>529</v>
      </c>
      <c r="H3193" s="29">
        <f>Raw_Orders!K3193</f>
        <v>2728.49</v>
      </c>
      <c r="I3193" s="25">
        <f>INDEX(tblAccounts[sales_rep_id],MATCH(B3193,tblAccounts[id],0))</f>
        <v>321810</v>
      </c>
      <c r="J3193" s="25">
        <f>INDEX(tblReps[region_id],MATCH(I3193,tblReps[id],0))</f>
        <v>3</v>
      </c>
      <c r="K3193" s="25" t="str">
        <f>INDEX(tblRegions[name],MATCH(J3193,tblRegions[id],0))</f>
        <v>Southeast</v>
      </c>
    </row>
    <row r="3194" spans="1:11" ht="15" customHeight="1" x14ac:dyDescent="0.3">
      <c r="A3194" s="25">
        <f>Raw_Orders!A3194</f>
        <v>3193</v>
      </c>
      <c r="B3194" s="25">
        <f>Raw_Orders!B3194</f>
        <v>3461</v>
      </c>
      <c r="C3194" s="30">
        <f>INT(Raw_Orders!C3194)</f>
        <v>42343</v>
      </c>
      <c r="D3194" s="25">
        <f t="shared" si="147"/>
        <v>2015</v>
      </c>
      <c r="E3194" s="25">
        <f t="shared" si="148"/>
        <v>12</v>
      </c>
      <c r="F3194" s="25" t="str">
        <f t="shared" si="149"/>
        <v>Dec</v>
      </c>
      <c r="G3194" s="25">
        <f>Raw_Orders!G3194</f>
        <v>527</v>
      </c>
      <c r="H3194" s="29">
        <f>Raw_Orders!K3194</f>
        <v>2702.27</v>
      </c>
      <c r="I3194" s="25">
        <f>INDEX(tblAccounts[sales_rep_id],MATCH(B3194,tblAccounts[id],0))</f>
        <v>321810</v>
      </c>
      <c r="J3194" s="25">
        <f>INDEX(tblReps[region_id],MATCH(I3194,tblReps[id],0))</f>
        <v>3</v>
      </c>
      <c r="K3194" s="25" t="str">
        <f>INDEX(tblRegions[name],MATCH(J3194,tblRegions[id],0))</f>
        <v>Southeast</v>
      </c>
    </row>
    <row r="3195" spans="1:11" ht="15" customHeight="1" x14ac:dyDescent="0.3">
      <c r="A3195" s="25">
        <f>Raw_Orders!A3195</f>
        <v>3194</v>
      </c>
      <c r="B3195" s="25">
        <f>Raw_Orders!B3195</f>
        <v>3461</v>
      </c>
      <c r="C3195" s="30">
        <f>INT(Raw_Orders!C3195)</f>
        <v>42372</v>
      </c>
      <c r="D3195" s="25">
        <f t="shared" si="147"/>
        <v>2016</v>
      </c>
      <c r="E3195" s="25">
        <f t="shared" si="148"/>
        <v>1</v>
      </c>
      <c r="F3195" s="25" t="str">
        <f t="shared" si="149"/>
        <v>Jan</v>
      </c>
      <c r="G3195" s="25">
        <f>Raw_Orders!G3195</f>
        <v>496</v>
      </c>
      <c r="H3195" s="29">
        <f>Raw_Orders!K3195</f>
        <v>2518.86</v>
      </c>
      <c r="I3195" s="25">
        <f>INDEX(tblAccounts[sales_rep_id],MATCH(B3195,tblAccounts[id],0))</f>
        <v>321810</v>
      </c>
      <c r="J3195" s="25">
        <f>INDEX(tblReps[region_id],MATCH(I3195,tblReps[id],0))</f>
        <v>3</v>
      </c>
      <c r="K3195" s="25" t="str">
        <f>INDEX(tblRegions[name],MATCH(J3195,tblRegions[id],0))</f>
        <v>Southeast</v>
      </c>
    </row>
    <row r="3196" spans="1:11" ht="15" customHeight="1" x14ac:dyDescent="0.3">
      <c r="A3196" s="25">
        <f>Raw_Orders!A3196</f>
        <v>3195</v>
      </c>
      <c r="B3196" s="25">
        <f>Raw_Orders!B3196</f>
        <v>3461</v>
      </c>
      <c r="C3196" s="30">
        <f>INT(Raw_Orders!C3196)</f>
        <v>42401</v>
      </c>
      <c r="D3196" s="25">
        <f t="shared" si="147"/>
        <v>2016</v>
      </c>
      <c r="E3196" s="25">
        <f t="shared" si="148"/>
        <v>2</v>
      </c>
      <c r="F3196" s="25" t="str">
        <f t="shared" si="149"/>
        <v>Feb</v>
      </c>
      <c r="G3196" s="25">
        <f>Raw_Orders!G3196</f>
        <v>150</v>
      </c>
      <c r="H3196" s="29">
        <f>Raw_Orders!K3196</f>
        <v>844.19</v>
      </c>
      <c r="I3196" s="25">
        <f>INDEX(tblAccounts[sales_rep_id],MATCH(B3196,tblAccounts[id],0))</f>
        <v>321810</v>
      </c>
      <c r="J3196" s="25">
        <f>INDEX(tblReps[region_id],MATCH(I3196,tblReps[id],0))</f>
        <v>3</v>
      </c>
      <c r="K3196" s="25" t="str">
        <f>INDEX(tblRegions[name],MATCH(J3196,tblRegions[id],0))</f>
        <v>Southeast</v>
      </c>
    </row>
    <row r="3197" spans="1:11" ht="15" customHeight="1" x14ac:dyDescent="0.3">
      <c r="A3197" s="25">
        <f>Raw_Orders!A3197</f>
        <v>3196</v>
      </c>
      <c r="B3197" s="25">
        <f>Raw_Orders!B3197</f>
        <v>3461</v>
      </c>
      <c r="C3197" s="30">
        <f>INT(Raw_Orders!C3197)</f>
        <v>42430</v>
      </c>
      <c r="D3197" s="25">
        <f t="shared" si="147"/>
        <v>2016</v>
      </c>
      <c r="E3197" s="25">
        <f t="shared" si="148"/>
        <v>3</v>
      </c>
      <c r="F3197" s="25" t="str">
        <f t="shared" si="149"/>
        <v>Mar</v>
      </c>
      <c r="G3197" s="25">
        <f>Raw_Orders!G3197</f>
        <v>583</v>
      </c>
      <c r="H3197" s="29">
        <f>Raw_Orders!K3197</f>
        <v>3044.94</v>
      </c>
      <c r="I3197" s="25">
        <f>INDEX(tblAccounts[sales_rep_id],MATCH(B3197,tblAccounts[id],0))</f>
        <v>321810</v>
      </c>
      <c r="J3197" s="25">
        <f>INDEX(tblReps[region_id],MATCH(I3197,tblReps[id],0))</f>
        <v>3</v>
      </c>
      <c r="K3197" s="25" t="str">
        <f>INDEX(tblRegions[name],MATCH(J3197,tblRegions[id],0))</f>
        <v>Southeast</v>
      </c>
    </row>
    <row r="3198" spans="1:11" ht="15" customHeight="1" x14ac:dyDescent="0.3">
      <c r="A3198" s="25">
        <f>Raw_Orders!A3198</f>
        <v>3197</v>
      </c>
      <c r="B3198" s="25">
        <f>Raw_Orders!B3198</f>
        <v>3461</v>
      </c>
      <c r="C3198" s="30">
        <f>INT(Raw_Orders!C3198)</f>
        <v>42460</v>
      </c>
      <c r="D3198" s="25">
        <f t="shared" si="147"/>
        <v>2016</v>
      </c>
      <c r="E3198" s="25">
        <f t="shared" si="148"/>
        <v>3</v>
      </c>
      <c r="F3198" s="25" t="str">
        <f t="shared" si="149"/>
        <v>Mar</v>
      </c>
      <c r="G3198" s="25">
        <f>Raw_Orders!G3198</f>
        <v>531</v>
      </c>
      <c r="H3198" s="29">
        <f>Raw_Orders!K3198</f>
        <v>2734.69</v>
      </c>
      <c r="I3198" s="25">
        <f>INDEX(tblAccounts[sales_rep_id],MATCH(B3198,tblAccounts[id],0))</f>
        <v>321810</v>
      </c>
      <c r="J3198" s="25">
        <f>INDEX(tblReps[region_id],MATCH(I3198,tblReps[id],0))</f>
        <v>3</v>
      </c>
      <c r="K3198" s="25" t="str">
        <f>INDEX(tblRegions[name],MATCH(J3198,tblRegions[id],0))</f>
        <v>Southeast</v>
      </c>
    </row>
    <row r="3199" spans="1:11" ht="15" customHeight="1" x14ac:dyDescent="0.3">
      <c r="A3199" s="25">
        <f>Raw_Orders!A3199</f>
        <v>3198</v>
      </c>
      <c r="B3199" s="25">
        <f>Raw_Orders!B3199</f>
        <v>3461</v>
      </c>
      <c r="C3199" s="30">
        <f>INT(Raw_Orders!C3199)</f>
        <v>42490</v>
      </c>
      <c r="D3199" s="25">
        <f t="shared" si="147"/>
        <v>2016</v>
      </c>
      <c r="E3199" s="25">
        <f t="shared" si="148"/>
        <v>4</v>
      </c>
      <c r="F3199" s="25" t="str">
        <f t="shared" si="149"/>
        <v>Apr</v>
      </c>
      <c r="G3199" s="25">
        <f>Raw_Orders!G3199</f>
        <v>625</v>
      </c>
      <c r="H3199" s="29">
        <f>Raw_Orders!K3199</f>
        <v>3206.39</v>
      </c>
      <c r="I3199" s="25">
        <f>INDEX(tblAccounts[sales_rep_id],MATCH(B3199,tblAccounts[id],0))</f>
        <v>321810</v>
      </c>
      <c r="J3199" s="25">
        <f>INDEX(tblReps[region_id],MATCH(I3199,tblReps[id],0))</f>
        <v>3</v>
      </c>
      <c r="K3199" s="25" t="str">
        <f>INDEX(tblRegions[name],MATCH(J3199,tblRegions[id],0))</f>
        <v>Southeast</v>
      </c>
    </row>
    <row r="3200" spans="1:11" ht="15" customHeight="1" x14ac:dyDescent="0.3">
      <c r="A3200" s="25">
        <f>Raw_Orders!A3200</f>
        <v>3199</v>
      </c>
      <c r="B3200" s="25">
        <f>Raw_Orders!B3200</f>
        <v>3461</v>
      </c>
      <c r="C3200" s="30">
        <f>INT(Raw_Orders!C3200)</f>
        <v>42520</v>
      </c>
      <c r="D3200" s="25">
        <f t="shared" si="147"/>
        <v>2016</v>
      </c>
      <c r="E3200" s="25">
        <f t="shared" si="148"/>
        <v>5</v>
      </c>
      <c r="F3200" s="25" t="str">
        <f t="shared" si="149"/>
        <v>May</v>
      </c>
      <c r="G3200" s="25">
        <f>Raw_Orders!G3200</f>
        <v>596</v>
      </c>
      <c r="H3200" s="29">
        <f>Raw_Orders!K3200</f>
        <v>3198.65</v>
      </c>
      <c r="I3200" s="25">
        <f>INDEX(tblAccounts[sales_rep_id],MATCH(B3200,tblAccounts[id],0))</f>
        <v>321810</v>
      </c>
      <c r="J3200" s="25">
        <f>INDEX(tblReps[region_id],MATCH(I3200,tblReps[id],0))</f>
        <v>3</v>
      </c>
      <c r="K3200" s="25" t="str">
        <f>INDEX(tblRegions[name],MATCH(J3200,tblRegions[id],0))</f>
        <v>Southeast</v>
      </c>
    </row>
    <row r="3201" spans="1:11" ht="15" customHeight="1" x14ac:dyDescent="0.3">
      <c r="A3201" s="25">
        <f>Raw_Orders!A3201</f>
        <v>3200</v>
      </c>
      <c r="B3201" s="25">
        <f>Raw_Orders!B3201</f>
        <v>3461</v>
      </c>
      <c r="C3201" s="30">
        <f>INT(Raw_Orders!C3201)</f>
        <v>42550</v>
      </c>
      <c r="D3201" s="25">
        <f t="shared" si="147"/>
        <v>2016</v>
      </c>
      <c r="E3201" s="25">
        <f t="shared" si="148"/>
        <v>6</v>
      </c>
      <c r="F3201" s="25" t="str">
        <f t="shared" si="149"/>
        <v>Jun</v>
      </c>
      <c r="G3201" s="25">
        <f>Raw_Orders!G3201</f>
        <v>524</v>
      </c>
      <c r="H3201" s="29">
        <f>Raw_Orders!K3201</f>
        <v>2658.54</v>
      </c>
      <c r="I3201" s="25">
        <f>INDEX(tblAccounts[sales_rep_id],MATCH(B3201,tblAccounts[id],0))</f>
        <v>321810</v>
      </c>
      <c r="J3201" s="25">
        <f>INDEX(tblReps[region_id],MATCH(I3201,tblReps[id],0))</f>
        <v>3</v>
      </c>
      <c r="K3201" s="25" t="str">
        <f>INDEX(tblRegions[name],MATCH(J3201,tblRegions[id],0))</f>
        <v>Southeast</v>
      </c>
    </row>
    <row r="3202" spans="1:11" ht="15" customHeight="1" x14ac:dyDescent="0.3">
      <c r="A3202" s="25">
        <f>Raw_Orders!A3202</f>
        <v>3201</v>
      </c>
      <c r="B3202" s="25">
        <f>Raw_Orders!B3202</f>
        <v>3461</v>
      </c>
      <c r="C3202" s="30">
        <f>INT(Raw_Orders!C3202)</f>
        <v>42579</v>
      </c>
      <c r="D3202" s="25">
        <f t="shared" ref="D3202:D3265" si="150">YEAR(C3202)</f>
        <v>2016</v>
      </c>
      <c r="E3202" s="25">
        <f t="shared" ref="E3202:E3265" si="151">MONTH(C3202)</f>
        <v>7</v>
      </c>
      <c r="F3202" s="25" t="str">
        <f t="shared" ref="F3202:F3265" si="152">TEXT(C3202,"mmm")</f>
        <v>Jul</v>
      </c>
      <c r="G3202" s="25">
        <f>Raw_Orders!G3202</f>
        <v>506</v>
      </c>
      <c r="H3202" s="29">
        <f>Raw_Orders!K3202</f>
        <v>2562.5</v>
      </c>
      <c r="I3202" s="25">
        <f>INDEX(tblAccounts[sales_rep_id],MATCH(B3202,tblAccounts[id],0))</f>
        <v>321810</v>
      </c>
      <c r="J3202" s="25">
        <f>INDEX(tblReps[region_id],MATCH(I3202,tblReps[id],0))</f>
        <v>3</v>
      </c>
      <c r="K3202" s="25" t="str">
        <f>INDEX(tblRegions[name],MATCH(J3202,tblRegions[id],0))</f>
        <v>Southeast</v>
      </c>
    </row>
    <row r="3203" spans="1:11" ht="15" customHeight="1" x14ac:dyDescent="0.3">
      <c r="A3203" s="25">
        <f>Raw_Orders!A3203</f>
        <v>3202</v>
      </c>
      <c r="B3203" s="25">
        <f>Raw_Orders!B3203</f>
        <v>3461</v>
      </c>
      <c r="C3203" s="30">
        <f>INT(Raw_Orders!C3203)</f>
        <v>42608</v>
      </c>
      <c r="D3203" s="25">
        <f t="shared" si="150"/>
        <v>2016</v>
      </c>
      <c r="E3203" s="25">
        <f t="shared" si="151"/>
        <v>8</v>
      </c>
      <c r="F3203" s="25" t="str">
        <f t="shared" si="152"/>
        <v>Aug</v>
      </c>
      <c r="G3203" s="25">
        <f>Raw_Orders!G3203</f>
        <v>483</v>
      </c>
      <c r="H3203" s="29">
        <f>Raw_Orders!K3203</f>
        <v>2435.19</v>
      </c>
      <c r="I3203" s="25">
        <f>INDEX(tblAccounts[sales_rep_id],MATCH(B3203,tblAccounts[id],0))</f>
        <v>321810</v>
      </c>
      <c r="J3203" s="25">
        <f>INDEX(tblReps[region_id],MATCH(I3203,tblReps[id],0))</f>
        <v>3</v>
      </c>
      <c r="K3203" s="25" t="str">
        <f>INDEX(tblRegions[name],MATCH(J3203,tblRegions[id],0))</f>
        <v>Southeast</v>
      </c>
    </row>
    <row r="3204" spans="1:11" ht="15" customHeight="1" x14ac:dyDescent="0.3">
      <c r="A3204" s="25">
        <f>Raw_Orders!A3204</f>
        <v>3203</v>
      </c>
      <c r="B3204" s="25">
        <f>Raw_Orders!B3204</f>
        <v>3461</v>
      </c>
      <c r="C3204" s="30">
        <f>INT(Raw_Orders!C3204)</f>
        <v>42637</v>
      </c>
      <c r="D3204" s="25">
        <f t="shared" si="150"/>
        <v>2016</v>
      </c>
      <c r="E3204" s="25">
        <f t="shared" si="151"/>
        <v>9</v>
      </c>
      <c r="F3204" s="25" t="str">
        <f t="shared" si="152"/>
        <v>Sep</v>
      </c>
      <c r="G3204" s="25">
        <f>Raw_Orders!G3204</f>
        <v>730</v>
      </c>
      <c r="H3204" s="29">
        <f>Raw_Orders!K3204</f>
        <v>3675.2</v>
      </c>
      <c r="I3204" s="25">
        <f>INDEX(tblAccounts[sales_rep_id],MATCH(B3204,tblAccounts[id],0))</f>
        <v>321810</v>
      </c>
      <c r="J3204" s="25">
        <f>INDEX(tblReps[region_id],MATCH(I3204,tblReps[id],0))</f>
        <v>3</v>
      </c>
      <c r="K3204" s="25" t="str">
        <f>INDEX(tblRegions[name],MATCH(J3204,tblRegions[id],0))</f>
        <v>Southeast</v>
      </c>
    </row>
    <row r="3205" spans="1:11" ht="15" customHeight="1" x14ac:dyDescent="0.3">
      <c r="A3205" s="25">
        <f>Raw_Orders!A3205</f>
        <v>3204</v>
      </c>
      <c r="B3205" s="25">
        <f>Raw_Orders!B3205</f>
        <v>3461</v>
      </c>
      <c r="C3205" s="30">
        <f>INT(Raw_Orders!C3205)</f>
        <v>42667</v>
      </c>
      <c r="D3205" s="25">
        <f t="shared" si="150"/>
        <v>2016</v>
      </c>
      <c r="E3205" s="25">
        <f t="shared" si="151"/>
        <v>10</v>
      </c>
      <c r="F3205" s="25" t="str">
        <f t="shared" si="152"/>
        <v>Oct</v>
      </c>
      <c r="G3205" s="25">
        <f>Raw_Orders!G3205</f>
        <v>527</v>
      </c>
      <c r="H3205" s="29">
        <f>Raw_Orders!K3205</f>
        <v>2716.68</v>
      </c>
      <c r="I3205" s="25">
        <f>INDEX(tblAccounts[sales_rep_id],MATCH(B3205,tblAccounts[id],0))</f>
        <v>321810</v>
      </c>
      <c r="J3205" s="25">
        <f>INDEX(tblReps[region_id],MATCH(I3205,tblReps[id],0))</f>
        <v>3</v>
      </c>
      <c r="K3205" s="25" t="str">
        <f>INDEX(tblRegions[name],MATCH(J3205,tblRegions[id],0))</f>
        <v>Southeast</v>
      </c>
    </row>
    <row r="3206" spans="1:11" ht="15" customHeight="1" x14ac:dyDescent="0.3">
      <c r="A3206" s="25">
        <f>Raw_Orders!A3206</f>
        <v>3205</v>
      </c>
      <c r="B3206" s="25">
        <f>Raw_Orders!B3206</f>
        <v>3461</v>
      </c>
      <c r="C3206" s="30">
        <f>INT(Raw_Orders!C3206)</f>
        <v>42696</v>
      </c>
      <c r="D3206" s="25">
        <f t="shared" si="150"/>
        <v>2016</v>
      </c>
      <c r="E3206" s="25">
        <f t="shared" si="151"/>
        <v>11</v>
      </c>
      <c r="F3206" s="25" t="str">
        <f t="shared" si="152"/>
        <v>Nov</v>
      </c>
      <c r="G3206" s="25">
        <f>Raw_Orders!G3206</f>
        <v>503</v>
      </c>
      <c r="H3206" s="29">
        <f>Raw_Orders!K3206</f>
        <v>2529.36</v>
      </c>
      <c r="I3206" s="25">
        <f>INDEX(tblAccounts[sales_rep_id],MATCH(B3206,tblAccounts[id],0))</f>
        <v>321810</v>
      </c>
      <c r="J3206" s="25">
        <f>INDEX(tblReps[region_id],MATCH(I3206,tblReps[id],0))</f>
        <v>3</v>
      </c>
      <c r="K3206" s="25" t="str">
        <f>INDEX(tblRegions[name],MATCH(J3206,tblRegions[id],0))</f>
        <v>Southeast</v>
      </c>
    </row>
    <row r="3207" spans="1:11" ht="15" customHeight="1" x14ac:dyDescent="0.3">
      <c r="A3207" s="25">
        <f>Raw_Orders!A3207</f>
        <v>3206</v>
      </c>
      <c r="B3207" s="25">
        <f>Raw_Orders!B3207</f>
        <v>3461</v>
      </c>
      <c r="C3207" s="30">
        <f>INT(Raw_Orders!C3207)</f>
        <v>42726</v>
      </c>
      <c r="D3207" s="25">
        <f t="shared" si="150"/>
        <v>2016</v>
      </c>
      <c r="E3207" s="25">
        <f t="shared" si="151"/>
        <v>12</v>
      </c>
      <c r="F3207" s="25" t="str">
        <f t="shared" si="152"/>
        <v>Dec</v>
      </c>
      <c r="G3207" s="25">
        <f>Raw_Orders!G3207</f>
        <v>492</v>
      </c>
      <c r="H3207" s="29">
        <f>Raw_Orders!K3207</f>
        <v>2457.58</v>
      </c>
      <c r="I3207" s="25">
        <f>INDEX(tblAccounts[sales_rep_id],MATCH(B3207,tblAccounts[id],0))</f>
        <v>321810</v>
      </c>
      <c r="J3207" s="25">
        <f>INDEX(tblReps[region_id],MATCH(I3207,tblReps[id],0))</f>
        <v>3</v>
      </c>
      <c r="K3207" s="25" t="str">
        <f>INDEX(tblRegions[name],MATCH(J3207,tblRegions[id],0))</f>
        <v>Southeast</v>
      </c>
    </row>
    <row r="3208" spans="1:11" ht="15" customHeight="1" x14ac:dyDescent="0.3">
      <c r="A3208" s="25">
        <f>Raw_Orders!A3208</f>
        <v>3207</v>
      </c>
      <c r="B3208" s="25">
        <f>Raw_Orders!B3208</f>
        <v>3471</v>
      </c>
      <c r="C3208" s="30">
        <f>INT(Raw_Orders!C3208)</f>
        <v>41637</v>
      </c>
      <c r="D3208" s="25">
        <f t="shared" si="150"/>
        <v>2013</v>
      </c>
      <c r="E3208" s="25">
        <f t="shared" si="151"/>
        <v>12</v>
      </c>
      <c r="F3208" s="25" t="str">
        <f t="shared" si="152"/>
        <v>Dec</v>
      </c>
      <c r="G3208" s="25">
        <f>Raw_Orders!G3208</f>
        <v>371</v>
      </c>
      <c r="H3208" s="29">
        <f>Raw_Orders!K3208</f>
        <v>1904.48</v>
      </c>
      <c r="I3208" s="25">
        <f>INDEX(tblAccounts[sales_rep_id],MATCH(B3208,tblAccounts[id],0))</f>
        <v>321800</v>
      </c>
      <c r="J3208" s="25">
        <f>INDEX(tblReps[region_id],MATCH(I3208,tblReps[id],0))</f>
        <v>3</v>
      </c>
      <c r="K3208" s="25" t="str">
        <f>INDEX(tblRegions[name],MATCH(J3208,tblRegions[id],0))</f>
        <v>Southeast</v>
      </c>
    </row>
    <row r="3209" spans="1:11" ht="15" customHeight="1" x14ac:dyDescent="0.3">
      <c r="A3209" s="25">
        <f>Raw_Orders!A3209</f>
        <v>3208</v>
      </c>
      <c r="B3209" s="25">
        <f>Raw_Orders!B3209</f>
        <v>3471</v>
      </c>
      <c r="C3209" s="30">
        <f>INT(Raw_Orders!C3209)</f>
        <v>41666</v>
      </c>
      <c r="D3209" s="25">
        <f t="shared" si="150"/>
        <v>2014</v>
      </c>
      <c r="E3209" s="25">
        <f t="shared" si="151"/>
        <v>1</v>
      </c>
      <c r="F3209" s="25" t="str">
        <f t="shared" si="152"/>
        <v>Jan</v>
      </c>
      <c r="G3209" s="25">
        <f>Raw_Orders!G3209</f>
        <v>521</v>
      </c>
      <c r="H3209" s="29">
        <f>Raw_Orders!K3209</f>
        <v>2674.26</v>
      </c>
      <c r="I3209" s="25">
        <f>INDEX(tblAccounts[sales_rep_id],MATCH(B3209,tblAccounts[id],0))</f>
        <v>321800</v>
      </c>
      <c r="J3209" s="25">
        <f>INDEX(tblReps[region_id],MATCH(I3209,tblReps[id],0))</f>
        <v>3</v>
      </c>
      <c r="K3209" s="25" t="str">
        <f>INDEX(tblRegions[name],MATCH(J3209,tblRegions[id],0))</f>
        <v>Southeast</v>
      </c>
    </row>
    <row r="3210" spans="1:11" ht="15" customHeight="1" x14ac:dyDescent="0.3">
      <c r="A3210" s="25">
        <f>Raw_Orders!A3210</f>
        <v>3209</v>
      </c>
      <c r="B3210" s="25">
        <f>Raw_Orders!B3210</f>
        <v>3471</v>
      </c>
      <c r="C3210" s="30">
        <f>INT(Raw_Orders!C3210)</f>
        <v>41695</v>
      </c>
      <c r="D3210" s="25">
        <f t="shared" si="150"/>
        <v>2014</v>
      </c>
      <c r="E3210" s="25">
        <f t="shared" si="151"/>
        <v>2</v>
      </c>
      <c r="F3210" s="25" t="str">
        <f t="shared" si="152"/>
        <v>Feb</v>
      </c>
      <c r="G3210" s="25">
        <f>Raw_Orders!G3210</f>
        <v>501</v>
      </c>
      <c r="H3210" s="29">
        <f>Raw_Orders!K3210</f>
        <v>2522.4899999999998</v>
      </c>
      <c r="I3210" s="25">
        <f>INDEX(tblAccounts[sales_rep_id],MATCH(B3210,tblAccounts[id],0))</f>
        <v>321800</v>
      </c>
      <c r="J3210" s="25">
        <f>INDEX(tblReps[region_id],MATCH(I3210,tblReps[id],0))</f>
        <v>3</v>
      </c>
      <c r="K3210" s="25" t="str">
        <f>INDEX(tblRegions[name],MATCH(J3210,tblRegions[id],0))</f>
        <v>Southeast</v>
      </c>
    </row>
    <row r="3211" spans="1:11" ht="15" customHeight="1" x14ac:dyDescent="0.3">
      <c r="A3211" s="25">
        <f>Raw_Orders!A3211</f>
        <v>3210</v>
      </c>
      <c r="B3211" s="25">
        <f>Raw_Orders!B3211</f>
        <v>3471</v>
      </c>
      <c r="C3211" s="30">
        <f>INT(Raw_Orders!C3211)</f>
        <v>41724</v>
      </c>
      <c r="D3211" s="25">
        <f t="shared" si="150"/>
        <v>2014</v>
      </c>
      <c r="E3211" s="25">
        <f t="shared" si="151"/>
        <v>3</v>
      </c>
      <c r="F3211" s="25" t="str">
        <f t="shared" si="152"/>
        <v>Mar</v>
      </c>
      <c r="G3211" s="25">
        <f>Raw_Orders!G3211</f>
        <v>544</v>
      </c>
      <c r="H3211" s="29">
        <f>Raw_Orders!K3211</f>
        <v>2777.16</v>
      </c>
      <c r="I3211" s="25">
        <f>INDEX(tblAccounts[sales_rep_id],MATCH(B3211,tblAccounts[id],0))</f>
        <v>321800</v>
      </c>
      <c r="J3211" s="25">
        <f>INDEX(tblReps[region_id],MATCH(I3211,tblReps[id],0))</f>
        <v>3</v>
      </c>
      <c r="K3211" s="25" t="str">
        <f>INDEX(tblRegions[name],MATCH(J3211,tblRegions[id],0))</f>
        <v>Southeast</v>
      </c>
    </row>
    <row r="3212" spans="1:11" ht="15" customHeight="1" x14ac:dyDescent="0.3">
      <c r="A3212" s="25">
        <f>Raw_Orders!A3212</f>
        <v>3211</v>
      </c>
      <c r="B3212" s="25">
        <f>Raw_Orders!B3212</f>
        <v>3471</v>
      </c>
      <c r="C3212" s="30">
        <f>INT(Raw_Orders!C3212)</f>
        <v>41754</v>
      </c>
      <c r="D3212" s="25">
        <f t="shared" si="150"/>
        <v>2014</v>
      </c>
      <c r="E3212" s="25">
        <f t="shared" si="151"/>
        <v>4</v>
      </c>
      <c r="F3212" s="25" t="str">
        <f t="shared" si="152"/>
        <v>Apr</v>
      </c>
      <c r="G3212" s="25">
        <f>Raw_Orders!G3212</f>
        <v>470</v>
      </c>
      <c r="H3212" s="29">
        <f>Raw_Orders!K3212</f>
        <v>2375.3000000000002</v>
      </c>
      <c r="I3212" s="25">
        <f>INDEX(tblAccounts[sales_rep_id],MATCH(B3212,tblAccounts[id],0))</f>
        <v>321800</v>
      </c>
      <c r="J3212" s="25">
        <f>INDEX(tblReps[region_id],MATCH(I3212,tblReps[id],0))</f>
        <v>3</v>
      </c>
      <c r="K3212" s="25" t="str">
        <f>INDEX(tblRegions[name],MATCH(J3212,tblRegions[id],0))</f>
        <v>Southeast</v>
      </c>
    </row>
    <row r="3213" spans="1:11" ht="15" customHeight="1" x14ac:dyDescent="0.3">
      <c r="A3213" s="25">
        <f>Raw_Orders!A3213</f>
        <v>3212</v>
      </c>
      <c r="B3213" s="25">
        <f>Raw_Orders!B3213</f>
        <v>3471</v>
      </c>
      <c r="C3213" s="30">
        <f>INT(Raw_Orders!C3213)</f>
        <v>41783</v>
      </c>
      <c r="D3213" s="25">
        <f t="shared" si="150"/>
        <v>2014</v>
      </c>
      <c r="E3213" s="25">
        <f t="shared" si="151"/>
        <v>5</v>
      </c>
      <c r="F3213" s="25" t="str">
        <f t="shared" si="152"/>
        <v>May</v>
      </c>
      <c r="G3213" s="25">
        <f>Raw_Orders!G3213</f>
        <v>512</v>
      </c>
      <c r="H3213" s="29">
        <f>Raw_Orders!K3213</f>
        <v>2679.43</v>
      </c>
      <c r="I3213" s="25">
        <f>INDEX(tblAccounts[sales_rep_id],MATCH(B3213,tblAccounts[id],0))</f>
        <v>321800</v>
      </c>
      <c r="J3213" s="25">
        <f>INDEX(tblReps[region_id],MATCH(I3213,tblReps[id],0))</f>
        <v>3</v>
      </c>
      <c r="K3213" s="25" t="str">
        <f>INDEX(tblRegions[name],MATCH(J3213,tblRegions[id],0))</f>
        <v>Southeast</v>
      </c>
    </row>
    <row r="3214" spans="1:11" ht="15" customHeight="1" x14ac:dyDescent="0.3">
      <c r="A3214" s="25">
        <f>Raw_Orders!A3214</f>
        <v>3213</v>
      </c>
      <c r="B3214" s="25">
        <f>Raw_Orders!B3214</f>
        <v>3471</v>
      </c>
      <c r="C3214" s="30">
        <f>INT(Raw_Orders!C3214)</f>
        <v>41812</v>
      </c>
      <c r="D3214" s="25">
        <f t="shared" si="150"/>
        <v>2014</v>
      </c>
      <c r="E3214" s="25">
        <f t="shared" si="151"/>
        <v>6</v>
      </c>
      <c r="F3214" s="25" t="str">
        <f t="shared" si="152"/>
        <v>Jun</v>
      </c>
      <c r="G3214" s="25">
        <f>Raw_Orders!G3214</f>
        <v>505</v>
      </c>
      <c r="H3214" s="29">
        <f>Raw_Orders!K3214</f>
        <v>2557.4499999999998</v>
      </c>
      <c r="I3214" s="25">
        <f>INDEX(tblAccounts[sales_rep_id],MATCH(B3214,tblAccounts[id],0))</f>
        <v>321800</v>
      </c>
      <c r="J3214" s="25">
        <f>INDEX(tblReps[region_id],MATCH(I3214,tblReps[id],0))</f>
        <v>3</v>
      </c>
      <c r="K3214" s="25" t="str">
        <f>INDEX(tblRegions[name],MATCH(J3214,tblRegions[id],0))</f>
        <v>Southeast</v>
      </c>
    </row>
    <row r="3215" spans="1:11" ht="15" customHeight="1" x14ac:dyDescent="0.3">
      <c r="A3215" s="25">
        <f>Raw_Orders!A3215</f>
        <v>3214</v>
      </c>
      <c r="B3215" s="25">
        <f>Raw_Orders!B3215</f>
        <v>3471</v>
      </c>
      <c r="C3215" s="30">
        <f>INT(Raw_Orders!C3215)</f>
        <v>41842</v>
      </c>
      <c r="D3215" s="25">
        <f t="shared" si="150"/>
        <v>2014</v>
      </c>
      <c r="E3215" s="25">
        <f t="shared" si="151"/>
        <v>7</v>
      </c>
      <c r="F3215" s="25" t="str">
        <f t="shared" si="152"/>
        <v>Jul</v>
      </c>
      <c r="G3215" s="25">
        <f>Raw_Orders!G3215</f>
        <v>575</v>
      </c>
      <c r="H3215" s="29">
        <f>Raw_Orders!K3215</f>
        <v>3094.92</v>
      </c>
      <c r="I3215" s="25">
        <f>INDEX(tblAccounts[sales_rep_id],MATCH(B3215,tblAccounts[id],0))</f>
        <v>321800</v>
      </c>
      <c r="J3215" s="25">
        <f>INDEX(tblReps[region_id],MATCH(I3215,tblReps[id],0))</f>
        <v>3</v>
      </c>
      <c r="K3215" s="25" t="str">
        <f>INDEX(tblRegions[name],MATCH(J3215,tblRegions[id],0))</f>
        <v>Southeast</v>
      </c>
    </row>
    <row r="3216" spans="1:11" ht="15" customHeight="1" x14ac:dyDescent="0.3">
      <c r="A3216" s="25">
        <f>Raw_Orders!A3216</f>
        <v>3215</v>
      </c>
      <c r="B3216" s="25">
        <f>Raw_Orders!B3216</f>
        <v>3471</v>
      </c>
      <c r="C3216" s="30">
        <f>INT(Raw_Orders!C3216)</f>
        <v>41871</v>
      </c>
      <c r="D3216" s="25">
        <f t="shared" si="150"/>
        <v>2014</v>
      </c>
      <c r="E3216" s="25">
        <f t="shared" si="151"/>
        <v>8</v>
      </c>
      <c r="F3216" s="25" t="str">
        <f t="shared" si="152"/>
        <v>Aug</v>
      </c>
      <c r="G3216" s="25">
        <f>Raw_Orders!G3216</f>
        <v>716</v>
      </c>
      <c r="H3216" s="29">
        <f>Raw_Orders!K3216</f>
        <v>4160.34</v>
      </c>
      <c r="I3216" s="25">
        <f>INDEX(tblAccounts[sales_rep_id],MATCH(B3216,tblAccounts[id],0))</f>
        <v>321800</v>
      </c>
      <c r="J3216" s="25">
        <f>INDEX(tblReps[region_id],MATCH(I3216,tblReps[id],0))</f>
        <v>3</v>
      </c>
      <c r="K3216" s="25" t="str">
        <f>INDEX(tblRegions[name],MATCH(J3216,tblRegions[id],0))</f>
        <v>Southeast</v>
      </c>
    </row>
    <row r="3217" spans="1:11" ht="15" customHeight="1" x14ac:dyDescent="0.3">
      <c r="A3217" s="25">
        <f>Raw_Orders!A3217</f>
        <v>3216</v>
      </c>
      <c r="B3217" s="25">
        <f>Raw_Orders!B3217</f>
        <v>3471</v>
      </c>
      <c r="C3217" s="30">
        <f>INT(Raw_Orders!C3217)</f>
        <v>41900</v>
      </c>
      <c r="D3217" s="25">
        <f t="shared" si="150"/>
        <v>2014</v>
      </c>
      <c r="E3217" s="25">
        <f t="shared" si="151"/>
        <v>9</v>
      </c>
      <c r="F3217" s="25" t="str">
        <f t="shared" si="152"/>
        <v>Sep</v>
      </c>
      <c r="G3217" s="25">
        <f>Raw_Orders!G3217</f>
        <v>731</v>
      </c>
      <c r="H3217" s="29">
        <f>Raw_Orders!K3217</f>
        <v>4370.09</v>
      </c>
      <c r="I3217" s="25">
        <f>INDEX(tblAccounts[sales_rep_id],MATCH(B3217,tblAccounts[id],0))</f>
        <v>321800</v>
      </c>
      <c r="J3217" s="25">
        <f>INDEX(tblReps[region_id],MATCH(I3217,tblReps[id],0))</f>
        <v>3</v>
      </c>
      <c r="K3217" s="25" t="str">
        <f>INDEX(tblRegions[name],MATCH(J3217,tblRegions[id],0))</f>
        <v>Southeast</v>
      </c>
    </row>
    <row r="3218" spans="1:11" ht="15" customHeight="1" x14ac:dyDescent="0.3">
      <c r="A3218" s="25">
        <f>Raw_Orders!A3218</f>
        <v>3217</v>
      </c>
      <c r="B3218" s="25">
        <f>Raw_Orders!B3218</f>
        <v>3471</v>
      </c>
      <c r="C3218" s="30">
        <f>INT(Raw_Orders!C3218)</f>
        <v>41929</v>
      </c>
      <c r="D3218" s="25">
        <f t="shared" si="150"/>
        <v>2014</v>
      </c>
      <c r="E3218" s="25">
        <f t="shared" si="151"/>
        <v>10</v>
      </c>
      <c r="F3218" s="25" t="str">
        <f t="shared" si="152"/>
        <v>Oct</v>
      </c>
      <c r="G3218" s="25">
        <f>Raw_Orders!G3218</f>
        <v>1130</v>
      </c>
      <c r="H3218" s="29">
        <f>Raw_Orders!K3218</f>
        <v>7557.33</v>
      </c>
      <c r="I3218" s="25">
        <f>INDEX(tblAccounts[sales_rep_id],MATCH(B3218,tblAccounts[id],0))</f>
        <v>321800</v>
      </c>
      <c r="J3218" s="25">
        <f>INDEX(tblReps[region_id],MATCH(I3218,tblReps[id],0))</f>
        <v>3</v>
      </c>
      <c r="K3218" s="25" t="str">
        <f>INDEX(tblRegions[name],MATCH(J3218,tblRegions[id],0))</f>
        <v>Southeast</v>
      </c>
    </row>
    <row r="3219" spans="1:11" ht="15" customHeight="1" x14ac:dyDescent="0.3">
      <c r="A3219" s="25">
        <f>Raw_Orders!A3219</f>
        <v>3218</v>
      </c>
      <c r="B3219" s="25">
        <f>Raw_Orders!B3219</f>
        <v>3471</v>
      </c>
      <c r="C3219" s="30">
        <f>INT(Raw_Orders!C3219)</f>
        <v>41959</v>
      </c>
      <c r="D3219" s="25">
        <f t="shared" si="150"/>
        <v>2014</v>
      </c>
      <c r="E3219" s="25">
        <f t="shared" si="151"/>
        <v>11</v>
      </c>
      <c r="F3219" s="25" t="str">
        <f t="shared" si="152"/>
        <v>Nov</v>
      </c>
      <c r="G3219" s="25">
        <f>Raw_Orders!G3219</f>
        <v>1163</v>
      </c>
      <c r="H3219" s="29">
        <f>Raw_Orders!K3219</f>
        <v>7876.61</v>
      </c>
      <c r="I3219" s="25">
        <f>INDEX(tblAccounts[sales_rep_id],MATCH(B3219,tblAccounts[id],0))</f>
        <v>321800</v>
      </c>
      <c r="J3219" s="25">
        <f>INDEX(tblReps[region_id],MATCH(I3219,tblReps[id],0))</f>
        <v>3</v>
      </c>
      <c r="K3219" s="25" t="str">
        <f>INDEX(tblRegions[name],MATCH(J3219,tblRegions[id],0))</f>
        <v>Southeast</v>
      </c>
    </row>
    <row r="3220" spans="1:11" ht="15" customHeight="1" x14ac:dyDescent="0.3">
      <c r="A3220" s="25">
        <f>Raw_Orders!A3220</f>
        <v>3219</v>
      </c>
      <c r="B3220" s="25">
        <f>Raw_Orders!B3220</f>
        <v>3471</v>
      </c>
      <c r="C3220" s="30">
        <f>INT(Raw_Orders!C3220)</f>
        <v>41988</v>
      </c>
      <c r="D3220" s="25">
        <f t="shared" si="150"/>
        <v>2014</v>
      </c>
      <c r="E3220" s="25">
        <f t="shared" si="151"/>
        <v>12</v>
      </c>
      <c r="F3220" s="25" t="str">
        <f t="shared" si="152"/>
        <v>Dec</v>
      </c>
      <c r="G3220" s="25">
        <f>Raw_Orders!G3220</f>
        <v>513</v>
      </c>
      <c r="H3220" s="29">
        <f>Raw_Orders!K3220</f>
        <v>2617.4499999999998</v>
      </c>
      <c r="I3220" s="25">
        <f>INDEX(tblAccounts[sales_rep_id],MATCH(B3220,tblAccounts[id],0))</f>
        <v>321800</v>
      </c>
      <c r="J3220" s="25">
        <f>INDEX(tblReps[region_id],MATCH(I3220,tblReps[id],0))</f>
        <v>3</v>
      </c>
      <c r="K3220" s="25" t="str">
        <f>INDEX(tblRegions[name],MATCH(J3220,tblRegions[id],0))</f>
        <v>Southeast</v>
      </c>
    </row>
    <row r="3221" spans="1:11" ht="15" customHeight="1" x14ac:dyDescent="0.3">
      <c r="A3221" s="25">
        <f>Raw_Orders!A3221</f>
        <v>3220</v>
      </c>
      <c r="B3221" s="25">
        <f>Raw_Orders!B3221</f>
        <v>3471</v>
      </c>
      <c r="C3221" s="30">
        <f>INT(Raw_Orders!C3221)</f>
        <v>42017</v>
      </c>
      <c r="D3221" s="25">
        <f t="shared" si="150"/>
        <v>2015</v>
      </c>
      <c r="E3221" s="25">
        <f t="shared" si="151"/>
        <v>1</v>
      </c>
      <c r="F3221" s="25" t="str">
        <f t="shared" si="152"/>
        <v>Jan</v>
      </c>
      <c r="G3221" s="25">
        <f>Raw_Orders!G3221</f>
        <v>575</v>
      </c>
      <c r="H3221" s="29">
        <f>Raw_Orders!K3221</f>
        <v>3108.98</v>
      </c>
      <c r="I3221" s="25">
        <f>INDEX(tblAccounts[sales_rep_id],MATCH(B3221,tblAccounts[id],0))</f>
        <v>321800</v>
      </c>
      <c r="J3221" s="25">
        <f>INDEX(tblReps[region_id],MATCH(I3221,tblReps[id],0))</f>
        <v>3</v>
      </c>
      <c r="K3221" s="25" t="str">
        <f>INDEX(tblRegions[name],MATCH(J3221,tblRegions[id],0))</f>
        <v>Southeast</v>
      </c>
    </row>
    <row r="3222" spans="1:11" ht="15" customHeight="1" x14ac:dyDescent="0.3">
      <c r="A3222" s="25">
        <f>Raw_Orders!A3222</f>
        <v>3221</v>
      </c>
      <c r="B3222" s="25">
        <f>Raw_Orders!B3222</f>
        <v>3471</v>
      </c>
      <c r="C3222" s="30">
        <f>INT(Raw_Orders!C3222)</f>
        <v>42047</v>
      </c>
      <c r="D3222" s="25">
        <f t="shared" si="150"/>
        <v>2015</v>
      </c>
      <c r="E3222" s="25">
        <f t="shared" si="151"/>
        <v>2</v>
      </c>
      <c r="F3222" s="25" t="str">
        <f t="shared" si="152"/>
        <v>Feb</v>
      </c>
      <c r="G3222" s="25">
        <f>Raw_Orders!G3222</f>
        <v>562</v>
      </c>
      <c r="H3222" s="29">
        <f>Raw_Orders!K3222</f>
        <v>2840.64</v>
      </c>
      <c r="I3222" s="25">
        <f>INDEX(tblAccounts[sales_rep_id],MATCH(B3222,tblAccounts[id],0))</f>
        <v>321800</v>
      </c>
      <c r="J3222" s="25">
        <f>INDEX(tblReps[region_id],MATCH(I3222,tblReps[id],0))</f>
        <v>3</v>
      </c>
      <c r="K3222" s="25" t="str">
        <f>INDEX(tblRegions[name],MATCH(J3222,tblRegions[id],0))</f>
        <v>Southeast</v>
      </c>
    </row>
    <row r="3223" spans="1:11" ht="15" customHeight="1" x14ac:dyDescent="0.3">
      <c r="A3223" s="25">
        <f>Raw_Orders!A3223</f>
        <v>3222</v>
      </c>
      <c r="B3223" s="25">
        <f>Raw_Orders!B3223</f>
        <v>3471</v>
      </c>
      <c r="C3223" s="30">
        <f>INT(Raw_Orders!C3223)</f>
        <v>42078</v>
      </c>
      <c r="D3223" s="25">
        <f t="shared" si="150"/>
        <v>2015</v>
      </c>
      <c r="E3223" s="25">
        <f t="shared" si="151"/>
        <v>3</v>
      </c>
      <c r="F3223" s="25" t="str">
        <f t="shared" si="152"/>
        <v>Mar</v>
      </c>
      <c r="G3223" s="25">
        <f>Raw_Orders!G3223</f>
        <v>592</v>
      </c>
      <c r="H3223" s="29">
        <f>Raw_Orders!K3223</f>
        <v>2996.6</v>
      </c>
      <c r="I3223" s="25">
        <f>INDEX(tblAccounts[sales_rep_id],MATCH(B3223,tblAccounts[id],0))</f>
        <v>321800</v>
      </c>
      <c r="J3223" s="25">
        <f>INDEX(tblReps[region_id],MATCH(I3223,tblReps[id],0))</f>
        <v>3</v>
      </c>
      <c r="K3223" s="25" t="str">
        <f>INDEX(tblRegions[name],MATCH(J3223,tblRegions[id],0))</f>
        <v>Southeast</v>
      </c>
    </row>
    <row r="3224" spans="1:11" ht="15" customHeight="1" x14ac:dyDescent="0.3">
      <c r="A3224" s="25">
        <f>Raw_Orders!A3224</f>
        <v>3223</v>
      </c>
      <c r="B3224" s="25">
        <f>Raw_Orders!B3224</f>
        <v>3471</v>
      </c>
      <c r="C3224" s="30">
        <f>INT(Raw_Orders!C3224)</f>
        <v>42106</v>
      </c>
      <c r="D3224" s="25">
        <f t="shared" si="150"/>
        <v>2015</v>
      </c>
      <c r="E3224" s="25">
        <f t="shared" si="151"/>
        <v>4</v>
      </c>
      <c r="F3224" s="25" t="str">
        <f t="shared" si="152"/>
        <v>Apr</v>
      </c>
      <c r="G3224" s="25">
        <f>Raw_Orders!G3224</f>
        <v>217</v>
      </c>
      <c r="H3224" s="29">
        <f>Raw_Orders!K3224</f>
        <v>1191.71</v>
      </c>
      <c r="I3224" s="25">
        <f>INDEX(tblAccounts[sales_rep_id],MATCH(B3224,tblAccounts[id],0))</f>
        <v>321800</v>
      </c>
      <c r="J3224" s="25">
        <f>INDEX(tblReps[region_id],MATCH(I3224,tblReps[id],0))</f>
        <v>3</v>
      </c>
      <c r="K3224" s="25" t="str">
        <f>INDEX(tblRegions[name],MATCH(J3224,tblRegions[id],0))</f>
        <v>Southeast</v>
      </c>
    </row>
    <row r="3225" spans="1:11" ht="15" customHeight="1" x14ac:dyDescent="0.3">
      <c r="A3225" s="25">
        <f>Raw_Orders!A3225</f>
        <v>3224</v>
      </c>
      <c r="B3225" s="25">
        <f>Raw_Orders!B3225</f>
        <v>3471</v>
      </c>
      <c r="C3225" s="30">
        <f>INT(Raw_Orders!C3225)</f>
        <v>42136</v>
      </c>
      <c r="D3225" s="25">
        <f t="shared" si="150"/>
        <v>2015</v>
      </c>
      <c r="E3225" s="25">
        <f t="shared" si="151"/>
        <v>5</v>
      </c>
      <c r="F3225" s="25" t="str">
        <f t="shared" si="152"/>
        <v>May</v>
      </c>
      <c r="G3225" s="25">
        <f>Raw_Orders!G3225</f>
        <v>507</v>
      </c>
      <c r="H3225" s="29">
        <f>Raw_Orders!K3225</f>
        <v>2539.9299999999998</v>
      </c>
      <c r="I3225" s="25">
        <f>INDEX(tblAccounts[sales_rep_id],MATCH(B3225,tblAccounts[id],0))</f>
        <v>321800</v>
      </c>
      <c r="J3225" s="25">
        <f>INDEX(tblReps[region_id],MATCH(I3225,tblReps[id],0))</f>
        <v>3</v>
      </c>
      <c r="K3225" s="25" t="str">
        <f>INDEX(tblRegions[name],MATCH(J3225,tblRegions[id],0))</f>
        <v>Southeast</v>
      </c>
    </row>
    <row r="3226" spans="1:11" ht="15" customHeight="1" x14ac:dyDescent="0.3">
      <c r="A3226" s="25">
        <f>Raw_Orders!A3226</f>
        <v>3225</v>
      </c>
      <c r="B3226" s="25">
        <f>Raw_Orders!B3226</f>
        <v>3471</v>
      </c>
      <c r="C3226" s="30">
        <f>INT(Raw_Orders!C3226)</f>
        <v>42165</v>
      </c>
      <c r="D3226" s="25">
        <f t="shared" si="150"/>
        <v>2015</v>
      </c>
      <c r="E3226" s="25">
        <f t="shared" si="151"/>
        <v>6</v>
      </c>
      <c r="F3226" s="25" t="str">
        <f t="shared" si="152"/>
        <v>Jun</v>
      </c>
      <c r="G3226" s="25">
        <f>Raw_Orders!G3226</f>
        <v>506</v>
      </c>
      <c r="H3226" s="29">
        <f>Raw_Orders!K3226</f>
        <v>2576.85</v>
      </c>
      <c r="I3226" s="25">
        <f>INDEX(tblAccounts[sales_rep_id],MATCH(B3226,tblAccounts[id],0))</f>
        <v>321800</v>
      </c>
      <c r="J3226" s="25">
        <f>INDEX(tblReps[region_id],MATCH(I3226,tblReps[id],0))</f>
        <v>3</v>
      </c>
      <c r="K3226" s="25" t="str">
        <f>INDEX(tblRegions[name],MATCH(J3226,tblRegions[id],0))</f>
        <v>Southeast</v>
      </c>
    </row>
    <row r="3227" spans="1:11" ht="15" customHeight="1" x14ac:dyDescent="0.3">
      <c r="A3227" s="25">
        <f>Raw_Orders!A3227</f>
        <v>3226</v>
      </c>
      <c r="B3227" s="25">
        <f>Raw_Orders!B3227</f>
        <v>3471</v>
      </c>
      <c r="C3227" s="30">
        <f>INT(Raw_Orders!C3227)</f>
        <v>42194</v>
      </c>
      <c r="D3227" s="25">
        <f t="shared" si="150"/>
        <v>2015</v>
      </c>
      <c r="E3227" s="25">
        <f t="shared" si="151"/>
        <v>7</v>
      </c>
      <c r="F3227" s="25" t="str">
        <f t="shared" si="152"/>
        <v>Jul</v>
      </c>
      <c r="G3227" s="25">
        <f>Raw_Orders!G3227</f>
        <v>524</v>
      </c>
      <c r="H3227" s="29">
        <f>Raw_Orders!K3227</f>
        <v>2714.92</v>
      </c>
      <c r="I3227" s="25">
        <f>INDEX(tblAccounts[sales_rep_id],MATCH(B3227,tblAccounts[id],0))</f>
        <v>321800</v>
      </c>
      <c r="J3227" s="25">
        <f>INDEX(tblReps[region_id],MATCH(I3227,tblReps[id],0))</f>
        <v>3</v>
      </c>
      <c r="K3227" s="25" t="str">
        <f>INDEX(tblRegions[name],MATCH(J3227,tblRegions[id],0))</f>
        <v>Southeast</v>
      </c>
    </row>
    <row r="3228" spans="1:11" ht="15" customHeight="1" x14ac:dyDescent="0.3">
      <c r="A3228" s="25">
        <f>Raw_Orders!A3228</f>
        <v>3227</v>
      </c>
      <c r="B3228" s="25">
        <f>Raw_Orders!B3228</f>
        <v>3471</v>
      </c>
      <c r="C3228" s="30">
        <f>INT(Raw_Orders!C3228)</f>
        <v>42223</v>
      </c>
      <c r="D3228" s="25">
        <f t="shared" si="150"/>
        <v>2015</v>
      </c>
      <c r="E3228" s="25">
        <f t="shared" si="151"/>
        <v>8</v>
      </c>
      <c r="F3228" s="25" t="str">
        <f t="shared" si="152"/>
        <v>Aug</v>
      </c>
      <c r="G3228" s="25">
        <f>Raw_Orders!G3228</f>
        <v>531</v>
      </c>
      <c r="H3228" s="29">
        <f>Raw_Orders!K3228</f>
        <v>2709.12</v>
      </c>
      <c r="I3228" s="25">
        <f>INDEX(tblAccounts[sales_rep_id],MATCH(B3228,tblAccounts[id],0))</f>
        <v>321800</v>
      </c>
      <c r="J3228" s="25">
        <f>INDEX(tblReps[region_id],MATCH(I3228,tblReps[id],0))</f>
        <v>3</v>
      </c>
      <c r="K3228" s="25" t="str">
        <f>INDEX(tblRegions[name],MATCH(J3228,tblRegions[id],0))</f>
        <v>Southeast</v>
      </c>
    </row>
    <row r="3229" spans="1:11" ht="15" customHeight="1" x14ac:dyDescent="0.3">
      <c r="A3229" s="25">
        <f>Raw_Orders!A3229</f>
        <v>3228</v>
      </c>
      <c r="B3229" s="25">
        <f>Raw_Orders!B3229</f>
        <v>3471</v>
      </c>
      <c r="C3229" s="30">
        <f>INT(Raw_Orders!C3229)</f>
        <v>42252</v>
      </c>
      <c r="D3229" s="25">
        <f t="shared" si="150"/>
        <v>2015</v>
      </c>
      <c r="E3229" s="25">
        <f t="shared" si="151"/>
        <v>9</v>
      </c>
      <c r="F3229" s="25" t="str">
        <f t="shared" si="152"/>
        <v>Sep</v>
      </c>
      <c r="G3229" s="25">
        <f>Raw_Orders!G3229</f>
        <v>517</v>
      </c>
      <c r="H3229" s="29">
        <f>Raw_Orders!K3229</f>
        <v>2688.69</v>
      </c>
      <c r="I3229" s="25">
        <f>INDEX(tblAccounts[sales_rep_id],MATCH(B3229,tblAccounts[id],0))</f>
        <v>321800</v>
      </c>
      <c r="J3229" s="25">
        <f>INDEX(tblReps[region_id],MATCH(I3229,tblReps[id],0))</f>
        <v>3</v>
      </c>
      <c r="K3229" s="25" t="str">
        <f>INDEX(tblRegions[name],MATCH(J3229,tblRegions[id],0))</f>
        <v>Southeast</v>
      </c>
    </row>
    <row r="3230" spans="1:11" ht="15" customHeight="1" x14ac:dyDescent="0.3">
      <c r="A3230" s="25">
        <f>Raw_Orders!A3230</f>
        <v>3229</v>
      </c>
      <c r="B3230" s="25">
        <f>Raw_Orders!B3230</f>
        <v>3471</v>
      </c>
      <c r="C3230" s="30">
        <f>INT(Raw_Orders!C3230)</f>
        <v>42281</v>
      </c>
      <c r="D3230" s="25">
        <f t="shared" si="150"/>
        <v>2015</v>
      </c>
      <c r="E3230" s="25">
        <f t="shared" si="151"/>
        <v>10</v>
      </c>
      <c r="F3230" s="25" t="str">
        <f t="shared" si="152"/>
        <v>Oct</v>
      </c>
      <c r="G3230" s="25">
        <f>Raw_Orders!G3230</f>
        <v>513</v>
      </c>
      <c r="H3230" s="29">
        <f>Raw_Orders!K3230</f>
        <v>2582.37</v>
      </c>
      <c r="I3230" s="25">
        <f>INDEX(tblAccounts[sales_rep_id],MATCH(B3230,tblAccounts[id],0))</f>
        <v>321800</v>
      </c>
      <c r="J3230" s="25">
        <f>INDEX(tblReps[region_id],MATCH(I3230,tblReps[id],0))</f>
        <v>3</v>
      </c>
      <c r="K3230" s="25" t="str">
        <f>INDEX(tblRegions[name],MATCH(J3230,tblRegions[id],0))</f>
        <v>Southeast</v>
      </c>
    </row>
    <row r="3231" spans="1:11" ht="15" customHeight="1" x14ac:dyDescent="0.3">
      <c r="A3231" s="25">
        <f>Raw_Orders!A3231</f>
        <v>3230</v>
      </c>
      <c r="B3231" s="25">
        <f>Raw_Orders!B3231</f>
        <v>3471</v>
      </c>
      <c r="C3231" s="30">
        <f>INT(Raw_Orders!C3231)</f>
        <v>42310</v>
      </c>
      <c r="D3231" s="25">
        <f t="shared" si="150"/>
        <v>2015</v>
      </c>
      <c r="E3231" s="25">
        <f t="shared" si="151"/>
        <v>11</v>
      </c>
      <c r="F3231" s="25" t="str">
        <f t="shared" si="152"/>
        <v>Nov</v>
      </c>
      <c r="G3231" s="25">
        <f>Raw_Orders!G3231</f>
        <v>512</v>
      </c>
      <c r="H3231" s="29">
        <f>Raw_Orders!K3231</f>
        <v>2631.83</v>
      </c>
      <c r="I3231" s="25">
        <f>INDEX(tblAccounts[sales_rep_id],MATCH(B3231,tblAccounts[id],0))</f>
        <v>321800</v>
      </c>
      <c r="J3231" s="25">
        <f>INDEX(tblReps[region_id],MATCH(I3231,tblReps[id],0))</f>
        <v>3</v>
      </c>
      <c r="K3231" s="25" t="str">
        <f>INDEX(tblRegions[name],MATCH(J3231,tblRegions[id],0))</f>
        <v>Southeast</v>
      </c>
    </row>
    <row r="3232" spans="1:11" ht="15" customHeight="1" x14ac:dyDescent="0.3">
      <c r="A3232" s="25">
        <f>Raw_Orders!A3232</f>
        <v>3231</v>
      </c>
      <c r="B3232" s="25">
        <f>Raw_Orders!B3232</f>
        <v>3471</v>
      </c>
      <c r="C3232" s="30">
        <f>INT(Raw_Orders!C3232)</f>
        <v>42339</v>
      </c>
      <c r="D3232" s="25">
        <f t="shared" si="150"/>
        <v>2015</v>
      </c>
      <c r="E3232" s="25">
        <f t="shared" si="151"/>
        <v>12</v>
      </c>
      <c r="F3232" s="25" t="str">
        <f t="shared" si="152"/>
        <v>Dec</v>
      </c>
      <c r="G3232" s="25">
        <f>Raw_Orders!G3232</f>
        <v>500</v>
      </c>
      <c r="H3232" s="29">
        <f>Raw_Orders!K3232</f>
        <v>2510.65</v>
      </c>
      <c r="I3232" s="25">
        <f>INDEX(tblAccounts[sales_rep_id],MATCH(B3232,tblAccounts[id],0))</f>
        <v>321800</v>
      </c>
      <c r="J3232" s="25">
        <f>INDEX(tblReps[region_id],MATCH(I3232,tblReps[id],0))</f>
        <v>3</v>
      </c>
      <c r="K3232" s="25" t="str">
        <f>INDEX(tblRegions[name],MATCH(J3232,tblRegions[id],0))</f>
        <v>Southeast</v>
      </c>
    </row>
    <row r="3233" spans="1:11" ht="15" customHeight="1" x14ac:dyDescent="0.3">
      <c r="A3233" s="25">
        <f>Raw_Orders!A3233</f>
        <v>3232</v>
      </c>
      <c r="B3233" s="25">
        <f>Raw_Orders!B3233</f>
        <v>3471</v>
      </c>
      <c r="C3233" s="30">
        <f>INT(Raw_Orders!C3233)</f>
        <v>42368</v>
      </c>
      <c r="D3233" s="25">
        <f t="shared" si="150"/>
        <v>2015</v>
      </c>
      <c r="E3233" s="25">
        <f t="shared" si="151"/>
        <v>12</v>
      </c>
      <c r="F3233" s="25" t="str">
        <f t="shared" si="152"/>
        <v>Dec</v>
      </c>
      <c r="G3233" s="25">
        <f>Raw_Orders!G3233</f>
        <v>529</v>
      </c>
      <c r="H3233" s="29">
        <f>Raw_Orders!K3233</f>
        <v>2639.71</v>
      </c>
      <c r="I3233" s="25">
        <f>INDEX(tblAccounts[sales_rep_id],MATCH(B3233,tblAccounts[id],0))</f>
        <v>321800</v>
      </c>
      <c r="J3233" s="25">
        <f>INDEX(tblReps[region_id],MATCH(I3233,tblReps[id],0))</f>
        <v>3</v>
      </c>
      <c r="K3233" s="25" t="str">
        <f>INDEX(tblRegions[name],MATCH(J3233,tblRegions[id],0))</f>
        <v>Southeast</v>
      </c>
    </row>
    <row r="3234" spans="1:11" ht="15" customHeight="1" x14ac:dyDescent="0.3">
      <c r="A3234" s="25">
        <f>Raw_Orders!A3234</f>
        <v>3233</v>
      </c>
      <c r="B3234" s="25">
        <f>Raw_Orders!B3234</f>
        <v>3471</v>
      </c>
      <c r="C3234" s="30">
        <f>INT(Raw_Orders!C3234)</f>
        <v>42397</v>
      </c>
      <c r="D3234" s="25">
        <f t="shared" si="150"/>
        <v>2016</v>
      </c>
      <c r="E3234" s="25">
        <f t="shared" si="151"/>
        <v>1</v>
      </c>
      <c r="F3234" s="25" t="str">
        <f t="shared" si="152"/>
        <v>Jan</v>
      </c>
      <c r="G3234" s="25">
        <f>Raw_Orders!G3234</f>
        <v>554</v>
      </c>
      <c r="H3234" s="29">
        <f>Raw_Orders!K3234</f>
        <v>2838.93</v>
      </c>
      <c r="I3234" s="25">
        <f>INDEX(tblAccounts[sales_rep_id],MATCH(B3234,tblAccounts[id],0))</f>
        <v>321800</v>
      </c>
      <c r="J3234" s="25">
        <f>INDEX(tblReps[region_id],MATCH(I3234,tblReps[id],0))</f>
        <v>3</v>
      </c>
      <c r="K3234" s="25" t="str">
        <f>INDEX(tblRegions[name],MATCH(J3234,tblRegions[id],0))</f>
        <v>Southeast</v>
      </c>
    </row>
    <row r="3235" spans="1:11" ht="15" customHeight="1" x14ac:dyDescent="0.3">
      <c r="A3235" s="25">
        <f>Raw_Orders!A3235</f>
        <v>3234</v>
      </c>
      <c r="B3235" s="25">
        <f>Raw_Orders!B3235</f>
        <v>3471</v>
      </c>
      <c r="C3235" s="30">
        <f>INT(Raw_Orders!C3235)</f>
        <v>42426</v>
      </c>
      <c r="D3235" s="25">
        <f t="shared" si="150"/>
        <v>2016</v>
      </c>
      <c r="E3235" s="25">
        <f t="shared" si="151"/>
        <v>2</v>
      </c>
      <c r="F3235" s="25" t="str">
        <f t="shared" si="152"/>
        <v>Feb</v>
      </c>
      <c r="G3235" s="25">
        <f>Raw_Orders!G3235</f>
        <v>539</v>
      </c>
      <c r="H3235" s="29">
        <f>Raw_Orders!K3235</f>
        <v>2827.86</v>
      </c>
      <c r="I3235" s="25">
        <f>INDEX(tblAccounts[sales_rep_id],MATCH(B3235,tblAccounts[id],0))</f>
        <v>321800</v>
      </c>
      <c r="J3235" s="25">
        <f>INDEX(tblReps[region_id],MATCH(I3235,tblReps[id],0))</f>
        <v>3</v>
      </c>
      <c r="K3235" s="25" t="str">
        <f>INDEX(tblRegions[name],MATCH(J3235,tblRegions[id],0))</f>
        <v>Southeast</v>
      </c>
    </row>
    <row r="3236" spans="1:11" ht="15" customHeight="1" x14ac:dyDescent="0.3">
      <c r="A3236" s="25">
        <f>Raw_Orders!A3236</f>
        <v>3235</v>
      </c>
      <c r="B3236" s="25">
        <f>Raw_Orders!B3236</f>
        <v>3471</v>
      </c>
      <c r="C3236" s="30">
        <f>INT(Raw_Orders!C3236)</f>
        <v>42455</v>
      </c>
      <c r="D3236" s="25">
        <f t="shared" si="150"/>
        <v>2016</v>
      </c>
      <c r="E3236" s="25">
        <f t="shared" si="151"/>
        <v>3</v>
      </c>
      <c r="F3236" s="25" t="str">
        <f t="shared" si="152"/>
        <v>Mar</v>
      </c>
      <c r="G3236" s="25">
        <f>Raw_Orders!G3236</f>
        <v>480</v>
      </c>
      <c r="H3236" s="29">
        <f>Raw_Orders!K3236</f>
        <v>2401.46</v>
      </c>
      <c r="I3236" s="25">
        <f>INDEX(tblAccounts[sales_rep_id],MATCH(B3236,tblAccounts[id],0))</f>
        <v>321800</v>
      </c>
      <c r="J3236" s="25">
        <f>INDEX(tblReps[region_id],MATCH(I3236,tblReps[id],0))</f>
        <v>3</v>
      </c>
      <c r="K3236" s="25" t="str">
        <f>INDEX(tblRegions[name],MATCH(J3236,tblRegions[id],0))</f>
        <v>Southeast</v>
      </c>
    </row>
    <row r="3237" spans="1:11" ht="15" customHeight="1" x14ac:dyDescent="0.3">
      <c r="A3237" s="25">
        <f>Raw_Orders!A3237</f>
        <v>3236</v>
      </c>
      <c r="B3237" s="25">
        <f>Raw_Orders!B3237</f>
        <v>3471</v>
      </c>
      <c r="C3237" s="30">
        <f>INT(Raw_Orders!C3237)</f>
        <v>42485</v>
      </c>
      <c r="D3237" s="25">
        <f t="shared" si="150"/>
        <v>2016</v>
      </c>
      <c r="E3237" s="25">
        <f t="shared" si="151"/>
        <v>4</v>
      </c>
      <c r="F3237" s="25" t="str">
        <f t="shared" si="152"/>
        <v>Apr</v>
      </c>
      <c r="G3237" s="25">
        <f>Raw_Orders!G3237</f>
        <v>478</v>
      </c>
      <c r="H3237" s="29">
        <f>Raw_Orders!K3237</f>
        <v>2519.12</v>
      </c>
      <c r="I3237" s="25">
        <f>INDEX(tblAccounts[sales_rep_id],MATCH(B3237,tblAccounts[id],0))</f>
        <v>321800</v>
      </c>
      <c r="J3237" s="25">
        <f>INDEX(tblReps[region_id],MATCH(I3237,tblReps[id],0))</f>
        <v>3</v>
      </c>
      <c r="K3237" s="25" t="str">
        <f>INDEX(tblRegions[name],MATCH(J3237,tblRegions[id],0))</f>
        <v>Southeast</v>
      </c>
    </row>
    <row r="3238" spans="1:11" ht="15" customHeight="1" x14ac:dyDescent="0.3">
      <c r="A3238" s="25">
        <f>Raw_Orders!A3238</f>
        <v>3237</v>
      </c>
      <c r="B3238" s="25">
        <f>Raw_Orders!B3238</f>
        <v>3471</v>
      </c>
      <c r="C3238" s="30">
        <f>INT(Raw_Orders!C3238)</f>
        <v>42515</v>
      </c>
      <c r="D3238" s="25">
        <f t="shared" si="150"/>
        <v>2016</v>
      </c>
      <c r="E3238" s="25">
        <f t="shared" si="151"/>
        <v>5</v>
      </c>
      <c r="F3238" s="25" t="str">
        <f t="shared" si="152"/>
        <v>May</v>
      </c>
      <c r="G3238" s="25">
        <f>Raw_Orders!G3238</f>
        <v>523</v>
      </c>
      <c r="H3238" s="29">
        <f>Raw_Orders!K3238</f>
        <v>2691.72</v>
      </c>
      <c r="I3238" s="25">
        <f>INDEX(tblAccounts[sales_rep_id],MATCH(B3238,tblAccounts[id],0))</f>
        <v>321800</v>
      </c>
      <c r="J3238" s="25">
        <f>INDEX(tblReps[region_id],MATCH(I3238,tblReps[id],0))</f>
        <v>3</v>
      </c>
      <c r="K3238" s="25" t="str">
        <f>INDEX(tblRegions[name],MATCH(J3238,tblRegions[id],0))</f>
        <v>Southeast</v>
      </c>
    </row>
    <row r="3239" spans="1:11" ht="15" customHeight="1" x14ac:dyDescent="0.3">
      <c r="A3239" s="25">
        <f>Raw_Orders!A3239</f>
        <v>3238</v>
      </c>
      <c r="B3239" s="25">
        <f>Raw_Orders!B3239</f>
        <v>3471</v>
      </c>
      <c r="C3239" s="30">
        <f>INT(Raw_Orders!C3239)</f>
        <v>42545</v>
      </c>
      <c r="D3239" s="25">
        <f t="shared" si="150"/>
        <v>2016</v>
      </c>
      <c r="E3239" s="25">
        <f t="shared" si="151"/>
        <v>6</v>
      </c>
      <c r="F3239" s="25" t="str">
        <f t="shared" si="152"/>
        <v>Jun</v>
      </c>
      <c r="G3239" s="25">
        <f>Raw_Orders!G3239</f>
        <v>485</v>
      </c>
      <c r="H3239" s="29">
        <f>Raw_Orders!K3239</f>
        <v>2539.64</v>
      </c>
      <c r="I3239" s="25">
        <f>INDEX(tblAccounts[sales_rep_id],MATCH(B3239,tblAccounts[id],0))</f>
        <v>321800</v>
      </c>
      <c r="J3239" s="25">
        <f>INDEX(tblReps[region_id],MATCH(I3239,tblReps[id],0))</f>
        <v>3</v>
      </c>
      <c r="K3239" s="25" t="str">
        <f>INDEX(tblRegions[name],MATCH(J3239,tblRegions[id],0))</f>
        <v>Southeast</v>
      </c>
    </row>
    <row r="3240" spans="1:11" ht="15" customHeight="1" x14ac:dyDescent="0.3">
      <c r="A3240" s="25">
        <f>Raw_Orders!A3240</f>
        <v>3239</v>
      </c>
      <c r="B3240" s="25">
        <f>Raw_Orders!B3240</f>
        <v>3471</v>
      </c>
      <c r="C3240" s="30">
        <f>INT(Raw_Orders!C3240)</f>
        <v>42576</v>
      </c>
      <c r="D3240" s="25">
        <f t="shared" si="150"/>
        <v>2016</v>
      </c>
      <c r="E3240" s="25">
        <f t="shared" si="151"/>
        <v>7</v>
      </c>
      <c r="F3240" s="25" t="str">
        <f t="shared" si="152"/>
        <v>Jul</v>
      </c>
      <c r="G3240" s="25">
        <f>Raw_Orders!G3240</f>
        <v>574</v>
      </c>
      <c r="H3240" s="29">
        <f>Raw_Orders!K3240</f>
        <v>3070.15</v>
      </c>
      <c r="I3240" s="25">
        <f>INDEX(tblAccounts[sales_rep_id],MATCH(B3240,tblAccounts[id],0))</f>
        <v>321800</v>
      </c>
      <c r="J3240" s="25">
        <f>INDEX(tblReps[region_id],MATCH(I3240,tblReps[id],0))</f>
        <v>3</v>
      </c>
      <c r="K3240" s="25" t="str">
        <f>INDEX(tblRegions[name],MATCH(J3240,tblRegions[id],0))</f>
        <v>Southeast</v>
      </c>
    </row>
    <row r="3241" spans="1:11" ht="15" customHeight="1" x14ac:dyDescent="0.3">
      <c r="A3241" s="25">
        <f>Raw_Orders!A3241</f>
        <v>3240</v>
      </c>
      <c r="B3241" s="25">
        <f>Raw_Orders!B3241</f>
        <v>3471</v>
      </c>
      <c r="C3241" s="30">
        <f>INT(Raw_Orders!C3241)</f>
        <v>42605</v>
      </c>
      <c r="D3241" s="25">
        <f t="shared" si="150"/>
        <v>2016</v>
      </c>
      <c r="E3241" s="25">
        <f t="shared" si="151"/>
        <v>8</v>
      </c>
      <c r="F3241" s="25" t="str">
        <f t="shared" si="152"/>
        <v>Aug</v>
      </c>
      <c r="G3241" s="25">
        <f>Raw_Orders!G3241</f>
        <v>559</v>
      </c>
      <c r="H3241" s="29">
        <f>Raw_Orders!K3241</f>
        <v>2815.06</v>
      </c>
      <c r="I3241" s="25">
        <f>INDEX(tblAccounts[sales_rep_id],MATCH(B3241,tblAccounts[id],0))</f>
        <v>321800</v>
      </c>
      <c r="J3241" s="25">
        <f>INDEX(tblReps[region_id],MATCH(I3241,tblReps[id],0))</f>
        <v>3</v>
      </c>
      <c r="K3241" s="25" t="str">
        <f>INDEX(tblRegions[name],MATCH(J3241,tblRegions[id],0))</f>
        <v>Southeast</v>
      </c>
    </row>
    <row r="3242" spans="1:11" ht="15" customHeight="1" x14ac:dyDescent="0.3">
      <c r="A3242" s="25">
        <f>Raw_Orders!A3242</f>
        <v>3241</v>
      </c>
      <c r="B3242" s="25">
        <f>Raw_Orders!B3242</f>
        <v>3471</v>
      </c>
      <c r="C3242" s="30">
        <f>INT(Raw_Orders!C3242)</f>
        <v>42635</v>
      </c>
      <c r="D3242" s="25">
        <f t="shared" si="150"/>
        <v>2016</v>
      </c>
      <c r="E3242" s="25">
        <f t="shared" si="151"/>
        <v>9</v>
      </c>
      <c r="F3242" s="25" t="str">
        <f t="shared" si="152"/>
        <v>Sep</v>
      </c>
      <c r="G3242" s="25">
        <f>Raw_Orders!G3242</f>
        <v>540</v>
      </c>
      <c r="H3242" s="29">
        <f>Raw_Orders!K3242</f>
        <v>2812.79</v>
      </c>
      <c r="I3242" s="25">
        <f>INDEX(tblAccounts[sales_rep_id],MATCH(B3242,tblAccounts[id],0))</f>
        <v>321800</v>
      </c>
      <c r="J3242" s="25">
        <f>INDEX(tblReps[region_id],MATCH(I3242,tblReps[id],0))</f>
        <v>3</v>
      </c>
      <c r="K3242" s="25" t="str">
        <f>INDEX(tblRegions[name],MATCH(J3242,tblRegions[id],0))</f>
        <v>Southeast</v>
      </c>
    </row>
    <row r="3243" spans="1:11" ht="15" customHeight="1" x14ac:dyDescent="0.3">
      <c r="A3243" s="25">
        <f>Raw_Orders!A3243</f>
        <v>3242</v>
      </c>
      <c r="B3243" s="25">
        <f>Raw_Orders!B3243</f>
        <v>3471</v>
      </c>
      <c r="C3243" s="30">
        <f>INT(Raw_Orders!C3243)</f>
        <v>42665</v>
      </c>
      <c r="D3243" s="25">
        <f t="shared" si="150"/>
        <v>2016</v>
      </c>
      <c r="E3243" s="25">
        <f t="shared" si="151"/>
        <v>10</v>
      </c>
      <c r="F3243" s="25" t="str">
        <f t="shared" si="152"/>
        <v>Oct</v>
      </c>
      <c r="G3243" s="25">
        <f>Raw_Orders!G3243</f>
        <v>628</v>
      </c>
      <c r="H3243" s="29">
        <f>Raw_Orders!K3243</f>
        <v>3394.69</v>
      </c>
      <c r="I3243" s="25">
        <f>INDEX(tblAccounts[sales_rep_id],MATCH(B3243,tblAccounts[id],0))</f>
        <v>321800</v>
      </c>
      <c r="J3243" s="25">
        <f>INDEX(tblReps[region_id],MATCH(I3243,tblReps[id],0))</f>
        <v>3</v>
      </c>
      <c r="K3243" s="25" t="str">
        <f>INDEX(tblRegions[name],MATCH(J3243,tblRegions[id],0))</f>
        <v>Southeast</v>
      </c>
    </row>
    <row r="3244" spans="1:11" ht="15" customHeight="1" x14ac:dyDescent="0.3">
      <c r="A3244" s="25">
        <f>Raw_Orders!A3244</f>
        <v>3243</v>
      </c>
      <c r="B3244" s="25">
        <f>Raw_Orders!B3244</f>
        <v>3471</v>
      </c>
      <c r="C3244" s="30">
        <f>INT(Raw_Orders!C3244)</f>
        <v>42694</v>
      </c>
      <c r="D3244" s="25">
        <f t="shared" si="150"/>
        <v>2016</v>
      </c>
      <c r="E3244" s="25">
        <f t="shared" si="151"/>
        <v>11</v>
      </c>
      <c r="F3244" s="25" t="str">
        <f t="shared" si="152"/>
        <v>Nov</v>
      </c>
      <c r="G3244" s="25">
        <f>Raw_Orders!G3244</f>
        <v>505</v>
      </c>
      <c r="H3244" s="29">
        <f>Raw_Orders!K3244</f>
        <v>2538.73</v>
      </c>
      <c r="I3244" s="25">
        <f>INDEX(tblAccounts[sales_rep_id],MATCH(B3244,tblAccounts[id],0))</f>
        <v>321800</v>
      </c>
      <c r="J3244" s="25">
        <f>INDEX(tblReps[region_id],MATCH(I3244,tblReps[id],0))</f>
        <v>3</v>
      </c>
      <c r="K3244" s="25" t="str">
        <f>INDEX(tblRegions[name],MATCH(J3244,tblRegions[id],0))</f>
        <v>Southeast</v>
      </c>
    </row>
    <row r="3245" spans="1:11" ht="15" customHeight="1" x14ac:dyDescent="0.3">
      <c r="A3245" s="25">
        <f>Raw_Orders!A3245</f>
        <v>3244</v>
      </c>
      <c r="B3245" s="25">
        <f>Raw_Orders!B3245</f>
        <v>3471</v>
      </c>
      <c r="C3245" s="30">
        <f>INT(Raw_Orders!C3245)</f>
        <v>42724</v>
      </c>
      <c r="D3245" s="25">
        <f t="shared" si="150"/>
        <v>2016</v>
      </c>
      <c r="E3245" s="25">
        <f t="shared" si="151"/>
        <v>12</v>
      </c>
      <c r="F3245" s="25" t="str">
        <f t="shared" si="152"/>
        <v>Dec</v>
      </c>
      <c r="G3245" s="25">
        <f>Raw_Orders!G3245</f>
        <v>523</v>
      </c>
      <c r="H3245" s="29">
        <f>Raw_Orders!K3245</f>
        <v>2703.02</v>
      </c>
      <c r="I3245" s="25">
        <f>INDEX(tblAccounts[sales_rep_id],MATCH(B3245,tblAccounts[id],0))</f>
        <v>321800</v>
      </c>
      <c r="J3245" s="25">
        <f>INDEX(tblReps[region_id],MATCH(I3245,tblReps[id],0))</f>
        <v>3</v>
      </c>
      <c r="K3245" s="25" t="str">
        <f>INDEX(tblRegions[name],MATCH(J3245,tblRegions[id],0))</f>
        <v>Southeast</v>
      </c>
    </row>
    <row r="3246" spans="1:11" ht="15" customHeight="1" x14ac:dyDescent="0.3">
      <c r="A3246" s="25">
        <f>Raw_Orders!A3246</f>
        <v>3245</v>
      </c>
      <c r="B3246" s="25">
        <f>Raw_Orders!B3246</f>
        <v>3481</v>
      </c>
      <c r="C3246" s="30">
        <f>INT(Raw_Orders!C3246)</f>
        <v>42583</v>
      </c>
      <c r="D3246" s="25">
        <f t="shared" si="150"/>
        <v>2016</v>
      </c>
      <c r="E3246" s="25">
        <f t="shared" si="151"/>
        <v>8</v>
      </c>
      <c r="F3246" s="25" t="str">
        <f t="shared" si="152"/>
        <v>Aug</v>
      </c>
      <c r="G3246" s="25">
        <f>Raw_Orders!G3246</f>
        <v>396</v>
      </c>
      <c r="H3246" s="29">
        <f>Raw_Orders!K3246</f>
        <v>2255.08</v>
      </c>
      <c r="I3246" s="25">
        <f>INDEX(tblAccounts[sales_rep_id],MATCH(B3246,tblAccounts[id],0))</f>
        <v>321800</v>
      </c>
      <c r="J3246" s="25">
        <f>INDEX(tblReps[region_id],MATCH(I3246,tblReps[id],0))</f>
        <v>3</v>
      </c>
      <c r="K3246" s="25" t="str">
        <f>INDEX(tblRegions[name],MATCH(J3246,tblRegions[id],0))</f>
        <v>Southeast</v>
      </c>
    </row>
    <row r="3247" spans="1:11" ht="15" customHeight="1" x14ac:dyDescent="0.3">
      <c r="A3247" s="25">
        <f>Raw_Orders!A3247</f>
        <v>3246</v>
      </c>
      <c r="B3247" s="25">
        <f>Raw_Orders!B3247</f>
        <v>3481</v>
      </c>
      <c r="C3247" s="30">
        <f>INT(Raw_Orders!C3247)</f>
        <v>42612</v>
      </c>
      <c r="D3247" s="25">
        <f t="shared" si="150"/>
        <v>2016</v>
      </c>
      <c r="E3247" s="25">
        <f t="shared" si="151"/>
        <v>8</v>
      </c>
      <c r="F3247" s="25" t="str">
        <f t="shared" si="152"/>
        <v>Aug</v>
      </c>
      <c r="G3247" s="25">
        <f>Raw_Orders!G3247</f>
        <v>363</v>
      </c>
      <c r="H3247" s="29">
        <f>Raw_Orders!K3247</f>
        <v>1995.27</v>
      </c>
      <c r="I3247" s="25">
        <f>INDEX(tblAccounts[sales_rep_id],MATCH(B3247,tblAccounts[id],0))</f>
        <v>321800</v>
      </c>
      <c r="J3247" s="25">
        <f>INDEX(tblReps[region_id],MATCH(I3247,tblReps[id],0))</f>
        <v>3</v>
      </c>
      <c r="K3247" s="25" t="str">
        <f>INDEX(tblRegions[name],MATCH(J3247,tblRegions[id],0))</f>
        <v>Southeast</v>
      </c>
    </row>
    <row r="3248" spans="1:11" ht="15" customHeight="1" x14ac:dyDescent="0.3">
      <c r="A3248" s="25">
        <f>Raw_Orders!A3248</f>
        <v>3247</v>
      </c>
      <c r="B3248" s="25">
        <f>Raw_Orders!B3248</f>
        <v>3481</v>
      </c>
      <c r="C3248" s="30">
        <f>INT(Raw_Orders!C3248)</f>
        <v>42641</v>
      </c>
      <c r="D3248" s="25">
        <f t="shared" si="150"/>
        <v>2016</v>
      </c>
      <c r="E3248" s="25">
        <f t="shared" si="151"/>
        <v>9</v>
      </c>
      <c r="F3248" s="25" t="str">
        <f t="shared" si="152"/>
        <v>Sep</v>
      </c>
      <c r="G3248" s="25">
        <f>Raw_Orders!G3248</f>
        <v>418</v>
      </c>
      <c r="H3248" s="29">
        <f>Raw_Orders!K3248</f>
        <v>2153.9499999999998</v>
      </c>
      <c r="I3248" s="25">
        <f>INDEX(tblAccounts[sales_rep_id],MATCH(B3248,tblAccounts[id],0))</f>
        <v>321800</v>
      </c>
      <c r="J3248" s="25">
        <f>INDEX(tblReps[region_id],MATCH(I3248,tblReps[id],0))</f>
        <v>3</v>
      </c>
      <c r="K3248" s="25" t="str">
        <f>INDEX(tblRegions[name],MATCH(J3248,tblRegions[id],0))</f>
        <v>Southeast</v>
      </c>
    </row>
    <row r="3249" spans="1:11" ht="15" customHeight="1" x14ac:dyDescent="0.3">
      <c r="A3249" s="25">
        <f>Raw_Orders!A3249</f>
        <v>3248</v>
      </c>
      <c r="B3249" s="25">
        <f>Raw_Orders!B3249</f>
        <v>3481</v>
      </c>
      <c r="C3249" s="30">
        <f>INT(Raw_Orders!C3249)</f>
        <v>42670</v>
      </c>
      <c r="D3249" s="25">
        <f t="shared" si="150"/>
        <v>2016</v>
      </c>
      <c r="E3249" s="25">
        <f t="shared" si="151"/>
        <v>10</v>
      </c>
      <c r="F3249" s="25" t="str">
        <f t="shared" si="152"/>
        <v>Oct</v>
      </c>
      <c r="G3249" s="25">
        <f>Raw_Orders!G3249</f>
        <v>301</v>
      </c>
      <c r="H3249" s="29">
        <f>Raw_Orders!K3249</f>
        <v>1608.41</v>
      </c>
      <c r="I3249" s="25">
        <f>INDEX(tblAccounts[sales_rep_id],MATCH(B3249,tblAccounts[id],0))</f>
        <v>321800</v>
      </c>
      <c r="J3249" s="25">
        <f>INDEX(tblReps[region_id],MATCH(I3249,tblReps[id],0))</f>
        <v>3</v>
      </c>
      <c r="K3249" s="25" t="str">
        <f>INDEX(tblRegions[name],MATCH(J3249,tblRegions[id],0))</f>
        <v>Southeast</v>
      </c>
    </row>
    <row r="3250" spans="1:11" ht="15" customHeight="1" x14ac:dyDescent="0.3">
      <c r="A3250" s="25">
        <f>Raw_Orders!A3250</f>
        <v>3249</v>
      </c>
      <c r="B3250" s="25">
        <f>Raw_Orders!B3250</f>
        <v>3481</v>
      </c>
      <c r="C3250" s="30">
        <f>INT(Raw_Orders!C3250)</f>
        <v>42700</v>
      </c>
      <c r="D3250" s="25">
        <f t="shared" si="150"/>
        <v>2016</v>
      </c>
      <c r="E3250" s="25">
        <f t="shared" si="151"/>
        <v>11</v>
      </c>
      <c r="F3250" s="25" t="str">
        <f t="shared" si="152"/>
        <v>Nov</v>
      </c>
      <c r="G3250" s="25">
        <f>Raw_Orders!G3250</f>
        <v>352</v>
      </c>
      <c r="H3250" s="29">
        <f>Raw_Orders!K3250</f>
        <v>1845.99</v>
      </c>
      <c r="I3250" s="25">
        <f>INDEX(tblAccounts[sales_rep_id],MATCH(B3250,tblAccounts[id],0))</f>
        <v>321800</v>
      </c>
      <c r="J3250" s="25">
        <f>INDEX(tblReps[region_id],MATCH(I3250,tblReps[id],0))</f>
        <v>3</v>
      </c>
      <c r="K3250" s="25" t="str">
        <f>INDEX(tblRegions[name],MATCH(J3250,tblRegions[id],0))</f>
        <v>Southeast</v>
      </c>
    </row>
    <row r="3251" spans="1:11" ht="15" customHeight="1" x14ac:dyDescent="0.3">
      <c r="A3251" s="25">
        <f>Raw_Orders!A3251</f>
        <v>3250</v>
      </c>
      <c r="B3251" s="25">
        <f>Raw_Orders!B3251</f>
        <v>3481</v>
      </c>
      <c r="C3251" s="30">
        <f>INT(Raw_Orders!C3251)</f>
        <v>42729</v>
      </c>
      <c r="D3251" s="25">
        <f t="shared" si="150"/>
        <v>2016</v>
      </c>
      <c r="E3251" s="25">
        <f t="shared" si="151"/>
        <v>12</v>
      </c>
      <c r="F3251" s="25" t="str">
        <f t="shared" si="152"/>
        <v>Dec</v>
      </c>
      <c r="G3251" s="25">
        <f>Raw_Orders!G3251</f>
        <v>411</v>
      </c>
      <c r="H3251" s="29">
        <f>Raw_Orders!K3251</f>
        <v>2238.4699999999998</v>
      </c>
      <c r="I3251" s="25">
        <f>INDEX(tblAccounts[sales_rep_id],MATCH(B3251,tblAccounts[id],0))</f>
        <v>321800</v>
      </c>
      <c r="J3251" s="25">
        <f>INDEX(tblReps[region_id],MATCH(I3251,tblReps[id],0))</f>
        <v>3</v>
      </c>
      <c r="K3251" s="25" t="str">
        <f>INDEX(tblRegions[name],MATCH(J3251,tblRegions[id],0))</f>
        <v>Southeast</v>
      </c>
    </row>
    <row r="3252" spans="1:11" ht="15" customHeight="1" x14ac:dyDescent="0.3">
      <c r="A3252" s="25">
        <f>Raw_Orders!A3252</f>
        <v>3251</v>
      </c>
      <c r="B3252" s="25">
        <f>Raw_Orders!B3252</f>
        <v>3491</v>
      </c>
      <c r="C3252" s="30">
        <f>INT(Raw_Orders!C3252)</f>
        <v>41614</v>
      </c>
      <c r="D3252" s="25">
        <f t="shared" si="150"/>
        <v>2013</v>
      </c>
      <c r="E3252" s="25">
        <f t="shared" si="151"/>
        <v>12</v>
      </c>
      <c r="F3252" s="25" t="str">
        <f t="shared" si="152"/>
        <v>Dec</v>
      </c>
      <c r="G3252" s="25">
        <f>Raw_Orders!G3252</f>
        <v>477</v>
      </c>
      <c r="H3252" s="29">
        <f>Raw_Orders!K3252</f>
        <v>2424.64</v>
      </c>
      <c r="I3252" s="25">
        <f>INDEX(tblAccounts[sales_rep_id],MATCH(B3252,tblAccounts[id],0))</f>
        <v>321810</v>
      </c>
      <c r="J3252" s="25">
        <f>INDEX(tblReps[region_id],MATCH(I3252,tblReps[id],0))</f>
        <v>3</v>
      </c>
      <c r="K3252" s="25" t="str">
        <f>INDEX(tblRegions[name],MATCH(J3252,tblRegions[id],0))</f>
        <v>Southeast</v>
      </c>
    </row>
    <row r="3253" spans="1:11" ht="15" customHeight="1" x14ac:dyDescent="0.3">
      <c r="A3253" s="25">
        <f>Raw_Orders!A3253</f>
        <v>3252</v>
      </c>
      <c r="B3253" s="25">
        <f>Raw_Orders!B3253</f>
        <v>3491</v>
      </c>
      <c r="C3253" s="30">
        <f>INT(Raw_Orders!C3253)</f>
        <v>41644</v>
      </c>
      <c r="D3253" s="25">
        <f t="shared" si="150"/>
        <v>2014</v>
      </c>
      <c r="E3253" s="25">
        <f t="shared" si="151"/>
        <v>1</v>
      </c>
      <c r="F3253" s="25" t="str">
        <f t="shared" si="152"/>
        <v>Jan</v>
      </c>
      <c r="G3253" s="25">
        <f>Raw_Orders!G3253</f>
        <v>513</v>
      </c>
      <c r="H3253" s="29">
        <f>Raw_Orders!K3253</f>
        <v>2574.87</v>
      </c>
      <c r="I3253" s="25">
        <f>INDEX(tblAccounts[sales_rep_id],MATCH(B3253,tblAccounts[id],0))</f>
        <v>321810</v>
      </c>
      <c r="J3253" s="25">
        <f>INDEX(tblReps[region_id],MATCH(I3253,tblReps[id],0))</f>
        <v>3</v>
      </c>
      <c r="K3253" s="25" t="str">
        <f>INDEX(tblRegions[name],MATCH(J3253,tblRegions[id],0))</f>
        <v>Southeast</v>
      </c>
    </row>
    <row r="3254" spans="1:11" ht="15" customHeight="1" x14ac:dyDescent="0.3">
      <c r="A3254" s="25">
        <f>Raw_Orders!A3254</f>
        <v>3253</v>
      </c>
      <c r="B3254" s="25">
        <f>Raw_Orders!B3254</f>
        <v>3491</v>
      </c>
      <c r="C3254" s="30">
        <f>INT(Raw_Orders!C3254)</f>
        <v>41674</v>
      </c>
      <c r="D3254" s="25">
        <f t="shared" si="150"/>
        <v>2014</v>
      </c>
      <c r="E3254" s="25">
        <f t="shared" si="151"/>
        <v>2</v>
      </c>
      <c r="F3254" s="25" t="str">
        <f t="shared" si="152"/>
        <v>Feb</v>
      </c>
      <c r="G3254" s="25">
        <f>Raw_Orders!G3254</f>
        <v>584</v>
      </c>
      <c r="H3254" s="29">
        <f>Raw_Orders!K3254</f>
        <v>3131.19</v>
      </c>
      <c r="I3254" s="25">
        <f>INDEX(tblAccounts[sales_rep_id],MATCH(B3254,tblAccounts[id],0))</f>
        <v>321810</v>
      </c>
      <c r="J3254" s="25">
        <f>INDEX(tblReps[region_id],MATCH(I3254,tblReps[id],0))</f>
        <v>3</v>
      </c>
      <c r="K3254" s="25" t="str">
        <f>INDEX(tblRegions[name],MATCH(J3254,tblRegions[id],0))</f>
        <v>Southeast</v>
      </c>
    </row>
    <row r="3255" spans="1:11" ht="15" customHeight="1" x14ac:dyDescent="0.3">
      <c r="A3255" s="25">
        <f>Raw_Orders!A3255</f>
        <v>3254</v>
      </c>
      <c r="B3255" s="25">
        <f>Raw_Orders!B3255</f>
        <v>3491</v>
      </c>
      <c r="C3255" s="30">
        <f>INT(Raw_Orders!C3255)</f>
        <v>41703</v>
      </c>
      <c r="D3255" s="25">
        <f t="shared" si="150"/>
        <v>2014</v>
      </c>
      <c r="E3255" s="25">
        <f t="shared" si="151"/>
        <v>3</v>
      </c>
      <c r="F3255" s="25" t="str">
        <f t="shared" si="152"/>
        <v>Mar</v>
      </c>
      <c r="G3255" s="25">
        <f>Raw_Orders!G3255</f>
        <v>536</v>
      </c>
      <c r="H3255" s="29">
        <f>Raw_Orders!K3255</f>
        <v>2755.96</v>
      </c>
      <c r="I3255" s="25">
        <f>INDEX(tblAccounts[sales_rep_id],MATCH(B3255,tblAccounts[id],0))</f>
        <v>321810</v>
      </c>
      <c r="J3255" s="25">
        <f>INDEX(tblReps[region_id],MATCH(I3255,tblReps[id],0))</f>
        <v>3</v>
      </c>
      <c r="K3255" s="25" t="str">
        <f>INDEX(tblRegions[name],MATCH(J3255,tblRegions[id],0))</f>
        <v>Southeast</v>
      </c>
    </row>
    <row r="3256" spans="1:11" ht="15" customHeight="1" x14ac:dyDescent="0.3">
      <c r="A3256" s="25">
        <f>Raw_Orders!A3256</f>
        <v>3255</v>
      </c>
      <c r="B3256" s="25">
        <f>Raw_Orders!B3256</f>
        <v>3491</v>
      </c>
      <c r="C3256" s="30">
        <f>INT(Raw_Orders!C3256)</f>
        <v>41733</v>
      </c>
      <c r="D3256" s="25">
        <f t="shared" si="150"/>
        <v>2014</v>
      </c>
      <c r="E3256" s="25">
        <f t="shared" si="151"/>
        <v>4</v>
      </c>
      <c r="F3256" s="25" t="str">
        <f t="shared" si="152"/>
        <v>Apr</v>
      </c>
      <c r="G3256" s="25">
        <f>Raw_Orders!G3256</f>
        <v>581</v>
      </c>
      <c r="H3256" s="29">
        <f>Raw_Orders!K3256</f>
        <v>2913.58</v>
      </c>
      <c r="I3256" s="25">
        <f>INDEX(tblAccounts[sales_rep_id],MATCH(B3256,tblAccounts[id],0))</f>
        <v>321810</v>
      </c>
      <c r="J3256" s="25">
        <f>INDEX(tblReps[region_id],MATCH(I3256,tblReps[id],0))</f>
        <v>3</v>
      </c>
      <c r="K3256" s="25" t="str">
        <f>INDEX(tblRegions[name],MATCH(J3256,tblRegions[id],0))</f>
        <v>Southeast</v>
      </c>
    </row>
    <row r="3257" spans="1:11" ht="15" customHeight="1" x14ac:dyDescent="0.3">
      <c r="A3257" s="25">
        <f>Raw_Orders!A3257</f>
        <v>3256</v>
      </c>
      <c r="B3257" s="25">
        <f>Raw_Orders!B3257</f>
        <v>3491</v>
      </c>
      <c r="C3257" s="30">
        <f>INT(Raw_Orders!C3257)</f>
        <v>41762</v>
      </c>
      <c r="D3257" s="25">
        <f t="shared" si="150"/>
        <v>2014</v>
      </c>
      <c r="E3257" s="25">
        <f t="shared" si="151"/>
        <v>5</v>
      </c>
      <c r="F3257" s="25" t="str">
        <f t="shared" si="152"/>
        <v>May</v>
      </c>
      <c r="G3257" s="25">
        <f>Raw_Orders!G3257</f>
        <v>573</v>
      </c>
      <c r="H3257" s="29">
        <f>Raw_Orders!K3257</f>
        <v>3041.77</v>
      </c>
      <c r="I3257" s="25">
        <f>INDEX(tblAccounts[sales_rep_id],MATCH(B3257,tblAccounts[id],0))</f>
        <v>321810</v>
      </c>
      <c r="J3257" s="25">
        <f>INDEX(tblReps[region_id],MATCH(I3257,tblReps[id],0))</f>
        <v>3</v>
      </c>
      <c r="K3257" s="25" t="str">
        <f>INDEX(tblRegions[name],MATCH(J3257,tblRegions[id],0))</f>
        <v>Southeast</v>
      </c>
    </row>
    <row r="3258" spans="1:11" ht="15" customHeight="1" x14ac:dyDescent="0.3">
      <c r="A3258" s="25">
        <f>Raw_Orders!A3258</f>
        <v>3257</v>
      </c>
      <c r="B3258" s="25">
        <f>Raw_Orders!B3258</f>
        <v>3491</v>
      </c>
      <c r="C3258" s="30">
        <f>INT(Raw_Orders!C3258)</f>
        <v>41791</v>
      </c>
      <c r="D3258" s="25">
        <f t="shared" si="150"/>
        <v>2014</v>
      </c>
      <c r="E3258" s="25">
        <f t="shared" si="151"/>
        <v>6</v>
      </c>
      <c r="F3258" s="25" t="str">
        <f t="shared" si="152"/>
        <v>Jun</v>
      </c>
      <c r="G3258" s="25">
        <f>Raw_Orders!G3258</f>
        <v>532</v>
      </c>
      <c r="H3258" s="29">
        <f>Raw_Orders!K3258</f>
        <v>2712.83</v>
      </c>
      <c r="I3258" s="25">
        <f>INDEX(tblAccounts[sales_rep_id],MATCH(B3258,tblAccounts[id],0))</f>
        <v>321810</v>
      </c>
      <c r="J3258" s="25">
        <f>INDEX(tblReps[region_id],MATCH(I3258,tblReps[id],0))</f>
        <v>3</v>
      </c>
      <c r="K3258" s="25" t="str">
        <f>INDEX(tblRegions[name],MATCH(J3258,tblRegions[id],0))</f>
        <v>Southeast</v>
      </c>
    </row>
    <row r="3259" spans="1:11" ht="15" customHeight="1" x14ac:dyDescent="0.3">
      <c r="A3259" s="25">
        <f>Raw_Orders!A3259</f>
        <v>3258</v>
      </c>
      <c r="B3259" s="25">
        <f>Raw_Orders!B3259</f>
        <v>3491</v>
      </c>
      <c r="C3259" s="30">
        <f>INT(Raw_Orders!C3259)</f>
        <v>41820</v>
      </c>
      <c r="D3259" s="25">
        <f t="shared" si="150"/>
        <v>2014</v>
      </c>
      <c r="E3259" s="25">
        <f t="shared" si="151"/>
        <v>6</v>
      </c>
      <c r="F3259" s="25" t="str">
        <f t="shared" si="152"/>
        <v>Jun</v>
      </c>
      <c r="G3259" s="25">
        <f>Raw_Orders!G3259</f>
        <v>505</v>
      </c>
      <c r="H3259" s="29">
        <f>Raw_Orders!K3259</f>
        <v>2519.9499999999998</v>
      </c>
      <c r="I3259" s="25">
        <f>INDEX(tblAccounts[sales_rep_id],MATCH(B3259,tblAccounts[id],0))</f>
        <v>321810</v>
      </c>
      <c r="J3259" s="25">
        <f>INDEX(tblReps[region_id],MATCH(I3259,tblReps[id],0))</f>
        <v>3</v>
      </c>
      <c r="K3259" s="25" t="str">
        <f>INDEX(tblRegions[name],MATCH(J3259,tblRegions[id],0))</f>
        <v>Southeast</v>
      </c>
    </row>
    <row r="3260" spans="1:11" ht="15" customHeight="1" x14ac:dyDescent="0.3">
      <c r="A3260" s="25">
        <f>Raw_Orders!A3260</f>
        <v>3259</v>
      </c>
      <c r="B3260" s="25">
        <f>Raw_Orders!B3260</f>
        <v>3491</v>
      </c>
      <c r="C3260" s="30">
        <f>INT(Raw_Orders!C3260)</f>
        <v>41850</v>
      </c>
      <c r="D3260" s="25">
        <f t="shared" si="150"/>
        <v>2014</v>
      </c>
      <c r="E3260" s="25">
        <f t="shared" si="151"/>
        <v>7</v>
      </c>
      <c r="F3260" s="25" t="str">
        <f t="shared" si="152"/>
        <v>Jul</v>
      </c>
      <c r="G3260" s="25">
        <f>Raw_Orders!G3260</f>
        <v>522</v>
      </c>
      <c r="H3260" s="29">
        <f>Raw_Orders!K3260</f>
        <v>2664.25</v>
      </c>
      <c r="I3260" s="25">
        <f>INDEX(tblAccounts[sales_rep_id],MATCH(B3260,tblAccounts[id],0))</f>
        <v>321810</v>
      </c>
      <c r="J3260" s="25">
        <f>INDEX(tblReps[region_id],MATCH(I3260,tblReps[id],0))</f>
        <v>3</v>
      </c>
      <c r="K3260" s="25" t="str">
        <f>INDEX(tblRegions[name],MATCH(J3260,tblRegions[id],0))</f>
        <v>Southeast</v>
      </c>
    </row>
    <row r="3261" spans="1:11" ht="15" customHeight="1" x14ac:dyDescent="0.3">
      <c r="A3261" s="25">
        <f>Raw_Orders!A3261</f>
        <v>3260</v>
      </c>
      <c r="B3261" s="25">
        <f>Raw_Orders!B3261</f>
        <v>3491</v>
      </c>
      <c r="C3261" s="30">
        <f>INT(Raw_Orders!C3261)</f>
        <v>41880</v>
      </c>
      <c r="D3261" s="25">
        <f t="shared" si="150"/>
        <v>2014</v>
      </c>
      <c r="E3261" s="25">
        <f t="shared" si="151"/>
        <v>8</v>
      </c>
      <c r="F3261" s="25" t="str">
        <f t="shared" si="152"/>
        <v>Aug</v>
      </c>
      <c r="G3261" s="25">
        <f>Raw_Orders!G3261</f>
        <v>1552</v>
      </c>
      <c r="H3261" s="29">
        <f>Raw_Orders!K3261</f>
        <v>7744.48</v>
      </c>
      <c r="I3261" s="25">
        <f>INDEX(tblAccounts[sales_rep_id],MATCH(B3261,tblAccounts[id],0))</f>
        <v>321810</v>
      </c>
      <c r="J3261" s="25">
        <f>INDEX(tblReps[region_id],MATCH(I3261,tblReps[id],0))</f>
        <v>3</v>
      </c>
      <c r="K3261" s="25" t="str">
        <f>INDEX(tblRegions[name],MATCH(J3261,tblRegions[id],0))</f>
        <v>Southeast</v>
      </c>
    </row>
    <row r="3262" spans="1:11" ht="15" customHeight="1" x14ac:dyDescent="0.3">
      <c r="A3262" s="25">
        <f>Raw_Orders!A3262</f>
        <v>3261</v>
      </c>
      <c r="B3262" s="25">
        <f>Raw_Orders!B3262</f>
        <v>3491</v>
      </c>
      <c r="C3262" s="30">
        <f>INT(Raw_Orders!C3262)</f>
        <v>41910</v>
      </c>
      <c r="D3262" s="25">
        <f t="shared" si="150"/>
        <v>2014</v>
      </c>
      <c r="E3262" s="25">
        <f t="shared" si="151"/>
        <v>9</v>
      </c>
      <c r="F3262" s="25" t="str">
        <f t="shared" si="152"/>
        <v>Sep</v>
      </c>
      <c r="G3262" s="25">
        <f>Raw_Orders!G3262</f>
        <v>526</v>
      </c>
      <c r="H3262" s="29">
        <f>Raw_Orders!K3262</f>
        <v>2721.06</v>
      </c>
      <c r="I3262" s="25">
        <f>INDEX(tblAccounts[sales_rep_id],MATCH(B3262,tblAccounts[id],0))</f>
        <v>321810</v>
      </c>
      <c r="J3262" s="25">
        <f>INDEX(tblReps[region_id],MATCH(I3262,tblReps[id],0))</f>
        <v>3</v>
      </c>
      <c r="K3262" s="25" t="str">
        <f>INDEX(tblRegions[name],MATCH(J3262,tblRegions[id],0))</f>
        <v>Southeast</v>
      </c>
    </row>
    <row r="3263" spans="1:11" ht="15" customHeight="1" x14ac:dyDescent="0.3">
      <c r="A3263" s="25">
        <f>Raw_Orders!A3263</f>
        <v>3262</v>
      </c>
      <c r="B3263" s="25">
        <f>Raw_Orders!B3263</f>
        <v>3491</v>
      </c>
      <c r="C3263" s="30">
        <f>INT(Raw_Orders!C3263)</f>
        <v>41939</v>
      </c>
      <c r="D3263" s="25">
        <f t="shared" si="150"/>
        <v>2014</v>
      </c>
      <c r="E3263" s="25">
        <f t="shared" si="151"/>
        <v>10</v>
      </c>
      <c r="F3263" s="25" t="str">
        <f t="shared" si="152"/>
        <v>Oct</v>
      </c>
      <c r="G3263" s="25">
        <f>Raw_Orders!G3263</f>
        <v>508</v>
      </c>
      <c r="H3263" s="29">
        <f>Raw_Orders!K3263</f>
        <v>2580.59</v>
      </c>
      <c r="I3263" s="25">
        <f>INDEX(tblAccounts[sales_rep_id],MATCH(B3263,tblAccounts[id],0))</f>
        <v>321810</v>
      </c>
      <c r="J3263" s="25">
        <f>INDEX(tblReps[region_id],MATCH(I3263,tblReps[id],0))</f>
        <v>3</v>
      </c>
      <c r="K3263" s="25" t="str">
        <f>INDEX(tblRegions[name],MATCH(J3263,tblRegions[id],0))</f>
        <v>Southeast</v>
      </c>
    </row>
    <row r="3264" spans="1:11" ht="15" customHeight="1" x14ac:dyDescent="0.3">
      <c r="A3264" s="25">
        <f>Raw_Orders!A3264</f>
        <v>3263</v>
      </c>
      <c r="B3264" s="25">
        <f>Raw_Orders!B3264</f>
        <v>3491</v>
      </c>
      <c r="C3264" s="30">
        <f>INT(Raw_Orders!C3264)</f>
        <v>41969</v>
      </c>
      <c r="D3264" s="25">
        <f t="shared" si="150"/>
        <v>2014</v>
      </c>
      <c r="E3264" s="25">
        <f t="shared" si="151"/>
        <v>11</v>
      </c>
      <c r="F3264" s="25" t="str">
        <f t="shared" si="152"/>
        <v>Nov</v>
      </c>
      <c r="G3264" s="25">
        <f>Raw_Orders!G3264</f>
        <v>597</v>
      </c>
      <c r="H3264" s="29">
        <f>Raw_Orders!K3264</f>
        <v>3151.18</v>
      </c>
      <c r="I3264" s="25">
        <f>INDEX(tblAccounts[sales_rep_id],MATCH(B3264,tblAccounts[id],0))</f>
        <v>321810</v>
      </c>
      <c r="J3264" s="25">
        <f>INDEX(tblReps[region_id],MATCH(I3264,tblReps[id],0))</f>
        <v>3</v>
      </c>
      <c r="K3264" s="25" t="str">
        <f>INDEX(tblRegions[name],MATCH(J3264,tblRegions[id],0))</f>
        <v>Southeast</v>
      </c>
    </row>
    <row r="3265" spans="1:11" ht="15" customHeight="1" x14ac:dyDescent="0.3">
      <c r="A3265" s="25">
        <f>Raw_Orders!A3265</f>
        <v>3264</v>
      </c>
      <c r="B3265" s="25">
        <f>Raw_Orders!B3265</f>
        <v>3491</v>
      </c>
      <c r="C3265" s="30">
        <f>INT(Raw_Orders!C3265)</f>
        <v>41998</v>
      </c>
      <c r="D3265" s="25">
        <f t="shared" si="150"/>
        <v>2014</v>
      </c>
      <c r="E3265" s="25">
        <f t="shared" si="151"/>
        <v>12</v>
      </c>
      <c r="F3265" s="25" t="str">
        <f t="shared" si="152"/>
        <v>Dec</v>
      </c>
      <c r="G3265" s="25">
        <f>Raw_Orders!G3265</f>
        <v>528</v>
      </c>
      <c r="H3265" s="29">
        <f>Raw_Orders!K3265</f>
        <v>2697.89</v>
      </c>
      <c r="I3265" s="25">
        <f>INDEX(tblAccounts[sales_rep_id],MATCH(B3265,tblAccounts[id],0))</f>
        <v>321810</v>
      </c>
      <c r="J3265" s="25">
        <f>INDEX(tblReps[region_id],MATCH(I3265,tblReps[id],0))</f>
        <v>3</v>
      </c>
      <c r="K3265" s="25" t="str">
        <f>INDEX(tblRegions[name],MATCH(J3265,tblRegions[id],0))</f>
        <v>Southeast</v>
      </c>
    </row>
    <row r="3266" spans="1:11" ht="15" customHeight="1" x14ac:dyDescent="0.3">
      <c r="A3266" s="25">
        <f>Raw_Orders!A3266</f>
        <v>3265</v>
      </c>
      <c r="B3266" s="25">
        <f>Raw_Orders!B3266</f>
        <v>3491</v>
      </c>
      <c r="C3266" s="30">
        <f>INT(Raw_Orders!C3266)</f>
        <v>42027</v>
      </c>
      <c r="D3266" s="25">
        <f t="shared" ref="D3266:D3329" si="153">YEAR(C3266)</f>
        <v>2015</v>
      </c>
      <c r="E3266" s="25">
        <f t="shared" ref="E3266:E3329" si="154">MONTH(C3266)</f>
        <v>1</v>
      </c>
      <c r="F3266" s="25" t="str">
        <f t="shared" ref="F3266:F3329" si="155">TEXT(C3266,"mmm")</f>
        <v>Jan</v>
      </c>
      <c r="G3266" s="25">
        <f>Raw_Orders!G3266</f>
        <v>500</v>
      </c>
      <c r="H3266" s="29">
        <f>Raw_Orders!K3266</f>
        <v>2518.7800000000002</v>
      </c>
      <c r="I3266" s="25">
        <f>INDEX(tblAccounts[sales_rep_id],MATCH(B3266,tblAccounts[id],0))</f>
        <v>321810</v>
      </c>
      <c r="J3266" s="25">
        <f>INDEX(tblReps[region_id],MATCH(I3266,tblReps[id],0))</f>
        <v>3</v>
      </c>
      <c r="K3266" s="25" t="str">
        <f>INDEX(tblRegions[name],MATCH(J3266,tblRegions[id],0))</f>
        <v>Southeast</v>
      </c>
    </row>
    <row r="3267" spans="1:11" ht="15" customHeight="1" x14ac:dyDescent="0.3">
      <c r="A3267" s="25">
        <f>Raw_Orders!A3267</f>
        <v>3266</v>
      </c>
      <c r="B3267" s="25">
        <f>Raw_Orders!B3267</f>
        <v>3491</v>
      </c>
      <c r="C3267" s="30">
        <f>INT(Raw_Orders!C3267)</f>
        <v>42057</v>
      </c>
      <c r="D3267" s="25">
        <f t="shared" si="153"/>
        <v>2015</v>
      </c>
      <c r="E3267" s="25">
        <f t="shared" si="154"/>
        <v>2</v>
      </c>
      <c r="F3267" s="25" t="str">
        <f t="shared" si="155"/>
        <v>Feb</v>
      </c>
      <c r="G3267" s="25">
        <f>Raw_Orders!G3267</f>
        <v>581</v>
      </c>
      <c r="H3267" s="29">
        <f>Raw_Orders!K3267</f>
        <v>3158.35</v>
      </c>
      <c r="I3267" s="25">
        <f>INDEX(tblAccounts[sales_rep_id],MATCH(B3267,tblAccounts[id],0))</f>
        <v>321810</v>
      </c>
      <c r="J3267" s="25">
        <f>INDEX(tblReps[region_id],MATCH(I3267,tblReps[id],0))</f>
        <v>3</v>
      </c>
      <c r="K3267" s="25" t="str">
        <f>INDEX(tblRegions[name],MATCH(J3267,tblRegions[id],0))</f>
        <v>Southeast</v>
      </c>
    </row>
    <row r="3268" spans="1:11" ht="15" customHeight="1" x14ac:dyDescent="0.3">
      <c r="A3268" s="25">
        <f>Raw_Orders!A3268</f>
        <v>3267</v>
      </c>
      <c r="B3268" s="25">
        <f>Raw_Orders!B3268</f>
        <v>3491</v>
      </c>
      <c r="C3268" s="30">
        <f>INT(Raw_Orders!C3268)</f>
        <v>42086</v>
      </c>
      <c r="D3268" s="25">
        <f t="shared" si="153"/>
        <v>2015</v>
      </c>
      <c r="E3268" s="25">
        <f t="shared" si="154"/>
        <v>3</v>
      </c>
      <c r="F3268" s="25" t="str">
        <f t="shared" si="155"/>
        <v>Mar</v>
      </c>
      <c r="G3268" s="25">
        <f>Raw_Orders!G3268</f>
        <v>530</v>
      </c>
      <c r="H3268" s="29">
        <f>Raw_Orders!K3268</f>
        <v>2714.76</v>
      </c>
      <c r="I3268" s="25">
        <f>INDEX(tblAccounts[sales_rep_id],MATCH(B3268,tblAccounts[id],0))</f>
        <v>321810</v>
      </c>
      <c r="J3268" s="25">
        <f>INDEX(tblReps[region_id],MATCH(I3268,tblReps[id],0))</f>
        <v>3</v>
      </c>
      <c r="K3268" s="25" t="str">
        <f>INDEX(tblRegions[name],MATCH(J3268,tblRegions[id],0))</f>
        <v>Southeast</v>
      </c>
    </row>
    <row r="3269" spans="1:11" ht="15" customHeight="1" x14ac:dyDescent="0.3">
      <c r="A3269" s="25">
        <f>Raw_Orders!A3269</f>
        <v>3268</v>
      </c>
      <c r="B3269" s="25">
        <f>Raw_Orders!B3269</f>
        <v>3491</v>
      </c>
      <c r="C3269" s="30">
        <f>INT(Raw_Orders!C3269)</f>
        <v>42115</v>
      </c>
      <c r="D3269" s="25">
        <f t="shared" si="153"/>
        <v>2015</v>
      </c>
      <c r="E3269" s="25">
        <f t="shared" si="154"/>
        <v>4</v>
      </c>
      <c r="F3269" s="25" t="str">
        <f t="shared" si="155"/>
        <v>Apr</v>
      </c>
      <c r="G3269" s="25">
        <f>Raw_Orders!G3269</f>
        <v>495</v>
      </c>
      <c r="H3269" s="29">
        <f>Raw_Orders!K3269</f>
        <v>2536.98</v>
      </c>
      <c r="I3269" s="25">
        <f>INDEX(tblAccounts[sales_rep_id],MATCH(B3269,tblAccounts[id],0))</f>
        <v>321810</v>
      </c>
      <c r="J3269" s="25">
        <f>INDEX(tblReps[region_id],MATCH(I3269,tblReps[id],0))</f>
        <v>3</v>
      </c>
      <c r="K3269" s="25" t="str">
        <f>INDEX(tblRegions[name],MATCH(J3269,tblRegions[id],0))</f>
        <v>Southeast</v>
      </c>
    </row>
    <row r="3270" spans="1:11" ht="15" customHeight="1" x14ac:dyDescent="0.3">
      <c r="A3270" s="25">
        <f>Raw_Orders!A3270</f>
        <v>3269</v>
      </c>
      <c r="B3270" s="25">
        <f>Raw_Orders!B3270</f>
        <v>3491</v>
      </c>
      <c r="C3270" s="30">
        <f>INT(Raw_Orders!C3270)</f>
        <v>42145</v>
      </c>
      <c r="D3270" s="25">
        <f t="shared" si="153"/>
        <v>2015</v>
      </c>
      <c r="E3270" s="25">
        <f t="shared" si="154"/>
        <v>5</v>
      </c>
      <c r="F3270" s="25" t="str">
        <f t="shared" si="155"/>
        <v>May</v>
      </c>
      <c r="G3270" s="25">
        <f>Raw_Orders!G3270</f>
        <v>511</v>
      </c>
      <c r="H3270" s="29">
        <f>Raw_Orders!K3270</f>
        <v>2615.62</v>
      </c>
      <c r="I3270" s="25">
        <f>INDEX(tblAccounts[sales_rep_id],MATCH(B3270,tblAccounts[id],0))</f>
        <v>321810</v>
      </c>
      <c r="J3270" s="25">
        <f>INDEX(tblReps[region_id],MATCH(I3270,tblReps[id],0))</f>
        <v>3</v>
      </c>
      <c r="K3270" s="25" t="str">
        <f>INDEX(tblRegions[name],MATCH(J3270,tblRegions[id],0))</f>
        <v>Southeast</v>
      </c>
    </row>
    <row r="3271" spans="1:11" ht="15" customHeight="1" x14ac:dyDescent="0.3">
      <c r="A3271" s="25">
        <f>Raw_Orders!A3271</f>
        <v>3270</v>
      </c>
      <c r="B3271" s="25">
        <f>Raw_Orders!B3271</f>
        <v>3491</v>
      </c>
      <c r="C3271" s="30">
        <f>INT(Raw_Orders!C3271)</f>
        <v>42175</v>
      </c>
      <c r="D3271" s="25">
        <f t="shared" si="153"/>
        <v>2015</v>
      </c>
      <c r="E3271" s="25">
        <f t="shared" si="154"/>
        <v>6</v>
      </c>
      <c r="F3271" s="25" t="str">
        <f t="shared" si="155"/>
        <v>Jun</v>
      </c>
      <c r="G3271" s="25">
        <f>Raw_Orders!G3271</f>
        <v>505</v>
      </c>
      <c r="H3271" s="29">
        <f>Raw_Orders!K3271</f>
        <v>2539.9499999999998</v>
      </c>
      <c r="I3271" s="25">
        <f>INDEX(tblAccounts[sales_rep_id],MATCH(B3271,tblAccounts[id],0))</f>
        <v>321810</v>
      </c>
      <c r="J3271" s="25">
        <f>INDEX(tblReps[region_id],MATCH(I3271,tblReps[id],0))</f>
        <v>3</v>
      </c>
      <c r="K3271" s="25" t="str">
        <f>INDEX(tblRegions[name],MATCH(J3271,tblRegions[id],0))</f>
        <v>Southeast</v>
      </c>
    </row>
    <row r="3272" spans="1:11" ht="15" customHeight="1" x14ac:dyDescent="0.3">
      <c r="A3272" s="25">
        <f>Raw_Orders!A3272</f>
        <v>3271</v>
      </c>
      <c r="B3272" s="25">
        <f>Raw_Orders!B3272</f>
        <v>3491</v>
      </c>
      <c r="C3272" s="30">
        <f>INT(Raw_Orders!C3272)</f>
        <v>42204</v>
      </c>
      <c r="D3272" s="25">
        <f t="shared" si="153"/>
        <v>2015</v>
      </c>
      <c r="E3272" s="25">
        <f t="shared" si="154"/>
        <v>7</v>
      </c>
      <c r="F3272" s="25" t="str">
        <f t="shared" si="155"/>
        <v>Jul</v>
      </c>
      <c r="G3272" s="25">
        <f>Raw_Orders!G3272</f>
        <v>603</v>
      </c>
      <c r="H3272" s="29">
        <f>Raw_Orders!K3272</f>
        <v>3261.63</v>
      </c>
      <c r="I3272" s="25">
        <f>INDEX(tblAccounts[sales_rep_id],MATCH(B3272,tblAccounts[id],0))</f>
        <v>321810</v>
      </c>
      <c r="J3272" s="25">
        <f>INDEX(tblReps[region_id],MATCH(I3272,tblReps[id],0))</f>
        <v>3</v>
      </c>
      <c r="K3272" s="25" t="str">
        <f>INDEX(tblRegions[name],MATCH(J3272,tblRegions[id],0))</f>
        <v>Southeast</v>
      </c>
    </row>
    <row r="3273" spans="1:11" ht="15" customHeight="1" x14ac:dyDescent="0.3">
      <c r="A3273" s="25">
        <f>Raw_Orders!A3273</f>
        <v>3272</v>
      </c>
      <c r="B3273" s="25">
        <f>Raw_Orders!B3273</f>
        <v>3491</v>
      </c>
      <c r="C3273" s="30">
        <f>INT(Raw_Orders!C3273)</f>
        <v>42233</v>
      </c>
      <c r="D3273" s="25">
        <f t="shared" si="153"/>
        <v>2015</v>
      </c>
      <c r="E3273" s="25">
        <f t="shared" si="154"/>
        <v>8</v>
      </c>
      <c r="F3273" s="25" t="str">
        <f t="shared" si="155"/>
        <v>Aug</v>
      </c>
      <c r="G3273" s="25">
        <f>Raw_Orders!G3273</f>
        <v>682</v>
      </c>
      <c r="H3273" s="29">
        <f>Raw_Orders!K3273</f>
        <v>3589.62</v>
      </c>
      <c r="I3273" s="25">
        <f>INDEX(tblAccounts[sales_rep_id],MATCH(B3273,tblAccounts[id],0))</f>
        <v>321810</v>
      </c>
      <c r="J3273" s="25">
        <f>INDEX(tblReps[region_id],MATCH(I3273,tblReps[id],0))</f>
        <v>3</v>
      </c>
      <c r="K3273" s="25" t="str">
        <f>INDEX(tblRegions[name],MATCH(J3273,tblRegions[id],0))</f>
        <v>Southeast</v>
      </c>
    </row>
    <row r="3274" spans="1:11" ht="15" customHeight="1" x14ac:dyDescent="0.3">
      <c r="A3274" s="25">
        <f>Raw_Orders!A3274</f>
        <v>3273</v>
      </c>
      <c r="B3274" s="25">
        <f>Raw_Orders!B3274</f>
        <v>3491</v>
      </c>
      <c r="C3274" s="30">
        <f>INT(Raw_Orders!C3274)</f>
        <v>42262</v>
      </c>
      <c r="D3274" s="25">
        <f t="shared" si="153"/>
        <v>2015</v>
      </c>
      <c r="E3274" s="25">
        <f t="shared" si="154"/>
        <v>9</v>
      </c>
      <c r="F3274" s="25" t="str">
        <f t="shared" si="155"/>
        <v>Sep</v>
      </c>
      <c r="G3274" s="25">
        <f>Raw_Orders!G3274</f>
        <v>428</v>
      </c>
      <c r="H3274" s="29">
        <f>Raw_Orders!K3274</f>
        <v>2702.61</v>
      </c>
      <c r="I3274" s="25">
        <f>INDEX(tblAccounts[sales_rep_id],MATCH(B3274,tblAccounts[id],0))</f>
        <v>321810</v>
      </c>
      <c r="J3274" s="25">
        <f>INDEX(tblReps[region_id],MATCH(I3274,tblReps[id],0))</f>
        <v>3</v>
      </c>
      <c r="K3274" s="25" t="str">
        <f>INDEX(tblRegions[name],MATCH(J3274,tblRegions[id],0))</f>
        <v>Southeast</v>
      </c>
    </row>
    <row r="3275" spans="1:11" ht="15" customHeight="1" x14ac:dyDescent="0.3">
      <c r="A3275" s="25">
        <f>Raw_Orders!A3275</f>
        <v>3274</v>
      </c>
      <c r="B3275" s="25">
        <f>Raw_Orders!B3275</f>
        <v>3491</v>
      </c>
      <c r="C3275" s="30">
        <f>INT(Raw_Orders!C3275)</f>
        <v>42292</v>
      </c>
      <c r="D3275" s="25">
        <f t="shared" si="153"/>
        <v>2015</v>
      </c>
      <c r="E3275" s="25">
        <f t="shared" si="154"/>
        <v>10</v>
      </c>
      <c r="F3275" s="25" t="str">
        <f t="shared" si="155"/>
        <v>Oct</v>
      </c>
      <c r="G3275" s="25">
        <f>Raw_Orders!G3275</f>
        <v>303</v>
      </c>
      <c r="H3275" s="29">
        <f>Raw_Orders!K3275</f>
        <v>1626.97</v>
      </c>
      <c r="I3275" s="25">
        <f>INDEX(tblAccounts[sales_rep_id],MATCH(B3275,tblAccounts[id],0))</f>
        <v>321810</v>
      </c>
      <c r="J3275" s="25">
        <f>INDEX(tblReps[region_id],MATCH(I3275,tblReps[id],0))</f>
        <v>3</v>
      </c>
      <c r="K3275" s="25" t="str">
        <f>INDEX(tblRegions[name],MATCH(J3275,tblRegions[id],0))</f>
        <v>Southeast</v>
      </c>
    </row>
    <row r="3276" spans="1:11" ht="15" customHeight="1" x14ac:dyDescent="0.3">
      <c r="A3276" s="25">
        <f>Raw_Orders!A3276</f>
        <v>3275</v>
      </c>
      <c r="B3276" s="25">
        <f>Raw_Orders!B3276</f>
        <v>3491</v>
      </c>
      <c r="C3276" s="30">
        <f>INT(Raw_Orders!C3276)</f>
        <v>42322</v>
      </c>
      <c r="D3276" s="25">
        <f t="shared" si="153"/>
        <v>2015</v>
      </c>
      <c r="E3276" s="25">
        <f t="shared" si="154"/>
        <v>11</v>
      </c>
      <c r="F3276" s="25" t="str">
        <f t="shared" si="155"/>
        <v>Nov</v>
      </c>
      <c r="G3276" s="25">
        <f>Raw_Orders!G3276</f>
        <v>516</v>
      </c>
      <c r="H3276" s="29">
        <f>Raw_Orders!K3276</f>
        <v>2626.77</v>
      </c>
      <c r="I3276" s="25">
        <f>INDEX(tblAccounts[sales_rep_id],MATCH(B3276,tblAccounts[id],0))</f>
        <v>321810</v>
      </c>
      <c r="J3276" s="25">
        <f>INDEX(tblReps[region_id],MATCH(I3276,tblReps[id],0))</f>
        <v>3</v>
      </c>
      <c r="K3276" s="25" t="str">
        <f>INDEX(tblRegions[name],MATCH(J3276,tblRegions[id],0))</f>
        <v>Southeast</v>
      </c>
    </row>
    <row r="3277" spans="1:11" ht="15" customHeight="1" x14ac:dyDescent="0.3">
      <c r="A3277" s="25">
        <f>Raw_Orders!A3277</f>
        <v>3276</v>
      </c>
      <c r="B3277" s="25">
        <f>Raw_Orders!B3277</f>
        <v>3491</v>
      </c>
      <c r="C3277" s="30">
        <f>INT(Raw_Orders!C3277)</f>
        <v>42351</v>
      </c>
      <c r="D3277" s="25">
        <f t="shared" si="153"/>
        <v>2015</v>
      </c>
      <c r="E3277" s="25">
        <f t="shared" si="154"/>
        <v>12</v>
      </c>
      <c r="F3277" s="25" t="str">
        <f t="shared" si="155"/>
        <v>Dec</v>
      </c>
      <c r="G3277" s="25">
        <f>Raw_Orders!G3277</f>
        <v>1103</v>
      </c>
      <c r="H3277" s="29">
        <f>Raw_Orders!K3277</f>
        <v>5645.39</v>
      </c>
      <c r="I3277" s="25">
        <f>INDEX(tblAccounts[sales_rep_id],MATCH(B3277,tblAccounts[id],0))</f>
        <v>321810</v>
      </c>
      <c r="J3277" s="25">
        <f>INDEX(tblReps[region_id],MATCH(I3277,tblReps[id],0))</f>
        <v>3</v>
      </c>
      <c r="K3277" s="25" t="str">
        <f>INDEX(tblRegions[name],MATCH(J3277,tblRegions[id],0))</f>
        <v>Southeast</v>
      </c>
    </row>
    <row r="3278" spans="1:11" ht="15" customHeight="1" x14ac:dyDescent="0.3">
      <c r="A3278" s="25">
        <f>Raw_Orders!A3278</f>
        <v>3277</v>
      </c>
      <c r="B3278" s="25">
        <f>Raw_Orders!B3278</f>
        <v>3491</v>
      </c>
      <c r="C3278" s="30">
        <f>INT(Raw_Orders!C3278)</f>
        <v>42381</v>
      </c>
      <c r="D3278" s="25">
        <f t="shared" si="153"/>
        <v>2016</v>
      </c>
      <c r="E3278" s="25">
        <f t="shared" si="154"/>
        <v>1</v>
      </c>
      <c r="F3278" s="25" t="str">
        <f t="shared" si="155"/>
        <v>Jan</v>
      </c>
      <c r="G3278" s="25">
        <f>Raw_Orders!G3278</f>
        <v>671</v>
      </c>
      <c r="H3278" s="29">
        <f>Raw_Orders!K3278</f>
        <v>3428.29</v>
      </c>
      <c r="I3278" s="25">
        <f>INDEX(tblAccounts[sales_rep_id],MATCH(B3278,tblAccounts[id],0))</f>
        <v>321810</v>
      </c>
      <c r="J3278" s="25">
        <f>INDEX(tblReps[region_id],MATCH(I3278,tblReps[id],0))</f>
        <v>3</v>
      </c>
      <c r="K3278" s="25" t="str">
        <f>INDEX(tblRegions[name],MATCH(J3278,tblRegions[id],0))</f>
        <v>Southeast</v>
      </c>
    </row>
    <row r="3279" spans="1:11" ht="15" customHeight="1" x14ac:dyDescent="0.3">
      <c r="A3279" s="25">
        <f>Raw_Orders!A3279</f>
        <v>3278</v>
      </c>
      <c r="B3279" s="25">
        <f>Raw_Orders!B3279</f>
        <v>3491</v>
      </c>
      <c r="C3279" s="30">
        <f>INT(Raw_Orders!C3279)</f>
        <v>42411</v>
      </c>
      <c r="D3279" s="25">
        <f t="shared" si="153"/>
        <v>2016</v>
      </c>
      <c r="E3279" s="25">
        <f t="shared" si="154"/>
        <v>2</v>
      </c>
      <c r="F3279" s="25" t="str">
        <f t="shared" si="155"/>
        <v>Feb</v>
      </c>
      <c r="G3279" s="25">
        <f>Raw_Orders!G3279</f>
        <v>551</v>
      </c>
      <c r="H3279" s="29">
        <f>Raw_Orders!K3279</f>
        <v>2822.72</v>
      </c>
      <c r="I3279" s="25">
        <f>INDEX(tblAccounts[sales_rep_id],MATCH(B3279,tblAccounts[id],0))</f>
        <v>321810</v>
      </c>
      <c r="J3279" s="25">
        <f>INDEX(tblReps[region_id],MATCH(I3279,tblReps[id],0))</f>
        <v>3</v>
      </c>
      <c r="K3279" s="25" t="str">
        <f>INDEX(tblRegions[name],MATCH(J3279,tblRegions[id],0))</f>
        <v>Southeast</v>
      </c>
    </row>
    <row r="3280" spans="1:11" ht="15" customHeight="1" x14ac:dyDescent="0.3">
      <c r="A3280" s="25">
        <f>Raw_Orders!A3280</f>
        <v>3279</v>
      </c>
      <c r="B3280" s="25">
        <f>Raw_Orders!B3280</f>
        <v>3491</v>
      </c>
      <c r="C3280" s="30">
        <f>INT(Raw_Orders!C3280)</f>
        <v>42440</v>
      </c>
      <c r="D3280" s="25">
        <f t="shared" si="153"/>
        <v>2016</v>
      </c>
      <c r="E3280" s="25">
        <f t="shared" si="154"/>
        <v>3</v>
      </c>
      <c r="F3280" s="25" t="str">
        <f t="shared" si="155"/>
        <v>Mar</v>
      </c>
      <c r="G3280" s="25">
        <f>Raw_Orders!G3280</f>
        <v>552</v>
      </c>
      <c r="H3280" s="29">
        <f>Raw_Orders!K3280</f>
        <v>2926.63</v>
      </c>
      <c r="I3280" s="25">
        <f>INDEX(tblAccounts[sales_rep_id],MATCH(B3280,tblAccounts[id],0))</f>
        <v>321810</v>
      </c>
      <c r="J3280" s="25">
        <f>INDEX(tblReps[region_id],MATCH(I3280,tblReps[id],0))</f>
        <v>3</v>
      </c>
      <c r="K3280" s="25" t="str">
        <f>INDEX(tblRegions[name],MATCH(J3280,tblRegions[id],0))</f>
        <v>Southeast</v>
      </c>
    </row>
    <row r="3281" spans="1:11" ht="15" customHeight="1" x14ac:dyDescent="0.3">
      <c r="A3281" s="25">
        <f>Raw_Orders!A3281</f>
        <v>3280</v>
      </c>
      <c r="B3281" s="25">
        <f>Raw_Orders!B3281</f>
        <v>3491</v>
      </c>
      <c r="C3281" s="30">
        <f>INT(Raw_Orders!C3281)</f>
        <v>42469</v>
      </c>
      <c r="D3281" s="25">
        <f t="shared" si="153"/>
        <v>2016</v>
      </c>
      <c r="E3281" s="25">
        <f t="shared" si="154"/>
        <v>4</v>
      </c>
      <c r="F3281" s="25" t="str">
        <f t="shared" si="155"/>
        <v>Apr</v>
      </c>
      <c r="G3281" s="25">
        <f>Raw_Orders!G3281</f>
        <v>517</v>
      </c>
      <c r="H3281" s="29">
        <f>Raw_Orders!K3281</f>
        <v>2614.2399999999998</v>
      </c>
      <c r="I3281" s="25">
        <f>INDEX(tblAccounts[sales_rep_id],MATCH(B3281,tblAccounts[id],0))</f>
        <v>321810</v>
      </c>
      <c r="J3281" s="25">
        <f>INDEX(tblReps[region_id],MATCH(I3281,tblReps[id],0))</f>
        <v>3</v>
      </c>
      <c r="K3281" s="25" t="str">
        <f>INDEX(tblRegions[name],MATCH(J3281,tblRegions[id],0))</f>
        <v>Southeast</v>
      </c>
    </row>
    <row r="3282" spans="1:11" ht="15" customHeight="1" x14ac:dyDescent="0.3">
      <c r="A3282" s="25">
        <f>Raw_Orders!A3282</f>
        <v>3281</v>
      </c>
      <c r="B3282" s="25">
        <f>Raw_Orders!B3282</f>
        <v>3491</v>
      </c>
      <c r="C3282" s="30">
        <f>INT(Raw_Orders!C3282)</f>
        <v>42498</v>
      </c>
      <c r="D3282" s="25">
        <f t="shared" si="153"/>
        <v>2016</v>
      </c>
      <c r="E3282" s="25">
        <f t="shared" si="154"/>
        <v>5</v>
      </c>
      <c r="F3282" s="25" t="str">
        <f t="shared" si="155"/>
        <v>May</v>
      </c>
      <c r="G3282" s="25">
        <f>Raw_Orders!G3282</f>
        <v>529</v>
      </c>
      <c r="H3282" s="29">
        <f>Raw_Orders!K3282</f>
        <v>2711.7</v>
      </c>
      <c r="I3282" s="25">
        <f>INDEX(tblAccounts[sales_rep_id],MATCH(B3282,tblAccounts[id],0))</f>
        <v>321810</v>
      </c>
      <c r="J3282" s="25">
        <f>INDEX(tblReps[region_id],MATCH(I3282,tblReps[id],0))</f>
        <v>3</v>
      </c>
      <c r="K3282" s="25" t="str">
        <f>INDEX(tblRegions[name],MATCH(J3282,tblRegions[id],0))</f>
        <v>Southeast</v>
      </c>
    </row>
    <row r="3283" spans="1:11" ht="15" customHeight="1" x14ac:dyDescent="0.3">
      <c r="A3283" s="25">
        <f>Raw_Orders!A3283</f>
        <v>3282</v>
      </c>
      <c r="B3283" s="25">
        <f>Raw_Orders!B3283</f>
        <v>3491</v>
      </c>
      <c r="C3283" s="30">
        <f>INT(Raw_Orders!C3283)</f>
        <v>42527</v>
      </c>
      <c r="D3283" s="25">
        <f t="shared" si="153"/>
        <v>2016</v>
      </c>
      <c r="E3283" s="25">
        <f t="shared" si="154"/>
        <v>6</v>
      </c>
      <c r="F3283" s="25" t="str">
        <f t="shared" si="155"/>
        <v>Jun</v>
      </c>
      <c r="G3283" s="25">
        <f>Raw_Orders!G3283</f>
        <v>701</v>
      </c>
      <c r="H3283" s="29">
        <f>Raw_Orders!K3283</f>
        <v>3554.27</v>
      </c>
      <c r="I3283" s="25">
        <f>INDEX(tblAccounts[sales_rep_id],MATCH(B3283,tblAccounts[id],0))</f>
        <v>321810</v>
      </c>
      <c r="J3283" s="25">
        <f>INDEX(tblReps[region_id],MATCH(I3283,tblReps[id],0))</f>
        <v>3</v>
      </c>
      <c r="K3283" s="25" t="str">
        <f>INDEX(tblRegions[name],MATCH(J3283,tblRegions[id],0))</f>
        <v>Southeast</v>
      </c>
    </row>
    <row r="3284" spans="1:11" ht="15" customHeight="1" x14ac:dyDescent="0.3">
      <c r="A3284" s="25">
        <f>Raw_Orders!A3284</f>
        <v>3283</v>
      </c>
      <c r="B3284" s="25">
        <f>Raw_Orders!B3284</f>
        <v>3491</v>
      </c>
      <c r="C3284" s="30">
        <f>INT(Raw_Orders!C3284)</f>
        <v>42557</v>
      </c>
      <c r="D3284" s="25">
        <f t="shared" si="153"/>
        <v>2016</v>
      </c>
      <c r="E3284" s="25">
        <f t="shared" si="154"/>
        <v>7</v>
      </c>
      <c r="F3284" s="25" t="str">
        <f t="shared" si="155"/>
        <v>Jul</v>
      </c>
      <c r="G3284" s="25">
        <f>Raw_Orders!G3284</f>
        <v>502</v>
      </c>
      <c r="H3284" s="29">
        <f>Raw_Orders!K3284</f>
        <v>2547.48</v>
      </c>
      <c r="I3284" s="25">
        <f>INDEX(tblAccounts[sales_rep_id],MATCH(B3284,tblAccounts[id],0))</f>
        <v>321810</v>
      </c>
      <c r="J3284" s="25">
        <f>INDEX(tblReps[region_id],MATCH(I3284,tblReps[id],0))</f>
        <v>3</v>
      </c>
      <c r="K3284" s="25" t="str">
        <f>INDEX(tblRegions[name],MATCH(J3284,tblRegions[id],0))</f>
        <v>Southeast</v>
      </c>
    </row>
    <row r="3285" spans="1:11" ht="15" customHeight="1" x14ac:dyDescent="0.3">
      <c r="A3285" s="25">
        <f>Raw_Orders!A3285</f>
        <v>3284</v>
      </c>
      <c r="B3285" s="25">
        <f>Raw_Orders!B3285</f>
        <v>3491</v>
      </c>
      <c r="C3285" s="30">
        <f>INT(Raw_Orders!C3285)</f>
        <v>42587</v>
      </c>
      <c r="D3285" s="25">
        <f t="shared" si="153"/>
        <v>2016</v>
      </c>
      <c r="E3285" s="25">
        <f t="shared" si="154"/>
        <v>8</v>
      </c>
      <c r="F3285" s="25" t="str">
        <f t="shared" si="155"/>
        <v>Aug</v>
      </c>
      <c r="G3285" s="25">
        <f>Raw_Orders!G3285</f>
        <v>1964</v>
      </c>
      <c r="H3285" s="29">
        <f>Raw_Orders!K3285</f>
        <v>9844.18</v>
      </c>
      <c r="I3285" s="25">
        <f>INDEX(tblAccounts[sales_rep_id],MATCH(B3285,tblAccounts[id],0))</f>
        <v>321810</v>
      </c>
      <c r="J3285" s="25">
        <f>INDEX(tblReps[region_id],MATCH(I3285,tblReps[id],0))</f>
        <v>3</v>
      </c>
      <c r="K3285" s="25" t="str">
        <f>INDEX(tblRegions[name],MATCH(J3285,tblRegions[id],0))</f>
        <v>Southeast</v>
      </c>
    </row>
    <row r="3286" spans="1:11" ht="15" customHeight="1" x14ac:dyDescent="0.3">
      <c r="A3286" s="25">
        <f>Raw_Orders!A3286</f>
        <v>3285</v>
      </c>
      <c r="B3286" s="25">
        <f>Raw_Orders!B3286</f>
        <v>3491</v>
      </c>
      <c r="C3286" s="30">
        <f>INT(Raw_Orders!C3286)</f>
        <v>42617</v>
      </c>
      <c r="D3286" s="25">
        <f t="shared" si="153"/>
        <v>2016</v>
      </c>
      <c r="E3286" s="25">
        <f t="shared" si="154"/>
        <v>9</v>
      </c>
      <c r="F3286" s="25" t="str">
        <f t="shared" si="155"/>
        <v>Sep</v>
      </c>
      <c r="G3286" s="25">
        <f>Raw_Orders!G3286</f>
        <v>921</v>
      </c>
      <c r="H3286" s="29">
        <f>Raw_Orders!K3286</f>
        <v>4956.9399999999996</v>
      </c>
      <c r="I3286" s="25">
        <f>INDEX(tblAccounts[sales_rep_id],MATCH(B3286,tblAccounts[id],0))</f>
        <v>321810</v>
      </c>
      <c r="J3286" s="25">
        <f>INDEX(tblReps[region_id],MATCH(I3286,tblReps[id],0))</f>
        <v>3</v>
      </c>
      <c r="K3286" s="25" t="str">
        <f>INDEX(tblRegions[name],MATCH(J3286,tblRegions[id],0))</f>
        <v>Southeast</v>
      </c>
    </row>
    <row r="3287" spans="1:11" ht="15" customHeight="1" x14ac:dyDescent="0.3">
      <c r="A3287" s="25">
        <f>Raw_Orders!A3287</f>
        <v>3286</v>
      </c>
      <c r="B3287" s="25">
        <f>Raw_Orders!B3287</f>
        <v>3491</v>
      </c>
      <c r="C3287" s="30">
        <f>INT(Raw_Orders!C3287)</f>
        <v>42646</v>
      </c>
      <c r="D3287" s="25">
        <f t="shared" si="153"/>
        <v>2016</v>
      </c>
      <c r="E3287" s="25">
        <f t="shared" si="154"/>
        <v>10</v>
      </c>
      <c r="F3287" s="25" t="str">
        <f t="shared" si="155"/>
        <v>Oct</v>
      </c>
      <c r="G3287" s="25">
        <f>Raw_Orders!G3287</f>
        <v>507</v>
      </c>
      <c r="H3287" s="29">
        <f>Raw_Orders!K3287</f>
        <v>2570.62</v>
      </c>
      <c r="I3287" s="25">
        <f>INDEX(tblAccounts[sales_rep_id],MATCH(B3287,tblAccounts[id],0))</f>
        <v>321810</v>
      </c>
      <c r="J3287" s="25">
        <f>INDEX(tblReps[region_id],MATCH(I3287,tblReps[id],0))</f>
        <v>3</v>
      </c>
      <c r="K3287" s="25" t="str">
        <f>INDEX(tblRegions[name],MATCH(J3287,tblRegions[id],0))</f>
        <v>Southeast</v>
      </c>
    </row>
    <row r="3288" spans="1:11" ht="15" customHeight="1" x14ac:dyDescent="0.3">
      <c r="A3288" s="25">
        <f>Raw_Orders!A3288</f>
        <v>3287</v>
      </c>
      <c r="B3288" s="25">
        <f>Raw_Orders!B3288</f>
        <v>3491</v>
      </c>
      <c r="C3288" s="30">
        <f>INT(Raw_Orders!C3288)</f>
        <v>42675</v>
      </c>
      <c r="D3288" s="25">
        <f t="shared" si="153"/>
        <v>2016</v>
      </c>
      <c r="E3288" s="25">
        <f t="shared" si="154"/>
        <v>11</v>
      </c>
      <c r="F3288" s="25" t="str">
        <f t="shared" si="155"/>
        <v>Nov</v>
      </c>
      <c r="G3288" s="25">
        <f>Raw_Orders!G3288</f>
        <v>501</v>
      </c>
      <c r="H3288" s="29">
        <f>Raw_Orders!K3288</f>
        <v>2609.42</v>
      </c>
      <c r="I3288" s="25">
        <f>INDEX(tblAccounts[sales_rep_id],MATCH(B3288,tblAccounts[id],0))</f>
        <v>321810</v>
      </c>
      <c r="J3288" s="25">
        <f>INDEX(tblReps[region_id],MATCH(I3288,tblReps[id],0))</f>
        <v>3</v>
      </c>
      <c r="K3288" s="25" t="str">
        <f>INDEX(tblRegions[name],MATCH(J3288,tblRegions[id],0))</f>
        <v>Southeast</v>
      </c>
    </row>
    <row r="3289" spans="1:11" ht="15" customHeight="1" x14ac:dyDescent="0.3">
      <c r="A3289" s="25">
        <f>Raw_Orders!A3289</f>
        <v>3288</v>
      </c>
      <c r="B3289" s="25">
        <f>Raw_Orders!B3289</f>
        <v>3491</v>
      </c>
      <c r="C3289" s="30">
        <f>INT(Raw_Orders!C3289)</f>
        <v>42705</v>
      </c>
      <c r="D3289" s="25">
        <f t="shared" si="153"/>
        <v>2016</v>
      </c>
      <c r="E3289" s="25">
        <f t="shared" si="154"/>
        <v>12</v>
      </c>
      <c r="F3289" s="25" t="str">
        <f t="shared" si="155"/>
        <v>Dec</v>
      </c>
      <c r="G3289" s="25">
        <f>Raw_Orders!G3289</f>
        <v>495</v>
      </c>
      <c r="H3289" s="29">
        <f>Raw_Orders!K3289</f>
        <v>2485.0500000000002</v>
      </c>
      <c r="I3289" s="25">
        <f>INDEX(tblAccounts[sales_rep_id],MATCH(B3289,tblAccounts[id],0))</f>
        <v>321810</v>
      </c>
      <c r="J3289" s="25">
        <f>INDEX(tblReps[region_id],MATCH(I3289,tblReps[id],0))</f>
        <v>3</v>
      </c>
      <c r="K3289" s="25" t="str">
        <f>INDEX(tblRegions[name],MATCH(J3289,tblRegions[id],0))</f>
        <v>Southeast</v>
      </c>
    </row>
    <row r="3290" spans="1:11" ht="15" customHeight="1" x14ac:dyDescent="0.3">
      <c r="A3290" s="25">
        <f>Raw_Orders!A3290</f>
        <v>3289</v>
      </c>
      <c r="B3290" s="25">
        <f>Raw_Orders!B3290</f>
        <v>3491</v>
      </c>
      <c r="C3290" s="30">
        <f>INT(Raw_Orders!C3290)</f>
        <v>42735</v>
      </c>
      <c r="D3290" s="25">
        <f t="shared" si="153"/>
        <v>2016</v>
      </c>
      <c r="E3290" s="25">
        <f t="shared" si="154"/>
        <v>12</v>
      </c>
      <c r="F3290" s="25" t="str">
        <f t="shared" si="155"/>
        <v>Dec</v>
      </c>
      <c r="G3290" s="25">
        <f>Raw_Orders!G3290</f>
        <v>514</v>
      </c>
      <c r="H3290" s="29">
        <f>Raw_Orders!K3290</f>
        <v>2572.36</v>
      </c>
      <c r="I3290" s="25">
        <f>INDEX(tblAccounts[sales_rep_id],MATCH(B3290,tblAccounts[id],0))</f>
        <v>321810</v>
      </c>
      <c r="J3290" s="25">
        <f>INDEX(tblReps[region_id],MATCH(I3290,tblReps[id],0))</f>
        <v>3</v>
      </c>
      <c r="K3290" s="25" t="str">
        <f>INDEX(tblRegions[name],MATCH(J3290,tblRegions[id],0))</f>
        <v>Southeast</v>
      </c>
    </row>
    <row r="3291" spans="1:11" ht="15" customHeight="1" x14ac:dyDescent="0.3">
      <c r="A3291" s="25">
        <f>Raw_Orders!A3291</f>
        <v>3290</v>
      </c>
      <c r="B3291" s="25">
        <f>Raw_Orders!B3291</f>
        <v>3501</v>
      </c>
      <c r="C3291" s="30">
        <f>INT(Raw_Orders!C3291)</f>
        <v>42500</v>
      </c>
      <c r="D3291" s="25">
        <f t="shared" si="153"/>
        <v>2016</v>
      </c>
      <c r="E3291" s="25">
        <f t="shared" si="154"/>
        <v>5</v>
      </c>
      <c r="F3291" s="25" t="str">
        <f t="shared" si="155"/>
        <v>May</v>
      </c>
      <c r="G3291" s="25">
        <f>Raw_Orders!G3291</f>
        <v>128</v>
      </c>
      <c r="H3291" s="29">
        <f>Raw_Orders!K3291</f>
        <v>666.89</v>
      </c>
      <c r="I3291" s="25">
        <f>INDEX(tblAccounts[sales_rep_id],MATCH(B3291,tblAccounts[id],0))</f>
        <v>321900</v>
      </c>
      <c r="J3291" s="25">
        <f>INDEX(tblReps[region_id],MATCH(I3291,tblReps[id],0))</f>
        <v>4</v>
      </c>
      <c r="K3291" s="25" t="str">
        <f>INDEX(tblRegions[name],MATCH(J3291,tblRegions[id],0))</f>
        <v>West</v>
      </c>
    </row>
    <row r="3292" spans="1:11" ht="15" customHeight="1" x14ac:dyDescent="0.3">
      <c r="A3292" s="25">
        <f>Raw_Orders!A3292</f>
        <v>3291</v>
      </c>
      <c r="B3292" s="25">
        <f>Raw_Orders!B3292</f>
        <v>3501</v>
      </c>
      <c r="C3292" s="30">
        <f>INT(Raw_Orders!C3292)</f>
        <v>42529</v>
      </c>
      <c r="D3292" s="25">
        <f t="shared" si="153"/>
        <v>2016</v>
      </c>
      <c r="E3292" s="25">
        <f t="shared" si="154"/>
        <v>6</v>
      </c>
      <c r="F3292" s="25" t="str">
        <f t="shared" si="155"/>
        <v>Jun</v>
      </c>
      <c r="G3292" s="25">
        <f>Raw_Orders!G3292</f>
        <v>198</v>
      </c>
      <c r="H3292" s="29">
        <f>Raw_Orders!K3292</f>
        <v>1065.5999999999999</v>
      </c>
      <c r="I3292" s="25">
        <f>INDEX(tblAccounts[sales_rep_id],MATCH(B3292,tblAccounts[id],0))</f>
        <v>321900</v>
      </c>
      <c r="J3292" s="25">
        <f>INDEX(tblReps[region_id],MATCH(I3292,tblReps[id],0))</f>
        <v>4</v>
      </c>
      <c r="K3292" s="25" t="str">
        <f>INDEX(tblRegions[name],MATCH(J3292,tblRegions[id],0))</f>
        <v>West</v>
      </c>
    </row>
    <row r="3293" spans="1:11" ht="15" customHeight="1" x14ac:dyDescent="0.3">
      <c r="A3293" s="25">
        <f>Raw_Orders!A3293</f>
        <v>3292</v>
      </c>
      <c r="B3293" s="25">
        <f>Raw_Orders!B3293</f>
        <v>3501</v>
      </c>
      <c r="C3293" s="30">
        <f>INT(Raw_Orders!C3293)</f>
        <v>42559</v>
      </c>
      <c r="D3293" s="25">
        <f t="shared" si="153"/>
        <v>2016</v>
      </c>
      <c r="E3293" s="25">
        <f t="shared" si="154"/>
        <v>7</v>
      </c>
      <c r="F3293" s="25" t="str">
        <f t="shared" si="155"/>
        <v>Jul</v>
      </c>
      <c r="G3293" s="25">
        <f>Raw_Orders!G3293</f>
        <v>181</v>
      </c>
      <c r="H3293" s="29">
        <f>Raw_Orders!K3293</f>
        <v>1079.49</v>
      </c>
      <c r="I3293" s="25">
        <f>INDEX(tblAccounts[sales_rep_id],MATCH(B3293,tblAccounts[id],0))</f>
        <v>321900</v>
      </c>
      <c r="J3293" s="25">
        <f>INDEX(tblReps[region_id],MATCH(I3293,tblReps[id],0))</f>
        <v>4</v>
      </c>
      <c r="K3293" s="25" t="str">
        <f>INDEX(tblRegions[name],MATCH(J3293,tblRegions[id],0))</f>
        <v>West</v>
      </c>
    </row>
    <row r="3294" spans="1:11" ht="15" customHeight="1" x14ac:dyDescent="0.3">
      <c r="A3294" s="25">
        <f>Raw_Orders!A3294</f>
        <v>3293</v>
      </c>
      <c r="B3294" s="25">
        <f>Raw_Orders!B3294</f>
        <v>3501</v>
      </c>
      <c r="C3294" s="30">
        <f>INT(Raw_Orders!C3294)</f>
        <v>42589</v>
      </c>
      <c r="D3294" s="25">
        <f t="shared" si="153"/>
        <v>2016</v>
      </c>
      <c r="E3294" s="25">
        <f t="shared" si="154"/>
        <v>8</v>
      </c>
      <c r="F3294" s="25" t="str">
        <f t="shared" si="155"/>
        <v>Aug</v>
      </c>
      <c r="G3294" s="25">
        <f>Raw_Orders!G3294</f>
        <v>148</v>
      </c>
      <c r="H3294" s="29">
        <f>Raw_Orders!K3294</f>
        <v>757.3</v>
      </c>
      <c r="I3294" s="25">
        <f>INDEX(tblAccounts[sales_rep_id],MATCH(B3294,tblAccounts[id],0))</f>
        <v>321900</v>
      </c>
      <c r="J3294" s="25">
        <f>INDEX(tblReps[region_id],MATCH(I3294,tblReps[id],0))</f>
        <v>4</v>
      </c>
      <c r="K3294" s="25" t="str">
        <f>INDEX(tblRegions[name],MATCH(J3294,tblRegions[id],0))</f>
        <v>West</v>
      </c>
    </row>
    <row r="3295" spans="1:11" ht="15" customHeight="1" x14ac:dyDescent="0.3">
      <c r="A3295" s="25">
        <f>Raw_Orders!A3295</f>
        <v>3294</v>
      </c>
      <c r="B3295" s="25">
        <f>Raw_Orders!B3295</f>
        <v>3501</v>
      </c>
      <c r="C3295" s="30">
        <f>INT(Raw_Orders!C3295)</f>
        <v>42619</v>
      </c>
      <c r="D3295" s="25">
        <f t="shared" si="153"/>
        <v>2016</v>
      </c>
      <c r="E3295" s="25">
        <f t="shared" si="154"/>
        <v>9</v>
      </c>
      <c r="F3295" s="25" t="str">
        <f t="shared" si="155"/>
        <v>Sep</v>
      </c>
      <c r="G3295" s="25">
        <f>Raw_Orders!G3295</f>
        <v>249</v>
      </c>
      <c r="H3295" s="29">
        <f>Raw_Orders!K3295</f>
        <v>1267.51</v>
      </c>
      <c r="I3295" s="25">
        <f>INDEX(tblAccounts[sales_rep_id],MATCH(B3295,tblAccounts[id],0))</f>
        <v>321900</v>
      </c>
      <c r="J3295" s="25">
        <f>INDEX(tblReps[region_id],MATCH(I3295,tblReps[id],0))</f>
        <v>4</v>
      </c>
      <c r="K3295" s="25" t="str">
        <f>INDEX(tblRegions[name],MATCH(J3295,tblRegions[id],0))</f>
        <v>West</v>
      </c>
    </row>
    <row r="3296" spans="1:11" ht="15" customHeight="1" x14ac:dyDescent="0.3">
      <c r="A3296" s="25">
        <f>Raw_Orders!A3296</f>
        <v>3295</v>
      </c>
      <c r="B3296" s="25">
        <f>Raw_Orders!B3296</f>
        <v>3501</v>
      </c>
      <c r="C3296" s="30">
        <f>INT(Raw_Orders!C3296)</f>
        <v>42678</v>
      </c>
      <c r="D3296" s="25">
        <f t="shared" si="153"/>
        <v>2016</v>
      </c>
      <c r="E3296" s="25">
        <f t="shared" si="154"/>
        <v>11</v>
      </c>
      <c r="F3296" s="25" t="str">
        <f t="shared" si="155"/>
        <v>Nov</v>
      </c>
      <c r="G3296" s="25">
        <f>Raw_Orders!G3296</f>
        <v>260</v>
      </c>
      <c r="H3296" s="29">
        <f>Raw_Orders!K3296</f>
        <v>1732.47</v>
      </c>
      <c r="I3296" s="25">
        <f>INDEX(tblAccounts[sales_rep_id],MATCH(B3296,tblAccounts[id],0))</f>
        <v>321900</v>
      </c>
      <c r="J3296" s="25">
        <f>INDEX(tblReps[region_id],MATCH(I3296,tblReps[id],0))</f>
        <v>4</v>
      </c>
      <c r="K3296" s="25" t="str">
        <f>INDEX(tblRegions[name],MATCH(J3296,tblRegions[id],0))</f>
        <v>West</v>
      </c>
    </row>
    <row r="3297" spans="1:11" ht="15" customHeight="1" x14ac:dyDescent="0.3">
      <c r="A3297" s="25">
        <f>Raw_Orders!A3297</f>
        <v>3296</v>
      </c>
      <c r="B3297" s="25">
        <f>Raw_Orders!B3297</f>
        <v>3501</v>
      </c>
      <c r="C3297" s="30">
        <f>INT(Raw_Orders!C3297)</f>
        <v>42707</v>
      </c>
      <c r="D3297" s="25">
        <f t="shared" si="153"/>
        <v>2016</v>
      </c>
      <c r="E3297" s="25">
        <f t="shared" si="154"/>
        <v>12</v>
      </c>
      <c r="F3297" s="25" t="str">
        <f t="shared" si="155"/>
        <v>Dec</v>
      </c>
      <c r="G3297" s="25">
        <f>Raw_Orders!G3297</f>
        <v>156</v>
      </c>
      <c r="H3297" s="29">
        <f>Raw_Orders!K3297</f>
        <v>807.83</v>
      </c>
      <c r="I3297" s="25">
        <f>INDEX(tblAccounts[sales_rep_id],MATCH(B3297,tblAccounts[id],0))</f>
        <v>321900</v>
      </c>
      <c r="J3297" s="25">
        <f>INDEX(tblReps[region_id],MATCH(I3297,tblReps[id],0))</f>
        <v>4</v>
      </c>
      <c r="K3297" s="25" t="str">
        <f>INDEX(tblRegions[name],MATCH(J3297,tblRegions[id],0))</f>
        <v>West</v>
      </c>
    </row>
    <row r="3298" spans="1:11" ht="15" customHeight="1" x14ac:dyDescent="0.3">
      <c r="A3298" s="25">
        <f>Raw_Orders!A3298</f>
        <v>3297</v>
      </c>
      <c r="B3298" s="25">
        <f>Raw_Orders!B3298</f>
        <v>3511</v>
      </c>
      <c r="C3298" s="30">
        <f>INT(Raw_Orders!C3298)</f>
        <v>42596</v>
      </c>
      <c r="D3298" s="25">
        <f t="shared" si="153"/>
        <v>2016</v>
      </c>
      <c r="E3298" s="25">
        <f t="shared" si="154"/>
        <v>8</v>
      </c>
      <c r="F3298" s="25" t="str">
        <f t="shared" si="155"/>
        <v>Aug</v>
      </c>
      <c r="G3298" s="25">
        <f>Raw_Orders!G3298</f>
        <v>661</v>
      </c>
      <c r="H3298" s="29">
        <f>Raw_Orders!K3298</f>
        <v>3329.67</v>
      </c>
      <c r="I3298" s="25">
        <f>INDEX(tblAccounts[sales_rep_id],MATCH(B3298,tblAccounts[id],0))</f>
        <v>321910</v>
      </c>
      <c r="J3298" s="25">
        <f>INDEX(tblReps[region_id],MATCH(I3298,tblReps[id],0))</f>
        <v>4</v>
      </c>
      <c r="K3298" s="25" t="str">
        <f>INDEX(tblRegions[name],MATCH(J3298,tblRegions[id],0))</f>
        <v>West</v>
      </c>
    </row>
    <row r="3299" spans="1:11" ht="15" customHeight="1" x14ac:dyDescent="0.3">
      <c r="A3299" s="25">
        <f>Raw_Orders!A3299</f>
        <v>3298</v>
      </c>
      <c r="B3299" s="25">
        <f>Raw_Orders!B3299</f>
        <v>3511</v>
      </c>
      <c r="C3299" s="30">
        <f>INT(Raw_Orders!C3299)</f>
        <v>42626</v>
      </c>
      <c r="D3299" s="25">
        <f t="shared" si="153"/>
        <v>2016</v>
      </c>
      <c r="E3299" s="25">
        <f t="shared" si="154"/>
        <v>9</v>
      </c>
      <c r="F3299" s="25" t="str">
        <f t="shared" si="155"/>
        <v>Sep</v>
      </c>
      <c r="G3299" s="25">
        <f>Raw_Orders!G3299</f>
        <v>521</v>
      </c>
      <c r="H3299" s="29">
        <f>Raw_Orders!K3299</f>
        <v>2693.02</v>
      </c>
      <c r="I3299" s="25">
        <f>INDEX(tblAccounts[sales_rep_id],MATCH(B3299,tblAccounts[id],0))</f>
        <v>321910</v>
      </c>
      <c r="J3299" s="25">
        <f>INDEX(tblReps[region_id],MATCH(I3299,tblReps[id],0))</f>
        <v>4</v>
      </c>
      <c r="K3299" s="25" t="str">
        <f>INDEX(tblRegions[name],MATCH(J3299,tblRegions[id],0))</f>
        <v>West</v>
      </c>
    </row>
    <row r="3300" spans="1:11" ht="15" customHeight="1" x14ac:dyDescent="0.3">
      <c r="A3300" s="25">
        <f>Raw_Orders!A3300</f>
        <v>3299</v>
      </c>
      <c r="B3300" s="25">
        <f>Raw_Orders!B3300</f>
        <v>3511</v>
      </c>
      <c r="C3300" s="30">
        <f>INT(Raw_Orders!C3300)</f>
        <v>42656</v>
      </c>
      <c r="D3300" s="25">
        <f t="shared" si="153"/>
        <v>2016</v>
      </c>
      <c r="E3300" s="25">
        <f t="shared" si="154"/>
        <v>10</v>
      </c>
      <c r="F3300" s="25" t="str">
        <f t="shared" si="155"/>
        <v>Oct</v>
      </c>
      <c r="G3300" s="25">
        <f>Raw_Orders!G3300</f>
        <v>523</v>
      </c>
      <c r="H3300" s="29">
        <f>Raw_Orders!K3300</f>
        <v>2678.63</v>
      </c>
      <c r="I3300" s="25">
        <f>INDEX(tblAccounts[sales_rep_id],MATCH(B3300,tblAccounts[id],0))</f>
        <v>321910</v>
      </c>
      <c r="J3300" s="25">
        <f>INDEX(tblReps[region_id],MATCH(I3300,tblReps[id],0))</f>
        <v>4</v>
      </c>
      <c r="K3300" s="25" t="str">
        <f>INDEX(tblRegions[name],MATCH(J3300,tblRegions[id],0))</f>
        <v>West</v>
      </c>
    </row>
    <row r="3301" spans="1:11" ht="15" customHeight="1" x14ac:dyDescent="0.3">
      <c r="A3301" s="25">
        <f>Raw_Orders!A3301</f>
        <v>3300</v>
      </c>
      <c r="B3301" s="25">
        <f>Raw_Orders!B3301</f>
        <v>3511</v>
      </c>
      <c r="C3301" s="30">
        <f>INT(Raw_Orders!C3301)</f>
        <v>42685</v>
      </c>
      <c r="D3301" s="25">
        <f t="shared" si="153"/>
        <v>2016</v>
      </c>
      <c r="E3301" s="25">
        <f t="shared" si="154"/>
        <v>11</v>
      </c>
      <c r="F3301" s="25" t="str">
        <f t="shared" si="155"/>
        <v>Nov</v>
      </c>
      <c r="G3301" s="25">
        <f>Raw_Orders!G3301</f>
        <v>537</v>
      </c>
      <c r="H3301" s="29">
        <f>Raw_Orders!K3301</f>
        <v>2742.13</v>
      </c>
      <c r="I3301" s="25">
        <f>INDEX(tblAccounts[sales_rep_id],MATCH(B3301,tblAccounts[id],0))</f>
        <v>321910</v>
      </c>
      <c r="J3301" s="25">
        <f>INDEX(tblReps[region_id],MATCH(I3301,tblReps[id],0))</f>
        <v>4</v>
      </c>
      <c r="K3301" s="25" t="str">
        <f>INDEX(tblRegions[name],MATCH(J3301,tblRegions[id],0))</f>
        <v>West</v>
      </c>
    </row>
    <row r="3302" spans="1:11" ht="15" customHeight="1" x14ac:dyDescent="0.3">
      <c r="A3302" s="25">
        <f>Raw_Orders!A3302</f>
        <v>3301</v>
      </c>
      <c r="B3302" s="25">
        <f>Raw_Orders!B3302</f>
        <v>3511</v>
      </c>
      <c r="C3302" s="30">
        <f>INT(Raw_Orders!C3302)</f>
        <v>42714</v>
      </c>
      <c r="D3302" s="25">
        <f t="shared" si="153"/>
        <v>2016</v>
      </c>
      <c r="E3302" s="25">
        <f t="shared" si="154"/>
        <v>12</v>
      </c>
      <c r="F3302" s="25" t="str">
        <f t="shared" si="155"/>
        <v>Dec</v>
      </c>
      <c r="G3302" s="25">
        <f>Raw_Orders!G3302</f>
        <v>506</v>
      </c>
      <c r="H3302" s="29">
        <f>Raw_Orders!K3302</f>
        <v>2567.5</v>
      </c>
      <c r="I3302" s="25">
        <f>INDEX(tblAccounts[sales_rep_id],MATCH(B3302,tblAccounts[id],0))</f>
        <v>321910</v>
      </c>
      <c r="J3302" s="25">
        <f>INDEX(tblReps[region_id],MATCH(I3302,tblReps[id],0))</f>
        <v>4</v>
      </c>
      <c r="K3302" s="25" t="str">
        <f>INDEX(tblRegions[name],MATCH(J3302,tblRegions[id],0))</f>
        <v>West</v>
      </c>
    </row>
    <row r="3303" spans="1:11" ht="15" customHeight="1" x14ac:dyDescent="0.3">
      <c r="A3303" s="25">
        <f>Raw_Orders!A3303</f>
        <v>3302</v>
      </c>
      <c r="B3303" s="25">
        <f>Raw_Orders!B3303</f>
        <v>3521</v>
      </c>
      <c r="C3303" s="30">
        <f>INT(Raw_Orders!C3303)</f>
        <v>42734</v>
      </c>
      <c r="D3303" s="25">
        <f t="shared" si="153"/>
        <v>2016</v>
      </c>
      <c r="E3303" s="25">
        <f t="shared" si="154"/>
        <v>12</v>
      </c>
      <c r="F3303" s="25" t="str">
        <f t="shared" si="155"/>
        <v>Dec</v>
      </c>
      <c r="G3303" s="25">
        <f>Raw_Orders!G3303</f>
        <v>195</v>
      </c>
      <c r="H3303" s="29">
        <f>Raw_Orders!K3303</f>
        <v>1003.05</v>
      </c>
      <c r="I3303" s="25">
        <f>INDEX(tblAccounts[sales_rep_id],MATCH(B3303,tblAccounts[id],0))</f>
        <v>321920</v>
      </c>
      <c r="J3303" s="25">
        <f>INDEX(tblReps[region_id],MATCH(I3303,tblReps[id],0))</f>
        <v>4</v>
      </c>
      <c r="K3303" s="25" t="str">
        <f>INDEX(tblRegions[name],MATCH(J3303,tblRegions[id],0))</f>
        <v>West</v>
      </c>
    </row>
    <row r="3304" spans="1:11" ht="15" customHeight="1" x14ac:dyDescent="0.3">
      <c r="A3304" s="25">
        <f>Raw_Orders!A3304</f>
        <v>3303</v>
      </c>
      <c r="B3304" s="25">
        <f>Raw_Orders!B3304</f>
        <v>3531</v>
      </c>
      <c r="C3304" s="30">
        <f>INT(Raw_Orders!C3304)</f>
        <v>42158</v>
      </c>
      <c r="D3304" s="25">
        <f t="shared" si="153"/>
        <v>2015</v>
      </c>
      <c r="E3304" s="25">
        <f t="shared" si="154"/>
        <v>6</v>
      </c>
      <c r="F3304" s="25" t="str">
        <f t="shared" si="155"/>
        <v>Jun</v>
      </c>
      <c r="G3304" s="25">
        <f>Raw_Orders!G3304</f>
        <v>305</v>
      </c>
      <c r="H3304" s="29">
        <f>Raw_Orders!K3304</f>
        <v>1925.12</v>
      </c>
      <c r="I3304" s="25">
        <f>INDEX(tblAccounts[sales_rep_id],MATCH(B3304,tblAccounts[id],0))</f>
        <v>321930</v>
      </c>
      <c r="J3304" s="25">
        <f>INDEX(tblReps[region_id],MATCH(I3304,tblReps[id],0))</f>
        <v>4</v>
      </c>
      <c r="K3304" s="25" t="str">
        <f>INDEX(tblRegions[name],MATCH(J3304,tblRegions[id],0))</f>
        <v>West</v>
      </c>
    </row>
    <row r="3305" spans="1:11" ht="15" customHeight="1" x14ac:dyDescent="0.3">
      <c r="A3305" s="25">
        <f>Raw_Orders!A3305</f>
        <v>3304</v>
      </c>
      <c r="B3305" s="25">
        <f>Raw_Orders!B3305</f>
        <v>3531</v>
      </c>
      <c r="C3305" s="30">
        <f>INT(Raw_Orders!C3305)</f>
        <v>42187</v>
      </c>
      <c r="D3305" s="25">
        <f t="shared" si="153"/>
        <v>2015</v>
      </c>
      <c r="E3305" s="25">
        <f t="shared" si="154"/>
        <v>7</v>
      </c>
      <c r="F3305" s="25" t="str">
        <f t="shared" si="155"/>
        <v>Jul</v>
      </c>
      <c r="G3305" s="25">
        <f>Raw_Orders!G3305</f>
        <v>176</v>
      </c>
      <c r="H3305" s="29">
        <f>Raw_Orders!K3305</f>
        <v>940.13</v>
      </c>
      <c r="I3305" s="25">
        <f>INDEX(tblAccounts[sales_rep_id],MATCH(B3305,tblAccounts[id],0))</f>
        <v>321930</v>
      </c>
      <c r="J3305" s="25">
        <f>INDEX(tblReps[region_id],MATCH(I3305,tblReps[id],0))</f>
        <v>4</v>
      </c>
      <c r="K3305" s="25" t="str">
        <f>INDEX(tblRegions[name],MATCH(J3305,tblRegions[id],0))</f>
        <v>West</v>
      </c>
    </row>
    <row r="3306" spans="1:11" ht="15" customHeight="1" x14ac:dyDescent="0.3">
      <c r="A3306" s="25">
        <f>Raw_Orders!A3306</f>
        <v>3305</v>
      </c>
      <c r="B3306" s="25">
        <f>Raw_Orders!B3306</f>
        <v>3531</v>
      </c>
      <c r="C3306" s="30">
        <f>INT(Raw_Orders!C3306)</f>
        <v>42216</v>
      </c>
      <c r="D3306" s="25">
        <f t="shared" si="153"/>
        <v>2015</v>
      </c>
      <c r="E3306" s="25">
        <f t="shared" si="154"/>
        <v>7</v>
      </c>
      <c r="F3306" s="25" t="str">
        <f t="shared" si="155"/>
        <v>Jul</v>
      </c>
      <c r="G3306" s="25">
        <f>Raw_Orders!G3306</f>
        <v>246</v>
      </c>
      <c r="H3306" s="29">
        <f>Raw_Orders!K3306</f>
        <v>1466.01</v>
      </c>
      <c r="I3306" s="25">
        <f>INDEX(tblAccounts[sales_rep_id],MATCH(B3306,tblAccounts[id],0))</f>
        <v>321930</v>
      </c>
      <c r="J3306" s="25">
        <f>INDEX(tblReps[region_id],MATCH(I3306,tblReps[id],0))</f>
        <v>4</v>
      </c>
      <c r="K3306" s="25" t="str">
        <f>INDEX(tblRegions[name],MATCH(J3306,tblRegions[id],0))</f>
        <v>West</v>
      </c>
    </row>
    <row r="3307" spans="1:11" ht="15" customHeight="1" x14ac:dyDescent="0.3">
      <c r="A3307" s="25">
        <f>Raw_Orders!A3307</f>
        <v>3306</v>
      </c>
      <c r="B3307" s="25">
        <f>Raw_Orders!B3307</f>
        <v>3531</v>
      </c>
      <c r="C3307" s="30">
        <f>INT(Raw_Orders!C3307)</f>
        <v>42246</v>
      </c>
      <c r="D3307" s="25">
        <f t="shared" si="153"/>
        <v>2015</v>
      </c>
      <c r="E3307" s="25">
        <f t="shared" si="154"/>
        <v>8</v>
      </c>
      <c r="F3307" s="25" t="str">
        <f t="shared" si="155"/>
        <v>Aug</v>
      </c>
      <c r="G3307" s="25">
        <f>Raw_Orders!G3307</f>
        <v>228</v>
      </c>
      <c r="H3307" s="29">
        <f>Raw_Orders!K3307</f>
        <v>1302.31</v>
      </c>
      <c r="I3307" s="25">
        <f>INDEX(tblAccounts[sales_rep_id],MATCH(B3307,tblAccounts[id],0))</f>
        <v>321930</v>
      </c>
      <c r="J3307" s="25">
        <f>INDEX(tblReps[region_id],MATCH(I3307,tblReps[id],0))</f>
        <v>4</v>
      </c>
      <c r="K3307" s="25" t="str">
        <f>INDEX(tblRegions[name],MATCH(J3307,tblRegions[id],0))</f>
        <v>West</v>
      </c>
    </row>
    <row r="3308" spans="1:11" ht="15" customHeight="1" x14ac:dyDescent="0.3">
      <c r="A3308" s="25">
        <f>Raw_Orders!A3308</f>
        <v>3307</v>
      </c>
      <c r="B3308" s="25">
        <f>Raw_Orders!B3308</f>
        <v>3531</v>
      </c>
      <c r="C3308" s="30">
        <f>INT(Raw_Orders!C3308)</f>
        <v>42275</v>
      </c>
      <c r="D3308" s="25">
        <f t="shared" si="153"/>
        <v>2015</v>
      </c>
      <c r="E3308" s="25">
        <f t="shared" si="154"/>
        <v>9</v>
      </c>
      <c r="F3308" s="25" t="str">
        <f t="shared" si="155"/>
        <v>Sep</v>
      </c>
      <c r="G3308" s="25">
        <f>Raw_Orders!G3308</f>
        <v>165</v>
      </c>
      <c r="H3308" s="29">
        <f>Raw_Orders!K3308</f>
        <v>888.35</v>
      </c>
      <c r="I3308" s="25">
        <f>INDEX(tblAccounts[sales_rep_id],MATCH(B3308,tblAccounts[id],0))</f>
        <v>321930</v>
      </c>
      <c r="J3308" s="25">
        <f>INDEX(tblReps[region_id],MATCH(I3308,tblReps[id],0))</f>
        <v>4</v>
      </c>
      <c r="K3308" s="25" t="str">
        <f>INDEX(tblRegions[name],MATCH(J3308,tblRegions[id],0))</f>
        <v>West</v>
      </c>
    </row>
    <row r="3309" spans="1:11" ht="15" customHeight="1" x14ac:dyDescent="0.3">
      <c r="A3309" s="25">
        <f>Raw_Orders!A3309</f>
        <v>3308</v>
      </c>
      <c r="B3309" s="25">
        <f>Raw_Orders!B3309</f>
        <v>3531</v>
      </c>
      <c r="C3309" s="30">
        <f>INT(Raw_Orders!C3309)</f>
        <v>42305</v>
      </c>
      <c r="D3309" s="25">
        <f t="shared" si="153"/>
        <v>2015</v>
      </c>
      <c r="E3309" s="25">
        <f t="shared" si="154"/>
        <v>10</v>
      </c>
      <c r="F3309" s="25" t="str">
        <f t="shared" si="155"/>
        <v>Oct</v>
      </c>
      <c r="G3309" s="25">
        <f>Raw_Orders!G3309</f>
        <v>185</v>
      </c>
      <c r="H3309" s="29">
        <f>Raw_Orders!K3309</f>
        <v>952.54</v>
      </c>
      <c r="I3309" s="25">
        <f>INDEX(tblAccounts[sales_rep_id],MATCH(B3309,tblAccounts[id],0))</f>
        <v>321930</v>
      </c>
      <c r="J3309" s="25">
        <f>INDEX(tblReps[region_id],MATCH(I3309,tblReps[id],0))</f>
        <v>4</v>
      </c>
      <c r="K3309" s="25" t="str">
        <f>INDEX(tblRegions[name],MATCH(J3309,tblRegions[id],0))</f>
        <v>West</v>
      </c>
    </row>
    <row r="3310" spans="1:11" ht="15" customHeight="1" x14ac:dyDescent="0.3">
      <c r="A3310" s="25">
        <f>Raw_Orders!A3310</f>
        <v>3309</v>
      </c>
      <c r="B3310" s="25">
        <f>Raw_Orders!B3310</f>
        <v>3531</v>
      </c>
      <c r="C3310" s="30">
        <f>INT(Raw_Orders!C3310)</f>
        <v>42334</v>
      </c>
      <c r="D3310" s="25">
        <f t="shared" si="153"/>
        <v>2015</v>
      </c>
      <c r="E3310" s="25">
        <f t="shared" si="154"/>
        <v>11</v>
      </c>
      <c r="F3310" s="25" t="str">
        <f t="shared" si="155"/>
        <v>Nov</v>
      </c>
      <c r="G3310" s="25">
        <f>Raw_Orders!G3310</f>
        <v>948</v>
      </c>
      <c r="H3310" s="29">
        <f>Raw_Orders!K3310</f>
        <v>4868.2</v>
      </c>
      <c r="I3310" s="25">
        <f>INDEX(tblAccounts[sales_rep_id],MATCH(B3310,tblAccounts[id],0))</f>
        <v>321930</v>
      </c>
      <c r="J3310" s="25">
        <f>INDEX(tblReps[region_id],MATCH(I3310,tblReps[id],0))</f>
        <v>4</v>
      </c>
      <c r="K3310" s="25" t="str">
        <f>INDEX(tblRegions[name],MATCH(J3310,tblRegions[id],0))</f>
        <v>West</v>
      </c>
    </row>
    <row r="3311" spans="1:11" ht="15" customHeight="1" x14ac:dyDescent="0.3">
      <c r="A3311" s="25">
        <f>Raw_Orders!A3311</f>
        <v>3310</v>
      </c>
      <c r="B3311" s="25">
        <f>Raw_Orders!B3311</f>
        <v>3531</v>
      </c>
      <c r="C3311" s="30">
        <f>INT(Raw_Orders!C3311)</f>
        <v>42363</v>
      </c>
      <c r="D3311" s="25">
        <f t="shared" si="153"/>
        <v>2015</v>
      </c>
      <c r="E3311" s="25">
        <f t="shared" si="154"/>
        <v>12</v>
      </c>
      <c r="F3311" s="25" t="str">
        <f t="shared" si="155"/>
        <v>Dec</v>
      </c>
      <c r="G3311" s="25">
        <f>Raw_Orders!G3311</f>
        <v>218</v>
      </c>
      <c r="H3311" s="29">
        <f>Raw_Orders!K3311</f>
        <v>1237.3499999999999</v>
      </c>
      <c r="I3311" s="25">
        <f>INDEX(tblAccounts[sales_rep_id],MATCH(B3311,tblAccounts[id],0))</f>
        <v>321930</v>
      </c>
      <c r="J3311" s="25">
        <f>INDEX(tblReps[region_id],MATCH(I3311,tblReps[id],0))</f>
        <v>4</v>
      </c>
      <c r="K3311" s="25" t="str">
        <f>INDEX(tblRegions[name],MATCH(J3311,tblRegions[id],0))</f>
        <v>West</v>
      </c>
    </row>
    <row r="3312" spans="1:11" ht="15" customHeight="1" x14ac:dyDescent="0.3">
      <c r="A3312" s="25">
        <f>Raw_Orders!A3312</f>
        <v>3311</v>
      </c>
      <c r="B3312" s="25">
        <f>Raw_Orders!B3312</f>
        <v>3531</v>
      </c>
      <c r="C3312" s="30">
        <f>INT(Raw_Orders!C3312)</f>
        <v>42422</v>
      </c>
      <c r="D3312" s="25">
        <f t="shared" si="153"/>
        <v>2016</v>
      </c>
      <c r="E3312" s="25">
        <f t="shared" si="154"/>
        <v>2</v>
      </c>
      <c r="F3312" s="25" t="str">
        <f t="shared" si="155"/>
        <v>Feb</v>
      </c>
      <c r="G3312" s="25">
        <f>Raw_Orders!G3312</f>
        <v>159</v>
      </c>
      <c r="H3312" s="29">
        <f>Raw_Orders!K3312</f>
        <v>853.41</v>
      </c>
      <c r="I3312" s="25">
        <f>INDEX(tblAccounts[sales_rep_id],MATCH(B3312,tblAccounts[id],0))</f>
        <v>321930</v>
      </c>
      <c r="J3312" s="25">
        <f>INDEX(tblReps[region_id],MATCH(I3312,tblReps[id],0))</f>
        <v>4</v>
      </c>
      <c r="K3312" s="25" t="str">
        <f>INDEX(tblRegions[name],MATCH(J3312,tblRegions[id],0))</f>
        <v>West</v>
      </c>
    </row>
    <row r="3313" spans="1:11" ht="15" customHeight="1" x14ac:dyDescent="0.3">
      <c r="A3313" s="25">
        <f>Raw_Orders!A3313</f>
        <v>3312</v>
      </c>
      <c r="B3313" s="25">
        <f>Raw_Orders!B3313</f>
        <v>3531</v>
      </c>
      <c r="C3313" s="30">
        <f>INT(Raw_Orders!C3313)</f>
        <v>42452</v>
      </c>
      <c r="D3313" s="25">
        <f t="shared" si="153"/>
        <v>2016</v>
      </c>
      <c r="E3313" s="25">
        <f t="shared" si="154"/>
        <v>3</v>
      </c>
      <c r="F3313" s="25" t="str">
        <f t="shared" si="155"/>
        <v>Mar</v>
      </c>
      <c r="G3313" s="25">
        <f>Raw_Orders!G3313</f>
        <v>132</v>
      </c>
      <c r="H3313" s="29">
        <f>Raw_Orders!K3313</f>
        <v>658.68</v>
      </c>
      <c r="I3313" s="25">
        <f>INDEX(tblAccounts[sales_rep_id],MATCH(B3313,tblAccounts[id],0))</f>
        <v>321930</v>
      </c>
      <c r="J3313" s="25">
        <f>INDEX(tblReps[region_id],MATCH(I3313,tblReps[id],0))</f>
        <v>4</v>
      </c>
      <c r="K3313" s="25" t="str">
        <f>INDEX(tblRegions[name],MATCH(J3313,tblRegions[id],0))</f>
        <v>West</v>
      </c>
    </row>
    <row r="3314" spans="1:11" ht="15" customHeight="1" x14ac:dyDescent="0.3">
      <c r="A3314" s="25">
        <f>Raw_Orders!A3314</f>
        <v>3313</v>
      </c>
      <c r="B3314" s="25">
        <f>Raw_Orders!B3314</f>
        <v>3531</v>
      </c>
      <c r="C3314" s="30">
        <f>INT(Raw_Orders!C3314)</f>
        <v>42481</v>
      </c>
      <c r="D3314" s="25">
        <f t="shared" si="153"/>
        <v>2016</v>
      </c>
      <c r="E3314" s="25">
        <f t="shared" si="154"/>
        <v>4</v>
      </c>
      <c r="F3314" s="25" t="str">
        <f t="shared" si="155"/>
        <v>Apr</v>
      </c>
      <c r="G3314" s="25">
        <f>Raw_Orders!G3314</f>
        <v>180</v>
      </c>
      <c r="H3314" s="29">
        <f>Raw_Orders!K3314</f>
        <v>1010.88</v>
      </c>
      <c r="I3314" s="25">
        <f>INDEX(tblAccounts[sales_rep_id],MATCH(B3314,tblAccounts[id],0))</f>
        <v>321930</v>
      </c>
      <c r="J3314" s="25">
        <f>INDEX(tblReps[region_id],MATCH(I3314,tblReps[id],0))</f>
        <v>4</v>
      </c>
      <c r="K3314" s="25" t="str">
        <f>INDEX(tblRegions[name],MATCH(J3314,tblRegions[id],0))</f>
        <v>West</v>
      </c>
    </row>
    <row r="3315" spans="1:11" ht="15" customHeight="1" x14ac:dyDescent="0.3">
      <c r="A3315" s="25">
        <f>Raw_Orders!A3315</f>
        <v>3314</v>
      </c>
      <c r="B3315" s="25">
        <f>Raw_Orders!B3315</f>
        <v>3531</v>
      </c>
      <c r="C3315" s="30">
        <f>INT(Raw_Orders!C3315)</f>
        <v>42511</v>
      </c>
      <c r="D3315" s="25">
        <f t="shared" si="153"/>
        <v>2016</v>
      </c>
      <c r="E3315" s="25">
        <f t="shared" si="154"/>
        <v>5</v>
      </c>
      <c r="F3315" s="25" t="str">
        <f t="shared" si="155"/>
        <v>May</v>
      </c>
      <c r="G3315" s="25">
        <f>Raw_Orders!G3315</f>
        <v>191</v>
      </c>
      <c r="H3315" s="29">
        <f>Raw_Orders!K3315</f>
        <v>1037.5999999999999</v>
      </c>
      <c r="I3315" s="25">
        <f>INDEX(tblAccounts[sales_rep_id],MATCH(B3315,tblAccounts[id],0))</f>
        <v>321930</v>
      </c>
      <c r="J3315" s="25">
        <f>INDEX(tblReps[region_id],MATCH(I3315,tblReps[id],0))</f>
        <v>4</v>
      </c>
      <c r="K3315" s="25" t="str">
        <f>INDEX(tblRegions[name],MATCH(J3315,tblRegions[id],0))</f>
        <v>West</v>
      </c>
    </row>
    <row r="3316" spans="1:11" ht="15" customHeight="1" x14ac:dyDescent="0.3">
      <c r="A3316" s="25">
        <f>Raw_Orders!A3316</f>
        <v>3315</v>
      </c>
      <c r="B3316" s="25">
        <f>Raw_Orders!B3316</f>
        <v>3531</v>
      </c>
      <c r="C3316" s="30">
        <f>INT(Raw_Orders!C3316)</f>
        <v>42570</v>
      </c>
      <c r="D3316" s="25">
        <f t="shared" si="153"/>
        <v>2016</v>
      </c>
      <c r="E3316" s="25">
        <f t="shared" si="154"/>
        <v>7</v>
      </c>
      <c r="F3316" s="25" t="str">
        <f t="shared" si="155"/>
        <v>Jul</v>
      </c>
      <c r="G3316" s="25">
        <f>Raw_Orders!G3316</f>
        <v>185</v>
      </c>
      <c r="H3316" s="29">
        <f>Raw_Orders!K3316</f>
        <v>986.32</v>
      </c>
      <c r="I3316" s="25">
        <f>INDEX(tblAccounts[sales_rep_id],MATCH(B3316,tblAccounts[id],0))</f>
        <v>321930</v>
      </c>
      <c r="J3316" s="25">
        <f>INDEX(tblReps[region_id],MATCH(I3316,tblReps[id],0))</f>
        <v>4</v>
      </c>
      <c r="K3316" s="25" t="str">
        <f>INDEX(tblRegions[name],MATCH(J3316,tblRegions[id],0))</f>
        <v>West</v>
      </c>
    </row>
    <row r="3317" spans="1:11" ht="15" customHeight="1" x14ac:dyDescent="0.3">
      <c r="A3317" s="25">
        <f>Raw_Orders!A3317</f>
        <v>3316</v>
      </c>
      <c r="B3317" s="25">
        <f>Raw_Orders!B3317</f>
        <v>3531</v>
      </c>
      <c r="C3317" s="30">
        <f>INT(Raw_Orders!C3317)</f>
        <v>42600</v>
      </c>
      <c r="D3317" s="25">
        <f t="shared" si="153"/>
        <v>2016</v>
      </c>
      <c r="E3317" s="25">
        <f t="shared" si="154"/>
        <v>8</v>
      </c>
      <c r="F3317" s="25" t="str">
        <f t="shared" si="155"/>
        <v>Aug</v>
      </c>
      <c r="G3317" s="25">
        <f>Raw_Orders!G3317</f>
        <v>251</v>
      </c>
      <c r="H3317" s="29">
        <f>Raw_Orders!K3317</f>
        <v>1522.49</v>
      </c>
      <c r="I3317" s="25">
        <f>INDEX(tblAccounts[sales_rep_id],MATCH(B3317,tblAccounts[id],0))</f>
        <v>321930</v>
      </c>
      <c r="J3317" s="25">
        <f>INDEX(tblReps[region_id],MATCH(I3317,tblReps[id],0))</f>
        <v>4</v>
      </c>
      <c r="K3317" s="25" t="str">
        <f>INDEX(tblRegions[name],MATCH(J3317,tblRegions[id],0))</f>
        <v>West</v>
      </c>
    </row>
    <row r="3318" spans="1:11" ht="15" customHeight="1" x14ac:dyDescent="0.3">
      <c r="A3318" s="25">
        <f>Raw_Orders!A3318</f>
        <v>3317</v>
      </c>
      <c r="B3318" s="25">
        <f>Raw_Orders!B3318</f>
        <v>3531</v>
      </c>
      <c r="C3318" s="30">
        <f>INT(Raw_Orders!C3318)</f>
        <v>42630</v>
      </c>
      <c r="D3318" s="25">
        <f t="shared" si="153"/>
        <v>2016</v>
      </c>
      <c r="E3318" s="25">
        <f t="shared" si="154"/>
        <v>9</v>
      </c>
      <c r="F3318" s="25" t="str">
        <f t="shared" si="155"/>
        <v>Sep</v>
      </c>
      <c r="G3318" s="25">
        <f>Raw_Orders!G3318</f>
        <v>139</v>
      </c>
      <c r="H3318" s="29">
        <f>Raw_Orders!K3318</f>
        <v>718.61</v>
      </c>
      <c r="I3318" s="25">
        <f>INDEX(tblAccounts[sales_rep_id],MATCH(B3318,tblAccounts[id],0))</f>
        <v>321930</v>
      </c>
      <c r="J3318" s="25">
        <f>INDEX(tblReps[region_id],MATCH(I3318,tblReps[id],0))</f>
        <v>4</v>
      </c>
      <c r="K3318" s="25" t="str">
        <f>INDEX(tblRegions[name],MATCH(J3318,tblRegions[id],0))</f>
        <v>West</v>
      </c>
    </row>
    <row r="3319" spans="1:11" ht="15" customHeight="1" x14ac:dyDescent="0.3">
      <c r="A3319" s="25">
        <f>Raw_Orders!A3319</f>
        <v>3318</v>
      </c>
      <c r="B3319" s="25">
        <f>Raw_Orders!B3319</f>
        <v>3531</v>
      </c>
      <c r="C3319" s="30">
        <f>INT(Raw_Orders!C3319)</f>
        <v>42659</v>
      </c>
      <c r="D3319" s="25">
        <f t="shared" si="153"/>
        <v>2016</v>
      </c>
      <c r="E3319" s="25">
        <f t="shared" si="154"/>
        <v>10</v>
      </c>
      <c r="F3319" s="25" t="str">
        <f t="shared" si="155"/>
        <v>Oct</v>
      </c>
      <c r="G3319" s="25">
        <f>Raw_Orders!G3319</f>
        <v>186</v>
      </c>
      <c r="H3319" s="29">
        <f>Raw_Orders!K3319</f>
        <v>998.16</v>
      </c>
      <c r="I3319" s="25">
        <f>INDEX(tblAccounts[sales_rep_id],MATCH(B3319,tblAccounts[id],0))</f>
        <v>321930</v>
      </c>
      <c r="J3319" s="25">
        <f>INDEX(tblReps[region_id],MATCH(I3319,tblReps[id],0))</f>
        <v>4</v>
      </c>
      <c r="K3319" s="25" t="str">
        <f>INDEX(tblRegions[name],MATCH(J3319,tblRegions[id],0))</f>
        <v>West</v>
      </c>
    </row>
    <row r="3320" spans="1:11" ht="15" customHeight="1" x14ac:dyDescent="0.3">
      <c r="A3320" s="25">
        <f>Raw_Orders!A3320</f>
        <v>3319</v>
      </c>
      <c r="B3320" s="25">
        <f>Raw_Orders!B3320</f>
        <v>3531</v>
      </c>
      <c r="C3320" s="30">
        <f>INT(Raw_Orders!C3320)</f>
        <v>42689</v>
      </c>
      <c r="D3320" s="25">
        <f t="shared" si="153"/>
        <v>2016</v>
      </c>
      <c r="E3320" s="25">
        <f t="shared" si="154"/>
        <v>11</v>
      </c>
      <c r="F3320" s="25" t="str">
        <f t="shared" si="155"/>
        <v>Nov</v>
      </c>
      <c r="G3320" s="25">
        <f>Raw_Orders!G3320</f>
        <v>102</v>
      </c>
      <c r="H3320" s="29">
        <f>Raw_Orders!K3320</f>
        <v>562.19000000000005</v>
      </c>
      <c r="I3320" s="25">
        <f>INDEX(tblAccounts[sales_rep_id],MATCH(B3320,tblAccounts[id],0))</f>
        <v>321930</v>
      </c>
      <c r="J3320" s="25">
        <f>INDEX(tblReps[region_id],MATCH(I3320,tblReps[id],0))</f>
        <v>4</v>
      </c>
      <c r="K3320" s="25" t="str">
        <f>INDEX(tblRegions[name],MATCH(J3320,tblRegions[id],0))</f>
        <v>West</v>
      </c>
    </row>
    <row r="3321" spans="1:11" ht="15" customHeight="1" x14ac:dyDescent="0.3">
      <c r="A3321" s="25">
        <f>Raw_Orders!A3321</f>
        <v>3320</v>
      </c>
      <c r="B3321" s="25">
        <f>Raw_Orders!B3321</f>
        <v>3531</v>
      </c>
      <c r="C3321" s="30">
        <f>INT(Raw_Orders!C3321)</f>
        <v>42719</v>
      </c>
      <c r="D3321" s="25">
        <f t="shared" si="153"/>
        <v>2016</v>
      </c>
      <c r="E3321" s="25">
        <f t="shared" si="154"/>
        <v>12</v>
      </c>
      <c r="F3321" s="25" t="str">
        <f t="shared" si="155"/>
        <v>Dec</v>
      </c>
      <c r="G3321" s="25">
        <f>Raw_Orders!G3321</f>
        <v>202</v>
      </c>
      <c r="H3321" s="29">
        <f>Raw_Orders!K3321</f>
        <v>1100.5999999999999</v>
      </c>
      <c r="I3321" s="25">
        <f>INDEX(tblAccounts[sales_rep_id],MATCH(B3321,tblAccounts[id],0))</f>
        <v>321930</v>
      </c>
      <c r="J3321" s="25">
        <f>INDEX(tblReps[region_id],MATCH(I3321,tblReps[id],0))</f>
        <v>4</v>
      </c>
      <c r="K3321" s="25" t="str">
        <f>INDEX(tblRegions[name],MATCH(J3321,tblRegions[id],0))</f>
        <v>West</v>
      </c>
    </row>
    <row r="3322" spans="1:11" ht="15" customHeight="1" x14ac:dyDescent="0.3">
      <c r="A3322" s="25">
        <f>Raw_Orders!A3322</f>
        <v>3321</v>
      </c>
      <c r="B3322" s="25">
        <f>Raw_Orders!B3322</f>
        <v>3541</v>
      </c>
      <c r="C3322" s="30">
        <f>INT(Raw_Orders!C3322)</f>
        <v>42467</v>
      </c>
      <c r="D3322" s="25">
        <f t="shared" si="153"/>
        <v>2016</v>
      </c>
      <c r="E3322" s="25">
        <f t="shared" si="154"/>
        <v>4</v>
      </c>
      <c r="F3322" s="25" t="str">
        <f t="shared" si="155"/>
        <v>Apr</v>
      </c>
      <c r="G3322" s="25">
        <f>Raw_Orders!G3322</f>
        <v>793</v>
      </c>
      <c r="H3322" s="29">
        <f>Raw_Orders!K3322</f>
        <v>3999.57</v>
      </c>
      <c r="I3322" s="25">
        <f>INDEX(tblAccounts[sales_rep_id],MATCH(B3322,tblAccounts[id],0))</f>
        <v>321940</v>
      </c>
      <c r="J3322" s="25">
        <f>INDEX(tblReps[region_id],MATCH(I3322,tblReps[id],0))</f>
        <v>4</v>
      </c>
      <c r="K3322" s="25" t="str">
        <f>INDEX(tblRegions[name],MATCH(J3322,tblRegions[id],0))</f>
        <v>West</v>
      </c>
    </row>
    <row r="3323" spans="1:11" ht="15" customHeight="1" x14ac:dyDescent="0.3">
      <c r="A3323" s="25">
        <f>Raw_Orders!A3323</f>
        <v>3322</v>
      </c>
      <c r="B3323" s="25">
        <f>Raw_Orders!B3323</f>
        <v>3541</v>
      </c>
      <c r="C3323" s="30">
        <f>INT(Raw_Orders!C3323)</f>
        <v>42497</v>
      </c>
      <c r="D3323" s="25">
        <f t="shared" si="153"/>
        <v>2016</v>
      </c>
      <c r="E3323" s="25">
        <f t="shared" si="154"/>
        <v>5</v>
      </c>
      <c r="F3323" s="25" t="str">
        <f t="shared" si="155"/>
        <v>May</v>
      </c>
      <c r="G3323" s="25">
        <f>Raw_Orders!G3323</f>
        <v>600</v>
      </c>
      <c r="H3323" s="29">
        <f>Raw_Orders!K3323</f>
        <v>3236.66</v>
      </c>
      <c r="I3323" s="25">
        <f>INDEX(tblAccounts[sales_rep_id],MATCH(B3323,tblAccounts[id],0))</f>
        <v>321940</v>
      </c>
      <c r="J3323" s="25">
        <f>INDEX(tblReps[region_id],MATCH(I3323,tblReps[id],0))</f>
        <v>4</v>
      </c>
      <c r="K3323" s="25" t="str">
        <f>INDEX(tblRegions[name],MATCH(J3323,tblRegions[id],0))</f>
        <v>West</v>
      </c>
    </row>
    <row r="3324" spans="1:11" ht="15" customHeight="1" x14ac:dyDescent="0.3">
      <c r="A3324" s="25">
        <f>Raw_Orders!A3324</f>
        <v>3323</v>
      </c>
      <c r="B3324" s="25">
        <f>Raw_Orders!B3324</f>
        <v>3541</v>
      </c>
      <c r="C3324" s="30">
        <f>INT(Raw_Orders!C3324)</f>
        <v>42526</v>
      </c>
      <c r="D3324" s="25">
        <f t="shared" si="153"/>
        <v>2016</v>
      </c>
      <c r="E3324" s="25">
        <f t="shared" si="154"/>
        <v>6</v>
      </c>
      <c r="F3324" s="25" t="str">
        <f t="shared" si="155"/>
        <v>Jun</v>
      </c>
      <c r="G3324" s="25">
        <f>Raw_Orders!G3324</f>
        <v>428</v>
      </c>
      <c r="H3324" s="29">
        <f>Raw_Orders!K3324</f>
        <v>2158.2199999999998</v>
      </c>
      <c r="I3324" s="25">
        <f>INDEX(tblAccounts[sales_rep_id],MATCH(B3324,tblAccounts[id],0))</f>
        <v>321940</v>
      </c>
      <c r="J3324" s="25">
        <f>INDEX(tblReps[region_id],MATCH(I3324,tblReps[id],0))</f>
        <v>4</v>
      </c>
      <c r="K3324" s="25" t="str">
        <f>INDEX(tblRegions[name],MATCH(J3324,tblRegions[id],0))</f>
        <v>West</v>
      </c>
    </row>
    <row r="3325" spans="1:11" ht="15" customHeight="1" x14ac:dyDescent="0.3">
      <c r="A3325" s="25">
        <f>Raw_Orders!A3325</f>
        <v>3324</v>
      </c>
      <c r="B3325" s="25">
        <f>Raw_Orders!B3325</f>
        <v>3541</v>
      </c>
      <c r="C3325" s="30">
        <f>INT(Raw_Orders!C3325)</f>
        <v>42555</v>
      </c>
      <c r="D3325" s="25">
        <f t="shared" si="153"/>
        <v>2016</v>
      </c>
      <c r="E3325" s="25">
        <f t="shared" si="154"/>
        <v>7</v>
      </c>
      <c r="F3325" s="25" t="str">
        <f t="shared" si="155"/>
        <v>Jul</v>
      </c>
      <c r="G3325" s="25">
        <f>Raw_Orders!G3325</f>
        <v>577</v>
      </c>
      <c r="H3325" s="29">
        <f>Raw_Orders!K3325</f>
        <v>3093.9</v>
      </c>
      <c r="I3325" s="25">
        <f>INDEX(tblAccounts[sales_rep_id],MATCH(B3325,tblAccounts[id],0))</f>
        <v>321940</v>
      </c>
      <c r="J3325" s="25">
        <f>INDEX(tblReps[region_id],MATCH(I3325,tblReps[id],0))</f>
        <v>4</v>
      </c>
      <c r="K3325" s="25" t="str">
        <f>INDEX(tblRegions[name],MATCH(J3325,tblRegions[id],0))</f>
        <v>West</v>
      </c>
    </row>
    <row r="3326" spans="1:11" ht="15" customHeight="1" x14ac:dyDescent="0.3">
      <c r="A3326" s="25">
        <f>Raw_Orders!A3326</f>
        <v>3325</v>
      </c>
      <c r="B3326" s="25">
        <f>Raw_Orders!B3326</f>
        <v>3541</v>
      </c>
      <c r="C3326" s="30">
        <f>INT(Raw_Orders!C3326)</f>
        <v>42584</v>
      </c>
      <c r="D3326" s="25">
        <f t="shared" si="153"/>
        <v>2016</v>
      </c>
      <c r="E3326" s="25">
        <f t="shared" si="154"/>
        <v>8</v>
      </c>
      <c r="F3326" s="25" t="str">
        <f t="shared" si="155"/>
        <v>Aug</v>
      </c>
      <c r="G3326" s="25">
        <f>Raw_Orders!G3326</f>
        <v>555</v>
      </c>
      <c r="H3326" s="29">
        <f>Raw_Orders!K3326</f>
        <v>2911.48</v>
      </c>
      <c r="I3326" s="25">
        <f>INDEX(tblAccounts[sales_rep_id],MATCH(B3326,tblAccounts[id],0))</f>
        <v>321940</v>
      </c>
      <c r="J3326" s="25">
        <f>INDEX(tblReps[region_id],MATCH(I3326,tblReps[id],0))</f>
        <v>4</v>
      </c>
      <c r="K3326" s="25" t="str">
        <f>INDEX(tblRegions[name],MATCH(J3326,tblRegions[id],0))</f>
        <v>West</v>
      </c>
    </row>
    <row r="3327" spans="1:11" ht="15" customHeight="1" x14ac:dyDescent="0.3">
      <c r="A3327" s="25">
        <f>Raw_Orders!A3327</f>
        <v>3326</v>
      </c>
      <c r="B3327" s="25">
        <f>Raw_Orders!B3327</f>
        <v>3541</v>
      </c>
      <c r="C3327" s="30">
        <f>INT(Raw_Orders!C3327)</f>
        <v>42614</v>
      </c>
      <c r="D3327" s="25">
        <f t="shared" si="153"/>
        <v>2016</v>
      </c>
      <c r="E3327" s="25">
        <f t="shared" si="154"/>
        <v>9</v>
      </c>
      <c r="F3327" s="25" t="str">
        <f t="shared" si="155"/>
        <v>Sep</v>
      </c>
      <c r="G3327" s="25">
        <f>Raw_Orders!G3327</f>
        <v>536</v>
      </c>
      <c r="H3327" s="29">
        <f>Raw_Orders!K3327</f>
        <v>2730.92</v>
      </c>
      <c r="I3327" s="25">
        <f>INDEX(tblAccounts[sales_rep_id],MATCH(B3327,tblAccounts[id],0))</f>
        <v>321940</v>
      </c>
      <c r="J3327" s="25">
        <f>INDEX(tblReps[region_id],MATCH(I3327,tblReps[id],0))</f>
        <v>4</v>
      </c>
      <c r="K3327" s="25" t="str">
        <f>INDEX(tblRegions[name],MATCH(J3327,tblRegions[id],0))</f>
        <v>West</v>
      </c>
    </row>
    <row r="3328" spans="1:11" ht="15" customHeight="1" x14ac:dyDescent="0.3">
      <c r="A3328" s="25">
        <f>Raw_Orders!A3328</f>
        <v>3327</v>
      </c>
      <c r="B3328" s="25">
        <f>Raw_Orders!B3328</f>
        <v>3541</v>
      </c>
      <c r="C3328" s="30">
        <f>INT(Raw_Orders!C3328)</f>
        <v>42644</v>
      </c>
      <c r="D3328" s="25">
        <f t="shared" si="153"/>
        <v>2016</v>
      </c>
      <c r="E3328" s="25">
        <f t="shared" si="154"/>
        <v>10</v>
      </c>
      <c r="F3328" s="25" t="str">
        <f t="shared" si="155"/>
        <v>Oct</v>
      </c>
      <c r="G3328" s="25">
        <f>Raw_Orders!G3328</f>
        <v>486</v>
      </c>
      <c r="H3328" s="29">
        <f>Raw_Orders!K3328</f>
        <v>2515.89</v>
      </c>
      <c r="I3328" s="25">
        <f>INDEX(tblAccounts[sales_rep_id],MATCH(B3328,tblAccounts[id],0))</f>
        <v>321940</v>
      </c>
      <c r="J3328" s="25">
        <f>INDEX(tblReps[region_id],MATCH(I3328,tblReps[id],0))</f>
        <v>4</v>
      </c>
      <c r="K3328" s="25" t="str">
        <f>INDEX(tblRegions[name],MATCH(J3328,tblRegions[id],0))</f>
        <v>West</v>
      </c>
    </row>
    <row r="3329" spans="1:11" ht="15" customHeight="1" x14ac:dyDescent="0.3">
      <c r="A3329" s="25">
        <f>Raw_Orders!A3329</f>
        <v>3328</v>
      </c>
      <c r="B3329" s="25">
        <f>Raw_Orders!B3329</f>
        <v>3541</v>
      </c>
      <c r="C3329" s="30">
        <f>INT(Raw_Orders!C3329)</f>
        <v>42674</v>
      </c>
      <c r="D3329" s="25">
        <f t="shared" si="153"/>
        <v>2016</v>
      </c>
      <c r="E3329" s="25">
        <f t="shared" si="154"/>
        <v>10</v>
      </c>
      <c r="F3329" s="25" t="str">
        <f t="shared" si="155"/>
        <v>Oct</v>
      </c>
      <c r="G3329" s="25">
        <f>Raw_Orders!G3329</f>
        <v>521</v>
      </c>
      <c r="H3329" s="29">
        <f>Raw_Orders!K3329</f>
        <v>2636.09</v>
      </c>
      <c r="I3329" s="25">
        <f>INDEX(tblAccounts[sales_rep_id],MATCH(B3329,tblAccounts[id],0))</f>
        <v>321940</v>
      </c>
      <c r="J3329" s="25">
        <f>INDEX(tblReps[region_id],MATCH(I3329,tblReps[id],0))</f>
        <v>4</v>
      </c>
      <c r="K3329" s="25" t="str">
        <f>INDEX(tblRegions[name],MATCH(J3329,tblRegions[id],0))</f>
        <v>West</v>
      </c>
    </row>
    <row r="3330" spans="1:11" ht="15" customHeight="1" x14ac:dyDescent="0.3">
      <c r="A3330" s="25">
        <f>Raw_Orders!A3330</f>
        <v>3329</v>
      </c>
      <c r="B3330" s="25">
        <f>Raw_Orders!B3330</f>
        <v>3541</v>
      </c>
      <c r="C3330" s="30">
        <f>INT(Raw_Orders!C3330)</f>
        <v>42704</v>
      </c>
      <c r="D3330" s="25">
        <f t="shared" ref="D3330:D3393" si="156">YEAR(C3330)</f>
        <v>2016</v>
      </c>
      <c r="E3330" s="25">
        <f t="shared" ref="E3330:E3393" si="157">MONTH(C3330)</f>
        <v>11</v>
      </c>
      <c r="F3330" s="25" t="str">
        <f t="shared" ref="F3330:F3393" si="158">TEXT(C3330,"mmm")</f>
        <v>Nov</v>
      </c>
      <c r="G3330" s="25">
        <f>Raw_Orders!G3330</f>
        <v>493</v>
      </c>
      <c r="H3330" s="29">
        <f>Raw_Orders!K3330</f>
        <v>2527</v>
      </c>
      <c r="I3330" s="25">
        <f>INDEX(tblAccounts[sales_rep_id],MATCH(B3330,tblAccounts[id],0))</f>
        <v>321940</v>
      </c>
      <c r="J3330" s="25">
        <f>INDEX(tblReps[region_id],MATCH(I3330,tblReps[id],0))</f>
        <v>4</v>
      </c>
      <c r="K3330" s="25" t="str">
        <f>INDEX(tblRegions[name],MATCH(J3330,tblRegions[id],0))</f>
        <v>West</v>
      </c>
    </row>
    <row r="3331" spans="1:11" ht="15" customHeight="1" x14ac:dyDescent="0.3">
      <c r="A3331" s="25">
        <f>Raw_Orders!A3331</f>
        <v>3330</v>
      </c>
      <c r="B3331" s="25">
        <f>Raw_Orders!B3331</f>
        <v>3541</v>
      </c>
      <c r="C3331" s="30">
        <f>INT(Raw_Orders!C3331)</f>
        <v>42733</v>
      </c>
      <c r="D3331" s="25">
        <f t="shared" si="156"/>
        <v>2016</v>
      </c>
      <c r="E3331" s="25">
        <f t="shared" si="157"/>
        <v>12</v>
      </c>
      <c r="F3331" s="25" t="str">
        <f t="shared" si="158"/>
        <v>Dec</v>
      </c>
      <c r="G3331" s="25">
        <f>Raw_Orders!G3331</f>
        <v>1173</v>
      </c>
      <c r="H3331" s="29">
        <f>Raw_Orders!K3331</f>
        <v>8006.71</v>
      </c>
      <c r="I3331" s="25">
        <f>INDEX(tblAccounts[sales_rep_id],MATCH(B3331,tblAccounts[id],0))</f>
        <v>321940</v>
      </c>
      <c r="J3331" s="25">
        <f>INDEX(tblReps[region_id],MATCH(I3331,tblReps[id],0))</f>
        <v>4</v>
      </c>
      <c r="K3331" s="25" t="str">
        <f>INDEX(tblRegions[name],MATCH(J3331,tblRegions[id],0))</f>
        <v>West</v>
      </c>
    </row>
    <row r="3332" spans="1:11" ht="15" customHeight="1" x14ac:dyDescent="0.3">
      <c r="A3332" s="25">
        <f>Raw_Orders!A3332</f>
        <v>3331</v>
      </c>
      <c r="B3332" s="25">
        <f>Raw_Orders!B3332</f>
        <v>3551</v>
      </c>
      <c r="C3332" s="30">
        <f>INT(Raw_Orders!C3332)</f>
        <v>42124</v>
      </c>
      <c r="D3332" s="25">
        <f t="shared" si="156"/>
        <v>2015</v>
      </c>
      <c r="E3332" s="25">
        <f t="shared" si="157"/>
        <v>4</v>
      </c>
      <c r="F3332" s="25" t="str">
        <f t="shared" si="158"/>
        <v>Apr</v>
      </c>
      <c r="G3332" s="25">
        <f>Raw_Orders!G3332</f>
        <v>564</v>
      </c>
      <c r="H3332" s="29">
        <f>Raw_Orders!K3332</f>
        <v>2916.96</v>
      </c>
      <c r="I3332" s="25">
        <f>INDEX(tblAccounts[sales_rep_id],MATCH(B3332,tblAccounts[id],0))</f>
        <v>321950</v>
      </c>
      <c r="J3332" s="25">
        <f>INDEX(tblReps[region_id],MATCH(I3332,tblReps[id],0))</f>
        <v>4</v>
      </c>
      <c r="K3332" s="25" t="str">
        <f>INDEX(tblRegions[name],MATCH(J3332,tblRegions[id],0))</f>
        <v>West</v>
      </c>
    </row>
    <row r="3333" spans="1:11" ht="15" customHeight="1" x14ac:dyDescent="0.3">
      <c r="A3333" s="25">
        <f>Raw_Orders!A3333</f>
        <v>3332</v>
      </c>
      <c r="B3333" s="25">
        <f>Raw_Orders!B3333</f>
        <v>3551</v>
      </c>
      <c r="C3333" s="30">
        <f>INT(Raw_Orders!C3333)</f>
        <v>42154</v>
      </c>
      <c r="D3333" s="25">
        <f t="shared" si="156"/>
        <v>2015</v>
      </c>
      <c r="E3333" s="25">
        <f t="shared" si="157"/>
        <v>5</v>
      </c>
      <c r="F3333" s="25" t="str">
        <f t="shared" si="158"/>
        <v>May</v>
      </c>
      <c r="G3333" s="25">
        <f>Raw_Orders!G3333</f>
        <v>546</v>
      </c>
      <c r="H3333" s="29">
        <f>Raw_Orders!K3333</f>
        <v>2829.56</v>
      </c>
      <c r="I3333" s="25">
        <f>INDEX(tblAccounts[sales_rep_id],MATCH(B3333,tblAccounts[id],0))</f>
        <v>321950</v>
      </c>
      <c r="J3333" s="25">
        <f>INDEX(tblReps[region_id],MATCH(I3333,tblReps[id],0))</f>
        <v>4</v>
      </c>
      <c r="K3333" s="25" t="str">
        <f>INDEX(tblRegions[name],MATCH(J3333,tblRegions[id],0))</f>
        <v>West</v>
      </c>
    </row>
    <row r="3334" spans="1:11" ht="15" customHeight="1" x14ac:dyDescent="0.3">
      <c r="A3334" s="25">
        <f>Raw_Orders!A3334</f>
        <v>3333</v>
      </c>
      <c r="B3334" s="25">
        <f>Raw_Orders!B3334</f>
        <v>3551</v>
      </c>
      <c r="C3334" s="30">
        <f>INT(Raw_Orders!C3334)</f>
        <v>42183</v>
      </c>
      <c r="D3334" s="25">
        <f t="shared" si="156"/>
        <v>2015</v>
      </c>
      <c r="E3334" s="25">
        <f t="shared" si="157"/>
        <v>6</v>
      </c>
      <c r="F3334" s="25" t="str">
        <f t="shared" si="158"/>
        <v>Jun</v>
      </c>
      <c r="G3334" s="25">
        <f>Raw_Orders!G3334</f>
        <v>692</v>
      </c>
      <c r="H3334" s="29">
        <f>Raw_Orders!K3334</f>
        <v>3940.58</v>
      </c>
      <c r="I3334" s="25">
        <f>INDEX(tblAccounts[sales_rep_id],MATCH(B3334,tblAccounts[id],0))</f>
        <v>321950</v>
      </c>
      <c r="J3334" s="25">
        <f>INDEX(tblReps[region_id],MATCH(I3334,tblReps[id],0))</f>
        <v>4</v>
      </c>
      <c r="K3334" s="25" t="str">
        <f>INDEX(tblRegions[name],MATCH(J3334,tblRegions[id],0))</f>
        <v>West</v>
      </c>
    </row>
    <row r="3335" spans="1:11" ht="15" customHeight="1" x14ac:dyDescent="0.3">
      <c r="A3335" s="25">
        <f>Raw_Orders!A3335</f>
        <v>3334</v>
      </c>
      <c r="B3335" s="25">
        <f>Raw_Orders!B3335</f>
        <v>3551</v>
      </c>
      <c r="C3335" s="30">
        <f>INT(Raw_Orders!C3335)</f>
        <v>42213</v>
      </c>
      <c r="D3335" s="25">
        <f t="shared" si="156"/>
        <v>2015</v>
      </c>
      <c r="E3335" s="25">
        <f t="shared" si="157"/>
        <v>7</v>
      </c>
      <c r="F3335" s="25" t="str">
        <f t="shared" si="158"/>
        <v>Jul</v>
      </c>
      <c r="G3335" s="25">
        <f>Raw_Orders!G3335</f>
        <v>538</v>
      </c>
      <c r="H3335" s="29">
        <f>Raw_Orders!K3335</f>
        <v>2737.16</v>
      </c>
      <c r="I3335" s="25">
        <f>INDEX(tblAccounts[sales_rep_id],MATCH(B3335,tblAccounts[id],0))</f>
        <v>321950</v>
      </c>
      <c r="J3335" s="25">
        <f>INDEX(tblReps[region_id],MATCH(I3335,tblReps[id],0))</f>
        <v>4</v>
      </c>
      <c r="K3335" s="25" t="str">
        <f>INDEX(tblRegions[name],MATCH(J3335,tblRegions[id],0))</f>
        <v>West</v>
      </c>
    </row>
    <row r="3336" spans="1:11" ht="15" customHeight="1" x14ac:dyDescent="0.3">
      <c r="A3336" s="25">
        <f>Raw_Orders!A3336</f>
        <v>3335</v>
      </c>
      <c r="B3336" s="25">
        <f>Raw_Orders!B3336</f>
        <v>3551</v>
      </c>
      <c r="C3336" s="30">
        <f>INT(Raw_Orders!C3336)</f>
        <v>42242</v>
      </c>
      <c r="D3336" s="25">
        <f t="shared" si="156"/>
        <v>2015</v>
      </c>
      <c r="E3336" s="25">
        <f t="shared" si="157"/>
        <v>8</v>
      </c>
      <c r="F3336" s="25" t="str">
        <f t="shared" si="158"/>
        <v>Aug</v>
      </c>
      <c r="G3336" s="25">
        <f>Raw_Orders!G3336</f>
        <v>509</v>
      </c>
      <c r="H3336" s="29">
        <f>Raw_Orders!K3336</f>
        <v>2578.08</v>
      </c>
      <c r="I3336" s="25">
        <f>INDEX(tblAccounts[sales_rep_id],MATCH(B3336,tblAccounts[id],0))</f>
        <v>321950</v>
      </c>
      <c r="J3336" s="25">
        <f>INDEX(tblReps[region_id],MATCH(I3336,tblReps[id],0))</f>
        <v>4</v>
      </c>
      <c r="K3336" s="25" t="str">
        <f>INDEX(tblRegions[name],MATCH(J3336,tblRegions[id],0))</f>
        <v>West</v>
      </c>
    </row>
    <row r="3337" spans="1:11" ht="15" customHeight="1" x14ac:dyDescent="0.3">
      <c r="A3337" s="25">
        <f>Raw_Orders!A3337</f>
        <v>3336</v>
      </c>
      <c r="B3337" s="25">
        <f>Raw_Orders!B3337</f>
        <v>3551</v>
      </c>
      <c r="C3337" s="30">
        <f>INT(Raw_Orders!C3337)</f>
        <v>42271</v>
      </c>
      <c r="D3337" s="25">
        <f t="shared" si="156"/>
        <v>2015</v>
      </c>
      <c r="E3337" s="25">
        <f t="shared" si="157"/>
        <v>9</v>
      </c>
      <c r="F3337" s="25" t="str">
        <f t="shared" si="158"/>
        <v>Sep</v>
      </c>
      <c r="G3337" s="25">
        <f>Raw_Orders!G3337</f>
        <v>525</v>
      </c>
      <c r="H3337" s="29">
        <f>Raw_Orders!K3337</f>
        <v>2649.77</v>
      </c>
      <c r="I3337" s="25">
        <f>INDEX(tblAccounts[sales_rep_id],MATCH(B3337,tblAccounts[id],0))</f>
        <v>321950</v>
      </c>
      <c r="J3337" s="25">
        <f>INDEX(tblReps[region_id],MATCH(I3337,tblReps[id],0))</f>
        <v>4</v>
      </c>
      <c r="K3337" s="25" t="str">
        <f>INDEX(tblRegions[name],MATCH(J3337,tblRegions[id],0))</f>
        <v>West</v>
      </c>
    </row>
    <row r="3338" spans="1:11" ht="15" customHeight="1" x14ac:dyDescent="0.3">
      <c r="A3338" s="25">
        <f>Raw_Orders!A3338</f>
        <v>3337</v>
      </c>
      <c r="B3338" s="25">
        <f>Raw_Orders!B3338</f>
        <v>3551</v>
      </c>
      <c r="C3338" s="30">
        <f>INT(Raw_Orders!C3338)</f>
        <v>42301</v>
      </c>
      <c r="D3338" s="25">
        <f t="shared" si="156"/>
        <v>2015</v>
      </c>
      <c r="E3338" s="25">
        <f t="shared" si="157"/>
        <v>10</v>
      </c>
      <c r="F3338" s="25" t="str">
        <f t="shared" si="158"/>
        <v>Oct</v>
      </c>
      <c r="G3338" s="25">
        <f>Raw_Orders!G3338</f>
        <v>503</v>
      </c>
      <c r="H3338" s="29">
        <f>Raw_Orders!K3338</f>
        <v>2552.4699999999998</v>
      </c>
      <c r="I3338" s="25">
        <f>INDEX(tblAccounts[sales_rep_id],MATCH(B3338,tblAccounts[id],0))</f>
        <v>321950</v>
      </c>
      <c r="J3338" s="25">
        <f>INDEX(tblReps[region_id],MATCH(I3338,tblReps[id],0))</f>
        <v>4</v>
      </c>
      <c r="K3338" s="25" t="str">
        <f>INDEX(tblRegions[name],MATCH(J3338,tblRegions[id],0))</f>
        <v>West</v>
      </c>
    </row>
    <row r="3339" spans="1:11" ht="15" customHeight="1" x14ac:dyDescent="0.3">
      <c r="A3339" s="25">
        <f>Raw_Orders!A3339</f>
        <v>3338</v>
      </c>
      <c r="B3339" s="25">
        <f>Raw_Orders!B3339</f>
        <v>3551</v>
      </c>
      <c r="C3339" s="30">
        <f>INT(Raw_Orders!C3339)</f>
        <v>42331</v>
      </c>
      <c r="D3339" s="25">
        <f t="shared" si="156"/>
        <v>2015</v>
      </c>
      <c r="E3339" s="25">
        <f t="shared" si="157"/>
        <v>11</v>
      </c>
      <c r="F3339" s="25" t="str">
        <f t="shared" si="158"/>
        <v>Nov</v>
      </c>
      <c r="G3339" s="25">
        <f>Raw_Orders!G3339</f>
        <v>600</v>
      </c>
      <c r="H3339" s="29">
        <f>Raw_Orders!K3339</f>
        <v>3159.89</v>
      </c>
      <c r="I3339" s="25">
        <f>INDEX(tblAccounts[sales_rep_id],MATCH(B3339,tblAccounts[id],0))</f>
        <v>321950</v>
      </c>
      <c r="J3339" s="25">
        <f>INDEX(tblReps[region_id],MATCH(I3339,tblReps[id],0))</f>
        <v>4</v>
      </c>
      <c r="K3339" s="25" t="str">
        <f>INDEX(tblRegions[name],MATCH(J3339,tblRegions[id],0))</f>
        <v>West</v>
      </c>
    </row>
    <row r="3340" spans="1:11" ht="15" customHeight="1" x14ac:dyDescent="0.3">
      <c r="A3340" s="25">
        <f>Raw_Orders!A3340</f>
        <v>3339</v>
      </c>
      <c r="B3340" s="25">
        <f>Raw_Orders!B3340</f>
        <v>3551</v>
      </c>
      <c r="C3340" s="30">
        <f>INT(Raw_Orders!C3340)</f>
        <v>42360</v>
      </c>
      <c r="D3340" s="25">
        <f t="shared" si="156"/>
        <v>2015</v>
      </c>
      <c r="E3340" s="25">
        <f t="shared" si="157"/>
        <v>12</v>
      </c>
      <c r="F3340" s="25" t="str">
        <f t="shared" si="158"/>
        <v>Dec</v>
      </c>
      <c r="G3340" s="25">
        <f>Raw_Orders!G3340</f>
        <v>597</v>
      </c>
      <c r="H3340" s="29">
        <f>Raw_Orders!K3340</f>
        <v>3265.98</v>
      </c>
      <c r="I3340" s="25">
        <f>INDEX(tblAccounts[sales_rep_id],MATCH(B3340,tblAccounts[id],0))</f>
        <v>321950</v>
      </c>
      <c r="J3340" s="25">
        <f>INDEX(tblReps[region_id],MATCH(I3340,tblReps[id],0))</f>
        <v>4</v>
      </c>
      <c r="K3340" s="25" t="str">
        <f>INDEX(tblRegions[name],MATCH(J3340,tblRegions[id],0))</f>
        <v>West</v>
      </c>
    </row>
    <row r="3341" spans="1:11" ht="15" customHeight="1" x14ac:dyDescent="0.3">
      <c r="A3341" s="25">
        <f>Raw_Orders!A3341</f>
        <v>3340</v>
      </c>
      <c r="B3341" s="25">
        <f>Raw_Orders!B3341</f>
        <v>3551</v>
      </c>
      <c r="C3341" s="30">
        <f>INT(Raw_Orders!C3341)</f>
        <v>42389</v>
      </c>
      <c r="D3341" s="25">
        <f t="shared" si="156"/>
        <v>2016</v>
      </c>
      <c r="E3341" s="25">
        <f t="shared" si="157"/>
        <v>1</v>
      </c>
      <c r="F3341" s="25" t="str">
        <f t="shared" si="158"/>
        <v>Jan</v>
      </c>
      <c r="G3341" s="25">
        <f>Raw_Orders!G3341</f>
        <v>538</v>
      </c>
      <c r="H3341" s="29">
        <f>Raw_Orders!K3341</f>
        <v>2807.89</v>
      </c>
      <c r="I3341" s="25">
        <f>INDEX(tblAccounts[sales_rep_id],MATCH(B3341,tblAccounts[id],0))</f>
        <v>321950</v>
      </c>
      <c r="J3341" s="25">
        <f>INDEX(tblReps[region_id],MATCH(I3341,tblReps[id],0))</f>
        <v>4</v>
      </c>
      <c r="K3341" s="25" t="str">
        <f>INDEX(tblRegions[name],MATCH(J3341,tblRegions[id],0))</f>
        <v>West</v>
      </c>
    </row>
    <row r="3342" spans="1:11" ht="15" customHeight="1" x14ac:dyDescent="0.3">
      <c r="A3342" s="25">
        <f>Raw_Orders!A3342</f>
        <v>3341</v>
      </c>
      <c r="B3342" s="25">
        <f>Raw_Orders!B3342</f>
        <v>3551</v>
      </c>
      <c r="C3342" s="30">
        <f>INT(Raw_Orders!C3342)</f>
        <v>42419</v>
      </c>
      <c r="D3342" s="25">
        <f t="shared" si="156"/>
        <v>2016</v>
      </c>
      <c r="E3342" s="25">
        <f t="shared" si="157"/>
        <v>2</v>
      </c>
      <c r="F3342" s="25" t="str">
        <f t="shared" si="158"/>
        <v>Feb</v>
      </c>
      <c r="G3342" s="25">
        <f>Raw_Orders!G3342</f>
        <v>512</v>
      </c>
      <c r="H3342" s="29">
        <f>Raw_Orders!K3342</f>
        <v>2604.96</v>
      </c>
      <c r="I3342" s="25">
        <f>INDEX(tblAccounts[sales_rep_id],MATCH(B3342,tblAccounts[id],0))</f>
        <v>321950</v>
      </c>
      <c r="J3342" s="25">
        <f>INDEX(tblReps[region_id],MATCH(I3342,tblReps[id],0))</f>
        <v>4</v>
      </c>
      <c r="K3342" s="25" t="str">
        <f>INDEX(tblRegions[name],MATCH(J3342,tblRegions[id],0))</f>
        <v>West</v>
      </c>
    </row>
    <row r="3343" spans="1:11" ht="15" customHeight="1" x14ac:dyDescent="0.3">
      <c r="A3343" s="25">
        <f>Raw_Orders!A3343</f>
        <v>3342</v>
      </c>
      <c r="B3343" s="25">
        <f>Raw_Orders!B3343</f>
        <v>3551</v>
      </c>
      <c r="C3343" s="30">
        <f>INT(Raw_Orders!C3343)</f>
        <v>42448</v>
      </c>
      <c r="D3343" s="25">
        <f t="shared" si="156"/>
        <v>2016</v>
      </c>
      <c r="E3343" s="25">
        <f t="shared" si="157"/>
        <v>3</v>
      </c>
      <c r="F3343" s="25" t="str">
        <f t="shared" si="158"/>
        <v>Mar</v>
      </c>
      <c r="G3343" s="25">
        <f>Raw_Orders!G3343</f>
        <v>506</v>
      </c>
      <c r="H3343" s="29">
        <f>Raw_Orders!K3343</f>
        <v>2541.1999999999998</v>
      </c>
      <c r="I3343" s="25">
        <f>INDEX(tblAccounts[sales_rep_id],MATCH(B3343,tblAccounts[id],0))</f>
        <v>321950</v>
      </c>
      <c r="J3343" s="25">
        <f>INDEX(tblReps[region_id],MATCH(I3343,tblReps[id],0))</f>
        <v>4</v>
      </c>
      <c r="K3343" s="25" t="str">
        <f>INDEX(tblRegions[name],MATCH(J3343,tblRegions[id],0))</f>
        <v>West</v>
      </c>
    </row>
    <row r="3344" spans="1:11" ht="15" customHeight="1" x14ac:dyDescent="0.3">
      <c r="A3344" s="25">
        <f>Raw_Orders!A3344</f>
        <v>3343</v>
      </c>
      <c r="B3344" s="25">
        <f>Raw_Orders!B3344</f>
        <v>3551</v>
      </c>
      <c r="C3344" s="30">
        <f>INT(Raw_Orders!C3344)</f>
        <v>42477</v>
      </c>
      <c r="D3344" s="25">
        <f t="shared" si="156"/>
        <v>2016</v>
      </c>
      <c r="E3344" s="25">
        <f t="shared" si="157"/>
        <v>4</v>
      </c>
      <c r="F3344" s="25" t="str">
        <f t="shared" si="158"/>
        <v>Apr</v>
      </c>
      <c r="G3344" s="25">
        <f>Raw_Orders!G3344</f>
        <v>543</v>
      </c>
      <c r="H3344" s="29">
        <f>Raw_Orders!K3344</f>
        <v>2830.85</v>
      </c>
      <c r="I3344" s="25">
        <f>INDEX(tblAccounts[sales_rep_id],MATCH(B3344,tblAccounts[id],0))</f>
        <v>321950</v>
      </c>
      <c r="J3344" s="25">
        <f>INDEX(tblReps[region_id],MATCH(I3344,tblReps[id],0))</f>
        <v>4</v>
      </c>
      <c r="K3344" s="25" t="str">
        <f>INDEX(tblRegions[name],MATCH(J3344,tblRegions[id],0))</f>
        <v>West</v>
      </c>
    </row>
    <row r="3345" spans="1:11" ht="15" customHeight="1" x14ac:dyDescent="0.3">
      <c r="A3345" s="25">
        <f>Raw_Orders!A3345</f>
        <v>3344</v>
      </c>
      <c r="B3345" s="25">
        <f>Raw_Orders!B3345</f>
        <v>3551</v>
      </c>
      <c r="C3345" s="30">
        <f>INT(Raw_Orders!C3345)</f>
        <v>42506</v>
      </c>
      <c r="D3345" s="25">
        <f t="shared" si="156"/>
        <v>2016</v>
      </c>
      <c r="E3345" s="25">
        <f t="shared" si="157"/>
        <v>5</v>
      </c>
      <c r="F3345" s="25" t="str">
        <f t="shared" si="158"/>
        <v>May</v>
      </c>
      <c r="G3345" s="25">
        <f>Raw_Orders!G3345</f>
        <v>520</v>
      </c>
      <c r="H3345" s="29">
        <f>Raw_Orders!K3345</f>
        <v>2676.1</v>
      </c>
      <c r="I3345" s="25">
        <f>INDEX(tblAccounts[sales_rep_id],MATCH(B3345,tblAccounts[id],0))</f>
        <v>321950</v>
      </c>
      <c r="J3345" s="25">
        <f>INDEX(tblReps[region_id],MATCH(I3345,tblReps[id],0))</f>
        <v>4</v>
      </c>
      <c r="K3345" s="25" t="str">
        <f>INDEX(tblRegions[name],MATCH(J3345,tblRegions[id],0))</f>
        <v>West</v>
      </c>
    </row>
    <row r="3346" spans="1:11" ht="15" customHeight="1" x14ac:dyDescent="0.3">
      <c r="A3346" s="25">
        <f>Raw_Orders!A3346</f>
        <v>3345</v>
      </c>
      <c r="B3346" s="25">
        <f>Raw_Orders!B3346</f>
        <v>3551</v>
      </c>
      <c r="C3346" s="30">
        <f>INT(Raw_Orders!C3346)</f>
        <v>42536</v>
      </c>
      <c r="D3346" s="25">
        <f t="shared" si="156"/>
        <v>2016</v>
      </c>
      <c r="E3346" s="25">
        <f t="shared" si="157"/>
        <v>6</v>
      </c>
      <c r="F3346" s="25" t="str">
        <f t="shared" si="158"/>
        <v>Jun</v>
      </c>
      <c r="G3346" s="25">
        <f>Raw_Orders!G3346</f>
        <v>538</v>
      </c>
      <c r="H3346" s="29">
        <f>Raw_Orders!K3346</f>
        <v>2802.26</v>
      </c>
      <c r="I3346" s="25">
        <f>INDEX(tblAccounts[sales_rep_id],MATCH(B3346,tblAccounts[id],0))</f>
        <v>321950</v>
      </c>
      <c r="J3346" s="25">
        <f>INDEX(tblReps[region_id],MATCH(I3346,tblReps[id],0))</f>
        <v>4</v>
      </c>
      <c r="K3346" s="25" t="str">
        <f>INDEX(tblRegions[name],MATCH(J3346,tblRegions[id],0))</f>
        <v>West</v>
      </c>
    </row>
    <row r="3347" spans="1:11" ht="15" customHeight="1" x14ac:dyDescent="0.3">
      <c r="A3347" s="25">
        <f>Raw_Orders!A3347</f>
        <v>3346</v>
      </c>
      <c r="B3347" s="25">
        <f>Raw_Orders!B3347</f>
        <v>3551</v>
      </c>
      <c r="C3347" s="30">
        <f>INT(Raw_Orders!C3347)</f>
        <v>42565</v>
      </c>
      <c r="D3347" s="25">
        <f t="shared" si="156"/>
        <v>2016</v>
      </c>
      <c r="E3347" s="25">
        <f t="shared" si="157"/>
        <v>7</v>
      </c>
      <c r="F3347" s="25" t="str">
        <f t="shared" si="158"/>
        <v>Jul</v>
      </c>
      <c r="G3347" s="25">
        <f>Raw_Orders!G3347</f>
        <v>491</v>
      </c>
      <c r="H3347" s="29">
        <f>Raw_Orders!K3347</f>
        <v>2512.69</v>
      </c>
      <c r="I3347" s="25">
        <f>INDEX(tblAccounts[sales_rep_id],MATCH(B3347,tblAccounts[id],0))</f>
        <v>321950</v>
      </c>
      <c r="J3347" s="25">
        <f>INDEX(tblReps[region_id],MATCH(I3347,tblReps[id],0))</f>
        <v>4</v>
      </c>
      <c r="K3347" s="25" t="str">
        <f>INDEX(tblRegions[name],MATCH(J3347,tblRegions[id],0))</f>
        <v>West</v>
      </c>
    </row>
    <row r="3348" spans="1:11" ht="15" customHeight="1" x14ac:dyDescent="0.3">
      <c r="A3348" s="25">
        <f>Raw_Orders!A3348</f>
        <v>3347</v>
      </c>
      <c r="B3348" s="25">
        <f>Raw_Orders!B3348</f>
        <v>3551</v>
      </c>
      <c r="C3348" s="30">
        <f>INT(Raw_Orders!C3348)</f>
        <v>42594</v>
      </c>
      <c r="D3348" s="25">
        <f t="shared" si="156"/>
        <v>2016</v>
      </c>
      <c r="E3348" s="25">
        <f t="shared" si="157"/>
        <v>8</v>
      </c>
      <c r="F3348" s="25" t="str">
        <f t="shared" si="158"/>
        <v>Aug</v>
      </c>
      <c r="G3348" s="25">
        <f>Raw_Orders!G3348</f>
        <v>522</v>
      </c>
      <c r="H3348" s="29">
        <f>Raw_Orders!K3348</f>
        <v>2726.85</v>
      </c>
      <c r="I3348" s="25">
        <f>INDEX(tblAccounts[sales_rep_id],MATCH(B3348,tblAccounts[id],0))</f>
        <v>321950</v>
      </c>
      <c r="J3348" s="25">
        <f>INDEX(tblReps[region_id],MATCH(I3348,tblReps[id],0))</f>
        <v>4</v>
      </c>
      <c r="K3348" s="25" t="str">
        <f>INDEX(tblRegions[name],MATCH(J3348,tblRegions[id],0))</f>
        <v>West</v>
      </c>
    </row>
    <row r="3349" spans="1:11" ht="15" customHeight="1" x14ac:dyDescent="0.3">
      <c r="A3349" s="25">
        <f>Raw_Orders!A3349</f>
        <v>3348</v>
      </c>
      <c r="B3349" s="25">
        <f>Raw_Orders!B3349</f>
        <v>3551</v>
      </c>
      <c r="C3349" s="30">
        <f>INT(Raw_Orders!C3349)</f>
        <v>42624</v>
      </c>
      <c r="D3349" s="25">
        <f t="shared" si="156"/>
        <v>2016</v>
      </c>
      <c r="E3349" s="25">
        <f t="shared" si="157"/>
        <v>9</v>
      </c>
      <c r="F3349" s="25" t="str">
        <f t="shared" si="158"/>
        <v>Sep</v>
      </c>
      <c r="G3349" s="25">
        <f>Raw_Orders!G3349</f>
        <v>539</v>
      </c>
      <c r="H3349" s="29">
        <f>Raw_Orders!K3349</f>
        <v>2809.71</v>
      </c>
      <c r="I3349" s="25">
        <f>INDEX(tblAccounts[sales_rep_id],MATCH(B3349,tblAccounts[id],0))</f>
        <v>321950</v>
      </c>
      <c r="J3349" s="25">
        <f>INDEX(tblReps[region_id],MATCH(I3349,tblReps[id],0))</f>
        <v>4</v>
      </c>
      <c r="K3349" s="25" t="str">
        <f>INDEX(tblRegions[name],MATCH(J3349,tblRegions[id],0))</f>
        <v>West</v>
      </c>
    </row>
    <row r="3350" spans="1:11" ht="15" customHeight="1" x14ac:dyDescent="0.3">
      <c r="A3350" s="25">
        <f>Raw_Orders!A3350</f>
        <v>3349</v>
      </c>
      <c r="B3350" s="25">
        <f>Raw_Orders!B3350</f>
        <v>3551</v>
      </c>
      <c r="C3350" s="30">
        <f>INT(Raw_Orders!C3350)</f>
        <v>42653</v>
      </c>
      <c r="D3350" s="25">
        <f t="shared" si="156"/>
        <v>2016</v>
      </c>
      <c r="E3350" s="25">
        <f t="shared" si="157"/>
        <v>10</v>
      </c>
      <c r="F3350" s="25" t="str">
        <f t="shared" si="158"/>
        <v>Oct</v>
      </c>
      <c r="G3350" s="25">
        <f>Raw_Orders!G3350</f>
        <v>531</v>
      </c>
      <c r="H3350" s="29">
        <f>Raw_Orders!K3350</f>
        <v>2725.42</v>
      </c>
      <c r="I3350" s="25">
        <f>INDEX(tblAccounts[sales_rep_id],MATCH(B3350,tblAccounts[id],0))</f>
        <v>321950</v>
      </c>
      <c r="J3350" s="25">
        <f>INDEX(tblReps[region_id],MATCH(I3350,tblReps[id],0))</f>
        <v>4</v>
      </c>
      <c r="K3350" s="25" t="str">
        <f>INDEX(tblRegions[name],MATCH(J3350,tblRegions[id],0))</f>
        <v>West</v>
      </c>
    </row>
    <row r="3351" spans="1:11" ht="15" customHeight="1" x14ac:dyDescent="0.3">
      <c r="A3351" s="25">
        <f>Raw_Orders!A3351</f>
        <v>3350</v>
      </c>
      <c r="B3351" s="25">
        <f>Raw_Orders!B3351</f>
        <v>3551</v>
      </c>
      <c r="C3351" s="30">
        <f>INT(Raw_Orders!C3351)</f>
        <v>42682</v>
      </c>
      <c r="D3351" s="25">
        <f t="shared" si="156"/>
        <v>2016</v>
      </c>
      <c r="E3351" s="25">
        <f t="shared" si="157"/>
        <v>11</v>
      </c>
      <c r="F3351" s="25" t="str">
        <f t="shared" si="158"/>
        <v>Nov</v>
      </c>
      <c r="G3351" s="25">
        <f>Raw_Orders!G3351</f>
        <v>520</v>
      </c>
      <c r="H3351" s="29">
        <f>Raw_Orders!K3351</f>
        <v>2665.49</v>
      </c>
      <c r="I3351" s="25">
        <f>INDEX(tblAccounts[sales_rep_id],MATCH(B3351,tblAccounts[id],0))</f>
        <v>321950</v>
      </c>
      <c r="J3351" s="25">
        <f>INDEX(tblReps[region_id],MATCH(I3351,tblReps[id],0))</f>
        <v>4</v>
      </c>
      <c r="K3351" s="25" t="str">
        <f>INDEX(tblRegions[name],MATCH(J3351,tblRegions[id],0))</f>
        <v>West</v>
      </c>
    </row>
    <row r="3352" spans="1:11" ht="15" customHeight="1" x14ac:dyDescent="0.3">
      <c r="A3352" s="25">
        <f>Raw_Orders!A3352</f>
        <v>3351</v>
      </c>
      <c r="B3352" s="25">
        <f>Raw_Orders!B3352</f>
        <v>3551</v>
      </c>
      <c r="C3352" s="30">
        <f>INT(Raw_Orders!C3352)</f>
        <v>42711</v>
      </c>
      <c r="D3352" s="25">
        <f t="shared" si="156"/>
        <v>2016</v>
      </c>
      <c r="E3352" s="25">
        <f t="shared" si="157"/>
        <v>12</v>
      </c>
      <c r="F3352" s="25" t="str">
        <f t="shared" si="158"/>
        <v>Dec</v>
      </c>
      <c r="G3352" s="25">
        <f>Raw_Orders!G3352</f>
        <v>572</v>
      </c>
      <c r="H3352" s="29">
        <f>Raw_Orders!K3352</f>
        <v>3062.53</v>
      </c>
      <c r="I3352" s="25">
        <f>INDEX(tblAccounts[sales_rep_id],MATCH(B3352,tblAccounts[id],0))</f>
        <v>321950</v>
      </c>
      <c r="J3352" s="25">
        <f>INDEX(tblReps[region_id],MATCH(I3352,tblReps[id],0))</f>
        <v>4</v>
      </c>
      <c r="K3352" s="25" t="str">
        <f>INDEX(tblRegions[name],MATCH(J3352,tblRegions[id],0))</f>
        <v>West</v>
      </c>
    </row>
    <row r="3353" spans="1:11" ht="15" customHeight="1" x14ac:dyDescent="0.3">
      <c r="A3353" s="25">
        <f>Raw_Orders!A3353</f>
        <v>3352</v>
      </c>
      <c r="B3353" s="25">
        <f>Raw_Orders!B3353</f>
        <v>3561</v>
      </c>
      <c r="C3353" s="30">
        <f>INT(Raw_Orders!C3353)</f>
        <v>42553</v>
      </c>
      <c r="D3353" s="25">
        <f t="shared" si="156"/>
        <v>2016</v>
      </c>
      <c r="E3353" s="25">
        <f t="shared" si="157"/>
        <v>7</v>
      </c>
      <c r="F3353" s="25" t="str">
        <f t="shared" si="158"/>
        <v>Jul</v>
      </c>
      <c r="G3353" s="25">
        <f>Raw_Orders!G3353</f>
        <v>531</v>
      </c>
      <c r="H3353" s="29">
        <f>Raw_Orders!K3353</f>
        <v>2649.69</v>
      </c>
      <c r="I3353" s="25">
        <f>INDEX(tblAccounts[sales_rep_id],MATCH(B3353,tblAccounts[id],0))</f>
        <v>321960</v>
      </c>
      <c r="J3353" s="25">
        <f>INDEX(tblReps[region_id],MATCH(I3353,tblReps[id],0))</f>
        <v>4</v>
      </c>
      <c r="K3353" s="25" t="str">
        <f>INDEX(tblRegions[name],MATCH(J3353,tblRegions[id],0))</f>
        <v>West</v>
      </c>
    </row>
    <row r="3354" spans="1:11" ht="15" customHeight="1" x14ac:dyDescent="0.3">
      <c r="A3354" s="25">
        <f>Raw_Orders!A3354</f>
        <v>3353</v>
      </c>
      <c r="B3354" s="25">
        <f>Raw_Orders!B3354</f>
        <v>3561</v>
      </c>
      <c r="C3354" s="30">
        <f>INT(Raw_Orders!C3354)</f>
        <v>42582</v>
      </c>
      <c r="D3354" s="25">
        <f t="shared" si="156"/>
        <v>2016</v>
      </c>
      <c r="E3354" s="25">
        <f t="shared" si="157"/>
        <v>7</v>
      </c>
      <c r="F3354" s="25" t="str">
        <f t="shared" si="158"/>
        <v>Jul</v>
      </c>
      <c r="G3354" s="25">
        <f>Raw_Orders!G3354</f>
        <v>483</v>
      </c>
      <c r="H3354" s="29">
        <f>Raw_Orders!K3354</f>
        <v>2446.4499999999998</v>
      </c>
      <c r="I3354" s="25">
        <f>INDEX(tblAccounts[sales_rep_id],MATCH(B3354,tblAccounts[id],0))</f>
        <v>321960</v>
      </c>
      <c r="J3354" s="25">
        <f>INDEX(tblReps[region_id],MATCH(I3354,tblReps[id],0))</f>
        <v>4</v>
      </c>
      <c r="K3354" s="25" t="str">
        <f>INDEX(tblRegions[name],MATCH(J3354,tblRegions[id],0))</f>
        <v>West</v>
      </c>
    </row>
    <row r="3355" spans="1:11" ht="15" customHeight="1" x14ac:dyDescent="0.3">
      <c r="A3355" s="25">
        <f>Raw_Orders!A3355</f>
        <v>3354</v>
      </c>
      <c r="B3355" s="25">
        <f>Raw_Orders!B3355</f>
        <v>3561</v>
      </c>
      <c r="C3355" s="30">
        <f>INT(Raw_Orders!C3355)</f>
        <v>42612</v>
      </c>
      <c r="D3355" s="25">
        <f t="shared" si="156"/>
        <v>2016</v>
      </c>
      <c r="E3355" s="25">
        <f t="shared" si="157"/>
        <v>8</v>
      </c>
      <c r="F3355" s="25" t="str">
        <f t="shared" si="158"/>
        <v>Aug</v>
      </c>
      <c r="G3355" s="25">
        <f>Raw_Orders!G3355</f>
        <v>574</v>
      </c>
      <c r="H3355" s="29">
        <f>Raw_Orders!K3355</f>
        <v>3061.23</v>
      </c>
      <c r="I3355" s="25">
        <f>INDEX(tblAccounts[sales_rep_id],MATCH(B3355,tblAccounts[id],0))</f>
        <v>321960</v>
      </c>
      <c r="J3355" s="25">
        <f>INDEX(tblReps[region_id],MATCH(I3355,tblReps[id],0))</f>
        <v>4</v>
      </c>
      <c r="K3355" s="25" t="str">
        <f>INDEX(tblRegions[name],MATCH(J3355,tblRegions[id],0))</f>
        <v>West</v>
      </c>
    </row>
    <row r="3356" spans="1:11" ht="15" customHeight="1" x14ac:dyDescent="0.3">
      <c r="A3356" s="25">
        <f>Raw_Orders!A3356</f>
        <v>3355</v>
      </c>
      <c r="B3356" s="25">
        <f>Raw_Orders!B3356</f>
        <v>3561</v>
      </c>
      <c r="C3356" s="30">
        <f>INT(Raw_Orders!C3356)</f>
        <v>42641</v>
      </c>
      <c r="D3356" s="25">
        <f t="shared" si="156"/>
        <v>2016</v>
      </c>
      <c r="E3356" s="25">
        <f t="shared" si="157"/>
        <v>9</v>
      </c>
      <c r="F3356" s="25" t="str">
        <f t="shared" si="158"/>
        <v>Sep</v>
      </c>
      <c r="G3356" s="25">
        <f>Raw_Orders!G3356</f>
        <v>1364</v>
      </c>
      <c r="H3356" s="29">
        <f>Raw_Orders!K3356</f>
        <v>8963.31</v>
      </c>
      <c r="I3356" s="25">
        <f>INDEX(tblAccounts[sales_rep_id],MATCH(B3356,tblAccounts[id],0))</f>
        <v>321960</v>
      </c>
      <c r="J3356" s="25">
        <f>INDEX(tblReps[region_id],MATCH(I3356,tblReps[id],0))</f>
        <v>4</v>
      </c>
      <c r="K3356" s="25" t="str">
        <f>INDEX(tblRegions[name],MATCH(J3356,tblRegions[id],0))</f>
        <v>West</v>
      </c>
    </row>
    <row r="3357" spans="1:11" ht="15" customHeight="1" x14ac:dyDescent="0.3">
      <c r="A3357" s="25">
        <f>Raw_Orders!A3357</f>
        <v>3356</v>
      </c>
      <c r="B3357" s="25">
        <f>Raw_Orders!B3357</f>
        <v>3561</v>
      </c>
      <c r="C3357" s="30">
        <f>INT(Raw_Orders!C3357)</f>
        <v>42671</v>
      </c>
      <c r="D3357" s="25">
        <f t="shared" si="156"/>
        <v>2016</v>
      </c>
      <c r="E3357" s="25">
        <f t="shared" si="157"/>
        <v>10</v>
      </c>
      <c r="F3357" s="25" t="str">
        <f t="shared" si="158"/>
        <v>Oct</v>
      </c>
      <c r="G3357" s="25">
        <f>Raw_Orders!G3357</f>
        <v>481</v>
      </c>
      <c r="H3357" s="29">
        <f>Raw_Orders!K3357</f>
        <v>2473.38</v>
      </c>
      <c r="I3357" s="25">
        <f>INDEX(tblAccounts[sales_rep_id],MATCH(B3357,tblAccounts[id],0))</f>
        <v>321960</v>
      </c>
      <c r="J3357" s="25">
        <f>INDEX(tblReps[region_id],MATCH(I3357,tblReps[id],0))</f>
        <v>4</v>
      </c>
      <c r="K3357" s="25" t="str">
        <f>INDEX(tblRegions[name],MATCH(J3357,tblRegions[id],0))</f>
        <v>West</v>
      </c>
    </row>
    <row r="3358" spans="1:11" ht="15" customHeight="1" x14ac:dyDescent="0.3">
      <c r="A3358" s="25">
        <f>Raw_Orders!A3358</f>
        <v>3357</v>
      </c>
      <c r="B3358" s="25">
        <f>Raw_Orders!B3358</f>
        <v>3571</v>
      </c>
      <c r="C3358" s="30">
        <f>INT(Raw_Orders!C3358)</f>
        <v>42542</v>
      </c>
      <c r="D3358" s="25">
        <f t="shared" si="156"/>
        <v>2016</v>
      </c>
      <c r="E3358" s="25">
        <f t="shared" si="157"/>
        <v>6</v>
      </c>
      <c r="F3358" s="25" t="str">
        <f t="shared" si="158"/>
        <v>Jun</v>
      </c>
      <c r="G3358" s="25">
        <f>Raw_Orders!G3358</f>
        <v>526</v>
      </c>
      <c r="H3358" s="29">
        <f>Raw_Orders!K3358</f>
        <v>2659.17</v>
      </c>
      <c r="I3358" s="25">
        <f>INDEX(tblAccounts[sales_rep_id],MATCH(B3358,tblAccounts[id],0))</f>
        <v>321970</v>
      </c>
      <c r="J3358" s="25">
        <f>INDEX(tblReps[region_id],MATCH(I3358,tblReps[id],0))</f>
        <v>4</v>
      </c>
      <c r="K3358" s="25" t="str">
        <f>INDEX(tblRegions[name],MATCH(J3358,tblRegions[id],0))</f>
        <v>West</v>
      </c>
    </row>
    <row r="3359" spans="1:11" ht="15" customHeight="1" x14ac:dyDescent="0.3">
      <c r="A3359" s="25">
        <f>Raw_Orders!A3359</f>
        <v>3358</v>
      </c>
      <c r="B3359" s="25">
        <f>Raw_Orders!B3359</f>
        <v>3571</v>
      </c>
      <c r="C3359" s="30">
        <f>INT(Raw_Orders!C3359)</f>
        <v>42572</v>
      </c>
      <c r="D3359" s="25">
        <f t="shared" si="156"/>
        <v>2016</v>
      </c>
      <c r="E3359" s="25">
        <f t="shared" si="157"/>
        <v>7</v>
      </c>
      <c r="F3359" s="25" t="str">
        <f t="shared" si="158"/>
        <v>Jul</v>
      </c>
      <c r="G3359" s="25">
        <f>Raw_Orders!G3359</f>
        <v>523</v>
      </c>
      <c r="H3359" s="29">
        <f>Raw_Orders!K3359</f>
        <v>2622.29</v>
      </c>
      <c r="I3359" s="25">
        <f>INDEX(tblAccounts[sales_rep_id],MATCH(B3359,tblAccounts[id],0))</f>
        <v>321970</v>
      </c>
      <c r="J3359" s="25">
        <f>INDEX(tblReps[region_id],MATCH(I3359,tblReps[id],0))</f>
        <v>4</v>
      </c>
      <c r="K3359" s="25" t="str">
        <f>INDEX(tblRegions[name],MATCH(J3359,tblRegions[id],0))</f>
        <v>West</v>
      </c>
    </row>
    <row r="3360" spans="1:11" ht="15" customHeight="1" x14ac:dyDescent="0.3">
      <c r="A3360" s="25">
        <f>Raw_Orders!A3360</f>
        <v>3359</v>
      </c>
      <c r="B3360" s="25">
        <f>Raw_Orders!B3360</f>
        <v>3571</v>
      </c>
      <c r="C3360" s="30">
        <f>INT(Raw_Orders!C3360)</f>
        <v>42601</v>
      </c>
      <c r="D3360" s="25">
        <f t="shared" si="156"/>
        <v>2016</v>
      </c>
      <c r="E3360" s="25">
        <f t="shared" si="157"/>
        <v>8</v>
      </c>
      <c r="F3360" s="25" t="str">
        <f t="shared" si="158"/>
        <v>Aug</v>
      </c>
      <c r="G3360" s="25">
        <f>Raw_Orders!G3360</f>
        <v>467</v>
      </c>
      <c r="H3360" s="29">
        <f>Raw_Orders!K3360</f>
        <v>2355.37</v>
      </c>
      <c r="I3360" s="25">
        <f>INDEX(tblAccounts[sales_rep_id],MATCH(B3360,tblAccounts[id],0))</f>
        <v>321970</v>
      </c>
      <c r="J3360" s="25">
        <f>INDEX(tblReps[region_id],MATCH(I3360,tblReps[id],0))</f>
        <v>4</v>
      </c>
      <c r="K3360" s="25" t="str">
        <f>INDEX(tblRegions[name],MATCH(J3360,tblRegions[id],0))</f>
        <v>West</v>
      </c>
    </row>
    <row r="3361" spans="1:11" ht="15" customHeight="1" x14ac:dyDescent="0.3">
      <c r="A3361" s="25">
        <f>Raw_Orders!A3361</f>
        <v>3360</v>
      </c>
      <c r="B3361" s="25">
        <f>Raw_Orders!B3361</f>
        <v>3571</v>
      </c>
      <c r="C3361" s="30">
        <f>INT(Raw_Orders!C3361)</f>
        <v>42631</v>
      </c>
      <c r="D3361" s="25">
        <f t="shared" si="156"/>
        <v>2016</v>
      </c>
      <c r="E3361" s="25">
        <f t="shared" si="157"/>
        <v>9</v>
      </c>
      <c r="F3361" s="25" t="str">
        <f t="shared" si="158"/>
        <v>Sep</v>
      </c>
      <c r="G3361" s="25">
        <f>Raw_Orders!G3361</f>
        <v>560</v>
      </c>
      <c r="H3361" s="29">
        <f>Raw_Orders!K3361</f>
        <v>2874.48</v>
      </c>
      <c r="I3361" s="25">
        <f>INDEX(tblAccounts[sales_rep_id],MATCH(B3361,tblAccounts[id],0))</f>
        <v>321970</v>
      </c>
      <c r="J3361" s="25">
        <f>INDEX(tblReps[region_id],MATCH(I3361,tblReps[id],0))</f>
        <v>4</v>
      </c>
      <c r="K3361" s="25" t="str">
        <f>INDEX(tblRegions[name],MATCH(J3361,tblRegions[id],0))</f>
        <v>West</v>
      </c>
    </row>
    <row r="3362" spans="1:11" ht="15" customHeight="1" x14ac:dyDescent="0.3">
      <c r="A3362" s="25">
        <f>Raw_Orders!A3362</f>
        <v>3361</v>
      </c>
      <c r="B3362" s="25">
        <f>Raw_Orders!B3362</f>
        <v>3571</v>
      </c>
      <c r="C3362" s="30">
        <f>INT(Raw_Orders!C3362)</f>
        <v>42660</v>
      </c>
      <c r="D3362" s="25">
        <f t="shared" si="156"/>
        <v>2016</v>
      </c>
      <c r="E3362" s="25">
        <f t="shared" si="157"/>
        <v>10</v>
      </c>
      <c r="F3362" s="25" t="str">
        <f t="shared" si="158"/>
        <v>Oct</v>
      </c>
      <c r="G3362" s="25">
        <f>Raw_Orders!G3362</f>
        <v>457</v>
      </c>
      <c r="H3362" s="29">
        <f>Raw_Orders!K3362</f>
        <v>2304.84</v>
      </c>
      <c r="I3362" s="25">
        <f>INDEX(tblAccounts[sales_rep_id],MATCH(B3362,tblAccounts[id],0))</f>
        <v>321970</v>
      </c>
      <c r="J3362" s="25">
        <f>INDEX(tblReps[region_id],MATCH(I3362,tblReps[id],0))</f>
        <v>4</v>
      </c>
      <c r="K3362" s="25" t="str">
        <f>INDEX(tblRegions[name],MATCH(J3362,tblRegions[id],0))</f>
        <v>West</v>
      </c>
    </row>
    <row r="3363" spans="1:11" ht="15" customHeight="1" x14ac:dyDescent="0.3">
      <c r="A3363" s="25">
        <f>Raw_Orders!A3363</f>
        <v>3362</v>
      </c>
      <c r="B3363" s="25">
        <f>Raw_Orders!B3363</f>
        <v>3571</v>
      </c>
      <c r="C3363" s="30">
        <f>INT(Raw_Orders!C3363)</f>
        <v>42690</v>
      </c>
      <c r="D3363" s="25">
        <f t="shared" si="156"/>
        <v>2016</v>
      </c>
      <c r="E3363" s="25">
        <f t="shared" si="157"/>
        <v>11</v>
      </c>
      <c r="F3363" s="25" t="str">
        <f t="shared" si="158"/>
        <v>Nov</v>
      </c>
      <c r="G3363" s="25">
        <f>Raw_Orders!G3363</f>
        <v>524</v>
      </c>
      <c r="H3363" s="29">
        <f>Raw_Orders!K3363</f>
        <v>2692.28</v>
      </c>
      <c r="I3363" s="25">
        <f>INDEX(tblAccounts[sales_rep_id],MATCH(B3363,tblAccounts[id],0))</f>
        <v>321970</v>
      </c>
      <c r="J3363" s="25">
        <f>INDEX(tblReps[region_id],MATCH(I3363,tblReps[id],0))</f>
        <v>4</v>
      </c>
      <c r="K3363" s="25" t="str">
        <f>INDEX(tblRegions[name],MATCH(J3363,tblRegions[id],0))</f>
        <v>West</v>
      </c>
    </row>
    <row r="3364" spans="1:11" ht="15" customHeight="1" x14ac:dyDescent="0.3">
      <c r="A3364" s="25">
        <f>Raw_Orders!A3364</f>
        <v>3363</v>
      </c>
      <c r="B3364" s="25">
        <f>Raw_Orders!B3364</f>
        <v>3571</v>
      </c>
      <c r="C3364" s="30">
        <f>INT(Raw_Orders!C3364)</f>
        <v>42720</v>
      </c>
      <c r="D3364" s="25">
        <f t="shared" si="156"/>
        <v>2016</v>
      </c>
      <c r="E3364" s="25">
        <f t="shared" si="157"/>
        <v>12</v>
      </c>
      <c r="F3364" s="25" t="str">
        <f t="shared" si="158"/>
        <v>Dec</v>
      </c>
      <c r="G3364" s="25">
        <f>Raw_Orders!G3364</f>
        <v>549</v>
      </c>
      <c r="H3364" s="29">
        <f>Raw_Orders!K3364</f>
        <v>2900.91</v>
      </c>
      <c r="I3364" s="25">
        <f>INDEX(tblAccounts[sales_rep_id],MATCH(B3364,tblAccounts[id],0))</f>
        <v>321970</v>
      </c>
      <c r="J3364" s="25">
        <f>INDEX(tblReps[region_id],MATCH(I3364,tblReps[id],0))</f>
        <v>4</v>
      </c>
      <c r="K3364" s="25" t="str">
        <f>INDEX(tblRegions[name],MATCH(J3364,tblRegions[id],0))</f>
        <v>West</v>
      </c>
    </row>
    <row r="3365" spans="1:11" ht="15" customHeight="1" x14ac:dyDescent="0.3">
      <c r="A3365" s="25">
        <f>Raw_Orders!A3365</f>
        <v>3364</v>
      </c>
      <c r="B3365" s="25">
        <f>Raw_Orders!B3365</f>
        <v>3581</v>
      </c>
      <c r="C3365" s="30">
        <f>INT(Raw_Orders!C3365)</f>
        <v>42732</v>
      </c>
      <c r="D3365" s="25">
        <f t="shared" si="156"/>
        <v>2016</v>
      </c>
      <c r="E3365" s="25">
        <f t="shared" si="157"/>
        <v>12</v>
      </c>
      <c r="F3365" s="25" t="str">
        <f t="shared" si="158"/>
        <v>Dec</v>
      </c>
      <c r="G3365" s="25">
        <f>Raw_Orders!G3365</f>
        <v>353</v>
      </c>
      <c r="H3365" s="29">
        <f>Raw_Orders!K3365</f>
        <v>1922.16</v>
      </c>
      <c r="I3365" s="25">
        <f>INDEX(tblAccounts[sales_rep_id],MATCH(B3365,tblAccounts[id],0))</f>
        <v>321980</v>
      </c>
      <c r="J3365" s="25">
        <f>INDEX(tblReps[region_id],MATCH(I3365,tblReps[id],0))</f>
        <v>4</v>
      </c>
      <c r="K3365" s="25" t="str">
        <f>INDEX(tblRegions[name],MATCH(J3365,tblRegions[id],0))</f>
        <v>West</v>
      </c>
    </row>
    <row r="3366" spans="1:11" ht="15" customHeight="1" x14ac:dyDescent="0.3">
      <c r="A3366" s="25">
        <f>Raw_Orders!A3366</f>
        <v>3365</v>
      </c>
      <c r="B3366" s="25">
        <f>Raw_Orders!B3366</f>
        <v>3591</v>
      </c>
      <c r="C3366" s="30">
        <f>INT(Raw_Orders!C3366)</f>
        <v>42341</v>
      </c>
      <c r="D3366" s="25">
        <f t="shared" si="156"/>
        <v>2015</v>
      </c>
      <c r="E3366" s="25">
        <f t="shared" si="157"/>
        <v>12</v>
      </c>
      <c r="F3366" s="25" t="str">
        <f t="shared" si="158"/>
        <v>Dec</v>
      </c>
      <c r="G3366" s="25">
        <f>Raw_Orders!G3366</f>
        <v>341</v>
      </c>
      <c r="H3366" s="29">
        <f>Raw_Orders!K3366</f>
        <v>1771.59</v>
      </c>
      <c r="I3366" s="25">
        <f>INDEX(tblAccounts[sales_rep_id],MATCH(B3366,tblAccounts[id],0))</f>
        <v>321990</v>
      </c>
      <c r="J3366" s="25">
        <f>INDEX(tblReps[region_id],MATCH(I3366,tblReps[id],0))</f>
        <v>4</v>
      </c>
      <c r="K3366" s="25" t="str">
        <f>INDEX(tblRegions[name],MATCH(J3366,tblRegions[id],0))</f>
        <v>West</v>
      </c>
    </row>
    <row r="3367" spans="1:11" ht="15" customHeight="1" x14ac:dyDescent="0.3">
      <c r="A3367" s="25">
        <f>Raw_Orders!A3367</f>
        <v>3366</v>
      </c>
      <c r="B3367" s="25">
        <f>Raw_Orders!B3367</f>
        <v>3591</v>
      </c>
      <c r="C3367" s="30">
        <f>INT(Raw_Orders!C3367)</f>
        <v>42370</v>
      </c>
      <c r="D3367" s="25">
        <f t="shared" si="156"/>
        <v>2016</v>
      </c>
      <c r="E3367" s="25">
        <f t="shared" si="157"/>
        <v>1</v>
      </c>
      <c r="F3367" s="25" t="str">
        <f t="shared" si="158"/>
        <v>Jan</v>
      </c>
      <c r="G3367" s="25">
        <f>Raw_Orders!G3367</f>
        <v>358</v>
      </c>
      <c r="H3367" s="29">
        <f>Raw_Orders!K3367</f>
        <v>1933.98</v>
      </c>
      <c r="I3367" s="25">
        <f>INDEX(tblAccounts[sales_rep_id],MATCH(B3367,tblAccounts[id],0))</f>
        <v>321990</v>
      </c>
      <c r="J3367" s="25">
        <f>INDEX(tblReps[region_id],MATCH(I3367,tblReps[id],0))</f>
        <v>4</v>
      </c>
      <c r="K3367" s="25" t="str">
        <f>INDEX(tblRegions[name],MATCH(J3367,tblRegions[id],0))</f>
        <v>West</v>
      </c>
    </row>
    <row r="3368" spans="1:11" ht="15" customHeight="1" x14ac:dyDescent="0.3">
      <c r="A3368" s="25">
        <f>Raw_Orders!A3368</f>
        <v>3367</v>
      </c>
      <c r="B3368" s="25">
        <f>Raw_Orders!B3368</f>
        <v>3591</v>
      </c>
      <c r="C3368" s="30">
        <f>INT(Raw_Orders!C3368)</f>
        <v>42399</v>
      </c>
      <c r="D3368" s="25">
        <f t="shared" si="156"/>
        <v>2016</v>
      </c>
      <c r="E3368" s="25">
        <f t="shared" si="157"/>
        <v>1</v>
      </c>
      <c r="F3368" s="25" t="str">
        <f t="shared" si="158"/>
        <v>Jan</v>
      </c>
      <c r="G3368" s="25">
        <f>Raw_Orders!G3368</f>
        <v>350</v>
      </c>
      <c r="H3368" s="29">
        <f>Raw_Orders!K3368</f>
        <v>1870.36</v>
      </c>
      <c r="I3368" s="25">
        <f>INDEX(tblAccounts[sales_rep_id],MATCH(B3368,tblAccounts[id],0))</f>
        <v>321990</v>
      </c>
      <c r="J3368" s="25">
        <f>INDEX(tblReps[region_id],MATCH(I3368,tblReps[id],0))</f>
        <v>4</v>
      </c>
      <c r="K3368" s="25" t="str">
        <f>INDEX(tblRegions[name],MATCH(J3368,tblRegions[id],0))</f>
        <v>West</v>
      </c>
    </row>
    <row r="3369" spans="1:11" ht="15" customHeight="1" x14ac:dyDescent="0.3">
      <c r="A3369" s="25">
        <f>Raw_Orders!A3369</f>
        <v>3368</v>
      </c>
      <c r="B3369" s="25">
        <f>Raw_Orders!B3369</f>
        <v>3591</v>
      </c>
      <c r="C3369" s="30">
        <f>INT(Raw_Orders!C3369)</f>
        <v>42428</v>
      </c>
      <c r="D3369" s="25">
        <f t="shared" si="156"/>
        <v>2016</v>
      </c>
      <c r="E3369" s="25">
        <f t="shared" si="157"/>
        <v>2</v>
      </c>
      <c r="F3369" s="25" t="str">
        <f t="shared" si="158"/>
        <v>Feb</v>
      </c>
      <c r="G3369" s="25">
        <f>Raw_Orders!G3369</f>
        <v>421</v>
      </c>
      <c r="H3369" s="29">
        <f>Raw_Orders!K3369</f>
        <v>2422.84</v>
      </c>
      <c r="I3369" s="25">
        <f>INDEX(tblAccounts[sales_rep_id],MATCH(B3369,tblAccounts[id],0))</f>
        <v>321990</v>
      </c>
      <c r="J3369" s="25">
        <f>INDEX(tblReps[region_id],MATCH(I3369,tblReps[id],0))</f>
        <v>4</v>
      </c>
      <c r="K3369" s="25" t="str">
        <f>INDEX(tblRegions[name],MATCH(J3369,tblRegions[id],0))</f>
        <v>West</v>
      </c>
    </row>
    <row r="3370" spans="1:11" ht="15" customHeight="1" x14ac:dyDescent="0.3">
      <c r="A3370" s="25">
        <f>Raw_Orders!A3370</f>
        <v>3369</v>
      </c>
      <c r="B3370" s="25">
        <f>Raw_Orders!B3370</f>
        <v>3591</v>
      </c>
      <c r="C3370" s="30">
        <f>INT(Raw_Orders!C3370)</f>
        <v>42457</v>
      </c>
      <c r="D3370" s="25">
        <f t="shared" si="156"/>
        <v>2016</v>
      </c>
      <c r="E3370" s="25">
        <f t="shared" si="157"/>
        <v>3</v>
      </c>
      <c r="F3370" s="25" t="str">
        <f t="shared" si="158"/>
        <v>Mar</v>
      </c>
      <c r="G3370" s="25">
        <f>Raw_Orders!G3370</f>
        <v>339</v>
      </c>
      <c r="H3370" s="29">
        <f>Raw_Orders!K3370</f>
        <v>1781.08</v>
      </c>
      <c r="I3370" s="25">
        <f>INDEX(tblAccounts[sales_rep_id],MATCH(B3370,tblAccounts[id],0))</f>
        <v>321990</v>
      </c>
      <c r="J3370" s="25">
        <f>INDEX(tblReps[region_id],MATCH(I3370,tblReps[id],0))</f>
        <v>4</v>
      </c>
      <c r="K3370" s="25" t="str">
        <f>INDEX(tblRegions[name],MATCH(J3370,tblRegions[id],0))</f>
        <v>West</v>
      </c>
    </row>
    <row r="3371" spans="1:11" ht="15" customHeight="1" x14ac:dyDescent="0.3">
      <c r="A3371" s="25">
        <f>Raw_Orders!A3371</f>
        <v>3370</v>
      </c>
      <c r="B3371" s="25">
        <f>Raw_Orders!B3371</f>
        <v>3591</v>
      </c>
      <c r="C3371" s="30">
        <f>INT(Raw_Orders!C3371)</f>
        <v>42487</v>
      </c>
      <c r="D3371" s="25">
        <f t="shared" si="156"/>
        <v>2016</v>
      </c>
      <c r="E3371" s="25">
        <f t="shared" si="157"/>
        <v>4</v>
      </c>
      <c r="F3371" s="25" t="str">
        <f t="shared" si="158"/>
        <v>Apr</v>
      </c>
      <c r="G3371" s="25">
        <f>Raw_Orders!G3371</f>
        <v>343</v>
      </c>
      <c r="H3371" s="29">
        <f>Raw_Orders!K3371</f>
        <v>1884.07</v>
      </c>
      <c r="I3371" s="25">
        <f>INDEX(tblAccounts[sales_rep_id],MATCH(B3371,tblAccounts[id],0))</f>
        <v>321990</v>
      </c>
      <c r="J3371" s="25">
        <f>INDEX(tblReps[region_id],MATCH(I3371,tblReps[id],0))</f>
        <v>4</v>
      </c>
      <c r="K3371" s="25" t="str">
        <f>INDEX(tblRegions[name],MATCH(J3371,tblRegions[id],0))</f>
        <v>West</v>
      </c>
    </row>
    <row r="3372" spans="1:11" ht="15" customHeight="1" x14ac:dyDescent="0.3">
      <c r="A3372" s="25">
        <f>Raw_Orders!A3372</f>
        <v>3371</v>
      </c>
      <c r="B3372" s="25">
        <f>Raw_Orders!B3372</f>
        <v>3591</v>
      </c>
      <c r="C3372" s="30">
        <f>INT(Raw_Orders!C3372)</f>
        <v>42517</v>
      </c>
      <c r="D3372" s="25">
        <f t="shared" si="156"/>
        <v>2016</v>
      </c>
      <c r="E3372" s="25">
        <f t="shared" si="157"/>
        <v>5</v>
      </c>
      <c r="F3372" s="25" t="str">
        <f t="shared" si="158"/>
        <v>May</v>
      </c>
      <c r="G3372" s="25">
        <f>Raw_Orders!G3372</f>
        <v>258</v>
      </c>
      <c r="H3372" s="29">
        <f>Raw_Orders!K3372</f>
        <v>1383.76</v>
      </c>
      <c r="I3372" s="25">
        <f>INDEX(tblAccounts[sales_rep_id],MATCH(B3372,tblAccounts[id],0))</f>
        <v>321990</v>
      </c>
      <c r="J3372" s="25">
        <f>INDEX(tblReps[region_id],MATCH(I3372,tblReps[id],0))</f>
        <v>4</v>
      </c>
      <c r="K3372" s="25" t="str">
        <f>INDEX(tblRegions[name],MATCH(J3372,tblRegions[id],0))</f>
        <v>West</v>
      </c>
    </row>
    <row r="3373" spans="1:11" ht="15" customHeight="1" x14ac:dyDescent="0.3">
      <c r="A3373" s="25">
        <f>Raw_Orders!A3373</f>
        <v>3372</v>
      </c>
      <c r="B3373" s="25">
        <f>Raw_Orders!B3373</f>
        <v>3591</v>
      </c>
      <c r="C3373" s="30">
        <f>INT(Raw_Orders!C3373)</f>
        <v>42547</v>
      </c>
      <c r="D3373" s="25">
        <f t="shared" si="156"/>
        <v>2016</v>
      </c>
      <c r="E3373" s="25">
        <f t="shared" si="157"/>
        <v>6</v>
      </c>
      <c r="F3373" s="25" t="str">
        <f t="shared" si="158"/>
        <v>Jun</v>
      </c>
      <c r="G3373" s="25">
        <f>Raw_Orders!G3373</f>
        <v>349</v>
      </c>
      <c r="H3373" s="29">
        <f>Raw_Orders!K3373</f>
        <v>1856.51</v>
      </c>
      <c r="I3373" s="25">
        <f>INDEX(tblAccounts[sales_rep_id],MATCH(B3373,tblAccounts[id],0))</f>
        <v>321990</v>
      </c>
      <c r="J3373" s="25">
        <f>INDEX(tblReps[region_id],MATCH(I3373,tblReps[id],0))</f>
        <v>4</v>
      </c>
      <c r="K3373" s="25" t="str">
        <f>INDEX(tblRegions[name],MATCH(J3373,tblRegions[id],0))</f>
        <v>West</v>
      </c>
    </row>
    <row r="3374" spans="1:11" ht="15" customHeight="1" x14ac:dyDescent="0.3">
      <c r="A3374" s="25">
        <f>Raw_Orders!A3374</f>
        <v>3373</v>
      </c>
      <c r="B3374" s="25">
        <f>Raw_Orders!B3374</f>
        <v>3591</v>
      </c>
      <c r="C3374" s="30">
        <f>INT(Raw_Orders!C3374)</f>
        <v>42577</v>
      </c>
      <c r="D3374" s="25">
        <f t="shared" si="156"/>
        <v>2016</v>
      </c>
      <c r="E3374" s="25">
        <f t="shared" si="157"/>
        <v>7</v>
      </c>
      <c r="F3374" s="25" t="str">
        <f t="shared" si="158"/>
        <v>Jul</v>
      </c>
      <c r="G3374" s="25">
        <f>Raw_Orders!G3374</f>
        <v>363</v>
      </c>
      <c r="H3374" s="29">
        <f>Raw_Orders!K3374</f>
        <v>1965.86</v>
      </c>
      <c r="I3374" s="25">
        <f>INDEX(tblAccounts[sales_rep_id],MATCH(B3374,tblAccounts[id],0))</f>
        <v>321990</v>
      </c>
      <c r="J3374" s="25">
        <f>INDEX(tblReps[region_id],MATCH(I3374,tblReps[id],0))</f>
        <v>4</v>
      </c>
      <c r="K3374" s="25" t="str">
        <f>INDEX(tblRegions[name],MATCH(J3374,tblRegions[id],0))</f>
        <v>West</v>
      </c>
    </row>
    <row r="3375" spans="1:11" ht="15" customHeight="1" x14ac:dyDescent="0.3">
      <c r="A3375" s="25">
        <f>Raw_Orders!A3375</f>
        <v>3374</v>
      </c>
      <c r="B3375" s="25">
        <f>Raw_Orders!B3375</f>
        <v>3591</v>
      </c>
      <c r="C3375" s="30">
        <f>INT(Raw_Orders!C3375)</f>
        <v>42607</v>
      </c>
      <c r="D3375" s="25">
        <f t="shared" si="156"/>
        <v>2016</v>
      </c>
      <c r="E3375" s="25">
        <f t="shared" si="157"/>
        <v>8</v>
      </c>
      <c r="F3375" s="25" t="str">
        <f t="shared" si="158"/>
        <v>Aug</v>
      </c>
      <c r="G3375" s="25">
        <f>Raw_Orders!G3375</f>
        <v>321</v>
      </c>
      <c r="H3375" s="29">
        <f>Raw_Orders!K3375</f>
        <v>1641.79</v>
      </c>
      <c r="I3375" s="25">
        <f>INDEX(tblAccounts[sales_rep_id],MATCH(B3375,tblAccounts[id],0))</f>
        <v>321990</v>
      </c>
      <c r="J3375" s="25">
        <f>INDEX(tblReps[region_id],MATCH(I3375,tblReps[id],0))</f>
        <v>4</v>
      </c>
      <c r="K3375" s="25" t="str">
        <f>INDEX(tblRegions[name],MATCH(J3375,tblRegions[id],0))</f>
        <v>West</v>
      </c>
    </row>
    <row r="3376" spans="1:11" ht="15" customHeight="1" x14ac:dyDescent="0.3">
      <c r="A3376" s="25">
        <f>Raw_Orders!A3376</f>
        <v>3375</v>
      </c>
      <c r="B3376" s="25">
        <f>Raw_Orders!B3376</f>
        <v>3591</v>
      </c>
      <c r="C3376" s="30">
        <f>INT(Raw_Orders!C3376)</f>
        <v>42637</v>
      </c>
      <c r="D3376" s="25">
        <f t="shared" si="156"/>
        <v>2016</v>
      </c>
      <c r="E3376" s="25">
        <f t="shared" si="157"/>
        <v>9</v>
      </c>
      <c r="F3376" s="25" t="str">
        <f t="shared" si="158"/>
        <v>Sep</v>
      </c>
      <c r="G3376" s="25">
        <f>Raw_Orders!G3376</f>
        <v>464</v>
      </c>
      <c r="H3376" s="29">
        <f>Raw_Orders!K3376</f>
        <v>2757.41</v>
      </c>
      <c r="I3376" s="25">
        <f>INDEX(tblAccounts[sales_rep_id],MATCH(B3376,tblAccounts[id],0))</f>
        <v>321990</v>
      </c>
      <c r="J3376" s="25">
        <f>INDEX(tblReps[region_id],MATCH(I3376,tblReps[id],0))</f>
        <v>4</v>
      </c>
      <c r="K3376" s="25" t="str">
        <f>INDEX(tblRegions[name],MATCH(J3376,tblRegions[id],0))</f>
        <v>West</v>
      </c>
    </row>
    <row r="3377" spans="1:11" ht="15" customHeight="1" x14ac:dyDescent="0.3">
      <c r="A3377" s="25">
        <f>Raw_Orders!A3377</f>
        <v>3376</v>
      </c>
      <c r="B3377" s="25">
        <f>Raw_Orders!B3377</f>
        <v>3591</v>
      </c>
      <c r="C3377" s="30">
        <f>INT(Raw_Orders!C3377)</f>
        <v>42667</v>
      </c>
      <c r="D3377" s="25">
        <f t="shared" si="156"/>
        <v>2016</v>
      </c>
      <c r="E3377" s="25">
        <f t="shared" si="157"/>
        <v>10</v>
      </c>
      <c r="F3377" s="25" t="str">
        <f t="shared" si="158"/>
        <v>Oct</v>
      </c>
      <c r="G3377" s="25">
        <f>Raw_Orders!G3377</f>
        <v>36</v>
      </c>
      <c r="H3377" s="29">
        <f>Raw_Orders!K3377</f>
        <v>274.68</v>
      </c>
      <c r="I3377" s="25">
        <f>INDEX(tblAccounts[sales_rep_id],MATCH(B3377,tblAccounts[id],0))</f>
        <v>321990</v>
      </c>
      <c r="J3377" s="25">
        <f>INDEX(tblReps[region_id],MATCH(I3377,tblReps[id],0))</f>
        <v>4</v>
      </c>
      <c r="K3377" s="25" t="str">
        <f>INDEX(tblRegions[name],MATCH(J3377,tblRegions[id],0))</f>
        <v>West</v>
      </c>
    </row>
    <row r="3378" spans="1:11" ht="15" customHeight="1" x14ac:dyDescent="0.3">
      <c r="A3378" s="25">
        <f>Raw_Orders!A3378</f>
        <v>3377</v>
      </c>
      <c r="B3378" s="25">
        <f>Raw_Orders!B3378</f>
        <v>3591</v>
      </c>
      <c r="C3378" s="30">
        <f>INT(Raw_Orders!C3378)</f>
        <v>42697</v>
      </c>
      <c r="D3378" s="25">
        <f t="shared" si="156"/>
        <v>2016</v>
      </c>
      <c r="E3378" s="25">
        <f t="shared" si="157"/>
        <v>11</v>
      </c>
      <c r="F3378" s="25" t="str">
        <f t="shared" si="158"/>
        <v>Nov</v>
      </c>
      <c r="G3378" s="25">
        <f>Raw_Orders!G3378</f>
        <v>367</v>
      </c>
      <c r="H3378" s="29">
        <f>Raw_Orders!K3378</f>
        <v>2016.53</v>
      </c>
      <c r="I3378" s="25">
        <f>INDEX(tblAccounts[sales_rep_id],MATCH(B3378,tblAccounts[id],0))</f>
        <v>321990</v>
      </c>
      <c r="J3378" s="25">
        <f>INDEX(tblReps[region_id],MATCH(I3378,tblReps[id],0))</f>
        <v>4</v>
      </c>
      <c r="K3378" s="25" t="str">
        <f>INDEX(tblRegions[name],MATCH(J3378,tblRegions[id],0))</f>
        <v>West</v>
      </c>
    </row>
    <row r="3379" spans="1:11" ht="15" customHeight="1" x14ac:dyDescent="0.3">
      <c r="A3379" s="25">
        <f>Raw_Orders!A3379</f>
        <v>3378</v>
      </c>
      <c r="B3379" s="25">
        <f>Raw_Orders!B3379</f>
        <v>3591</v>
      </c>
      <c r="C3379" s="30">
        <f>INT(Raw_Orders!C3379)</f>
        <v>42727</v>
      </c>
      <c r="D3379" s="25">
        <f t="shared" si="156"/>
        <v>2016</v>
      </c>
      <c r="E3379" s="25">
        <f t="shared" si="157"/>
        <v>12</v>
      </c>
      <c r="F3379" s="25" t="str">
        <f t="shared" si="158"/>
        <v>Dec</v>
      </c>
      <c r="G3379" s="25">
        <f>Raw_Orders!G3379</f>
        <v>379</v>
      </c>
      <c r="H3379" s="29">
        <f>Raw_Orders!K3379</f>
        <v>2092.06</v>
      </c>
      <c r="I3379" s="25">
        <f>INDEX(tblAccounts[sales_rep_id],MATCH(B3379,tblAccounts[id],0))</f>
        <v>321990</v>
      </c>
      <c r="J3379" s="25">
        <f>INDEX(tblReps[region_id],MATCH(I3379,tblReps[id],0))</f>
        <v>4</v>
      </c>
      <c r="K3379" s="25" t="str">
        <f>INDEX(tblRegions[name],MATCH(J3379,tblRegions[id],0))</f>
        <v>West</v>
      </c>
    </row>
    <row r="3380" spans="1:11" ht="15" customHeight="1" x14ac:dyDescent="0.3">
      <c r="A3380" s="25">
        <f>Raw_Orders!A3380</f>
        <v>3379</v>
      </c>
      <c r="B3380" s="25">
        <f>Raw_Orders!B3380</f>
        <v>3601</v>
      </c>
      <c r="C3380" s="30">
        <f>INT(Raw_Orders!C3380)</f>
        <v>42603</v>
      </c>
      <c r="D3380" s="25">
        <f t="shared" si="156"/>
        <v>2016</v>
      </c>
      <c r="E3380" s="25">
        <f t="shared" si="157"/>
        <v>8</v>
      </c>
      <c r="F3380" s="25" t="str">
        <f t="shared" si="158"/>
        <v>Aug</v>
      </c>
      <c r="G3380" s="25">
        <f>Raw_Orders!G3380</f>
        <v>360</v>
      </c>
      <c r="H3380" s="29">
        <f>Raw_Orders!K3380</f>
        <v>1928.39</v>
      </c>
      <c r="I3380" s="25">
        <f>INDEX(tblAccounts[sales_rep_id],MATCH(B3380,tblAccounts[id],0))</f>
        <v>321900</v>
      </c>
      <c r="J3380" s="25">
        <f>INDEX(tblReps[region_id],MATCH(I3380,tblReps[id],0))</f>
        <v>4</v>
      </c>
      <c r="K3380" s="25" t="str">
        <f>INDEX(tblRegions[name],MATCH(J3380,tblRegions[id],0))</f>
        <v>West</v>
      </c>
    </row>
    <row r="3381" spans="1:11" ht="15" customHeight="1" x14ac:dyDescent="0.3">
      <c r="A3381" s="25">
        <f>Raw_Orders!A3381</f>
        <v>3380</v>
      </c>
      <c r="B3381" s="25">
        <f>Raw_Orders!B3381</f>
        <v>3601</v>
      </c>
      <c r="C3381" s="30">
        <f>INT(Raw_Orders!C3381)</f>
        <v>42632</v>
      </c>
      <c r="D3381" s="25">
        <f t="shared" si="156"/>
        <v>2016</v>
      </c>
      <c r="E3381" s="25">
        <f t="shared" si="157"/>
        <v>9</v>
      </c>
      <c r="F3381" s="25" t="str">
        <f t="shared" si="158"/>
        <v>Sep</v>
      </c>
      <c r="G3381" s="25">
        <f>Raw_Orders!G3381</f>
        <v>359</v>
      </c>
      <c r="H3381" s="29">
        <f>Raw_Orders!K3381</f>
        <v>1881.51</v>
      </c>
      <c r="I3381" s="25">
        <f>INDEX(tblAccounts[sales_rep_id],MATCH(B3381,tblAccounts[id],0))</f>
        <v>321900</v>
      </c>
      <c r="J3381" s="25">
        <f>INDEX(tblReps[region_id],MATCH(I3381,tblReps[id],0))</f>
        <v>4</v>
      </c>
      <c r="K3381" s="25" t="str">
        <f>INDEX(tblRegions[name],MATCH(J3381,tblRegions[id],0))</f>
        <v>West</v>
      </c>
    </row>
    <row r="3382" spans="1:11" ht="15" customHeight="1" x14ac:dyDescent="0.3">
      <c r="A3382" s="25">
        <f>Raw_Orders!A3382</f>
        <v>3381</v>
      </c>
      <c r="B3382" s="25">
        <f>Raw_Orders!B3382</f>
        <v>3601</v>
      </c>
      <c r="C3382" s="30">
        <f>INT(Raw_Orders!C3382)</f>
        <v>42661</v>
      </c>
      <c r="D3382" s="25">
        <f t="shared" si="156"/>
        <v>2016</v>
      </c>
      <c r="E3382" s="25">
        <f t="shared" si="157"/>
        <v>10</v>
      </c>
      <c r="F3382" s="25" t="str">
        <f t="shared" si="158"/>
        <v>Oct</v>
      </c>
      <c r="G3382" s="25">
        <f>Raw_Orders!G3382</f>
        <v>329</v>
      </c>
      <c r="H3382" s="29">
        <f>Raw_Orders!K3382</f>
        <v>1709.21</v>
      </c>
      <c r="I3382" s="25">
        <f>INDEX(tblAccounts[sales_rep_id],MATCH(B3382,tblAccounts[id],0))</f>
        <v>321900</v>
      </c>
      <c r="J3382" s="25">
        <f>INDEX(tblReps[region_id],MATCH(I3382,tblReps[id],0))</f>
        <v>4</v>
      </c>
      <c r="K3382" s="25" t="str">
        <f>INDEX(tblRegions[name],MATCH(J3382,tblRegions[id],0))</f>
        <v>West</v>
      </c>
    </row>
    <row r="3383" spans="1:11" ht="15" customHeight="1" x14ac:dyDescent="0.3">
      <c r="A3383" s="25">
        <f>Raw_Orders!A3383</f>
        <v>3382</v>
      </c>
      <c r="B3383" s="25">
        <f>Raw_Orders!B3383</f>
        <v>3601</v>
      </c>
      <c r="C3383" s="30">
        <f>INT(Raw_Orders!C3383)</f>
        <v>42691</v>
      </c>
      <c r="D3383" s="25">
        <f t="shared" si="156"/>
        <v>2016</v>
      </c>
      <c r="E3383" s="25">
        <f t="shared" si="157"/>
        <v>11</v>
      </c>
      <c r="F3383" s="25" t="str">
        <f t="shared" si="158"/>
        <v>Nov</v>
      </c>
      <c r="G3383" s="25">
        <f>Raw_Orders!G3383</f>
        <v>407</v>
      </c>
      <c r="H3383" s="29">
        <f>Raw_Orders!K3383</f>
        <v>2275.9299999999998</v>
      </c>
      <c r="I3383" s="25">
        <f>INDEX(tblAccounts[sales_rep_id],MATCH(B3383,tblAccounts[id],0))</f>
        <v>321900</v>
      </c>
      <c r="J3383" s="25">
        <f>INDEX(tblReps[region_id],MATCH(I3383,tblReps[id],0))</f>
        <v>4</v>
      </c>
      <c r="K3383" s="25" t="str">
        <f>INDEX(tblRegions[name],MATCH(J3383,tblRegions[id],0))</f>
        <v>West</v>
      </c>
    </row>
    <row r="3384" spans="1:11" ht="15" customHeight="1" x14ac:dyDescent="0.3">
      <c r="A3384" s="25">
        <f>Raw_Orders!A3384</f>
        <v>3383</v>
      </c>
      <c r="B3384" s="25">
        <f>Raw_Orders!B3384</f>
        <v>3601</v>
      </c>
      <c r="C3384" s="30">
        <f>INT(Raw_Orders!C3384)</f>
        <v>42720</v>
      </c>
      <c r="D3384" s="25">
        <f t="shared" si="156"/>
        <v>2016</v>
      </c>
      <c r="E3384" s="25">
        <f t="shared" si="157"/>
        <v>12</v>
      </c>
      <c r="F3384" s="25" t="str">
        <f t="shared" si="158"/>
        <v>Dec</v>
      </c>
      <c r="G3384" s="25">
        <f>Raw_Orders!G3384</f>
        <v>374</v>
      </c>
      <c r="H3384" s="29">
        <f>Raw_Orders!K3384</f>
        <v>2022.58</v>
      </c>
      <c r="I3384" s="25">
        <f>INDEX(tblAccounts[sales_rep_id],MATCH(B3384,tblAccounts[id],0))</f>
        <v>321900</v>
      </c>
      <c r="J3384" s="25">
        <f>INDEX(tblReps[region_id],MATCH(I3384,tblReps[id],0))</f>
        <v>4</v>
      </c>
      <c r="K3384" s="25" t="str">
        <f>INDEX(tblRegions[name],MATCH(J3384,tblRegions[id],0))</f>
        <v>West</v>
      </c>
    </row>
    <row r="3385" spans="1:11" ht="15" customHeight="1" x14ac:dyDescent="0.3">
      <c r="A3385" s="25">
        <f>Raw_Orders!A3385</f>
        <v>3384</v>
      </c>
      <c r="B3385" s="25">
        <f>Raw_Orders!B3385</f>
        <v>3611</v>
      </c>
      <c r="C3385" s="30">
        <f>INT(Raw_Orders!C3385)</f>
        <v>42632</v>
      </c>
      <c r="D3385" s="25">
        <f t="shared" si="156"/>
        <v>2016</v>
      </c>
      <c r="E3385" s="25">
        <f t="shared" si="157"/>
        <v>9</v>
      </c>
      <c r="F3385" s="25" t="str">
        <f t="shared" si="158"/>
        <v>Sep</v>
      </c>
      <c r="G3385" s="25">
        <f>Raw_Orders!G3385</f>
        <v>571</v>
      </c>
      <c r="H3385" s="29">
        <f>Raw_Orders!K3385</f>
        <v>2902.5</v>
      </c>
      <c r="I3385" s="25">
        <f>INDEX(tblAccounts[sales_rep_id],MATCH(B3385,tblAccounts[id],0))</f>
        <v>321910</v>
      </c>
      <c r="J3385" s="25">
        <f>INDEX(tblReps[region_id],MATCH(I3385,tblReps[id],0))</f>
        <v>4</v>
      </c>
      <c r="K3385" s="25" t="str">
        <f>INDEX(tblRegions[name],MATCH(J3385,tblRegions[id],0))</f>
        <v>West</v>
      </c>
    </row>
    <row r="3386" spans="1:11" ht="15" customHeight="1" x14ac:dyDescent="0.3">
      <c r="A3386" s="25">
        <f>Raw_Orders!A3386</f>
        <v>3385</v>
      </c>
      <c r="B3386" s="25">
        <f>Raw_Orders!B3386</f>
        <v>3611</v>
      </c>
      <c r="C3386" s="30">
        <f>INT(Raw_Orders!C3386)</f>
        <v>42662</v>
      </c>
      <c r="D3386" s="25">
        <f t="shared" si="156"/>
        <v>2016</v>
      </c>
      <c r="E3386" s="25">
        <f t="shared" si="157"/>
        <v>10</v>
      </c>
      <c r="F3386" s="25" t="str">
        <f t="shared" si="158"/>
        <v>Oct</v>
      </c>
      <c r="G3386" s="25">
        <f>Raw_Orders!G3386</f>
        <v>509</v>
      </c>
      <c r="H3386" s="29">
        <f>Raw_Orders!K3386</f>
        <v>2600.6</v>
      </c>
      <c r="I3386" s="25">
        <f>INDEX(tblAccounts[sales_rep_id],MATCH(B3386,tblAccounts[id],0))</f>
        <v>321910</v>
      </c>
      <c r="J3386" s="25">
        <f>INDEX(tblReps[region_id],MATCH(I3386,tblReps[id],0))</f>
        <v>4</v>
      </c>
      <c r="K3386" s="25" t="str">
        <f>INDEX(tblRegions[name],MATCH(J3386,tblRegions[id],0))</f>
        <v>West</v>
      </c>
    </row>
    <row r="3387" spans="1:11" ht="15" customHeight="1" x14ac:dyDescent="0.3">
      <c r="A3387" s="25">
        <f>Raw_Orders!A3387</f>
        <v>3386</v>
      </c>
      <c r="B3387" s="25">
        <f>Raw_Orders!B3387</f>
        <v>3611</v>
      </c>
      <c r="C3387" s="30">
        <f>INT(Raw_Orders!C3387)</f>
        <v>42691</v>
      </c>
      <c r="D3387" s="25">
        <f t="shared" si="156"/>
        <v>2016</v>
      </c>
      <c r="E3387" s="25">
        <f t="shared" si="157"/>
        <v>11</v>
      </c>
      <c r="F3387" s="25" t="str">
        <f t="shared" si="158"/>
        <v>Nov</v>
      </c>
      <c r="G3387" s="25">
        <f>Raw_Orders!G3387</f>
        <v>1861</v>
      </c>
      <c r="H3387" s="29">
        <f>Raw_Orders!K3387</f>
        <v>9393.93</v>
      </c>
      <c r="I3387" s="25">
        <f>INDEX(tblAccounts[sales_rep_id],MATCH(B3387,tblAccounts[id],0))</f>
        <v>321910</v>
      </c>
      <c r="J3387" s="25">
        <f>INDEX(tblReps[region_id],MATCH(I3387,tblReps[id],0))</f>
        <v>4</v>
      </c>
      <c r="K3387" s="25" t="str">
        <f>INDEX(tblRegions[name],MATCH(J3387,tblRegions[id],0))</f>
        <v>West</v>
      </c>
    </row>
    <row r="3388" spans="1:11" ht="15" customHeight="1" x14ac:dyDescent="0.3">
      <c r="A3388" s="25">
        <f>Raw_Orders!A3388</f>
        <v>3387</v>
      </c>
      <c r="B3388" s="25">
        <f>Raw_Orders!B3388</f>
        <v>3611</v>
      </c>
      <c r="C3388" s="30">
        <f>INT(Raw_Orders!C3388)</f>
        <v>42721</v>
      </c>
      <c r="D3388" s="25">
        <f t="shared" si="156"/>
        <v>2016</v>
      </c>
      <c r="E3388" s="25">
        <f t="shared" si="157"/>
        <v>12</v>
      </c>
      <c r="F3388" s="25" t="str">
        <f t="shared" si="158"/>
        <v>Dec</v>
      </c>
      <c r="G3388" s="25">
        <f>Raw_Orders!G3388</f>
        <v>523</v>
      </c>
      <c r="H3388" s="29">
        <f>Raw_Orders!K3388</f>
        <v>2619.16</v>
      </c>
      <c r="I3388" s="25">
        <f>INDEX(tblAccounts[sales_rep_id],MATCH(B3388,tblAccounts[id],0))</f>
        <v>321910</v>
      </c>
      <c r="J3388" s="25">
        <f>INDEX(tblReps[region_id],MATCH(I3388,tblReps[id],0))</f>
        <v>4</v>
      </c>
      <c r="K3388" s="25" t="str">
        <f>INDEX(tblRegions[name],MATCH(J3388,tblRegions[id],0))</f>
        <v>West</v>
      </c>
    </row>
    <row r="3389" spans="1:11" ht="15" customHeight="1" x14ac:dyDescent="0.3">
      <c r="A3389" s="25">
        <f>Raw_Orders!A3389</f>
        <v>3388</v>
      </c>
      <c r="B3389" s="25">
        <f>Raw_Orders!B3389</f>
        <v>3621</v>
      </c>
      <c r="C3389" s="30">
        <f>INT(Raw_Orders!C3389)</f>
        <v>42668</v>
      </c>
      <c r="D3389" s="25">
        <f t="shared" si="156"/>
        <v>2016</v>
      </c>
      <c r="E3389" s="25">
        <f t="shared" si="157"/>
        <v>10</v>
      </c>
      <c r="F3389" s="25" t="str">
        <f t="shared" si="158"/>
        <v>Oct</v>
      </c>
      <c r="G3389" s="25">
        <f>Raw_Orders!G3389</f>
        <v>287</v>
      </c>
      <c r="H3389" s="29">
        <f>Raw_Orders!K3389</f>
        <v>1521.54</v>
      </c>
      <c r="I3389" s="25">
        <f>INDEX(tblAccounts[sales_rep_id],MATCH(B3389,tblAccounts[id],0))</f>
        <v>321920</v>
      </c>
      <c r="J3389" s="25">
        <f>INDEX(tblReps[region_id],MATCH(I3389,tblReps[id],0))</f>
        <v>4</v>
      </c>
      <c r="K3389" s="25" t="str">
        <f>INDEX(tblRegions[name],MATCH(J3389,tblRegions[id],0))</f>
        <v>West</v>
      </c>
    </row>
    <row r="3390" spans="1:11" ht="15" customHeight="1" x14ac:dyDescent="0.3">
      <c r="A3390" s="25">
        <f>Raw_Orders!A3390</f>
        <v>3389</v>
      </c>
      <c r="B3390" s="25">
        <f>Raw_Orders!B3390</f>
        <v>3621</v>
      </c>
      <c r="C3390" s="30">
        <f>INT(Raw_Orders!C3390)</f>
        <v>42697</v>
      </c>
      <c r="D3390" s="25">
        <f t="shared" si="156"/>
        <v>2016</v>
      </c>
      <c r="E3390" s="25">
        <f t="shared" si="157"/>
        <v>11</v>
      </c>
      <c r="F3390" s="25" t="str">
        <f t="shared" si="158"/>
        <v>Nov</v>
      </c>
      <c r="G3390" s="25">
        <f>Raw_Orders!G3390</f>
        <v>347</v>
      </c>
      <c r="H3390" s="29">
        <f>Raw_Orders!K3390</f>
        <v>1875.41</v>
      </c>
      <c r="I3390" s="25">
        <f>INDEX(tblAccounts[sales_rep_id],MATCH(B3390,tblAccounts[id],0))</f>
        <v>321920</v>
      </c>
      <c r="J3390" s="25">
        <f>INDEX(tblReps[region_id],MATCH(I3390,tblReps[id],0))</f>
        <v>4</v>
      </c>
      <c r="K3390" s="25" t="str">
        <f>INDEX(tblRegions[name],MATCH(J3390,tblRegions[id],0))</f>
        <v>West</v>
      </c>
    </row>
    <row r="3391" spans="1:11" ht="15" customHeight="1" x14ac:dyDescent="0.3">
      <c r="A3391" s="25">
        <f>Raw_Orders!A3391</f>
        <v>3390</v>
      </c>
      <c r="B3391" s="25">
        <f>Raw_Orders!B3391</f>
        <v>3621</v>
      </c>
      <c r="C3391" s="30">
        <f>INT(Raw_Orders!C3391)</f>
        <v>42727</v>
      </c>
      <c r="D3391" s="25">
        <f t="shared" si="156"/>
        <v>2016</v>
      </c>
      <c r="E3391" s="25">
        <f t="shared" si="157"/>
        <v>12</v>
      </c>
      <c r="F3391" s="25" t="str">
        <f t="shared" si="158"/>
        <v>Dec</v>
      </c>
      <c r="G3391" s="25">
        <f>Raw_Orders!G3391</f>
        <v>357</v>
      </c>
      <c r="H3391" s="29">
        <f>Raw_Orders!K3391</f>
        <v>1928.44</v>
      </c>
      <c r="I3391" s="25">
        <f>INDEX(tblAccounts[sales_rep_id],MATCH(B3391,tblAccounts[id],0))</f>
        <v>321920</v>
      </c>
      <c r="J3391" s="25">
        <f>INDEX(tblReps[region_id],MATCH(I3391,tblReps[id],0))</f>
        <v>4</v>
      </c>
      <c r="K3391" s="25" t="str">
        <f>INDEX(tblRegions[name],MATCH(J3391,tblRegions[id],0))</f>
        <v>West</v>
      </c>
    </row>
    <row r="3392" spans="1:11" ht="15" customHeight="1" x14ac:dyDescent="0.3">
      <c r="A3392" s="25">
        <f>Raw_Orders!A3392</f>
        <v>3391</v>
      </c>
      <c r="B3392" s="25">
        <f>Raw_Orders!B3392</f>
        <v>3631</v>
      </c>
      <c r="C3392" s="30">
        <f>INT(Raw_Orders!C3392)</f>
        <v>42239</v>
      </c>
      <c r="D3392" s="25">
        <f t="shared" si="156"/>
        <v>2015</v>
      </c>
      <c r="E3392" s="25">
        <f t="shared" si="157"/>
        <v>8</v>
      </c>
      <c r="F3392" s="25" t="str">
        <f t="shared" si="158"/>
        <v>Aug</v>
      </c>
      <c r="G3392" s="25">
        <f>Raw_Orders!G3392</f>
        <v>366</v>
      </c>
      <c r="H3392" s="29">
        <f>Raw_Orders!K3392</f>
        <v>1962.68</v>
      </c>
      <c r="I3392" s="25">
        <f>INDEX(tblAccounts[sales_rep_id],MATCH(B3392,tblAccounts[id],0))</f>
        <v>321930</v>
      </c>
      <c r="J3392" s="25">
        <f>INDEX(tblReps[region_id],MATCH(I3392,tblReps[id],0))</f>
        <v>4</v>
      </c>
      <c r="K3392" s="25" t="str">
        <f>INDEX(tblRegions[name],MATCH(J3392,tblRegions[id],0))</f>
        <v>West</v>
      </c>
    </row>
    <row r="3393" spans="1:11" ht="15" customHeight="1" x14ac:dyDescent="0.3">
      <c r="A3393" s="25">
        <f>Raw_Orders!A3393</f>
        <v>3392</v>
      </c>
      <c r="B3393" s="25">
        <f>Raw_Orders!B3393</f>
        <v>3631</v>
      </c>
      <c r="C3393" s="30">
        <f>INT(Raw_Orders!C3393)</f>
        <v>42268</v>
      </c>
      <c r="D3393" s="25">
        <f t="shared" si="156"/>
        <v>2015</v>
      </c>
      <c r="E3393" s="25">
        <f t="shared" si="157"/>
        <v>9</v>
      </c>
      <c r="F3393" s="25" t="str">
        <f t="shared" si="158"/>
        <v>Sep</v>
      </c>
      <c r="G3393" s="25">
        <f>Raw_Orders!G3393</f>
        <v>300</v>
      </c>
      <c r="H3393" s="29">
        <f>Raw_Orders!K3393</f>
        <v>1625.33</v>
      </c>
      <c r="I3393" s="25">
        <f>INDEX(tblAccounts[sales_rep_id],MATCH(B3393,tblAccounts[id],0))</f>
        <v>321930</v>
      </c>
      <c r="J3393" s="25">
        <f>INDEX(tblReps[region_id],MATCH(I3393,tblReps[id],0))</f>
        <v>4</v>
      </c>
      <c r="K3393" s="25" t="str">
        <f>INDEX(tblRegions[name],MATCH(J3393,tblRegions[id],0))</f>
        <v>West</v>
      </c>
    </row>
    <row r="3394" spans="1:11" ht="15" customHeight="1" x14ac:dyDescent="0.3">
      <c r="A3394" s="25">
        <f>Raw_Orders!A3394</f>
        <v>3393</v>
      </c>
      <c r="B3394" s="25">
        <f>Raw_Orders!B3394</f>
        <v>3631</v>
      </c>
      <c r="C3394" s="30">
        <f>INT(Raw_Orders!C3394)</f>
        <v>42298</v>
      </c>
      <c r="D3394" s="25">
        <f t="shared" ref="D3394:D3457" si="159">YEAR(C3394)</f>
        <v>2015</v>
      </c>
      <c r="E3394" s="25">
        <f t="shared" ref="E3394:E3457" si="160">MONTH(C3394)</f>
        <v>10</v>
      </c>
      <c r="F3394" s="25" t="str">
        <f t="shared" ref="F3394:F3457" si="161">TEXT(C3394,"mmm")</f>
        <v>Oct</v>
      </c>
      <c r="G3394" s="25">
        <f>Raw_Orders!G3394</f>
        <v>387</v>
      </c>
      <c r="H3394" s="29">
        <f>Raw_Orders!K3394</f>
        <v>2210.86</v>
      </c>
      <c r="I3394" s="25">
        <f>INDEX(tblAccounts[sales_rep_id],MATCH(B3394,tblAccounts[id],0))</f>
        <v>321930</v>
      </c>
      <c r="J3394" s="25">
        <f>INDEX(tblReps[region_id],MATCH(I3394,tblReps[id],0))</f>
        <v>4</v>
      </c>
      <c r="K3394" s="25" t="str">
        <f>INDEX(tblRegions[name],MATCH(J3394,tblRegions[id],0))</f>
        <v>West</v>
      </c>
    </row>
    <row r="3395" spans="1:11" ht="15" customHeight="1" x14ac:dyDescent="0.3">
      <c r="A3395" s="25">
        <f>Raw_Orders!A3395</f>
        <v>3394</v>
      </c>
      <c r="B3395" s="25">
        <f>Raw_Orders!B3395</f>
        <v>3631</v>
      </c>
      <c r="C3395" s="30">
        <f>INT(Raw_Orders!C3395)</f>
        <v>42328</v>
      </c>
      <c r="D3395" s="25">
        <f t="shared" si="159"/>
        <v>2015</v>
      </c>
      <c r="E3395" s="25">
        <f t="shared" si="160"/>
        <v>11</v>
      </c>
      <c r="F3395" s="25" t="str">
        <f t="shared" si="161"/>
        <v>Nov</v>
      </c>
      <c r="G3395" s="25">
        <f>Raw_Orders!G3395</f>
        <v>453</v>
      </c>
      <c r="H3395" s="29">
        <f>Raw_Orders!K3395</f>
        <v>2729.14</v>
      </c>
      <c r="I3395" s="25">
        <f>INDEX(tblAccounts[sales_rep_id],MATCH(B3395,tblAccounts[id],0))</f>
        <v>321930</v>
      </c>
      <c r="J3395" s="25">
        <f>INDEX(tblReps[region_id],MATCH(I3395,tblReps[id],0))</f>
        <v>4</v>
      </c>
      <c r="K3395" s="25" t="str">
        <f>INDEX(tblRegions[name],MATCH(J3395,tblRegions[id],0))</f>
        <v>West</v>
      </c>
    </row>
    <row r="3396" spans="1:11" ht="15" customHeight="1" x14ac:dyDescent="0.3">
      <c r="A3396" s="25">
        <f>Raw_Orders!A3396</f>
        <v>3395</v>
      </c>
      <c r="B3396" s="25">
        <f>Raw_Orders!B3396</f>
        <v>3631</v>
      </c>
      <c r="C3396" s="30">
        <f>INT(Raw_Orders!C3396)</f>
        <v>42358</v>
      </c>
      <c r="D3396" s="25">
        <f t="shared" si="159"/>
        <v>2015</v>
      </c>
      <c r="E3396" s="25">
        <f t="shared" si="160"/>
        <v>12</v>
      </c>
      <c r="F3396" s="25" t="str">
        <f t="shared" si="161"/>
        <v>Dec</v>
      </c>
      <c r="G3396" s="25">
        <f>Raw_Orders!G3396</f>
        <v>299</v>
      </c>
      <c r="H3396" s="29">
        <f>Raw_Orders!K3396</f>
        <v>1526.44</v>
      </c>
      <c r="I3396" s="25">
        <f>INDEX(tblAccounts[sales_rep_id],MATCH(B3396,tblAccounts[id],0))</f>
        <v>321930</v>
      </c>
      <c r="J3396" s="25">
        <f>INDEX(tblReps[region_id],MATCH(I3396,tblReps[id],0))</f>
        <v>4</v>
      </c>
      <c r="K3396" s="25" t="str">
        <f>INDEX(tblRegions[name],MATCH(J3396,tblRegions[id],0))</f>
        <v>West</v>
      </c>
    </row>
    <row r="3397" spans="1:11" ht="15" customHeight="1" x14ac:dyDescent="0.3">
      <c r="A3397" s="25">
        <f>Raw_Orders!A3397</f>
        <v>3396</v>
      </c>
      <c r="B3397" s="25">
        <f>Raw_Orders!B3397</f>
        <v>3631</v>
      </c>
      <c r="C3397" s="30">
        <f>INT(Raw_Orders!C3397)</f>
        <v>42388</v>
      </c>
      <c r="D3397" s="25">
        <f t="shared" si="159"/>
        <v>2016</v>
      </c>
      <c r="E3397" s="25">
        <f t="shared" si="160"/>
        <v>1</v>
      </c>
      <c r="F3397" s="25" t="str">
        <f t="shared" si="161"/>
        <v>Jan</v>
      </c>
      <c r="G3397" s="25">
        <f>Raw_Orders!G3397</f>
        <v>396</v>
      </c>
      <c r="H3397" s="29">
        <f>Raw_Orders!K3397</f>
        <v>2248.84</v>
      </c>
      <c r="I3397" s="25">
        <f>INDEX(tblAccounts[sales_rep_id],MATCH(B3397,tblAccounts[id],0))</f>
        <v>321930</v>
      </c>
      <c r="J3397" s="25">
        <f>INDEX(tblReps[region_id],MATCH(I3397,tblReps[id],0))</f>
        <v>4</v>
      </c>
      <c r="K3397" s="25" t="str">
        <f>INDEX(tblRegions[name],MATCH(J3397,tblRegions[id],0))</f>
        <v>West</v>
      </c>
    </row>
    <row r="3398" spans="1:11" ht="15" customHeight="1" x14ac:dyDescent="0.3">
      <c r="A3398" s="25">
        <f>Raw_Orders!A3398</f>
        <v>3397</v>
      </c>
      <c r="B3398" s="25">
        <f>Raw_Orders!B3398</f>
        <v>3631</v>
      </c>
      <c r="C3398" s="30">
        <f>INT(Raw_Orders!C3398)</f>
        <v>42418</v>
      </c>
      <c r="D3398" s="25">
        <f t="shared" si="159"/>
        <v>2016</v>
      </c>
      <c r="E3398" s="25">
        <f t="shared" si="160"/>
        <v>2</v>
      </c>
      <c r="F3398" s="25" t="str">
        <f t="shared" si="161"/>
        <v>Feb</v>
      </c>
      <c r="G3398" s="25">
        <f>Raw_Orders!G3398</f>
        <v>440</v>
      </c>
      <c r="H3398" s="29">
        <f>Raw_Orders!K3398</f>
        <v>2582.36</v>
      </c>
      <c r="I3398" s="25">
        <f>INDEX(tblAccounts[sales_rep_id],MATCH(B3398,tblAccounts[id],0))</f>
        <v>321930</v>
      </c>
      <c r="J3398" s="25">
        <f>INDEX(tblReps[region_id],MATCH(I3398,tblReps[id],0))</f>
        <v>4</v>
      </c>
      <c r="K3398" s="25" t="str">
        <f>INDEX(tblRegions[name],MATCH(J3398,tblRegions[id],0))</f>
        <v>West</v>
      </c>
    </row>
    <row r="3399" spans="1:11" ht="15" customHeight="1" x14ac:dyDescent="0.3">
      <c r="A3399" s="25">
        <f>Raw_Orders!A3399</f>
        <v>3398</v>
      </c>
      <c r="B3399" s="25">
        <f>Raw_Orders!B3399</f>
        <v>3631</v>
      </c>
      <c r="C3399" s="30">
        <f>INT(Raw_Orders!C3399)</f>
        <v>42447</v>
      </c>
      <c r="D3399" s="25">
        <f t="shared" si="159"/>
        <v>2016</v>
      </c>
      <c r="E3399" s="25">
        <f t="shared" si="160"/>
        <v>3</v>
      </c>
      <c r="F3399" s="25" t="str">
        <f t="shared" si="161"/>
        <v>Mar</v>
      </c>
      <c r="G3399" s="25">
        <f>Raw_Orders!G3399</f>
        <v>353</v>
      </c>
      <c r="H3399" s="29">
        <f>Raw_Orders!K3399</f>
        <v>1837.75</v>
      </c>
      <c r="I3399" s="25">
        <f>INDEX(tblAccounts[sales_rep_id],MATCH(B3399,tblAccounts[id],0))</f>
        <v>321930</v>
      </c>
      <c r="J3399" s="25">
        <f>INDEX(tblReps[region_id],MATCH(I3399,tblReps[id],0))</f>
        <v>4</v>
      </c>
      <c r="K3399" s="25" t="str">
        <f>INDEX(tblRegions[name],MATCH(J3399,tblRegions[id],0))</f>
        <v>West</v>
      </c>
    </row>
    <row r="3400" spans="1:11" ht="15" customHeight="1" x14ac:dyDescent="0.3">
      <c r="A3400" s="25">
        <f>Raw_Orders!A3400</f>
        <v>3399</v>
      </c>
      <c r="B3400" s="25">
        <f>Raw_Orders!B3400</f>
        <v>3631</v>
      </c>
      <c r="C3400" s="30">
        <f>INT(Raw_Orders!C3400)</f>
        <v>42477</v>
      </c>
      <c r="D3400" s="25">
        <f t="shared" si="159"/>
        <v>2016</v>
      </c>
      <c r="E3400" s="25">
        <f t="shared" si="160"/>
        <v>4</v>
      </c>
      <c r="F3400" s="25" t="str">
        <f t="shared" si="161"/>
        <v>Apr</v>
      </c>
      <c r="G3400" s="25">
        <f>Raw_Orders!G3400</f>
        <v>816</v>
      </c>
      <c r="H3400" s="29">
        <f>Raw_Orders!K3400</f>
        <v>4225.09</v>
      </c>
      <c r="I3400" s="25">
        <f>INDEX(tblAccounts[sales_rep_id],MATCH(B3400,tblAccounts[id],0))</f>
        <v>321930</v>
      </c>
      <c r="J3400" s="25">
        <f>INDEX(tblReps[region_id],MATCH(I3400,tblReps[id],0))</f>
        <v>4</v>
      </c>
      <c r="K3400" s="25" t="str">
        <f>INDEX(tblRegions[name],MATCH(J3400,tblRegions[id],0))</f>
        <v>West</v>
      </c>
    </row>
    <row r="3401" spans="1:11" ht="15" customHeight="1" x14ac:dyDescent="0.3">
      <c r="A3401" s="25">
        <f>Raw_Orders!A3401</f>
        <v>3400</v>
      </c>
      <c r="B3401" s="25">
        <f>Raw_Orders!B3401</f>
        <v>3631</v>
      </c>
      <c r="C3401" s="30">
        <f>INT(Raw_Orders!C3401)</f>
        <v>42507</v>
      </c>
      <c r="D3401" s="25">
        <f t="shared" si="159"/>
        <v>2016</v>
      </c>
      <c r="E3401" s="25">
        <f t="shared" si="160"/>
        <v>5</v>
      </c>
      <c r="F3401" s="25" t="str">
        <f t="shared" si="161"/>
        <v>May</v>
      </c>
      <c r="G3401" s="25">
        <f>Raw_Orders!G3401</f>
        <v>318</v>
      </c>
      <c r="H3401" s="29">
        <f>Raw_Orders!K3401</f>
        <v>1674.46</v>
      </c>
      <c r="I3401" s="25">
        <f>INDEX(tblAccounts[sales_rep_id],MATCH(B3401,tblAccounts[id],0))</f>
        <v>321930</v>
      </c>
      <c r="J3401" s="25">
        <f>INDEX(tblReps[region_id],MATCH(I3401,tblReps[id],0))</f>
        <v>4</v>
      </c>
      <c r="K3401" s="25" t="str">
        <f>INDEX(tblRegions[name],MATCH(J3401,tblRegions[id],0))</f>
        <v>West</v>
      </c>
    </row>
    <row r="3402" spans="1:11" ht="15" customHeight="1" x14ac:dyDescent="0.3">
      <c r="A3402" s="25">
        <f>Raw_Orders!A3402</f>
        <v>3401</v>
      </c>
      <c r="B3402" s="25">
        <f>Raw_Orders!B3402</f>
        <v>3631</v>
      </c>
      <c r="C3402" s="30">
        <f>INT(Raw_Orders!C3402)</f>
        <v>42537</v>
      </c>
      <c r="D3402" s="25">
        <f t="shared" si="159"/>
        <v>2016</v>
      </c>
      <c r="E3402" s="25">
        <f t="shared" si="160"/>
        <v>6</v>
      </c>
      <c r="F3402" s="25" t="str">
        <f t="shared" si="161"/>
        <v>Jun</v>
      </c>
      <c r="G3402" s="25">
        <f>Raw_Orders!G3402</f>
        <v>345</v>
      </c>
      <c r="H3402" s="29">
        <f>Raw_Orders!K3402</f>
        <v>1777.89</v>
      </c>
      <c r="I3402" s="25">
        <f>INDEX(tblAccounts[sales_rep_id],MATCH(B3402,tblAccounts[id],0))</f>
        <v>321930</v>
      </c>
      <c r="J3402" s="25">
        <f>INDEX(tblReps[region_id],MATCH(I3402,tblReps[id],0))</f>
        <v>4</v>
      </c>
      <c r="K3402" s="25" t="str">
        <f>INDEX(tblRegions[name],MATCH(J3402,tblRegions[id],0))</f>
        <v>West</v>
      </c>
    </row>
    <row r="3403" spans="1:11" ht="15" customHeight="1" x14ac:dyDescent="0.3">
      <c r="A3403" s="25">
        <f>Raw_Orders!A3403</f>
        <v>3402</v>
      </c>
      <c r="B3403" s="25">
        <f>Raw_Orders!B3403</f>
        <v>3631</v>
      </c>
      <c r="C3403" s="30">
        <f>INT(Raw_Orders!C3403)</f>
        <v>42567</v>
      </c>
      <c r="D3403" s="25">
        <f t="shared" si="159"/>
        <v>2016</v>
      </c>
      <c r="E3403" s="25">
        <f t="shared" si="160"/>
        <v>7</v>
      </c>
      <c r="F3403" s="25" t="str">
        <f t="shared" si="161"/>
        <v>Jul</v>
      </c>
      <c r="G3403" s="25">
        <f>Raw_Orders!G3403</f>
        <v>324</v>
      </c>
      <c r="H3403" s="29">
        <f>Raw_Orders!K3403</f>
        <v>1679.26</v>
      </c>
      <c r="I3403" s="25">
        <f>INDEX(tblAccounts[sales_rep_id],MATCH(B3403,tblAccounts[id],0))</f>
        <v>321930</v>
      </c>
      <c r="J3403" s="25">
        <f>INDEX(tblReps[region_id],MATCH(I3403,tblReps[id],0))</f>
        <v>4</v>
      </c>
      <c r="K3403" s="25" t="str">
        <f>INDEX(tblRegions[name],MATCH(J3403,tblRegions[id],0))</f>
        <v>West</v>
      </c>
    </row>
    <row r="3404" spans="1:11" ht="15" customHeight="1" x14ac:dyDescent="0.3">
      <c r="A3404" s="25">
        <f>Raw_Orders!A3404</f>
        <v>3403</v>
      </c>
      <c r="B3404" s="25">
        <f>Raw_Orders!B3404</f>
        <v>3631</v>
      </c>
      <c r="C3404" s="30">
        <f>INT(Raw_Orders!C3404)</f>
        <v>42597</v>
      </c>
      <c r="D3404" s="25">
        <f t="shared" si="159"/>
        <v>2016</v>
      </c>
      <c r="E3404" s="25">
        <f t="shared" si="160"/>
        <v>8</v>
      </c>
      <c r="F3404" s="25" t="str">
        <f t="shared" si="161"/>
        <v>Aug</v>
      </c>
      <c r="G3404" s="25">
        <f>Raw_Orders!G3404</f>
        <v>378</v>
      </c>
      <c r="H3404" s="29">
        <f>Raw_Orders!K3404</f>
        <v>2107.6799999999998</v>
      </c>
      <c r="I3404" s="25">
        <f>INDEX(tblAccounts[sales_rep_id],MATCH(B3404,tblAccounts[id],0))</f>
        <v>321930</v>
      </c>
      <c r="J3404" s="25">
        <f>INDEX(tblReps[region_id],MATCH(I3404,tblReps[id],0))</f>
        <v>4</v>
      </c>
      <c r="K3404" s="25" t="str">
        <f>INDEX(tblRegions[name],MATCH(J3404,tblRegions[id],0))</f>
        <v>West</v>
      </c>
    </row>
    <row r="3405" spans="1:11" ht="15" customHeight="1" x14ac:dyDescent="0.3">
      <c r="A3405" s="25">
        <f>Raw_Orders!A3405</f>
        <v>3404</v>
      </c>
      <c r="B3405" s="25">
        <f>Raw_Orders!B3405</f>
        <v>3631</v>
      </c>
      <c r="C3405" s="30">
        <f>INT(Raw_Orders!C3405)</f>
        <v>42626</v>
      </c>
      <c r="D3405" s="25">
        <f t="shared" si="159"/>
        <v>2016</v>
      </c>
      <c r="E3405" s="25">
        <f t="shared" si="160"/>
        <v>9</v>
      </c>
      <c r="F3405" s="25" t="str">
        <f t="shared" si="161"/>
        <v>Sep</v>
      </c>
      <c r="G3405" s="25">
        <f>Raw_Orders!G3405</f>
        <v>390</v>
      </c>
      <c r="H3405" s="29">
        <f>Raw_Orders!K3405</f>
        <v>2199.5300000000002</v>
      </c>
      <c r="I3405" s="25">
        <f>INDEX(tblAccounts[sales_rep_id],MATCH(B3405,tblAccounts[id],0))</f>
        <v>321930</v>
      </c>
      <c r="J3405" s="25">
        <f>INDEX(tblReps[region_id],MATCH(I3405,tblReps[id],0))</f>
        <v>4</v>
      </c>
      <c r="K3405" s="25" t="str">
        <f>INDEX(tblRegions[name],MATCH(J3405,tblRegions[id],0))</f>
        <v>West</v>
      </c>
    </row>
    <row r="3406" spans="1:11" ht="15" customHeight="1" x14ac:dyDescent="0.3">
      <c r="A3406" s="25">
        <f>Raw_Orders!A3406</f>
        <v>3405</v>
      </c>
      <c r="B3406" s="25">
        <f>Raw_Orders!B3406</f>
        <v>3631</v>
      </c>
      <c r="C3406" s="30">
        <f>INT(Raw_Orders!C3406)</f>
        <v>42655</v>
      </c>
      <c r="D3406" s="25">
        <f t="shared" si="159"/>
        <v>2016</v>
      </c>
      <c r="E3406" s="25">
        <f t="shared" si="160"/>
        <v>10</v>
      </c>
      <c r="F3406" s="25" t="str">
        <f t="shared" si="161"/>
        <v>Oct</v>
      </c>
      <c r="G3406" s="25">
        <f>Raw_Orders!G3406</f>
        <v>380</v>
      </c>
      <c r="H3406" s="29">
        <f>Raw_Orders!K3406</f>
        <v>2023.21</v>
      </c>
      <c r="I3406" s="25">
        <f>INDEX(tblAccounts[sales_rep_id],MATCH(B3406,tblAccounts[id],0))</f>
        <v>321930</v>
      </c>
      <c r="J3406" s="25">
        <f>INDEX(tblReps[region_id],MATCH(I3406,tblReps[id],0))</f>
        <v>4</v>
      </c>
      <c r="K3406" s="25" t="str">
        <f>INDEX(tblRegions[name],MATCH(J3406,tblRegions[id],0))</f>
        <v>West</v>
      </c>
    </row>
    <row r="3407" spans="1:11" ht="15" customHeight="1" x14ac:dyDescent="0.3">
      <c r="A3407" s="25">
        <f>Raw_Orders!A3407</f>
        <v>3406</v>
      </c>
      <c r="B3407" s="25">
        <f>Raw_Orders!B3407</f>
        <v>3631</v>
      </c>
      <c r="C3407" s="30">
        <f>INT(Raw_Orders!C3407)</f>
        <v>42684</v>
      </c>
      <c r="D3407" s="25">
        <f t="shared" si="159"/>
        <v>2016</v>
      </c>
      <c r="E3407" s="25">
        <f t="shared" si="160"/>
        <v>11</v>
      </c>
      <c r="F3407" s="25" t="str">
        <f t="shared" si="161"/>
        <v>Nov</v>
      </c>
      <c r="G3407" s="25">
        <f>Raw_Orders!G3407</f>
        <v>359</v>
      </c>
      <c r="H3407" s="29">
        <f>Raw_Orders!K3407</f>
        <v>1974.03</v>
      </c>
      <c r="I3407" s="25">
        <f>INDEX(tblAccounts[sales_rep_id],MATCH(B3407,tblAccounts[id],0))</f>
        <v>321930</v>
      </c>
      <c r="J3407" s="25">
        <f>INDEX(tblReps[region_id],MATCH(I3407,tblReps[id],0))</f>
        <v>4</v>
      </c>
      <c r="K3407" s="25" t="str">
        <f>INDEX(tblRegions[name],MATCH(J3407,tblRegions[id],0))</f>
        <v>West</v>
      </c>
    </row>
    <row r="3408" spans="1:11" ht="15" customHeight="1" x14ac:dyDescent="0.3">
      <c r="A3408" s="25">
        <f>Raw_Orders!A3408</f>
        <v>3407</v>
      </c>
      <c r="B3408" s="25">
        <f>Raw_Orders!B3408</f>
        <v>3631</v>
      </c>
      <c r="C3408" s="30">
        <f>INT(Raw_Orders!C3408)</f>
        <v>42714</v>
      </c>
      <c r="D3408" s="25">
        <f t="shared" si="159"/>
        <v>2016</v>
      </c>
      <c r="E3408" s="25">
        <f t="shared" si="160"/>
        <v>12</v>
      </c>
      <c r="F3408" s="25" t="str">
        <f t="shared" si="161"/>
        <v>Dec</v>
      </c>
      <c r="G3408" s="25">
        <f>Raw_Orders!G3408</f>
        <v>318</v>
      </c>
      <c r="H3408" s="29">
        <f>Raw_Orders!K3408</f>
        <v>1686.27</v>
      </c>
      <c r="I3408" s="25">
        <f>INDEX(tblAccounts[sales_rep_id],MATCH(B3408,tblAccounts[id],0))</f>
        <v>321930</v>
      </c>
      <c r="J3408" s="25">
        <f>INDEX(tblReps[region_id],MATCH(I3408,tblReps[id],0))</f>
        <v>4</v>
      </c>
      <c r="K3408" s="25" t="str">
        <f>INDEX(tblRegions[name],MATCH(J3408,tblRegions[id],0))</f>
        <v>West</v>
      </c>
    </row>
    <row r="3409" spans="1:11" ht="15" customHeight="1" x14ac:dyDescent="0.3">
      <c r="A3409" s="25">
        <f>Raw_Orders!A3409</f>
        <v>3408</v>
      </c>
      <c r="B3409" s="25">
        <f>Raw_Orders!B3409</f>
        <v>3641</v>
      </c>
      <c r="C3409" s="30">
        <f>INT(Raw_Orders!C3409)</f>
        <v>42585</v>
      </c>
      <c r="D3409" s="25">
        <f t="shared" si="159"/>
        <v>2016</v>
      </c>
      <c r="E3409" s="25">
        <f t="shared" si="160"/>
        <v>8</v>
      </c>
      <c r="F3409" s="25" t="str">
        <f t="shared" si="161"/>
        <v>Aug</v>
      </c>
      <c r="G3409" s="25">
        <f>Raw_Orders!G3409</f>
        <v>520</v>
      </c>
      <c r="H3409" s="29">
        <f>Raw_Orders!K3409</f>
        <v>2670.47</v>
      </c>
      <c r="I3409" s="25">
        <f>INDEX(tblAccounts[sales_rep_id],MATCH(B3409,tblAccounts[id],0))</f>
        <v>321940</v>
      </c>
      <c r="J3409" s="25">
        <f>INDEX(tblReps[region_id],MATCH(I3409,tblReps[id],0))</f>
        <v>4</v>
      </c>
      <c r="K3409" s="25" t="str">
        <f>INDEX(tblRegions[name],MATCH(J3409,tblRegions[id],0))</f>
        <v>West</v>
      </c>
    </row>
    <row r="3410" spans="1:11" ht="15" customHeight="1" x14ac:dyDescent="0.3">
      <c r="A3410" s="25">
        <f>Raw_Orders!A3410</f>
        <v>3409</v>
      </c>
      <c r="B3410" s="25">
        <f>Raw_Orders!B3410</f>
        <v>3641</v>
      </c>
      <c r="C3410" s="30">
        <f>INT(Raw_Orders!C3410)</f>
        <v>42614</v>
      </c>
      <c r="D3410" s="25">
        <f t="shared" si="159"/>
        <v>2016</v>
      </c>
      <c r="E3410" s="25">
        <f t="shared" si="160"/>
        <v>9</v>
      </c>
      <c r="F3410" s="25" t="str">
        <f t="shared" si="161"/>
        <v>Sep</v>
      </c>
      <c r="G3410" s="25">
        <f>Raw_Orders!G3410</f>
        <v>525</v>
      </c>
      <c r="H3410" s="29">
        <f>Raw_Orders!K3410</f>
        <v>2697.29</v>
      </c>
      <c r="I3410" s="25">
        <f>INDEX(tblAccounts[sales_rep_id],MATCH(B3410,tblAccounts[id],0))</f>
        <v>321940</v>
      </c>
      <c r="J3410" s="25">
        <f>INDEX(tblReps[region_id],MATCH(I3410,tblReps[id],0))</f>
        <v>4</v>
      </c>
      <c r="K3410" s="25" t="str">
        <f>INDEX(tblRegions[name],MATCH(J3410,tblRegions[id],0))</f>
        <v>West</v>
      </c>
    </row>
    <row r="3411" spans="1:11" ht="15" customHeight="1" x14ac:dyDescent="0.3">
      <c r="A3411" s="25">
        <f>Raw_Orders!A3411</f>
        <v>3410</v>
      </c>
      <c r="B3411" s="25">
        <f>Raw_Orders!B3411</f>
        <v>3641</v>
      </c>
      <c r="C3411" s="30">
        <f>INT(Raw_Orders!C3411)</f>
        <v>42644</v>
      </c>
      <c r="D3411" s="25">
        <f t="shared" si="159"/>
        <v>2016</v>
      </c>
      <c r="E3411" s="25">
        <f t="shared" si="160"/>
        <v>10</v>
      </c>
      <c r="F3411" s="25" t="str">
        <f t="shared" si="161"/>
        <v>Oct</v>
      </c>
      <c r="G3411" s="25">
        <f>Raw_Orders!G3411</f>
        <v>937</v>
      </c>
      <c r="H3411" s="29">
        <f>Raw_Orders!K3411</f>
        <v>5794.43</v>
      </c>
      <c r="I3411" s="25">
        <f>INDEX(tblAccounts[sales_rep_id],MATCH(B3411,tblAccounts[id],0))</f>
        <v>321940</v>
      </c>
      <c r="J3411" s="25">
        <f>INDEX(tblReps[region_id],MATCH(I3411,tblReps[id],0))</f>
        <v>4</v>
      </c>
      <c r="K3411" s="25" t="str">
        <f>INDEX(tblRegions[name],MATCH(J3411,tblRegions[id],0))</f>
        <v>West</v>
      </c>
    </row>
    <row r="3412" spans="1:11" ht="15" customHeight="1" x14ac:dyDescent="0.3">
      <c r="A3412" s="25">
        <f>Raw_Orders!A3412</f>
        <v>3411</v>
      </c>
      <c r="B3412" s="25">
        <f>Raw_Orders!B3412</f>
        <v>3641</v>
      </c>
      <c r="C3412" s="30">
        <f>INT(Raw_Orders!C3412)</f>
        <v>42674</v>
      </c>
      <c r="D3412" s="25">
        <f t="shared" si="159"/>
        <v>2016</v>
      </c>
      <c r="E3412" s="25">
        <f t="shared" si="160"/>
        <v>10</v>
      </c>
      <c r="F3412" s="25" t="str">
        <f t="shared" si="161"/>
        <v>Oct</v>
      </c>
      <c r="G3412" s="25">
        <f>Raw_Orders!G3412</f>
        <v>592</v>
      </c>
      <c r="H3412" s="29">
        <f>Raw_Orders!K3412</f>
        <v>3044.79</v>
      </c>
      <c r="I3412" s="25">
        <f>INDEX(tblAccounts[sales_rep_id],MATCH(B3412,tblAccounts[id],0))</f>
        <v>321940</v>
      </c>
      <c r="J3412" s="25">
        <f>INDEX(tblReps[region_id],MATCH(I3412,tblReps[id],0))</f>
        <v>4</v>
      </c>
      <c r="K3412" s="25" t="str">
        <f>INDEX(tblRegions[name],MATCH(J3412,tblRegions[id],0))</f>
        <v>West</v>
      </c>
    </row>
    <row r="3413" spans="1:11" ht="15" customHeight="1" x14ac:dyDescent="0.3">
      <c r="A3413" s="25">
        <f>Raw_Orders!A3413</f>
        <v>3412</v>
      </c>
      <c r="B3413" s="25">
        <f>Raw_Orders!B3413</f>
        <v>3641</v>
      </c>
      <c r="C3413" s="30">
        <f>INT(Raw_Orders!C3413)</f>
        <v>42703</v>
      </c>
      <c r="D3413" s="25">
        <f t="shared" si="159"/>
        <v>2016</v>
      </c>
      <c r="E3413" s="25">
        <f t="shared" si="160"/>
        <v>11</v>
      </c>
      <c r="F3413" s="25" t="str">
        <f t="shared" si="161"/>
        <v>Nov</v>
      </c>
      <c r="G3413" s="25">
        <f>Raw_Orders!G3413</f>
        <v>533</v>
      </c>
      <c r="H3413" s="29">
        <f>Raw_Orders!K3413</f>
        <v>2690.97</v>
      </c>
      <c r="I3413" s="25">
        <f>INDEX(tblAccounts[sales_rep_id],MATCH(B3413,tblAccounts[id],0))</f>
        <v>321940</v>
      </c>
      <c r="J3413" s="25">
        <f>INDEX(tblReps[region_id],MATCH(I3413,tblReps[id],0))</f>
        <v>4</v>
      </c>
      <c r="K3413" s="25" t="str">
        <f>INDEX(tblRegions[name],MATCH(J3413,tblRegions[id],0))</f>
        <v>West</v>
      </c>
    </row>
    <row r="3414" spans="1:11" ht="15" customHeight="1" x14ac:dyDescent="0.3">
      <c r="A3414" s="25">
        <f>Raw_Orders!A3414</f>
        <v>3413</v>
      </c>
      <c r="B3414" s="25">
        <f>Raw_Orders!B3414</f>
        <v>3641</v>
      </c>
      <c r="C3414" s="30">
        <f>INT(Raw_Orders!C3414)</f>
        <v>42732</v>
      </c>
      <c r="D3414" s="25">
        <f t="shared" si="159"/>
        <v>2016</v>
      </c>
      <c r="E3414" s="25">
        <f t="shared" si="160"/>
        <v>12</v>
      </c>
      <c r="F3414" s="25" t="str">
        <f t="shared" si="161"/>
        <v>Dec</v>
      </c>
      <c r="G3414" s="25">
        <f>Raw_Orders!G3414</f>
        <v>566</v>
      </c>
      <c r="H3414" s="29">
        <f>Raw_Orders!K3414</f>
        <v>3040.31</v>
      </c>
      <c r="I3414" s="25">
        <f>INDEX(tblAccounts[sales_rep_id],MATCH(B3414,tblAccounts[id],0))</f>
        <v>321940</v>
      </c>
      <c r="J3414" s="25">
        <f>INDEX(tblReps[region_id],MATCH(I3414,tblReps[id],0))</f>
        <v>4</v>
      </c>
      <c r="K3414" s="25" t="str">
        <f>INDEX(tblRegions[name],MATCH(J3414,tblRegions[id],0))</f>
        <v>West</v>
      </c>
    </row>
    <row r="3415" spans="1:11" ht="15" customHeight="1" x14ac:dyDescent="0.3">
      <c r="A3415" s="25">
        <f>Raw_Orders!A3415</f>
        <v>3414</v>
      </c>
      <c r="B3415" s="25">
        <f>Raw_Orders!B3415</f>
        <v>3651</v>
      </c>
      <c r="C3415" s="30">
        <f>INT(Raw_Orders!C3415)</f>
        <v>42270</v>
      </c>
      <c r="D3415" s="25">
        <f t="shared" si="159"/>
        <v>2015</v>
      </c>
      <c r="E3415" s="25">
        <f t="shared" si="160"/>
        <v>9</v>
      </c>
      <c r="F3415" s="25" t="str">
        <f t="shared" si="161"/>
        <v>Sep</v>
      </c>
      <c r="G3415" s="25">
        <f>Raw_Orders!G3415</f>
        <v>579</v>
      </c>
      <c r="H3415" s="29">
        <f>Raw_Orders!K3415</f>
        <v>3096.99</v>
      </c>
      <c r="I3415" s="25">
        <f>INDEX(tblAccounts[sales_rep_id],MATCH(B3415,tblAccounts[id],0))</f>
        <v>321950</v>
      </c>
      <c r="J3415" s="25">
        <f>INDEX(tblReps[region_id],MATCH(I3415,tblReps[id],0))</f>
        <v>4</v>
      </c>
      <c r="K3415" s="25" t="str">
        <f>INDEX(tblRegions[name],MATCH(J3415,tblRegions[id],0))</f>
        <v>West</v>
      </c>
    </row>
    <row r="3416" spans="1:11" ht="15" customHeight="1" x14ac:dyDescent="0.3">
      <c r="A3416" s="25">
        <f>Raw_Orders!A3416</f>
        <v>3415</v>
      </c>
      <c r="B3416" s="25">
        <f>Raw_Orders!B3416</f>
        <v>3651</v>
      </c>
      <c r="C3416" s="30">
        <f>INT(Raw_Orders!C3416)</f>
        <v>42299</v>
      </c>
      <c r="D3416" s="25">
        <f t="shared" si="159"/>
        <v>2015</v>
      </c>
      <c r="E3416" s="25">
        <f t="shared" si="160"/>
        <v>10</v>
      </c>
      <c r="F3416" s="25" t="str">
        <f t="shared" si="161"/>
        <v>Oct</v>
      </c>
      <c r="G3416" s="25">
        <f>Raw_Orders!G3416</f>
        <v>532</v>
      </c>
      <c r="H3416" s="29">
        <f>Raw_Orders!K3416</f>
        <v>2738.5</v>
      </c>
      <c r="I3416" s="25">
        <f>INDEX(tblAccounts[sales_rep_id],MATCH(B3416,tblAccounts[id],0))</f>
        <v>321950</v>
      </c>
      <c r="J3416" s="25">
        <f>INDEX(tblReps[region_id],MATCH(I3416,tblReps[id],0))</f>
        <v>4</v>
      </c>
      <c r="K3416" s="25" t="str">
        <f>INDEX(tblRegions[name],MATCH(J3416,tblRegions[id],0))</f>
        <v>West</v>
      </c>
    </row>
    <row r="3417" spans="1:11" ht="15" customHeight="1" x14ac:dyDescent="0.3">
      <c r="A3417" s="25">
        <f>Raw_Orders!A3417</f>
        <v>3416</v>
      </c>
      <c r="B3417" s="25">
        <f>Raw_Orders!B3417</f>
        <v>3651</v>
      </c>
      <c r="C3417" s="30">
        <f>INT(Raw_Orders!C3417)</f>
        <v>42329</v>
      </c>
      <c r="D3417" s="25">
        <f t="shared" si="159"/>
        <v>2015</v>
      </c>
      <c r="E3417" s="25">
        <f t="shared" si="160"/>
        <v>11</v>
      </c>
      <c r="F3417" s="25" t="str">
        <f t="shared" si="161"/>
        <v>Nov</v>
      </c>
      <c r="G3417" s="25">
        <f>Raw_Orders!G3417</f>
        <v>596</v>
      </c>
      <c r="H3417" s="29">
        <f>Raw_Orders!K3417</f>
        <v>3192.84</v>
      </c>
      <c r="I3417" s="25">
        <f>INDEX(tblAccounts[sales_rep_id],MATCH(B3417,tblAccounts[id],0))</f>
        <v>321950</v>
      </c>
      <c r="J3417" s="25">
        <f>INDEX(tblReps[region_id],MATCH(I3417,tblReps[id],0))</f>
        <v>4</v>
      </c>
      <c r="K3417" s="25" t="str">
        <f>INDEX(tblRegions[name],MATCH(J3417,tblRegions[id],0))</f>
        <v>West</v>
      </c>
    </row>
    <row r="3418" spans="1:11" ht="15" customHeight="1" x14ac:dyDescent="0.3">
      <c r="A3418" s="25">
        <f>Raw_Orders!A3418</f>
        <v>3417</v>
      </c>
      <c r="B3418" s="25">
        <f>Raw_Orders!B3418</f>
        <v>3651</v>
      </c>
      <c r="C3418" s="30">
        <f>INT(Raw_Orders!C3418)</f>
        <v>42359</v>
      </c>
      <c r="D3418" s="25">
        <f t="shared" si="159"/>
        <v>2015</v>
      </c>
      <c r="E3418" s="25">
        <f t="shared" si="160"/>
        <v>12</v>
      </c>
      <c r="F3418" s="25" t="str">
        <f t="shared" si="161"/>
        <v>Dec</v>
      </c>
      <c r="G3418" s="25">
        <f>Raw_Orders!G3418</f>
        <v>512</v>
      </c>
      <c r="H3418" s="29">
        <f>Raw_Orders!K3418</f>
        <v>2603.64</v>
      </c>
      <c r="I3418" s="25">
        <f>INDEX(tblAccounts[sales_rep_id],MATCH(B3418,tblAccounts[id],0))</f>
        <v>321950</v>
      </c>
      <c r="J3418" s="25">
        <f>INDEX(tblReps[region_id],MATCH(I3418,tblReps[id],0))</f>
        <v>4</v>
      </c>
      <c r="K3418" s="25" t="str">
        <f>INDEX(tblRegions[name],MATCH(J3418,tblRegions[id],0))</f>
        <v>West</v>
      </c>
    </row>
    <row r="3419" spans="1:11" ht="15" customHeight="1" x14ac:dyDescent="0.3">
      <c r="A3419" s="25">
        <f>Raw_Orders!A3419</f>
        <v>3418</v>
      </c>
      <c r="B3419" s="25">
        <f>Raw_Orders!B3419</f>
        <v>3651</v>
      </c>
      <c r="C3419" s="30">
        <f>INT(Raw_Orders!C3419)</f>
        <v>42389</v>
      </c>
      <c r="D3419" s="25">
        <f t="shared" si="159"/>
        <v>2016</v>
      </c>
      <c r="E3419" s="25">
        <f t="shared" si="160"/>
        <v>1</v>
      </c>
      <c r="F3419" s="25" t="str">
        <f t="shared" si="161"/>
        <v>Jan</v>
      </c>
      <c r="G3419" s="25">
        <f>Raw_Orders!G3419</f>
        <v>738</v>
      </c>
      <c r="H3419" s="29">
        <f>Raw_Orders!K3419</f>
        <v>4408.78</v>
      </c>
      <c r="I3419" s="25">
        <f>INDEX(tblAccounts[sales_rep_id],MATCH(B3419,tblAccounts[id],0))</f>
        <v>321950</v>
      </c>
      <c r="J3419" s="25">
        <f>INDEX(tblReps[region_id],MATCH(I3419,tblReps[id],0))</f>
        <v>4</v>
      </c>
      <c r="K3419" s="25" t="str">
        <f>INDEX(tblRegions[name],MATCH(J3419,tblRegions[id],0))</f>
        <v>West</v>
      </c>
    </row>
    <row r="3420" spans="1:11" ht="15" customHeight="1" x14ac:dyDescent="0.3">
      <c r="A3420" s="25">
        <f>Raw_Orders!A3420</f>
        <v>3419</v>
      </c>
      <c r="B3420" s="25">
        <f>Raw_Orders!B3420</f>
        <v>3651</v>
      </c>
      <c r="C3420" s="30">
        <f>INT(Raw_Orders!C3420)</f>
        <v>42419</v>
      </c>
      <c r="D3420" s="25">
        <f t="shared" si="159"/>
        <v>2016</v>
      </c>
      <c r="E3420" s="25">
        <f t="shared" si="160"/>
        <v>2</v>
      </c>
      <c r="F3420" s="25" t="str">
        <f t="shared" si="161"/>
        <v>Feb</v>
      </c>
      <c r="G3420" s="25">
        <f>Raw_Orders!G3420</f>
        <v>633</v>
      </c>
      <c r="H3420" s="29">
        <f>Raw_Orders!K3420</f>
        <v>3288.67</v>
      </c>
      <c r="I3420" s="25">
        <f>INDEX(tblAccounts[sales_rep_id],MATCH(B3420,tblAccounts[id],0))</f>
        <v>321950</v>
      </c>
      <c r="J3420" s="25">
        <f>INDEX(tblReps[region_id],MATCH(I3420,tblReps[id],0))</f>
        <v>4</v>
      </c>
      <c r="K3420" s="25" t="str">
        <f>INDEX(tblRegions[name],MATCH(J3420,tblRegions[id],0))</f>
        <v>West</v>
      </c>
    </row>
    <row r="3421" spans="1:11" ht="15" customHeight="1" x14ac:dyDescent="0.3">
      <c r="A3421" s="25">
        <f>Raw_Orders!A3421</f>
        <v>3420</v>
      </c>
      <c r="B3421" s="25">
        <f>Raw_Orders!B3421</f>
        <v>3651</v>
      </c>
      <c r="C3421" s="30">
        <f>INT(Raw_Orders!C3421)</f>
        <v>42449</v>
      </c>
      <c r="D3421" s="25">
        <f t="shared" si="159"/>
        <v>2016</v>
      </c>
      <c r="E3421" s="25">
        <f t="shared" si="160"/>
        <v>3</v>
      </c>
      <c r="F3421" s="25" t="str">
        <f t="shared" si="161"/>
        <v>Mar</v>
      </c>
      <c r="G3421" s="25">
        <f>Raw_Orders!G3421</f>
        <v>612</v>
      </c>
      <c r="H3421" s="29">
        <f>Raw_Orders!K3421</f>
        <v>3185.87</v>
      </c>
      <c r="I3421" s="25">
        <f>INDEX(tblAccounts[sales_rep_id],MATCH(B3421,tblAccounts[id],0))</f>
        <v>321950</v>
      </c>
      <c r="J3421" s="25">
        <f>INDEX(tblReps[region_id],MATCH(I3421,tblReps[id],0))</f>
        <v>4</v>
      </c>
      <c r="K3421" s="25" t="str">
        <f>INDEX(tblRegions[name],MATCH(J3421,tblRegions[id],0))</f>
        <v>West</v>
      </c>
    </row>
    <row r="3422" spans="1:11" ht="15" customHeight="1" x14ac:dyDescent="0.3">
      <c r="A3422" s="25">
        <f>Raw_Orders!A3422</f>
        <v>3421</v>
      </c>
      <c r="B3422" s="25">
        <f>Raw_Orders!B3422</f>
        <v>3651</v>
      </c>
      <c r="C3422" s="30">
        <f>INT(Raw_Orders!C3422)</f>
        <v>42479</v>
      </c>
      <c r="D3422" s="25">
        <f t="shared" si="159"/>
        <v>2016</v>
      </c>
      <c r="E3422" s="25">
        <f t="shared" si="160"/>
        <v>4</v>
      </c>
      <c r="F3422" s="25" t="str">
        <f t="shared" si="161"/>
        <v>Apr</v>
      </c>
      <c r="G3422" s="25">
        <f>Raw_Orders!G3422</f>
        <v>541</v>
      </c>
      <c r="H3422" s="29">
        <f>Raw_Orders!K3422</f>
        <v>2699.59</v>
      </c>
      <c r="I3422" s="25">
        <f>INDEX(tblAccounts[sales_rep_id],MATCH(B3422,tblAccounts[id],0))</f>
        <v>321950</v>
      </c>
      <c r="J3422" s="25">
        <f>INDEX(tblReps[region_id],MATCH(I3422,tblReps[id],0))</f>
        <v>4</v>
      </c>
      <c r="K3422" s="25" t="str">
        <f>INDEX(tblRegions[name],MATCH(J3422,tblRegions[id],0))</f>
        <v>West</v>
      </c>
    </row>
    <row r="3423" spans="1:11" ht="15" customHeight="1" x14ac:dyDescent="0.3">
      <c r="A3423" s="25">
        <f>Raw_Orders!A3423</f>
        <v>3422</v>
      </c>
      <c r="B3423" s="25">
        <f>Raw_Orders!B3423</f>
        <v>3651</v>
      </c>
      <c r="C3423" s="30">
        <f>INT(Raw_Orders!C3423)</f>
        <v>42538</v>
      </c>
      <c r="D3423" s="25">
        <f t="shared" si="159"/>
        <v>2016</v>
      </c>
      <c r="E3423" s="25">
        <f t="shared" si="160"/>
        <v>6</v>
      </c>
      <c r="F3423" s="25" t="str">
        <f t="shared" si="161"/>
        <v>Jun</v>
      </c>
      <c r="G3423" s="25">
        <f>Raw_Orders!G3423</f>
        <v>636</v>
      </c>
      <c r="H3423" s="29">
        <f>Raw_Orders!K3423</f>
        <v>3254.33</v>
      </c>
      <c r="I3423" s="25">
        <f>INDEX(tblAccounts[sales_rep_id],MATCH(B3423,tblAccounts[id],0))</f>
        <v>321950</v>
      </c>
      <c r="J3423" s="25">
        <f>INDEX(tblReps[region_id],MATCH(I3423,tblReps[id],0))</f>
        <v>4</v>
      </c>
      <c r="K3423" s="25" t="str">
        <f>INDEX(tblRegions[name],MATCH(J3423,tblRegions[id],0))</f>
        <v>West</v>
      </c>
    </row>
    <row r="3424" spans="1:11" ht="15" customHeight="1" x14ac:dyDescent="0.3">
      <c r="A3424" s="25">
        <f>Raw_Orders!A3424</f>
        <v>3423</v>
      </c>
      <c r="B3424" s="25">
        <f>Raw_Orders!B3424</f>
        <v>3651</v>
      </c>
      <c r="C3424" s="30">
        <f>INT(Raw_Orders!C3424)</f>
        <v>42568</v>
      </c>
      <c r="D3424" s="25">
        <f t="shared" si="159"/>
        <v>2016</v>
      </c>
      <c r="E3424" s="25">
        <f t="shared" si="160"/>
        <v>7</v>
      </c>
      <c r="F3424" s="25" t="str">
        <f t="shared" si="161"/>
        <v>Jul</v>
      </c>
      <c r="G3424" s="25">
        <f>Raw_Orders!G3424</f>
        <v>525</v>
      </c>
      <c r="H3424" s="29">
        <f>Raw_Orders!K3424</f>
        <v>2723.53</v>
      </c>
      <c r="I3424" s="25">
        <f>INDEX(tblAccounts[sales_rep_id],MATCH(B3424,tblAccounts[id],0))</f>
        <v>321950</v>
      </c>
      <c r="J3424" s="25">
        <f>INDEX(tblReps[region_id],MATCH(I3424,tblReps[id],0))</f>
        <v>4</v>
      </c>
      <c r="K3424" s="25" t="str">
        <f>INDEX(tblRegions[name],MATCH(J3424,tblRegions[id],0))</f>
        <v>West</v>
      </c>
    </row>
    <row r="3425" spans="1:11" ht="15" customHeight="1" x14ac:dyDescent="0.3">
      <c r="A3425" s="25">
        <f>Raw_Orders!A3425</f>
        <v>3424</v>
      </c>
      <c r="B3425" s="25">
        <f>Raw_Orders!B3425</f>
        <v>3651</v>
      </c>
      <c r="C3425" s="30">
        <f>INT(Raw_Orders!C3425)</f>
        <v>42598</v>
      </c>
      <c r="D3425" s="25">
        <f t="shared" si="159"/>
        <v>2016</v>
      </c>
      <c r="E3425" s="25">
        <f t="shared" si="160"/>
        <v>8</v>
      </c>
      <c r="F3425" s="25" t="str">
        <f t="shared" si="161"/>
        <v>Aug</v>
      </c>
      <c r="G3425" s="25">
        <f>Raw_Orders!G3425</f>
        <v>526</v>
      </c>
      <c r="H3425" s="29">
        <f>Raw_Orders!K3425</f>
        <v>2637.24</v>
      </c>
      <c r="I3425" s="25">
        <f>INDEX(tblAccounts[sales_rep_id],MATCH(B3425,tblAccounts[id],0))</f>
        <v>321950</v>
      </c>
      <c r="J3425" s="25">
        <f>INDEX(tblReps[region_id],MATCH(I3425,tblReps[id],0))</f>
        <v>4</v>
      </c>
      <c r="K3425" s="25" t="str">
        <f>INDEX(tblRegions[name],MATCH(J3425,tblRegions[id],0))</f>
        <v>West</v>
      </c>
    </row>
    <row r="3426" spans="1:11" ht="15" customHeight="1" x14ac:dyDescent="0.3">
      <c r="A3426" s="25">
        <f>Raw_Orders!A3426</f>
        <v>3425</v>
      </c>
      <c r="B3426" s="25">
        <f>Raw_Orders!B3426</f>
        <v>3651</v>
      </c>
      <c r="C3426" s="30">
        <f>INT(Raw_Orders!C3426)</f>
        <v>42628</v>
      </c>
      <c r="D3426" s="25">
        <f t="shared" si="159"/>
        <v>2016</v>
      </c>
      <c r="E3426" s="25">
        <f t="shared" si="160"/>
        <v>9</v>
      </c>
      <c r="F3426" s="25" t="str">
        <f t="shared" si="161"/>
        <v>Sep</v>
      </c>
      <c r="G3426" s="25">
        <f>Raw_Orders!G3426</f>
        <v>515</v>
      </c>
      <c r="H3426" s="29">
        <f>Raw_Orders!K3426</f>
        <v>2569.85</v>
      </c>
      <c r="I3426" s="25">
        <f>INDEX(tblAccounts[sales_rep_id],MATCH(B3426,tblAccounts[id],0))</f>
        <v>321950</v>
      </c>
      <c r="J3426" s="25">
        <f>INDEX(tblReps[region_id],MATCH(I3426,tblReps[id],0))</f>
        <v>4</v>
      </c>
      <c r="K3426" s="25" t="str">
        <f>INDEX(tblRegions[name],MATCH(J3426,tblRegions[id],0))</f>
        <v>West</v>
      </c>
    </row>
    <row r="3427" spans="1:11" ht="15" customHeight="1" x14ac:dyDescent="0.3">
      <c r="A3427" s="25">
        <f>Raw_Orders!A3427</f>
        <v>3426</v>
      </c>
      <c r="B3427" s="25">
        <f>Raw_Orders!B3427</f>
        <v>3651</v>
      </c>
      <c r="C3427" s="30">
        <f>INT(Raw_Orders!C3427)</f>
        <v>42658</v>
      </c>
      <c r="D3427" s="25">
        <f t="shared" si="159"/>
        <v>2016</v>
      </c>
      <c r="E3427" s="25">
        <f t="shared" si="160"/>
        <v>10</v>
      </c>
      <c r="F3427" s="25" t="str">
        <f t="shared" si="161"/>
        <v>Oct</v>
      </c>
      <c r="G3427" s="25">
        <f>Raw_Orders!G3427</f>
        <v>654</v>
      </c>
      <c r="H3427" s="29">
        <f>Raw_Orders!K3427</f>
        <v>3275.35</v>
      </c>
      <c r="I3427" s="25">
        <f>INDEX(tblAccounts[sales_rep_id],MATCH(B3427,tblAccounts[id],0))</f>
        <v>321950</v>
      </c>
      <c r="J3427" s="25">
        <f>INDEX(tblReps[region_id],MATCH(I3427,tblReps[id],0))</f>
        <v>4</v>
      </c>
      <c r="K3427" s="25" t="str">
        <f>INDEX(tblRegions[name],MATCH(J3427,tblRegions[id],0))</f>
        <v>West</v>
      </c>
    </row>
    <row r="3428" spans="1:11" ht="15" customHeight="1" x14ac:dyDescent="0.3">
      <c r="A3428" s="25">
        <f>Raw_Orders!A3428</f>
        <v>3427</v>
      </c>
      <c r="B3428" s="25">
        <f>Raw_Orders!B3428</f>
        <v>3651</v>
      </c>
      <c r="C3428" s="30">
        <f>INT(Raw_Orders!C3428)</f>
        <v>42687</v>
      </c>
      <c r="D3428" s="25">
        <f t="shared" si="159"/>
        <v>2016</v>
      </c>
      <c r="E3428" s="25">
        <f t="shared" si="160"/>
        <v>11</v>
      </c>
      <c r="F3428" s="25" t="str">
        <f t="shared" si="161"/>
        <v>Nov</v>
      </c>
      <c r="G3428" s="25">
        <f>Raw_Orders!G3428</f>
        <v>466</v>
      </c>
      <c r="H3428" s="29">
        <f>Raw_Orders!K3428</f>
        <v>2345.34</v>
      </c>
      <c r="I3428" s="25">
        <f>INDEX(tblAccounts[sales_rep_id],MATCH(B3428,tblAccounts[id],0))</f>
        <v>321950</v>
      </c>
      <c r="J3428" s="25">
        <f>INDEX(tblReps[region_id],MATCH(I3428,tblReps[id],0))</f>
        <v>4</v>
      </c>
      <c r="K3428" s="25" t="str">
        <f>INDEX(tblRegions[name],MATCH(J3428,tblRegions[id],0))</f>
        <v>West</v>
      </c>
    </row>
    <row r="3429" spans="1:11" ht="15" customHeight="1" x14ac:dyDescent="0.3">
      <c r="A3429" s="25">
        <f>Raw_Orders!A3429</f>
        <v>3428</v>
      </c>
      <c r="B3429" s="25">
        <f>Raw_Orders!B3429</f>
        <v>3651</v>
      </c>
      <c r="C3429" s="30">
        <f>INT(Raw_Orders!C3429)</f>
        <v>42717</v>
      </c>
      <c r="D3429" s="25">
        <f t="shared" si="159"/>
        <v>2016</v>
      </c>
      <c r="E3429" s="25">
        <f t="shared" si="160"/>
        <v>12</v>
      </c>
      <c r="F3429" s="25" t="str">
        <f t="shared" si="161"/>
        <v>Dec</v>
      </c>
      <c r="G3429" s="25">
        <f>Raw_Orders!G3429</f>
        <v>534</v>
      </c>
      <c r="H3429" s="29">
        <f>Raw_Orders!K3429</f>
        <v>2795.45</v>
      </c>
      <c r="I3429" s="25">
        <f>INDEX(tblAccounts[sales_rep_id],MATCH(B3429,tblAccounts[id],0))</f>
        <v>321950</v>
      </c>
      <c r="J3429" s="25">
        <f>INDEX(tblReps[region_id],MATCH(I3429,tblReps[id],0))</f>
        <v>4</v>
      </c>
      <c r="K3429" s="25" t="str">
        <f>INDEX(tblRegions[name],MATCH(J3429,tblRegions[id],0))</f>
        <v>West</v>
      </c>
    </row>
    <row r="3430" spans="1:11" ht="15" customHeight="1" x14ac:dyDescent="0.3">
      <c r="A3430" s="25">
        <f>Raw_Orders!A3430</f>
        <v>3429</v>
      </c>
      <c r="B3430" s="25">
        <f>Raw_Orders!B3430</f>
        <v>3661</v>
      </c>
      <c r="C3430" s="30">
        <f>INT(Raw_Orders!C3430)</f>
        <v>42476</v>
      </c>
      <c r="D3430" s="25">
        <f t="shared" si="159"/>
        <v>2016</v>
      </c>
      <c r="E3430" s="25">
        <f t="shared" si="160"/>
        <v>4</v>
      </c>
      <c r="F3430" s="25" t="str">
        <f t="shared" si="161"/>
        <v>Apr</v>
      </c>
      <c r="G3430" s="25">
        <f>Raw_Orders!G3430</f>
        <v>504</v>
      </c>
      <c r="H3430" s="29">
        <f>Raw_Orders!K3430</f>
        <v>2539.96</v>
      </c>
      <c r="I3430" s="25">
        <f>INDEX(tblAccounts[sales_rep_id],MATCH(B3430,tblAccounts[id],0))</f>
        <v>321960</v>
      </c>
      <c r="J3430" s="25">
        <f>INDEX(tblReps[region_id],MATCH(I3430,tblReps[id],0))</f>
        <v>4</v>
      </c>
      <c r="K3430" s="25" t="str">
        <f>INDEX(tblRegions[name],MATCH(J3430,tblRegions[id],0))</f>
        <v>West</v>
      </c>
    </row>
    <row r="3431" spans="1:11" ht="15" customHeight="1" x14ac:dyDescent="0.3">
      <c r="A3431" s="25">
        <f>Raw_Orders!A3431</f>
        <v>3430</v>
      </c>
      <c r="B3431" s="25">
        <f>Raw_Orders!B3431</f>
        <v>3661</v>
      </c>
      <c r="C3431" s="30">
        <f>INT(Raw_Orders!C3431)</f>
        <v>42505</v>
      </c>
      <c r="D3431" s="25">
        <f t="shared" si="159"/>
        <v>2016</v>
      </c>
      <c r="E3431" s="25">
        <f t="shared" si="160"/>
        <v>5</v>
      </c>
      <c r="F3431" s="25" t="str">
        <f t="shared" si="161"/>
        <v>May</v>
      </c>
      <c r="G3431" s="25">
        <f>Raw_Orders!G3431</f>
        <v>501</v>
      </c>
      <c r="H3431" s="29">
        <f>Raw_Orders!K3431</f>
        <v>2514.9899999999998</v>
      </c>
      <c r="I3431" s="25">
        <f>INDEX(tblAccounts[sales_rep_id],MATCH(B3431,tblAccounts[id],0))</f>
        <v>321960</v>
      </c>
      <c r="J3431" s="25">
        <f>INDEX(tblReps[region_id],MATCH(I3431,tblReps[id],0))</f>
        <v>4</v>
      </c>
      <c r="K3431" s="25" t="str">
        <f>INDEX(tblRegions[name],MATCH(J3431,tblRegions[id],0))</f>
        <v>West</v>
      </c>
    </row>
    <row r="3432" spans="1:11" ht="15" customHeight="1" x14ac:dyDescent="0.3">
      <c r="A3432" s="25">
        <f>Raw_Orders!A3432</f>
        <v>3431</v>
      </c>
      <c r="B3432" s="25">
        <f>Raw_Orders!B3432</f>
        <v>3661</v>
      </c>
      <c r="C3432" s="30">
        <f>INT(Raw_Orders!C3432)</f>
        <v>42535</v>
      </c>
      <c r="D3432" s="25">
        <f t="shared" si="159"/>
        <v>2016</v>
      </c>
      <c r="E3432" s="25">
        <f t="shared" si="160"/>
        <v>6</v>
      </c>
      <c r="F3432" s="25" t="str">
        <f t="shared" si="161"/>
        <v>Jun</v>
      </c>
      <c r="G3432" s="25">
        <f>Raw_Orders!G3432</f>
        <v>498</v>
      </c>
      <c r="H3432" s="29">
        <f>Raw_Orders!K3432</f>
        <v>2495.02</v>
      </c>
      <c r="I3432" s="25">
        <f>INDEX(tblAccounts[sales_rep_id],MATCH(B3432,tblAccounts[id],0))</f>
        <v>321960</v>
      </c>
      <c r="J3432" s="25">
        <f>INDEX(tblReps[region_id],MATCH(I3432,tblReps[id],0))</f>
        <v>4</v>
      </c>
      <c r="K3432" s="25" t="str">
        <f>INDEX(tblRegions[name],MATCH(J3432,tblRegions[id],0))</f>
        <v>West</v>
      </c>
    </row>
    <row r="3433" spans="1:11" ht="15" customHeight="1" x14ac:dyDescent="0.3">
      <c r="A3433" s="25">
        <f>Raw_Orders!A3433</f>
        <v>3432</v>
      </c>
      <c r="B3433" s="25">
        <f>Raw_Orders!B3433</f>
        <v>3661</v>
      </c>
      <c r="C3433" s="30">
        <f>INT(Raw_Orders!C3433)</f>
        <v>42564</v>
      </c>
      <c r="D3433" s="25">
        <f t="shared" si="159"/>
        <v>2016</v>
      </c>
      <c r="E3433" s="25">
        <f t="shared" si="160"/>
        <v>7</v>
      </c>
      <c r="F3433" s="25" t="str">
        <f t="shared" si="161"/>
        <v>Jul</v>
      </c>
      <c r="G3433" s="25">
        <f>Raw_Orders!G3433</f>
        <v>523</v>
      </c>
      <c r="H3433" s="29">
        <f>Raw_Orders!K3433</f>
        <v>2739.85</v>
      </c>
      <c r="I3433" s="25">
        <f>INDEX(tblAccounts[sales_rep_id],MATCH(B3433,tblAccounts[id],0))</f>
        <v>321960</v>
      </c>
      <c r="J3433" s="25">
        <f>INDEX(tblReps[region_id],MATCH(I3433,tblReps[id],0))</f>
        <v>4</v>
      </c>
      <c r="K3433" s="25" t="str">
        <f>INDEX(tblRegions[name],MATCH(J3433,tblRegions[id],0))</f>
        <v>West</v>
      </c>
    </row>
    <row r="3434" spans="1:11" ht="15" customHeight="1" x14ac:dyDescent="0.3">
      <c r="A3434" s="25">
        <f>Raw_Orders!A3434</f>
        <v>3433</v>
      </c>
      <c r="B3434" s="25">
        <f>Raw_Orders!B3434</f>
        <v>3661</v>
      </c>
      <c r="C3434" s="30">
        <f>INT(Raw_Orders!C3434)</f>
        <v>42594</v>
      </c>
      <c r="D3434" s="25">
        <f t="shared" si="159"/>
        <v>2016</v>
      </c>
      <c r="E3434" s="25">
        <f t="shared" si="160"/>
        <v>8</v>
      </c>
      <c r="F3434" s="25" t="str">
        <f t="shared" si="161"/>
        <v>Aug</v>
      </c>
      <c r="G3434" s="25">
        <f>Raw_Orders!G3434</f>
        <v>495</v>
      </c>
      <c r="H3434" s="29">
        <f>Raw_Orders!K3434</f>
        <v>2501.35</v>
      </c>
      <c r="I3434" s="25">
        <f>INDEX(tblAccounts[sales_rep_id],MATCH(B3434,tblAccounts[id],0))</f>
        <v>321960</v>
      </c>
      <c r="J3434" s="25">
        <f>INDEX(tblReps[region_id],MATCH(I3434,tblReps[id],0))</f>
        <v>4</v>
      </c>
      <c r="K3434" s="25" t="str">
        <f>INDEX(tblRegions[name],MATCH(J3434,tblRegions[id],0))</f>
        <v>West</v>
      </c>
    </row>
    <row r="3435" spans="1:11" ht="15" customHeight="1" x14ac:dyDescent="0.3">
      <c r="A3435" s="25">
        <f>Raw_Orders!A3435</f>
        <v>3434</v>
      </c>
      <c r="B3435" s="25">
        <f>Raw_Orders!B3435</f>
        <v>3661</v>
      </c>
      <c r="C3435" s="30">
        <f>INT(Raw_Orders!C3435)</f>
        <v>42623</v>
      </c>
      <c r="D3435" s="25">
        <f t="shared" si="159"/>
        <v>2016</v>
      </c>
      <c r="E3435" s="25">
        <f t="shared" si="160"/>
        <v>9</v>
      </c>
      <c r="F3435" s="25" t="str">
        <f t="shared" si="161"/>
        <v>Sep</v>
      </c>
      <c r="G3435" s="25">
        <f>Raw_Orders!G3435</f>
        <v>518</v>
      </c>
      <c r="H3435" s="29">
        <f>Raw_Orders!K3435</f>
        <v>2614.8200000000002</v>
      </c>
      <c r="I3435" s="25">
        <f>INDEX(tblAccounts[sales_rep_id],MATCH(B3435,tblAccounts[id],0))</f>
        <v>321960</v>
      </c>
      <c r="J3435" s="25">
        <f>INDEX(tblReps[region_id],MATCH(I3435,tblReps[id],0))</f>
        <v>4</v>
      </c>
      <c r="K3435" s="25" t="str">
        <f>INDEX(tblRegions[name],MATCH(J3435,tblRegions[id],0))</f>
        <v>West</v>
      </c>
    </row>
    <row r="3436" spans="1:11" ht="15" customHeight="1" x14ac:dyDescent="0.3">
      <c r="A3436" s="25">
        <f>Raw_Orders!A3436</f>
        <v>3435</v>
      </c>
      <c r="B3436" s="25">
        <f>Raw_Orders!B3436</f>
        <v>3661</v>
      </c>
      <c r="C3436" s="30">
        <f>INT(Raw_Orders!C3436)</f>
        <v>42653</v>
      </c>
      <c r="D3436" s="25">
        <f t="shared" si="159"/>
        <v>2016</v>
      </c>
      <c r="E3436" s="25">
        <f t="shared" si="160"/>
        <v>10</v>
      </c>
      <c r="F3436" s="25" t="str">
        <f t="shared" si="161"/>
        <v>Oct</v>
      </c>
      <c r="G3436" s="25">
        <f>Raw_Orders!G3436</f>
        <v>387</v>
      </c>
      <c r="H3436" s="29">
        <f>Raw_Orders!K3436</f>
        <v>2002.41</v>
      </c>
      <c r="I3436" s="25">
        <f>INDEX(tblAccounts[sales_rep_id],MATCH(B3436,tblAccounts[id],0))</f>
        <v>321960</v>
      </c>
      <c r="J3436" s="25">
        <f>INDEX(tblReps[region_id],MATCH(I3436,tblReps[id],0))</f>
        <v>4</v>
      </c>
      <c r="K3436" s="25" t="str">
        <f>INDEX(tblRegions[name],MATCH(J3436,tblRegions[id],0))</f>
        <v>West</v>
      </c>
    </row>
    <row r="3437" spans="1:11" ht="15" customHeight="1" x14ac:dyDescent="0.3">
      <c r="A3437" s="25">
        <f>Raw_Orders!A3437</f>
        <v>3436</v>
      </c>
      <c r="B3437" s="25">
        <f>Raw_Orders!B3437</f>
        <v>3661</v>
      </c>
      <c r="C3437" s="30">
        <f>INT(Raw_Orders!C3437)</f>
        <v>42683</v>
      </c>
      <c r="D3437" s="25">
        <f t="shared" si="159"/>
        <v>2016</v>
      </c>
      <c r="E3437" s="25">
        <f t="shared" si="160"/>
        <v>11</v>
      </c>
      <c r="F3437" s="25" t="str">
        <f t="shared" si="161"/>
        <v>Nov</v>
      </c>
      <c r="G3437" s="25">
        <f>Raw_Orders!G3437</f>
        <v>520</v>
      </c>
      <c r="H3437" s="29">
        <f>Raw_Orders!K3437</f>
        <v>2627.3</v>
      </c>
      <c r="I3437" s="25">
        <f>INDEX(tblAccounts[sales_rep_id],MATCH(B3437,tblAccounts[id],0))</f>
        <v>321960</v>
      </c>
      <c r="J3437" s="25">
        <f>INDEX(tblReps[region_id],MATCH(I3437,tblReps[id],0))</f>
        <v>4</v>
      </c>
      <c r="K3437" s="25" t="str">
        <f>INDEX(tblRegions[name],MATCH(J3437,tblRegions[id],0))</f>
        <v>West</v>
      </c>
    </row>
    <row r="3438" spans="1:11" ht="15" customHeight="1" x14ac:dyDescent="0.3">
      <c r="A3438" s="25">
        <f>Raw_Orders!A3438</f>
        <v>3437</v>
      </c>
      <c r="B3438" s="25">
        <f>Raw_Orders!B3438</f>
        <v>3661</v>
      </c>
      <c r="C3438" s="30">
        <f>INT(Raw_Orders!C3438)</f>
        <v>42712</v>
      </c>
      <c r="D3438" s="25">
        <f t="shared" si="159"/>
        <v>2016</v>
      </c>
      <c r="E3438" s="25">
        <f t="shared" si="160"/>
        <v>12</v>
      </c>
      <c r="F3438" s="25" t="str">
        <f t="shared" si="161"/>
        <v>Dec</v>
      </c>
      <c r="G3438" s="25">
        <f>Raw_Orders!G3438</f>
        <v>559</v>
      </c>
      <c r="H3438" s="29">
        <f>Raw_Orders!K3438</f>
        <v>2895.67</v>
      </c>
      <c r="I3438" s="25">
        <f>INDEX(tblAccounts[sales_rep_id],MATCH(B3438,tblAccounts[id],0))</f>
        <v>321960</v>
      </c>
      <c r="J3438" s="25">
        <f>INDEX(tblReps[region_id],MATCH(I3438,tblReps[id],0))</f>
        <v>4</v>
      </c>
      <c r="K3438" s="25" t="str">
        <f>INDEX(tblRegions[name],MATCH(J3438,tblRegions[id],0))</f>
        <v>West</v>
      </c>
    </row>
    <row r="3439" spans="1:11" ht="15" customHeight="1" x14ac:dyDescent="0.3">
      <c r="A3439" s="25">
        <f>Raw_Orders!A3439</f>
        <v>3438</v>
      </c>
      <c r="B3439" s="25">
        <f>Raw_Orders!B3439</f>
        <v>3671</v>
      </c>
      <c r="C3439" s="30">
        <f>INT(Raw_Orders!C3439)</f>
        <v>42636</v>
      </c>
      <c r="D3439" s="25">
        <f t="shared" si="159"/>
        <v>2016</v>
      </c>
      <c r="E3439" s="25">
        <f t="shared" si="160"/>
        <v>9</v>
      </c>
      <c r="F3439" s="25" t="str">
        <f t="shared" si="161"/>
        <v>Sep</v>
      </c>
      <c r="G3439" s="25">
        <f>Raw_Orders!G3439</f>
        <v>346</v>
      </c>
      <c r="H3439" s="29">
        <f>Raw_Orders!K3439</f>
        <v>1872.31</v>
      </c>
      <c r="I3439" s="25">
        <f>INDEX(tblAccounts[sales_rep_id],MATCH(B3439,tblAccounts[id],0))</f>
        <v>321970</v>
      </c>
      <c r="J3439" s="25">
        <f>INDEX(tblReps[region_id],MATCH(I3439,tblReps[id],0))</f>
        <v>4</v>
      </c>
      <c r="K3439" s="25" t="str">
        <f>INDEX(tblRegions[name],MATCH(J3439,tblRegions[id],0))</f>
        <v>West</v>
      </c>
    </row>
    <row r="3440" spans="1:11" ht="15" customHeight="1" x14ac:dyDescent="0.3">
      <c r="A3440" s="25">
        <f>Raw_Orders!A3440</f>
        <v>3439</v>
      </c>
      <c r="B3440" s="25">
        <f>Raw_Orders!B3440</f>
        <v>3671</v>
      </c>
      <c r="C3440" s="30">
        <f>INT(Raw_Orders!C3440)</f>
        <v>42666</v>
      </c>
      <c r="D3440" s="25">
        <f t="shared" si="159"/>
        <v>2016</v>
      </c>
      <c r="E3440" s="25">
        <f t="shared" si="160"/>
        <v>10</v>
      </c>
      <c r="F3440" s="25" t="str">
        <f t="shared" si="161"/>
        <v>Oct</v>
      </c>
      <c r="G3440" s="25">
        <f>Raw_Orders!G3440</f>
        <v>394</v>
      </c>
      <c r="H3440" s="29">
        <f>Raw_Orders!K3440</f>
        <v>2109.86</v>
      </c>
      <c r="I3440" s="25">
        <f>INDEX(tblAccounts[sales_rep_id],MATCH(B3440,tblAccounts[id],0))</f>
        <v>321970</v>
      </c>
      <c r="J3440" s="25">
        <f>INDEX(tblReps[region_id],MATCH(I3440,tblReps[id],0))</f>
        <v>4</v>
      </c>
      <c r="K3440" s="25" t="str">
        <f>INDEX(tblRegions[name],MATCH(J3440,tblRegions[id],0))</f>
        <v>West</v>
      </c>
    </row>
    <row r="3441" spans="1:11" ht="15" customHeight="1" x14ac:dyDescent="0.3">
      <c r="A3441" s="25">
        <f>Raw_Orders!A3441</f>
        <v>3440</v>
      </c>
      <c r="B3441" s="25">
        <f>Raw_Orders!B3441</f>
        <v>3671</v>
      </c>
      <c r="C3441" s="30">
        <f>INT(Raw_Orders!C3441)</f>
        <v>42695</v>
      </c>
      <c r="D3441" s="25">
        <f t="shared" si="159"/>
        <v>2016</v>
      </c>
      <c r="E3441" s="25">
        <f t="shared" si="160"/>
        <v>11</v>
      </c>
      <c r="F3441" s="25" t="str">
        <f t="shared" si="161"/>
        <v>Nov</v>
      </c>
      <c r="G3441" s="25">
        <f>Raw_Orders!G3441</f>
        <v>340</v>
      </c>
      <c r="H3441" s="29">
        <f>Raw_Orders!K3441</f>
        <v>1810.4</v>
      </c>
      <c r="I3441" s="25">
        <f>INDEX(tblAccounts[sales_rep_id],MATCH(B3441,tblAccounts[id],0))</f>
        <v>321970</v>
      </c>
      <c r="J3441" s="25">
        <f>INDEX(tblReps[region_id],MATCH(I3441,tblReps[id],0))</f>
        <v>4</v>
      </c>
      <c r="K3441" s="25" t="str">
        <f>INDEX(tblRegions[name],MATCH(J3441,tblRegions[id],0))</f>
        <v>West</v>
      </c>
    </row>
    <row r="3442" spans="1:11" ht="15" customHeight="1" x14ac:dyDescent="0.3">
      <c r="A3442" s="25">
        <f>Raw_Orders!A3442</f>
        <v>3441</v>
      </c>
      <c r="B3442" s="25">
        <f>Raw_Orders!B3442</f>
        <v>3671</v>
      </c>
      <c r="C3442" s="30">
        <f>INT(Raw_Orders!C3442)</f>
        <v>42724</v>
      </c>
      <c r="D3442" s="25">
        <f t="shared" si="159"/>
        <v>2016</v>
      </c>
      <c r="E3442" s="25">
        <f t="shared" si="160"/>
        <v>12</v>
      </c>
      <c r="F3442" s="25" t="str">
        <f t="shared" si="161"/>
        <v>Dec</v>
      </c>
      <c r="G3442" s="25">
        <f>Raw_Orders!G3442</f>
        <v>352</v>
      </c>
      <c r="H3442" s="29">
        <f>Raw_Orders!K3442</f>
        <v>1889.06</v>
      </c>
      <c r="I3442" s="25">
        <f>INDEX(tblAccounts[sales_rep_id],MATCH(B3442,tblAccounts[id],0))</f>
        <v>321970</v>
      </c>
      <c r="J3442" s="25">
        <f>INDEX(tblReps[region_id],MATCH(I3442,tblReps[id],0))</f>
        <v>4</v>
      </c>
      <c r="K3442" s="25" t="str">
        <f>INDEX(tblRegions[name],MATCH(J3442,tblRegions[id],0))</f>
        <v>West</v>
      </c>
    </row>
    <row r="3443" spans="1:11" ht="15" customHeight="1" x14ac:dyDescent="0.3">
      <c r="A3443" s="25">
        <f>Raw_Orders!A3443</f>
        <v>3442</v>
      </c>
      <c r="B3443" s="25">
        <f>Raw_Orders!B3443</f>
        <v>3681</v>
      </c>
      <c r="C3443" s="30">
        <f>INT(Raw_Orders!C3443)</f>
        <v>42663</v>
      </c>
      <c r="D3443" s="25">
        <f t="shared" si="159"/>
        <v>2016</v>
      </c>
      <c r="E3443" s="25">
        <f t="shared" si="160"/>
        <v>10</v>
      </c>
      <c r="F3443" s="25" t="str">
        <f t="shared" si="161"/>
        <v>Oct</v>
      </c>
      <c r="G3443" s="25">
        <f>Raw_Orders!G3443</f>
        <v>525</v>
      </c>
      <c r="H3443" s="29">
        <f>Raw_Orders!K3443</f>
        <v>2686.68</v>
      </c>
      <c r="I3443" s="25">
        <f>INDEX(tblAccounts[sales_rep_id],MATCH(B3443,tblAccounts[id],0))</f>
        <v>321980</v>
      </c>
      <c r="J3443" s="25">
        <f>INDEX(tblReps[region_id],MATCH(I3443,tblReps[id],0))</f>
        <v>4</v>
      </c>
      <c r="K3443" s="25" t="str">
        <f>INDEX(tblRegions[name],MATCH(J3443,tblRegions[id],0))</f>
        <v>West</v>
      </c>
    </row>
    <row r="3444" spans="1:11" ht="15" customHeight="1" x14ac:dyDescent="0.3">
      <c r="A3444" s="25">
        <f>Raw_Orders!A3444</f>
        <v>3443</v>
      </c>
      <c r="B3444" s="25">
        <f>Raw_Orders!B3444</f>
        <v>3681</v>
      </c>
      <c r="C3444" s="30">
        <f>INT(Raw_Orders!C3444)</f>
        <v>42693</v>
      </c>
      <c r="D3444" s="25">
        <f t="shared" si="159"/>
        <v>2016</v>
      </c>
      <c r="E3444" s="25">
        <f t="shared" si="160"/>
        <v>11</v>
      </c>
      <c r="F3444" s="25" t="str">
        <f t="shared" si="161"/>
        <v>Nov</v>
      </c>
      <c r="G3444" s="25">
        <f>Raw_Orders!G3444</f>
        <v>526</v>
      </c>
      <c r="H3444" s="29">
        <f>Raw_Orders!K3444</f>
        <v>2659.17</v>
      </c>
      <c r="I3444" s="25">
        <f>INDEX(tblAccounts[sales_rep_id],MATCH(B3444,tblAccounts[id],0))</f>
        <v>321980</v>
      </c>
      <c r="J3444" s="25">
        <f>INDEX(tblReps[region_id],MATCH(I3444,tblReps[id],0))</f>
        <v>4</v>
      </c>
      <c r="K3444" s="25" t="str">
        <f>INDEX(tblRegions[name],MATCH(J3444,tblRegions[id],0))</f>
        <v>West</v>
      </c>
    </row>
    <row r="3445" spans="1:11" ht="15" customHeight="1" x14ac:dyDescent="0.3">
      <c r="A3445" s="25">
        <f>Raw_Orders!A3445</f>
        <v>3444</v>
      </c>
      <c r="B3445" s="25">
        <f>Raw_Orders!B3445</f>
        <v>3681</v>
      </c>
      <c r="C3445" s="30">
        <f>INT(Raw_Orders!C3445)</f>
        <v>42723</v>
      </c>
      <c r="D3445" s="25">
        <f t="shared" si="159"/>
        <v>2016</v>
      </c>
      <c r="E3445" s="25">
        <f t="shared" si="160"/>
        <v>12</v>
      </c>
      <c r="F3445" s="25" t="str">
        <f t="shared" si="161"/>
        <v>Dec</v>
      </c>
      <c r="G3445" s="25">
        <f>Raw_Orders!G3445</f>
        <v>552</v>
      </c>
      <c r="H3445" s="29">
        <f>Raw_Orders!K3445</f>
        <v>2761.98</v>
      </c>
      <c r="I3445" s="25">
        <f>INDEX(tblAccounts[sales_rep_id],MATCH(B3445,tblAccounts[id],0))</f>
        <v>321980</v>
      </c>
      <c r="J3445" s="25">
        <f>INDEX(tblReps[region_id],MATCH(I3445,tblReps[id],0))</f>
        <v>4</v>
      </c>
      <c r="K3445" s="25" t="str">
        <f>INDEX(tblRegions[name],MATCH(J3445,tblRegions[id],0))</f>
        <v>West</v>
      </c>
    </row>
    <row r="3446" spans="1:11" ht="15" customHeight="1" x14ac:dyDescent="0.3">
      <c r="A3446" s="25">
        <f>Raw_Orders!A3446</f>
        <v>3445</v>
      </c>
      <c r="B3446" s="25">
        <f>Raw_Orders!B3446</f>
        <v>3691</v>
      </c>
      <c r="C3446" s="30">
        <f>INT(Raw_Orders!C3446)</f>
        <v>42540</v>
      </c>
      <c r="D3446" s="25">
        <f t="shared" si="159"/>
        <v>2016</v>
      </c>
      <c r="E3446" s="25">
        <f t="shared" si="160"/>
        <v>6</v>
      </c>
      <c r="F3446" s="25" t="str">
        <f t="shared" si="161"/>
        <v>Jun</v>
      </c>
      <c r="G3446" s="25">
        <f>Raw_Orders!G3446</f>
        <v>597</v>
      </c>
      <c r="H3446" s="29">
        <f>Raw_Orders!K3446</f>
        <v>3225.94</v>
      </c>
      <c r="I3446" s="25">
        <f>INDEX(tblAccounts[sales_rep_id],MATCH(B3446,tblAccounts[id],0))</f>
        <v>321990</v>
      </c>
      <c r="J3446" s="25">
        <f>INDEX(tblReps[region_id],MATCH(I3446,tblReps[id],0))</f>
        <v>4</v>
      </c>
      <c r="K3446" s="25" t="str">
        <f>INDEX(tblRegions[name],MATCH(J3446,tblRegions[id],0))</f>
        <v>West</v>
      </c>
    </row>
    <row r="3447" spans="1:11" ht="15" customHeight="1" x14ac:dyDescent="0.3">
      <c r="A3447" s="25">
        <f>Raw_Orders!A3447</f>
        <v>3446</v>
      </c>
      <c r="B3447" s="25">
        <f>Raw_Orders!B3447</f>
        <v>3691</v>
      </c>
      <c r="C3447" s="30">
        <f>INT(Raw_Orders!C3447)</f>
        <v>42570</v>
      </c>
      <c r="D3447" s="25">
        <f t="shared" si="159"/>
        <v>2016</v>
      </c>
      <c r="E3447" s="25">
        <f t="shared" si="160"/>
        <v>7</v>
      </c>
      <c r="F3447" s="25" t="str">
        <f t="shared" si="161"/>
        <v>Jul</v>
      </c>
      <c r="G3447" s="25">
        <f>Raw_Orders!G3447</f>
        <v>562</v>
      </c>
      <c r="H3447" s="29">
        <f>Raw_Orders!K3447</f>
        <v>2834.38</v>
      </c>
      <c r="I3447" s="25">
        <f>INDEX(tblAccounts[sales_rep_id],MATCH(B3447,tblAccounts[id],0))</f>
        <v>321990</v>
      </c>
      <c r="J3447" s="25">
        <f>INDEX(tblReps[region_id],MATCH(I3447,tblReps[id],0))</f>
        <v>4</v>
      </c>
      <c r="K3447" s="25" t="str">
        <f>INDEX(tblRegions[name],MATCH(J3447,tblRegions[id],0))</f>
        <v>West</v>
      </c>
    </row>
    <row r="3448" spans="1:11" ht="15" customHeight="1" x14ac:dyDescent="0.3">
      <c r="A3448" s="25">
        <f>Raw_Orders!A3448</f>
        <v>3447</v>
      </c>
      <c r="B3448" s="25">
        <f>Raw_Orders!B3448</f>
        <v>3691</v>
      </c>
      <c r="C3448" s="30">
        <f>INT(Raw_Orders!C3448)</f>
        <v>42600</v>
      </c>
      <c r="D3448" s="25">
        <f t="shared" si="159"/>
        <v>2016</v>
      </c>
      <c r="E3448" s="25">
        <f t="shared" si="160"/>
        <v>8</v>
      </c>
      <c r="F3448" s="25" t="str">
        <f t="shared" si="161"/>
        <v>Aug</v>
      </c>
      <c r="G3448" s="25">
        <f>Raw_Orders!G3448</f>
        <v>501</v>
      </c>
      <c r="H3448" s="29">
        <f>Raw_Orders!K3448</f>
        <v>2499.9899999999998</v>
      </c>
      <c r="I3448" s="25">
        <f>INDEX(tblAccounts[sales_rep_id],MATCH(B3448,tblAccounts[id],0))</f>
        <v>321990</v>
      </c>
      <c r="J3448" s="25">
        <f>INDEX(tblReps[region_id],MATCH(I3448,tblReps[id],0))</f>
        <v>4</v>
      </c>
      <c r="K3448" s="25" t="str">
        <f>INDEX(tblRegions[name],MATCH(J3448,tblRegions[id],0))</f>
        <v>West</v>
      </c>
    </row>
    <row r="3449" spans="1:11" ht="15" customHeight="1" x14ac:dyDescent="0.3">
      <c r="A3449" s="25">
        <f>Raw_Orders!A3449</f>
        <v>3448</v>
      </c>
      <c r="B3449" s="25">
        <f>Raw_Orders!B3449</f>
        <v>3691</v>
      </c>
      <c r="C3449" s="30">
        <f>INT(Raw_Orders!C3449)</f>
        <v>42630</v>
      </c>
      <c r="D3449" s="25">
        <f t="shared" si="159"/>
        <v>2016</v>
      </c>
      <c r="E3449" s="25">
        <f t="shared" si="160"/>
        <v>9</v>
      </c>
      <c r="F3449" s="25" t="str">
        <f t="shared" si="161"/>
        <v>Sep</v>
      </c>
      <c r="G3449" s="25">
        <f>Raw_Orders!G3449</f>
        <v>474</v>
      </c>
      <c r="H3449" s="29">
        <f>Raw_Orders!K3449</f>
        <v>2399.65</v>
      </c>
      <c r="I3449" s="25">
        <f>INDEX(tblAccounts[sales_rep_id],MATCH(B3449,tblAccounts[id],0))</f>
        <v>321990</v>
      </c>
      <c r="J3449" s="25">
        <f>INDEX(tblReps[region_id],MATCH(I3449,tblReps[id],0))</f>
        <v>4</v>
      </c>
      <c r="K3449" s="25" t="str">
        <f>INDEX(tblRegions[name],MATCH(J3449,tblRegions[id],0))</f>
        <v>West</v>
      </c>
    </row>
    <row r="3450" spans="1:11" ht="15" customHeight="1" x14ac:dyDescent="0.3">
      <c r="A3450" s="25">
        <f>Raw_Orders!A3450</f>
        <v>3449</v>
      </c>
      <c r="B3450" s="25">
        <f>Raw_Orders!B3450</f>
        <v>3691</v>
      </c>
      <c r="C3450" s="30">
        <f>INT(Raw_Orders!C3450)</f>
        <v>42659</v>
      </c>
      <c r="D3450" s="25">
        <f t="shared" si="159"/>
        <v>2016</v>
      </c>
      <c r="E3450" s="25">
        <f t="shared" si="160"/>
        <v>10</v>
      </c>
      <c r="F3450" s="25" t="str">
        <f t="shared" si="161"/>
        <v>Oct</v>
      </c>
      <c r="G3450" s="25">
        <f>Raw_Orders!G3450</f>
        <v>901</v>
      </c>
      <c r="H3450" s="29">
        <f>Raw_Orders!K3450</f>
        <v>5260.5</v>
      </c>
      <c r="I3450" s="25">
        <f>INDEX(tblAccounts[sales_rep_id],MATCH(B3450,tblAccounts[id],0))</f>
        <v>321990</v>
      </c>
      <c r="J3450" s="25">
        <f>INDEX(tblReps[region_id],MATCH(I3450,tblReps[id],0))</f>
        <v>4</v>
      </c>
      <c r="K3450" s="25" t="str">
        <f>INDEX(tblRegions[name],MATCH(J3450,tblRegions[id],0))</f>
        <v>West</v>
      </c>
    </row>
    <row r="3451" spans="1:11" ht="15" customHeight="1" x14ac:dyDescent="0.3">
      <c r="A3451" s="25">
        <f>Raw_Orders!A3451</f>
        <v>3450</v>
      </c>
      <c r="B3451" s="25">
        <f>Raw_Orders!B3451</f>
        <v>3691</v>
      </c>
      <c r="C3451" s="30">
        <f>INT(Raw_Orders!C3451)</f>
        <v>42689</v>
      </c>
      <c r="D3451" s="25">
        <f t="shared" si="159"/>
        <v>2016</v>
      </c>
      <c r="E3451" s="25">
        <f t="shared" si="160"/>
        <v>11</v>
      </c>
      <c r="F3451" s="25" t="str">
        <f t="shared" si="161"/>
        <v>Nov</v>
      </c>
      <c r="G3451" s="25">
        <f>Raw_Orders!G3451</f>
        <v>12</v>
      </c>
      <c r="H3451" s="29">
        <f>Raw_Orders!K3451</f>
        <v>94.31</v>
      </c>
      <c r="I3451" s="25">
        <f>INDEX(tblAccounts[sales_rep_id],MATCH(B3451,tblAccounts[id],0))</f>
        <v>321990</v>
      </c>
      <c r="J3451" s="25">
        <f>INDEX(tblReps[region_id],MATCH(I3451,tblReps[id],0))</f>
        <v>4</v>
      </c>
      <c r="K3451" s="25" t="str">
        <f>INDEX(tblRegions[name],MATCH(J3451,tblRegions[id],0))</f>
        <v>West</v>
      </c>
    </row>
    <row r="3452" spans="1:11" ht="15" customHeight="1" x14ac:dyDescent="0.3">
      <c r="A3452" s="25">
        <f>Raw_Orders!A3452</f>
        <v>3451</v>
      </c>
      <c r="B3452" s="25">
        <f>Raw_Orders!B3452</f>
        <v>3691</v>
      </c>
      <c r="C3452" s="30">
        <f>INT(Raw_Orders!C3452)</f>
        <v>42718</v>
      </c>
      <c r="D3452" s="25">
        <f t="shared" si="159"/>
        <v>2016</v>
      </c>
      <c r="E3452" s="25">
        <f t="shared" si="160"/>
        <v>12</v>
      </c>
      <c r="F3452" s="25" t="str">
        <f t="shared" si="161"/>
        <v>Dec</v>
      </c>
      <c r="G3452" s="25">
        <f>Raw_Orders!G3452</f>
        <v>522</v>
      </c>
      <c r="H3452" s="29">
        <f>Raw_Orders!K3452</f>
        <v>2686.16</v>
      </c>
      <c r="I3452" s="25">
        <f>INDEX(tblAccounts[sales_rep_id],MATCH(B3452,tblAccounts[id],0))</f>
        <v>321990</v>
      </c>
      <c r="J3452" s="25">
        <f>INDEX(tblReps[region_id],MATCH(I3452,tblReps[id],0))</f>
        <v>4</v>
      </c>
      <c r="K3452" s="25" t="str">
        <f>INDEX(tblRegions[name],MATCH(J3452,tblRegions[id],0))</f>
        <v>West</v>
      </c>
    </row>
    <row r="3453" spans="1:11" ht="15" customHeight="1" x14ac:dyDescent="0.3">
      <c r="A3453" s="25">
        <f>Raw_Orders!A3453</f>
        <v>3452</v>
      </c>
      <c r="B3453" s="25">
        <f>Raw_Orders!B3453</f>
        <v>3701</v>
      </c>
      <c r="C3453" s="30">
        <f>INT(Raw_Orders!C3453)</f>
        <v>42638</v>
      </c>
      <c r="D3453" s="25">
        <f t="shared" si="159"/>
        <v>2016</v>
      </c>
      <c r="E3453" s="25">
        <f t="shared" si="160"/>
        <v>9</v>
      </c>
      <c r="F3453" s="25" t="str">
        <f t="shared" si="161"/>
        <v>Sep</v>
      </c>
      <c r="G3453" s="25">
        <f>Raw_Orders!G3453</f>
        <v>511</v>
      </c>
      <c r="H3453" s="29">
        <f>Raw_Orders!K3453</f>
        <v>2596.8000000000002</v>
      </c>
      <c r="I3453" s="25">
        <f>INDEX(tblAccounts[sales_rep_id],MATCH(B3453,tblAccounts[id],0))</f>
        <v>321900</v>
      </c>
      <c r="J3453" s="25">
        <f>INDEX(tblReps[region_id],MATCH(I3453,tblReps[id],0))</f>
        <v>4</v>
      </c>
      <c r="K3453" s="25" t="str">
        <f>INDEX(tblRegions[name],MATCH(J3453,tblRegions[id],0))</f>
        <v>West</v>
      </c>
    </row>
    <row r="3454" spans="1:11" ht="15" customHeight="1" x14ac:dyDescent="0.3">
      <c r="A3454" s="25">
        <f>Raw_Orders!A3454</f>
        <v>3453</v>
      </c>
      <c r="B3454" s="25">
        <f>Raw_Orders!B3454</f>
        <v>3701</v>
      </c>
      <c r="C3454" s="30">
        <f>INT(Raw_Orders!C3454)</f>
        <v>42696</v>
      </c>
      <c r="D3454" s="25">
        <f t="shared" si="159"/>
        <v>2016</v>
      </c>
      <c r="E3454" s="25">
        <f t="shared" si="160"/>
        <v>11</v>
      </c>
      <c r="F3454" s="25" t="str">
        <f t="shared" si="161"/>
        <v>Nov</v>
      </c>
      <c r="G3454" s="25">
        <f>Raw_Orders!G3454</f>
        <v>514</v>
      </c>
      <c r="H3454" s="29">
        <f>Raw_Orders!K3454</f>
        <v>2634.27</v>
      </c>
      <c r="I3454" s="25">
        <f>INDEX(tblAccounts[sales_rep_id],MATCH(B3454,tblAccounts[id],0))</f>
        <v>321900</v>
      </c>
      <c r="J3454" s="25">
        <f>INDEX(tblReps[region_id],MATCH(I3454,tblReps[id],0))</f>
        <v>4</v>
      </c>
      <c r="K3454" s="25" t="str">
        <f>INDEX(tblRegions[name],MATCH(J3454,tblRegions[id],0))</f>
        <v>West</v>
      </c>
    </row>
    <row r="3455" spans="1:11" ht="15" customHeight="1" x14ac:dyDescent="0.3">
      <c r="A3455" s="25">
        <f>Raw_Orders!A3455</f>
        <v>3454</v>
      </c>
      <c r="B3455" s="25">
        <f>Raw_Orders!B3455</f>
        <v>3701</v>
      </c>
      <c r="C3455" s="30">
        <f>INT(Raw_Orders!C3455)</f>
        <v>42726</v>
      </c>
      <c r="D3455" s="25">
        <f t="shared" si="159"/>
        <v>2016</v>
      </c>
      <c r="E3455" s="25">
        <f t="shared" si="160"/>
        <v>12</v>
      </c>
      <c r="F3455" s="25" t="str">
        <f t="shared" si="161"/>
        <v>Dec</v>
      </c>
      <c r="G3455" s="25">
        <f>Raw_Orders!G3455</f>
        <v>696</v>
      </c>
      <c r="H3455" s="29">
        <f>Raw_Orders!K3455</f>
        <v>3642.47</v>
      </c>
      <c r="I3455" s="25">
        <f>INDEX(tblAccounts[sales_rep_id],MATCH(B3455,tblAccounts[id],0))</f>
        <v>321900</v>
      </c>
      <c r="J3455" s="25">
        <f>INDEX(tblReps[region_id],MATCH(I3455,tblReps[id],0))</f>
        <v>4</v>
      </c>
      <c r="K3455" s="25" t="str">
        <f>INDEX(tblRegions[name],MATCH(J3455,tblRegions[id],0))</f>
        <v>West</v>
      </c>
    </row>
    <row r="3456" spans="1:11" ht="15" customHeight="1" x14ac:dyDescent="0.3">
      <c r="A3456" s="25">
        <f>Raw_Orders!A3456</f>
        <v>3455</v>
      </c>
      <c r="B3456" s="25">
        <f>Raw_Orders!B3456</f>
        <v>3711</v>
      </c>
      <c r="C3456" s="30">
        <f>INT(Raw_Orders!C3456)</f>
        <v>42548</v>
      </c>
      <c r="D3456" s="25">
        <f t="shared" si="159"/>
        <v>2016</v>
      </c>
      <c r="E3456" s="25">
        <f t="shared" si="160"/>
        <v>6</v>
      </c>
      <c r="F3456" s="25" t="str">
        <f t="shared" si="161"/>
        <v>Jun</v>
      </c>
      <c r="G3456" s="25">
        <f>Raw_Orders!G3456</f>
        <v>299</v>
      </c>
      <c r="H3456" s="29">
        <f>Raw_Orders!K3456</f>
        <v>1572.01</v>
      </c>
      <c r="I3456" s="25">
        <f>INDEX(tblAccounts[sales_rep_id],MATCH(B3456,tblAccounts[id],0))</f>
        <v>321910</v>
      </c>
      <c r="J3456" s="25">
        <f>INDEX(tblReps[region_id],MATCH(I3456,tblReps[id],0))</f>
        <v>4</v>
      </c>
      <c r="K3456" s="25" t="str">
        <f>INDEX(tblRegions[name],MATCH(J3456,tblRegions[id],0))</f>
        <v>West</v>
      </c>
    </row>
    <row r="3457" spans="1:11" ht="15" customHeight="1" x14ac:dyDescent="0.3">
      <c r="A3457" s="25">
        <f>Raw_Orders!A3457</f>
        <v>3456</v>
      </c>
      <c r="B3457" s="25">
        <f>Raw_Orders!B3457</f>
        <v>3711</v>
      </c>
      <c r="C3457" s="30">
        <f>INT(Raw_Orders!C3457)</f>
        <v>42578</v>
      </c>
      <c r="D3457" s="25">
        <f t="shared" si="159"/>
        <v>2016</v>
      </c>
      <c r="E3457" s="25">
        <f t="shared" si="160"/>
        <v>7</v>
      </c>
      <c r="F3457" s="25" t="str">
        <f t="shared" si="161"/>
        <v>Jul</v>
      </c>
      <c r="G3457" s="25">
        <f>Raw_Orders!G3457</f>
        <v>344</v>
      </c>
      <c r="H3457" s="29">
        <f>Raw_Orders!K3457</f>
        <v>1893.53</v>
      </c>
      <c r="I3457" s="25">
        <f>INDEX(tblAccounts[sales_rep_id],MATCH(B3457,tblAccounts[id],0))</f>
        <v>321910</v>
      </c>
      <c r="J3457" s="25">
        <f>INDEX(tblReps[region_id],MATCH(I3457,tblReps[id],0))</f>
        <v>4</v>
      </c>
      <c r="K3457" s="25" t="str">
        <f>INDEX(tblRegions[name],MATCH(J3457,tblRegions[id],0))</f>
        <v>West</v>
      </c>
    </row>
    <row r="3458" spans="1:11" ht="15" customHeight="1" x14ac:dyDescent="0.3">
      <c r="A3458" s="25">
        <f>Raw_Orders!A3458</f>
        <v>3457</v>
      </c>
      <c r="B3458" s="25">
        <f>Raw_Orders!B3458</f>
        <v>3711</v>
      </c>
      <c r="C3458" s="30">
        <f>INT(Raw_Orders!C3458)</f>
        <v>42607</v>
      </c>
      <c r="D3458" s="25">
        <f t="shared" ref="D3458:D3521" si="162">YEAR(C3458)</f>
        <v>2016</v>
      </c>
      <c r="E3458" s="25">
        <f t="shared" ref="E3458:E3521" si="163">MONTH(C3458)</f>
        <v>8</v>
      </c>
      <c r="F3458" s="25" t="str">
        <f t="shared" ref="F3458:F3521" si="164">TEXT(C3458,"mmm")</f>
        <v>Aug</v>
      </c>
      <c r="G3458" s="25">
        <f>Raw_Orders!G3458</f>
        <v>344</v>
      </c>
      <c r="H3458" s="29">
        <f>Raw_Orders!K3458</f>
        <v>1811.56</v>
      </c>
      <c r="I3458" s="25">
        <f>INDEX(tblAccounts[sales_rep_id],MATCH(B3458,tblAccounts[id],0))</f>
        <v>321910</v>
      </c>
      <c r="J3458" s="25">
        <f>INDEX(tblReps[region_id],MATCH(I3458,tblReps[id],0))</f>
        <v>4</v>
      </c>
      <c r="K3458" s="25" t="str">
        <f>INDEX(tblRegions[name],MATCH(J3458,tblRegions[id],0))</f>
        <v>West</v>
      </c>
    </row>
    <row r="3459" spans="1:11" ht="15" customHeight="1" x14ac:dyDescent="0.3">
      <c r="A3459" s="25">
        <f>Raw_Orders!A3459</f>
        <v>3458</v>
      </c>
      <c r="B3459" s="25">
        <f>Raw_Orders!B3459</f>
        <v>3711</v>
      </c>
      <c r="C3459" s="30">
        <f>INT(Raw_Orders!C3459)</f>
        <v>42636</v>
      </c>
      <c r="D3459" s="25">
        <f t="shared" si="162"/>
        <v>2016</v>
      </c>
      <c r="E3459" s="25">
        <f t="shared" si="163"/>
        <v>9</v>
      </c>
      <c r="F3459" s="25" t="str">
        <f t="shared" si="164"/>
        <v>Sep</v>
      </c>
      <c r="G3459" s="25">
        <f>Raw_Orders!G3459</f>
        <v>344</v>
      </c>
      <c r="H3459" s="29">
        <f>Raw_Orders!K3459</f>
        <v>1825.4</v>
      </c>
      <c r="I3459" s="25">
        <f>INDEX(tblAccounts[sales_rep_id],MATCH(B3459,tblAccounts[id],0))</f>
        <v>321910</v>
      </c>
      <c r="J3459" s="25">
        <f>INDEX(tblReps[region_id],MATCH(I3459,tblReps[id],0))</f>
        <v>4</v>
      </c>
      <c r="K3459" s="25" t="str">
        <f>INDEX(tblRegions[name],MATCH(J3459,tblRegions[id],0))</f>
        <v>West</v>
      </c>
    </row>
    <row r="3460" spans="1:11" ht="15" customHeight="1" x14ac:dyDescent="0.3">
      <c r="A3460" s="25">
        <f>Raw_Orders!A3460</f>
        <v>3459</v>
      </c>
      <c r="B3460" s="25">
        <f>Raw_Orders!B3460</f>
        <v>3711</v>
      </c>
      <c r="C3460" s="30">
        <f>INT(Raw_Orders!C3460)</f>
        <v>42665</v>
      </c>
      <c r="D3460" s="25">
        <f t="shared" si="162"/>
        <v>2016</v>
      </c>
      <c r="E3460" s="25">
        <f t="shared" si="163"/>
        <v>10</v>
      </c>
      <c r="F3460" s="25" t="str">
        <f t="shared" si="164"/>
        <v>Oct</v>
      </c>
      <c r="G3460" s="25">
        <f>Raw_Orders!G3460</f>
        <v>394</v>
      </c>
      <c r="H3460" s="29">
        <f>Raw_Orders!K3460</f>
        <v>2189.39</v>
      </c>
      <c r="I3460" s="25">
        <f>INDEX(tblAccounts[sales_rep_id],MATCH(B3460,tblAccounts[id],0))</f>
        <v>321910</v>
      </c>
      <c r="J3460" s="25">
        <f>INDEX(tblReps[region_id],MATCH(I3460,tblReps[id],0))</f>
        <v>4</v>
      </c>
      <c r="K3460" s="25" t="str">
        <f>INDEX(tblRegions[name],MATCH(J3460,tblRegions[id],0))</f>
        <v>West</v>
      </c>
    </row>
    <row r="3461" spans="1:11" ht="15" customHeight="1" x14ac:dyDescent="0.3">
      <c r="A3461" s="25">
        <f>Raw_Orders!A3461</f>
        <v>3460</v>
      </c>
      <c r="B3461" s="25">
        <f>Raw_Orders!B3461</f>
        <v>3711</v>
      </c>
      <c r="C3461" s="30">
        <f>INT(Raw_Orders!C3461)</f>
        <v>42694</v>
      </c>
      <c r="D3461" s="25">
        <f t="shared" si="162"/>
        <v>2016</v>
      </c>
      <c r="E3461" s="25">
        <f t="shared" si="163"/>
        <v>11</v>
      </c>
      <c r="F3461" s="25" t="str">
        <f t="shared" si="164"/>
        <v>Nov</v>
      </c>
      <c r="G3461" s="25">
        <f>Raw_Orders!G3461</f>
        <v>291</v>
      </c>
      <c r="H3461" s="29">
        <f>Raw_Orders!K3461</f>
        <v>1482.09</v>
      </c>
      <c r="I3461" s="25">
        <f>INDEX(tblAccounts[sales_rep_id],MATCH(B3461,tblAccounts[id],0))</f>
        <v>321910</v>
      </c>
      <c r="J3461" s="25">
        <f>INDEX(tblReps[region_id],MATCH(I3461,tblReps[id],0))</f>
        <v>4</v>
      </c>
      <c r="K3461" s="25" t="str">
        <f>INDEX(tblRegions[name],MATCH(J3461,tblRegions[id],0))</f>
        <v>West</v>
      </c>
    </row>
    <row r="3462" spans="1:11" ht="15" customHeight="1" x14ac:dyDescent="0.3">
      <c r="A3462" s="25">
        <f>Raw_Orders!A3462</f>
        <v>3461</v>
      </c>
      <c r="B3462" s="25">
        <f>Raw_Orders!B3462</f>
        <v>3711</v>
      </c>
      <c r="C3462" s="30">
        <f>INT(Raw_Orders!C3462)</f>
        <v>42724</v>
      </c>
      <c r="D3462" s="25">
        <f t="shared" si="162"/>
        <v>2016</v>
      </c>
      <c r="E3462" s="25">
        <f t="shared" si="163"/>
        <v>12</v>
      </c>
      <c r="F3462" s="25" t="str">
        <f t="shared" si="164"/>
        <v>Dec</v>
      </c>
      <c r="G3462" s="25">
        <f>Raw_Orders!G3462</f>
        <v>1354</v>
      </c>
      <c r="H3462" s="29">
        <f>Raw_Orders!K3462</f>
        <v>9394.59</v>
      </c>
      <c r="I3462" s="25">
        <f>INDEX(tblAccounts[sales_rep_id],MATCH(B3462,tblAccounts[id],0))</f>
        <v>321910</v>
      </c>
      <c r="J3462" s="25">
        <f>INDEX(tblReps[region_id],MATCH(I3462,tblReps[id],0))</f>
        <v>4</v>
      </c>
      <c r="K3462" s="25" t="str">
        <f>INDEX(tblRegions[name],MATCH(J3462,tblRegions[id],0))</f>
        <v>West</v>
      </c>
    </row>
    <row r="3463" spans="1:11" ht="15" customHeight="1" x14ac:dyDescent="0.3">
      <c r="A3463" s="25">
        <f>Raw_Orders!A3463</f>
        <v>3462</v>
      </c>
      <c r="B3463" s="25">
        <f>Raw_Orders!B3463</f>
        <v>3721</v>
      </c>
      <c r="C3463" s="30">
        <f>INT(Raw_Orders!C3463)</f>
        <v>42338</v>
      </c>
      <c r="D3463" s="25">
        <f t="shared" si="162"/>
        <v>2015</v>
      </c>
      <c r="E3463" s="25">
        <f t="shared" si="163"/>
        <v>11</v>
      </c>
      <c r="F3463" s="25" t="str">
        <f t="shared" si="164"/>
        <v>Nov</v>
      </c>
      <c r="G3463" s="25">
        <f>Raw_Orders!G3463</f>
        <v>307</v>
      </c>
      <c r="H3463" s="29">
        <f>Raw_Orders!K3463</f>
        <v>1531.93</v>
      </c>
      <c r="I3463" s="25">
        <f>INDEX(tblAccounts[sales_rep_id],MATCH(B3463,tblAccounts[id],0))</f>
        <v>321920</v>
      </c>
      <c r="J3463" s="25">
        <f>INDEX(tblReps[region_id],MATCH(I3463,tblReps[id],0))</f>
        <v>4</v>
      </c>
      <c r="K3463" s="25" t="str">
        <f>INDEX(tblRegions[name],MATCH(J3463,tblRegions[id],0))</f>
        <v>West</v>
      </c>
    </row>
    <row r="3464" spans="1:11" ht="15" customHeight="1" x14ac:dyDescent="0.3">
      <c r="A3464" s="25">
        <f>Raw_Orders!A3464</f>
        <v>3463</v>
      </c>
      <c r="B3464" s="25">
        <f>Raw_Orders!B3464</f>
        <v>3721</v>
      </c>
      <c r="C3464" s="30">
        <f>INT(Raw_Orders!C3464)</f>
        <v>42368</v>
      </c>
      <c r="D3464" s="25">
        <f t="shared" si="162"/>
        <v>2015</v>
      </c>
      <c r="E3464" s="25">
        <f t="shared" si="163"/>
        <v>12</v>
      </c>
      <c r="F3464" s="25" t="str">
        <f t="shared" si="164"/>
        <v>Dec</v>
      </c>
      <c r="G3464" s="25">
        <f>Raw_Orders!G3464</f>
        <v>362</v>
      </c>
      <c r="H3464" s="29">
        <f>Raw_Orders!K3464</f>
        <v>1897.7</v>
      </c>
      <c r="I3464" s="25">
        <f>INDEX(tblAccounts[sales_rep_id],MATCH(B3464,tblAccounts[id],0))</f>
        <v>321920</v>
      </c>
      <c r="J3464" s="25">
        <f>INDEX(tblReps[region_id],MATCH(I3464,tblReps[id],0))</f>
        <v>4</v>
      </c>
      <c r="K3464" s="25" t="str">
        <f>INDEX(tblRegions[name],MATCH(J3464,tblRegions[id],0))</f>
        <v>West</v>
      </c>
    </row>
    <row r="3465" spans="1:11" ht="15" customHeight="1" x14ac:dyDescent="0.3">
      <c r="A3465" s="25">
        <f>Raw_Orders!A3465</f>
        <v>3464</v>
      </c>
      <c r="B3465" s="25">
        <f>Raw_Orders!B3465</f>
        <v>3721</v>
      </c>
      <c r="C3465" s="30">
        <f>INT(Raw_Orders!C3465)</f>
        <v>42398</v>
      </c>
      <c r="D3465" s="25">
        <f t="shared" si="162"/>
        <v>2016</v>
      </c>
      <c r="E3465" s="25">
        <f t="shared" si="163"/>
        <v>1</v>
      </c>
      <c r="F3465" s="25" t="str">
        <f t="shared" si="164"/>
        <v>Jan</v>
      </c>
      <c r="G3465" s="25">
        <f>Raw_Orders!G3465</f>
        <v>339</v>
      </c>
      <c r="H3465" s="29">
        <f>Raw_Orders!K3465</f>
        <v>1778.52</v>
      </c>
      <c r="I3465" s="25">
        <f>INDEX(tblAccounts[sales_rep_id],MATCH(B3465,tblAccounts[id],0))</f>
        <v>321920</v>
      </c>
      <c r="J3465" s="25">
        <f>INDEX(tblReps[region_id],MATCH(I3465,tblReps[id],0))</f>
        <v>4</v>
      </c>
      <c r="K3465" s="25" t="str">
        <f>INDEX(tblRegions[name],MATCH(J3465,tblRegions[id],0))</f>
        <v>West</v>
      </c>
    </row>
    <row r="3466" spans="1:11" ht="15" customHeight="1" x14ac:dyDescent="0.3">
      <c r="A3466" s="25">
        <f>Raw_Orders!A3466</f>
        <v>3465</v>
      </c>
      <c r="B3466" s="25">
        <f>Raw_Orders!B3466</f>
        <v>3721</v>
      </c>
      <c r="C3466" s="30">
        <f>INT(Raw_Orders!C3466)</f>
        <v>42428</v>
      </c>
      <c r="D3466" s="25">
        <f t="shared" si="162"/>
        <v>2016</v>
      </c>
      <c r="E3466" s="25">
        <f t="shared" si="163"/>
        <v>2</v>
      </c>
      <c r="F3466" s="25" t="str">
        <f t="shared" si="164"/>
        <v>Feb</v>
      </c>
      <c r="G3466" s="25">
        <f>Raw_Orders!G3466</f>
        <v>361</v>
      </c>
      <c r="H3466" s="29">
        <f>Raw_Orders!K3466</f>
        <v>1946.41</v>
      </c>
      <c r="I3466" s="25">
        <f>INDEX(tblAccounts[sales_rep_id],MATCH(B3466,tblAccounts[id],0))</f>
        <v>321920</v>
      </c>
      <c r="J3466" s="25">
        <f>INDEX(tblReps[region_id],MATCH(I3466,tblReps[id],0))</f>
        <v>4</v>
      </c>
      <c r="K3466" s="25" t="str">
        <f>INDEX(tblRegions[name],MATCH(J3466,tblRegions[id],0))</f>
        <v>West</v>
      </c>
    </row>
    <row r="3467" spans="1:11" ht="15" customHeight="1" x14ac:dyDescent="0.3">
      <c r="A3467" s="25">
        <f>Raw_Orders!A3467</f>
        <v>3466</v>
      </c>
      <c r="B3467" s="25">
        <f>Raw_Orders!B3467</f>
        <v>3721</v>
      </c>
      <c r="C3467" s="30">
        <f>INT(Raw_Orders!C3467)</f>
        <v>42458</v>
      </c>
      <c r="D3467" s="25">
        <f t="shared" si="162"/>
        <v>2016</v>
      </c>
      <c r="E3467" s="25">
        <f t="shared" si="163"/>
        <v>3</v>
      </c>
      <c r="F3467" s="25" t="str">
        <f t="shared" si="164"/>
        <v>Mar</v>
      </c>
      <c r="G3467" s="25">
        <f>Raw_Orders!G3467</f>
        <v>357</v>
      </c>
      <c r="H3467" s="29">
        <f>Raw_Orders!K3467</f>
        <v>1881.43</v>
      </c>
      <c r="I3467" s="25">
        <f>INDEX(tblAccounts[sales_rep_id],MATCH(B3467,tblAccounts[id],0))</f>
        <v>321920</v>
      </c>
      <c r="J3467" s="25">
        <f>INDEX(tblReps[region_id],MATCH(I3467,tblReps[id],0))</f>
        <v>4</v>
      </c>
      <c r="K3467" s="25" t="str">
        <f>INDEX(tblRegions[name],MATCH(J3467,tblRegions[id],0))</f>
        <v>West</v>
      </c>
    </row>
    <row r="3468" spans="1:11" ht="15" customHeight="1" x14ac:dyDescent="0.3">
      <c r="A3468" s="25">
        <f>Raw_Orders!A3468</f>
        <v>3467</v>
      </c>
      <c r="B3468" s="25">
        <f>Raw_Orders!B3468</f>
        <v>3721</v>
      </c>
      <c r="C3468" s="30">
        <f>INT(Raw_Orders!C3468)</f>
        <v>42488</v>
      </c>
      <c r="D3468" s="25">
        <f t="shared" si="162"/>
        <v>2016</v>
      </c>
      <c r="E3468" s="25">
        <f t="shared" si="163"/>
        <v>4</v>
      </c>
      <c r="F3468" s="25" t="str">
        <f t="shared" si="164"/>
        <v>Apr</v>
      </c>
      <c r="G3468" s="25">
        <f>Raw_Orders!G3468</f>
        <v>382</v>
      </c>
      <c r="H3468" s="29">
        <f>Raw_Orders!K3468</f>
        <v>2120.59</v>
      </c>
      <c r="I3468" s="25">
        <f>INDEX(tblAccounts[sales_rep_id],MATCH(B3468,tblAccounts[id],0))</f>
        <v>321920</v>
      </c>
      <c r="J3468" s="25">
        <f>INDEX(tblReps[region_id],MATCH(I3468,tblReps[id],0))</f>
        <v>4</v>
      </c>
      <c r="K3468" s="25" t="str">
        <f>INDEX(tblRegions[name],MATCH(J3468,tblRegions[id],0))</f>
        <v>West</v>
      </c>
    </row>
    <row r="3469" spans="1:11" ht="15" customHeight="1" x14ac:dyDescent="0.3">
      <c r="A3469" s="25">
        <f>Raw_Orders!A3469</f>
        <v>3468</v>
      </c>
      <c r="B3469" s="25">
        <f>Raw_Orders!B3469</f>
        <v>3721</v>
      </c>
      <c r="C3469" s="30">
        <f>INT(Raw_Orders!C3469)</f>
        <v>42517</v>
      </c>
      <c r="D3469" s="25">
        <f t="shared" si="162"/>
        <v>2016</v>
      </c>
      <c r="E3469" s="25">
        <f t="shared" si="163"/>
        <v>5</v>
      </c>
      <c r="F3469" s="25" t="str">
        <f t="shared" si="164"/>
        <v>May</v>
      </c>
      <c r="G3469" s="25">
        <f>Raw_Orders!G3469</f>
        <v>307</v>
      </c>
      <c r="H3469" s="29">
        <f>Raw_Orders!K3469</f>
        <v>1676.4</v>
      </c>
      <c r="I3469" s="25">
        <f>INDEX(tblAccounts[sales_rep_id],MATCH(B3469,tblAccounts[id],0))</f>
        <v>321920</v>
      </c>
      <c r="J3469" s="25">
        <f>INDEX(tblReps[region_id],MATCH(I3469,tblReps[id],0))</f>
        <v>4</v>
      </c>
      <c r="K3469" s="25" t="str">
        <f>INDEX(tblRegions[name],MATCH(J3469,tblRegions[id],0))</f>
        <v>West</v>
      </c>
    </row>
    <row r="3470" spans="1:11" ht="15" customHeight="1" x14ac:dyDescent="0.3">
      <c r="A3470" s="25">
        <f>Raw_Orders!A3470</f>
        <v>3469</v>
      </c>
      <c r="B3470" s="25">
        <f>Raw_Orders!B3470</f>
        <v>3721</v>
      </c>
      <c r="C3470" s="30">
        <f>INT(Raw_Orders!C3470)</f>
        <v>42547</v>
      </c>
      <c r="D3470" s="25">
        <f t="shared" si="162"/>
        <v>2016</v>
      </c>
      <c r="E3470" s="25">
        <f t="shared" si="163"/>
        <v>6</v>
      </c>
      <c r="F3470" s="25" t="str">
        <f t="shared" si="164"/>
        <v>Jun</v>
      </c>
      <c r="G3470" s="25">
        <f>Raw_Orders!G3470</f>
        <v>375</v>
      </c>
      <c r="H3470" s="29">
        <f>Raw_Orders!K3470</f>
        <v>2150.37</v>
      </c>
      <c r="I3470" s="25">
        <f>INDEX(tblAccounts[sales_rep_id],MATCH(B3470,tblAccounts[id],0))</f>
        <v>321920</v>
      </c>
      <c r="J3470" s="25">
        <f>INDEX(tblReps[region_id],MATCH(I3470,tblReps[id],0))</f>
        <v>4</v>
      </c>
      <c r="K3470" s="25" t="str">
        <f>INDEX(tblRegions[name],MATCH(J3470,tblRegions[id],0))</f>
        <v>West</v>
      </c>
    </row>
    <row r="3471" spans="1:11" ht="15" customHeight="1" x14ac:dyDescent="0.3">
      <c r="A3471" s="25">
        <f>Raw_Orders!A3471</f>
        <v>3470</v>
      </c>
      <c r="B3471" s="25">
        <f>Raw_Orders!B3471</f>
        <v>3721</v>
      </c>
      <c r="C3471" s="30">
        <f>INT(Raw_Orders!C3471)</f>
        <v>42577</v>
      </c>
      <c r="D3471" s="25">
        <f t="shared" si="162"/>
        <v>2016</v>
      </c>
      <c r="E3471" s="25">
        <f t="shared" si="163"/>
        <v>7</v>
      </c>
      <c r="F3471" s="25" t="str">
        <f t="shared" si="164"/>
        <v>Jul</v>
      </c>
      <c r="G3471" s="25">
        <f>Raw_Orders!G3471</f>
        <v>476</v>
      </c>
      <c r="H3471" s="29">
        <f>Raw_Orders!K3471</f>
        <v>2828.99</v>
      </c>
      <c r="I3471" s="25">
        <f>INDEX(tblAccounts[sales_rep_id],MATCH(B3471,tblAccounts[id],0))</f>
        <v>321920</v>
      </c>
      <c r="J3471" s="25">
        <f>INDEX(tblReps[region_id],MATCH(I3471,tblReps[id],0))</f>
        <v>4</v>
      </c>
      <c r="K3471" s="25" t="str">
        <f>INDEX(tblRegions[name],MATCH(J3471,tblRegions[id],0))</f>
        <v>West</v>
      </c>
    </row>
    <row r="3472" spans="1:11" ht="15" customHeight="1" x14ac:dyDescent="0.3">
      <c r="A3472" s="25">
        <f>Raw_Orders!A3472</f>
        <v>3471</v>
      </c>
      <c r="B3472" s="25">
        <f>Raw_Orders!B3472</f>
        <v>3721</v>
      </c>
      <c r="C3472" s="30">
        <f>INT(Raw_Orders!C3472)</f>
        <v>42607</v>
      </c>
      <c r="D3472" s="25">
        <f t="shared" si="162"/>
        <v>2016</v>
      </c>
      <c r="E3472" s="25">
        <f t="shared" si="163"/>
        <v>8</v>
      </c>
      <c r="F3472" s="25" t="str">
        <f t="shared" si="164"/>
        <v>Aug</v>
      </c>
      <c r="G3472" s="25">
        <f>Raw_Orders!G3472</f>
        <v>1113</v>
      </c>
      <c r="H3472" s="29">
        <f>Raw_Orders!K3472</f>
        <v>8079.78</v>
      </c>
      <c r="I3472" s="25">
        <f>INDEX(tblAccounts[sales_rep_id],MATCH(B3472,tblAccounts[id],0))</f>
        <v>321920</v>
      </c>
      <c r="J3472" s="25">
        <f>INDEX(tblReps[region_id],MATCH(I3472,tblReps[id],0))</f>
        <v>4</v>
      </c>
      <c r="K3472" s="25" t="str">
        <f>INDEX(tblRegions[name],MATCH(J3472,tblRegions[id],0))</f>
        <v>West</v>
      </c>
    </row>
    <row r="3473" spans="1:11" ht="15" customHeight="1" x14ac:dyDescent="0.3">
      <c r="A3473" s="25">
        <f>Raw_Orders!A3473</f>
        <v>3472</v>
      </c>
      <c r="B3473" s="25">
        <f>Raw_Orders!B3473</f>
        <v>3721</v>
      </c>
      <c r="C3473" s="30">
        <f>INT(Raw_Orders!C3473)</f>
        <v>42636</v>
      </c>
      <c r="D3473" s="25">
        <f t="shared" si="162"/>
        <v>2016</v>
      </c>
      <c r="E3473" s="25">
        <f t="shared" si="163"/>
        <v>9</v>
      </c>
      <c r="F3473" s="25" t="str">
        <f t="shared" si="164"/>
        <v>Sep</v>
      </c>
      <c r="G3473" s="25">
        <f>Raw_Orders!G3473</f>
        <v>4484</v>
      </c>
      <c r="H3473" s="29">
        <f>Raw_Orders!K3473</f>
        <v>22694.65</v>
      </c>
      <c r="I3473" s="25">
        <f>INDEX(tblAccounts[sales_rep_id],MATCH(B3473,tblAccounts[id],0))</f>
        <v>321920</v>
      </c>
      <c r="J3473" s="25">
        <f>INDEX(tblReps[region_id],MATCH(I3473,tblReps[id],0))</f>
        <v>4</v>
      </c>
      <c r="K3473" s="25" t="str">
        <f>INDEX(tblRegions[name],MATCH(J3473,tblRegions[id],0))</f>
        <v>West</v>
      </c>
    </row>
    <row r="3474" spans="1:11" ht="15" customHeight="1" x14ac:dyDescent="0.3">
      <c r="A3474" s="25">
        <f>Raw_Orders!A3474</f>
        <v>3473</v>
      </c>
      <c r="B3474" s="25">
        <f>Raw_Orders!B3474</f>
        <v>3721</v>
      </c>
      <c r="C3474" s="30">
        <f>INT(Raw_Orders!C3474)</f>
        <v>42666</v>
      </c>
      <c r="D3474" s="25">
        <f t="shared" si="162"/>
        <v>2016</v>
      </c>
      <c r="E3474" s="25">
        <f t="shared" si="163"/>
        <v>10</v>
      </c>
      <c r="F3474" s="25" t="str">
        <f t="shared" si="164"/>
        <v>Oct</v>
      </c>
      <c r="G3474" s="25">
        <f>Raw_Orders!G3474</f>
        <v>336</v>
      </c>
      <c r="H3474" s="29">
        <f>Raw_Orders!K3474</f>
        <v>1772.33</v>
      </c>
      <c r="I3474" s="25">
        <f>INDEX(tblAccounts[sales_rep_id],MATCH(B3474,tblAccounts[id],0))</f>
        <v>321920</v>
      </c>
      <c r="J3474" s="25">
        <f>INDEX(tblReps[region_id],MATCH(I3474,tblReps[id],0))</f>
        <v>4</v>
      </c>
      <c r="K3474" s="25" t="str">
        <f>INDEX(tblRegions[name],MATCH(J3474,tblRegions[id],0))</f>
        <v>West</v>
      </c>
    </row>
    <row r="3475" spans="1:11" ht="15" customHeight="1" x14ac:dyDescent="0.3">
      <c r="A3475" s="25">
        <f>Raw_Orders!A3475</f>
        <v>3474</v>
      </c>
      <c r="B3475" s="25">
        <f>Raw_Orders!B3475</f>
        <v>3721</v>
      </c>
      <c r="C3475" s="30">
        <f>INT(Raw_Orders!C3475)</f>
        <v>42696</v>
      </c>
      <c r="D3475" s="25">
        <f t="shared" si="162"/>
        <v>2016</v>
      </c>
      <c r="E3475" s="25">
        <f t="shared" si="163"/>
        <v>11</v>
      </c>
      <c r="F3475" s="25" t="str">
        <f t="shared" si="164"/>
        <v>Nov</v>
      </c>
      <c r="G3475" s="25">
        <f>Raw_Orders!G3475</f>
        <v>339</v>
      </c>
      <c r="H3475" s="29">
        <f>Raw_Orders!K3475</f>
        <v>1810.47</v>
      </c>
      <c r="I3475" s="25">
        <f>INDEX(tblAccounts[sales_rep_id],MATCH(B3475,tblAccounts[id],0))</f>
        <v>321920</v>
      </c>
      <c r="J3475" s="25">
        <f>INDEX(tblReps[region_id],MATCH(I3475,tblReps[id],0))</f>
        <v>4</v>
      </c>
      <c r="K3475" s="25" t="str">
        <f>INDEX(tblRegions[name],MATCH(J3475,tblRegions[id],0))</f>
        <v>West</v>
      </c>
    </row>
    <row r="3476" spans="1:11" ht="15" customHeight="1" x14ac:dyDescent="0.3">
      <c r="A3476" s="25">
        <f>Raw_Orders!A3476</f>
        <v>3475</v>
      </c>
      <c r="B3476" s="25">
        <f>Raw_Orders!B3476</f>
        <v>3721</v>
      </c>
      <c r="C3476" s="30">
        <f>INT(Raw_Orders!C3476)</f>
        <v>42726</v>
      </c>
      <c r="D3476" s="25">
        <f t="shared" si="162"/>
        <v>2016</v>
      </c>
      <c r="E3476" s="25">
        <f t="shared" si="163"/>
        <v>12</v>
      </c>
      <c r="F3476" s="25" t="str">
        <f t="shared" si="164"/>
        <v>Dec</v>
      </c>
      <c r="G3476" s="25">
        <f>Raw_Orders!G3476</f>
        <v>347</v>
      </c>
      <c r="H3476" s="29">
        <f>Raw_Orders!K3476</f>
        <v>1879.09</v>
      </c>
      <c r="I3476" s="25">
        <f>INDEX(tblAccounts[sales_rep_id],MATCH(B3476,tblAccounts[id],0))</f>
        <v>321920</v>
      </c>
      <c r="J3476" s="25">
        <f>INDEX(tblReps[region_id],MATCH(I3476,tblReps[id],0))</f>
        <v>4</v>
      </c>
      <c r="K3476" s="25" t="str">
        <f>INDEX(tblRegions[name],MATCH(J3476,tblRegions[id],0))</f>
        <v>West</v>
      </c>
    </row>
    <row r="3477" spans="1:11" ht="15" customHeight="1" x14ac:dyDescent="0.3">
      <c r="A3477" s="25">
        <f>Raw_Orders!A3477</f>
        <v>3476</v>
      </c>
      <c r="B3477" s="25">
        <f>Raw_Orders!B3477</f>
        <v>3731</v>
      </c>
      <c r="C3477" s="30">
        <f>INT(Raw_Orders!C3477)</f>
        <v>42626</v>
      </c>
      <c r="D3477" s="25">
        <f t="shared" si="162"/>
        <v>2016</v>
      </c>
      <c r="E3477" s="25">
        <f t="shared" si="163"/>
        <v>9</v>
      </c>
      <c r="F3477" s="25" t="str">
        <f t="shared" si="164"/>
        <v>Sep</v>
      </c>
      <c r="G3477" s="25">
        <f>Raw_Orders!G3477</f>
        <v>508</v>
      </c>
      <c r="H3477" s="29">
        <f>Raw_Orders!K3477</f>
        <v>2582.42</v>
      </c>
      <c r="I3477" s="25">
        <f>INDEX(tblAccounts[sales_rep_id],MATCH(B3477,tblAccounts[id],0))</f>
        <v>321930</v>
      </c>
      <c r="J3477" s="25">
        <f>INDEX(tblReps[region_id],MATCH(I3477,tblReps[id],0))</f>
        <v>4</v>
      </c>
      <c r="K3477" s="25" t="str">
        <f>INDEX(tblRegions[name],MATCH(J3477,tblRegions[id],0))</f>
        <v>West</v>
      </c>
    </row>
    <row r="3478" spans="1:11" ht="15" customHeight="1" x14ac:dyDescent="0.3">
      <c r="A3478" s="25">
        <f>Raw_Orders!A3478</f>
        <v>3477</v>
      </c>
      <c r="B3478" s="25">
        <f>Raw_Orders!B3478</f>
        <v>3731</v>
      </c>
      <c r="C3478" s="30">
        <f>INT(Raw_Orders!C3478)</f>
        <v>42655</v>
      </c>
      <c r="D3478" s="25">
        <f t="shared" si="162"/>
        <v>2016</v>
      </c>
      <c r="E3478" s="25">
        <f t="shared" si="163"/>
        <v>10</v>
      </c>
      <c r="F3478" s="25" t="str">
        <f t="shared" si="164"/>
        <v>Oct</v>
      </c>
      <c r="G3478" s="25">
        <f>Raw_Orders!G3478</f>
        <v>523</v>
      </c>
      <c r="H3478" s="29">
        <f>Raw_Orders!K3478</f>
        <v>2656.72</v>
      </c>
      <c r="I3478" s="25">
        <f>INDEX(tblAccounts[sales_rep_id],MATCH(B3478,tblAccounts[id],0))</f>
        <v>321930</v>
      </c>
      <c r="J3478" s="25">
        <f>INDEX(tblReps[region_id],MATCH(I3478,tblReps[id],0))</f>
        <v>4</v>
      </c>
      <c r="K3478" s="25" t="str">
        <f>INDEX(tblRegions[name],MATCH(J3478,tblRegions[id],0))</f>
        <v>West</v>
      </c>
    </row>
    <row r="3479" spans="1:11" ht="15" customHeight="1" x14ac:dyDescent="0.3">
      <c r="A3479" s="25">
        <f>Raw_Orders!A3479</f>
        <v>3478</v>
      </c>
      <c r="B3479" s="25">
        <f>Raw_Orders!B3479</f>
        <v>3731</v>
      </c>
      <c r="C3479" s="30">
        <f>INT(Raw_Orders!C3479)</f>
        <v>42685</v>
      </c>
      <c r="D3479" s="25">
        <f t="shared" si="162"/>
        <v>2016</v>
      </c>
      <c r="E3479" s="25">
        <f t="shared" si="163"/>
        <v>11</v>
      </c>
      <c r="F3479" s="25" t="str">
        <f t="shared" si="164"/>
        <v>Nov</v>
      </c>
      <c r="G3479" s="25">
        <f>Raw_Orders!G3479</f>
        <v>499</v>
      </c>
      <c r="H3479" s="29">
        <f>Raw_Orders!K3479</f>
        <v>2510.0100000000002</v>
      </c>
      <c r="I3479" s="25">
        <f>INDEX(tblAccounts[sales_rep_id],MATCH(B3479,tblAccounts[id],0))</f>
        <v>321930</v>
      </c>
      <c r="J3479" s="25">
        <f>INDEX(tblReps[region_id],MATCH(I3479,tblReps[id],0))</f>
        <v>4</v>
      </c>
      <c r="K3479" s="25" t="str">
        <f>INDEX(tblRegions[name],MATCH(J3479,tblRegions[id],0))</f>
        <v>West</v>
      </c>
    </row>
    <row r="3480" spans="1:11" ht="15" customHeight="1" x14ac:dyDescent="0.3">
      <c r="A3480" s="25">
        <f>Raw_Orders!A3480</f>
        <v>3479</v>
      </c>
      <c r="B3480" s="25">
        <f>Raw_Orders!B3480</f>
        <v>3731</v>
      </c>
      <c r="C3480" s="30">
        <f>INT(Raw_Orders!C3480)</f>
        <v>42715</v>
      </c>
      <c r="D3480" s="25">
        <f t="shared" si="162"/>
        <v>2016</v>
      </c>
      <c r="E3480" s="25">
        <f t="shared" si="163"/>
        <v>12</v>
      </c>
      <c r="F3480" s="25" t="str">
        <f t="shared" si="164"/>
        <v>Dec</v>
      </c>
      <c r="G3480" s="25">
        <f>Raw_Orders!G3480</f>
        <v>503</v>
      </c>
      <c r="H3480" s="29">
        <f>Raw_Orders!K3480</f>
        <v>2560.66</v>
      </c>
      <c r="I3480" s="25">
        <f>INDEX(tblAccounts[sales_rep_id],MATCH(B3480,tblAccounts[id],0))</f>
        <v>321930</v>
      </c>
      <c r="J3480" s="25">
        <f>INDEX(tblReps[region_id],MATCH(I3480,tblReps[id],0))</f>
        <v>4</v>
      </c>
      <c r="K3480" s="25" t="str">
        <f>INDEX(tblRegions[name],MATCH(J3480,tblRegions[id],0))</f>
        <v>West</v>
      </c>
    </row>
    <row r="3481" spans="1:11" ht="15" customHeight="1" x14ac:dyDescent="0.3">
      <c r="A3481" s="25">
        <f>Raw_Orders!A3481</f>
        <v>3480</v>
      </c>
      <c r="B3481" s="25">
        <f>Raw_Orders!B3481</f>
        <v>3741</v>
      </c>
      <c r="C3481" s="30">
        <f>INT(Raw_Orders!C3481)</f>
        <v>42713</v>
      </c>
      <c r="D3481" s="25">
        <f t="shared" si="162"/>
        <v>2016</v>
      </c>
      <c r="E3481" s="25">
        <f t="shared" si="163"/>
        <v>12</v>
      </c>
      <c r="F3481" s="25" t="str">
        <f t="shared" si="164"/>
        <v>Dec</v>
      </c>
      <c r="G3481" s="25">
        <f>Raw_Orders!G3481</f>
        <v>199</v>
      </c>
      <c r="H3481" s="29">
        <f>Raw_Orders!K3481</f>
        <v>1235.81</v>
      </c>
      <c r="I3481" s="25">
        <f>INDEX(tblAccounts[sales_rep_id],MATCH(B3481,tblAccounts[id],0))</f>
        <v>321940</v>
      </c>
      <c r="J3481" s="25">
        <f>INDEX(tblReps[region_id],MATCH(I3481,tblReps[id],0))</f>
        <v>4</v>
      </c>
      <c r="K3481" s="25" t="str">
        <f>INDEX(tblRegions[name],MATCH(J3481,tblRegions[id],0))</f>
        <v>West</v>
      </c>
    </row>
    <row r="3482" spans="1:11" ht="15" customHeight="1" x14ac:dyDescent="0.3">
      <c r="A3482" s="25">
        <f>Raw_Orders!A3482</f>
        <v>3481</v>
      </c>
      <c r="B3482" s="25">
        <f>Raw_Orders!B3482</f>
        <v>3751</v>
      </c>
      <c r="C3482" s="30">
        <f>INT(Raw_Orders!C3482)</f>
        <v>42169</v>
      </c>
      <c r="D3482" s="25">
        <f t="shared" si="162"/>
        <v>2015</v>
      </c>
      <c r="E3482" s="25">
        <f t="shared" si="163"/>
        <v>6</v>
      </c>
      <c r="F3482" s="25" t="str">
        <f t="shared" si="164"/>
        <v>Jun</v>
      </c>
      <c r="G3482" s="25">
        <f>Raw_Orders!G3482</f>
        <v>511</v>
      </c>
      <c r="H3482" s="29">
        <f>Raw_Orders!K3482</f>
        <v>2583.69</v>
      </c>
      <c r="I3482" s="25">
        <f>INDEX(tblAccounts[sales_rep_id],MATCH(B3482,tblAccounts[id],0))</f>
        <v>321950</v>
      </c>
      <c r="J3482" s="25">
        <f>INDEX(tblReps[region_id],MATCH(I3482,tblReps[id],0))</f>
        <v>4</v>
      </c>
      <c r="K3482" s="25" t="str">
        <f>INDEX(tblRegions[name],MATCH(J3482,tblRegions[id],0))</f>
        <v>West</v>
      </c>
    </row>
    <row r="3483" spans="1:11" ht="15" customHeight="1" x14ac:dyDescent="0.3">
      <c r="A3483" s="25">
        <f>Raw_Orders!A3483</f>
        <v>3482</v>
      </c>
      <c r="B3483" s="25">
        <f>Raw_Orders!B3483</f>
        <v>3751</v>
      </c>
      <c r="C3483" s="30">
        <f>INT(Raw_Orders!C3483)</f>
        <v>42199</v>
      </c>
      <c r="D3483" s="25">
        <f t="shared" si="162"/>
        <v>2015</v>
      </c>
      <c r="E3483" s="25">
        <f t="shared" si="163"/>
        <v>7</v>
      </c>
      <c r="F3483" s="25" t="str">
        <f t="shared" si="164"/>
        <v>Jul</v>
      </c>
      <c r="G3483" s="25">
        <f>Raw_Orders!G3483</f>
        <v>522</v>
      </c>
      <c r="H3483" s="29">
        <f>Raw_Orders!K3483</f>
        <v>2657.99</v>
      </c>
      <c r="I3483" s="25">
        <f>INDEX(tblAccounts[sales_rep_id],MATCH(B3483,tblAccounts[id],0))</f>
        <v>321950</v>
      </c>
      <c r="J3483" s="25">
        <f>INDEX(tblReps[region_id],MATCH(I3483,tblReps[id],0))</f>
        <v>4</v>
      </c>
      <c r="K3483" s="25" t="str">
        <f>INDEX(tblRegions[name],MATCH(J3483,tblRegions[id],0))</f>
        <v>West</v>
      </c>
    </row>
    <row r="3484" spans="1:11" ht="15" customHeight="1" x14ac:dyDescent="0.3">
      <c r="A3484" s="25">
        <f>Raw_Orders!A3484</f>
        <v>3483</v>
      </c>
      <c r="B3484" s="25">
        <f>Raw_Orders!B3484</f>
        <v>3751</v>
      </c>
      <c r="C3484" s="30">
        <f>INT(Raw_Orders!C3484)</f>
        <v>42228</v>
      </c>
      <c r="D3484" s="25">
        <f t="shared" si="162"/>
        <v>2015</v>
      </c>
      <c r="E3484" s="25">
        <f t="shared" si="163"/>
        <v>8</v>
      </c>
      <c r="F3484" s="25" t="str">
        <f t="shared" si="164"/>
        <v>Aug</v>
      </c>
      <c r="G3484" s="25">
        <f>Raw_Orders!G3484</f>
        <v>503</v>
      </c>
      <c r="H3484" s="29">
        <f>Raw_Orders!K3484</f>
        <v>2529.9699999999998</v>
      </c>
      <c r="I3484" s="25">
        <f>INDEX(tblAccounts[sales_rep_id],MATCH(B3484,tblAccounts[id],0))</f>
        <v>321950</v>
      </c>
      <c r="J3484" s="25">
        <f>INDEX(tblReps[region_id],MATCH(I3484,tblReps[id],0))</f>
        <v>4</v>
      </c>
      <c r="K3484" s="25" t="str">
        <f>INDEX(tblRegions[name],MATCH(J3484,tblRegions[id],0))</f>
        <v>West</v>
      </c>
    </row>
    <row r="3485" spans="1:11" ht="15" customHeight="1" x14ac:dyDescent="0.3">
      <c r="A3485" s="25">
        <f>Raw_Orders!A3485</f>
        <v>3484</v>
      </c>
      <c r="B3485" s="25">
        <f>Raw_Orders!B3485</f>
        <v>3751</v>
      </c>
      <c r="C3485" s="30">
        <f>INT(Raw_Orders!C3485)</f>
        <v>42257</v>
      </c>
      <c r="D3485" s="25">
        <f t="shared" si="162"/>
        <v>2015</v>
      </c>
      <c r="E3485" s="25">
        <f t="shared" si="163"/>
        <v>9</v>
      </c>
      <c r="F3485" s="25" t="str">
        <f t="shared" si="164"/>
        <v>Sep</v>
      </c>
      <c r="G3485" s="25">
        <f>Raw_Orders!G3485</f>
        <v>548</v>
      </c>
      <c r="H3485" s="29">
        <f>Raw_Orders!K3485</f>
        <v>2781.47</v>
      </c>
      <c r="I3485" s="25">
        <f>INDEX(tblAccounts[sales_rep_id],MATCH(B3485,tblAccounts[id],0))</f>
        <v>321950</v>
      </c>
      <c r="J3485" s="25">
        <f>INDEX(tblReps[region_id],MATCH(I3485,tblReps[id],0))</f>
        <v>4</v>
      </c>
      <c r="K3485" s="25" t="str">
        <f>INDEX(tblRegions[name],MATCH(J3485,tblRegions[id],0))</f>
        <v>West</v>
      </c>
    </row>
    <row r="3486" spans="1:11" ht="15" customHeight="1" x14ac:dyDescent="0.3">
      <c r="A3486" s="25">
        <f>Raw_Orders!A3486</f>
        <v>3485</v>
      </c>
      <c r="B3486" s="25">
        <f>Raw_Orders!B3486</f>
        <v>3751</v>
      </c>
      <c r="C3486" s="30">
        <f>INT(Raw_Orders!C3486)</f>
        <v>42286</v>
      </c>
      <c r="D3486" s="25">
        <f t="shared" si="162"/>
        <v>2015</v>
      </c>
      <c r="E3486" s="25">
        <f t="shared" si="163"/>
        <v>10</v>
      </c>
      <c r="F3486" s="25" t="str">
        <f t="shared" si="164"/>
        <v>Oct</v>
      </c>
      <c r="G3486" s="25">
        <f>Raw_Orders!G3486</f>
        <v>523</v>
      </c>
      <c r="H3486" s="29">
        <f>Raw_Orders!K3486</f>
        <v>2642.29</v>
      </c>
      <c r="I3486" s="25">
        <f>INDEX(tblAccounts[sales_rep_id],MATCH(B3486,tblAccounts[id],0))</f>
        <v>321950</v>
      </c>
      <c r="J3486" s="25">
        <f>INDEX(tblReps[region_id],MATCH(I3486,tblReps[id],0))</f>
        <v>4</v>
      </c>
      <c r="K3486" s="25" t="str">
        <f>INDEX(tblRegions[name],MATCH(J3486,tblRegions[id],0))</f>
        <v>West</v>
      </c>
    </row>
    <row r="3487" spans="1:11" ht="15" customHeight="1" x14ac:dyDescent="0.3">
      <c r="A3487" s="25">
        <f>Raw_Orders!A3487</f>
        <v>3486</v>
      </c>
      <c r="B3487" s="25">
        <f>Raw_Orders!B3487</f>
        <v>3751</v>
      </c>
      <c r="C3487" s="30">
        <f>INT(Raw_Orders!C3487)</f>
        <v>42316</v>
      </c>
      <c r="D3487" s="25">
        <f t="shared" si="162"/>
        <v>2015</v>
      </c>
      <c r="E3487" s="25">
        <f t="shared" si="163"/>
        <v>11</v>
      </c>
      <c r="F3487" s="25" t="str">
        <f t="shared" si="164"/>
        <v>Nov</v>
      </c>
      <c r="G3487" s="25">
        <f>Raw_Orders!G3487</f>
        <v>498</v>
      </c>
      <c r="H3487" s="29">
        <f>Raw_Orders!K3487</f>
        <v>2549.4299999999998</v>
      </c>
      <c r="I3487" s="25">
        <f>INDEX(tblAccounts[sales_rep_id],MATCH(B3487,tblAccounts[id],0))</f>
        <v>321950</v>
      </c>
      <c r="J3487" s="25">
        <f>INDEX(tblReps[region_id],MATCH(I3487,tblReps[id],0))</f>
        <v>4</v>
      </c>
      <c r="K3487" s="25" t="str">
        <f>INDEX(tblRegions[name],MATCH(J3487,tblRegions[id],0))</f>
        <v>West</v>
      </c>
    </row>
    <row r="3488" spans="1:11" ht="15" customHeight="1" x14ac:dyDescent="0.3">
      <c r="A3488" s="25">
        <f>Raw_Orders!A3488</f>
        <v>3487</v>
      </c>
      <c r="B3488" s="25">
        <f>Raw_Orders!B3488</f>
        <v>3751</v>
      </c>
      <c r="C3488" s="30">
        <f>INT(Raw_Orders!C3488)</f>
        <v>42345</v>
      </c>
      <c r="D3488" s="25">
        <f t="shared" si="162"/>
        <v>2015</v>
      </c>
      <c r="E3488" s="25">
        <f t="shared" si="163"/>
        <v>12</v>
      </c>
      <c r="F3488" s="25" t="str">
        <f t="shared" si="164"/>
        <v>Dec</v>
      </c>
      <c r="G3488" s="25">
        <f>Raw_Orders!G3488</f>
        <v>545</v>
      </c>
      <c r="H3488" s="29">
        <f>Raw_Orders!K3488</f>
        <v>2803.39</v>
      </c>
      <c r="I3488" s="25">
        <f>INDEX(tblAccounts[sales_rep_id],MATCH(B3488,tblAccounts[id],0))</f>
        <v>321950</v>
      </c>
      <c r="J3488" s="25">
        <f>INDEX(tblReps[region_id],MATCH(I3488,tblReps[id],0))</f>
        <v>4</v>
      </c>
      <c r="K3488" s="25" t="str">
        <f>INDEX(tblRegions[name],MATCH(J3488,tblRegions[id],0))</f>
        <v>West</v>
      </c>
    </row>
    <row r="3489" spans="1:11" ht="15" customHeight="1" x14ac:dyDescent="0.3">
      <c r="A3489" s="25">
        <f>Raw_Orders!A3489</f>
        <v>3488</v>
      </c>
      <c r="B3489" s="25">
        <f>Raw_Orders!B3489</f>
        <v>3751</v>
      </c>
      <c r="C3489" s="30">
        <f>INT(Raw_Orders!C3489)</f>
        <v>42375</v>
      </c>
      <c r="D3489" s="25">
        <f t="shared" si="162"/>
        <v>2016</v>
      </c>
      <c r="E3489" s="25">
        <f t="shared" si="163"/>
        <v>1</v>
      </c>
      <c r="F3489" s="25" t="str">
        <f t="shared" si="164"/>
        <v>Jan</v>
      </c>
      <c r="G3489" s="25">
        <f>Raw_Orders!G3489</f>
        <v>516</v>
      </c>
      <c r="H3489" s="29">
        <f>Raw_Orders!K3489</f>
        <v>2614.84</v>
      </c>
      <c r="I3489" s="25">
        <f>INDEX(tblAccounts[sales_rep_id],MATCH(B3489,tblAccounts[id],0))</f>
        <v>321950</v>
      </c>
      <c r="J3489" s="25">
        <f>INDEX(tblReps[region_id],MATCH(I3489,tblReps[id],0))</f>
        <v>4</v>
      </c>
      <c r="K3489" s="25" t="str">
        <f>INDEX(tblRegions[name],MATCH(J3489,tblRegions[id],0))</f>
        <v>West</v>
      </c>
    </row>
    <row r="3490" spans="1:11" ht="15" customHeight="1" x14ac:dyDescent="0.3">
      <c r="A3490" s="25">
        <f>Raw_Orders!A3490</f>
        <v>3489</v>
      </c>
      <c r="B3490" s="25">
        <f>Raw_Orders!B3490</f>
        <v>3751</v>
      </c>
      <c r="C3490" s="30">
        <f>INT(Raw_Orders!C3490)</f>
        <v>42405</v>
      </c>
      <c r="D3490" s="25">
        <f t="shared" si="162"/>
        <v>2016</v>
      </c>
      <c r="E3490" s="25">
        <f t="shared" si="163"/>
        <v>2</v>
      </c>
      <c r="F3490" s="25" t="str">
        <f t="shared" si="164"/>
        <v>Feb</v>
      </c>
      <c r="G3490" s="25">
        <f>Raw_Orders!G3490</f>
        <v>540</v>
      </c>
      <c r="H3490" s="29">
        <f>Raw_Orders!K3490</f>
        <v>2944.86</v>
      </c>
      <c r="I3490" s="25">
        <f>INDEX(tblAccounts[sales_rep_id],MATCH(B3490,tblAccounts[id],0))</f>
        <v>321950</v>
      </c>
      <c r="J3490" s="25">
        <f>INDEX(tblReps[region_id],MATCH(I3490,tblReps[id],0))</f>
        <v>4</v>
      </c>
      <c r="K3490" s="25" t="str">
        <f>INDEX(tblRegions[name],MATCH(J3490,tblRegions[id],0))</f>
        <v>West</v>
      </c>
    </row>
    <row r="3491" spans="1:11" ht="15" customHeight="1" x14ac:dyDescent="0.3">
      <c r="A3491" s="25">
        <f>Raw_Orders!A3491</f>
        <v>3490</v>
      </c>
      <c r="B3491" s="25">
        <f>Raw_Orders!B3491</f>
        <v>3751</v>
      </c>
      <c r="C3491" s="30">
        <f>INT(Raw_Orders!C3491)</f>
        <v>42434</v>
      </c>
      <c r="D3491" s="25">
        <f t="shared" si="162"/>
        <v>2016</v>
      </c>
      <c r="E3491" s="25">
        <f t="shared" si="163"/>
        <v>3</v>
      </c>
      <c r="F3491" s="25" t="str">
        <f t="shared" si="164"/>
        <v>Mar</v>
      </c>
      <c r="G3491" s="25">
        <f>Raw_Orders!G3491</f>
        <v>683</v>
      </c>
      <c r="H3491" s="29">
        <f>Raw_Orders!K3491</f>
        <v>3455.67</v>
      </c>
      <c r="I3491" s="25">
        <f>INDEX(tblAccounts[sales_rep_id],MATCH(B3491,tblAccounts[id],0))</f>
        <v>321950</v>
      </c>
      <c r="J3491" s="25">
        <f>INDEX(tblReps[region_id],MATCH(I3491,tblReps[id],0))</f>
        <v>4</v>
      </c>
      <c r="K3491" s="25" t="str">
        <f>INDEX(tblRegions[name],MATCH(J3491,tblRegions[id],0))</f>
        <v>West</v>
      </c>
    </row>
    <row r="3492" spans="1:11" ht="15" customHeight="1" x14ac:dyDescent="0.3">
      <c r="A3492" s="25">
        <f>Raw_Orders!A3492</f>
        <v>3491</v>
      </c>
      <c r="B3492" s="25">
        <f>Raw_Orders!B3492</f>
        <v>3751</v>
      </c>
      <c r="C3492" s="30">
        <f>INT(Raw_Orders!C3492)</f>
        <v>42464</v>
      </c>
      <c r="D3492" s="25">
        <f t="shared" si="162"/>
        <v>2016</v>
      </c>
      <c r="E3492" s="25">
        <f t="shared" si="163"/>
        <v>4</v>
      </c>
      <c r="F3492" s="25" t="str">
        <f t="shared" si="164"/>
        <v>Apr</v>
      </c>
      <c r="G3492" s="25">
        <f>Raw_Orders!G3492</f>
        <v>528</v>
      </c>
      <c r="H3492" s="29">
        <f>Raw_Orders!K3492</f>
        <v>2694.74</v>
      </c>
      <c r="I3492" s="25">
        <f>INDEX(tblAccounts[sales_rep_id],MATCH(B3492,tblAccounts[id],0))</f>
        <v>321950</v>
      </c>
      <c r="J3492" s="25">
        <f>INDEX(tblReps[region_id],MATCH(I3492,tblReps[id],0))</f>
        <v>4</v>
      </c>
      <c r="K3492" s="25" t="str">
        <f>INDEX(tblRegions[name],MATCH(J3492,tblRegions[id],0))</f>
        <v>West</v>
      </c>
    </row>
    <row r="3493" spans="1:11" ht="15" customHeight="1" x14ac:dyDescent="0.3">
      <c r="A3493" s="25">
        <f>Raw_Orders!A3493</f>
        <v>3492</v>
      </c>
      <c r="B3493" s="25">
        <f>Raw_Orders!B3493</f>
        <v>3751</v>
      </c>
      <c r="C3493" s="30">
        <f>INT(Raw_Orders!C3493)</f>
        <v>42494</v>
      </c>
      <c r="D3493" s="25">
        <f t="shared" si="162"/>
        <v>2016</v>
      </c>
      <c r="E3493" s="25">
        <f t="shared" si="163"/>
        <v>5</v>
      </c>
      <c r="F3493" s="25" t="str">
        <f t="shared" si="164"/>
        <v>May</v>
      </c>
      <c r="G3493" s="25">
        <f>Raw_Orders!G3493</f>
        <v>516</v>
      </c>
      <c r="H3493" s="29">
        <f>Raw_Orders!K3493</f>
        <v>2695.59</v>
      </c>
      <c r="I3493" s="25">
        <f>INDEX(tblAccounts[sales_rep_id],MATCH(B3493,tblAccounts[id],0))</f>
        <v>321950</v>
      </c>
      <c r="J3493" s="25">
        <f>INDEX(tblReps[region_id],MATCH(I3493,tblReps[id],0))</f>
        <v>4</v>
      </c>
      <c r="K3493" s="25" t="str">
        <f>INDEX(tblRegions[name],MATCH(J3493,tblRegions[id],0))</f>
        <v>West</v>
      </c>
    </row>
    <row r="3494" spans="1:11" ht="15" customHeight="1" x14ac:dyDescent="0.3">
      <c r="A3494" s="25">
        <f>Raw_Orders!A3494</f>
        <v>3493</v>
      </c>
      <c r="B3494" s="25">
        <f>Raw_Orders!B3494</f>
        <v>3751</v>
      </c>
      <c r="C3494" s="30">
        <f>INT(Raw_Orders!C3494)</f>
        <v>42523</v>
      </c>
      <c r="D3494" s="25">
        <f t="shared" si="162"/>
        <v>2016</v>
      </c>
      <c r="E3494" s="25">
        <f t="shared" si="163"/>
        <v>6</v>
      </c>
      <c r="F3494" s="25" t="str">
        <f t="shared" si="164"/>
        <v>Jun</v>
      </c>
      <c r="G3494" s="25">
        <f>Raw_Orders!G3494</f>
        <v>519</v>
      </c>
      <c r="H3494" s="29">
        <f>Raw_Orders!K3494</f>
        <v>2674.26</v>
      </c>
      <c r="I3494" s="25">
        <f>INDEX(tblAccounts[sales_rep_id],MATCH(B3494,tblAccounts[id],0))</f>
        <v>321950</v>
      </c>
      <c r="J3494" s="25">
        <f>INDEX(tblReps[region_id],MATCH(I3494,tblReps[id],0))</f>
        <v>4</v>
      </c>
      <c r="K3494" s="25" t="str">
        <f>INDEX(tblRegions[name],MATCH(J3494,tblRegions[id],0))</f>
        <v>West</v>
      </c>
    </row>
    <row r="3495" spans="1:11" ht="15" customHeight="1" x14ac:dyDescent="0.3">
      <c r="A3495" s="25">
        <f>Raw_Orders!A3495</f>
        <v>3494</v>
      </c>
      <c r="B3495" s="25">
        <f>Raw_Orders!B3495</f>
        <v>3751</v>
      </c>
      <c r="C3495" s="30">
        <f>INT(Raw_Orders!C3495)</f>
        <v>42552</v>
      </c>
      <c r="D3495" s="25">
        <f t="shared" si="162"/>
        <v>2016</v>
      </c>
      <c r="E3495" s="25">
        <f t="shared" si="163"/>
        <v>7</v>
      </c>
      <c r="F3495" s="25" t="str">
        <f t="shared" si="164"/>
        <v>Jul</v>
      </c>
      <c r="G3495" s="25">
        <f>Raw_Orders!G3495</f>
        <v>500</v>
      </c>
      <c r="H3495" s="29">
        <f>Raw_Orders!K3495</f>
        <v>2537.5</v>
      </c>
      <c r="I3495" s="25">
        <f>INDEX(tblAccounts[sales_rep_id],MATCH(B3495,tblAccounts[id],0))</f>
        <v>321950</v>
      </c>
      <c r="J3495" s="25">
        <f>INDEX(tblReps[region_id],MATCH(I3495,tblReps[id],0))</f>
        <v>4</v>
      </c>
      <c r="K3495" s="25" t="str">
        <f>INDEX(tblRegions[name],MATCH(J3495,tblRegions[id],0))</f>
        <v>West</v>
      </c>
    </row>
    <row r="3496" spans="1:11" ht="15" customHeight="1" x14ac:dyDescent="0.3">
      <c r="A3496" s="25">
        <f>Raw_Orders!A3496</f>
        <v>3495</v>
      </c>
      <c r="B3496" s="25">
        <f>Raw_Orders!B3496</f>
        <v>3751</v>
      </c>
      <c r="C3496" s="30">
        <f>INT(Raw_Orders!C3496)</f>
        <v>42582</v>
      </c>
      <c r="D3496" s="25">
        <f t="shared" si="162"/>
        <v>2016</v>
      </c>
      <c r="E3496" s="25">
        <f t="shared" si="163"/>
        <v>7</v>
      </c>
      <c r="F3496" s="25" t="str">
        <f t="shared" si="164"/>
        <v>Jul</v>
      </c>
      <c r="G3496" s="25">
        <f>Raw_Orders!G3496</f>
        <v>507</v>
      </c>
      <c r="H3496" s="29">
        <f>Raw_Orders!K3496</f>
        <v>2588.1</v>
      </c>
      <c r="I3496" s="25">
        <f>INDEX(tblAccounts[sales_rep_id],MATCH(B3496,tblAccounts[id],0))</f>
        <v>321950</v>
      </c>
      <c r="J3496" s="25">
        <f>INDEX(tblReps[region_id],MATCH(I3496,tblReps[id],0))</f>
        <v>4</v>
      </c>
      <c r="K3496" s="25" t="str">
        <f>INDEX(tblRegions[name],MATCH(J3496,tblRegions[id],0))</f>
        <v>West</v>
      </c>
    </row>
    <row r="3497" spans="1:11" ht="15" customHeight="1" x14ac:dyDescent="0.3">
      <c r="A3497" s="25">
        <f>Raw_Orders!A3497</f>
        <v>3496</v>
      </c>
      <c r="B3497" s="25">
        <f>Raw_Orders!B3497</f>
        <v>3751</v>
      </c>
      <c r="C3497" s="30">
        <f>INT(Raw_Orders!C3497)</f>
        <v>42611</v>
      </c>
      <c r="D3497" s="25">
        <f t="shared" si="162"/>
        <v>2016</v>
      </c>
      <c r="E3497" s="25">
        <f t="shared" si="163"/>
        <v>8</v>
      </c>
      <c r="F3497" s="25" t="str">
        <f t="shared" si="164"/>
        <v>Aug</v>
      </c>
      <c r="G3497" s="25">
        <f>Raw_Orders!G3497</f>
        <v>503</v>
      </c>
      <c r="H3497" s="29">
        <f>Raw_Orders!K3497</f>
        <v>2587.4699999999998</v>
      </c>
      <c r="I3497" s="25">
        <f>INDEX(tblAccounts[sales_rep_id],MATCH(B3497,tblAccounts[id],0))</f>
        <v>321950</v>
      </c>
      <c r="J3497" s="25">
        <f>INDEX(tblReps[region_id],MATCH(I3497,tblReps[id],0))</f>
        <v>4</v>
      </c>
      <c r="K3497" s="25" t="str">
        <f>INDEX(tblRegions[name],MATCH(J3497,tblRegions[id],0))</f>
        <v>West</v>
      </c>
    </row>
    <row r="3498" spans="1:11" ht="15" customHeight="1" x14ac:dyDescent="0.3">
      <c r="A3498" s="25">
        <f>Raw_Orders!A3498</f>
        <v>3497</v>
      </c>
      <c r="B3498" s="25">
        <f>Raw_Orders!B3498</f>
        <v>3751</v>
      </c>
      <c r="C3498" s="30">
        <f>INT(Raw_Orders!C3498)</f>
        <v>42641</v>
      </c>
      <c r="D3498" s="25">
        <f t="shared" si="162"/>
        <v>2016</v>
      </c>
      <c r="E3498" s="25">
        <f t="shared" si="163"/>
        <v>9</v>
      </c>
      <c r="F3498" s="25" t="str">
        <f t="shared" si="164"/>
        <v>Sep</v>
      </c>
      <c r="G3498" s="25">
        <f>Raw_Orders!G3498</f>
        <v>564</v>
      </c>
      <c r="H3498" s="29">
        <f>Raw_Orders!K3498</f>
        <v>2968.89</v>
      </c>
      <c r="I3498" s="25">
        <f>INDEX(tblAccounts[sales_rep_id],MATCH(B3498,tblAccounts[id],0))</f>
        <v>321950</v>
      </c>
      <c r="J3498" s="25">
        <f>INDEX(tblReps[region_id],MATCH(I3498,tblReps[id],0))</f>
        <v>4</v>
      </c>
      <c r="K3498" s="25" t="str">
        <f>INDEX(tblRegions[name],MATCH(J3498,tblRegions[id],0))</f>
        <v>West</v>
      </c>
    </row>
    <row r="3499" spans="1:11" ht="15" customHeight="1" x14ac:dyDescent="0.3">
      <c r="A3499" s="25">
        <f>Raw_Orders!A3499</f>
        <v>3498</v>
      </c>
      <c r="B3499" s="25">
        <f>Raw_Orders!B3499</f>
        <v>3751</v>
      </c>
      <c r="C3499" s="30">
        <f>INT(Raw_Orders!C3499)</f>
        <v>42671</v>
      </c>
      <c r="D3499" s="25">
        <f t="shared" si="162"/>
        <v>2016</v>
      </c>
      <c r="E3499" s="25">
        <f t="shared" si="163"/>
        <v>10</v>
      </c>
      <c r="F3499" s="25" t="str">
        <f t="shared" si="164"/>
        <v>Oct</v>
      </c>
      <c r="G3499" s="25">
        <f>Raw_Orders!G3499</f>
        <v>437</v>
      </c>
      <c r="H3499" s="29">
        <f>Raw_Orders!K3499</f>
        <v>2266.36</v>
      </c>
      <c r="I3499" s="25">
        <f>INDEX(tblAccounts[sales_rep_id],MATCH(B3499,tblAccounts[id],0))</f>
        <v>321950</v>
      </c>
      <c r="J3499" s="25">
        <f>INDEX(tblReps[region_id],MATCH(I3499,tblReps[id],0))</f>
        <v>4</v>
      </c>
      <c r="K3499" s="25" t="str">
        <f>INDEX(tblRegions[name],MATCH(J3499,tblRegions[id],0))</f>
        <v>West</v>
      </c>
    </row>
    <row r="3500" spans="1:11" ht="15" customHeight="1" x14ac:dyDescent="0.3">
      <c r="A3500" s="25">
        <f>Raw_Orders!A3500</f>
        <v>3499</v>
      </c>
      <c r="B3500" s="25">
        <f>Raw_Orders!B3500</f>
        <v>3751</v>
      </c>
      <c r="C3500" s="30">
        <f>INT(Raw_Orders!C3500)</f>
        <v>42701</v>
      </c>
      <c r="D3500" s="25">
        <f t="shared" si="162"/>
        <v>2016</v>
      </c>
      <c r="E3500" s="25">
        <f t="shared" si="163"/>
        <v>11</v>
      </c>
      <c r="F3500" s="25" t="str">
        <f t="shared" si="164"/>
        <v>Nov</v>
      </c>
      <c r="G3500" s="25">
        <f>Raw_Orders!G3500</f>
        <v>554</v>
      </c>
      <c r="H3500" s="29">
        <f>Raw_Orders!K3500</f>
        <v>2899.66</v>
      </c>
      <c r="I3500" s="25">
        <f>INDEX(tblAccounts[sales_rep_id],MATCH(B3500,tblAccounts[id],0))</f>
        <v>321950</v>
      </c>
      <c r="J3500" s="25">
        <f>INDEX(tblReps[region_id],MATCH(I3500,tblReps[id],0))</f>
        <v>4</v>
      </c>
      <c r="K3500" s="25" t="str">
        <f>INDEX(tblRegions[name],MATCH(J3500,tblRegions[id],0))</f>
        <v>West</v>
      </c>
    </row>
    <row r="3501" spans="1:11" ht="15" customHeight="1" x14ac:dyDescent="0.3">
      <c r="A3501" s="25">
        <f>Raw_Orders!A3501</f>
        <v>3500</v>
      </c>
      <c r="B3501" s="25">
        <f>Raw_Orders!B3501</f>
        <v>3751</v>
      </c>
      <c r="C3501" s="30">
        <f>INT(Raw_Orders!C3501)</f>
        <v>42730</v>
      </c>
      <c r="D3501" s="25">
        <f t="shared" si="162"/>
        <v>2016</v>
      </c>
      <c r="E3501" s="25">
        <f t="shared" si="163"/>
        <v>12</v>
      </c>
      <c r="F3501" s="25" t="str">
        <f t="shared" si="164"/>
        <v>Dec</v>
      </c>
      <c r="G3501" s="25">
        <f>Raw_Orders!G3501</f>
        <v>531</v>
      </c>
      <c r="H3501" s="29">
        <f>Raw_Orders!K3501</f>
        <v>2747.96</v>
      </c>
      <c r="I3501" s="25">
        <f>INDEX(tblAccounts[sales_rep_id],MATCH(B3501,tblAccounts[id],0))</f>
        <v>321950</v>
      </c>
      <c r="J3501" s="25">
        <f>INDEX(tblReps[region_id],MATCH(I3501,tblReps[id],0))</f>
        <v>4</v>
      </c>
      <c r="K3501" s="25" t="str">
        <f>INDEX(tblRegions[name],MATCH(J3501,tblRegions[id],0))</f>
        <v>West</v>
      </c>
    </row>
    <row r="3502" spans="1:11" ht="15" customHeight="1" x14ac:dyDescent="0.3">
      <c r="A3502" s="25">
        <f>Raw_Orders!A3502</f>
        <v>3501</v>
      </c>
      <c r="B3502" s="25">
        <f>Raw_Orders!B3502</f>
        <v>3761</v>
      </c>
      <c r="C3502" s="30">
        <f>INT(Raw_Orders!C3502)</f>
        <v>42651</v>
      </c>
      <c r="D3502" s="25">
        <f t="shared" si="162"/>
        <v>2016</v>
      </c>
      <c r="E3502" s="25">
        <f t="shared" si="163"/>
        <v>10</v>
      </c>
      <c r="F3502" s="25" t="str">
        <f t="shared" si="164"/>
        <v>Oct</v>
      </c>
      <c r="G3502" s="25">
        <f>Raw_Orders!G3502</f>
        <v>508</v>
      </c>
      <c r="H3502" s="29">
        <f>Raw_Orders!K3502</f>
        <v>2556.83</v>
      </c>
      <c r="I3502" s="25">
        <f>INDEX(tblAccounts[sales_rep_id],MATCH(B3502,tblAccounts[id],0))</f>
        <v>321960</v>
      </c>
      <c r="J3502" s="25">
        <f>INDEX(tblReps[region_id],MATCH(I3502,tblReps[id],0))</f>
        <v>4</v>
      </c>
      <c r="K3502" s="25" t="str">
        <f>INDEX(tblRegions[name],MATCH(J3502,tblRegions[id],0))</f>
        <v>West</v>
      </c>
    </row>
    <row r="3503" spans="1:11" ht="15" customHeight="1" x14ac:dyDescent="0.3">
      <c r="A3503" s="25">
        <f>Raw_Orders!A3503</f>
        <v>3502</v>
      </c>
      <c r="B3503" s="25">
        <f>Raw_Orders!B3503</f>
        <v>3761</v>
      </c>
      <c r="C3503" s="30">
        <f>INT(Raw_Orders!C3503)</f>
        <v>42681</v>
      </c>
      <c r="D3503" s="25">
        <f t="shared" si="162"/>
        <v>2016</v>
      </c>
      <c r="E3503" s="25">
        <f t="shared" si="163"/>
        <v>11</v>
      </c>
      <c r="F3503" s="25" t="str">
        <f t="shared" si="164"/>
        <v>Nov</v>
      </c>
      <c r="G3503" s="25">
        <f>Raw_Orders!G3503</f>
        <v>520</v>
      </c>
      <c r="H3503" s="29">
        <f>Raw_Orders!K3503</f>
        <v>2624.19</v>
      </c>
      <c r="I3503" s="25">
        <f>INDEX(tblAccounts[sales_rep_id],MATCH(B3503,tblAccounts[id],0))</f>
        <v>321960</v>
      </c>
      <c r="J3503" s="25">
        <f>INDEX(tblReps[region_id],MATCH(I3503,tblReps[id],0))</f>
        <v>4</v>
      </c>
      <c r="K3503" s="25" t="str">
        <f>INDEX(tblRegions[name],MATCH(J3503,tblRegions[id],0))</f>
        <v>West</v>
      </c>
    </row>
    <row r="3504" spans="1:11" ht="15" customHeight="1" x14ac:dyDescent="0.3">
      <c r="A3504" s="25">
        <f>Raw_Orders!A3504</f>
        <v>3503</v>
      </c>
      <c r="B3504" s="25">
        <f>Raw_Orders!B3504</f>
        <v>3761</v>
      </c>
      <c r="C3504" s="30">
        <f>INT(Raw_Orders!C3504)</f>
        <v>42710</v>
      </c>
      <c r="D3504" s="25">
        <f t="shared" si="162"/>
        <v>2016</v>
      </c>
      <c r="E3504" s="25">
        <f t="shared" si="163"/>
        <v>12</v>
      </c>
      <c r="F3504" s="25" t="str">
        <f t="shared" si="164"/>
        <v>Dec</v>
      </c>
      <c r="G3504" s="25">
        <f>Raw_Orders!G3504</f>
        <v>1626</v>
      </c>
      <c r="H3504" s="29">
        <f>Raw_Orders!K3504</f>
        <v>11485.54</v>
      </c>
      <c r="I3504" s="25">
        <f>INDEX(tblAccounts[sales_rep_id],MATCH(B3504,tblAccounts[id],0))</f>
        <v>321960</v>
      </c>
      <c r="J3504" s="25">
        <f>INDEX(tblReps[region_id],MATCH(I3504,tblReps[id],0))</f>
        <v>4</v>
      </c>
      <c r="K3504" s="25" t="str">
        <f>INDEX(tblRegions[name],MATCH(J3504,tblRegions[id],0))</f>
        <v>West</v>
      </c>
    </row>
    <row r="3505" spans="1:11" ht="15" customHeight="1" x14ac:dyDescent="0.3">
      <c r="A3505" s="25">
        <f>Raw_Orders!A3505</f>
        <v>3504</v>
      </c>
      <c r="B3505" s="25">
        <f>Raw_Orders!B3505</f>
        <v>3771</v>
      </c>
      <c r="C3505" s="30">
        <f>INT(Raw_Orders!C3505)</f>
        <v>42395</v>
      </c>
      <c r="D3505" s="25">
        <f t="shared" si="162"/>
        <v>2016</v>
      </c>
      <c r="E3505" s="25">
        <f t="shared" si="163"/>
        <v>1</v>
      </c>
      <c r="F3505" s="25" t="str">
        <f t="shared" si="164"/>
        <v>Jan</v>
      </c>
      <c r="G3505" s="25">
        <f>Raw_Orders!G3505</f>
        <v>348</v>
      </c>
      <c r="H3505" s="29">
        <f>Raw_Orders!K3505</f>
        <v>1909.14</v>
      </c>
      <c r="I3505" s="25">
        <f>INDEX(tblAccounts[sales_rep_id],MATCH(B3505,tblAccounts[id],0))</f>
        <v>321970</v>
      </c>
      <c r="J3505" s="25">
        <f>INDEX(tblReps[region_id],MATCH(I3505,tblReps[id],0))</f>
        <v>4</v>
      </c>
      <c r="K3505" s="25" t="str">
        <f>INDEX(tblRegions[name],MATCH(J3505,tblRegions[id],0))</f>
        <v>West</v>
      </c>
    </row>
    <row r="3506" spans="1:11" ht="15" customHeight="1" x14ac:dyDescent="0.3">
      <c r="A3506" s="25">
        <f>Raw_Orders!A3506</f>
        <v>3505</v>
      </c>
      <c r="B3506" s="25">
        <f>Raw_Orders!B3506</f>
        <v>3771</v>
      </c>
      <c r="C3506" s="30">
        <f>INT(Raw_Orders!C3506)</f>
        <v>42425</v>
      </c>
      <c r="D3506" s="25">
        <f t="shared" si="162"/>
        <v>2016</v>
      </c>
      <c r="E3506" s="25">
        <f t="shared" si="163"/>
        <v>2</v>
      </c>
      <c r="F3506" s="25" t="str">
        <f t="shared" si="164"/>
        <v>Feb</v>
      </c>
      <c r="G3506" s="25">
        <f>Raw_Orders!G3506</f>
        <v>310</v>
      </c>
      <c r="H3506" s="29">
        <f>Raw_Orders!K3506</f>
        <v>1735.9</v>
      </c>
      <c r="I3506" s="25">
        <f>INDEX(tblAccounts[sales_rep_id],MATCH(B3506,tblAccounts[id],0))</f>
        <v>321970</v>
      </c>
      <c r="J3506" s="25">
        <f>INDEX(tblReps[region_id],MATCH(I3506,tblReps[id],0))</f>
        <v>4</v>
      </c>
      <c r="K3506" s="25" t="str">
        <f>INDEX(tblRegions[name],MATCH(J3506,tblRegions[id],0))</f>
        <v>West</v>
      </c>
    </row>
    <row r="3507" spans="1:11" ht="15" customHeight="1" x14ac:dyDescent="0.3">
      <c r="A3507" s="25">
        <f>Raw_Orders!A3507</f>
        <v>3506</v>
      </c>
      <c r="B3507" s="25">
        <f>Raw_Orders!B3507</f>
        <v>3771</v>
      </c>
      <c r="C3507" s="30">
        <f>INT(Raw_Orders!C3507)</f>
        <v>42454</v>
      </c>
      <c r="D3507" s="25">
        <f t="shared" si="162"/>
        <v>2016</v>
      </c>
      <c r="E3507" s="25">
        <f t="shared" si="163"/>
        <v>3</v>
      </c>
      <c r="F3507" s="25" t="str">
        <f t="shared" si="164"/>
        <v>Mar</v>
      </c>
      <c r="G3507" s="25">
        <f>Raw_Orders!G3507</f>
        <v>374</v>
      </c>
      <c r="H3507" s="29">
        <f>Raw_Orders!K3507</f>
        <v>2072.0300000000002</v>
      </c>
      <c r="I3507" s="25">
        <f>INDEX(tblAccounts[sales_rep_id],MATCH(B3507,tblAccounts[id],0))</f>
        <v>321970</v>
      </c>
      <c r="J3507" s="25">
        <f>INDEX(tblReps[region_id],MATCH(I3507,tblReps[id],0))</f>
        <v>4</v>
      </c>
      <c r="K3507" s="25" t="str">
        <f>INDEX(tblRegions[name],MATCH(J3507,tblRegions[id],0))</f>
        <v>West</v>
      </c>
    </row>
    <row r="3508" spans="1:11" ht="15" customHeight="1" x14ac:dyDescent="0.3">
      <c r="A3508" s="25">
        <f>Raw_Orders!A3508</f>
        <v>3507</v>
      </c>
      <c r="B3508" s="25">
        <f>Raw_Orders!B3508</f>
        <v>3771</v>
      </c>
      <c r="C3508" s="30">
        <f>INT(Raw_Orders!C3508)</f>
        <v>42483</v>
      </c>
      <c r="D3508" s="25">
        <f t="shared" si="162"/>
        <v>2016</v>
      </c>
      <c r="E3508" s="25">
        <f t="shared" si="163"/>
        <v>4</v>
      </c>
      <c r="F3508" s="25" t="str">
        <f t="shared" si="164"/>
        <v>Apr</v>
      </c>
      <c r="G3508" s="25">
        <f>Raw_Orders!G3508</f>
        <v>330</v>
      </c>
      <c r="H3508" s="29">
        <f>Raw_Orders!K3508</f>
        <v>1690.52</v>
      </c>
      <c r="I3508" s="25">
        <f>INDEX(tblAccounts[sales_rep_id],MATCH(B3508,tblAccounts[id],0))</f>
        <v>321970</v>
      </c>
      <c r="J3508" s="25">
        <f>INDEX(tblReps[region_id],MATCH(I3508,tblReps[id],0))</f>
        <v>4</v>
      </c>
      <c r="K3508" s="25" t="str">
        <f>INDEX(tblRegions[name],MATCH(J3508,tblRegions[id],0))</f>
        <v>West</v>
      </c>
    </row>
    <row r="3509" spans="1:11" ht="15" customHeight="1" x14ac:dyDescent="0.3">
      <c r="A3509" s="25">
        <f>Raw_Orders!A3509</f>
        <v>3508</v>
      </c>
      <c r="B3509" s="25">
        <f>Raw_Orders!B3509</f>
        <v>3771</v>
      </c>
      <c r="C3509" s="30">
        <f>INT(Raw_Orders!C3509)</f>
        <v>42512</v>
      </c>
      <c r="D3509" s="25">
        <f t="shared" si="162"/>
        <v>2016</v>
      </c>
      <c r="E3509" s="25">
        <f t="shared" si="163"/>
        <v>5</v>
      </c>
      <c r="F3509" s="25" t="str">
        <f t="shared" si="164"/>
        <v>May</v>
      </c>
      <c r="G3509" s="25">
        <f>Raw_Orders!G3509</f>
        <v>357</v>
      </c>
      <c r="H3509" s="29">
        <f>Raw_Orders!K3509</f>
        <v>1971.63</v>
      </c>
      <c r="I3509" s="25">
        <f>INDEX(tblAccounts[sales_rep_id],MATCH(B3509,tblAccounts[id],0))</f>
        <v>321970</v>
      </c>
      <c r="J3509" s="25">
        <f>INDEX(tblReps[region_id],MATCH(I3509,tblReps[id],0))</f>
        <v>4</v>
      </c>
      <c r="K3509" s="25" t="str">
        <f>INDEX(tblRegions[name],MATCH(J3509,tblRegions[id],0))</f>
        <v>West</v>
      </c>
    </row>
    <row r="3510" spans="1:11" ht="15" customHeight="1" x14ac:dyDescent="0.3">
      <c r="A3510" s="25">
        <f>Raw_Orders!A3510</f>
        <v>3509</v>
      </c>
      <c r="B3510" s="25">
        <f>Raw_Orders!B3510</f>
        <v>3771</v>
      </c>
      <c r="C3510" s="30">
        <f>INT(Raw_Orders!C3510)</f>
        <v>42542</v>
      </c>
      <c r="D3510" s="25">
        <f t="shared" si="162"/>
        <v>2016</v>
      </c>
      <c r="E3510" s="25">
        <f t="shared" si="163"/>
        <v>6</v>
      </c>
      <c r="F3510" s="25" t="str">
        <f t="shared" si="164"/>
        <v>Jun</v>
      </c>
      <c r="G3510" s="25">
        <f>Raw_Orders!G3510</f>
        <v>265</v>
      </c>
      <c r="H3510" s="29">
        <f>Raw_Orders!K3510</f>
        <v>1400.56</v>
      </c>
      <c r="I3510" s="25">
        <f>INDEX(tblAccounts[sales_rep_id],MATCH(B3510,tblAccounts[id],0))</f>
        <v>321970</v>
      </c>
      <c r="J3510" s="25">
        <f>INDEX(tblReps[region_id],MATCH(I3510,tblReps[id],0))</f>
        <v>4</v>
      </c>
      <c r="K3510" s="25" t="str">
        <f>INDEX(tblRegions[name],MATCH(J3510,tblRegions[id],0))</f>
        <v>West</v>
      </c>
    </row>
    <row r="3511" spans="1:11" ht="15" customHeight="1" x14ac:dyDescent="0.3">
      <c r="A3511" s="25">
        <f>Raw_Orders!A3511</f>
        <v>3510</v>
      </c>
      <c r="B3511" s="25">
        <f>Raw_Orders!B3511</f>
        <v>3781</v>
      </c>
      <c r="C3511" s="30">
        <f>INT(Raw_Orders!C3511)</f>
        <v>42633</v>
      </c>
      <c r="D3511" s="25">
        <f t="shared" si="162"/>
        <v>2016</v>
      </c>
      <c r="E3511" s="25">
        <f t="shared" si="163"/>
        <v>9</v>
      </c>
      <c r="F3511" s="25" t="str">
        <f t="shared" si="164"/>
        <v>Sep</v>
      </c>
      <c r="G3511" s="25">
        <f>Raw_Orders!G3511</f>
        <v>750</v>
      </c>
      <c r="H3511" s="29">
        <f>Raw_Orders!K3511</f>
        <v>4766.3999999999996</v>
      </c>
      <c r="I3511" s="25">
        <f>INDEX(tblAccounts[sales_rep_id],MATCH(B3511,tblAccounts[id],0))</f>
        <v>321980</v>
      </c>
      <c r="J3511" s="25">
        <f>INDEX(tblReps[region_id],MATCH(I3511,tblReps[id],0))</f>
        <v>4</v>
      </c>
      <c r="K3511" s="25" t="str">
        <f>INDEX(tblRegions[name],MATCH(J3511,tblRegions[id],0))</f>
        <v>West</v>
      </c>
    </row>
    <row r="3512" spans="1:11" ht="15" customHeight="1" x14ac:dyDescent="0.3">
      <c r="A3512" s="25">
        <f>Raw_Orders!A3512</f>
        <v>3511</v>
      </c>
      <c r="B3512" s="25">
        <f>Raw_Orders!B3512</f>
        <v>3781</v>
      </c>
      <c r="C3512" s="30">
        <f>INT(Raw_Orders!C3512)</f>
        <v>42663</v>
      </c>
      <c r="D3512" s="25">
        <f t="shared" si="162"/>
        <v>2016</v>
      </c>
      <c r="E3512" s="25">
        <f t="shared" si="163"/>
        <v>10</v>
      </c>
      <c r="F3512" s="25" t="str">
        <f t="shared" si="164"/>
        <v>Oct</v>
      </c>
      <c r="G3512" s="25">
        <f>Raw_Orders!G3512</f>
        <v>349</v>
      </c>
      <c r="H3512" s="29">
        <f>Raw_Orders!K3512</f>
        <v>1869.76</v>
      </c>
      <c r="I3512" s="25">
        <f>INDEX(tblAccounts[sales_rep_id],MATCH(B3512,tblAccounts[id],0))</f>
        <v>321980</v>
      </c>
      <c r="J3512" s="25">
        <f>INDEX(tblReps[region_id],MATCH(I3512,tblReps[id],0))</f>
        <v>4</v>
      </c>
      <c r="K3512" s="25" t="str">
        <f>INDEX(tblRegions[name],MATCH(J3512,tblRegions[id],0))</f>
        <v>West</v>
      </c>
    </row>
    <row r="3513" spans="1:11" ht="15" customHeight="1" x14ac:dyDescent="0.3">
      <c r="A3513" s="25">
        <f>Raw_Orders!A3513</f>
        <v>3512</v>
      </c>
      <c r="B3513" s="25">
        <f>Raw_Orders!B3513</f>
        <v>3781</v>
      </c>
      <c r="C3513" s="30">
        <f>INT(Raw_Orders!C3513)</f>
        <v>42693</v>
      </c>
      <c r="D3513" s="25">
        <f t="shared" si="162"/>
        <v>2016</v>
      </c>
      <c r="E3513" s="25">
        <f t="shared" si="163"/>
        <v>11</v>
      </c>
      <c r="F3513" s="25" t="str">
        <f t="shared" si="164"/>
        <v>Nov</v>
      </c>
      <c r="G3513" s="25">
        <f>Raw_Orders!G3513</f>
        <v>349</v>
      </c>
      <c r="H3513" s="29">
        <f>Raw_Orders!K3513</f>
        <v>1900.49</v>
      </c>
      <c r="I3513" s="25">
        <f>INDEX(tblAccounts[sales_rep_id],MATCH(B3513,tblAccounts[id],0))</f>
        <v>321980</v>
      </c>
      <c r="J3513" s="25">
        <f>INDEX(tblReps[region_id],MATCH(I3513,tblReps[id],0))</f>
        <v>4</v>
      </c>
      <c r="K3513" s="25" t="str">
        <f>INDEX(tblRegions[name],MATCH(J3513,tblRegions[id],0))</f>
        <v>West</v>
      </c>
    </row>
    <row r="3514" spans="1:11" ht="15" customHeight="1" x14ac:dyDescent="0.3">
      <c r="A3514" s="25">
        <f>Raw_Orders!A3514</f>
        <v>3513</v>
      </c>
      <c r="B3514" s="25">
        <f>Raw_Orders!B3514</f>
        <v>3781</v>
      </c>
      <c r="C3514" s="30">
        <f>INT(Raw_Orders!C3514)</f>
        <v>42723</v>
      </c>
      <c r="D3514" s="25">
        <f t="shared" si="162"/>
        <v>2016</v>
      </c>
      <c r="E3514" s="25">
        <f t="shared" si="163"/>
        <v>12</v>
      </c>
      <c r="F3514" s="25" t="str">
        <f t="shared" si="164"/>
        <v>Dec</v>
      </c>
      <c r="G3514" s="25">
        <f>Raw_Orders!G3514</f>
        <v>300</v>
      </c>
      <c r="H3514" s="29">
        <f>Raw_Orders!K3514</f>
        <v>1497</v>
      </c>
      <c r="I3514" s="25">
        <f>INDEX(tblAccounts[sales_rep_id],MATCH(B3514,tblAccounts[id],0))</f>
        <v>321980</v>
      </c>
      <c r="J3514" s="25">
        <f>INDEX(tblReps[region_id],MATCH(I3514,tblReps[id],0))</f>
        <v>4</v>
      </c>
      <c r="K3514" s="25" t="str">
        <f>INDEX(tblRegions[name],MATCH(J3514,tblRegions[id],0))</f>
        <v>West</v>
      </c>
    </row>
    <row r="3515" spans="1:11" ht="15" customHeight="1" x14ac:dyDescent="0.3">
      <c r="A3515" s="25">
        <f>Raw_Orders!A3515</f>
        <v>3514</v>
      </c>
      <c r="B3515" s="25">
        <f>Raw_Orders!B3515</f>
        <v>3791</v>
      </c>
      <c r="C3515" s="30">
        <f>INT(Raw_Orders!C3515)</f>
        <v>42478</v>
      </c>
      <c r="D3515" s="25">
        <f t="shared" si="162"/>
        <v>2016</v>
      </c>
      <c r="E3515" s="25">
        <f t="shared" si="163"/>
        <v>4</v>
      </c>
      <c r="F3515" s="25" t="str">
        <f t="shared" si="164"/>
        <v>Apr</v>
      </c>
      <c r="G3515" s="25">
        <f>Raw_Orders!G3515</f>
        <v>344</v>
      </c>
      <c r="H3515" s="29">
        <f>Raw_Orders!K3515</f>
        <v>1844.77</v>
      </c>
      <c r="I3515" s="25">
        <f>INDEX(tblAccounts[sales_rep_id],MATCH(B3515,tblAccounts[id],0))</f>
        <v>321990</v>
      </c>
      <c r="J3515" s="25">
        <f>INDEX(tblReps[region_id],MATCH(I3515,tblReps[id],0))</f>
        <v>4</v>
      </c>
      <c r="K3515" s="25" t="str">
        <f>INDEX(tblRegions[name],MATCH(J3515,tblRegions[id],0))</f>
        <v>West</v>
      </c>
    </row>
    <row r="3516" spans="1:11" ht="15" customHeight="1" x14ac:dyDescent="0.3">
      <c r="A3516" s="25">
        <f>Raw_Orders!A3516</f>
        <v>3515</v>
      </c>
      <c r="B3516" s="25">
        <f>Raw_Orders!B3516</f>
        <v>3791</v>
      </c>
      <c r="C3516" s="30">
        <f>INT(Raw_Orders!C3516)</f>
        <v>42507</v>
      </c>
      <c r="D3516" s="25">
        <f t="shared" si="162"/>
        <v>2016</v>
      </c>
      <c r="E3516" s="25">
        <f t="shared" si="163"/>
        <v>5</v>
      </c>
      <c r="F3516" s="25" t="str">
        <f t="shared" si="164"/>
        <v>May</v>
      </c>
      <c r="G3516" s="25">
        <f>Raw_Orders!G3516</f>
        <v>375</v>
      </c>
      <c r="H3516" s="29">
        <f>Raw_Orders!K3516</f>
        <v>2036.98</v>
      </c>
      <c r="I3516" s="25">
        <f>INDEX(tblAccounts[sales_rep_id],MATCH(B3516,tblAccounts[id],0))</f>
        <v>321990</v>
      </c>
      <c r="J3516" s="25">
        <f>INDEX(tblReps[region_id],MATCH(I3516,tblReps[id],0))</f>
        <v>4</v>
      </c>
      <c r="K3516" s="25" t="str">
        <f>INDEX(tblRegions[name],MATCH(J3516,tblRegions[id],0))</f>
        <v>West</v>
      </c>
    </row>
    <row r="3517" spans="1:11" ht="15" customHeight="1" x14ac:dyDescent="0.3">
      <c r="A3517" s="25">
        <f>Raw_Orders!A3517</f>
        <v>3516</v>
      </c>
      <c r="B3517" s="25">
        <f>Raw_Orders!B3517</f>
        <v>3791</v>
      </c>
      <c r="C3517" s="30">
        <f>INT(Raw_Orders!C3517)</f>
        <v>42536</v>
      </c>
      <c r="D3517" s="25">
        <f t="shared" si="162"/>
        <v>2016</v>
      </c>
      <c r="E3517" s="25">
        <f t="shared" si="163"/>
        <v>6</v>
      </c>
      <c r="F3517" s="25" t="str">
        <f t="shared" si="164"/>
        <v>Jun</v>
      </c>
      <c r="G3517" s="25">
        <f>Raw_Orders!G3517</f>
        <v>333</v>
      </c>
      <c r="H3517" s="29">
        <f>Raw_Orders!K3517</f>
        <v>1751.67</v>
      </c>
      <c r="I3517" s="25">
        <f>INDEX(tblAccounts[sales_rep_id],MATCH(B3517,tblAccounts[id],0))</f>
        <v>321990</v>
      </c>
      <c r="J3517" s="25">
        <f>INDEX(tblReps[region_id],MATCH(I3517,tblReps[id],0))</f>
        <v>4</v>
      </c>
      <c r="K3517" s="25" t="str">
        <f>INDEX(tblRegions[name],MATCH(J3517,tblRegions[id],0))</f>
        <v>West</v>
      </c>
    </row>
    <row r="3518" spans="1:11" ht="15" customHeight="1" x14ac:dyDescent="0.3">
      <c r="A3518" s="25">
        <f>Raw_Orders!A3518</f>
        <v>3517</v>
      </c>
      <c r="B3518" s="25">
        <f>Raw_Orders!B3518</f>
        <v>3791</v>
      </c>
      <c r="C3518" s="30">
        <f>INT(Raw_Orders!C3518)</f>
        <v>42566</v>
      </c>
      <c r="D3518" s="25">
        <f t="shared" si="162"/>
        <v>2016</v>
      </c>
      <c r="E3518" s="25">
        <f t="shared" si="163"/>
        <v>7</v>
      </c>
      <c r="F3518" s="25" t="str">
        <f t="shared" si="164"/>
        <v>Jul</v>
      </c>
      <c r="G3518" s="25">
        <f>Raw_Orders!G3518</f>
        <v>382</v>
      </c>
      <c r="H3518" s="29">
        <f>Raw_Orders!K3518</f>
        <v>2163.35</v>
      </c>
      <c r="I3518" s="25">
        <f>INDEX(tblAccounts[sales_rep_id],MATCH(B3518,tblAccounts[id],0))</f>
        <v>321990</v>
      </c>
      <c r="J3518" s="25">
        <f>INDEX(tblReps[region_id],MATCH(I3518,tblReps[id],0))</f>
        <v>4</v>
      </c>
      <c r="K3518" s="25" t="str">
        <f>INDEX(tblRegions[name],MATCH(J3518,tblRegions[id],0))</f>
        <v>West</v>
      </c>
    </row>
    <row r="3519" spans="1:11" ht="15" customHeight="1" x14ac:dyDescent="0.3">
      <c r="A3519" s="25">
        <f>Raw_Orders!A3519</f>
        <v>3518</v>
      </c>
      <c r="B3519" s="25">
        <f>Raw_Orders!B3519</f>
        <v>3791</v>
      </c>
      <c r="C3519" s="30">
        <f>INT(Raw_Orders!C3519)</f>
        <v>42596</v>
      </c>
      <c r="D3519" s="25">
        <f t="shared" si="162"/>
        <v>2016</v>
      </c>
      <c r="E3519" s="25">
        <f t="shared" si="163"/>
        <v>8</v>
      </c>
      <c r="F3519" s="25" t="str">
        <f t="shared" si="164"/>
        <v>Aug</v>
      </c>
      <c r="G3519" s="25">
        <f>Raw_Orders!G3519</f>
        <v>295</v>
      </c>
      <c r="H3519" s="29">
        <f>Raw_Orders!K3519</f>
        <v>1514.61</v>
      </c>
      <c r="I3519" s="25">
        <f>INDEX(tblAccounts[sales_rep_id],MATCH(B3519,tblAccounts[id],0))</f>
        <v>321990</v>
      </c>
      <c r="J3519" s="25">
        <f>INDEX(tblReps[region_id],MATCH(I3519,tblReps[id],0))</f>
        <v>4</v>
      </c>
      <c r="K3519" s="25" t="str">
        <f>INDEX(tblRegions[name],MATCH(J3519,tblRegions[id],0))</f>
        <v>West</v>
      </c>
    </row>
    <row r="3520" spans="1:11" ht="15" customHeight="1" x14ac:dyDescent="0.3">
      <c r="A3520" s="25">
        <f>Raw_Orders!A3520</f>
        <v>3519</v>
      </c>
      <c r="B3520" s="25">
        <f>Raw_Orders!B3520</f>
        <v>3791</v>
      </c>
      <c r="C3520" s="30">
        <f>INT(Raw_Orders!C3520)</f>
        <v>42626</v>
      </c>
      <c r="D3520" s="25">
        <f t="shared" si="162"/>
        <v>2016</v>
      </c>
      <c r="E3520" s="25">
        <f t="shared" si="163"/>
        <v>9</v>
      </c>
      <c r="F3520" s="25" t="str">
        <f t="shared" si="164"/>
        <v>Sep</v>
      </c>
      <c r="G3520" s="25">
        <f>Raw_Orders!G3520</f>
        <v>358</v>
      </c>
      <c r="H3520" s="29">
        <f>Raw_Orders!K3520</f>
        <v>1944.04</v>
      </c>
      <c r="I3520" s="25">
        <f>INDEX(tblAccounts[sales_rep_id],MATCH(B3520,tblAccounts[id],0))</f>
        <v>321990</v>
      </c>
      <c r="J3520" s="25">
        <f>INDEX(tblReps[region_id],MATCH(I3520,tblReps[id],0))</f>
        <v>4</v>
      </c>
      <c r="K3520" s="25" t="str">
        <f>INDEX(tblRegions[name],MATCH(J3520,tblRegions[id],0))</f>
        <v>West</v>
      </c>
    </row>
    <row r="3521" spans="1:11" ht="15" customHeight="1" x14ac:dyDescent="0.3">
      <c r="A3521" s="25">
        <f>Raw_Orders!A3521</f>
        <v>3520</v>
      </c>
      <c r="B3521" s="25">
        <f>Raw_Orders!B3521</f>
        <v>3791</v>
      </c>
      <c r="C3521" s="30">
        <f>INT(Raw_Orders!C3521)</f>
        <v>42655</v>
      </c>
      <c r="D3521" s="25">
        <f t="shared" si="162"/>
        <v>2016</v>
      </c>
      <c r="E3521" s="25">
        <f t="shared" si="163"/>
        <v>10</v>
      </c>
      <c r="F3521" s="25" t="str">
        <f t="shared" si="164"/>
        <v>Oct</v>
      </c>
      <c r="G3521" s="25">
        <f>Raw_Orders!G3521</f>
        <v>532</v>
      </c>
      <c r="H3521" s="29">
        <f>Raw_Orders!K3521</f>
        <v>3076.69</v>
      </c>
      <c r="I3521" s="25">
        <f>INDEX(tblAccounts[sales_rep_id],MATCH(B3521,tblAccounts[id],0))</f>
        <v>321990</v>
      </c>
      <c r="J3521" s="25">
        <f>INDEX(tblReps[region_id],MATCH(I3521,tblReps[id],0))</f>
        <v>4</v>
      </c>
      <c r="K3521" s="25" t="str">
        <f>INDEX(tblRegions[name],MATCH(J3521,tblRegions[id],0))</f>
        <v>West</v>
      </c>
    </row>
    <row r="3522" spans="1:11" ht="15" customHeight="1" x14ac:dyDescent="0.3">
      <c r="A3522" s="25">
        <f>Raw_Orders!A3522</f>
        <v>3521</v>
      </c>
      <c r="B3522" s="25">
        <f>Raw_Orders!B3522</f>
        <v>3791</v>
      </c>
      <c r="C3522" s="30">
        <f>INT(Raw_Orders!C3522)</f>
        <v>42685</v>
      </c>
      <c r="D3522" s="25">
        <f t="shared" ref="D3522:D3585" si="165">YEAR(C3522)</f>
        <v>2016</v>
      </c>
      <c r="E3522" s="25">
        <f t="shared" ref="E3522:E3585" si="166">MONTH(C3522)</f>
        <v>11</v>
      </c>
      <c r="F3522" s="25" t="str">
        <f t="shared" ref="F3522:F3585" si="167">TEXT(C3522,"mmm")</f>
        <v>Nov</v>
      </c>
      <c r="G3522" s="25">
        <f>Raw_Orders!G3522</f>
        <v>342</v>
      </c>
      <c r="H3522" s="29">
        <f>Raw_Orders!K3522</f>
        <v>1790.38</v>
      </c>
      <c r="I3522" s="25">
        <f>INDEX(tblAccounts[sales_rep_id],MATCH(B3522,tblAccounts[id],0))</f>
        <v>321990</v>
      </c>
      <c r="J3522" s="25">
        <f>INDEX(tblReps[region_id],MATCH(I3522,tblReps[id],0))</f>
        <v>4</v>
      </c>
      <c r="K3522" s="25" t="str">
        <f>INDEX(tblRegions[name],MATCH(J3522,tblRegions[id],0))</f>
        <v>West</v>
      </c>
    </row>
    <row r="3523" spans="1:11" ht="15" customHeight="1" x14ac:dyDescent="0.3">
      <c r="A3523" s="25">
        <f>Raw_Orders!A3523</f>
        <v>3522</v>
      </c>
      <c r="B3523" s="25">
        <f>Raw_Orders!B3523</f>
        <v>3791</v>
      </c>
      <c r="C3523" s="30">
        <f>INT(Raw_Orders!C3523)</f>
        <v>42715</v>
      </c>
      <c r="D3523" s="25">
        <f t="shared" si="165"/>
        <v>2016</v>
      </c>
      <c r="E3523" s="25">
        <f t="shared" si="166"/>
        <v>12</v>
      </c>
      <c r="F3523" s="25" t="str">
        <f t="shared" si="167"/>
        <v>Dec</v>
      </c>
      <c r="G3523" s="25">
        <f>Raw_Orders!G3523</f>
        <v>351</v>
      </c>
      <c r="H3523" s="29">
        <f>Raw_Orders!K3523</f>
        <v>1917.77</v>
      </c>
      <c r="I3523" s="25">
        <f>INDEX(tblAccounts[sales_rep_id],MATCH(B3523,tblAccounts[id],0))</f>
        <v>321990</v>
      </c>
      <c r="J3523" s="25">
        <f>INDEX(tblReps[region_id],MATCH(I3523,tblReps[id],0))</f>
        <v>4</v>
      </c>
      <c r="K3523" s="25" t="str">
        <f>INDEX(tblRegions[name],MATCH(J3523,tblRegions[id],0))</f>
        <v>West</v>
      </c>
    </row>
    <row r="3524" spans="1:11" ht="15" customHeight="1" x14ac:dyDescent="0.3">
      <c r="A3524" s="25">
        <f>Raw_Orders!A3524</f>
        <v>3523</v>
      </c>
      <c r="B3524" s="25">
        <f>Raw_Orders!B3524</f>
        <v>3801</v>
      </c>
      <c r="C3524" s="30">
        <f>INT(Raw_Orders!C3524)</f>
        <v>42561</v>
      </c>
      <c r="D3524" s="25">
        <f t="shared" si="165"/>
        <v>2016</v>
      </c>
      <c r="E3524" s="25">
        <f t="shared" si="166"/>
        <v>7</v>
      </c>
      <c r="F3524" s="25" t="str">
        <f t="shared" si="167"/>
        <v>Jul</v>
      </c>
      <c r="G3524" s="25">
        <f>Raw_Orders!G3524</f>
        <v>540</v>
      </c>
      <c r="H3524" s="29">
        <f>Raw_Orders!K3524</f>
        <v>2774.6</v>
      </c>
      <c r="I3524" s="25">
        <f>INDEX(tblAccounts[sales_rep_id],MATCH(B3524,tblAccounts[id],0))</f>
        <v>321900</v>
      </c>
      <c r="J3524" s="25">
        <f>INDEX(tblReps[region_id],MATCH(I3524,tblReps[id],0))</f>
        <v>4</v>
      </c>
      <c r="K3524" s="25" t="str">
        <f>INDEX(tblRegions[name],MATCH(J3524,tblRegions[id],0))</f>
        <v>West</v>
      </c>
    </row>
    <row r="3525" spans="1:11" ht="15" customHeight="1" x14ac:dyDescent="0.3">
      <c r="A3525" s="25">
        <f>Raw_Orders!A3525</f>
        <v>3524</v>
      </c>
      <c r="B3525" s="25">
        <f>Raw_Orders!B3525</f>
        <v>3801</v>
      </c>
      <c r="C3525" s="30">
        <f>INT(Raw_Orders!C3525)</f>
        <v>42591</v>
      </c>
      <c r="D3525" s="25">
        <f t="shared" si="165"/>
        <v>2016</v>
      </c>
      <c r="E3525" s="25">
        <f t="shared" si="166"/>
        <v>8</v>
      </c>
      <c r="F3525" s="25" t="str">
        <f t="shared" si="167"/>
        <v>Aug</v>
      </c>
      <c r="G3525" s="25">
        <f>Raw_Orders!G3525</f>
        <v>515</v>
      </c>
      <c r="H3525" s="29">
        <f>Raw_Orders!K3525</f>
        <v>2569.85</v>
      </c>
      <c r="I3525" s="25">
        <f>INDEX(tblAccounts[sales_rep_id],MATCH(B3525,tblAccounts[id],0))</f>
        <v>321900</v>
      </c>
      <c r="J3525" s="25">
        <f>INDEX(tblReps[region_id],MATCH(I3525,tblReps[id],0))</f>
        <v>4</v>
      </c>
      <c r="K3525" s="25" t="str">
        <f>INDEX(tblRegions[name],MATCH(J3525,tblRegions[id],0))</f>
        <v>West</v>
      </c>
    </row>
    <row r="3526" spans="1:11" ht="15" customHeight="1" x14ac:dyDescent="0.3">
      <c r="A3526" s="25">
        <f>Raw_Orders!A3526</f>
        <v>3525</v>
      </c>
      <c r="B3526" s="25">
        <f>Raw_Orders!B3526</f>
        <v>3801</v>
      </c>
      <c r="C3526" s="30">
        <f>INT(Raw_Orders!C3526)</f>
        <v>42621</v>
      </c>
      <c r="D3526" s="25">
        <f t="shared" si="165"/>
        <v>2016</v>
      </c>
      <c r="E3526" s="25">
        <f t="shared" si="166"/>
        <v>9</v>
      </c>
      <c r="F3526" s="25" t="str">
        <f t="shared" si="167"/>
        <v>Sep</v>
      </c>
      <c r="G3526" s="25">
        <f>Raw_Orders!G3526</f>
        <v>887</v>
      </c>
      <c r="H3526" s="29">
        <f>Raw_Orders!K3526</f>
        <v>5624.25</v>
      </c>
      <c r="I3526" s="25">
        <f>INDEX(tblAccounts[sales_rep_id],MATCH(B3526,tblAccounts[id],0))</f>
        <v>321900</v>
      </c>
      <c r="J3526" s="25">
        <f>INDEX(tblReps[region_id],MATCH(I3526,tblReps[id],0))</f>
        <v>4</v>
      </c>
      <c r="K3526" s="25" t="str">
        <f>INDEX(tblRegions[name],MATCH(J3526,tblRegions[id],0))</f>
        <v>West</v>
      </c>
    </row>
    <row r="3527" spans="1:11" ht="15" customHeight="1" x14ac:dyDescent="0.3">
      <c r="A3527" s="25">
        <f>Raw_Orders!A3527</f>
        <v>3526</v>
      </c>
      <c r="B3527" s="25">
        <f>Raw_Orders!B3527</f>
        <v>3801</v>
      </c>
      <c r="C3527" s="30">
        <f>INT(Raw_Orders!C3527)</f>
        <v>42651</v>
      </c>
      <c r="D3527" s="25">
        <f t="shared" si="165"/>
        <v>2016</v>
      </c>
      <c r="E3527" s="25">
        <f t="shared" si="166"/>
        <v>10</v>
      </c>
      <c r="F3527" s="25" t="str">
        <f t="shared" si="167"/>
        <v>Oct</v>
      </c>
      <c r="G3527" s="25">
        <f>Raw_Orders!G3527</f>
        <v>532</v>
      </c>
      <c r="H3527" s="29">
        <f>Raw_Orders!K3527</f>
        <v>2770.49</v>
      </c>
      <c r="I3527" s="25">
        <f>INDEX(tblAccounts[sales_rep_id],MATCH(B3527,tblAccounts[id],0))</f>
        <v>321900</v>
      </c>
      <c r="J3527" s="25">
        <f>INDEX(tblReps[region_id],MATCH(I3527,tblReps[id],0))</f>
        <v>4</v>
      </c>
      <c r="K3527" s="25" t="str">
        <f>INDEX(tblRegions[name],MATCH(J3527,tblRegions[id],0))</f>
        <v>West</v>
      </c>
    </row>
    <row r="3528" spans="1:11" ht="15" customHeight="1" x14ac:dyDescent="0.3">
      <c r="A3528" s="25">
        <f>Raw_Orders!A3528</f>
        <v>3527</v>
      </c>
      <c r="B3528" s="25">
        <f>Raw_Orders!B3528</f>
        <v>3801</v>
      </c>
      <c r="C3528" s="30">
        <f>INT(Raw_Orders!C3528)</f>
        <v>42680</v>
      </c>
      <c r="D3528" s="25">
        <f t="shared" si="165"/>
        <v>2016</v>
      </c>
      <c r="E3528" s="25">
        <f t="shared" si="166"/>
        <v>11</v>
      </c>
      <c r="F3528" s="25" t="str">
        <f t="shared" si="167"/>
        <v>Nov</v>
      </c>
      <c r="G3528" s="25">
        <f>Raw_Orders!G3528</f>
        <v>538</v>
      </c>
      <c r="H3528" s="29">
        <f>Raw_Orders!K3528</f>
        <v>2794.78</v>
      </c>
      <c r="I3528" s="25">
        <f>INDEX(tblAccounts[sales_rep_id],MATCH(B3528,tblAccounts[id],0))</f>
        <v>321900</v>
      </c>
      <c r="J3528" s="25">
        <f>INDEX(tblReps[region_id],MATCH(I3528,tblReps[id],0))</f>
        <v>4</v>
      </c>
      <c r="K3528" s="25" t="str">
        <f>INDEX(tblRegions[name],MATCH(J3528,tblRegions[id],0))</f>
        <v>West</v>
      </c>
    </row>
    <row r="3529" spans="1:11" ht="15" customHeight="1" x14ac:dyDescent="0.3">
      <c r="A3529" s="25">
        <f>Raw_Orders!A3529</f>
        <v>3528</v>
      </c>
      <c r="B3529" s="25">
        <f>Raw_Orders!B3529</f>
        <v>3801</v>
      </c>
      <c r="C3529" s="30">
        <f>INT(Raw_Orders!C3529)</f>
        <v>42710</v>
      </c>
      <c r="D3529" s="25">
        <f t="shared" si="165"/>
        <v>2016</v>
      </c>
      <c r="E3529" s="25">
        <f t="shared" si="166"/>
        <v>12</v>
      </c>
      <c r="F3529" s="25" t="str">
        <f t="shared" si="167"/>
        <v>Dec</v>
      </c>
      <c r="G3529" s="25">
        <f>Raw_Orders!G3529</f>
        <v>727</v>
      </c>
      <c r="H3529" s="29">
        <f>Raw_Orders!K3529</f>
        <v>4142.8</v>
      </c>
      <c r="I3529" s="25">
        <f>INDEX(tblAccounts[sales_rep_id],MATCH(B3529,tblAccounts[id],0))</f>
        <v>321900</v>
      </c>
      <c r="J3529" s="25">
        <f>INDEX(tblReps[region_id],MATCH(I3529,tblReps[id],0))</f>
        <v>4</v>
      </c>
      <c r="K3529" s="25" t="str">
        <f>INDEX(tblRegions[name],MATCH(J3529,tblRegions[id],0))</f>
        <v>West</v>
      </c>
    </row>
    <row r="3530" spans="1:11" ht="15" customHeight="1" x14ac:dyDescent="0.3">
      <c r="A3530" s="25">
        <f>Raw_Orders!A3530</f>
        <v>3529</v>
      </c>
      <c r="B3530" s="25">
        <f>Raw_Orders!B3530</f>
        <v>3811</v>
      </c>
      <c r="C3530" s="30">
        <f>INT(Raw_Orders!C3530)</f>
        <v>42590</v>
      </c>
      <c r="D3530" s="25">
        <f t="shared" si="165"/>
        <v>2016</v>
      </c>
      <c r="E3530" s="25">
        <f t="shared" si="166"/>
        <v>8</v>
      </c>
      <c r="F3530" s="25" t="str">
        <f t="shared" si="167"/>
        <v>Aug</v>
      </c>
      <c r="G3530" s="25">
        <f>Raw_Orders!G3530</f>
        <v>338</v>
      </c>
      <c r="H3530" s="29">
        <f>Raw_Orders!K3530</f>
        <v>1771.62</v>
      </c>
      <c r="I3530" s="25">
        <f>INDEX(tblAccounts[sales_rep_id],MATCH(B3530,tblAccounts[id],0))</f>
        <v>321910</v>
      </c>
      <c r="J3530" s="25">
        <f>INDEX(tblReps[region_id],MATCH(I3530,tblReps[id],0))</f>
        <v>4</v>
      </c>
      <c r="K3530" s="25" t="str">
        <f>INDEX(tblRegions[name],MATCH(J3530,tblRegions[id],0))</f>
        <v>West</v>
      </c>
    </row>
    <row r="3531" spans="1:11" ht="15" customHeight="1" x14ac:dyDescent="0.3">
      <c r="A3531" s="25">
        <f>Raw_Orders!A3531</f>
        <v>3530</v>
      </c>
      <c r="B3531" s="25">
        <f>Raw_Orders!B3531</f>
        <v>3811</v>
      </c>
      <c r="C3531" s="30">
        <f>INT(Raw_Orders!C3531)</f>
        <v>42618</v>
      </c>
      <c r="D3531" s="25">
        <f t="shared" si="165"/>
        <v>2016</v>
      </c>
      <c r="E3531" s="25">
        <f t="shared" si="166"/>
        <v>9</v>
      </c>
      <c r="F3531" s="25" t="str">
        <f t="shared" si="167"/>
        <v>Sep</v>
      </c>
      <c r="G3531" s="25">
        <f>Raw_Orders!G3531</f>
        <v>356</v>
      </c>
      <c r="H3531" s="29">
        <f>Raw_Orders!K3531</f>
        <v>1895.3</v>
      </c>
      <c r="I3531" s="25">
        <f>INDEX(tblAccounts[sales_rep_id],MATCH(B3531,tblAccounts[id],0))</f>
        <v>321910</v>
      </c>
      <c r="J3531" s="25">
        <f>INDEX(tblReps[region_id],MATCH(I3531,tblReps[id],0))</f>
        <v>4</v>
      </c>
      <c r="K3531" s="25" t="str">
        <f>INDEX(tblRegions[name],MATCH(J3531,tblRegions[id],0))</f>
        <v>West</v>
      </c>
    </row>
    <row r="3532" spans="1:11" ht="15" customHeight="1" x14ac:dyDescent="0.3">
      <c r="A3532" s="25">
        <f>Raw_Orders!A3532</f>
        <v>3531</v>
      </c>
      <c r="B3532" s="25">
        <f>Raw_Orders!B3532</f>
        <v>3811</v>
      </c>
      <c r="C3532" s="30">
        <f>INT(Raw_Orders!C3532)</f>
        <v>42648</v>
      </c>
      <c r="D3532" s="25">
        <f t="shared" si="165"/>
        <v>2016</v>
      </c>
      <c r="E3532" s="25">
        <f t="shared" si="166"/>
        <v>10</v>
      </c>
      <c r="F3532" s="25" t="str">
        <f t="shared" si="167"/>
        <v>Oct</v>
      </c>
      <c r="G3532" s="25">
        <f>Raw_Orders!G3532</f>
        <v>497</v>
      </c>
      <c r="H3532" s="29">
        <f>Raw_Orders!K3532</f>
        <v>2901.26</v>
      </c>
      <c r="I3532" s="25">
        <f>INDEX(tblAccounts[sales_rep_id],MATCH(B3532,tblAccounts[id],0))</f>
        <v>321910</v>
      </c>
      <c r="J3532" s="25">
        <f>INDEX(tblReps[region_id],MATCH(I3532,tblReps[id],0))</f>
        <v>4</v>
      </c>
      <c r="K3532" s="25" t="str">
        <f>INDEX(tblRegions[name],MATCH(J3532,tblRegions[id],0))</f>
        <v>West</v>
      </c>
    </row>
    <row r="3533" spans="1:11" ht="15" customHeight="1" x14ac:dyDescent="0.3">
      <c r="A3533" s="25">
        <f>Raw_Orders!A3533</f>
        <v>3532</v>
      </c>
      <c r="B3533" s="25">
        <f>Raw_Orders!B3533</f>
        <v>3811</v>
      </c>
      <c r="C3533" s="30">
        <f>INT(Raw_Orders!C3533)</f>
        <v>42677</v>
      </c>
      <c r="D3533" s="25">
        <f t="shared" si="165"/>
        <v>2016</v>
      </c>
      <c r="E3533" s="25">
        <f t="shared" si="166"/>
        <v>11</v>
      </c>
      <c r="F3533" s="25" t="str">
        <f t="shared" si="167"/>
        <v>Nov</v>
      </c>
      <c r="G3533" s="25">
        <f>Raw_Orders!G3533</f>
        <v>418</v>
      </c>
      <c r="H3533" s="29">
        <f>Raw_Orders!K3533</f>
        <v>2458.9699999999998</v>
      </c>
      <c r="I3533" s="25">
        <f>INDEX(tblAccounts[sales_rep_id],MATCH(B3533,tblAccounts[id],0))</f>
        <v>321910</v>
      </c>
      <c r="J3533" s="25">
        <f>INDEX(tblReps[region_id],MATCH(I3533,tblReps[id],0))</f>
        <v>4</v>
      </c>
      <c r="K3533" s="25" t="str">
        <f>INDEX(tblRegions[name],MATCH(J3533,tblRegions[id],0))</f>
        <v>West</v>
      </c>
    </row>
    <row r="3534" spans="1:11" ht="15" customHeight="1" x14ac:dyDescent="0.3">
      <c r="A3534" s="25">
        <f>Raw_Orders!A3534</f>
        <v>3533</v>
      </c>
      <c r="B3534" s="25">
        <f>Raw_Orders!B3534</f>
        <v>3811</v>
      </c>
      <c r="C3534" s="30">
        <f>INT(Raw_Orders!C3534)</f>
        <v>42707</v>
      </c>
      <c r="D3534" s="25">
        <f t="shared" si="165"/>
        <v>2016</v>
      </c>
      <c r="E3534" s="25">
        <f t="shared" si="166"/>
        <v>12</v>
      </c>
      <c r="F3534" s="25" t="str">
        <f t="shared" si="167"/>
        <v>Dec</v>
      </c>
      <c r="G3534" s="25">
        <f>Raw_Orders!G3534</f>
        <v>377</v>
      </c>
      <c r="H3534" s="29">
        <f>Raw_Orders!K3534</f>
        <v>2031.98</v>
      </c>
      <c r="I3534" s="25">
        <f>INDEX(tblAccounts[sales_rep_id],MATCH(B3534,tblAccounts[id],0))</f>
        <v>321910</v>
      </c>
      <c r="J3534" s="25">
        <f>INDEX(tblReps[region_id],MATCH(I3534,tblReps[id],0))</f>
        <v>4</v>
      </c>
      <c r="K3534" s="25" t="str">
        <f>INDEX(tblRegions[name],MATCH(J3534,tblRegions[id],0))</f>
        <v>West</v>
      </c>
    </row>
    <row r="3535" spans="1:11" ht="15" customHeight="1" x14ac:dyDescent="0.3">
      <c r="A3535" s="25">
        <f>Raw_Orders!A3535</f>
        <v>3534</v>
      </c>
      <c r="B3535" s="25">
        <f>Raw_Orders!B3535</f>
        <v>3821</v>
      </c>
      <c r="C3535" s="30">
        <f>INT(Raw_Orders!C3535)</f>
        <v>42456</v>
      </c>
      <c r="D3535" s="25">
        <f t="shared" si="165"/>
        <v>2016</v>
      </c>
      <c r="E3535" s="25">
        <f t="shared" si="166"/>
        <v>3</v>
      </c>
      <c r="F3535" s="25" t="str">
        <f t="shared" si="167"/>
        <v>Mar</v>
      </c>
      <c r="G3535" s="25">
        <f>Raw_Orders!G3535</f>
        <v>333</v>
      </c>
      <c r="H3535" s="29">
        <f>Raw_Orders!K3535</f>
        <v>1734.8</v>
      </c>
      <c r="I3535" s="25">
        <f>INDEX(tblAccounts[sales_rep_id],MATCH(B3535,tblAccounts[id],0))</f>
        <v>321920</v>
      </c>
      <c r="J3535" s="25">
        <f>INDEX(tblReps[region_id],MATCH(I3535,tblReps[id],0))</f>
        <v>4</v>
      </c>
      <c r="K3535" s="25" t="str">
        <f>INDEX(tblRegions[name],MATCH(J3535,tblRegions[id],0))</f>
        <v>West</v>
      </c>
    </row>
    <row r="3536" spans="1:11" ht="15" customHeight="1" x14ac:dyDescent="0.3">
      <c r="A3536" s="25">
        <f>Raw_Orders!A3536</f>
        <v>3535</v>
      </c>
      <c r="B3536" s="25">
        <f>Raw_Orders!B3536</f>
        <v>3821</v>
      </c>
      <c r="C3536" s="30">
        <f>INT(Raw_Orders!C3536)</f>
        <v>42486</v>
      </c>
      <c r="D3536" s="25">
        <f t="shared" si="165"/>
        <v>2016</v>
      </c>
      <c r="E3536" s="25">
        <f t="shared" si="166"/>
        <v>4</v>
      </c>
      <c r="F3536" s="25" t="str">
        <f t="shared" si="167"/>
        <v>Apr</v>
      </c>
      <c r="G3536" s="25">
        <f>Raw_Orders!G3536</f>
        <v>335</v>
      </c>
      <c r="H3536" s="29">
        <f>Raw_Orders!K3536</f>
        <v>1826.75</v>
      </c>
      <c r="I3536" s="25">
        <f>INDEX(tblAccounts[sales_rep_id],MATCH(B3536,tblAccounts[id],0))</f>
        <v>321920</v>
      </c>
      <c r="J3536" s="25">
        <f>INDEX(tblReps[region_id],MATCH(I3536,tblReps[id],0))</f>
        <v>4</v>
      </c>
      <c r="K3536" s="25" t="str">
        <f>INDEX(tblRegions[name],MATCH(J3536,tblRegions[id],0))</f>
        <v>West</v>
      </c>
    </row>
    <row r="3537" spans="1:11" ht="15" customHeight="1" x14ac:dyDescent="0.3">
      <c r="A3537" s="25">
        <f>Raw_Orders!A3537</f>
        <v>3536</v>
      </c>
      <c r="B3537" s="25">
        <f>Raw_Orders!B3537</f>
        <v>3821</v>
      </c>
      <c r="C3537" s="30">
        <f>INT(Raw_Orders!C3537)</f>
        <v>42516</v>
      </c>
      <c r="D3537" s="25">
        <f t="shared" si="165"/>
        <v>2016</v>
      </c>
      <c r="E3537" s="25">
        <f t="shared" si="166"/>
        <v>5</v>
      </c>
      <c r="F3537" s="25" t="str">
        <f t="shared" si="167"/>
        <v>May</v>
      </c>
      <c r="G3537" s="25">
        <f>Raw_Orders!G3537</f>
        <v>350</v>
      </c>
      <c r="H3537" s="29">
        <f>Raw_Orders!K3537</f>
        <v>1849.79</v>
      </c>
      <c r="I3537" s="25">
        <f>INDEX(tblAccounts[sales_rep_id],MATCH(B3537,tblAccounts[id],0))</f>
        <v>321920</v>
      </c>
      <c r="J3537" s="25">
        <f>INDEX(tblReps[region_id],MATCH(I3537,tblReps[id],0))</f>
        <v>4</v>
      </c>
      <c r="K3537" s="25" t="str">
        <f>INDEX(tblRegions[name],MATCH(J3537,tblRegions[id],0))</f>
        <v>West</v>
      </c>
    </row>
    <row r="3538" spans="1:11" ht="15" customHeight="1" x14ac:dyDescent="0.3">
      <c r="A3538" s="25">
        <f>Raw_Orders!A3538</f>
        <v>3537</v>
      </c>
      <c r="B3538" s="25">
        <f>Raw_Orders!B3538</f>
        <v>3821</v>
      </c>
      <c r="C3538" s="30">
        <f>INT(Raw_Orders!C3538)</f>
        <v>42544</v>
      </c>
      <c r="D3538" s="25">
        <f t="shared" si="165"/>
        <v>2016</v>
      </c>
      <c r="E3538" s="25">
        <f t="shared" si="166"/>
        <v>6</v>
      </c>
      <c r="F3538" s="25" t="str">
        <f t="shared" si="167"/>
        <v>Jun</v>
      </c>
      <c r="G3538" s="25">
        <f>Raw_Orders!G3538</f>
        <v>370</v>
      </c>
      <c r="H3538" s="29">
        <f>Raw_Orders!K3538</f>
        <v>2000.24</v>
      </c>
      <c r="I3538" s="25">
        <f>INDEX(tblAccounts[sales_rep_id],MATCH(B3538,tblAccounts[id],0))</f>
        <v>321920</v>
      </c>
      <c r="J3538" s="25">
        <f>INDEX(tblReps[region_id],MATCH(I3538,tblReps[id],0))</f>
        <v>4</v>
      </c>
      <c r="K3538" s="25" t="str">
        <f>INDEX(tblRegions[name],MATCH(J3538,tblRegions[id],0))</f>
        <v>West</v>
      </c>
    </row>
    <row r="3539" spans="1:11" ht="15" customHeight="1" x14ac:dyDescent="0.3">
      <c r="A3539" s="25">
        <f>Raw_Orders!A3539</f>
        <v>3538</v>
      </c>
      <c r="B3539" s="25">
        <f>Raw_Orders!B3539</f>
        <v>3821</v>
      </c>
      <c r="C3539" s="30">
        <f>INT(Raw_Orders!C3539)</f>
        <v>42573</v>
      </c>
      <c r="D3539" s="25">
        <f t="shared" si="165"/>
        <v>2016</v>
      </c>
      <c r="E3539" s="25">
        <f t="shared" si="166"/>
        <v>7</v>
      </c>
      <c r="F3539" s="25" t="str">
        <f t="shared" si="167"/>
        <v>Jul</v>
      </c>
      <c r="G3539" s="25">
        <f>Raw_Orders!G3539</f>
        <v>372</v>
      </c>
      <c r="H3539" s="29">
        <f>Raw_Orders!K3539</f>
        <v>2009.51</v>
      </c>
      <c r="I3539" s="25">
        <f>INDEX(tblAccounts[sales_rep_id],MATCH(B3539,tblAccounts[id],0))</f>
        <v>321920</v>
      </c>
      <c r="J3539" s="25">
        <f>INDEX(tblReps[region_id],MATCH(I3539,tblReps[id],0))</f>
        <v>4</v>
      </c>
      <c r="K3539" s="25" t="str">
        <f>INDEX(tblRegions[name],MATCH(J3539,tblRegions[id],0))</f>
        <v>West</v>
      </c>
    </row>
    <row r="3540" spans="1:11" ht="15" customHeight="1" x14ac:dyDescent="0.3">
      <c r="A3540" s="25">
        <f>Raw_Orders!A3540</f>
        <v>3539</v>
      </c>
      <c r="B3540" s="25">
        <f>Raw_Orders!B3540</f>
        <v>3821</v>
      </c>
      <c r="C3540" s="30">
        <f>INT(Raw_Orders!C3540)</f>
        <v>42602</v>
      </c>
      <c r="D3540" s="25">
        <f t="shared" si="165"/>
        <v>2016</v>
      </c>
      <c r="E3540" s="25">
        <f t="shared" si="166"/>
        <v>8</v>
      </c>
      <c r="F3540" s="25" t="str">
        <f t="shared" si="167"/>
        <v>Aug</v>
      </c>
      <c r="G3540" s="25">
        <f>Raw_Orders!G3540</f>
        <v>371</v>
      </c>
      <c r="H3540" s="29">
        <f>Raw_Orders!K3540</f>
        <v>2031.96</v>
      </c>
      <c r="I3540" s="25">
        <f>INDEX(tblAccounts[sales_rep_id],MATCH(B3540,tblAccounts[id],0))</f>
        <v>321920</v>
      </c>
      <c r="J3540" s="25">
        <f>INDEX(tblReps[region_id],MATCH(I3540,tblReps[id],0))</f>
        <v>4</v>
      </c>
      <c r="K3540" s="25" t="str">
        <f>INDEX(tblRegions[name],MATCH(J3540,tblRegions[id],0))</f>
        <v>West</v>
      </c>
    </row>
    <row r="3541" spans="1:11" ht="15" customHeight="1" x14ac:dyDescent="0.3">
      <c r="A3541" s="25">
        <f>Raw_Orders!A3541</f>
        <v>3540</v>
      </c>
      <c r="B3541" s="25">
        <f>Raw_Orders!B3541</f>
        <v>3821</v>
      </c>
      <c r="C3541" s="30">
        <f>INT(Raw_Orders!C3541)</f>
        <v>42632</v>
      </c>
      <c r="D3541" s="25">
        <f t="shared" si="165"/>
        <v>2016</v>
      </c>
      <c r="E3541" s="25">
        <f t="shared" si="166"/>
        <v>9</v>
      </c>
      <c r="F3541" s="25" t="str">
        <f t="shared" si="167"/>
        <v>Sep</v>
      </c>
      <c r="G3541" s="25">
        <f>Raw_Orders!G3541</f>
        <v>365</v>
      </c>
      <c r="H3541" s="29">
        <f>Raw_Orders!K3541</f>
        <v>2022.14</v>
      </c>
      <c r="I3541" s="25">
        <f>INDEX(tblAccounts[sales_rep_id],MATCH(B3541,tblAccounts[id],0))</f>
        <v>321920</v>
      </c>
      <c r="J3541" s="25">
        <f>INDEX(tblReps[region_id],MATCH(I3541,tblReps[id],0))</f>
        <v>4</v>
      </c>
      <c r="K3541" s="25" t="str">
        <f>INDEX(tblRegions[name],MATCH(J3541,tblRegions[id],0))</f>
        <v>West</v>
      </c>
    </row>
    <row r="3542" spans="1:11" ht="15" customHeight="1" x14ac:dyDescent="0.3">
      <c r="A3542" s="25">
        <f>Raw_Orders!A3542</f>
        <v>3541</v>
      </c>
      <c r="B3542" s="25">
        <f>Raw_Orders!B3542</f>
        <v>3821</v>
      </c>
      <c r="C3542" s="30">
        <f>INT(Raw_Orders!C3542)</f>
        <v>42661</v>
      </c>
      <c r="D3542" s="25">
        <f t="shared" si="165"/>
        <v>2016</v>
      </c>
      <c r="E3542" s="25">
        <f t="shared" si="166"/>
        <v>10</v>
      </c>
      <c r="F3542" s="25" t="str">
        <f t="shared" si="167"/>
        <v>Oct</v>
      </c>
      <c r="G3542" s="25">
        <f>Raw_Orders!G3542</f>
        <v>358</v>
      </c>
      <c r="H3542" s="29">
        <f>Raw_Orders!K3542</f>
        <v>1898.94</v>
      </c>
      <c r="I3542" s="25">
        <f>INDEX(tblAccounts[sales_rep_id],MATCH(B3542,tblAccounts[id],0))</f>
        <v>321920</v>
      </c>
      <c r="J3542" s="25">
        <f>INDEX(tblReps[region_id],MATCH(I3542,tblReps[id],0))</f>
        <v>4</v>
      </c>
      <c r="K3542" s="25" t="str">
        <f>INDEX(tblRegions[name],MATCH(J3542,tblRegions[id],0))</f>
        <v>West</v>
      </c>
    </row>
    <row r="3543" spans="1:11" ht="15" customHeight="1" x14ac:dyDescent="0.3">
      <c r="A3543" s="25">
        <f>Raw_Orders!A3543</f>
        <v>3542</v>
      </c>
      <c r="B3543" s="25">
        <f>Raw_Orders!B3543</f>
        <v>3821</v>
      </c>
      <c r="C3543" s="30">
        <f>INT(Raw_Orders!C3543)</f>
        <v>42691</v>
      </c>
      <c r="D3543" s="25">
        <f t="shared" si="165"/>
        <v>2016</v>
      </c>
      <c r="E3543" s="25">
        <f t="shared" si="166"/>
        <v>11</v>
      </c>
      <c r="F3543" s="25" t="str">
        <f t="shared" si="167"/>
        <v>Nov</v>
      </c>
      <c r="G3543" s="25">
        <f>Raw_Orders!G3543</f>
        <v>450</v>
      </c>
      <c r="H3543" s="29">
        <f>Raw_Orders!K3543</f>
        <v>2638.12</v>
      </c>
      <c r="I3543" s="25">
        <f>INDEX(tblAccounts[sales_rep_id],MATCH(B3543,tblAccounts[id],0))</f>
        <v>321920</v>
      </c>
      <c r="J3543" s="25">
        <f>INDEX(tblReps[region_id],MATCH(I3543,tblReps[id],0))</f>
        <v>4</v>
      </c>
      <c r="K3543" s="25" t="str">
        <f>INDEX(tblRegions[name],MATCH(J3543,tblRegions[id],0))</f>
        <v>West</v>
      </c>
    </row>
    <row r="3544" spans="1:11" ht="15" customHeight="1" x14ac:dyDescent="0.3">
      <c r="A3544" s="25">
        <f>Raw_Orders!A3544</f>
        <v>3543</v>
      </c>
      <c r="B3544" s="25">
        <f>Raw_Orders!B3544</f>
        <v>3821</v>
      </c>
      <c r="C3544" s="30">
        <f>INT(Raw_Orders!C3544)</f>
        <v>42721</v>
      </c>
      <c r="D3544" s="25">
        <f t="shared" si="165"/>
        <v>2016</v>
      </c>
      <c r="E3544" s="25">
        <f t="shared" si="166"/>
        <v>12</v>
      </c>
      <c r="F3544" s="25" t="str">
        <f t="shared" si="167"/>
        <v>Dec</v>
      </c>
      <c r="G3544" s="25">
        <f>Raw_Orders!G3544</f>
        <v>354</v>
      </c>
      <c r="H3544" s="29">
        <f>Raw_Orders!K3544</f>
        <v>1937.19</v>
      </c>
      <c r="I3544" s="25">
        <f>INDEX(tblAccounts[sales_rep_id],MATCH(B3544,tblAccounts[id],0))</f>
        <v>321920</v>
      </c>
      <c r="J3544" s="25">
        <f>INDEX(tblReps[region_id],MATCH(I3544,tblReps[id],0))</f>
        <v>4</v>
      </c>
      <c r="K3544" s="25" t="str">
        <f>INDEX(tblRegions[name],MATCH(J3544,tblRegions[id],0))</f>
        <v>West</v>
      </c>
    </row>
    <row r="3545" spans="1:11" ht="15" customHeight="1" x14ac:dyDescent="0.3">
      <c r="A3545" s="25">
        <f>Raw_Orders!A3545</f>
        <v>3544</v>
      </c>
      <c r="B3545" s="25">
        <f>Raw_Orders!B3545</f>
        <v>3831</v>
      </c>
      <c r="C3545" s="30">
        <f>INT(Raw_Orders!C3545)</f>
        <v>42698</v>
      </c>
      <c r="D3545" s="25">
        <f t="shared" si="165"/>
        <v>2016</v>
      </c>
      <c r="E3545" s="25">
        <f t="shared" si="166"/>
        <v>11</v>
      </c>
      <c r="F3545" s="25" t="str">
        <f t="shared" si="167"/>
        <v>Nov</v>
      </c>
      <c r="G3545" s="25">
        <f>Raw_Orders!G3545</f>
        <v>502</v>
      </c>
      <c r="H3545" s="29">
        <f>Raw_Orders!K3545</f>
        <v>2571.2600000000002</v>
      </c>
      <c r="I3545" s="25">
        <f>INDEX(tblAccounts[sales_rep_id],MATCH(B3545,tblAccounts[id],0))</f>
        <v>321930</v>
      </c>
      <c r="J3545" s="25">
        <f>INDEX(tblReps[region_id],MATCH(I3545,tblReps[id],0))</f>
        <v>4</v>
      </c>
      <c r="K3545" s="25" t="str">
        <f>INDEX(tblRegions[name],MATCH(J3545,tblRegions[id],0))</f>
        <v>West</v>
      </c>
    </row>
    <row r="3546" spans="1:11" ht="15" customHeight="1" x14ac:dyDescent="0.3">
      <c r="A3546" s="25">
        <f>Raw_Orders!A3546</f>
        <v>3545</v>
      </c>
      <c r="B3546" s="25">
        <f>Raw_Orders!B3546</f>
        <v>3831</v>
      </c>
      <c r="C3546" s="30">
        <f>INT(Raw_Orders!C3546)</f>
        <v>42728</v>
      </c>
      <c r="D3546" s="25">
        <f t="shared" si="165"/>
        <v>2016</v>
      </c>
      <c r="E3546" s="25">
        <f t="shared" si="166"/>
        <v>12</v>
      </c>
      <c r="F3546" s="25" t="str">
        <f t="shared" si="167"/>
        <v>Dec</v>
      </c>
      <c r="G3546" s="25">
        <f>Raw_Orders!G3546</f>
        <v>562</v>
      </c>
      <c r="H3546" s="29">
        <f>Raw_Orders!K3546</f>
        <v>3055.15</v>
      </c>
      <c r="I3546" s="25">
        <f>INDEX(tblAccounts[sales_rep_id],MATCH(B3546,tblAccounts[id],0))</f>
        <v>321930</v>
      </c>
      <c r="J3546" s="25">
        <f>INDEX(tblReps[region_id],MATCH(I3546,tblReps[id],0))</f>
        <v>4</v>
      </c>
      <c r="K3546" s="25" t="str">
        <f>INDEX(tblRegions[name],MATCH(J3546,tblRegions[id],0))</f>
        <v>West</v>
      </c>
    </row>
    <row r="3547" spans="1:11" ht="15" customHeight="1" x14ac:dyDescent="0.3">
      <c r="A3547" s="25">
        <f>Raw_Orders!A3547</f>
        <v>3546</v>
      </c>
      <c r="B3547" s="25">
        <f>Raw_Orders!B3547</f>
        <v>3841</v>
      </c>
      <c r="C3547" s="30">
        <f>INT(Raw_Orders!C3547)</f>
        <v>42736</v>
      </c>
      <c r="D3547" s="25">
        <f t="shared" si="165"/>
        <v>2017</v>
      </c>
      <c r="E3547" s="25">
        <f t="shared" si="166"/>
        <v>1</v>
      </c>
      <c r="F3547" s="25" t="str">
        <f t="shared" si="167"/>
        <v>Jan</v>
      </c>
      <c r="G3547" s="25">
        <f>Raw_Orders!G3547</f>
        <v>353</v>
      </c>
      <c r="H3547" s="29">
        <f>Raw_Orders!K3547</f>
        <v>1932.85</v>
      </c>
      <c r="I3547" s="25">
        <f>INDEX(tblAccounts[sales_rep_id],MATCH(B3547,tblAccounts[id],0))</f>
        <v>321940</v>
      </c>
      <c r="J3547" s="25">
        <f>INDEX(tblReps[region_id],MATCH(I3547,tblReps[id],0))</f>
        <v>4</v>
      </c>
      <c r="K3547" s="25" t="str">
        <f>INDEX(tblRegions[name],MATCH(J3547,tblRegions[id],0))</f>
        <v>West</v>
      </c>
    </row>
    <row r="3548" spans="1:11" ht="15" customHeight="1" x14ac:dyDescent="0.3">
      <c r="A3548" s="25">
        <f>Raw_Orders!A3548</f>
        <v>3547</v>
      </c>
      <c r="B3548" s="25">
        <f>Raw_Orders!B3548</f>
        <v>3851</v>
      </c>
      <c r="C3548" s="30">
        <f>INT(Raw_Orders!C3548)</f>
        <v>42530</v>
      </c>
      <c r="D3548" s="25">
        <f t="shared" si="165"/>
        <v>2016</v>
      </c>
      <c r="E3548" s="25">
        <f t="shared" si="166"/>
        <v>6</v>
      </c>
      <c r="F3548" s="25" t="str">
        <f t="shared" si="167"/>
        <v>Jun</v>
      </c>
      <c r="G3548" s="25">
        <f>Raw_Orders!G3548</f>
        <v>505</v>
      </c>
      <c r="H3548" s="29">
        <f>Raw_Orders!K3548</f>
        <v>2519.9499999999998</v>
      </c>
      <c r="I3548" s="25">
        <f>INDEX(tblAccounts[sales_rep_id],MATCH(B3548,tblAccounts[id],0))</f>
        <v>321950</v>
      </c>
      <c r="J3548" s="25">
        <f>INDEX(tblReps[region_id],MATCH(I3548,tblReps[id],0))</f>
        <v>4</v>
      </c>
      <c r="K3548" s="25" t="str">
        <f>INDEX(tblRegions[name],MATCH(J3548,tblRegions[id],0))</f>
        <v>West</v>
      </c>
    </row>
    <row r="3549" spans="1:11" ht="15" customHeight="1" x14ac:dyDescent="0.3">
      <c r="A3549" s="25">
        <f>Raw_Orders!A3549</f>
        <v>3548</v>
      </c>
      <c r="B3549" s="25">
        <f>Raw_Orders!B3549</f>
        <v>3851</v>
      </c>
      <c r="C3549" s="30">
        <f>INT(Raw_Orders!C3549)</f>
        <v>42559</v>
      </c>
      <c r="D3549" s="25">
        <f t="shared" si="165"/>
        <v>2016</v>
      </c>
      <c r="E3549" s="25">
        <f t="shared" si="166"/>
        <v>7</v>
      </c>
      <c r="F3549" s="25" t="str">
        <f t="shared" si="167"/>
        <v>Jul</v>
      </c>
      <c r="G3549" s="25">
        <f>Raw_Orders!G3549</f>
        <v>891</v>
      </c>
      <c r="H3549" s="29">
        <f>Raw_Orders!K3549</f>
        <v>5597.12</v>
      </c>
      <c r="I3549" s="25">
        <f>INDEX(tblAccounts[sales_rep_id],MATCH(B3549,tblAccounts[id],0))</f>
        <v>321950</v>
      </c>
      <c r="J3549" s="25">
        <f>INDEX(tblReps[region_id],MATCH(I3549,tblReps[id],0))</f>
        <v>4</v>
      </c>
      <c r="K3549" s="25" t="str">
        <f>INDEX(tblRegions[name],MATCH(J3549,tblRegions[id],0))</f>
        <v>West</v>
      </c>
    </row>
    <row r="3550" spans="1:11" ht="15" customHeight="1" x14ac:dyDescent="0.3">
      <c r="A3550" s="25">
        <f>Raw_Orders!A3550</f>
        <v>3549</v>
      </c>
      <c r="B3550" s="25">
        <f>Raw_Orders!B3550</f>
        <v>3851</v>
      </c>
      <c r="C3550" s="30">
        <f>INT(Raw_Orders!C3550)</f>
        <v>42588</v>
      </c>
      <c r="D3550" s="25">
        <f t="shared" si="165"/>
        <v>2016</v>
      </c>
      <c r="E3550" s="25">
        <f t="shared" si="166"/>
        <v>8</v>
      </c>
      <c r="F3550" s="25" t="str">
        <f t="shared" si="167"/>
        <v>Aug</v>
      </c>
      <c r="G3550" s="25">
        <f>Raw_Orders!G3550</f>
        <v>515</v>
      </c>
      <c r="H3550" s="29">
        <f>Raw_Orders!K3550</f>
        <v>2592.98</v>
      </c>
      <c r="I3550" s="25">
        <f>INDEX(tblAccounts[sales_rep_id],MATCH(B3550,tblAccounts[id],0))</f>
        <v>321950</v>
      </c>
      <c r="J3550" s="25">
        <f>INDEX(tblReps[region_id],MATCH(I3550,tblReps[id],0))</f>
        <v>4</v>
      </c>
      <c r="K3550" s="25" t="str">
        <f>INDEX(tblRegions[name],MATCH(J3550,tblRegions[id],0))</f>
        <v>West</v>
      </c>
    </row>
    <row r="3551" spans="1:11" ht="15" customHeight="1" x14ac:dyDescent="0.3">
      <c r="A3551" s="25">
        <f>Raw_Orders!A3551</f>
        <v>3550</v>
      </c>
      <c r="B3551" s="25">
        <f>Raw_Orders!B3551</f>
        <v>3851</v>
      </c>
      <c r="C3551" s="30">
        <f>INT(Raw_Orders!C3551)</f>
        <v>42618</v>
      </c>
      <c r="D3551" s="25">
        <f t="shared" si="165"/>
        <v>2016</v>
      </c>
      <c r="E3551" s="25">
        <f t="shared" si="166"/>
        <v>9</v>
      </c>
      <c r="F3551" s="25" t="str">
        <f t="shared" si="167"/>
        <v>Sep</v>
      </c>
      <c r="G3551" s="25">
        <f>Raw_Orders!G3551</f>
        <v>530</v>
      </c>
      <c r="H3551" s="29">
        <f>Raw_Orders!K3551</f>
        <v>2682.26</v>
      </c>
      <c r="I3551" s="25">
        <f>INDEX(tblAccounts[sales_rep_id],MATCH(B3551,tblAccounts[id],0))</f>
        <v>321950</v>
      </c>
      <c r="J3551" s="25">
        <f>INDEX(tblReps[region_id],MATCH(I3551,tblReps[id],0))</f>
        <v>4</v>
      </c>
      <c r="K3551" s="25" t="str">
        <f>INDEX(tblRegions[name],MATCH(J3551,tblRegions[id],0))</f>
        <v>West</v>
      </c>
    </row>
    <row r="3552" spans="1:11" ht="15" customHeight="1" x14ac:dyDescent="0.3">
      <c r="A3552" s="25">
        <f>Raw_Orders!A3552</f>
        <v>3551</v>
      </c>
      <c r="B3552" s="25">
        <f>Raw_Orders!B3552</f>
        <v>3851</v>
      </c>
      <c r="C3552" s="30">
        <f>INT(Raw_Orders!C3552)</f>
        <v>42648</v>
      </c>
      <c r="D3552" s="25">
        <f t="shared" si="165"/>
        <v>2016</v>
      </c>
      <c r="E3552" s="25">
        <f t="shared" si="166"/>
        <v>10</v>
      </c>
      <c r="F3552" s="25" t="str">
        <f t="shared" si="167"/>
        <v>Oct</v>
      </c>
      <c r="G3552" s="25">
        <f>Raw_Orders!G3552</f>
        <v>503</v>
      </c>
      <c r="H3552" s="29">
        <f>Raw_Orders!K3552</f>
        <v>2509.9699999999998</v>
      </c>
      <c r="I3552" s="25">
        <f>INDEX(tblAccounts[sales_rep_id],MATCH(B3552,tblAccounts[id],0))</f>
        <v>321950</v>
      </c>
      <c r="J3552" s="25">
        <f>INDEX(tblReps[region_id],MATCH(I3552,tblReps[id],0))</f>
        <v>4</v>
      </c>
      <c r="K3552" s="25" t="str">
        <f>INDEX(tblRegions[name],MATCH(J3552,tblRegions[id],0))</f>
        <v>West</v>
      </c>
    </row>
    <row r="3553" spans="1:11" ht="15" customHeight="1" x14ac:dyDescent="0.3">
      <c r="A3553" s="25">
        <f>Raw_Orders!A3553</f>
        <v>3552</v>
      </c>
      <c r="B3553" s="25">
        <f>Raw_Orders!B3553</f>
        <v>3851</v>
      </c>
      <c r="C3553" s="30">
        <f>INT(Raw_Orders!C3553)</f>
        <v>42677</v>
      </c>
      <c r="D3553" s="25">
        <f t="shared" si="165"/>
        <v>2016</v>
      </c>
      <c r="E3553" s="25">
        <f t="shared" si="166"/>
        <v>11</v>
      </c>
      <c r="F3553" s="25" t="str">
        <f t="shared" si="167"/>
        <v>Nov</v>
      </c>
      <c r="G3553" s="25">
        <f>Raw_Orders!G3553</f>
        <v>462</v>
      </c>
      <c r="H3553" s="29">
        <f>Raw_Orders!K3553</f>
        <v>2321.0300000000002</v>
      </c>
      <c r="I3553" s="25">
        <f>INDEX(tblAccounts[sales_rep_id],MATCH(B3553,tblAccounts[id],0))</f>
        <v>321950</v>
      </c>
      <c r="J3553" s="25">
        <f>INDEX(tblReps[region_id],MATCH(I3553,tblReps[id],0))</f>
        <v>4</v>
      </c>
      <c r="K3553" s="25" t="str">
        <f>INDEX(tblRegions[name],MATCH(J3553,tblRegions[id],0))</f>
        <v>West</v>
      </c>
    </row>
    <row r="3554" spans="1:11" ht="15" customHeight="1" x14ac:dyDescent="0.3">
      <c r="A3554" s="25">
        <f>Raw_Orders!A3554</f>
        <v>3553</v>
      </c>
      <c r="B3554" s="25">
        <f>Raw_Orders!B3554</f>
        <v>3851</v>
      </c>
      <c r="C3554" s="30">
        <f>INT(Raw_Orders!C3554)</f>
        <v>42707</v>
      </c>
      <c r="D3554" s="25">
        <f t="shared" si="165"/>
        <v>2016</v>
      </c>
      <c r="E3554" s="25">
        <f t="shared" si="166"/>
        <v>12</v>
      </c>
      <c r="F3554" s="25" t="str">
        <f t="shared" si="167"/>
        <v>Dec</v>
      </c>
      <c r="G3554" s="25">
        <f>Raw_Orders!G3554</f>
        <v>563</v>
      </c>
      <c r="H3554" s="29">
        <f>Raw_Orders!K3554</f>
        <v>2896.95</v>
      </c>
      <c r="I3554" s="25">
        <f>INDEX(tblAccounts[sales_rep_id],MATCH(B3554,tblAccounts[id],0))</f>
        <v>321950</v>
      </c>
      <c r="J3554" s="25">
        <f>INDEX(tblReps[region_id],MATCH(I3554,tblReps[id],0))</f>
        <v>4</v>
      </c>
      <c r="K3554" s="25" t="str">
        <f>INDEX(tblRegions[name],MATCH(J3554,tblRegions[id],0))</f>
        <v>West</v>
      </c>
    </row>
    <row r="3555" spans="1:11" ht="15" customHeight="1" x14ac:dyDescent="0.3">
      <c r="A3555" s="25">
        <f>Raw_Orders!A3555</f>
        <v>3554</v>
      </c>
      <c r="B3555" s="25">
        <f>Raw_Orders!B3555</f>
        <v>3861</v>
      </c>
      <c r="C3555" s="30">
        <f>INT(Raw_Orders!C3555)</f>
        <v>42736</v>
      </c>
      <c r="D3555" s="25">
        <f t="shared" si="165"/>
        <v>2017</v>
      </c>
      <c r="E3555" s="25">
        <f t="shared" si="166"/>
        <v>1</v>
      </c>
      <c r="F3555" s="25" t="str">
        <f t="shared" si="167"/>
        <v>Jan</v>
      </c>
      <c r="G3555" s="25">
        <f>Raw_Orders!G3555</f>
        <v>520</v>
      </c>
      <c r="H3555" s="29">
        <f>Raw_Orders!K3555</f>
        <v>2666.79</v>
      </c>
      <c r="I3555" s="25">
        <f>INDEX(tblAccounts[sales_rep_id],MATCH(B3555,tblAccounts[id],0))</f>
        <v>321960</v>
      </c>
      <c r="J3555" s="25">
        <f>INDEX(tblReps[region_id],MATCH(I3555,tblReps[id],0))</f>
        <v>4</v>
      </c>
      <c r="K3555" s="25" t="str">
        <f>INDEX(tblRegions[name],MATCH(J3555,tblRegions[id],0))</f>
        <v>West</v>
      </c>
    </row>
    <row r="3556" spans="1:11" ht="15" customHeight="1" x14ac:dyDescent="0.3">
      <c r="A3556" s="25">
        <f>Raw_Orders!A3556</f>
        <v>3555</v>
      </c>
      <c r="B3556" s="25">
        <f>Raw_Orders!B3556</f>
        <v>3871</v>
      </c>
      <c r="C3556" s="30">
        <f>INT(Raw_Orders!C3556)</f>
        <v>42663</v>
      </c>
      <c r="D3556" s="25">
        <f t="shared" si="165"/>
        <v>2016</v>
      </c>
      <c r="E3556" s="25">
        <f t="shared" si="166"/>
        <v>10</v>
      </c>
      <c r="F3556" s="25" t="str">
        <f t="shared" si="167"/>
        <v>Oct</v>
      </c>
      <c r="G3556" s="25">
        <f>Raw_Orders!G3556</f>
        <v>138</v>
      </c>
      <c r="H3556" s="29">
        <f>Raw_Orders!K3556</f>
        <v>774.98</v>
      </c>
      <c r="I3556" s="25">
        <f>INDEX(tblAccounts[sales_rep_id],MATCH(B3556,tblAccounts[id],0))</f>
        <v>321970</v>
      </c>
      <c r="J3556" s="25">
        <f>INDEX(tblReps[region_id],MATCH(I3556,tblReps[id],0))</f>
        <v>4</v>
      </c>
      <c r="K3556" s="25" t="str">
        <f>INDEX(tblRegions[name],MATCH(J3556,tblRegions[id],0))</f>
        <v>West</v>
      </c>
    </row>
    <row r="3557" spans="1:11" ht="15" customHeight="1" x14ac:dyDescent="0.3">
      <c r="A3557" s="25">
        <f>Raw_Orders!A3557</f>
        <v>3556</v>
      </c>
      <c r="B3557" s="25">
        <f>Raw_Orders!B3557</f>
        <v>3871</v>
      </c>
      <c r="C3557" s="30">
        <f>INT(Raw_Orders!C3557)</f>
        <v>42692</v>
      </c>
      <c r="D3557" s="25">
        <f t="shared" si="165"/>
        <v>2016</v>
      </c>
      <c r="E3557" s="25">
        <f t="shared" si="166"/>
        <v>11</v>
      </c>
      <c r="F3557" s="25" t="str">
        <f t="shared" si="167"/>
        <v>Nov</v>
      </c>
      <c r="G3557" s="25">
        <f>Raw_Orders!G3557</f>
        <v>134</v>
      </c>
      <c r="H3557" s="29">
        <f>Raw_Orders!K3557</f>
        <v>770.06</v>
      </c>
      <c r="I3557" s="25">
        <f>INDEX(tblAccounts[sales_rep_id],MATCH(B3557,tblAccounts[id],0))</f>
        <v>321970</v>
      </c>
      <c r="J3557" s="25">
        <f>INDEX(tblReps[region_id],MATCH(I3557,tblReps[id],0))</f>
        <v>4</v>
      </c>
      <c r="K3557" s="25" t="str">
        <f>INDEX(tblRegions[name],MATCH(J3557,tblRegions[id],0))</f>
        <v>West</v>
      </c>
    </row>
    <row r="3558" spans="1:11" ht="15" customHeight="1" x14ac:dyDescent="0.3">
      <c r="A3558" s="25">
        <f>Raw_Orders!A3558</f>
        <v>3557</v>
      </c>
      <c r="B3558" s="25">
        <f>Raw_Orders!B3558</f>
        <v>3871</v>
      </c>
      <c r="C3558" s="30">
        <f>INT(Raw_Orders!C3558)</f>
        <v>42722</v>
      </c>
      <c r="D3558" s="25">
        <f t="shared" si="165"/>
        <v>2016</v>
      </c>
      <c r="E3558" s="25">
        <f t="shared" si="166"/>
        <v>12</v>
      </c>
      <c r="F3558" s="25" t="str">
        <f t="shared" si="167"/>
        <v>Dec</v>
      </c>
      <c r="G3558" s="25">
        <f>Raw_Orders!G3558</f>
        <v>201</v>
      </c>
      <c r="H3558" s="29">
        <f>Raw_Orders!K3558</f>
        <v>1235.69</v>
      </c>
      <c r="I3558" s="25">
        <f>INDEX(tblAccounts[sales_rep_id],MATCH(B3558,tblAccounts[id],0))</f>
        <v>321970</v>
      </c>
      <c r="J3558" s="25">
        <f>INDEX(tblReps[region_id],MATCH(I3558,tblReps[id],0))</f>
        <v>4</v>
      </c>
      <c r="K3558" s="25" t="str">
        <f>INDEX(tblRegions[name],MATCH(J3558,tblRegions[id],0))</f>
        <v>West</v>
      </c>
    </row>
    <row r="3559" spans="1:11" ht="15" customHeight="1" x14ac:dyDescent="0.3">
      <c r="A3559" s="25">
        <f>Raw_Orders!A3559</f>
        <v>3558</v>
      </c>
      <c r="B3559" s="25">
        <f>Raw_Orders!B3559</f>
        <v>3881</v>
      </c>
      <c r="C3559" s="30">
        <f>INT(Raw_Orders!C3559)</f>
        <v>41623</v>
      </c>
      <c r="D3559" s="25">
        <f t="shared" si="165"/>
        <v>2013</v>
      </c>
      <c r="E3559" s="25">
        <f t="shared" si="166"/>
        <v>12</v>
      </c>
      <c r="F3559" s="25" t="str">
        <f t="shared" si="167"/>
        <v>Dec</v>
      </c>
      <c r="G3559" s="25">
        <f>Raw_Orders!G3559</f>
        <v>500</v>
      </c>
      <c r="H3559" s="29">
        <f>Raw_Orders!K3559</f>
        <v>2522.5</v>
      </c>
      <c r="I3559" s="25">
        <f>INDEX(tblAccounts[sales_rep_id],MATCH(B3559,tblAccounts[id],0))</f>
        <v>321980</v>
      </c>
      <c r="J3559" s="25">
        <f>INDEX(tblReps[region_id],MATCH(I3559,tblReps[id],0))</f>
        <v>4</v>
      </c>
      <c r="K3559" s="25" t="str">
        <f>INDEX(tblRegions[name],MATCH(J3559,tblRegions[id],0))</f>
        <v>West</v>
      </c>
    </row>
    <row r="3560" spans="1:11" ht="15" customHeight="1" x14ac:dyDescent="0.3">
      <c r="A3560" s="25">
        <f>Raw_Orders!A3560</f>
        <v>3559</v>
      </c>
      <c r="B3560" s="25">
        <f>Raw_Orders!B3560</f>
        <v>3881</v>
      </c>
      <c r="C3560" s="30">
        <f>INT(Raw_Orders!C3560)</f>
        <v>41653</v>
      </c>
      <c r="D3560" s="25">
        <f t="shared" si="165"/>
        <v>2014</v>
      </c>
      <c r="E3560" s="25">
        <f t="shared" si="166"/>
        <v>1</v>
      </c>
      <c r="F3560" s="25" t="str">
        <f t="shared" si="167"/>
        <v>Jan</v>
      </c>
      <c r="G3560" s="25">
        <f>Raw_Orders!G3560</f>
        <v>484</v>
      </c>
      <c r="H3560" s="29">
        <f>Raw_Orders!K3560</f>
        <v>2482.0700000000002</v>
      </c>
      <c r="I3560" s="25">
        <f>INDEX(tblAccounts[sales_rep_id],MATCH(B3560,tblAccounts[id],0))</f>
        <v>321980</v>
      </c>
      <c r="J3560" s="25">
        <f>INDEX(tblReps[region_id],MATCH(I3560,tblReps[id],0))</f>
        <v>4</v>
      </c>
      <c r="K3560" s="25" t="str">
        <f>INDEX(tblRegions[name],MATCH(J3560,tblRegions[id],0))</f>
        <v>West</v>
      </c>
    </row>
    <row r="3561" spans="1:11" ht="15" customHeight="1" x14ac:dyDescent="0.3">
      <c r="A3561" s="25">
        <f>Raw_Orders!A3561</f>
        <v>3560</v>
      </c>
      <c r="B3561" s="25">
        <f>Raw_Orders!B3561</f>
        <v>3881</v>
      </c>
      <c r="C3561" s="30">
        <f>INT(Raw_Orders!C3561)</f>
        <v>41683</v>
      </c>
      <c r="D3561" s="25">
        <f t="shared" si="165"/>
        <v>2014</v>
      </c>
      <c r="E3561" s="25">
        <f t="shared" si="166"/>
        <v>2</v>
      </c>
      <c r="F3561" s="25" t="str">
        <f t="shared" si="167"/>
        <v>Feb</v>
      </c>
      <c r="G3561" s="25">
        <f>Raw_Orders!G3561</f>
        <v>505</v>
      </c>
      <c r="H3561" s="29">
        <f>Raw_Orders!K3561</f>
        <v>2538.08</v>
      </c>
      <c r="I3561" s="25">
        <f>INDEX(tblAccounts[sales_rep_id],MATCH(B3561,tblAccounts[id],0))</f>
        <v>321980</v>
      </c>
      <c r="J3561" s="25">
        <f>INDEX(tblReps[region_id],MATCH(I3561,tblReps[id],0))</f>
        <v>4</v>
      </c>
      <c r="K3561" s="25" t="str">
        <f>INDEX(tblRegions[name],MATCH(J3561,tblRegions[id],0))</f>
        <v>West</v>
      </c>
    </row>
    <row r="3562" spans="1:11" ht="15" customHeight="1" x14ac:dyDescent="0.3">
      <c r="A3562" s="25">
        <f>Raw_Orders!A3562</f>
        <v>3561</v>
      </c>
      <c r="B3562" s="25">
        <f>Raw_Orders!B3562</f>
        <v>3881</v>
      </c>
      <c r="C3562" s="30">
        <f>INT(Raw_Orders!C3562)</f>
        <v>41712</v>
      </c>
      <c r="D3562" s="25">
        <f t="shared" si="165"/>
        <v>2014</v>
      </c>
      <c r="E3562" s="25">
        <f t="shared" si="166"/>
        <v>3</v>
      </c>
      <c r="F3562" s="25" t="str">
        <f t="shared" si="167"/>
        <v>Mar</v>
      </c>
      <c r="G3562" s="25">
        <f>Raw_Orders!G3562</f>
        <v>512</v>
      </c>
      <c r="H3562" s="29">
        <f>Raw_Orders!K3562</f>
        <v>2604.88</v>
      </c>
      <c r="I3562" s="25">
        <f>INDEX(tblAccounts[sales_rep_id],MATCH(B3562,tblAccounts[id],0))</f>
        <v>321980</v>
      </c>
      <c r="J3562" s="25">
        <f>INDEX(tblReps[region_id],MATCH(I3562,tblReps[id],0))</f>
        <v>4</v>
      </c>
      <c r="K3562" s="25" t="str">
        <f>INDEX(tblRegions[name],MATCH(J3562,tblRegions[id],0))</f>
        <v>West</v>
      </c>
    </row>
    <row r="3563" spans="1:11" ht="15" customHeight="1" x14ac:dyDescent="0.3">
      <c r="A3563" s="25">
        <f>Raw_Orders!A3563</f>
        <v>3562</v>
      </c>
      <c r="B3563" s="25">
        <f>Raw_Orders!B3563</f>
        <v>3881</v>
      </c>
      <c r="C3563" s="30">
        <f>INT(Raw_Orders!C3563)</f>
        <v>41741</v>
      </c>
      <c r="D3563" s="25">
        <f t="shared" si="165"/>
        <v>2014</v>
      </c>
      <c r="E3563" s="25">
        <f t="shared" si="166"/>
        <v>4</v>
      </c>
      <c r="F3563" s="25" t="str">
        <f t="shared" si="167"/>
        <v>Apr</v>
      </c>
      <c r="G3563" s="25">
        <f>Raw_Orders!G3563</f>
        <v>551</v>
      </c>
      <c r="H3563" s="29">
        <f>Raw_Orders!K3563</f>
        <v>2840.18</v>
      </c>
      <c r="I3563" s="25">
        <f>INDEX(tblAccounts[sales_rep_id],MATCH(B3563,tblAccounts[id],0))</f>
        <v>321980</v>
      </c>
      <c r="J3563" s="25">
        <f>INDEX(tblReps[region_id],MATCH(I3563,tblReps[id],0))</f>
        <v>4</v>
      </c>
      <c r="K3563" s="25" t="str">
        <f>INDEX(tblRegions[name],MATCH(J3563,tblRegions[id],0))</f>
        <v>West</v>
      </c>
    </row>
    <row r="3564" spans="1:11" ht="15" customHeight="1" x14ac:dyDescent="0.3">
      <c r="A3564" s="25">
        <f>Raw_Orders!A3564</f>
        <v>3563</v>
      </c>
      <c r="B3564" s="25">
        <f>Raw_Orders!B3564</f>
        <v>3881</v>
      </c>
      <c r="C3564" s="30">
        <f>INT(Raw_Orders!C3564)</f>
        <v>41771</v>
      </c>
      <c r="D3564" s="25">
        <f t="shared" si="165"/>
        <v>2014</v>
      </c>
      <c r="E3564" s="25">
        <f t="shared" si="166"/>
        <v>5</v>
      </c>
      <c r="F3564" s="25" t="str">
        <f t="shared" si="167"/>
        <v>May</v>
      </c>
      <c r="G3564" s="25">
        <f>Raw_Orders!G3564</f>
        <v>494</v>
      </c>
      <c r="H3564" s="29">
        <f>Raw_Orders!K3564</f>
        <v>2535.77</v>
      </c>
      <c r="I3564" s="25">
        <f>INDEX(tblAccounts[sales_rep_id],MATCH(B3564,tblAccounts[id],0))</f>
        <v>321980</v>
      </c>
      <c r="J3564" s="25">
        <f>INDEX(tblReps[region_id],MATCH(I3564,tblReps[id],0))</f>
        <v>4</v>
      </c>
      <c r="K3564" s="25" t="str">
        <f>INDEX(tblRegions[name],MATCH(J3564,tblRegions[id],0))</f>
        <v>West</v>
      </c>
    </row>
    <row r="3565" spans="1:11" ht="15" customHeight="1" x14ac:dyDescent="0.3">
      <c r="A3565" s="25">
        <f>Raw_Orders!A3565</f>
        <v>3564</v>
      </c>
      <c r="B3565" s="25">
        <f>Raw_Orders!B3565</f>
        <v>3881</v>
      </c>
      <c r="C3565" s="30">
        <f>INT(Raw_Orders!C3565)</f>
        <v>41801</v>
      </c>
      <c r="D3565" s="25">
        <f t="shared" si="165"/>
        <v>2014</v>
      </c>
      <c r="E3565" s="25">
        <f t="shared" si="166"/>
        <v>6</v>
      </c>
      <c r="F3565" s="25" t="str">
        <f t="shared" si="167"/>
        <v>Jun</v>
      </c>
      <c r="G3565" s="25">
        <f>Raw_Orders!G3565</f>
        <v>608</v>
      </c>
      <c r="H3565" s="29">
        <f>Raw_Orders!K3565</f>
        <v>3321.42</v>
      </c>
      <c r="I3565" s="25">
        <f>INDEX(tblAccounts[sales_rep_id],MATCH(B3565,tblAccounts[id],0))</f>
        <v>321980</v>
      </c>
      <c r="J3565" s="25">
        <f>INDEX(tblReps[region_id],MATCH(I3565,tblReps[id],0))</f>
        <v>4</v>
      </c>
      <c r="K3565" s="25" t="str">
        <f>INDEX(tblRegions[name],MATCH(J3565,tblRegions[id],0))</f>
        <v>West</v>
      </c>
    </row>
    <row r="3566" spans="1:11" ht="15" customHeight="1" x14ac:dyDescent="0.3">
      <c r="A3566" s="25">
        <f>Raw_Orders!A3566</f>
        <v>3565</v>
      </c>
      <c r="B3566" s="25">
        <f>Raw_Orders!B3566</f>
        <v>3881</v>
      </c>
      <c r="C3566" s="30">
        <f>INT(Raw_Orders!C3566)</f>
        <v>41831</v>
      </c>
      <c r="D3566" s="25">
        <f t="shared" si="165"/>
        <v>2014</v>
      </c>
      <c r="E3566" s="25">
        <f t="shared" si="166"/>
        <v>7</v>
      </c>
      <c r="F3566" s="25" t="str">
        <f t="shared" si="167"/>
        <v>Jul</v>
      </c>
      <c r="G3566" s="25">
        <f>Raw_Orders!G3566</f>
        <v>509</v>
      </c>
      <c r="H3566" s="29">
        <f>Raw_Orders!K3566</f>
        <v>2539.91</v>
      </c>
      <c r="I3566" s="25">
        <f>INDEX(tblAccounts[sales_rep_id],MATCH(B3566,tblAccounts[id],0))</f>
        <v>321980</v>
      </c>
      <c r="J3566" s="25">
        <f>INDEX(tblReps[region_id],MATCH(I3566,tblReps[id],0))</f>
        <v>4</v>
      </c>
      <c r="K3566" s="25" t="str">
        <f>INDEX(tblRegions[name],MATCH(J3566,tblRegions[id],0))</f>
        <v>West</v>
      </c>
    </row>
    <row r="3567" spans="1:11" ht="15" customHeight="1" x14ac:dyDescent="0.3">
      <c r="A3567" s="25">
        <f>Raw_Orders!A3567</f>
        <v>3566</v>
      </c>
      <c r="B3567" s="25">
        <f>Raw_Orders!B3567</f>
        <v>3881</v>
      </c>
      <c r="C3567" s="30">
        <f>INT(Raw_Orders!C3567)</f>
        <v>41860</v>
      </c>
      <c r="D3567" s="25">
        <f t="shared" si="165"/>
        <v>2014</v>
      </c>
      <c r="E3567" s="25">
        <f t="shared" si="166"/>
        <v>8</v>
      </c>
      <c r="F3567" s="25" t="str">
        <f t="shared" si="167"/>
        <v>Aug</v>
      </c>
      <c r="G3567" s="25">
        <f>Raw_Orders!G3567</f>
        <v>565</v>
      </c>
      <c r="H3567" s="29">
        <f>Raw_Orders!K3567</f>
        <v>2982.52</v>
      </c>
      <c r="I3567" s="25">
        <f>INDEX(tblAccounts[sales_rep_id],MATCH(B3567,tblAccounts[id],0))</f>
        <v>321980</v>
      </c>
      <c r="J3567" s="25">
        <f>INDEX(tblReps[region_id],MATCH(I3567,tblReps[id],0))</f>
        <v>4</v>
      </c>
      <c r="K3567" s="25" t="str">
        <f>INDEX(tblRegions[name],MATCH(J3567,tblRegions[id],0))</f>
        <v>West</v>
      </c>
    </row>
    <row r="3568" spans="1:11" ht="15" customHeight="1" x14ac:dyDescent="0.3">
      <c r="A3568" s="25">
        <f>Raw_Orders!A3568</f>
        <v>3567</v>
      </c>
      <c r="B3568" s="25">
        <f>Raw_Orders!B3568</f>
        <v>3881</v>
      </c>
      <c r="C3568" s="30">
        <f>INT(Raw_Orders!C3568)</f>
        <v>41889</v>
      </c>
      <c r="D3568" s="25">
        <f t="shared" si="165"/>
        <v>2014</v>
      </c>
      <c r="E3568" s="25">
        <f t="shared" si="166"/>
        <v>9</v>
      </c>
      <c r="F3568" s="25" t="str">
        <f t="shared" si="167"/>
        <v>Sep</v>
      </c>
      <c r="G3568" s="25">
        <f>Raw_Orders!G3568</f>
        <v>429</v>
      </c>
      <c r="H3568" s="29">
        <f>Raw_Orders!K3568</f>
        <v>2181.38</v>
      </c>
      <c r="I3568" s="25">
        <f>INDEX(tblAccounts[sales_rep_id],MATCH(B3568,tblAccounts[id],0))</f>
        <v>321980</v>
      </c>
      <c r="J3568" s="25">
        <f>INDEX(tblReps[region_id],MATCH(I3568,tblReps[id],0))</f>
        <v>4</v>
      </c>
      <c r="K3568" s="25" t="str">
        <f>INDEX(tblRegions[name],MATCH(J3568,tblRegions[id],0))</f>
        <v>West</v>
      </c>
    </row>
    <row r="3569" spans="1:11" ht="15" customHeight="1" x14ac:dyDescent="0.3">
      <c r="A3569" s="25">
        <f>Raw_Orders!A3569</f>
        <v>3568</v>
      </c>
      <c r="B3569" s="25">
        <f>Raw_Orders!B3569</f>
        <v>3881</v>
      </c>
      <c r="C3569" s="30">
        <f>INT(Raw_Orders!C3569)</f>
        <v>41918</v>
      </c>
      <c r="D3569" s="25">
        <f t="shared" si="165"/>
        <v>2014</v>
      </c>
      <c r="E3569" s="25">
        <f t="shared" si="166"/>
        <v>10</v>
      </c>
      <c r="F3569" s="25" t="str">
        <f t="shared" si="167"/>
        <v>Oct</v>
      </c>
      <c r="G3569" s="25">
        <f>Raw_Orders!G3569</f>
        <v>537</v>
      </c>
      <c r="H3569" s="29">
        <f>Raw_Orders!K3569</f>
        <v>2724.63</v>
      </c>
      <c r="I3569" s="25">
        <f>INDEX(tblAccounts[sales_rep_id],MATCH(B3569,tblAccounts[id],0))</f>
        <v>321980</v>
      </c>
      <c r="J3569" s="25">
        <f>INDEX(tblReps[region_id],MATCH(I3569,tblReps[id],0))</f>
        <v>4</v>
      </c>
      <c r="K3569" s="25" t="str">
        <f>INDEX(tblRegions[name],MATCH(J3569,tblRegions[id],0))</f>
        <v>West</v>
      </c>
    </row>
    <row r="3570" spans="1:11" ht="15" customHeight="1" x14ac:dyDescent="0.3">
      <c r="A3570" s="25">
        <f>Raw_Orders!A3570</f>
        <v>3569</v>
      </c>
      <c r="B3570" s="25">
        <f>Raw_Orders!B3570</f>
        <v>3881</v>
      </c>
      <c r="C3570" s="30">
        <f>INT(Raw_Orders!C3570)</f>
        <v>41948</v>
      </c>
      <c r="D3570" s="25">
        <f t="shared" si="165"/>
        <v>2014</v>
      </c>
      <c r="E3570" s="25">
        <f t="shared" si="166"/>
        <v>11</v>
      </c>
      <c r="F3570" s="25" t="str">
        <f t="shared" si="167"/>
        <v>Nov</v>
      </c>
      <c r="G3570" s="25">
        <f>Raw_Orders!G3570</f>
        <v>493</v>
      </c>
      <c r="H3570" s="29">
        <f>Raw_Orders!K3570</f>
        <v>2460.0700000000002</v>
      </c>
      <c r="I3570" s="25">
        <f>INDEX(tblAccounts[sales_rep_id],MATCH(B3570,tblAccounts[id],0))</f>
        <v>321980</v>
      </c>
      <c r="J3570" s="25">
        <f>INDEX(tblReps[region_id],MATCH(I3570,tblReps[id],0))</f>
        <v>4</v>
      </c>
      <c r="K3570" s="25" t="str">
        <f>INDEX(tblRegions[name],MATCH(J3570,tblRegions[id],0))</f>
        <v>West</v>
      </c>
    </row>
    <row r="3571" spans="1:11" ht="15" customHeight="1" x14ac:dyDescent="0.3">
      <c r="A3571" s="25">
        <f>Raw_Orders!A3571</f>
        <v>3570</v>
      </c>
      <c r="B3571" s="25">
        <f>Raw_Orders!B3571</f>
        <v>3881</v>
      </c>
      <c r="C3571" s="30">
        <f>INT(Raw_Orders!C3571)</f>
        <v>42007</v>
      </c>
      <c r="D3571" s="25">
        <f t="shared" si="165"/>
        <v>2015</v>
      </c>
      <c r="E3571" s="25">
        <f t="shared" si="166"/>
        <v>1</v>
      </c>
      <c r="F3571" s="25" t="str">
        <f t="shared" si="167"/>
        <v>Jan</v>
      </c>
      <c r="G3571" s="25">
        <f>Raw_Orders!G3571</f>
        <v>672</v>
      </c>
      <c r="H3571" s="29">
        <f>Raw_Orders!K3571</f>
        <v>3390.84</v>
      </c>
      <c r="I3571" s="25">
        <f>INDEX(tblAccounts[sales_rep_id],MATCH(B3571,tblAccounts[id],0))</f>
        <v>321980</v>
      </c>
      <c r="J3571" s="25">
        <f>INDEX(tblReps[region_id],MATCH(I3571,tblReps[id],0))</f>
        <v>4</v>
      </c>
      <c r="K3571" s="25" t="str">
        <f>INDEX(tblRegions[name],MATCH(J3571,tblRegions[id],0))</f>
        <v>West</v>
      </c>
    </row>
    <row r="3572" spans="1:11" ht="15" customHeight="1" x14ac:dyDescent="0.3">
      <c r="A3572" s="25">
        <f>Raw_Orders!A3572</f>
        <v>3571</v>
      </c>
      <c r="B3572" s="25">
        <f>Raw_Orders!B3572</f>
        <v>3881</v>
      </c>
      <c r="C3572" s="30">
        <f>INT(Raw_Orders!C3572)</f>
        <v>42037</v>
      </c>
      <c r="D3572" s="25">
        <f t="shared" si="165"/>
        <v>2015</v>
      </c>
      <c r="E3572" s="25">
        <f t="shared" si="166"/>
        <v>2</v>
      </c>
      <c r="F3572" s="25" t="str">
        <f t="shared" si="167"/>
        <v>Feb</v>
      </c>
      <c r="G3572" s="25">
        <f>Raw_Orders!G3572</f>
        <v>506</v>
      </c>
      <c r="H3572" s="29">
        <f>Raw_Orders!K3572</f>
        <v>2540.59</v>
      </c>
      <c r="I3572" s="25">
        <f>INDEX(tblAccounts[sales_rep_id],MATCH(B3572,tblAccounts[id],0))</f>
        <v>321980</v>
      </c>
      <c r="J3572" s="25">
        <f>INDEX(tblReps[region_id],MATCH(I3572,tblReps[id],0))</f>
        <v>4</v>
      </c>
      <c r="K3572" s="25" t="str">
        <f>INDEX(tblRegions[name],MATCH(J3572,tblRegions[id],0))</f>
        <v>West</v>
      </c>
    </row>
    <row r="3573" spans="1:11" ht="15" customHeight="1" x14ac:dyDescent="0.3">
      <c r="A3573" s="25">
        <f>Raw_Orders!A3573</f>
        <v>3572</v>
      </c>
      <c r="B3573" s="25">
        <f>Raw_Orders!B3573</f>
        <v>3881</v>
      </c>
      <c r="C3573" s="30">
        <f>INT(Raw_Orders!C3573)</f>
        <v>42066</v>
      </c>
      <c r="D3573" s="25">
        <f t="shared" si="165"/>
        <v>2015</v>
      </c>
      <c r="E3573" s="25">
        <f t="shared" si="166"/>
        <v>3</v>
      </c>
      <c r="F3573" s="25" t="str">
        <f t="shared" si="167"/>
        <v>Mar</v>
      </c>
      <c r="G3573" s="25">
        <f>Raw_Orders!G3573</f>
        <v>511</v>
      </c>
      <c r="H3573" s="29">
        <f>Raw_Orders!K3573</f>
        <v>2602.39</v>
      </c>
      <c r="I3573" s="25">
        <f>INDEX(tblAccounts[sales_rep_id],MATCH(B3573,tblAccounts[id],0))</f>
        <v>321980</v>
      </c>
      <c r="J3573" s="25">
        <f>INDEX(tblReps[region_id],MATCH(I3573,tblReps[id],0))</f>
        <v>4</v>
      </c>
      <c r="K3573" s="25" t="str">
        <f>INDEX(tblRegions[name],MATCH(J3573,tblRegions[id],0))</f>
        <v>West</v>
      </c>
    </row>
    <row r="3574" spans="1:11" ht="15" customHeight="1" x14ac:dyDescent="0.3">
      <c r="A3574" s="25">
        <f>Raw_Orders!A3574</f>
        <v>3573</v>
      </c>
      <c r="B3574" s="25">
        <f>Raw_Orders!B3574</f>
        <v>3881</v>
      </c>
      <c r="C3574" s="30">
        <f>INT(Raw_Orders!C3574)</f>
        <v>42096</v>
      </c>
      <c r="D3574" s="25">
        <f t="shared" si="165"/>
        <v>2015</v>
      </c>
      <c r="E3574" s="25">
        <f t="shared" si="166"/>
        <v>4</v>
      </c>
      <c r="F3574" s="25" t="str">
        <f t="shared" si="167"/>
        <v>Apr</v>
      </c>
      <c r="G3574" s="25">
        <f>Raw_Orders!G3574</f>
        <v>562</v>
      </c>
      <c r="H3574" s="29">
        <f>Raw_Orders!K3574</f>
        <v>2821.88</v>
      </c>
      <c r="I3574" s="25">
        <f>INDEX(tblAccounts[sales_rep_id],MATCH(B3574,tblAccounts[id],0))</f>
        <v>321980</v>
      </c>
      <c r="J3574" s="25">
        <f>INDEX(tblReps[region_id],MATCH(I3574,tblReps[id],0))</f>
        <v>4</v>
      </c>
      <c r="K3574" s="25" t="str">
        <f>INDEX(tblRegions[name],MATCH(J3574,tblRegions[id],0))</f>
        <v>West</v>
      </c>
    </row>
    <row r="3575" spans="1:11" ht="15" customHeight="1" x14ac:dyDescent="0.3">
      <c r="A3575" s="25">
        <f>Raw_Orders!A3575</f>
        <v>3574</v>
      </c>
      <c r="B3575" s="25">
        <f>Raw_Orders!B3575</f>
        <v>3881</v>
      </c>
      <c r="C3575" s="30">
        <f>INT(Raw_Orders!C3575)</f>
        <v>42125</v>
      </c>
      <c r="D3575" s="25">
        <f t="shared" si="165"/>
        <v>2015</v>
      </c>
      <c r="E3575" s="25">
        <f t="shared" si="166"/>
        <v>5</v>
      </c>
      <c r="F3575" s="25" t="str">
        <f t="shared" si="167"/>
        <v>May</v>
      </c>
      <c r="G3575" s="25">
        <f>Raw_Orders!G3575</f>
        <v>421</v>
      </c>
      <c r="H3575" s="29">
        <f>Raw_Orders!K3575</f>
        <v>2170.2600000000002</v>
      </c>
      <c r="I3575" s="25">
        <f>INDEX(tblAccounts[sales_rep_id],MATCH(B3575,tblAccounts[id],0))</f>
        <v>321980</v>
      </c>
      <c r="J3575" s="25">
        <f>INDEX(tblReps[region_id],MATCH(I3575,tblReps[id],0))</f>
        <v>4</v>
      </c>
      <c r="K3575" s="25" t="str">
        <f>INDEX(tblRegions[name],MATCH(J3575,tblRegions[id],0))</f>
        <v>West</v>
      </c>
    </row>
    <row r="3576" spans="1:11" ht="15" customHeight="1" x14ac:dyDescent="0.3">
      <c r="A3576" s="25">
        <f>Raw_Orders!A3576</f>
        <v>3575</v>
      </c>
      <c r="B3576" s="25">
        <f>Raw_Orders!B3576</f>
        <v>3881</v>
      </c>
      <c r="C3576" s="30">
        <f>INT(Raw_Orders!C3576)</f>
        <v>42154</v>
      </c>
      <c r="D3576" s="25">
        <f t="shared" si="165"/>
        <v>2015</v>
      </c>
      <c r="E3576" s="25">
        <f t="shared" si="166"/>
        <v>5</v>
      </c>
      <c r="F3576" s="25" t="str">
        <f t="shared" si="167"/>
        <v>May</v>
      </c>
      <c r="G3576" s="25">
        <f>Raw_Orders!G3576</f>
        <v>515</v>
      </c>
      <c r="H3576" s="29">
        <f>Raw_Orders!K3576</f>
        <v>2569.85</v>
      </c>
      <c r="I3576" s="25">
        <f>INDEX(tblAccounts[sales_rep_id],MATCH(B3576,tblAccounts[id],0))</f>
        <v>321980</v>
      </c>
      <c r="J3576" s="25">
        <f>INDEX(tblReps[region_id],MATCH(I3576,tblReps[id],0))</f>
        <v>4</v>
      </c>
      <c r="K3576" s="25" t="str">
        <f>INDEX(tblRegions[name],MATCH(J3576,tblRegions[id],0))</f>
        <v>West</v>
      </c>
    </row>
    <row r="3577" spans="1:11" ht="15" customHeight="1" x14ac:dyDescent="0.3">
      <c r="A3577" s="25">
        <f>Raw_Orders!A3577</f>
        <v>3576</v>
      </c>
      <c r="B3577" s="25">
        <f>Raw_Orders!B3577</f>
        <v>3881</v>
      </c>
      <c r="C3577" s="30">
        <f>INT(Raw_Orders!C3577)</f>
        <v>42183</v>
      </c>
      <c r="D3577" s="25">
        <f t="shared" si="165"/>
        <v>2015</v>
      </c>
      <c r="E3577" s="25">
        <f t="shared" si="166"/>
        <v>6</v>
      </c>
      <c r="F3577" s="25" t="str">
        <f t="shared" si="167"/>
        <v>Jun</v>
      </c>
      <c r="G3577" s="25">
        <f>Raw_Orders!G3577</f>
        <v>558</v>
      </c>
      <c r="H3577" s="29">
        <f>Raw_Orders!K3577</f>
        <v>2947.1</v>
      </c>
      <c r="I3577" s="25">
        <f>INDEX(tblAccounts[sales_rep_id],MATCH(B3577,tblAccounts[id],0))</f>
        <v>321980</v>
      </c>
      <c r="J3577" s="25">
        <f>INDEX(tblReps[region_id],MATCH(I3577,tblReps[id],0))</f>
        <v>4</v>
      </c>
      <c r="K3577" s="25" t="str">
        <f>INDEX(tblRegions[name],MATCH(J3577,tblRegions[id],0))</f>
        <v>West</v>
      </c>
    </row>
    <row r="3578" spans="1:11" ht="15" customHeight="1" x14ac:dyDescent="0.3">
      <c r="A3578" s="25">
        <f>Raw_Orders!A3578</f>
        <v>3577</v>
      </c>
      <c r="B3578" s="25">
        <f>Raw_Orders!B3578</f>
        <v>3881</v>
      </c>
      <c r="C3578" s="30">
        <f>INT(Raw_Orders!C3578)</f>
        <v>42212</v>
      </c>
      <c r="D3578" s="25">
        <f t="shared" si="165"/>
        <v>2015</v>
      </c>
      <c r="E3578" s="25">
        <f t="shared" si="166"/>
        <v>7</v>
      </c>
      <c r="F3578" s="25" t="str">
        <f t="shared" si="167"/>
        <v>Jul</v>
      </c>
      <c r="G3578" s="25">
        <f>Raw_Orders!G3578</f>
        <v>577</v>
      </c>
      <c r="H3578" s="29">
        <f>Raw_Orders!K3578</f>
        <v>3061.73</v>
      </c>
      <c r="I3578" s="25">
        <f>INDEX(tblAccounts[sales_rep_id],MATCH(B3578,tblAccounts[id],0))</f>
        <v>321980</v>
      </c>
      <c r="J3578" s="25">
        <f>INDEX(tblReps[region_id],MATCH(I3578,tblReps[id],0))</f>
        <v>4</v>
      </c>
      <c r="K3578" s="25" t="str">
        <f>INDEX(tblRegions[name],MATCH(J3578,tblRegions[id],0))</f>
        <v>West</v>
      </c>
    </row>
    <row r="3579" spans="1:11" ht="15" customHeight="1" x14ac:dyDescent="0.3">
      <c r="A3579" s="25">
        <f>Raw_Orders!A3579</f>
        <v>3578</v>
      </c>
      <c r="B3579" s="25">
        <f>Raw_Orders!B3579</f>
        <v>3881</v>
      </c>
      <c r="C3579" s="30">
        <f>INT(Raw_Orders!C3579)</f>
        <v>42271</v>
      </c>
      <c r="D3579" s="25">
        <f t="shared" si="165"/>
        <v>2015</v>
      </c>
      <c r="E3579" s="25">
        <f t="shared" si="166"/>
        <v>9</v>
      </c>
      <c r="F3579" s="25" t="str">
        <f t="shared" si="167"/>
        <v>Sep</v>
      </c>
      <c r="G3579" s="25">
        <f>Raw_Orders!G3579</f>
        <v>684</v>
      </c>
      <c r="H3579" s="29">
        <f>Raw_Orders!K3579</f>
        <v>3965.2</v>
      </c>
      <c r="I3579" s="25">
        <f>INDEX(tblAccounts[sales_rep_id],MATCH(B3579,tblAccounts[id],0))</f>
        <v>321980</v>
      </c>
      <c r="J3579" s="25">
        <f>INDEX(tblReps[region_id],MATCH(I3579,tblReps[id],0))</f>
        <v>4</v>
      </c>
      <c r="K3579" s="25" t="str">
        <f>INDEX(tblRegions[name],MATCH(J3579,tblRegions[id],0))</f>
        <v>West</v>
      </c>
    </row>
    <row r="3580" spans="1:11" ht="15" customHeight="1" x14ac:dyDescent="0.3">
      <c r="A3580" s="25">
        <f>Raw_Orders!A3580</f>
        <v>3579</v>
      </c>
      <c r="B3580" s="25">
        <f>Raw_Orders!B3580</f>
        <v>3881</v>
      </c>
      <c r="C3580" s="30">
        <f>INT(Raw_Orders!C3580)</f>
        <v>42301</v>
      </c>
      <c r="D3580" s="25">
        <f t="shared" si="165"/>
        <v>2015</v>
      </c>
      <c r="E3580" s="25">
        <f t="shared" si="166"/>
        <v>10</v>
      </c>
      <c r="F3580" s="25" t="str">
        <f t="shared" si="167"/>
        <v>Oct</v>
      </c>
      <c r="G3580" s="25">
        <f>Raw_Orders!G3580</f>
        <v>2388</v>
      </c>
      <c r="H3580" s="29">
        <f>Raw_Orders!K3580</f>
        <v>16631.12</v>
      </c>
      <c r="I3580" s="25">
        <f>INDEX(tblAccounts[sales_rep_id],MATCH(B3580,tblAccounts[id],0))</f>
        <v>321980</v>
      </c>
      <c r="J3580" s="25">
        <f>INDEX(tblReps[region_id],MATCH(I3580,tblReps[id],0))</f>
        <v>4</v>
      </c>
      <c r="K3580" s="25" t="str">
        <f>INDEX(tblRegions[name],MATCH(J3580,tblRegions[id],0))</f>
        <v>West</v>
      </c>
    </row>
    <row r="3581" spans="1:11" ht="15" customHeight="1" x14ac:dyDescent="0.3">
      <c r="A3581" s="25">
        <f>Raw_Orders!A3581</f>
        <v>3580</v>
      </c>
      <c r="B3581" s="25">
        <f>Raw_Orders!B3581</f>
        <v>3881</v>
      </c>
      <c r="C3581" s="30">
        <f>INT(Raw_Orders!C3581)</f>
        <v>42331</v>
      </c>
      <c r="D3581" s="25">
        <f t="shared" si="165"/>
        <v>2015</v>
      </c>
      <c r="E3581" s="25">
        <f t="shared" si="166"/>
        <v>11</v>
      </c>
      <c r="F3581" s="25" t="str">
        <f t="shared" si="167"/>
        <v>Nov</v>
      </c>
      <c r="G3581" s="25">
        <f>Raw_Orders!G3581</f>
        <v>601</v>
      </c>
      <c r="H3581" s="29">
        <f>Raw_Orders!K3581</f>
        <v>3282.52</v>
      </c>
      <c r="I3581" s="25">
        <f>INDEX(tblAccounts[sales_rep_id],MATCH(B3581,tblAccounts[id],0))</f>
        <v>321980</v>
      </c>
      <c r="J3581" s="25">
        <f>INDEX(tblReps[region_id],MATCH(I3581,tblReps[id],0))</f>
        <v>4</v>
      </c>
      <c r="K3581" s="25" t="str">
        <f>INDEX(tblRegions[name],MATCH(J3581,tblRegions[id],0))</f>
        <v>West</v>
      </c>
    </row>
    <row r="3582" spans="1:11" ht="15" customHeight="1" x14ac:dyDescent="0.3">
      <c r="A3582" s="25">
        <f>Raw_Orders!A3582</f>
        <v>3581</v>
      </c>
      <c r="B3582" s="25">
        <f>Raw_Orders!B3582</f>
        <v>3881</v>
      </c>
      <c r="C3582" s="30">
        <f>INT(Raw_Orders!C3582)</f>
        <v>42360</v>
      </c>
      <c r="D3582" s="25">
        <f t="shared" si="165"/>
        <v>2015</v>
      </c>
      <c r="E3582" s="25">
        <f t="shared" si="166"/>
        <v>12</v>
      </c>
      <c r="F3582" s="25" t="str">
        <f t="shared" si="167"/>
        <v>Dec</v>
      </c>
      <c r="G3582" s="25">
        <f>Raw_Orders!G3582</f>
        <v>555</v>
      </c>
      <c r="H3582" s="29">
        <f>Raw_Orders!K3582</f>
        <v>2938.25</v>
      </c>
      <c r="I3582" s="25">
        <f>INDEX(tblAccounts[sales_rep_id],MATCH(B3582,tblAccounts[id],0))</f>
        <v>321980</v>
      </c>
      <c r="J3582" s="25">
        <f>INDEX(tblReps[region_id],MATCH(I3582,tblReps[id],0))</f>
        <v>4</v>
      </c>
      <c r="K3582" s="25" t="str">
        <f>INDEX(tblRegions[name],MATCH(J3582,tblRegions[id],0))</f>
        <v>West</v>
      </c>
    </row>
    <row r="3583" spans="1:11" ht="15" customHeight="1" x14ac:dyDescent="0.3">
      <c r="A3583" s="25">
        <f>Raw_Orders!A3583</f>
        <v>3582</v>
      </c>
      <c r="B3583" s="25">
        <f>Raw_Orders!B3583</f>
        <v>3881</v>
      </c>
      <c r="C3583" s="30">
        <f>INT(Raw_Orders!C3583)</f>
        <v>42389</v>
      </c>
      <c r="D3583" s="25">
        <f t="shared" si="165"/>
        <v>2016</v>
      </c>
      <c r="E3583" s="25">
        <f t="shared" si="166"/>
        <v>1</v>
      </c>
      <c r="F3583" s="25" t="str">
        <f t="shared" si="167"/>
        <v>Jan</v>
      </c>
      <c r="G3583" s="25">
        <f>Raw_Orders!G3583</f>
        <v>473</v>
      </c>
      <c r="H3583" s="29">
        <f>Raw_Orders!K3583</f>
        <v>2463.56</v>
      </c>
      <c r="I3583" s="25">
        <f>INDEX(tblAccounts[sales_rep_id],MATCH(B3583,tblAccounts[id],0))</f>
        <v>321980</v>
      </c>
      <c r="J3583" s="25">
        <f>INDEX(tblReps[region_id],MATCH(I3583,tblReps[id],0))</f>
        <v>4</v>
      </c>
      <c r="K3583" s="25" t="str">
        <f>INDEX(tblRegions[name],MATCH(J3583,tblRegions[id],0))</f>
        <v>West</v>
      </c>
    </row>
    <row r="3584" spans="1:11" ht="15" customHeight="1" x14ac:dyDescent="0.3">
      <c r="A3584" s="25">
        <f>Raw_Orders!A3584</f>
        <v>3583</v>
      </c>
      <c r="B3584" s="25">
        <f>Raw_Orders!B3584</f>
        <v>3881</v>
      </c>
      <c r="C3584" s="30">
        <f>INT(Raw_Orders!C3584)</f>
        <v>42418</v>
      </c>
      <c r="D3584" s="25">
        <f t="shared" si="165"/>
        <v>2016</v>
      </c>
      <c r="E3584" s="25">
        <f t="shared" si="166"/>
        <v>2</v>
      </c>
      <c r="F3584" s="25" t="str">
        <f t="shared" si="167"/>
        <v>Feb</v>
      </c>
      <c r="G3584" s="25">
        <f>Raw_Orders!G3584</f>
        <v>504</v>
      </c>
      <c r="H3584" s="29">
        <f>Raw_Orders!K3584</f>
        <v>2518.09</v>
      </c>
      <c r="I3584" s="25">
        <f>INDEX(tblAccounts[sales_rep_id],MATCH(B3584,tblAccounts[id],0))</f>
        <v>321980</v>
      </c>
      <c r="J3584" s="25">
        <f>INDEX(tblReps[region_id],MATCH(I3584,tblReps[id],0))</f>
        <v>4</v>
      </c>
      <c r="K3584" s="25" t="str">
        <f>INDEX(tblRegions[name],MATCH(J3584,tblRegions[id],0))</f>
        <v>West</v>
      </c>
    </row>
    <row r="3585" spans="1:11" ht="15" customHeight="1" x14ac:dyDescent="0.3">
      <c r="A3585" s="25">
        <f>Raw_Orders!A3585</f>
        <v>3584</v>
      </c>
      <c r="B3585" s="25">
        <f>Raw_Orders!B3585</f>
        <v>3881</v>
      </c>
      <c r="C3585" s="30">
        <f>INT(Raw_Orders!C3585)</f>
        <v>42447</v>
      </c>
      <c r="D3585" s="25">
        <f t="shared" si="165"/>
        <v>2016</v>
      </c>
      <c r="E3585" s="25">
        <f t="shared" si="166"/>
        <v>3</v>
      </c>
      <c r="F3585" s="25" t="str">
        <f t="shared" si="167"/>
        <v>Mar</v>
      </c>
      <c r="G3585" s="25">
        <f>Raw_Orders!G3585</f>
        <v>539</v>
      </c>
      <c r="H3585" s="29">
        <f>Raw_Orders!K3585</f>
        <v>2689.61</v>
      </c>
      <c r="I3585" s="25">
        <f>INDEX(tblAccounts[sales_rep_id],MATCH(B3585,tblAccounts[id],0))</f>
        <v>321980</v>
      </c>
      <c r="J3585" s="25">
        <f>INDEX(tblReps[region_id],MATCH(I3585,tblReps[id],0))</f>
        <v>4</v>
      </c>
      <c r="K3585" s="25" t="str">
        <f>INDEX(tblRegions[name],MATCH(J3585,tblRegions[id],0))</f>
        <v>West</v>
      </c>
    </row>
    <row r="3586" spans="1:11" ht="15" customHeight="1" x14ac:dyDescent="0.3">
      <c r="A3586" s="25">
        <f>Raw_Orders!A3586</f>
        <v>3585</v>
      </c>
      <c r="B3586" s="25">
        <f>Raw_Orders!B3586</f>
        <v>3891</v>
      </c>
      <c r="C3586" s="30">
        <f>INT(Raw_Orders!C3586)</f>
        <v>42706</v>
      </c>
      <c r="D3586" s="25">
        <f t="shared" ref="D3586:D3649" si="168">YEAR(C3586)</f>
        <v>2016</v>
      </c>
      <c r="E3586" s="25">
        <f t="shared" ref="E3586:E3649" si="169">MONTH(C3586)</f>
        <v>12</v>
      </c>
      <c r="F3586" s="25" t="str">
        <f t="shared" ref="F3586:F3649" si="170">TEXT(C3586,"mmm")</f>
        <v>Dec</v>
      </c>
      <c r="G3586" s="25">
        <f>Raw_Orders!G3586</f>
        <v>563</v>
      </c>
      <c r="H3586" s="29">
        <f>Raw_Orders!K3586</f>
        <v>2844.37</v>
      </c>
      <c r="I3586" s="25">
        <f>INDEX(tblAccounts[sales_rep_id],MATCH(B3586,tblAccounts[id],0))</f>
        <v>321990</v>
      </c>
      <c r="J3586" s="25">
        <f>INDEX(tblReps[region_id],MATCH(I3586,tblReps[id],0))</f>
        <v>4</v>
      </c>
      <c r="K3586" s="25" t="str">
        <f>INDEX(tblRegions[name],MATCH(J3586,tblRegions[id],0))</f>
        <v>West</v>
      </c>
    </row>
    <row r="3587" spans="1:11" ht="15" customHeight="1" x14ac:dyDescent="0.3">
      <c r="A3587" s="25">
        <f>Raw_Orders!A3587</f>
        <v>3586</v>
      </c>
      <c r="B3587" s="25">
        <f>Raw_Orders!B3587</f>
        <v>3891</v>
      </c>
      <c r="C3587" s="30">
        <f>INT(Raw_Orders!C3587)</f>
        <v>42735</v>
      </c>
      <c r="D3587" s="25">
        <f t="shared" si="168"/>
        <v>2016</v>
      </c>
      <c r="E3587" s="25">
        <f t="shared" si="169"/>
        <v>12</v>
      </c>
      <c r="F3587" s="25" t="str">
        <f t="shared" si="170"/>
        <v>Dec</v>
      </c>
      <c r="G3587" s="25">
        <f>Raw_Orders!G3587</f>
        <v>486</v>
      </c>
      <c r="H3587" s="29">
        <f>Raw_Orders!K3587</f>
        <v>2425.14</v>
      </c>
      <c r="I3587" s="25">
        <f>INDEX(tblAccounts[sales_rep_id],MATCH(B3587,tblAccounts[id],0))</f>
        <v>321990</v>
      </c>
      <c r="J3587" s="25">
        <f>INDEX(tblReps[region_id],MATCH(I3587,tblReps[id],0))</f>
        <v>4</v>
      </c>
      <c r="K3587" s="25" t="str">
        <f>INDEX(tblRegions[name],MATCH(J3587,tblRegions[id],0))</f>
        <v>West</v>
      </c>
    </row>
    <row r="3588" spans="1:11" ht="15" customHeight="1" x14ac:dyDescent="0.3">
      <c r="A3588" s="25">
        <f>Raw_Orders!A3588</f>
        <v>3587</v>
      </c>
      <c r="B3588" s="25">
        <f>Raw_Orders!B3588</f>
        <v>3901</v>
      </c>
      <c r="C3588" s="30">
        <f>INT(Raw_Orders!C3588)</f>
        <v>42557</v>
      </c>
      <c r="D3588" s="25">
        <f t="shared" si="168"/>
        <v>2016</v>
      </c>
      <c r="E3588" s="25">
        <f t="shared" si="169"/>
        <v>7</v>
      </c>
      <c r="F3588" s="25" t="str">
        <f t="shared" si="170"/>
        <v>Jul</v>
      </c>
      <c r="G3588" s="25">
        <f>Raw_Orders!G3588</f>
        <v>169</v>
      </c>
      <c r="H3588" s="29">
        <f>Raw_Orders!K3588</f>
        <v>863.31</v>
      </c>
      <c r="I3588" s="25">
        <f>INDEX(tblAccounts[sales_rep_id],MATCH(B3588,tblAccounts[id],0))</f>
        <v>321900</v>
      </c>
      <c r="J3588" s="25">
        <f>INDEX(tblReps[region_id],MATCH(I3588,tblReps[id],0))</f>
        <v>4</v>
      </c>
      <c r="K3588" s="25" t="str">
        <f>INDEX(tblRegions[name],MATCH(J3588,tblRegions[id],0))</f>
        <v>West</v>
      </c>
    </row>
    <row r="3589" spans="1:11" ht="15" customHeight="1" x14ac:dyDescent="0.3">
      <c r="A3589" s="25">
        <f>Raw_Orders!A3589</f>
        <v>3588</v>
      </c>
      <c r="B3589" s="25">
        <f>Raw_Orders!B3589</f>
        <v>3901</v>
      </c>
      <c r="C3589" s="30">
        <f>INT(Raw_Orders!C3589)</f>
        <v>42587</v>
      </c>
      <c r="D3589" s="25">
        <f t="shared" si="168"/>
        <v>2016</v>
      </c>
      <c r="E3589" s="25">
        <f t="shared" si="169"/>
        <v>8</v>
      </c>
      <c r="F3589" s="25" t="str">
        <f t="shared" si="170"/>
        <v>Aug</v>
      </c>
      <c r="G3589" s="25">
        <f>Raw_Orders!G3589</f>
        <v>193</v>
      </c>
      <c r="H3589" s="29">
        <f>Raw_Orders!K3589</f>
        <v>1096.97</v>
      </c>
      <c r="I3589" s="25">
        <f>INDEX(tblAccounts[sales_rep_id],MATCH(B3589,tblAccounts[id],0))</f>
        <v>321900</v>
      </c>
      <c r="J3589" s="25">
        <f>INDEX(tblReps[region_id],MATCH(I3589,tblReps[id],0))</f>
        <v>4</v>
      </c>
      <c r="K3589" s="25" t="str">
        <f>INDEX(tblRegions[name],MATCH(J3589,tblRegions[id],0))</f>
        <v>West</v>
      </c>
    </row>
    <row r="3590" spans="1:11" ht="15" customHeight="1" x14ac:dyDescent="0.3">
      <c r="A3590" s="25">
        <f>Raw_Orders!A3590</f>
        <v>3589</v>
      </c>
      <c r="B3590" s="25">
        <f>Raw_Orders!B3590</f>
        <v>3901</v>
      </c>
      <c r="C3590" s="30">
        <f>INT(Raw_Orders!C3590)</f>
        <v>42616</v>
      </c>
      <c r="D3590" s="25">
        <f t="shared" si="168"/>
        <v>2016</v>
      </c>
      <c r="E3590" s="25">
        <f t="shared" si="169"/>
        <v>9</v>
      </c>
      <c r="F3590" s="25" t="str">
        <f t="shared" si="170"/>
        <v>Sep</v>
      </c>
      <c r="G3590" s="25">
        <f>Raw_Orders!G3590</f>
        <v>163</v>
      </c>
      <c r="H3590" s="29">
        <f>Raw_Orders!K3590</f>
        <v>850.93</v>
      </c>
      <c r="I3590" s="25">
        <f>INDEX(tblAccounts[sales_rep_id],MATCH(B3590,tblAccounts[id],0))</f>
        <v>321900</v>
      </c>
      <c r="J3590" s="25">
        <f>INDEX(tblReps[region_id],MATCH(I3590,tblReps[id],0))</f>
        <v>4</v>
      </c>
      <c r="K3590" s="25" t="str">
        <f>INDEX(tblRegions[name],MATCH(J3590,tblRegions[id],0))</f>
        <v>West</v>
      </c>
    </row>
    <row r="3591" spans="1:11" ht="15" customHeight="1" x14ac:dyDescent="0.3">
      <c r="A3591" s="25">
        <f>Raw_Orders!A3591</f>
        <v>3590</v>
      </c>
      <c r="B3591" s="25">
        <f>Raw_Orders!B3591</f>
        <v>3901</v>
      </c>
      <c r="C3591" s="30">
        <f>INT(Raw_Orders!C3591)</f>
        <v>42646</v>
      </c>
      <c r="D3591" s="25">
        <f t="shared" si="168"/>
        <v>2016</v>
      </c>
      <c r="E3591" s="25">
        <f t="shared" si="169"/>
        <v>10</v>
      </c>
      <c r="F3591" s="25" t="str">
        <f t="shared" si="170"/>
        <v>Oct</v>
      </c>
      <c r="G3591" s="25">
        <f>Raw_Orders!G3591</f>
        <v>154</v>
      </c>
      <c r="H3591" s="29">
        <f>Raw_Orders!K3591</f>
        <v>783.46</v>
      </c>
      <c r="I3591" s="25">
        <f>INDEX(tblAccounts[sales_rep_id],MATCH(B3591,tblAccounts[id],0))</f>
        <v>321900</v>
      </c>
      <c r="J3591" s="25">
        <f>INDEX(tblReps[region_id],MATCH(I3591,tblReps[id],0))</f>
        <v>4</v>
      </c>
      <c r="K3591" s="25" t="str">
        <f>INDEX(tblRegions[name],MATCH(J3591,tblRegions[id],0))</f>
        <v>West</v>
      </c>
    </row>
    <row r="3592" spans="1:11" ht="15" customHeight="1" x14ac:dyDescent="0.3">
      <c r="A3592" s="25">
        <f>Raw_Orders!A3592</f>
        <v>3591</v>
      </c>
      <c r="B3592" s="25">
        <f>Raw_Orders!B3592</f>
        <v>3901</v>
      </c>
      <c r="C3592" s="30">
        <f>INT(Raw_Orders!C3592)</f>
        <v>42676</v>
      </c>
      <c r="D3592" s="25">
        <f t="shared" si="168"/>
        <v>2016</v>
      </c>
      <c r="E3592" s="25">
        <f t="shared" si="169"/>
        <v>11</v>
      </c>
      <c r="F3592" s="25" t="str">
        <f t="shared" si="170"/>
        <v>Nov</v>
      </c>
      <c r="G3592" s="25">
        <f>Raw_Orders!G3592</f>
        <v>169</v>
      </c>
      <c r="H3592" s="29">
        <f>Raw_Orders!K3592</f>
        <v>912.15</v>
      </c>
      <c r="I3592" s="25">
        <f>INDEX(tblAccounts[sales_rep_id],MATCH(B3592,tblAccounts[id],0))</f>
        <v>321900</v>
      </c>
      <c r="J3592" s="25">
        <f>INDEX(tblReps[region_id],MATCH(I3592,tblReps[id],0))</f>
        <v>4</v>
      </c>
      <c r="K3592" s="25" t="str">
        <f>INDEX(tblRegions[name],MATCH(J3592,tblRegions[id],0))</f>
        <v>West</v>
      </c>
    </row>
    <row r="3593" spans="1:11" ht="15" customHeight="1" x14ac:dyDescent="0.3">
      <c r="A3593" s="25">
        <f>Raw_Orders!A3593</f>
        <v>3592</v>
      </c>
      <c r="B3593" s="25">
        <f>Raw_Orders!B3593</f>
        <v>3901</v>
      </c>
      <c r="C3593" s="30">
        <f>INT(Raw_Orders!C3593)</f>
        <v>42736</v>
      </c>
      <c r="D3593" s="25">
        <f t="shared" si="168"/>
        <v>2017</v>
      </c>
      <c r="E3593" s="25">
        <f t="shared" si="169"/>
        <v>1</v>
      </c>
      <c r="F3593" s="25" t="str">
        <f t="shared" si="170"/>
        <v>Jan</v>
      </c>
      <c r="G3593" s="25">
        <f>Raw_Orders!G3593</f>
        <v>224</v>
      </c>
      <c r="H3593" s="29">
        <f>Raw_Orders!K3593</f>
        <v>1402.59</v>
      </c>
      <c r="I3593" s="25">
        <f>INDEX(tblAccounts[sales_rep_id],MATCH(B3593,tblAccounts[id],0))</f>
        <v>321900</v>
      </c>
      <c r="J3593" s="25">
        <f>INDEX(tblReps[region_id],MATCH(I3593,tblReps[id],0))</f>
        <v>4</v>
      </c>
      <c r="K3593" s="25" t="str">
        <f>INDEX(tblRegions[name],MATCH(J3593,tblRegions[id],0))</f>
        <v>West</v>
      </c>
    </row>
    <row r="3594" spans="1:11" ht="15" customHeight="1" x14ac:dyDescent="0.3">
      <c r="A3594" s="25">
        <f>Raw_Orders!A3594</f>
        <v>3593</v>
      </c>
      <c r="B3594" s="25">
        <f>Raw_Orders!B3594</f>
        <v>3911</v>
      </c>
      <c r="C3594" s="30">
        <f>INT(Raw_Orders!C3594)</f>
        <v>41640</v>
      </c>
      <c r="D3594" s="25">
        <f t="shared" si="168"/>
        <v>2014</v>
      </c>
      <c r="E3594" s="25">
        <f t="shared" si="169"/>
        <v>1</v>
      </c>
      <c r="F3594" s="25" t="str">
        <f t="shared" si="170"/>
        <v>Jan</v>
      </c>
      <c r="G3594" s="25">
        <f>Raw_Orders!G3594</f>
        <v>512</v>
      </c>
      <c r="H3594" s="29">
        <f>Raw_Orders!K3594</f>
        <v>2620.61</v>
      </c>
      <c r="I3594" s="25">
        <f>INDEX(tblAccounts[sales_rep_id],MATCH(B3594,tblAccounts[id],0))</f>
        <v>321910</v>
      </c>
      <c r="J3594" s="25">
        <f>INDEX(tblReps[region_id],MATCH(I3594,tblReps[id],0))</f>
        <v>4</v>
      </c>
      <c r="K3594" s="25" t="str">
        <f>INDEX(tblRegions[name],MATCH(J3594,tblRegions[id],0))</f>
        <v>West</v>
      </c>
    </row>
    <row r="3595" spans="1:11" ht="15" customHeight="1" x14ac:dyDescent="0.3">
      <c r="A3595" s="25">
        <f>Raw_Orders!A3595</f>
        <v>3594</v>
      </c>
      <c r="B3595" s="25">
        <f>Raw_Orders!B3595</f>
        <v>3911</v>
      </c>
      <c r="C3595" s="30">
        <f>INT(Raw_Orders!C3595)</f>
        <v>41669</v>
      </c>
      <c r="D3595" s="25">
        <f t="shared" si="168"/>
        <v>2014</v>
      </c>
      <c r="E3595" s="25">
        <f t="shared" si="169"/>
        <v>1</v>
      </c>
      <c r="F3595" s="25" t="str">
        <f t="shared" si="170"/>
        <v>Jan</v>
      </c>
      <c r="G3595" s="25">
        <f>Raw_Orders!G3595</f>
        <v>529</v>
      </c>
      <c r="H3595" s="29">
        <f>Raw_Orders!K3595</f>
        <v>2639.71</v>
      </c>
      <c r="I3595" s="25">
        <f>INDEX(tblAccounts[sales_rep_id],MATCH(B3595,tblAccounts[id],0))</f>
        <v>321910</v>
      </c>
      <c r="J3595" s="25">
        <f>INDEX(tblReps[region_id],MATCH(I3595,tblReps[id],0))</f>
        <v>4</v>
      </c>
      <c r="K3595" s="25" t="str">
        <f>INDEX(tblRegions[name],MATCH(J3595,tblRegions[id],0))</f>
        <v>West</v>
      </c>
    </row>
    <row r="3596" spans="1:11" ht="15" customHeight="1" x14ac:dyDescent="0.3">
      <c r="A3596" s="25">
        <f>Raw_Orders!A3596</f>
        <v>3595</v>
      </c>
      <c r="B3596" s="25">
        <f>Raw_Orders!B3596</f>
        <v>3911</v>
      </c>
      <c r="C3596" s="30">
        <f>INT(Raw_Orders!C3596)</f>
        <v>41698</v>
      </c>
      <c r="D3596" s="25">
        <f t="shared" si="168"/>
        <v>2014</v>
      </c>
      <c r="E3596" s="25">
        <f t="shared" si="169"/>
        <v>2</v>
      </c>
      <c r="F3596" s="25" t="str">
        <f t="shared" si="170"/>
        <v>Feb</v>
      </c>
      <c r="G3596" s="25">
        <f>Raw_Orders!G3596</f>
        <v>569</v>
      </c>
      <c r="H3596" s="29">
        <f>Raw_Orders!K3596</f>
        <v>3050.85</v>
      </c>
      <c r="I3596" s="25">
        <f>INDEX(tblAccounts[sales_rep_id],MATCH(B3596,tblAccounts[id],0))</f>
        <v>321910</v>
      </c>
      <c r="J3596" s="25">
        <f>INDEX(tblReps[region_id],MATCH(I3596,tblReps[id],0))</f>
        <v>4</v>
      </c>
      <c r="K3596" s="25" t="str">
        <f>INDEX(tblRegions[name],MATCH(J3596,tblRegions[id],0))</f>
        <v>West</v>
      </c>
    </row>
    <row r="3597" spans="1:11" ht="15" customHeight="1" x14ac:dyDescent="0.3">
      <c r="A3597" s="25">
        <f>Raw_Orders!A3597</f>
        <v>3596</v>
      </c>
      <c r="B3597" s="25">
        <f>Raw_Orders!B3597</f>
        <v>3911</v>
      </c>
      <c r="C3597" s="30">
        <f>INT(Raw_Orders!C3597)</f>
        <v>41727</v>
      </c>
      <c r="D3597" s="25">
        <f t="shared" si="168"/>
        <v>2014</v>
      </c>
      <c r="E3597" s="25">
        <f t="shared" si="169"/>
        <v>3</v>
      </c>
      <c r="F3597" s="25" t="str">
        <f t="shared" si="170"/>
        <v>Mar</v>
      </c>
      <c r="G3597" s="25">
        <f>Raw_Orders!G3597</f>
        <v>516</v>
      </c>
      <c r="H3597" s="29">
        <f>Raw_Orders!K3597</f>
        <v>2663.62</v>
      </c>
      <c r="I3597" s="25">
        <f>INDEX(tblAccounts[sales_rep_id],MATCH(B3597,tblAccounts[id],0))</f>
        <v>321910</v>
      </c>
      <c r="J3597" s="25">
        <f>INDEX(tblReps[region_id],MATCH(I3597,tblReps[id],0))</f>
        <v>4</v>
      </c>
      <c r="K3597" s="25" t="str">
        <f>INDEX(tblRegions[name],MATCH(J3597,tblRegions[id],0))</f>
        <v>West</v>
      </c>
    </row>
    <row r="3598" spans="1:11" ht="15" customHeight="1" x14ac:dyDescent="0.3">
      <c r="A3598" s="25">
        <f>Raw_Orders!A3598</f>
        <v>3597</v>
      </c>
      <c r="B3598" s="25">
        <f>Raw_Orders!B3598</f>
        <v>3911</v>
      </c>
      <c r="C3598" s="30">
        <f>INT(Raw_Orders!C3598)</f>
        <v>41756</v>
      </c>
      <c r="D3598" s="25">
        <f t="shared" si="168"/>
        <v>2014</v>
      </c>
      <c r="E3598" s="25">
        <f t="shared" si="169"/>
        <v>4</v>
      </c>
      <c r="F3598" s="25" t="str">
        <f t="shared" si="170"/>
        <v>Apr</v>
      </c>
      <c r="G3598" s="25">
        <f>Raw_Orders!G3598</f>
        <v>482</v>
      </c>
      <c r="H3598" s="29">
        <f>Raw_Orders!K3598</f>
        <v>2515.9299999999998</v>
      </c>
      <c r="I3598" s="25">
        <f>INDEX(tblAccounts[sales_rep_id],MATCH(B3598,tblAccounts[id],0))</f>
        <v>321910</v>
      </c>
      <c r="J3598" s="25">
        <f>INDEX(tblReps[region_id],MATCH(I3598,tblReps[id],0))</f>
        <v>4</v>
      </c>
      <c r="K3598" s="25" t="str">
        <f>INDEX(tblRegions[name],MATCH(J3598,tblRegions[id],0))</f>
        <v>West</v>
      </c>
    </row>
    <row r="3599" spans="1:11" ht="15" customHeight="1" x14ac:dyDescent="0.3">
      <c r="A3599" s="25">
        <f>Raw_Orders!A3599</f>
        <v>3598</v>
      </c>
      <c r="B3599" s="25">
        <f>Raw_Orders!B3599</f>
        <v>3911</v>
      </c>
      <c r="C3599" s="30">
        <f>INT(Raw_Orders!C3599)</f>
        <v>41786</v>
      </c>
      <c r="D3599" s="25">
        <f t="shared" si="168"/>
        <v>2014</v>
      </c>
      <c r="E3599" s="25">
        <f t="shared" si="169"/>
        <v>5</v>
      </c>
      <c r="F3599" s="25" t="str">
        <f t="shared" si="170"/>
        <v>May</v>
      </c>
      <c r="G3599" s="25">
        <f>Raw_Orders!G3599</f>
        <v>529</v>
      </c>
      <c r="H3599" s="29">
        <f>Raw_Orders!K3599</f>
        <v>2707.31</v>
      </c>
      <c r="I3599" s="25">
        <f>INDEX(tblAccounts[sales_rep_id],MATCH(B3599,tblAccounts[id],0))</f>
        <v>321910</v>
      </c>
      <c r="J3599" s="25">
        <f>INDEX(tblReps[region_id],MATCH(I3599,tblReps[id],0))</f>
        <v>4</v>
      </c>
      <c r="K3599" s="25" t="str">
        <f>INDEX(tblRegions[name],MATCH(J3599,tblRegions[id],0))</f>
        <v>West</v>
      </c>
    </row>
    <row r="3600" spans="1:11" ht="15" customHeight="1" x14ac:dyDescent="0.3">
      <c r="A3600" s="25">
        <f>Raw_Orders!A3600</f>
        <v>3599</v>
      </c>
      <c r="B3600" s="25">
        <f>Raw_Orders!B3600</f>
        <v>3911</v>
      </c>
      <c r="C3600" s="30">
        <f>INT(Raw_Orders!C3600)</f>
        <v>41815</v>
      </c>
      <c r="D3600" s="25">
        <f t="shared" si="168"/>
        <v>2014</v>
      </c>
      <c r="E3600" s="25">
        <f t="shared" si="169"/>
        <v>6</v>
      </c>
      <c r="F3600" s="25" t="str">
        <f t="shared" si="170"/>
        <v>Jun</v>
      </c>
      <c r="G3600" s="25">
        <f>Raw_Orders!G3600</f>
        <v>558</v>
      </c>
      <c r="H3600" s="29">
        <f>Raw_Orders!K3600</f>
        <v>2844.5</v>
      </c>
      <c r="I3600" s="25">
        <f>INDEX(tblAccounts[sales_rep_id],MATCH(B3600,tblAccounts[id],0))</f>
        <v>321910</v>
      </c>
      <c r="J3600" s="25">
        <f>INDEX(tblReps[region_id],MATCH(I3600,tblReps[id],0))</f>
        <v>4</v>
      </c>
      <c r="K3600" s="25" t="str">
        <f>INDEX(tblRegions[name],MATCH(J3600,tblRegions[id],0))</f>
        <v>West</v>
      </c>
    </row>
    <row r="3601" spans="1:11" ht="15" customHeight="1" x14ac:dyDescent="0.3">
      <c r="A3601" s="25">
        <f>Raw_Orders!A3601</f>
        <v>3600</v>
      </c>
      <c r="B3601" s="25">
        <f>Raw_Orders!B3601</f>
        <v>3911</v>
      </c>
      <c r="C3601" s="30">
        <f>INT(Raw_Orders!C3601)</f>
        <v>41844</v>
      </c>
      <c r="D3601" s="25">
        <f t="shared" si="168"/>
        <v>2014</v>
      </c>
      <c r="E3601" s="25">
        <f t="shared" si="169"/>
        <v>7</v>
      </c>
      <c r="F3601" s="25" t="str">
        <f t="shared" si="170"/>
        <v>Jul</v>
      </c>
      <c r="G3601" s="25">
        <f>Raw_Orders!G3601</f>
        <v>603</v>
      </c>
      <c r="H3601" s="29">
        <f>Raw_Orders!K3601</f>
        <v>3401.4</v>
      </c>
      <c r="I3601" s="25">
        <f>INDEX(tblAccounts[sales_rep_id],MATCH(B3601,tblAccounts[id],0))</f>
        <v>321910</v>
      </c>
      <c r="J3601" s="25">
        <f>INDEX(tblReps[region_id],MATCH(I3601,tblReps[id],0))</f>
        <v>4</v>
      </c>
      <c r="K3601" s="25" t="str">
        <f>INDEX(tblRegions[name],MATCH(J3601,tblRegions[id],0))</f>
        <v>West</v>
      </c>
    </row>
    <row r="3602" spans="1:11" ht="15" customHeight="1" x14ac:dyDescent="0.3">
      <c r="A3602" s="25">
        <f>Raw_Orders!A3602</f>
        <v>3601</v>
      </c>
      <c r="B3602" s="25">
        <f>Raw_Orders!B3602</f>
        <v>3911</v>
      </c>
      <c r="C3602" s="30">
        <f>INT(Raw_Orders!C3602)</f>
        <v>41874</v>
      </c>
      <c r="D3602" s="25">
        <f t="shared" si="168"/>
        <v>2014</v>
      </c>
      <c r="E3602" s="25">
        <f t="shared" si="169"/>
        <v>8</v>
      </c>
      <c r="F3602" s="25" t="str">
        <f t="shared" si="170"/>
        <v>Aug</v>
      </c>
      <c r="G3602" s="25">
        <f>Raw_Orders!G3602</f>
        <v>510</v>
      </c>
      <c r="H3602" s="29">
        <f>Raw_Orders!K3602</f>
        <v>2582.46</v>
      </c>
      <c r="I3602" s="25">
        <f>INDEX(tblAccounts[sales_rep_id],MATCH(B3602,tblAccounts[id],0))</f>
        <v>321910</v>
      </c>
      <c r="J3602" s="25">
        <f>INDEX(tblReps[region_id],MATCH(I3602,tblReps[id],0))</f>
        <v>4</v>
      </c>
      <c r="K3602" s="25" t="str">
        <f>INDEX(tblRegions[name],MATCH(J3602,tblRegions[id],0))</f>
        <v>West</v>
      </c>
    </row>
    <row r="3603" spans="1:11" ht="15" customHeight="1" x14ac:dyDescent="0.3">
      <c r="A3603" s="25">
        <f>Raw_Orders!A3603</f>
        <v>3602</v>
      </c>
      <c r="B3603" s="25">
        <f>Raw_Orders!B3603</f>
        <v>3911</v>
      </c>
      <c r="C3603" s="30">
        <f>INT(Raw_Orders!C3603)</f>
        <v>41933</v>
      </c>
      <c r="D3603" s="25">
        <f t="shared" si="168"/>
        <v>2014</v>
      </c>
      <c r="E3603" s="25">
        <f t="shared" si="169"/>
        <v>10</v>
      </c>
      <c r="F3603" s="25" t="str">
        <f t="shared" si="170"/>
        <v>Oct</v>
      </c>
      <c r="G3603" s="25">
        <f>Raw_Orders!G3603</f>
        <v>1639</v>
      </c>
      <c r="H3603" s="29">
        <f>Raw_Orders!K3603</f>
        <v>11761.04</v>
      </c>
      <c r="I3603" s="25">
        <f>INDEX(tblAccounts[sales_rep_id],MATCH(B3603,tblAccounts[id],0))</f>
        <v>321910</v>
      </c>
      <c r="J3603" s="25">
        <f>INDEX(tblReps[region_id],MATCH(I3603,tblReps[id],0))</f>
        <v>4</v>
      </c>
      <c r="K3603" s="25" t="str">
        <f>INDEX(tblRegions[name],MATCH(J3603,tblRegions[id],0))</f>
        <v>West</v>
      </c>
    </row>
    <row r="3604" spans="1:11" ht="15" customHeight="1" x14ac:dyDescent="0.3">
      <c r="A3604" s="25">
        <f>Raw_Orders!A3604</f>
        <v>3603</v>
      </c>
      <c r="B3604" s="25">
        <f>Raw_Orders!B3604</f>
        <v>3911</v>
      </c>
      <c r="C3604" s="30">
        <f>INT(Raw_Orders!C3604)</f>
        <v>41962</v>
      </c>
      <c r="D3604" s="25">
        <f t="shared" si="168"/>
        <v>2014</v>
      </c>
      <c r="E3604" s="25">
        <f t="shared" si="169"/>
        <v>11</v>
      </c>
      <c r="F3604" s="25" t="str">
        <f t="shared" si="170"/>
        <v>Nov</v>
      </c>
      <c r="G3604" s="25">
        <f>Raw_Orders!G3604</f>
        <v>503</v>
      </c>
      <c r="H3604" s="29">
        <f>Raw_Orders!K3604</f>
        <v>2509.9699999999998</v>
      </c>
      <c r="I3604" s="25">
        <f>INDEX(tblAccounts[sales_rep_id],MATCH(B3604,tblAccounts[id],0))</f>
        <v>321910</v>
      </c>
      <c r="J3604" s="25">
        <f>INDEX(tblReps[region_id],MATCH(I3604,tblReps[id],0))</f>
        <v>4</v>
      </c>
      <c r="K3604" s="25" t="str">
        <f>INDEX(tblRegions[name],MATCH(J3604,tblRegions[id],0))</f>
        <v>West</v>
      </c>
    </row>
    <row r="3605" spans="1:11" ht="15" customHeight="1" x14ac:dyDescent="0.3">
      <c r="A3605" s="25">
        <f>Raw_Orders!A3605</f>
        <v>3604</v>
      </c>
      <c r="B3605" s="25">
        <f>Raw_Orders!B3605</f>
        <v>3911</v>
      </c>
      <c r="C3605" s="30">
        <f>INT(Raw_Orders!C3605)</f>
        <v>41991</v>
      </c>
      <c r="D3605" s="25">
        <f t="shared" si="168"/>
        <v>2014</v>
      </c>
      <c r="E3605" s="25">
        <f t="shared" si="169"/>
        <v>12</v>
      </c>
      <c r="F3605" s="25" t="str">
        <f t="shared" si="170"/>
        <v>Dec</v>
      </c>
      <c r="G3605" s="25">
        <f>Raw_Orders!G3605</f>
        <v>531</v>
      </c>
      <c r="H3605" s="29">
        <f>Raw_Orders!K3605</f>
        <v>2724.75</v>
      </c>
      <c r="I3605" s="25">
        <f>INDEX(tblAccounts[sales_rep_id],MATCH(B3605,tblAccounts[id],0))</f>
        <v>321910</v>
      </c>
      <c r="J3605" s="25">
        <f>INDEX(tblReps[region_id],MATCH(I3605,tblReps[id],0))</f>
        <v>4</v>
      </c>
      <c r="K3605" s="25" t="str">
        <f>INDEX(tblRegions[name],MATCH(J3605,tblRegions[id],0))</f>
        <v>West</v>
      </c>
    </row>
    <row r="3606" spans="1:11" ht="15" customHeight="1" x14ac:dyDescent="0.3">
      <c r="A3606" s="25">
        <f>Raw_Orders!A3606</f>
        <v>3605</v>
      </c>
      <c r="B3606" s="25">
        <f>Raw_Orders!B3606</f>
        <v>3911</v>
      </c>
      <c r="C3606" s="30">
        <f>INT(Raw_Orders!C3606)</f>
        <v>42020</v>
      </c>
      <c r="D3606" s="25">
        <f t="shared" si="168"/>
        <v>2015</v>
      </c>
      <c r="E3606" s="25">
        <f t="shared" si="169"/>
        <v>1</v>
      </c>
      <c r="F3606" s="25" t="str">
        <f t="shared" si="170"/>
        <v>Jan</v>
      </c>
      <c r="G3606" s="25">
        <f>Raw_Orders!G3606</f>
        <v>551</v>
      </c>
      <c r="H3606" s="29">
        <f>Raw_Orders!K3606</f>
        <v>2875.91</v>
      </c>
      <c r="I3606" s="25">
        <f>INDEX(tblAccounts[sales_rep_id],MATCH(B3606,tblAccounts[id],0))</f>
        <v>321910</v>
      </c>
      <c r="J3606" s="25">
        <f>INDEX(tblReps[region_id],MATCH(I3606,tblReps[id],0))</f>
        <v>4</v>
      </c>
      <c r="K3606" s="25" t="str">
        <f>INDEX(tblRegions[name],MATCH(J3606,tblRegions[id],0))</f>
        <v>West</v>
      </c>
    </row>
    <row r="3607" spans="1:11" ht="15" customHeight="1" x14ac:dyDescent="0.3">
      <c r="A3607" s="25">
        <f>Raw_Orders!A3607</f>
        <v>3606</v>
      </c>
      <c r="B3607" s="25">
        <f>Raw_Orders!B3607</f>
        <v>3911</v>
      </c>
      <c r="C3607" s="30">
        <f>INT(Raw_Orders!C3607)</f>
        <v>42049</v>
      </c>
      <c r="D3607" s="25">
        <f t="shared" si="168"/>
        <v>2015</v>
      </c>
      <c r="E3607" s="25">
        <f t="shared" si="169"/>
        <v>2</v>
      </c>
      <c r="F3607" s="25" t="str">
        <f t="shared" si="170"/>
        <v>Feb</v>
      </c>
      <c r="G3607" s="25">
        <f>Raw_Orders!G3607</f>
        <v>414</v>
      </c>
      <c r="H3607" s="29">
        <f>Raw_Orders!K3607</f>
        <v>2123.44</v>
      </c>
      <c r="I3607" s="25">
        <f>INDEX(tblAccounts[sales_rep_id],MATCH(B3607,tblAccounts[id],0))</f>
        <v>321910</v>
      </c>
      <c r="J3607" s="25">
        <f>INDEX(tblReps[region_id],MATCH(I3607,tblReps[id],0))</f>
        <v>4</v>
      </c>
      <c r="K3607" s="25" t="str">
        <f>INDEX(tblRegions[name],MATCH(J3607,tblRegions[id],0))</f>
        <v>West</v>
      </c>
    </row>
    <row r="3608" spans="1:11" ht="15" customHeight="1" x14ac:dyDescent="0.3">
      <c r="A3608" s="25">
        <f>Raw_Orders!A3608</f>
        <v>3607</v>
      </c>
      <c r="B3608" s="25">
        <f>Raw_Orders!B3608</f>
        <v>3911</v>
      </c>
      <c r="C3608" s="30">
        <f>INT(Raw_Orders!C3608)</f>
        <v>42079</v>
      </c>
      <c r="D3608" s="25">
        <f t="shared" si="168"/>
        <v>2015</v>
      </c>
      <c r="E3608" s="25">
        <f t="shared" si="169"/>
        <v>3</v>
      </c>
      <c r="F3608" s="25" t="str">
        <f t="shared" si="170"/>
        <v>Mar</v>
      </c>
      <c r="G3608" s="25">
        <f>Raw_Orders!G3608</f>
        <v>494</v>
      </c>
      <c r="H3608" s="29">
        <f>Raw_Orders!K3608</f>
        <v>2468.19</v>
      </c>
      <c r="I3608" s="25">
        <f>INDEX(tblAccounts[sales_rep_id],MATCH(B3608,tblAccounts[id],0))</f>
        <v>321910</v>
      </c>
      <c r="J3608" s="25">
        <f>INDEX(tblReps[region_id],MATCH(I3608,tblReps[id],0))</f>
        <v>4</v>
      </c>
      <c r="K3608" s="25" t="str">
        <f>INDEX(tblRegions[name],MATCH(J3608,tblRegions[id],0))</f>
        <v>West</v>
      </c>
    </row>
    <row r="3609" spans="1:11" ht="15" customHeight="1" x14ac:dyDescent="0.3">
      <c r="A3609" s="25">
        <f>Raw_Orders!A3609</f>
        <v>3608</v>
      </c>
      <c r="B3609" s="25">
        <f>Raw_Orders!B3609</f>
        <v>3911</v>
      </c>
      <c r="C3609" s="30">
        <f>INT(Raw_Orders!C3609)</f>
        <v>42108</v>
      </c>
      <c r="D3609" s="25">
        <f t="shared" si="168"/>
        <v>2015</v>
      </c>
      <c r="E3609" s="25">
        <f t="shared" si="169"/>
        <v>4</v>
      </c>
      <c r="F3609" s="25" t="str">
        <f t="shared" si="170"/>
        <v>Apr</v>
      </c>
      <c r="G3609" s="25">
        <f>Raw_Orders!G3609</f>
        <v>493</v>
      </c>
      <c r="H3609" s="29">
        <f>Raw_Orders!K3609</f>
        <v>2470.0700000000002</v>
      </c>
      <c r="I3609" s="25">
        <f>INDEX(tblAccounts[sales_rep_id],MATCH(B3609,tblAccounts[id],0))</f>
        <v>321910</v>
      </c>
      <c r="J3609" s="25">
        <f>INDEX(tblReps[region_id],MATCH(I3609,tblReps[id],0))</f>
        <v>4</v>
      </c>
      <c r="K3609" s="25" t="str">
        <f>INDEX(tblRegions[name],MATCH(J3609,tblRegions[id],0))</f>
        <v>West</v>
      </c>
    </row>
    <row r="3610" spans="1:11" ht="15" customHeight="1" x14ac:dyDescent="0.3">
      <c r="A3610" s="25">
        <f>Raw_Orders!A3610</f>
        <v>3609</v>
      </c>
      <c r="B3610" s="25">
        <f>Raw_Orders!B3610</f>
        <v>3911</v>
      </c>
      <c r="C3610" s="30">
        <f>INT(Raw_Orders!C3610)</f>
        <v>42137</v>
      </c>
      <c r="D3610" s="25">
        <f t="shared" si="168"/>
        <v>2015</v>
      </c>
      <c r="E3610" s="25">
        <f t="shared" si="169"/>
        <v>5</v>
      </c>
      <c r="F3610" s="25" t="str">
        <f t="shared" si="170"/>
        <v>May</v>
      </c>
      <c r="G3610" s="25">
        <f>Raw_Orders!G3610</f>
        <v>517</v>
      </c>
      <c r="H3610" s="29">
        <f>Raw_Orders!K3610</f>
        <v>2638.67</v>
      </c>
      <c r="I3610" s="25">
        <f>INDEX(tblAccounts[sales_rep_id],MATCH(B3610,tblAccounts[id],0))</f>
        <v>321910</v>
      </c>
      <c r="J3610" s="25">
        <f>INDEX(tblReps[region_id],MATCH(I3610,tblReps[id],0))</f>
        <v>4</v>
      </c>
      <c r="K3610" s="25" t="str">
        <f>INDEX(tblRegions[name],MATCH(J3610,tblRegions[id],0))</f>
        <v>West</v>
      </c>
    </row>
    <row r="3611" spans="1:11" ht="15" customHeight="1" x14ac:dyDescent="0.3">
      <c r="A3611" s="25">
        <f>Raw_Orders!A3611</f>
        <v>3610</v>
      </c>
      <c r="B3611" s="25">
        <f>Raw_Orders!B3611</f>
        <v>3911</v>
      </c>
      <c r="C3611" s="30">
        <f>INT(Raw_Orders!C3611)</f>
        <v>42166</v>
      </c>
      <c r="D3611" s="25">
        <f t="shared" si="168"/>
        <v>2015</v>
      </c>
      <c r="E3611" s="25">
        <f t="shared" si="169"/>
        <v>6</v>
      </c>
      <c r="F3611" s="25" t="str">
        <f t="shared" si="170"/>
        <v>Jun</v>
      </c>
      <c r="G3611" s="25">
        <f>Raw_Orders!G3611</f>
        <v>537</v>
      </c>
      <c r="H3611" s="29">
        <f>Raw_Orders!K3611</f>
        <v>2777.13</v>
      </c>
      <c r="I3611" s="25">
        <f>INDEX(tblAccounts[sales_rep_id],MATCH(B3611,tblAccounts[id],0))</f>
        <v>321910</v>
      </c>
      <c r="J3611" s="25">
        <f>INDEX(tblReps[region_id],MATCH(I3611,tblReps[id],0))</f>
        <v>4</v>
      </c>
      <c r="K3611" s="25" t="str">
        <f>INDEX(tblRegions[name],MATCH(J3611,tblRegions[id],0))</f>
        <v>West</v>
      </c>
    </row>
    <row r="3612" spans="1:11" ht="15" customHeight="1" x14ac:dyDescent="0.3">
      <c r="A3612" s="25">
        <f>Raw_Orders!A3612</f>
        <v>3611</v>
      </c>
      <c r="B3612" s="25">
        <f>Raw_Orders!B3612</f>
        <v>3911</v>
      </c>
      <c r="C3612" s="30">
        <f>INT(Raw_Orders!C3612)</f>
        <v>42196</v>
      </c>
      <c r="D3612" s="25">
        <f t="shared" si="168"/>
        <v>2015</v>
      </c>
      <c r="E3612" s="25">
        <f t="shared" si="169"/>
        <v>7</v>
      </c>
      <c r="F3612" s="25" t="str">
        <f t="shared" si="170"/>
        <v>Jul</v>
      </c>
      <c r="G3612" s="25">
        <f>Raw_Orders!G3612</f>
        <v>521</v>
      </c>
      <c r="H3612" s="29">
        <f>Raw_Orders!K3612</f>
        <v>2621.7</v>
      </c>
      <c r="I3612" s="25">
        <f>INDEX(tblAccounts[sales_rep_id],MATCH(B3612,tblAccounts[id],0))</f>
        <v>321910</v>
      </c>
      <c r="J3612" s="25">
        <f>INDEX(tblReps[region_id],MATCH(I3612,tblReps[id],0))</f>
        <v>4</v>
      </c>
      <c r="K3612" s="25" t="str">
        <f>INDEX(tblRegions[name],MATCH(J3612,tblRegions[id],0))</f>
        <v>West</v>
      </c>
    </row>
    <row r="3613" spans="1:11" ht="15" customHeight="1" x14ac:dyDescent="0.3">
      <c r="A3613" s="25">
        <f>Raw_Orders!A3613</f>
        <v>3612</v>
      </c>
      <c r="B3613" s="25">
        <f>Raw_Orders!B3613</f>
        <v>3911</v>
      </c>
      <c r="C3613" s="30">
        <f>INT(Raw_Orders!C3613)</f>
        <v>42225</v>
      </c>
      <c r="D3613" s="25">
        <f t="shared" si="168"/>
        <v>2015</v>
      </c>
      <c r="E3613" s="25">
        <f t="shared" si="169"/>
        <v>8</v>
      </c>
      <c r="F3613" s="25" t="str">
        <f t="shared" si="170"/>
        <v>Aug</v>
      </c>
      <c r="G3613" s="25">
        <f>Raw_Orders!G3613</f>
        <v>527</v>
      </c>
      <c r="H3613" s="29">
        <f>Raw_Orders!K3613</f>
        <v>2686.68</v>
      </c>
      <c r="I3613" s="25">
        <f>INDEX(tblAccounts[sales_rep_id],MATCH(B3613,tblAccounts[id],0))</f>
        <v>321910</v>
      </c>
      <c r="J3613" s="25">
        <f>INDEX(tblReps[region_id],MATCH(I3613,tblReps[id],0))</f>
        <v>4</v>
      </c>
      <c r="K3613" s="25" t="str">
        <f>INDEX(tblRegions[name],MATCH(J3613,tblRegions[id],0))</f>
        <v>West</v>
      </c>
    </row>
    <row r="3614" spans="1:11" ht="15" customHeight="1" x14ac:dyDescent="0.3">
      <c r="A3614" s="25">
        <f>Raw_Orders!A3614</f>
        <v>3613</v>
      </c>
      <c r="B3614" s="25">
        <f>Raw_Orders!B3614</f>
        <v>3911</v>
      </c>
      <c r="C3614" s="30">
        <f>INT(Raw_Orders!C3614)</f>
        <v>42255</v>
      </c>
      <c r="D3614" s="25">
        <f t="shared" si="168"/>
        <v>2015</v>
      </c>
      <c r="E3614" s="25">
        <f t="shared" si="169"/>
        <v>9</v>
      </c>
      <c r="F3614" s="25" t="str">
        <f t="shared" si="170"/>
        <v>Sep</v>
      </c>
      <c r="G3614" s="25">
        <f>Raw_Orders!G3614</f>
        <v>480</v>
      </c>
      <c r="H3614" s="29">
        <f>Raw_Orders!K3614</f>
        <v>2425.1999999999998</v>
      </c>
      <c r="I3614" s="25">
        <f>INDEX(tblAccounts[sales_rep_id],MATCH(B3614,tblAccounts[id],0))</f>
        <v>321910</v>
      </c>
      <c r="J3614" s="25">
        <f>INDEX(tblReps[region_id],MATCH(I3614,tblReps[id],0))</f>
        <v>4</v>
      </c>
      <c r="K3614" s="25" t="str">
        <f>INDEX(tblRegions[name],MATCH(J3614,tblRegions[id],0))</f>
        <v>West</v>
      </c>
    </row>
    <row r="3615" spans="1:11" ht="15" customHeight="1" x14ac:dyDescent="0.3">
      <c r="A3615" s="25">
        <f>Raw_Orders!A3615</f>
        <v>3614</v>
      </c>
      <c r="B3615" s="25">
        <f>Raw_Orders!B3615</f>
        <v>3911</v>
      </c>
      <c r="C3615" s="30">
        <f>INT(Raw_Orders!C3615)</f>
        <v>42285</v>
      </c>
      <c r="D3615" s="25">
        <f t="shared" si="168"/>
        <v>2015</v>
      </c>
      <c r="E3615" s="25">
        <f t="shared" si="169"/>
        <v>10</v>
      </c>
      <c r="F3615" s="25" t="str">
        <f t="shared" si="170"/>
        <v>Oct</v>
      </c>
      <c r="G3615" s="25">
        <f>Raw_Orders!G3615</f>
        <v>543</v>
      </c>
      <c r="H3615" s="29">
        <f>Raw_Orders!K3615</f>
        <v>2830.89</v>
      </c>
      <c r="I3615" s="25">
        <f>INDEX(tblAccounts[sales_rep_id],MATCH(B3615,tblAccounts[id],0))</f>
        <v>321910</v>
      </c>
      <c r="J3615" s="25">
        <f>INDEX(tblReps[region_id],MATCH(I3615,tblReps[id],0))</f>
        <v>4</v>
      </c>
      <c r="K3615" s="25" t="str">
        <f>INDEX(tblRegions[name],MATCH(J3615,tblRegions[id],0))</f>
        <v>West</v>
      </c>
    </row>
    <row r="3616" spans="1:11" ht="15" customHeight="1" x14ac:dyDescent="0.3">
      <c r="A3616" s="25">
        <f>Raw_Orders!A3616</f>
        <v>3615</v>
      </c>
      <c r="B3616" s="25">
        <f>Raw_Orders!B3616</f>
        <v>3911</v>
      </c>
      <c r="C3616" s="30">
        <f>INT(Raw_Orders!C3616)</f>
        <v>42315</v>
      </c>
      <c r="D3616" s="25">
        <f t="shared" si="168"/>
        <v>2015</v>
      </c>
      <c r="E3616" s="25">
        <f t="shared" si="169"/>
        <v>11</v>
      </c>
      <c r="F3616" s="25" t="str">
        <f t="shared" si="170"/>
        <v>Nov</v>
      </c>
      <c r="G3616" s="25">
        <f>Raw_Orders!G3616</f>
        <v>576</v>
      </c>
      <c r="H3616" s="29">
        <f>Raw_Orders!K3616</f>
        <v>3086.74</v>
      </c>
      <c r="I3616" s="25">
        <f>INDEX(tblAccounts[sales_rep_id],MATCH(B3616,tblAccounts[id],0))</f>
        <v>321910</v>
      </c>
      <c r="J3616" s="25">
        <f>INDEX(tblReps[region_id],MATCH(I3616,tblReps[id],0))</f>
        <v>4</v>
      </c>
      <c r="K3616" s="25" t="str">
        <f>INDEX(tblRegions[name],MATCH(J3616,tblRegions[id],0))</f>
        <v>West</v>
      </c>
    </row>
    <row r="3617" spans="1:11" ht="15" customHeight="1" x14ac:dyDescent="0.3">
      <c r="A3617" s="25">
        <f>Raw_Orders!A3617</f>
        <v>3616</v>
      </c>
      <c r="B3617" s="25">
        <f>Raw_Orders!B3617</f>
        <v>3911</v>
      </c>
      <c r="C3617" s="30">
        <f>INT(Raw_Orders!C3617)</f>
        <v>42344</v>
      </c>
      <c r="D3617" s="25">
        <f t="shared" si="168"/>
        <v>2015</v>
      </c>
      <c r="E3617" s="25">
        <f t="shared" si="169"/>
        <v>12</v>
      </c>
      <c r="F3617" s="25" t="str">
        <f t="shared" si="170"/>
        <v>Dec</v>
      </c>
      <c r="G3617" s="25">
        <f>Raw_Orders!G3617</f>
        <v>571</v>
      </c>
      <c r="H3617" s="29">
        <f>Raw_Orders!K3617</f>
        <v>2969.39</v>
      </c>
      <c r="I3617" s="25">
        <f>INDEX(tblAccounts[sales_rep_id],MATCH(B3617,tblAccounts[id],0))</f>
        <v>321910</v>
      </c>
      <c r="J3617" s="25">
        <f>INDEX(tblReps[region_id],MATCH(I3617,tblReps[id],0))</f>
        <v>4</v>
      </c>
      <c r="K3617" s="25" t="str">
        <f>INDEX(tblRegions[name],MATCH(J3617,tblRegions[id],0))</f>
        <v>West</v>
      </c>
    </row>
    <row r="3618" spans="1:11" ht="15" customHeight="1" x14ac:dyDescent="0.3">
      <c r="A3618" s="25">
        <f>Raw_Orders!A3618</f>
        <v>3617</v>
      </c>
      <c r="B3618" s="25">
        <f>Raw_Orders!B3618</f>
        <v>3911</v>
      </c>
      <c r="C3618" s="30">
        <f>INT(Raw_Orders!C3618)</f>
        <v>42374</v>
      </c>
      <c r="D3618" s="25">
        <f t="shared" si="168"/>
        <v>2016</v>
      </c>
      <c r="E3618" s="25">
        <f t="shared" si="169"/>
        <v>1</v>
      </c>
      <c r="F3618" s="25" t="str">
        <f t="shared" si="170"/>
        <v>Jan</v>
      </c>
      <c r="G3618" s="25">
        <f>Raw_Orders!G3618</f>
        <v>509</v>
      </c>
      <c r="H3618" s="29">
        <f>Raw_Orders!K3618</f>
        <v>2564.3000000000002</v>
      </c>
      <c r="I3618" s="25">
        <f>INDEX(tblAccounts[sales_rep_id],MATCH(B3618,tblAccounts[id],0))</f>
        <v>321910</v>
      </c>
      <c r="J3618" s="25">
        <f>INDEX(tblReps[region_id],MATCH(I3618,tblReps[id],0))</f>
        <v>4</v>
      </c>
      <c r="K3618" s="25" t="str">
        <f>INDEX(tblRegions[name],MATCH(J3618,tblRegions[id],0))</f>
        <v>West</v>
      </c>
    </row>
    <row r="3619" spans="1:11" ht="15" customHeight="1" x14ac:dyDescent="0.3">
      <c r="A3619" s="25">
        <f>Raw_Orders!A3619</f>
        <v>3618</v>
      </c>
      <c r="B3619" s="25">
        <f>Raw_Orders!B3619</f>
        <v>3911</v>
      </c>
      <c r="C3619" s="30">
        <f>INT(Raw_Orders!C3619)</f>
        <v>42403</v>
      </c>
      <c r="D3619" s="25">
        <f t="shared" si="168"/>
        <v>2016</v>
      </c>
      <c r="E3619" s="25">
        <f t="shared" si="169"/>
        <v>2</v>
      </c>
      <c r="F3619" s="25" t="str">
        <f t="shared" si="170"/>
        <v>Feb</v>
      </c>
      <c r="G3619" s="25">
        <f>Raw_Orders!G3619</f>
        <v>526</v>
      </c>
      <c r="H3619" s="29">
        <f>Raw_Orders!K3619</f>
        <v>2704.15</v>
      </c>
      <c r="I3619" s="25">
        <f>INDEX(tblAccounts[sales_rep_id],MATCH(B3619,tblAccounts[id],0))</f>
        <v>321910</v>
      </c>
      <c r="J3619" s="25">
        <f>INDEX(tblReps[region_id],MATCH(I3619,tblReps[id],0))</f>
        <v>4</v>
      </c>
      <c r="K3619" s="25" t="str">
        <f>INDEX(tblRegions[name],MATCH(J3619,tblRegions[id],0))</f>
        <v>West</v>
      </c>
    </row>
    <row r="3620" spans="1:11" ht="15" customHeight="1" x14ac:dyDescent="0.3">
      <c r="A3620" s="25">
        <f>Raw_Orders!A3620</f>
        <v>3619</v>
      </c>
      <c r="B3620" s="25">
        <f>Raw_Orders!B3620</f>
        <v>3911</v>
      </c>
      <c r="C3620" s="30">
        <f>INT(Raw_Orders!C3620)</f>
        <v>42432</v>
      </c>
      <c r="D3620" s="25">
        <f t="shared" si="168"/>
        <v>2016</v>
      </c>
      <c r="E3620" s="25">
        <f t="shared" si="169"/>
        <v>3</v>
      </c>
      <c r="F3620" s="25" t="str">
        <f t="shared" si="170"/>
        <v>Mar</v>
      </c>
      <c r="G3620" s="25">
        <f>Raw_Orders!G3620</f>
        <v>517</v>
      </c>
      <c r="H3620" s="29">
        <f>Raw_Orders!K3620</f>
        <v>2642.35</v>
      </c>
      <c r="I3620" s="25">
        <f>INDEX(tblAccounts[sales_rep_id],MATCH(B3620,tblAccounts[id],0))</f>
        <v>321910</v>
      </c>
      <c r="J3620" s="25">
        <f>INDEX(tblReps[region_id],MATCH(I3620,tblReps[id],0))</f>
        <v>4</v>
      </c>
      <c r="K3620" s="25" t="str">
        <f>INDEX(tblRegions[name],MATCH(J3620,tblRegions[id],0))</f>
        <v>West</v>
      </c>
    </row>
    <row r="3621" spans="1:11" ht="15" customHeight="1" x14ac:dyDescent="0.3">
      <c r="A3621" s="25">
        <f>Raw_Orders!A3621</f>
        <v>3620</v>
      </c>
      <c r="B3621" s="25">
        <f>Raw_Orders!B3621</f>
        <v>3911</v>
      </c>
      <c r="C3621" s="30">
        <f>INT(Raw_Orders!C3621)</f>
        <v>42462</v>
      </c>
      <c r="D3621" s="25">
        <f t="shared" si="168"/>
        <v>2016</v>
      </c>
      <c r="E3621" s="25">
        <f t="shared" si="169"/>
        <v>4</v>
      </c>
      <c r="F3621" s="25" t="str">
        <f t="shared" si="170"/>
        <v>Apr</v>
      </c>
      <c r="G3621" s="25">
        <f>Raw_Orders!G3621</f>
        <v>537</v>
      </c>
      <c r="H3621" s="29">
        <f>Raw_Orders!K3621</f>
        <v>2709.02</v>
      </c>
      <c r="I3621" s="25">
        <f>INDEX(tblAccounts[sales_rep_id],MATCH(B3621,tblAccounts[id],0))</f>
        <v>321910</v>
      </c>
      <c r="J3621" s="25">
        <f>INDEX(tblReps[region_id],MATCH(I3621,tblReps[id],0))</f>
        <v>4</v>
      </c>
      <c r="K3621" s="25" t="str">
        <f>INDEX(tblRegions[name],MATCH(J3621,tblRegions[id],0))</f>
        <v>West</v>
      </c>
    </row>
    <row r="3622" spans="1:11" ht="15" customHeight="1" x14ac:dyDescent="0.3">
      <c r="A3622" s="25">
        <f>Raw_Orders!A3622</f>
        <v>3621</v>
      </c>
      <c r="B3622" s="25">
        <f>Raw_Orders!B3622</f>
        <v>3911</v>
      </c>
      <c r="C3622" s="30">
        <f>INT(Raw_Orders!C3622)</f>
        <v>42491</v>
      </c>
      <c r="D3622" s="25">
        <f t="shared" si="168"/>
        <v>2016</v>
      </c>
      <c r="E3622" s="25">
        <f t="shared" si="169"/>
        <v>5</v>
      </c>
      <c r="F3622" s="25" t="str">
        <f t="shared" si="170"/>
        <v>May</v>
      </c>
      <c r="G3622" s="25">
        <f>Raw_Orders!G3622</f>
        <v>489</v>
      </c>
      <c r="H3622" s="29">
        <f>Raw_Orders!K3622</f>
        <v>2460.11</v>
      </c>
      <c r="I3622" s="25">
        <f>INDEX(tblAccounts[sales_rep_id],MATCH(B3622,tblAccounts[id],0))</f>
        <v>321910</v>
      </c>
      <c r="J3622" s="25">
        <f>INDEX(tblReps[region_id],MATCH(I3622,tblReps[id],0))</f>
        <v>4</v>
      </c>
      <c r="K3622" s="25" t="str">
        <f>INDEX(tblRegions[name],MATCH(J3622,tblRegions[id],0))</f>
        <v>West</v>
      </c>
    </row>
    <row r="3623" spans="1:11" ht="15" customHeight="1" x14ac:dyDescent="0.3">
      <c r="A3623" s="25">
        <f>Raw_Orders!A3623</f>
        <v>3622</v>
      </c>
      <c r="B3623" s="25">
        <f>Raw_Orders!B3623</f>
        <v>3911</v>
      </c>
      <c r="C3623" s="30">
        <f>INT(Raw_Orders!C3623)</f>
        <v>42520</v>
      </c>
      <c r="D3623" s="25">
        <f t="shared" si="168"/>
        <v>2016</v>
      </c>
      <c r="E3623" s="25">
        <f t="shared" si="169"/>
        <v>5</v>
      </c>
      <c r="F3623" s="25" t="str">
        <f t="shared" si="170"/>
        <v>May</v>
      </c>
      <c r="G3623" s="25">
        <f>Raw_Orders!G3623</f>
        <v>526</v>
      </c>
      <c r="H3623" s="29">
        <f>Raw_Orders!K3623</f>
        <v>2669.74</v>
      </c>
      <c r="I3623" s="25">
        <f>INDEX(tblAccounts[sales_rep_id],MATCH(B3623,tblAccounts[id],0))</f>
        <v>321910</v>
      </c>
      <c r="J3623" s="25">
        <f>INDEX(tblReps[region_id],MATCH(I3623,tblReps[id],0))</f>
        <v>4</v>
      </c>
      <c r="K3623" s="25" t="str">
        <f>INDEX(tblRegions[name],MATCH(J3623,tblRegions[id],0))</f>
        <v>West</v>
      </c>
    </row>
    <row r="3624" spans="1:11" ht="15" customHeight="1" x14ac:dyDescent="0.3">
      <c r="A3624" s="25">
        <f>Raw_Orders!A3624</f>
        <v>3623</v>
      </c>
      <c r="B3624" s="25">
        <f>Raw_Orders!B3624</f>
        <v>3911</v>
      </c>
      <c r="C3624" s="30">
        <f>INT(Raw_Orders!C3624)</f>
        <v>42550</v>
      </c>
      <c r="D3624" s="25">
        <f t="shared" si="168"/>
        <v>2016</v>
      </c>
      <c r="E3624" s="25">
        <f t="shared" si="169"/>
        <v>6</v>
      </c>
      <c r="F3624" s="25" t="str">
        <f t="shared" si="170"/>
        <v>Jun</v>
      </c>
      <c r="G3624" s="25">
        <f>Raw_Orders!G3624</f>
        <v>605</v>
      </c>
      <c r="H3624" s="29">
        <f>Raw_Orders!K3624</f>
        <v>3540.38</v>
      </c>
      <c r="I3624" s="25">
        <f>INDEX(tblAccounts[sales_rep_id],MATCH(B3624,tblAccounts[id],0))</f>
        <v>321910</v>
      </c>
      <c r="J3624" s="25">
        <f>INDEX(tblReps[region_id],MATCH(I3624,tblReps[id],0))</f>
        <v>4</v>
      </c>
      <c r="K3624" s="25" t="str">
        <f>INDEX(tblRegions[name],MATCH(J3624,tblRegions[id],0))</f>
        <v>West</v>
      </c>
    </row>
    <row r="3625" spans="1:11" ht="15" customHeight="1" x14ac:dyDescent="0.3">
      <c r="A3625" s="25">
        <f>Raw_Orders!A3625</f>
        <v>3624</v>
      </c>
      <c r="B3625" s="25">
        <f>Raw_Orders!B3625</f>
        <v>3911</v>
      </c>
      <c r="C3625" s="30">
        <f>INT(Raw_Orders!C3625)</f>
        <v>42579</v>
      </c>
      <c r="D3625" s="25">
        <f t="shared" si="168"/>
        <v>2016</v>
      </c>
      <c r="E3625" s="25">
        <f t="shared" si="169"/>
        <v>7</v>
      </c>
      <c r="F3625" s="25" t="str">
        <f t="shared" si="170"/>
        <v>Jul</v>
      </c>
      <c r="G3625" s="25">
        <f>Raw_Orders!G3625</f>
        <v>481</v>
      </c>
      <c r="H3625" s="29">
        <f>Raw_Orders!K3625</f>
        <v>2400.19</v>
      </c>
      <c r="I3625" s="25">
        <f>INDEX(tblAccounts[sales_rep_id],MATCH(B3625,tblAccounts[id],0))</f>
        <v>321910</v>
      </c>
      <c r="J3625" s="25">
        <f>INDEX(tblReps[region_id],MATCH(I3625,tblReps[id],0))</f>
        <v>4</v>
      </c>
      <c r="K3625" s="25" t="str">
        <f>INDEX(tblRegions[name],MATCH(J3625,tblRegions[id],0))</f>
        <v>West</v>
      </c>
    </row>
    <row r="3626" spans="1:11" ht="15" customHeight="1" x14ac:dyDescent="0.3">
      <c r="A3626" s="25">
        <f>Raw_Orders!A3626</f>
        <v>3625</v>
      </c>
      <c r="B3626" s="25">
        <f>Raw_Orders!B3626</f>
        <v>3911</v>
      </c>
      <c r="C3626" s="30">
        <f>INT(Raw_Orders!C3626)</f>
        <v>42608</v>
      </c>
      <c r="D3626" s="25">
        <f t="shared" si="168"/>
        <v>2016</v>
      </c>
      <c r="E3626" s="25">
        <f t="shared" si="169"/>
        <v>8</v>
      </c>
      <c r="F3626" s="25" t="str">
        <f t="shared" si="170"/>
        <v>Aug</v>
      </c>
      <c r="G3626" s="25">
        <f>Raw_Orders!G3626</f>
        <v>539</v>
      </c>
      <c r="H3626" s="29">
        <f>Raw_Orders!K3626</f>
        <v>2784.02</v>
      </c>
      <c r="I3626" s="25">
        <f>INDEX(tblAccounts[sales_rep_id],MATCH(B3626,tblAccounts[id],0))</f>
        <v>321910</v>
      </c>
      <c r="J3626" s="25">
        <f>INDEX(tblReps[region_id],MATCH(I3626,tblReps[id],0))</f>
        <v>4</v>
      </c>
      <c r="K3626" s="25" t="str">
        <f>INDEX(tblRegions[name],MATCH(J3626,tblRegions[id],0))</f>
        <v>West</v>
      </c>
    </row>
    <row r="3627" spans="1:11" ht="15" customHeight="1" x14ac:dyDescent="0.3">
      <c r="A3627" s="25">
        <f>Raw_Orders!A3627</f>
        <v>3626</v>
      </c>
      <c r="B3627" s="25">
        <f>Raw_Orders!B3627</f>
        <v>3911</v>
      </c>
      <c r="C3627" s="30">
        <f>INT(Raw_Orders!C3627)</f>
        <v>42637</v>
      </c>
      <c r="D3627" s="25">
        <f t="shared" si="168"/>
        <v>2016</v>
      </c>
      <c r="E3627" s="25">
        <f t="shared" si="169"/>
        <v>9</v>
      </c>
      <c r="F3627" s="25" t="str">
        <f t="shared" si="170"/>
        <v>Sep</v>
      </c>
      <c r="G3627" s="25">
        <f>Raw_Orders!G3627</f>
        <v>481</v>
      </c>
      <c r="H3627" s="29">
        <f>Raw_Orders!K3627</f>
        <v>2441.4699999999998</v>
      </c>
      <c r="I3627" s="25">
        <f>INDEX(tblAccounts[sales_rep_id],MATCH(B3627,tblAccounts[id],0))</f>
        <v>321910</v>
      </c>
      <c r="J3627" s="25">
        <f>INDEX(tblReps[region_id],MATCH(I3627,tblReps[id],0))</f>
        <v>4</v>
      </c>
      <c r="K3627" s="25" t="str">
        <f>INDEX(tblRegions[name],MATCH(J3627,tblRegions[id],0))</f>
        <v>West</v>
      </c>
    </row>
    <row r="3628" spans="1:11" ht="15" customHeight="1" x14ac:dyDescent="0.3">
      <c r="A3628" s="25">
        <f>Raw_Orders!A3628</f>
        <v>3627</v>
      </c>
      <c r="B3628" s="25">
        <f>Raw_Orders!B3628</f>
        <v>3911</v>
      </c>
      <c r="C3628" s="30">
        <f>INT(Raw_Orders!C3628)</f>
        <v>42667</v>
      </c>
      <c r="D3628" s="25">
        <f t="shared" si="168"/>
        <v>2016</v>
      </c>
      <c r="E3628" s="25">
        <f t="shared" si="169"/>
        <v>10</v>
      </c>
      <c r="F3628" s="25" t="str">
        <f t="shared" si="170"/>
        <v>Oct</v>
      </c>
      <c r="G3628" s="25">
        <f>Raw_Orders!G3628</f>
        <v>684</v>
      </c>
      <c r="H3628" s="29">
        <f>Raw_Orders!K3628</f>
        <v>3669.13</v>
      </c>
      <c r="I3628" s="25">
        <f>INDEX(tblAccounts[sales_rep_id],MATCH(B3628,tblAccounts[id],0))</f>
        <v>321910</v>
      </c>
      <c r="J3628" s="25">
        <f>INDEX(tblReps[region_id],MATCH(I3628,tblReps[id],0))</f>
        <v>4</v>
      </c>
      <c r="K3628" s="25" t="str">
        <f>INDEX(tblRegions[name],MATCH(J3628,tblRegions[id],0))</f>
        <v>West</v>
      </c>
    </row>
    <row r="3629" spans="1:11" ht="15" customHeight="1" x14ac:dyDescent="0.3">
      <c r="A3629" s="25">
        <f>Raw_Orders!A3629</f>
        <v>3628</v>
      </c>
      <c r="B3629" s="25">
        <f>Raw_Orders!B3629</f>
        <v>3911</v>
      </c>
      <c r="C3629" s="30">
        <f>INT(Raw_Orders!C3629)</f>
        <v>42696</v>
      </c>
      <c r="D3629" s="25">
        <f t="shared" si="168"/>
        <v>2016</v>
      </c>
      <c r="E3629" s="25">
        <f t="shared" si="169"/>
        <v>11</v>
      </c>
      <c r="F3629" s="25" t="str">
        <f t="shared" si="170"/>
        <v>Nov</v>
      </c>
      <c r="G3629" s="25">
        <f>Raw_Orders!G3629</f>
        <v>508</v>
      </c>
      <c r="H3629" s="29">
        <f>Raw_Orders!K3629</f>
        <v>2549.92</v>
      </c>
      <c r="I3629" s="25">
        <f>INDEX(tblAccounts[sales_rep_id],MATCH(B3629,tblAccounts[id],0))</f>
        <v>321910</v>
      </c>
      <c r="J3629" s="25">
        <f>INDEX(tblReps[region_id],MATCH(I3629,tblReps[id],0))</f>
        <v>4</v>
      </c>
      <c r="K3629" s="25" t="str">
        <f>INDEX(tblRegions[name],MATCH(J3629,tblRegions[id],0))</f>
        <v>West</v>
      </c>
    </row>
    <row r="3630" spans="1:11" ht="15" customHeight="1" x14ac:dyDescent="0.3">
      <c r="A3630" s="25">
        <f>Raw_Orders!A3630</f>
        <v>3629</v>
      </c>
      <c r="B3630" s="25">
        <f>Raw_Orders!B3630</f>
        <v>3911</v>
      </c>
      <c r="C3630" s="30">
        <f>INT(Raw_Orders!C3630)</f>
        <v>42725</v>
      </c>
      <c r="D3630" s="25">
        <f t="shared" si="168"/>
        <v>2016</v>
      </c>
      <c r="E3630" s="25">
        <f t="shared" si="169"/>
        <v>12</v>
      </c>
      <c r="F3630" s="25" t="str">
        <f t="shared" si="170"/>
        <v>Dec</v>
      </c>
      <c r="G3630" s="25">
        <f>Raw_Orders!G3630</f>
        <v>504</v>
      </c>
      <c r="H3630" s="29">
        <f>Raw_Orders!K3630</f>
        <v>2542.5</v>
      </c>
      <c r="I3630" s="25">
        <f>INDEX(tblAccounts[sales_rep_id],MATCH(B3630,tblAccounts[id],0))</f>
        <v>321910</v>
      </c>
      <c r="J3630" s="25">
        <f>INDEX(tblReps[region_id],MATCH(I3630,tblReps[id],0))</f>
        <v>4</v>
      </c>
      <c r="K3630" s="25" t="str">
        <f>INDEX(tblRegions[name],MATCH(J3630,tblRegions[id],0))</f>
        <v>West</v>
      </c>
    </row>
    <row r="3631" spans="1:11" ht="15" customHeight="1" x14ac:dyDescent="0.3">
      <c r="A3631" s="25">
        <f>Raw_Orders!A3631</f>
        <v>3630</v>
      </c>
      <c r="B3631" s="25">
        <f>Raw_Orders!B3631</f>
        <v>3921</v>
      </c>
      <c r="C3631" s="30">
        <f>INT(Raw_Orders!C3631)</f>
        <v>42627</v>
      </c>
      <c r="D3631" s="25">
        <f t="shared" si="168"/>
        <v>2016</v>
      </c>
      <c r="E3631" s="25">
        <f t="shared" si="169"/>
        <v>9</v>
      </c>
      <c r="F3631" s="25" t="str">
        <f t="shared" si="170"/>
        <v>Sep</v>
      </c>
      <c r="G3631" s="25">
        <f>Raw_Orders!G3631</f>
        <v>322</v>
      </c>
      <c r="H3631" s="29">
        <f>Raw_Orders!K3631</f>
        <v>1669.38</v>
      </c>
      <c r="I3631" s="25">
        <f>INDEX(tblAccounts[sales_rep_id],MATCH(B3631,tblAccounts[id],0))</f>
        <v>321920</v>
      </c>
      <c r="J3631" s="25">
        <f>INDEX(tblReps[region_id],MATCH(I3631,tblReps[id],0))</f>
        <v>4</v>
      </c>
      <c r="K3631" s="25" t="str">
        <f>INDEX(tblRegions[name],MATCH(J3631,tblRegions[id],0))</f>
        <v>West</v>
      </c>
    </row>
    <row r="3632" spans="1:11" ht="15" customHeight="1" x14ac:dyDescent="0.3">
      <c r="A3632" s="25">
        <f>Raw_Orders!A3632</f>
        <v>3631</v>
      </c>
      <c r="B3632" s="25">
        <f>Raw_Orders!B3632</f>
        <v>3921</v>
      </c>
      <c r="C3632" s="30">
        <f>INT(Raw_Orders!C3632)</f>
        <v>42657</v>
      </c>
      <c r="D3632" s="25">
        <f t="shared" si="168"/>
        <v>2016</v>
      </c>
      <c r="E3632" s="25">
        <f t="shared" si="169"/>
        <v>10</v>
      </c>
      <c r="F3632" s="25" t="str">
        <f t="shared" si="170"/>
        <v>Oct</v>
      </c>
      <c r="G3632" s="25">
        <f>Raw_Orders!G3632</f>
        <v>355</v>
      </c>
      <c r="H3632" s="29">
        <f>Raw_Orders!K3632</f>
        <v>1928.46</v>
      </c>
      <c r="I3632" s="25">
        <f>INDEX(tblAccounts[sales_rep_id],MATCH(B3632,tblAccounts[id],0))</f>
        <v>321920</v>
      </c>
      <c r="J3632" s="25">
        <f>INDEX(tblReps[region_id],MATCH(I3632,tblReps[id],0))</f>
        <v>4</v>
      </c>
      <c r="K3632" s="25" t="str">
        <f>INDEX(tblRegions[name],MATCH(J3632,tblRegions[id],0))</f>
        <v>West</v>
      </c>
    </row>
    <row r="3633" spans="1:11" ht="15" customHeight="1" x14ac:dyDescent="0.3">
      <c r="A3633" s="25">
        <f>Raw_Orders!A3633</f>
        <v>3632</v>
      </c>
      <c r="B3633" s="25">
        <f>Raw_Orders!B3633</f>
        <v>3921</v>
      </c>
      <c r="C3633" s="30">
        <f>INT(Raw_Orders!C3633)</f>
        <v>42686</v>
      </c>
      <c r="D3633" s="25">
        <f t="shared" si="168"/>
        <v>2016</v>
      </c>
      <c r="E3633" s="25">
        <f t="shared" si="169"/>
        <v>11</v>
      </c>
      <c r="F3633" s="25" t="str">
        <f t="shared" si="170"/>
        <v>Nov</v>
      </c>
      <c r="G3633" s="25">
        <f>Raw_Orders!G3633</f>
        <v>309</v>
      </c>
      <c r="H3633" s="29">
        <f>Raw_Orders!K3633</f>
        <v>1614.41</v>
      </c>
      <c r="I3633" s="25">
        <f>INDEX(tblAccounts[sales_rep_id],MATCH(B3633,tblAccounts[id],0))</f>
        <v>321920</v>
      </c>
      <c r="J3633" s="25">
        <f>INDEX(tblReps[region_id],MATCH(I3633,tblReps[id],0))</f>
        <v>4</v>
      </c>
      <c r="K3633" s="25" t="str">
        <f>INDEX(tblRegions[name],MATCH(J3633,tblRegions[id],0))</f>
        <v>West</v>
      </c>
    </row>
    <row r="3634" spans="1:11" ht="15" customHeight="1" x14ac:dyDescent="0.3">
      <c r="A3634" s="25">
        <f>Raw_Orders!A3634</f>
        <v>3633</v>
      </c>
      <c r="B3634" s="25">
        <f>Raw_Orders!B3634</f>
        <v>3921</v>
      </c>
      <c r="C3634" s="30">
        <f>INT(Raw_Orders!C3634)</f>
        <v>42715</v>
      </c>
      <c r="D3634" s="25">
        <f t="shared" si="168"/>
        <v>2016</v>
      </c>
      <c r="E3634" s="25">
        <f t="shared" si="169"/>
        <v>12</v>
      </c>
      <c r="F3634" s="25" t="str">
        <f t="shared" si="170"/>
        <v>Dec</v>
      </c>
      <c r="G3634" s="25">
        <f>Raw_Orders!G3634</f>
        <v>300</v>
      </c>
      <c r="H3634" s="29">
        <f>Raw_Orders!K3634</f>
        <v>1749.82</v>
      </c>
      <c r="I3634" s="25">
        <f>INDEX(tblAccounts[sales_rep_id],MATCH(B3634,tblAccounts[id],0))</f>
        <v>321920</v>
      </c>
      <c r="J3634" s="25">
        <f>INDEX(tblReps[region_id],MATCH(I3634,tblReps[id],0))</f>
        <v>4</v>
      </c>
      <c r="K3634" s="25" t="str">
        <f>INDEX(tblRegions[name],MATCH(J3634,tblRegions[id],0))</f>
        <v>West</v>
      </c>
    </row>
    <row r="3635" spans="1:11" ht="15" customHeight="1" x14ac:dyDescent="0.3">
      <c r="A3635" s="25">
        <f>Raw_Orders!A3635</f>
        <v>3634</v>
      </c>
      <c r="B3635" s="25">
        <f>Raw_Orders!B3635</f>
        <v>3931</v>
      </c>
      <c r="C3635" s="30">
        <f>INT(Raw_Orders!C3635)</f>
        <v>42677</v>
      </c>
      <c r="D3635" s="25">
        <f t="shared" si="168"/>
        <v>2016</v>
      </c>
      <c r="E3635" s="25">
        <f t="shared" si="169"/>
        <v>11</v>
      </c>
      <c r="F3635" s="25" t="str">
        <f t="shared" si="170"/>
        <v>Nov</v>
      </c>
      <c r="G3635" s="25">
        <f>Raw_Orders!G3635</f>
        <v>172</v>
      </c>
      <c r="H3635" s="29">
        <f>Raw_Orders!K3635</f>
        <v>1074.76</v>
      </c>
      <c r="I3635" s="25">
        <f>INDEX(tblAccounts[sales_rep_id],MATCH(B3635,tblAccounts[id],0))</f>
        <v>321930</v>
      </c>
      <c r="J3635" s="25">
        <f>INDEX(tblReps[region_id],MATCH(I3635,tblReps[id],0))</f>
        <v>4</v>
      </c>
      <c r="K3635" s="25" t="str">
        <f>INDEX(tblRegions[name],MATCH(J3635,tblRegions[id],0))</f>
        <v>West</v>
      </c>
    </row>
    <row r="3636" spans="1:11" ht="15" customHeight="1" x14ac:dyDescent="0.3">
      <c r="A3636" s="25">
        <f>Raw_Orders!A3636</f>
        <v>3635</v>
      </c>
      <c r="B3636" s="25">
        <f>Raw_Orders!B3636</f>
        <v>3931</v>
      </c>
      <c r="C3636" s="30">
        <f>INT(Raw_Orders!C3636)</f>
        <v>42707</v>
      </c>
      <c r="D3636" s="25">
        <f t="shared" si="168"/>
        <v>2016</v>
      </c>
      <c r="E3636" s="25">
        <f t="shared" si="169"/>
        <v>12</v>
      </c>
      <c r="F3636" s="25" t="str">
        <f t="shared" si="170"/>
        <v>Dec</v>
      </c>
      <c r="G3636" s="25">
        <f>Raw_Orders!G3636</f>
        <v>219</v>
      </c>
      <c r="H3636" s="29">
        <f>Raw_Orders!K3636</f>
        <v>1374.98</v>
      </c>
      <c r="I3636" s="25">
        <f>INDEX(tblAccounts[sales_rep_id],MATCH(B3636,tblAccounts[id],0))</f>
        <v>321930</v>
      </c>
      <c r="J3636" s="25">
        <f>INDEX(tblReps[region_id],MATCH(I3636,tblReps[id],0))</f>
        <v>4</v>
      </c>
      <c r="K3636" s="25" t="str">
        <f>INDEX(tblRegions[name],MATCH(J3636,tblRegions[id],0))</f>
        <v>West</v>
      </c>
    </row>
    <row r="3637" spans="1:11" ht="15" customHeight="1" x14ac:dyDescent="0.3">
      <c r="A3637" s="25">
        <f>Raw_Orders!A3637</f>
        <v>3636</v>
      </c>
      <c r="B3637" s="25">
        <f>Raw_Orders!B3637</f>
        <v>3941</v>
      </c>
      <c r="C3637" s="30">
        <f>INT(Raw_Orders!C3637)</f>
        <v>42714</v>
      </c>
      <c r="D3637" s="25">
        <f t="shared" si="168"/>
        <v>2016</v>
      </c>
      <c r="E3637" s="25">
        <f t="shared" si="169"/>
        <v>12</v>
      </c>
      <c r="F3637" s="25" t="str">
        <f t="shared" si="170"/>
        <v>Dec</v>
      </c>
      <c r="G3637" s="25">
        <f>Raw_Orders!G3637</f>
        <v>130</v>
      </c>
      <c r="H3637" s="29">
        <f>Raw_Orders!K3637</f>
        <v>710</v>
      </c>
      <c r="I3637" s="25">
        <f>INDEX(tblAccounts[sales_rep_id],MATCH(B3637,tblAccounts[id],0))</f>
        <v>321940</v>
      </c>
      <c r="J3637" s="25">
        <f>INDEX(tblReps[region_id],MATCH(I3637,tblReps[id],0))</f>
        <v>4</v>
      </c>
      <c r="K3637" s="25" t="str">
        <f>INDEX(tblRegions[name],MATCH(J3637,tblRegions[id],0))</f>
        <v>West</v>
      </c>
    </row>
    <row r="3638" spans="1:11" ht="15" customHeight="1" x14ac:dyDescent="0.3">
      <c r="A3638" s="25">
        <f>Raw_Orders!A3638</f>
        <v>3637</v>
      </c>
      <c r="B3638" s="25">
        <f>Raw_Orders!B3638</f>
        <v>3951</v>
      </c>
      <c r="C3638" s="30">
        <f>INT(Raw_Orders!C3638)</f>
        <v>42665</v>
      </c>
      <c r="D3638" s="25">
        <f t="shared" si="168"/>
        <v>2016</v>
      </c>
      <c r="E3638" s="25">
        <f t="shared" si="169"/>
        <v>10</v>
      </c>
      <c r="F3638" s="25" t="str">
        <f t="shared" si="170"/>
        <v>Oct</v>
      </c>
      <c r="G3638" s="25">
        <f>Raw_Orders!G3638</f>
        <v>165</v>
      </c>
      <c r="H3638" s="29">
        <f>Raw_Orders!K3638</f>
        <v>1041.56</v>
      </c>
      <c r="I3638" s="25">
        <f>INDEX(tblAccounts[sales_rep_id],MATCH(B3638,tblAccounts[id],0))</f>
        <v>321950</v>
      </c>
      <c r="J3638" s="25">
        <f>INDEX(tblReps[region_id],MATCH(I3638,tblReps[id],0))</f>
        <v>4</v>
      </c>
      <c r="K3638" s="25" t="str">
        <f>INDEX(tblRegions[name],MATCH(J3638,tblRegions[id],0))</f>
        <v>West</v>
      </c>
    </row>
    <row r="3639" spans="1:11" ht="15" customHeight="1" x14ac:dyDescent="0.3">
      <c r="A3639" s="25">
        <f>Raw_Orders!A3639</f>
        <v>3638</v>
      </c>
      <c r="B3639" s="25">
        <f>Raw_Orders!B3639</f>
        <v>3951</v>
      </c>
      <c r="C3639" s="30">
        <f>INT(Raw_Orders!C3639)</f>
        <v>42694</v>
      </c>
      <c r="D3639" s="25">
        <f t="shared" si="168"/>
        <v>2016</v>
      </c>
      <c r="E3639" s="25">
        <f t="shared" si="169"/>
        <v>11</v>
      </c>
      <c r="F3639" s="25" t="str">
        <f t="shared" si="170"/>
        <v>Nov</v>
      </c>
      <c r="G3639" s="25">
        <f>Raw_Orders!G3639</f>
        <v>85</v>
      </c>
      <c r="H3639" s="29">
        <f>Raw_Orders!K3639</f>
        <v>601.75</v>
      </c>
      <c r="I3639" s="25">
        <f>INDEX(tblAccounts[sales_rep_id],MATCH(B3639,tblAccounts[id],0))</f>
        <v>321950</v>
      </c>
      <c r="J3639" s="25">
        <f>INDEX(tblReps[region_id],MATCH(I3639,tblReps[id],0))</f>
        <v>4</v>
      </c>
      <c r="K3639" s="25" t="str">
        <f>INDEX(tblRegions[name],MATCH(J3639,tblRegions[id],0))</f>
        <v>West</v>
      </c>
    </row>
    <row r="3640" spans="1:11" ht="15" customHeight="1" x14ac:dyDescent="0.3">
      <c r="A3640" s="25">
        <f>Raw_Orders!A3640</f>
        <v>3639</v>
      </c>
      <c r="B3640" s="25">
        <f>Raw_Orders!B3640</f>
        <v>3951</v>
      </c>
      <c r="C3640" s="30">
        <f>INT(Raw_Orders!C3640)</f>
        <v>42723</v>
      </c>
      <c r="D3640" s="25">
        <f t="shared" si="168"/>
        <v>2016</v>
      </c>
      <c r="E3640" s="25">
        <f t="shared" si="169"/>
        <v>12</v>
      </c>
      <c r="F3640" s="25" t="str">
        <f t="shared" si="170"/>
        <v>Dec</v>
      </c>
      <c r="G3640" s="25">
        <f>Raw_Orders!G3640</f>
        <v>192</v>
      </c>
      <c r="H3640" s="29">
        <f>Raw_Orders!K3640</f>
        <v>1146.3699999999999</v>
      </c>
      <c r="I3640" s="25">
        <f>INDEX(tblAccounts[sales_rep_id],MATCH(B3640,tblAccounts[id],0))</f>
        <v>321950</v>
      </c>
      <c r="J3640" s="25">
        <f>INDEX(tblReps[region_id],MATCH(I3640,tblReps[id],0))</f>
        <v>4</v>
      </c>
      <c r="K3640" s="25" t="str">
        <f>INDEX(tblRegions[name],MATCH(J3640,tblRegions[id],0))</f>
        <v>West</v>
      </c>
    </row>
    <row r="3641" spans="1:11" ht="15" customHeight="1" x14ac:dyDescent="0.3">
      <c r="A3641" s="25">
        <f>Raw_Orders!A3641</f>
        <v>3640</v>
      </c>
      <c r="B3641" s="25">
        <f>Raw_Orders!B3641</f>
        <v>3961</v>
      </c>
      <c r="C3641" s="30">
        <f>INT(Raw_Orders!C3641)</f>
        <v>42690</v>
      </c>
      <c r="D3641" s="25">
        <f t="shared" si="168"/>
        <v>2016</v>
      </c>
      <c r="E3641" s="25">
        <f t="shared" si="169"/>
        <v>11</v>
      </c>
      <c r="F3641" s="25" t="str">
        <f t="shared" si="170"/>
        <v>Nov</v>
      </c>
      <c r="G3641" s="25">
        <f>Raw_Orders!G3641</f>
        <v>537</v>
      </c>
      <c r="H3641" s="29">
        <f>Raw_Orders!K3641</f>
        <v>2707.8</v>
      </c>
      <c r="I3641" s="25">
        <f>INDEX(tblAccounts[sales_rep_id],MATCH(B3641,tblAccounts[id],0))</f>
        <v>321960</v>
      </c>
      <c r="J3641" s="25">
        <f>INDEX(tblReps[region_id],MATCH(I3641,tblReps[id],0))</f>
        <v>4</v>
      </c>
      <c r="K3641" s="25" t="str">
        <f>INDEX(tblRegions[name],MATCH(J3641,tblRegions[id],0))</f>
        <v>West</v>
      </c>
    </row>
    <row r="3642" spans="1:11" ht="15" customHeight="1" x14ac:dyDescent="0.3">
      <c r="A3642" s="25">
        <f>Raw_Orders!A3642</f>
        <v>3641</v>
      </c>
      <c r="B3642" s="25">
        <f>Raw_Orders!B3642</f>
        <v>3961</v>
      </c>
      <c r="C3642" s="30">
        <f>INT(Raw_Orders!C3642)</f>
        <v>42719</v>
      </c>
      <c r="D3642" s="25">
        <f t="shared" si="168"/>
        <v>2016</v>
      </c>
      <c r="E3642" s="25">
        <f t="shared" si="169"/>
        <v>12</v>
      </c>
      <c r="F3642" s="25" t="str">
        <f t="shared" si="170"/>
        <v>Dec</v>
      </c>
      <c r="G3642" s="25">
        <f>Raw_Orders!G3642</f>
        <v>538</v>
      </c>
      <c r="H3642" s="29">
        <f>Raw_Orders!K3642</f>
        <v>2787.83</v>
      </c>
      <c r="I3642" s="25">
        <f>INDEX(tblAccounts[sales_rep_id],MATCH(B3642,tblAccounts[id],0))</f>
        <v>321960</v>
      </c>
      <c r="J3642" s="25">
        <f>INDEX(tblReps[region_id],MATCH(I3642,tblReps[id],0))</f>
        <v>4</v>
      </c>
      <c r="K3642" s="25" t="str">
        <f>INDEX(tblRegions[name],MATCH(J3642,tblRegions[id],0))</f>
        <v>West</v>
      </c>
    </row>
    <row r="3643" spans="1:11" ht="15" customHeight="1" x14ac:dyDescent="0.3">
      <c r="A3643" s="25">
        <f>Raw_Orders!A3643</f>
        <v>3642</v>
      </c>
      <c r="B3643" s="25">
        <f>Raw_Orders!B3643</f>
        <v>3971</v>
      </c>
      <c r="C3643" s="30">
        <f>INT(Raw_Orders!C3643)</f>
        <v>42646</v>
      </c>
      <c r="D3643" s="25">
        <f t="shared" si="168"/>
        <v>2016</v>
      </c>
      <c r="E3643" s="25">
        <f t="shared" si="169"/>
        <v>10</v>
      </c>
      <c r="F3643" s="25" t="str">
        <f t="shared" si="170"/>
        <v>Oct</v>
      </c>
      <c r="G3643" s="25">
        <f>Raw_Orders!G3643</f>
        <v>130</v>
      </c>
      <c r="H3643" s="29">
        <f>Raw_Orders!K3643</f>
        <v>808.25</v>
      </c>
      <c r="I3643" s="25">
        <f>INDEX(tblAccounts[sales_rep_id],MATCH(B3643,tblAccounts[id],0))</f>
        <v>321970</v>
      </c>
      <c r="J3643" s="25">
        <f>INDEX(tblReps[region_id],MATCH(I3643,tblReps[id],0))</f>
        <v>4</v>
      </c>
      <c r="K3643" s="25" t="str">
        <f>INDEX(tblRegions[name],MATCH(J3643,tblRegions[id],0))</f>
        <v>West</v>
      </c>
    </row>
    <row r="3644" spans="1:11" ht="15" customHeight="1" x14ac:dyDescent="0.3">
      <c r="A3644" s="25">
        <f>Raw_Orders!A3644</f>
        <v>3643</v>
      </c>
      <c r="B3644" s="25">
        <f>Raw_Orders!B3644</f>
        <v>3971</v>
      </c>
      <c r="C3644" s="30">
        <f>INT(Raw_Orders!C3644)</f>
        <v>42675</v>
      </c>
      <c r="D3644" s="25">
        <f t="shared" si="168"/>
        <v>2016</v>
      </c>
      <c r="E3644" s="25">
        <f t="shared" si="169"/>
        <v>11</v>
      </c>
      <c r="F3644" s="25" t="str">
        <f t="shared" si="170"/>
        <v>Nov</v>
      </c>
      <c r="G3644" s="25">
        <f>Raw_Orders!G3644</f>
        <v>169</v>
      </c>
      <c r="H3644" s="29">
        <f>Raw_Orders!K3644</f>
        <v>1068.67</v>
      </c>
      <c r="I3644" s="25">
        <f>INDEX(tblAccounts[sales_rep_id],MATCH(B3644,tblAccounts[id],0))</f>
        <v>321970</v>
      </c>
      <c r="J3644" s="25">
        <f>INDEX(tblReps[region_id],MATCH(I3644,tblReps[id],0))</f>
        <v>4</v>
      </c>
      <c r="K3644" s="25" t="str">
        <f>INDEX(tblRegions[name],MATCH(J3644,tblRegions[id],0))</f>
        <v>West</v>
      </c>
    </row>
    <row r="3645" spans="1:11" ht="15" customHeight="1" x14ac:dyDescent="0.3">
      <c r="A3645" s="25">
        <f>Raw_Orders!A3645</f>
        <v>3644</v>
      </c>
      <c r="B3645" s="25">
        <f>Raw_Orders!B3645</f>
        <v>3971</v>
      </c>
      <c r="C3645" s="30">
        <f>INT(Raw_Orders!C3645)</f>
        <v>42705</v>
      </c>
      <c r="D3645" s="25">
        <f t="shared" si="168"/>
        <v>2016</v>
      </c>
      <c r="E3645" s="25">
        <f t="shared" si="169"/>
        <v>12</v>
      </c>
      <c r="F3645" s="25" t="str">
        <f t="shared" si="170"/>
        <v>Dec</v>
      </c>
      <c r="G3645" s="25">
        <f>Raw_Orders!G3645</f>
        <v>145</v>
      </c>
      <c r="H3645" s="29">
        <f>Raw_Orders!K3645</f>
        <v>844.91</v>
      </c>
      <c r="I3645" s="25">
        <f>INDEX(tblAccounts[sales_rep_id],MATCH(B3645,tblAccounts[id],0))</f>
        <v>321970</v>
      </c>
      <c r="J3645" s="25">
        <f>INDEX(tblReps[region_id],MATCH(I3645,tblReps[id],0))</f>
        <v>4</v>
      </c>
      <c r="K3645" s="25" t="str">
        <f>INDEX(tblRegions[name],MATCH(J3645,tblRegions[id],0))</f>
        <v>West</v>
      </c>
    </row>
    <row r="3646" spans="1:11" ht="15" customHeight="1" x14ac:dyDescent="0.3">
      <c r="A3646" s="25">
        <f>Raw_Orders!A3646</f>
        <v>3645</v>
      </c>
      <c r="B3646" s="25">
        <f>Raw_Orders!B3646</f>
        <v>3971</v>
      </c>
      <c r="C3646" s="30">
        <f>INT(Raw_Orders!C3646)</f>
        <v>42735</v>
      </c>
      <c r="D3646" s="25">
        <f t="shared" si="168"/>
        <v>2016</v>
      </c>
      <c r="E3646" s="25">
        <f t="shared" si="169"/>
        <v>12</v>
      </c>
      <c r="F3646" s="25" t="str">
        <f t="shared" si="170"/>
        <v>Dec</v>
      </c>
      <c r="G3646" s="25">
        <f>Raw_Orders!G3646</f>
        <v>114</v>
      </c>
      <c r="H3646" s="29">
        <f>Raw_Orders!K3646</f>
        <v>628.33000000000004</v>
      </c>
      <c r="I3646" s="25">
        <f>INDEX(tblAccounts[sales_rep_id],MATCH(B3646,tblAccounts[id],0))</f>
        <v>321970</v>
      </c>
      <c r="J3646" s="25">
        <f>INDEX(tblReps[region_id],MATCH(I3646,tblReps[id],0))</f>
        <v>4</v>
      </c>
      <c r="K3646" s="25" t="str">
        <f>INDEX(tblRegions[name],MATCH(J3646,tblRegions[id],0))</f>
        <v>West</v>
      </c>
    </row>
    <row r="3647" spans="1:11" ht="15" customHeight="1" x14ac:dyDescent="0.3">
      <c r="A3647" s="25">
        <f>Raw_Orders!A3647</f>
        <v>3646</v>
      </c>
      <c r="B3647" s="25">
        <f>Raw_Orders!B3647</f>
        <v>3981</v>
      </c>
      <c r="C3647" s="30">
        <f>INT(Raw_Orders!C3647)</f>
        <v>41751</v>
      </c>
      <c r="D3647" s="25">
        <f t="shared" si="168"/>
        <v>2014</v>
      </c>
      <c r="E3647" s="25">
        <f t="shared" si="169"/>
        <v>4</v>
      </c>
      <c r="F3647" s="25" t="str">
        <f t="shared" si="170"/>
        <v>Apr</v>
      </c>
      <c r="G3647" s="25">
        <f>Raw_Orders!G3647</f>
        <v>519</v>
      </c>
      <c r="H3647" s="29">
        <f>Raw_Orders!K3647</f>
        <v>2657.37</v>
      </c>
      <c r="I3647" s="25">
        <f>INDEX(tblAccounts[sales_rep_id],MATCH(B3647,tblAccounts[id],0))</f>
        <v>321980</v>
      </c>
      <c r="J3647" s="25">
        <f>INDEX(tblReps[region_id],MATCH(I3647,tblReps[id],0))</f>
        <v>4</v>
      </c>
      <c r="K3647" s="25" t="str">
        <f>INDEX(tblRegions[name],MATCH(J3647,tblRegions[id],0))</f>
        <v>West</v>
      </c>
    </row>
    <row r="3648" spans="1:11" ht="15" customHeight="1" x14ac:dyDescent="0.3">
      <c r="A3648" s="25">
        <f>Raw_Orders!A3648</f>
        <v>3647</v>
      </c>
      <c r="B3648" s="25">
        <f>Raw_Orders!B3648</f>
        <v>3981</v>
      </c>
      <c r="C3648" s="30">
        <f>INT(Raw_Orders!C3648)</f>
        <v>41781</v>
      </c>
      <c r="D3648" s="25">
        <f t="shared" si="168"/>
        <v>2014</v>
      </c>
      <c r="E3648" s="25">
        <f t="shared" si="169"/>
        <v>5</v>
      </c>
      <c r="F3648" s="25" t="str">
        <f t="shared" si="170"/>
        <v>May</v>
      </c>
      <c r="G3648" s="25">
        <f>Raw_Orders!G3648</f>
        <v>481</v>
      </c>
      <c r="H3648" s="29">
        <f>Raw_Orders!K3648</f>
        <v>2405.19</v>
      </c>
      <c r="I3648" s="25">
        <f>INDEX(tblAccounts[sales_rep_id],MATCH(B3648,tblAccounts[id],0))</f>
        <v>321980</v>
      </c>
      <c r="J3648" s="25">
        <f>INDEX(tblReps[region_id],MATCH(I3648,tblReps[id],0))</f>
        <v>4</v>
      </c>
      <c r="K3648" s="25" t="str">
        <f>INDEX(tblRegions[name],MATCH(J3648,tblRegions[id],0))</f>
        <v>West</v>
      </c>
    </row>
    <row r="3649" spans="1:11" ht="15" customHeight="1" x14ac:dyDescent="0.3">
      <c r="A3649" s="25">
        <f>Raw_Orders!A3649</f>
        <v>3648</v>
      </c>
      <c r="B3649" s="25">
        <f>Raw_Orders!B3649</f>
        <v>3981</v>
      </c>
      <c r="C3649" s="30">
        <f>INT(Raw_Orders!C3649)</f>
        <v>41810</v>
      </c>
      <c r="D3649" s="25">
        <f t="shared" si="168"/>
        <v>2014</v>
      </c>
      <c r="E3649" s="25">
        <f t="shared" si="169"/>
        <v>6</v>
      </c>
      <c r="F3649" s="25" t="str">
        <f t="shared" si="170"/>
        <v>Jun</v>
      </c>
      <c r="G3649" s="25">
        <f>Raw_Orders!G3649</f>
        <v>621</v>
      </c>
      <c r="H3649" s="29">
        <f>Raw_Orders!K3649</f>
        <v>3159.46</v>
      </c>
      <c r="I3649" s="25">
        <f>INDEX(tblAccounts[sales_rep_id],MATCH(B3649,tblAccounts[id],0))</f>
        <v>321980</v>
      </c>
      <c r="J3649" s="25">
        <f>INDEX(tblReps[region_id],MATCH(I3649,tblReps[id],0))</f>
        <v>4</v>
      </c>
      <c r="K3649" s="25" t="str">
        <f>INDEX(tblRegions[name],MATCH(J3649,tblRegions[id],0))</f>
        <v>West</v>
      </c>
    </row>
    <row r="3650" spans="1:11" ht="15" customHeight="1" x14ac:dyDescent="0.3">
      <c r="A3650" s="25">
        <f>Raw_Orders!A3650</f>
        <v>3649</v>
      </c>
      <c r="B3650" s="25">
        <f>Raw_Orders!B3650</f>
        <v>3981</v>
      </c>
      <c r="C3650" s="30">
        <f>INT(Raw_Orders!C3650)</f>
        <v>41840</v>
      </c>
      <c r="D3650" s="25">
        <f t="shared" ref="D3650:D3713" si="171">YEAR(C3650)</f>
        <v>2014</v>
      </c>
      <c r="E3650" s="25">
        <f t="shared" ref="E3650:E3713" si="172">MONTH(C3650)</f>
        <v>7</v>
      </c>
      <c r="F3650" s="25" t="str">
        <f t="shared" ref="F3650:F3713" si="173">TEXT(C3650,"mmm")</f>
        <v>Jul</v>
      </c>
      <c r="G3650" s="25">
        <f>Raw_Orders!G3650</f>
        <v>535</v>
      </c>
      <c r="H3650" s="29">
        <f>Raw_Orders!K3650</f>
        <v>2715.34</v>
      </c>
      <c r="I3650" s="25">
        <f>INDEX(tblAccounts[sales_rep_id],MATCH(B3650,tblAccounts[id],0))</f>
        <v>321980</v>
      </c>
      <c r="J3650" s="25">
        <f>INDEX(tblReps[region_id],MATCH(I3650,tblReps[id],0))</f>
        <v>4</v>
      </c>
      <c r="K3650" s="25" t="str">
        <f>INDEX(tblRegions[name],MATCH(J3650,tblRegions[id],0))</f>
        <v>West</v>
      </c>
    </row>
    <row r="3651" spans="1:11" ht="15" customHeight="1" x14ac:dyDescent="0.3">
      <c r="A3651" s="25">
        <f>Raw_Orders!A3651</f>
        <v>3650</v>
      </c>
      <c r="B3651" s="25">
        <f>Raw_Orders!B3651</f>
        <v>3981</v>
      </c>
      <c r="C3651" s="30">
        <f>INT(Raw_Orders!C3651)</f>
        <v>41870</v>
      </c>
      <c r="D3651" s="25">
        <f t="shared" si="171"/>
        <v>2014</v>
      </c>
      <c r="E3651" s="25">
        <f t="shared" si="172"/>
        <v>8</v>
      </c>
      <c r="F3651" s="25" t="str">
        <f t="shared" si="173"/>
        <v>Aug</v>
      </c>
      <c r="G3651" s="25">
        <f>Raw_Orders!G3651</f>
        <v>549</v>
      </c>
      <c r="H3651" s="29">
        <f>Raw_Orders!K3651</f>
        <v>2873.31</v>
      </c>
      <c r="I3651" s="25">
        <f>INDEX(tblAccounts[sales_rep_id],MATCH(B3651,tblAccounts[id],0))</f>
        <v>321980</v>
      </c>
      <c r="J3651" s="25">
        <f>INDEX(tblReps[region_id],MATCH(I3651,tblReps[id],0))</f>
        <v>4</v>
      </c>
      <c r="K3651" s="25" t="str">
        <f>INDEX(tblRegions[name],MATCH(J3651,tblRegions[id],0))</f>
        <v>West</v>
      </c>
    </row>
    <row r="3652" spans="1:11" ht="15" customHeight="1" x14ac:dyDescent="0.3">
      <c r="A3652" s="25">
        <f>Raw_Orders!A3652</f>
        <v>3651</v>
      </c>
      <c r="B3652" s="25">
        <f>Raw_Orders!B3652</f>
        <v>3981</v>
      </c>
      <c r="C3652" s="30">
        <f>INT(Raw_Orders!C3652)</f>
        <v>41900</v>
      </c>
      <c r="D3652" s="25">
        <f t="shared" si="171"/>
        <v>2014</v>
      </c>
      <c r="E3652" s="25">
        <f t="shared" si="172"/>
        <v>9</v>
      </c>
      <c r="F3652" s="25" t="str">
        <f t="shared" si="173"/>
        <v>Sep</v>
      </c>
      <c r="G3652" s="25">
        <f>Raw_Orders!G3652</f>
        <v>538</v>
      </c>
      <c r="H3652" s="29">
        <f>Raw_Orders!K3652</f>
        <v>2775.35</v>
      </c>
      <c r="I3652" s="25">
        <f>INDEX(tblAccounts[sales_rep_id],MATCH(B3652,tblAccounts[id],0))</f>
        <v>321980</v>
      </c>
      <c r="J3652" s="25">
        <f>INDEX(tblReps[region_id],MATCH(I3652,tblReps[id],0))</f>
        <v>4</v>
      </c>
      <c r="K3652" s="25" t="str">
        <f>INDEX(tblRegions[name],MATCH(J3652,tblRegions[id],0))</f>
        <v>West</v>
      </c>
    </row>
    <row r="3653" spans="1:11" ht="15" customHeight="1" x14ac:dyDescent="0.3">
      <c r="A3653" s="25">
        <f>Raw_Orders!A3653</f>
        <v>3652</v>
      </c>
      <c r="B3653" s="25">
        <f>Raw_Orders!B3653</f>
        <v>3981</v>
      </c>
      <c r="C3653" s="30">
        <f>INT(Raw_Orders!C3653)</f>
        <v>41930</v>
      </c>
      <c r="D3653" s="25">
        <f t="shared" si="171"/>
        <v>2014</v>
      </c>
      <c r="E3653" s="25">
        <f t="shared" si="172"/>
        <v>10</v>
      </c>
      <c r="F3653" s="25" t="str">
        <f t="shared" si="173"/>
        <v>Oct</v>
      </c>
      <c r="G3653" s="25">
        <f>Raw_Orders!G3653</f>
        <v>508</v>
      </c>
      <c r="H3653" s="29">
        <f>Raw_Orders!K3653</f>
        <v>2603.7800000000002</v>
      </c>
      <c r="I3653" s="25">
        <f>INDEX(tblAccounts[sales_rep_id],MATCH(B3653,tblAccounts[id],0))</f>
        <v>321980</v>
      </c>
      <c r="J3653" s="25">
        <f>INDEX(tblReps[region_id],MATCH(I3653,tblReps[id],0))</f>
        <v>4</v>
      </c>
      <c r="K3653" s="25" t="str">
        <f>INDEX(tblRegions[name],MATCH(J3653,tblRegions[id],0))</f>
        <v>West</v>
      </c>
    </row>
    <row r="3654" spans="1:11" ht="15" customHeight="1" x14ac:dyDescent="0.3">
      <c r="A3654" s="25">
        <f>Raw_Orders!A3654</f>
        <v>3653</v>
      </c>
      <c r="B3654" s="25">
        <f>Raw_Orders!B3654</f>
        <v>3981</v>
      </c>
      <c r="C3654" s="30">
        <f>INT(Raw_Orders!C3654)</f>
        <v>41959</v>
      </c>
      <c r="D3654" s="25">
        <f t="shared" si="171"/>
        <v>2014</v>
      </c>
      <c r="E3654" s="25">
        <f t="shared" si="172"/>
        <v>11</v>
      </c>
      <c r="F3654" s="25" t="str">
        <f t="shared" si="173"/>
        <v>Nov</v>
      </c>
      <c r="G3654" s="25">
        <f>Raw_Orders!G3654</f>
        <v>539</v>
      </c>
      <c r="H3654" s="29">
        <f>Raw_Orders!K3654</f>
        <v>2795.24</v>
      </c>
      <c r="I3654" s="25">
        <f>INDEX(tblAccounts[sales_rep_id],MATCH(B3654,tblAccounts[id],0))</f>
        <v>321980</v>
      </c>
      <c r="J3654" s="25">
        <f>INDEX(tblReps[region_id],MATCH(I3654,tblReps[id],0))</f>
        <v>4</v>
      </c>
      <c r="K3654" s="25" t="str">
        <f>INDEX(tblRegions[name],MATCH(J3654,tblRegions[id],0))</f>
        <v>West</v>
      </c>
    </row>
    <row r="3655" spans="1:11" ht="15" customHeight="1" x14ac:dyDescent="0.3">
      <c r="A3655" s="25">
        <f>Raw_Orders!A3655</f>
        <v>3654</v>
      </c>
      <c r="B3655" s="25">
        <f>Raw_Orders!B3655</f>
        <v>3981</v>
      </c>
      <c r="C3655" s="30">
        <f>INT(Raw_Orders!C3655)</f>
        <v>41989</v>
      </c>
      <c r="D3655" s="25">
        <f t="shared" si="171"/>
        <v>2014</v>
      </c>
      <c r="E3655" s="25">
        <f t="shared" si="172"/>
        <v>12</v>
      </c>
      <c r="F3655" s="25" t="str">
        <f t="shared" si="173"/>
        <v>Dec</v>
      </c>
      <c r="G3655" s="25">
        <f>Raw_Orders!G3655</f>
        <v>521</v>
      </c>
      <c r="H3655" s="29">
        <f>Raw_Orders!K3655</f>
        <v>2654.83</v>
      </c>
      <c r="I3655" s="25">
        <f>INDEX(tblAccounts[sales_rep_id],MATCH(B3655,tblAccounts[id],0))</f>
        <v>321980</v>
      </c>
      <c r="J3655" s="25">
        <f>INDEX(tblReps[region_id],MATCH(I3655,tblReps[id],0))</f>
        <v>4</v>
      </c>
      <c r="K3655" s="25" t="str">
        <f>INDEX(tblRegions[name],MATCH(J3655,tblRegions[id],0))</f>
        <v>West</v>
      </c>
    </row>
    <row r="3656" spans="1:11" ht="15" customHeight="1" x14ac:dyDescent="0.3">
      <c r="A3656" s="25">
        <f>Raw_Orders!A3656</f>
        <v>3655</v>
      </c>
      <c r="B3656" s="25">
        <f>Raw_Orders!B3656</f>
        <v>3981</v>
      </c>
      <c r="C3656" s="30">
        <f>INT(Raw_Orders!C3656)</f>
        <v>42019</v>
      </c>
      <c r="D3656" s="25">
        <f t="shared" si="171"/>
        <v>2015</v>
      </c>
      <c r="E3656" s="25">
        <f t="shared" si="172"/>
        <v>1</v>
      </c>
      <c r="F3656" s="25" t="str">
        <f t="shared" si="173"/>
        <v>Jan</v>
      </c>
      <c r="G3656" s="25">
        <f>Raw_Orders!G3656</f>
        <v>560</v>
      </c>
      <c r="H3656" s="29">
        <f>Raw_Orders!K3656</f>
        <v>2990.82</v>
      </c>
      <c r="I3656" s="25">
        <f>INDEX(tblAccounts[sales_rep_id],MATCH(B3656,tblAccounts[id],0))</f>
        <v>321980</v>
      </c>
      <c r="J3656" s="25">
        <f>INDEX(tblReps[region_id],MATCH(I3656,tblReps[id],0))</f>
        <v>4</v>
      </c>
      <c r="K3656" s="25" t="str">
        <f>INDEX(tblRegions[name],MATCH(J3656,tblRegions[id],0))</f>
        <v>West</v>
      </c>
    </row>
    <row r="3657" spans="1:11" ht="15" customHeight="1" x14ac:dyDescent="0.3">
      <c r="A3657" s="25">
        <f>Raw_Orders!A3657</f>
        <v>3656</v>
      </c>
      <c r="B3657" s="25">
        <f>Raw_Orders!B3657</f>
        <v>3981</v>
      </c>
      <c r="C3657" s="30">
        <f>INT(Raw_Orders!C3657)</f>
        <v>42049</v>
      </c>
      <c r="D3657" s="25">
        <f t="shared" si="171"/>
        <v>2015</v>
      </c>
      <c r="E3657" s="25">
        <f t="shared" si="172"/>
        <v>2</v>
      </c>
      <c r="F3657" s="25" t="str">
        <f t="shared" si="173"/>
        <v>Feb</v>
      </c>
      <c r="G3657" s="25">
        <f>Raw_Orders!G3657</f>
        <v>639</v>
      </c>
      <c r="H3657" s="29">
        <f>Raw_Orders!K3657</f>
        <v>3540.52</v>
      </c>
      <c r="I3657" s="25">
        <f>INDEX(tblAccounts[sales_rep_id],MATCH(B3657,tblAccounts[id],0))</f>
        <v>321980</v>
      </c>
      <c r="J3657" s="25">
        <f>INDEX(tblReps[region_id],MATCH(I3657,tblReps[id],0))</f>
        <v>4</v>
      </c>
      <c r="K3657" s="25" t="str">
        <f>INDEX(tblRegions[name],MATCH(J3657,tblRegions[id],0))</f>
        <v>West</v>
      </c>
    </row>
    <row r="3658" spans="1:11" ht="15" customHeight="1" x14ac:dyDescent="0.3">
      <c r="A3658" s="25">
        <f>Raw_Orders!A3658</f>
        <v>3657</v>
      </c>
      <c r="B3658" s="25">
        <f>Raw_Orders!B3658</f>
        <v>3981</v>
      </c>
      <c r="C3658" s="30">
        <f>INT(Raw_Orders!C3658)</f>
        <v>42078</v>
      </c>
      <c r="D3658" s="25">
        <f t="shared" si="171"/>
        <v>2015</v>
      </c>
      <c r="E3658" s="25">
        <f t="shared" si="172"/>
        <v>3</v>
      </c>
      <c r="F3658" s="25" t="str">
        <f t="shared" si="173"/>
        <v>Mar</v>
      </c>
      <c r="G3658" s="25">
        <f>Raw_Orders!G3658</f>
        <v>358</v>
      </c>
      <c r="H3658" s="29">
        <f>Raw_Orders!K3658</f>
        <v>1816.46</v>
      </c>
      <c r="I3658" s="25">
        <f>INDEX(tblAccounts[sales_rep_id],MATCH(B3658,tblAccounts[id],0))</f>
        <v>321980</v>
      </c>
      <c r="J3658" s="25">
        <f>INDEX(tblReps[region_id],MATCH(I3658,tblReps[id],0))</f>
        <v>4</v>
      </c>
      <c r="K3658" s="25" t="str">
        <f>INDEX(tblRegions[name],MATCH(J3658,tblRegions[id],0))</f>
        <v>West</v>
      </c>
    </row>
    <row r="3659" spans="1:11" ht="15" customHeight="1" x14ac:dyDescent="0.3">
      <c r="A3659" s="25">
        <f>Raw_Orders!A3659</f>
        <v>3658</v>
      </c>
      <c r="B3659" s="25">
        <f>Raw_Orders!B3659</f>
        <v>3981</v>
      </c>
      <c r="C3659" s="30">
        <f>INT(Raw_Orders!C3659)</f>
        <v>42107</v>
      </c>
      <c r="D3659" s="25">
        <f t="shared" si="171"/>
        <v>2015</v>
      </c>
      <c r="E3659" s="25">
        <f t="shared" si="172"/>
        <v>4</v>
      </c>
      <c r="F3659" s="25" t="str">
        <f t="shared" si="173"/>
        <v>Apr</v>
      </c>
      <c r="G3659" s="25">
        <f>Raw_Orders!G3659</f>
        <v>561</v>
      </c>
      <c r="H3659" s="29">
        <f>Raw_Orders!K3659</f>
        <v>2799.39</v>
      </c>
      <c r="I3659" s="25">
        <f>INDEX(tblAccounts[sales_rep_id],MATCH(B3659,tblAccounts[id],0))</f>
        <v>321980</v>
      </c>
      <c r="J3659" s="25">
        <f>INDEX(tblReps[region_id],MATCH(I3659,tblReps[id],0))</f>
        <v>4</v>
      </c>
      <c r="K3659" s="25" t="str">
        <f>INDEX(tblRegions[name],MATCH(J3659,tblRegions[id],0))</f>
        <v>West</v>
      </c>
    </row>
    <row r="3660" spans="1:11" ht="15" customHeight="1" x14ac:dyDescent="0.3">
      <c r="A3660" s="25">
        <f>Raw_Orders!A3660</f>
        <v>3659</v>
      </c>
      <c r="B3660" s="25">
        <f>Raw_Orders!B3660</f>
        <v>3981</v>
      </c>
      <c r="C3660" s="30">
        <f>INT(Raw_Orders!C3660)</f>
        <v>42137</v>
      </c>
      <c r="D3660" s="25">
        <f t="shared" si="171"/>
        <v>2015</v>
      </c>
      <c r="E3660" s="25">
        <f t="shared" si="172"/>
        <v>5</v>
      </c>
      <c r="F3660" s="25" t="str">
        <f t="shared" si="173"/>
        <v>May</v>
      </c>
      <c r="G3660" s="25">
        <f>Raw_Orders!G3660</f>
        <v>483</v>
      </c>
      <c r="H3660" s="29">
        <f>Raw_Orders!K3660</f>
        <v>2410.17</v>
      </c>
      <c r="I3660" s="25">
        <f>INDEX(tblAccounts[sales_rep_id],MATCH(B3660,tblAccounts[id],0))</f>
        <v>321980</v>
      </c>
      <c r="J3660" s="25">
        <f>INDEX(tblReps[region_id],MATCH(I3660,tblReps[id],0))</f>
        <v>4</v>
      </c>
      <c r="K3660" s="25" t="str">
        <f>INDEX(tblRegions[name],MATCH(J3660,tblRegions[id],0))</f>
        <v>West</v>
      </c>
    </row>
    <row r="3661" spans="1:11" ht="15" customHeight="1" x14ac:dyDescent="0.3">
      <c r="A3661" s="25">
        <f>Raw_Orders!A3661</f>
        <v>3660</v>
      </c>
      <c r="B3661" s="25">
        <f>Raw_Orders!B3661</f>
        <v>3981</v>
      </c>
      <c r="C3661" s="30">
        <f>INT(Raw_Orders!C3661)</f>
        <v>42166</v>
      </c>
      <c r="D3661" s="25">
        <f t="shared" si="171"/>
        <v>2015</v>
      </c>
      <c r="E3661" s="25">
        <f t="shared" si="172"/>
        <v>6</v>
      </c>
      <c r="F3661" s="25" t="str">
        <f t="shared" si="173"/>
        <v>Jun</v>
      </c>
      <c r="G3661" s="25">
        <f>Raw_Orders!G3661</f>
        <v>604</v>
      </c>
      <c r="H3661" s="29">
        <f>Raw_Orders!K3661</f>
        <v>3327.76</v>
      </c>
      <c r="I3661" s="25">
        <f>INDEX(tblAccounts[sales_rep_id],MATCH(B3661,tblAccounts[id],0))</f>
        <v>321980</v>
      </c>
      <c r="J3661" s="25">
        <f>INDEX(tblReps[region_id],MATCH(I3661,tblReps[id],0))</f>
        <v>4</v>
      </c>
      <c r="K3661" s="25" t="str">
        <f>INDEX(tblRegions[name],MATCH(J3661,tblRegions[id],0))</f>
        <v>West</v>
      </c>
    </row>
    <row r="3662" spans="1:11" ht="15" customHeight="1" x14ac:dyDescent="0.3">
      <c r="A3662" s="25">
        <f>Raw_Orders!A3662</f>
        <v>3661</v>
      </c>
      <c r="B3662" s="25">
        <f>Raw_Orders!B3662</f>
        <v>3981</v>
      </c>
      <c r="C3662" s="30">
        <f>INT(Raw_Orders!C3662)</f>
        <v>42195</v>
      </c>
      <c r="D3662" s="25">
        <f t="shared" si="171"/>
        <v>2015</v>
      </c>
      <c r="E3662" s="25">
        <f t="shared" si="172"/>
        <v>7</v>
      </c>
      <c r="F3662" s="25" t="str">
        <f t="shared" si="173"/>
        <v>Jul</v>
      </c>
      <c r="G3662" s="25">
        <f>Raw_Orders!G3662</f>
        <v>509</v>
      </c>
      <c r="H3662" s="29">
        <f>Raw_Orders!K3662</f>
        <v>2558.69</v>
      </c>
      <c r="I3662" s="25">
        <f>INDEX(tblAccounts[sales_rep_id],MATCH(B3662,tblAccounts[id],0))</f>
        <v>321980</v>
      </c>
      <c r="J3662" s="25">
        <f>INDEX(tblReps[region_id],MATCH(I3662,tblReps[id],0))</f>
        <v>4</v>
      </c>
      <c r="K3662" s="25" t="str">
        <f>INDEX(tblRegions[name],MATCH(J3662,tblRegions[id],0))</f>
        <v>West</v>
      </c>
    </row>
    <row r="3663" spans="1:11" ht="15" customHeight="1" x14ac:dyDescent="0.3">
      <c r="A3663" s="25">
        <f>Raw_Orders!A3663</f>
        <v>3662</v>
      </c>
      <c r="B3663" s="25">
        <f>Raw_Orders!B3663</f>
        <v>3981</v>
      </c>
      <c r="C3663" s="30">
        <f>INT(Raw_Orders!C3663)</f>
        <v>42224</v>
      </c>
      <c r="D3663" s="25">
        <f t="shared" si="171"/>
        <v>2015</v>
      </c>
      <c r="E3663" s="25">
        <f t="shared" si="172"/>
        <v>8</v>
      </c>
      <c r="F3663" s="25" t="str">
        <f t="shared" si="173"/>
        <v>Aug</v>
      </c>
      <c r="G3663" s="25">
        <f>Raw_Orders!G3663</f>
        <v>794</v>
      </c>
      <c r="H3663" s="29">
        <f>Raw_Orders!K3663</f>
        <v>4980.53</v>
      </c>
      <c r="I3663" s="25">
        <f>INDEX(tblAccounts[sales_rep_id],MATCH(B3663,tblAccounts[id],0))</f>
        <v>321980</v>
      </c>
      <c r="J3663" s="25">
        <f>INDEX(tblReps[region_id],MATCH(I3663,tblReps[id],0))</f>
        <v>4</v>
      </c>
      <c r="K3663" s="25" t="str">
        <f>INDEX(tblRegions[name],MATCH(J3663,tblRegions[id],0))</f>
        <v>West</v>
      </c>
    </row>
    <row r="3664" spans="1:11" ht="15" customHeight="1" x14ac:dyDescent="0.3">
      <c r="A3664" s="25">
        <f>Raw_Orders!A3664</f>
        <v>3663</v>
      </c>
      <c r="B3664" s="25">
        <f>Raw_Orders!B3664</f>
        <v>3981</v>
      </c>
      <c r="C3664" s="30">
        <f>INT(Raw_Orders!C3664)</f>
        <v>42253</v>
      </c>
      <c r="D3664" s="25">
        <f t="shared" si="171"/>
        <v>2015</v>
      </c>
      <c r="E3664" s="25">
        <f t="shared" si="172"/>
        <v>9</v>
      </c>
      <c r="F3664" s="25" t="str">
        <f t="shared" si="173"/>
        <v>Sep</v>
      </c>
      <c r="G3664" s="25">
        <f>Raw_Orders!G3664</f>
        <v>514</v>
      </c>
      <c r="H3664" s="29">
        <f>Raw_Orders!K3664</f>
        <v>2651.14</v>
      </c>
      <c r="I3664" s="25">
        <f>INDEX(tblAccounts[sales_rep_id],MATCH(B3664,tblAccounts[id],0))</f>
        <v>321980</v>
      </c>
      <c r="J3664" s="25">
        <f>INDEX(tblReps[region_id],MATCH(I3664,tblReps[id],0))</f>
        <v>4</v>
      </c>
      <c r="K3664" s="25" t="str">
        <f>INDEX(tblRegions[name],MATCH(J3664,tblRegions[id],0))</f>
        <v>West</v>
      </c>
    </row>
    <row r="3665" spans="1:11" ht="15" customHeight="1" x14ac:dyDescent="0.3">
      <c r="A3665" s="25">
        <f>Raw_Orders!A3665</f>
        <v>3664</v>
      </c>
      <c r="B3665" s="25">
        <f>Raw_Orders!B3665</f>
        <v>3981</v>
      </c>
      <c r="C3665" s="30">
        <f>INT(Raw_Orders!C3665)</f>
        <v>42283</v>
      </c>
      <c r="D3665" s="25">
        <f t="shared" si="171"/>
        <v>2015</v>
      </c>
      <c r="E3665" s="25">
        <f t="shared" si="172"/>
        <v>10</v>
      </c>
      <c r="F3665" s="25" t="str">
        <f t="shared" si="173"/>
        <v>Oct</v>
      </c>
      <c r="G3665" s="25">
        <f>Raw_Orders!G3665</f>
        <v>512</v>
      </c>
      <c r="H3665" s="29">
        <f>Raw_Orders!K3665</f>
        <v>2655.57</v>
      </c>
      <c r="I3665" s="25">
        <f>INDEX(tblAccounts[sales_rep_id],MATCH(B3665,tblAccounts[id],0))</f>
        <v>321980</v>
      </c>
      <c r="J3665" s="25">
        <f>INDEX(tblReps[region_id],MATCH(I3665,tblReps[id],0))</f>
        <v>4</v>
      </c>
      <c r="K3665" s="25" t="str">
        <f>INDEX(tblRegions[name],MATCH(J3665,tblRegions[id],0))</f>
        <v>West</v>
      </c>
    </row>
    <row r="3666" spans="1:11" ht="15" customHeight="1" x14ac:dyDescent="0.3">
      <c r="A3666" s="25">
        <f>Raw_Orders!A3666</f>
        <v>3665</v>
      </c>
      <c r="B3666" s="25">
        <f>Raw_Orders!B3666</f>
        <v>3981</v>
      </c>
      <c r="C3666" s="30">
        <f>INT(Raw_Orders!C3666)</f>
        <v>42312</v>
      </c>
      <c r="D3666" s="25">
        <f t="shared" si="171"/>
        <v>2015</v>
      </c>
      <c r="E3666" s="25">
        <f t="shared" si="172"/>
        <v>11</v>
      </c>
      <c r="F3666" s="25" t="str">
        <f t="shared" si="173"/>
        <v>Nov</v>
      </c>
      <c r="G3666" s="25">
        <f>Raw_Orders!G3666</f>
        <v>489</v>
      </c>
      <c r="H3666" s="29">
        <f>Raw_Orders!K3666</f>
        <v>2440.11</v>
      </c>
      <c r="I3666" s="25">
        <f>INDEX(tblAccounts[sales_rep_id],MATCH(B3666,tblAccounts[id],0))</f>
        <v>321980</v>
      </c>
      <c r="J3666" s="25">
        <f>INDEX(tblReps[region_id],MATCH(I3666,tblReps[id],0))</f>
        <v>4</v>
      </c>
      <c r="K3666" s="25" t="str">
        <f>INDEX(tblRegions[name],MATCH(J3666,tblRegions[id],0))</f>
        <v>West</v>
      </c>
    </row>
    <row r="3667" spans="1:11" ht="15" customHeight="1" x14ac:dyDescent="0.3">
      <c r="A3667" s="25">
        <f>Raw_Orders!A3667</f>
        <v>3666</v>
      </c>
      <c r="B3667" s="25">
        <f>Raw_Orders!B3667</f>
        <v>3981</v>
      </c>
      <c r="C3667" s="30">
        <f>INT(Raw_Orders!C3667)</f>
        <v>42341</v>
      </c>
      <c r="D3667" s="25">
        <f t="shared" si="171"/>
        <v>2015</v>
      </c>
      <c r="E3667" s="25">
        <f t="shared" si="172"/>
        <v>12</v>
      </c>
      <c r="F3667" s="25" t="str">
        <f t="shared" si="173"/>
        <v>Dec</v>
      </c>
      <c r="G3667" s="25">
        <f>Raw_Orders!G3667</f>
        <v>889</v>
      </c>
      <c r="H3667" s="29">
        <f>Raw_Orders!K3667</f>
        <v>5413.85</v>
      </c>
      <c r="I3667" s="25">
        <f>INDEX(tblAccounts[sales_rep_id],MATCH(B3667,tblAccounts[id],0))</f>
        <v>321980</v>
      </c>
      <c r="J3667" s="25">
        <f>INDEX(tblReps[region_id],MATCH(I3667,tblReps[id],0))</f>
        <v>4</v>
      </c>
      <c r="K3667" s="25" t="str">
        <f>INDEX(tblRegions[name],MATCH(J3667,tblRegions[id],0))</f>
        <v>West</v>
      </c>
    </row>
    <row r="3668" spans="1:11" ht="15" customHeight="1" x14ac:dyDescent="0.3">
      <c r="A3668" s="25">
        <f>Raw_Orders!A3668</f>
        <v>3667</v>
      </c>
      <c r="B3668" s="25">
        <f>Raw_Orders!B3668</f>
        <v>3981</v>
      </c>
      <c r="C3668" s="30">
        <f>INT(Raw_Orders!C3668)</f>
        <v>42371</v>
      </c>
      <c r="D3668" s="25">
        <f t="shared" si="171"/>
        <v>2016</v>
      </c>
      <c r="E3668" s="25">
        <f t="shared" si="172"/>
        <v>1</v>
      </c>
      <c r="F3668" s="25" t="str">
        <f t="shared" si="173"/>
        <v>Jan</v>
      </c>
      <c r="G3668" s="25">
        <f>Raw_Orders!G3668</f>
        <v>545</v>
      </c>
      <c r="H3668" s="29">
        <f>Raw_Orders!K3668</f>
        <v>2885.93</v>
      </c>
      <c r="I3668" s="25">
        <f>INDEX(tblAccounts[sales_rep_id],MATCH(B3668,tblAccounts[id],0))</f>
        <v>321980</v>
      </c>
      <c r="J3668" s="25">
        <f>INDEX(tblReps[region_id],MATCH(I3668,tblReps[id],0))</f>
        <v>4</v>
      </c>
      <c r="K3668" s="25" t="str">
        <f>INDEX(tblRegions[name],MATCH(J3668,tblRegions[id],0))</f>
        <v>West</v>
      </c>
    </row>
    <row r="3669" spans="1:11" ht="15" customHeight="1" x14ac:dyDescent="0.3">
      <c r="A3669" s="25">
        <f>Raw_Orders!A3669</f>
        <v>3668</v>
      </c>
      <c r="B3669" s="25">
        <f>Raw_Orders!B3669</f>
        <v>3981</v>
      </c>
      <c r="C3669" s="30">
        <f>INT(Raw_Orders!C3669)</f>
        <v>42401</v>
      </c>
      <c r="D3669" s="25">
        <f t="shared" si="171"/>
        <v>2016</v>
      </c>
      <c r="E3669" s="25">
        <f t="shared" si="172"/>
        <v>2</v>
      </c>
      <c r="F3669" s="25" t="str">
        <f t="shared" si="173"/>
        <v>Feb</v>
      </c>
      <c r="G3669" s="25">
        <f>Raw_Orders!G3669</f>
        <v>514</v>
      </c>
      <c r="H3669" s="29">
        <f>Raw_Orders!K3669</f>
        <v>2608.64</v>
      </c>
      <c r="I3669" s="25">
        <f>INDEX(tblAccounts[sales_rep_id],MATCH(B3669,tblAccounts[id],0))</f>
        <v>321980</v>
      </c>
      <c r="J3669" s="25">
        <f>INDEX(tblReps[region_id],MATCH(I3669,tblReps[id],0))</f>
        <v>4</v>
      </c>
      <c r="K3669" s="25" t="str">
        <f>INDEX(tblRegions[name],MATCH(J3669,tblRegions[id],0))</f>
        <v>West</v>
      </c>
    </row>
    <row r="3670" spans="1:11" ht="15" customHeight="1" x14ac:dyDescent="0.3">
      <c r="A3670" s="25">
        <f>Raw_Orders!A3670</f>
        <v>3669</v>
      </c>
      <c r="B3670" s="25">
        <f>Raw_Orders!B3670</f>
        <v>3981</v>
      </c>
      <c r="C3670" s="30">
        <f>INT(Raw_Orders!C3670)</f>
        <v>42430</v>
      </c>
      <c r="D3670" s="25">
        <f t="shared" si="171"/>
        <v>2016</v>
      </c>
      <c r="E3670" s="25">
        <f t="shared" si="172"/>
        <v>3</v>
      </c>
      <c r="F3670" s="25" t="str">
        <f t="shared" si="173"/>
        <v>Mar</v>
      </c>
      <c r="G3670" s="25">
        <f>Raw_Orders!G3670</f>
        <v>573</v>
      </c>
      <c r="H3670" s="29">
        <f>Raw_Orders!K3670</f>
        <v>2940.65</v>
      </c>
      <c r="I3670" s="25">
        <f>INDEX(tblAccounts[sales_rep_id],MATCH(B3670,tblAccounts[id],0))</f>
        <v>321980</v>
      </c>
      <c r="J3670" s="25">
        <f>INDEX(tblReps[region_id],MATCH(I3670,tblReps[id],0))</f>
        <v>4</v>
      </c>
      <c r="K3670" s="25" t="str">
        <f>INDEX(tblRegions[name],MATCH(J3670,tblRegions[id],0))</f>
        <v>West</v>
      </c>
    </row>
    <row r="3671" spans="1:11" ht="15" customHeight="1" x14ac:dyDescent="0.3">
      <c r="A3671" s="25">
        <f>Raw_Orders!A3671</f>
        <v>3670</v>
      </c>
      <c r="B3671" s="25">
        <f>Raw_Orders!B3671</f>
        <v>3981</v>
      </c>
      <c r="C3671" s="30">
        <f>INT(Raw_Orders!C3671)</f>
        <v>42460</v>
      </c>
      <c r="D3671" s="25">
        <f t="shared" si="171"/>
        <v>2016</v>
      </c>
      <c r="E3671" s="25">
        <f t="shared" si="172"/>
        <v>3</v>
      </c>
      <c r="F3671" s="25" t="str">
        <f t="shared" si="173"/>
        <v>Mar</v>
      </c>
      <c r="G3671" s="25">
        <f>Raw_Orders!G3671</f>
        <v>522</v>
      </c>
      <c r="H3671" s="29">
        <f>Raw_Orders!K3671</f>
        <v>2667.95</v>
      </c>
      <c r="I3671" s="25">
        <f>INDEX(tblAccounts[sales_rep_id],MATCH(B3671,tblAccounts[id],0))</f>
        <v>321980</v>
      </c>
      <c r="J3671" s="25">
        <f>INDEX(tblReps[region_id],MATCH(I3671,tblReps[id],0))</f>
        <v>4</v>
      </c>
      <c r="K3671" s="25" t="str">
        <f>INDEX(tblRegions[name],MATCH(J3671,tblRegions[id],0))</f>
        <v>West</v>
      </c>
    </row>
    <row r="3672" spans="1:11" ht="15" customHeight="1" x14ac:dyDescent="0.3">
      <c r="A3672" s="25">
        <f>Raw_Orders!A3672</f>
        <v>3671</v>
      </c>
      <c r="B3672" s="25">
        <f>Raw_Orders!B3672</f>
        <v>3981</v>
      </c>
      <c r="C3672" s="30">
        <f>INT(Raw_Orders!C3672)</f>
        <v>42490</v>
      </c>
      <c r="D3672" s="25">
        <f t="shared" si="171"/>
        <v>2016</v>
      </c>
      <c r="E3672" s="25">
        <f t="shared" si="172"/>
        <v>4</v>
      </c>
      <c r="F3672" s="25" t="str">
        <f t="shared" si="173"/>
        <v>Apr</v>
      </c>
      <c r="G3672" s="25">
        <f>Raw_Orders!G3672</f>
        <v>551</v>
      </c>
      <c r="H3672" s="29">
        <f>Raw_Orders!K3672</f>
        <v>2896.6</v>
      </c>
      <c r="I3672" s="25">
        <f>INDEX(tblAccounts[sales_rep_id],MATCH(B3672,tblAccounts[id],0))</f>
        <v>321980</v>
      </c>
      <c r="J3672" s="25">
        <f>INDEX(tblReps[region_id],MATCH(I3672,tblReps[id],0))</f>
        <v>4</v>
      </c>
      <c r="K3672" s="25" t="str">
        <f>INDEX(tblRegions[name],MATCH(J3672,tblRegions[id],0))</f>
        <v>West</v>
      </c>
    </row>
    <row r="3673" spans="1:11" ht="15" customHeight="1" x14ac:dyDescent="0.3">
      <c r="A3673" s="25">
        <f>Raw_Orders!A3673</f>
        <v>3672</v>
      </c>
      <c r="B3673" s="25">
        <f>Raw_Orders!B3673</f>
        <v>3981</v>
      </c>
      <c r="C3673" s="30">
        <f>INT(Raw_Orders!C3673)</f>
        <v>42520</v>
      </c>
      <c r="D3673" s="25">
        <f t="shared" si="171"/>
        <v>2016</v>
      </c>
      <c r="E3673" s="25">
        <f t="shared" si="172"/>
        <v>5</v>
      </c>
      <c r="F3673" s="25" t="str">
        <f t="shared" si="173"/>
        <v>May</v>
      </c>
      <c r="G3673" s="25">
        <f>Raw_Orders!G3673</f>
        <v>493</v>
      </c>
      <c r="H3673" s="29">
        <f>Raw_Orders!K3673</f>
        <v>2517.59</v>
      </c>
      <c r="I3673" s="25">
        <f>INDEX(tblAccounts[sales_rep_id],MATCH(B3673,tblAccounts[id],0))</f>
        <v>321980</v>
      </c>
      <c r="J3673" s="25">
        <f>INDEX(tblReps[region_id],MATCH(I3673,tblReps[id],0))</f>
        <v>4</v>
      </c>
      <c r="K3673" s="25" t="str">
        <f>INDEX(tblRegions[name],MATCH(J3673,tblRegions[id],0))</f>
        <v>West</v>
      </c>
    </row>
    <row r="3674" spans="1:11" ht="15" customHeight="1" x14ac:dyDescent="0.3">
      <c r="A3674" s="25">
        <f>Raw_Orders!A3674</f>
        <v>3673</v>
      </c>
      <c r="B3674" s="25">
        <f>Raw_Orders!B3674</f>
        <v>3981</v>
      </c>
      <c r="C3674" s="30">
        <f>INT(Raw_Orders!C3674)</f>
        <v>42549</v>
      </c>
      <c r="D3674" s="25">
        <f t="shared" si="171"/>
        <v>2016</v>
      </c>
      <c r="E3674" s="25">
        <f t="shared" si="172"/>
        <v>6</v>
      </c>
      <c r="F3674" s="25" t="str">
        <f t="shared" si="173"/>
        <v>Jun</v>
      </c>
      <c r="G3674" s="25">
        <f>Raw_Orders!G3674</f>
        <v>613</v>
      </c>
      <c r="H3674" s="29">
        <f>Raw_Orders!K3674</f>
        <v>3157.1</v>
      </c>
      <c r="I3674" s="25">
        <f>INDEX(tblAccounts[sales_rep_id],MATCH(B3674,tblAccounts[id],0))</f>
        <v>321980</v>
      </c>
      <c r="J3674" s="25">
        <f>INDEX(tblReps[region_id],MATCH(I3674,tblReps[id],0))</f>
        <v>4</v>
      </c>
      <c r="K3674" s="25" t="str">
        <f>INDEX(tblRegions[name],MATCH(J3674,tblRegions[id],0))</f>
        <v>West</v>
      </c>
    </row>
    <row r="3675" spans="1:11" ht="15" customHeight="1" x14ac:dyDescent="0.3">
      <c r="A3675" s="25">
        <f>Raw_Orders!A3675</f>
        <v>3674</v>
      </c>
      <c r="B3675" s="25">
        <f>Raw_Orders!B3675</f>
        <v>3981</v>
      </c>
      <c r="C3675" s="30">
        <f>INT(Raw_Orders!C3675)</f>
        <v>42578</v>
      </c>
      <c r="D3675" s="25">
        <f t="shared" si="171"/>
        <v>2016</v>
      </c>
      <c r="E3675" s="25">
        <f t="shared" si="172"/>
        <v>7</v>
      </c>
      <c r="F3675" s="25" t="str">
        <f t="shared" si="173"/>
        <v>Jul</v>
      </c>
      <c r="G3675" s="25">
        <f>Raw_Orders!G3675</f>
        <v>399</v>
      </c>
      <c r="H3675" s="29">
        <f>Raw_Orders!K3675</f>
        <v>2001.01</v>
      </c>
      <c r="I3675" s="25">
        <f>INDEX(tblAccounts[sales_rep_id],MATCH(B3675,tblAccounts[id],0))</f>
        <v>321980</v>
      </c>
      <c r="J3675" s="25">
        <f>INDEX(tblReps[region_id],MATCH(I3675,tblReps[id],0))</f>
        <v>4</v>
      </c>
      <c r="K3675" s="25" t="str">
        <f>INDEX(tblRegions[name],MATCH(J3675,tblRegions[id],0))</f>
        <v>West</v>
      </c>
    </row>
    <row r="3676" spans="1:11" ht="15" customHeight="1" x14ac:dyDescent="0.3">
      <c r="A3676" s="25">
        <f>Raw_Orders!A3676</f>
        <v>3675</v>
      </c>
      <c r="B3676" s="25">
        <f>Raw_Orders!B3676</f>
        <v>3981</v>
      </c>
      <c r="C3676" s="30">
        <f>INT(Raw_Orders!C3676)</f>
        <v>42608</v>
      </c>
      <c r="D3676" s="25">
        <f t="shared" si="171"/>
        <v>2016</v>
      </c>
      <c r="E3676" s="25">
        <f t="shared" si="172"/>
        <v>8</v>
      </c>
      <c r="F3676" s="25" t="str">
        <f t="shared" si="173"/>
        <v>Aug</v>
      </c>
      <c r="G3676" s="25">
        <f>Raw_Orders!G3676</f>
        <v>565</v>
      </c>
      <c r="H3676" s="29">
        <f>Raw_Orders!K3676</f>
        <v>3030.06</v>
      </c>
      <c r="I3676" s="25">
        <f>INDEX(tblAccounts[sales_rep_id],MATCH(B3676,tblAccounts[id],0))</f>
        <v>321980</v>
      </c>
      <c r="J3676" s="25">
        <f>INDEX(tblReps[region_id],MATCH(I3676,tblReps[id],0))</f>
        <v>4</v>
      </c>
      <c r="K3676" s="25" t="str">
        <f>INDEX(tblRegions[name],MATCH(J3676,tblRegions[id],0))</f>
        <v>West</v>
      </c>
    </row>
    <row r="3677" spans="1:11" ht="15" customHeight="1" x14ac:dyDescent="0.3">
      <c r="A3677" s="25">
        <f>Raw_Orders!A3677</f>
        <v>3676</v>
      </c>
      <c r="B3677" s="25">
        <f>Raw_Orders!B3677</f>
        <v>3981</v>
      </c>
      <c r="C3677" s="30">
        <f>INT(Raw_Orders!C3677)</f>
        <v>42637</v>
      </c>
      <c r="D3677" s="25">
        <f t="shared" si="171"/>
        <v>2016</v>
      </c>
      <c r="E3677" s="25">
        <f t="shared" si="172"/>
        <v>9</v>
      </c>
      <c r="F3677" s="25" t="str">
        <f t="shared" si="173"/>
        <v>Sep</v>
      </c>
      <c r="G3677" s="25">
        <f>Raw_Orders!G3677</f>
        <v>526</v>
      </c>
      <c r="H3677" s="29">
        <f>Raw_Orders!K3677</f>
        <v>2699.82</v>
      </c>
      <c r="I3677" s="25">
        <f>INDEX(tblAccounts[sales_rep_id],MATCH(B3677,tblAccounts[id],0))</f>
        <v>321980</v>
      </c>
      <c r="J3677" s="25">
        <f>INDEX(tblReps[region_id],MATCH(I3677,tblReps[id],0))</f>
        <v>4</v>
      </c>
      <c r="K3677" s="25" t="str">
        <f>INDEX(tblRegions[name],MATCH(J3677,tblRegions[id],0))</f>
        <v>West</v>
      </c>
    </row>
    <row r="3678" spans="1:11" ht="15" customHeight="1" x14ac:dyDescent="0.3">
      <c r="A3678" s="25">
        <f>Raw_Orders!A3678</f>
        <v>3677</v>
      </c>
      <c r="B3678" s="25">
        <f>Raw_Orders!B3678</f>
        <v>3981</v>
      </c>
      <c r="C3678" s="30">
        <f>INT(Raw_Orders!C3678)</f>
        <v>42666</v>
      </c>
      <c r="D3678" s="25">
        <f t="shared" si="171"/>
        <v>2016</v>
      </c>
      <c r="E3678" s="25">
        <f t="shared" si="172"/>
        <v>10</v>
      </c>
      <c r="F3678" s="25" t="str">
        <f t="shared" si="173"/>
        <v>Oct</v>
      </c>
      <c r="G3678" s="25">
        <f>Raw_Orders!G3678</f>
        <v>747</v>
      </c>
      <c r="H3678" s="29">
        <f>Raw_Orders!K3678</f>
        <v>5120.32</v>
      </c>
      <c r="I3678" s="25">
        <f>INDEX(tblAccounts[sales_rep_id],MATCH(B3678,tblAccounts[id],0))</f>
        <v>321980</v>
      </c>
      <c r="J3678" s="25">
        <f>INDEX(tblReps[region_id],MATCH(I3678,tblReps[id],0))</f>
        <v>4</v>
      </c>
      <c r="K3678" s="25" t="str">
        <f>INDEX(tblRegions[name],MATCH(J3678,tblRegions[id],0))</f>
        <v>West</v>
      </c>
    </row>
    <row r="3679" spans="1:11" ht="15" customHeight="1" x14ac:dyDescent="0.3">
      <c r="A3679" s="25">
        <f>Raw_Orders!A3679</f>
        <v>3678</v>
      </c>
      <c r="B3679" s="25">
        <f>Raw_Orders!B3679</f>
        <v>3981</v>
      </c>
      <c r="C3679" s="30">
        <f>INT(Raw_Orders!C3679)</f>
        <v>42695</v>
      </c>
      <c r="D3679" s="25">
        <f t="shared" si="171"/>
        <v>2016</v>
      </c>
      <c r="E3679" s="25">
        <f t="shared" si="172"/>
        <v>11</v>
      </c>
      <c r="F3679" s="25" t="str">
        <f t="shared" si="173"/>
        <v>Nov</v>
      </c>
      <c r="G3679" s="25">
        <f>Raw_Orders!G3679</f>
        <v>477</v>
      </c>
      <c r="H3679" s="29">
        <f>Raw_Orders!K3679</f>
        <v>2380.23</v>
      </c>
      <c r="I3679" s="25">
        <f>INDEX(tblAccounts[sales_rep_id],MATCH(B3679,tblAccounts[id],0))</f>
        <v>321980</v>
      </c>
      <c r="J3679" s="25">
        <f>INDEX(tblReps[region_id],MATCH(I3679,tblReps[id],0))</f>
        <v>4</v>
      </c>
      <c r="K3679" s="25" t="str">
        <f>INDEX(tblRegions[name],MATCH(J3679,tblRegions[id],0))</f>
        <v>West</v>
      </c>
    </row>
    <row r="3680" spans="1:11" ht="15" customHeight="1" x14ac:dyDescent="0.3">
      <c r="A3680" s="25">
        <f>Raw_Orders!A3680</f>
        <v>3679</v>
      </c>
      <c r="B3680" s="25">
        <f>Raw_Orders!B3680</f>
        <v>3981</v>
      </c>
      <c r="C3680" s="30">
        <f>INT(Raw_Orders!C3680)</f>
        <v>42725</v>
      </c>
      <c r="D3680" s="25">
        <f t="shared" si="171"/>
        <v>2016</v>
      </c>
      <c r="E3680" s="25">
        <f t="shared" si="172"/>
        <v>12</v>
      </c>
      <c r="F3680" s="25" t="str">
        <f t="shared" si="173"/>
        <v>Dec</v>
      </c>
      <c r="G3680" s="25">
        <f>Raw_Orders!G3680</f>
        <v>541</v>
      </c>
      <c r="H3680" s="29">
        <f>Raw_Orders!K3680</f>
        <v>2734.02</v>
      </c>
      <c r="I3680" s="25">
        <f>INDEX(tblAccounts[sales_rep_id],MATCH(B3680,tblAccounts[id],0))</f>
        <v>321980</v>
      </c>
      <c r="J3680" s="25">
        <f>INDEX(tblReps[region_id],MATCH(I3680,tblReps[id],0))</f>
        <v>4</v>
      </c>
      <c r="K3680" s="25" t="str">
        <f>INDEX(tblRegions[name],MATCH(J3680,tblRegions[id],0))</f>
        <v>West</v>
      </c>
    </row>
    <row r="3681" spans="1:11" ht="15" customHeight="1" x14ac:dyDescent="0.3">
      <c r="A3681" s="25">
        <f>Raw_Orders!A3681</f>
        <v>3680</v>
      </c>
      <c r="B3681" s="25">
        <f>Raw_Orders!B3681</f>
        <v>3991</v>
      </c>
      <c r="C3681" s="30">
        <f>INT(Raw_Orders!C3681)</f>
        <v>42044</v>
      </c>
      <c r="D3681" s="25">
        <f t="shared" si="171"/>
        <v>2015</v>
      </c>
      <c r="E3681" s="25">
        <f t="shared" si="172"/>
        <v>2</v>
      </c>
      <c r="F3681" s="25" t="str">
        <f t="shared" si="173"/>
        <v>Feb</v>
      </c>
      <c r="G3681" s="25">
        <f>Raw_Orders!G3681</f>
        <v>499</v>
      </c>
      <c r="H3681" s="29">
        <f>Raw_Orders!K3681</f>
        <v>2549.48</v>
      </c>
      <c r="I3681" s="25">
        <f>INDEX(tblAccounts[sales_rep_id],MATCH(B3681,tblAccounts[id],0))</f>
        <v>321990</v>
      </c>
      <c r="J3681" s="25">
        <f>INDEX(tblReps[region_id],MATCH(I3681,tblReps[id],0))</f>
        <v>4</v>
      </c>
      <c r="K3681" s="25" t="str">
        <f>INDEX(tblRegions[name],MATCH(J3681,tblRegions[id],0))</f>
        <v>West</v>
      </c>
    </row>
    <row r="3682" spans="1:11" ht="15" customHeight="1" x14ac:dyDescent="0.3">
      <c r="A3682" s="25">
        <f>Raw_Orders!A3682</f>
        <v>3681</v>
      </c>
      <c r="B3682" s="25">
        <f>Raw_Orders!B3682</f>
        <v>3991</v>
      </c>
      <c r="C3682" s="30">
        <f>INT(Raw_Orders!C3682)</f>
        <v>42074</v>
      </c>
      <c r="D3682" s="25">
        <f t="shared" si="171"/>
        <v>2015</v>
      </c>
      <c r="E3682" s="25">
        <f t="shared" si="172"/>
        <v>3</v>
      </c>
      <c r="F3682" s="25" t="str">
        <f t="shared" si="173"/>
        <v>Mar</v>
      </c>
      <c r="G3682" s="25">
        <f>Raw_Orders!G3682</f>
        <v>487</v>
      </c>
      <c r="H3682" s="29">
        <f>Raw_Orders!K3682</f>
        <v>2485.13</v>
      </c>
      <c r="I3682" s="25">
        <f>INDEX(tblAccounts[sales_rep_id],MATCH(B3682,tblAccounts[id],0))</f>
        <v>321990</v>
      </c>
      <c r="J3682" s="25">
        <f>INDEX(tblReps[region_id],MATCH(I3682,tblReps[id],0))</f>
        <v>4</v>
      </c>
      <c r="K3682" s="25" t="str">
        <f>INDEX(tblRegions[name],MATCH(J3682,tblRegions[id],0))</f>
        <v>West</v>
      </c>
    </row>
    <row r="3683" spans="1:11" ht="15" customHeight="1" x14ac:dyDescent="0.3">
      <c r="A3683" s="25">
        <f>Raw_Orders!A3683</f>
        <v>3682</v>
      </c>
      <c r="B3683" s="25">
        <f>Raw_Orders!B3683</f>
        <v>3991</v>
      </c>
      <c r="C3683" s="30">
        <f>INT(Raw_Orders!C3683)</f>
        <v>42104</v>
      </c>
      <c r="D3683" s="25">
        <f t="shared" si="171"/>
        <v>2015</v>
      </c>
      <c r="E3683" s="25">
        <f t="shared" si="172"/>
        <v>4</v>
      </c>
      <c r="F3683" s="25" t="str">
        <f t="shared" si="173"/>
        <v>Apr</v>
      </c>
      <c r="G3683" s="25">
        <f>Raw_Orders!G3683</f>
        <v>510</v>
      </c>
      <c r="H3683" s="29">
        <f>Raw_Orders!K3683</f>
        <v>2598.6999999999998</v>
      </c>
      <c r="I3683" s="25">
        <f>INDEX(tblAccounts[sales_rep_id],MATCH(B3683,tblAccounts[id],0))</f>
        <v>321990</v>
      </c>
      <c r="J3683" s="25">
        <f>INDEX(tblReps[region_id],MATCH(I3683,tblReps[id],0))</f>
        <v>4</v>
      </c>
      <c r="K3683" s="25" t="str">
        <f>INDEX(tblRegions[name],MATCH(J3683,tblRegions[id],0))</f>
        <v>West</v>
      </c>
    </row>
    <row r="3684" spans="1:11" ht="15" customHeight="1" x14ac:dyDescent="0.3">
      <c r="A3684" s="25">
        <f>Raw_Orders!A3684</f>
        <v>3683</v>
      </c>
      <c r="B3684" s="25">
        <f>Raw_Orders!B3684</f>
        <v>3991</v>
      </c>
      <c r="C3684" s="30">
        <f>INT(Raw_Orders!C3684)</f>
        <v>42134</v>
      </c>
      <c r="D3684" s="25">
        <f t="shared" si="171"/>
        <v>2015</v>
      </c>
      <c r="E3684" s="25">
        <f t="shared" si="172"/>
        <v>5</v>
      </c>
      <c r="F3684" s="25" t="str">
        <f t="shared" si="173"/>
        <v>May</v>
      </c>
      <c r="G3684" s="25">
        <f>Raw_Orders!G3684</f>
        <v>519</v>
      </c>
      <c r="H3684" s="29">
        <f>Raw_Orders!K3684</f>
        <v>2633.63</v>
      </c>
      <c r="I3684" s="25">
        <f>INDEX(tblAccounts[sales_rep_id],MATCH(B3684,tblAccounts[id],0))</f>
        <v>321990</v>
      </c>
      <c r="J3684" s="25">
        <f>INDEX(tblReps[region_id],MATCH(I3684,tblReps[id],0))</f>
        <v>4</v>
      </c>
      <c r="K3684" s="25" t="str">
        <f>INDEX(tblRegions[name],MATCH(J3684,tblRegions[id],0))</f>
        <v>West</v>
      </c>
    </row>
    <row r="3685" spans="1:11" ht="15" customHeight="1" x14ac:dyDescent="0.3">
      <c r="A3685" s="25">
        <f>Raw_Orders!A3685</f>
        <v>3684</v>
      </c>
      <c r="B3685" s="25">
        <f>Raw_Orders!B3685</f>
        <v>3991</v>
      </c>
      <c r="C3685" s="30">
        <f>INT(Raw_Orders!C3685)</f>
        <v>42163</v>
      </c>
      <c r="D3685" s="25">
        <f t="shared" si="171"/>
        <v>2015</v>
      </c>
      <c r="E3685" s="25">
        <f t="shared" si="172"/>
        <v>6</v>
      </c>
      <c r="F3685" s="25" t="str">
        <f t="shared" si="173"/>
        <v>Jun</v>
      </c>
      <c r="G3685" s="25">
        <f>Raw_Orders!G3685</f>
        <v>405</v>
      </c>
      <c r="H3685" s="29">
        <f>Raw_Orders!K3685</f>
        <v>2111.7199999999998</v>
      </c>
      <c r="I3685" s="25">
        <f>INDEX(tblAccounts[sales_rep_id],MATCH(B3685,tblAccounts[id],0))</f>
        <v>321990</v>
      </c>
      <c r="J3685" s="25">
        <f>INDEX(tblReps[region_id],MATCH(I3685,tblReps[id],0))</f>
        <v>4</v>
      </c>
      <c r="K3685" s="25" t="str">
        <f>INDEX(tblRegions[name],MATCH(J3685,tblRegions[id],0))</f>
        <v>West</v>
      </c>
    </row>
    <row r="3686" spans="1:11" ht="15" customHeight="1" x14ac:dyDescent="0.3">
      <c r="A3686" s="25">
        <f>Raw_Orders!A3686</f>
        <v>3685</v>
      </c>
      <c r="B3686" s="25">
        <f>Raw_Orders!B3686</f>
        <v>3991</v>
      </c>
      <c r="C3686" s="30">
        <f>INT(Raw_Orders!C3686)</f>
        <v>42192</v>
      </c>
      <c r="D3686" s="25">
        <f t="shared" si="171"/>
        <v>2015</v>
      </c>
      <c r="E3686" s="25">
        <f t="shared" si="172"/>
        <v>7</v>
      </c>
      <c r="F3686" s="25" t="str">
        <f t="shared" si="173"/>
        <v>Jul</v>
      </c>
      <c r="G3686" s="25">
        <f>Raw_Orders!G3686</f>
        <v>549</v>
      </c>
      <c r="H3686" s="29">
        <f>Raw_Orders!K3686</f>
        <v>2885.34</v>
      </c>
      <c r="I3686" s="25">
        <f>INDEX(tblAccounts[sales_rep_id],MATCH(B3686,tblAccounts[id],0))</f>
        <v>321990</v>
      </c>
      <c r="J3686" s="25">
        <f>INDEX(tblReps[region_id],MATCH(I3686,tblReps[id],0))</f>
        <v>4</v>
      </c>
      <c r="K3686" s="25" t="str">
        <f>INDEX(tblRegions[name],MATCH(J3686,tblRegions[id],0))</f>
        <v>West</v>
      </c>
    </row>
    <row r="3687" spans="1:11" ht="15" customHeight="1" x14ac:dyDescent="0.3">
      <c r="A3687" s="25">
        <f>Raw_Orders!A3687</f>
        <v>3686</v>
      </c>
      <c r="B3687" s="25">
        <f>Raw_Orders!B3687</f>
        <v>3991</v>
      </c>
      <c r="C3687" s="30">
        <f>INT(Raw_Orders!C3687)</f>
        <v>42222</v>
      </c>
      <c r="D3687" s="25">
        <f t="shared" si="171"/>
        <v>2015</v>
      </c>
      <c r="E3687" s="25">
        <f t="shared" si="172"/>
        <v>8</v>
      </c>
      <c r="F3687" s="25" t="str">
        <f t="shared" si="173"/>
        <v>Aug</v>
      </c>
      <c r="G3687" s="25">
        <f>Raw_Orders!G3687</f>
        <v>518</v>
      </c>
      <c r="H3687" s="29">
        <f>Raw_Orders!K3687</f>
        <v>2664.82</v>
      </c>
      <c r="I3687" s="25">
        <f>INDEX(tblAccounts[sales_rep_id],MATCH(B3687,tblAccounts[id],0))</f>
        <v>321990</v>
      </c>
      <c r="J3687" s="25">
        <f>INDEX(tblReps[region_id],MATCH(I3687,tblReps[id],0))</f>
        <v>4</v>
      </c>
      <c r="K3687" s="25" t="str">
        <f>INDEX(tblRegions[name],MATCH(J3687,tblRegions[id],0))</f>
        <v>West</v>
      </c>
    </row>
    <row r="3688" spans="1:11" ht="15" customHeight="1" x14ac:dyDescent="0.3">
      <c r="A3688" s="25">
        <f>Raw_Orders!A3688</f>
        <v>3687</v>
      </c>
      <c r="B3688" s="25">
        <f>Raw_Orders!B3688</f>
        <v>3991</v>
      </c>
      <c r="C3688" s="30">
        <f>INT(Raw_Orders!C3688)</f>
        <v>42252</v>
      </c>
      <c r="D3688" s="25">
        <f t="shared" si="171"/>
        <v>2015</v>
      </c>
      <c r="E3688" s="25">
        <f t="shared" si="172"/>
        <v>9</v>
      </c>
      <c r="F3688" s="25" t="str">
        <f t="shared" si="173"/>
        <v>Sep</v>
      </c>
      <c r="G3688" s="25">
        <f>Raw_Orders!G3688</f>
        <v>525</v>
      </c>
      <c r="H3688" s="29">
        <f>Raw_Orders!K3688</f>
        <v>2679.75</v>
      </c>
      <c r="I3688" s="25">
        <f>INDEX(tblAccounts[sales_rep_id],MATCH(B3688,tblAccounts[id],0))</f>
        <v>321990</v>
      </c>
      <c r="J3688" s="25">
        <f>INDEX(tblReps[region_id],MATCH(I3688,tblReps[id],0))</f>
        <v>4</v>
      </c>
      <c r="K3688" s="25" t="str">
        <f>INDEX(tblRegions[name],MATCH(J3688,tblRegions[id],0))</f>
        <v>West</v>
      </c>
    </row>
    <row r="3689" spans="1:11" ht="15" customHeight="1" x14ac:dyDescent="0.3">
      <c r="A3689" s="25">
        <f>Raw_Orders!A3689</f>
        <v>3688</v>
      </c>
      <c r="B3689" s="25">
        <f>Raw_Orders!B3689</f>
        <v>3991</v>
      </c>
      <c r="C3689" s="30">
        <f>INT(Raw_Orders!C3689)</f>
        <v>42281</v>
      </c>
      <c r="D3689" s="25">
        <f t="shared" si="171"/>
        <v>2015</v>
      </c>
      <c r="E3689" s="25">
        <f t="shared" si="172"/>
        <v>10</v>
      </c>
      <c r="F3689" s="25" t="str">
        <f t="shared" si="173"/>
        <v>Oct</v>
      </c>
      <c r="G3689" s="25">
        <f>Raw_Orders!G3689</f>
        <v>608</v>
      </c>
      <c r="H3689" s="29">
        <f>Raw_Orders!K3689</f>
        <v>3278.37</v>
      </c>
      <c r="I3689" s="25">
        <f>INDEX(tblAccounts[sales_rep_id],MATCH(B3689,tblAccounts[id],0))</f>
        <v>321990</v>
      </c>
      <c r="J3689" s="25">
        <f>INDEX(tblReps[region_id],MATCH(I3689,tblReps[id],0))</f>
        <v>4</v>
      </c>
      <c r="K3689" s="25" t="str">
        <f>INDEX(tblRegions[name],MATCH(J3689,tblRegions[id],0))</f>
        <v>West</v>
      </c>
    </row>
    <row r="3690" spans="1:11" ht="15" customHeight="1" x14ac:dyDescent="0.3">
      <c r="A3690" s="25">
        <f>Raw_Orders!A3690</f>
        <v>3689</v>
      </c>
      <c r="B3690" s="25">
        <f>Raw_Orders!B3690</f>
        <v>3991</v>
      </c>
      <c r="C3690" s="30">
        <f>INT(Raw_Orders!C3690)</f>
        <v>42311</v>
      </c>
      <c r="D3690" s="25">
        <f t="shared" si="171"/>
        <v>2015</v>
      </c>
      <c r="E3690" s="25">
        <f t="shared" si="172"/>
        <v>11</v>
      </c>
      <c r="F3690" s="25" t="str">
        <f t="shared" si="173"/>
        <v>Nov</v>
      </c>
      <c r="G3690" s="25">
        <f>Raw_Orders!G3690</f>
        <v>539</v>
      </c>
      <c r="H3690" s="29">
        <f>Raw_Orders!K3690</f>
        <v>2777.25</v>
      </c>
      <c r="I3690" s="25">
        <f>INDEX(tblAccounts[sales_rep_id],MATCH(B3690,tblAccounts[id],0))</f>
        <v>321990</v>
      </c>
      <c r="J3690" s="25">
        <f>INDEX(tblReps[region_id],MATCH(I3690,tblReps[id],0))</f>
        <v>4</v>
      </c>
      <c r="K3690" s="25" t="str">
        <f>INDEX(tblRegions[name],MATCH(J3690,tblRegions[id],0))</f>
        <v>West</v>
      </c>
    </row>
    <row r="3691" spans="1:11" ht="15" customHeight="1" x14ac:dyDescent="0.3">
      <c r="A3691" s="25">
        <f>Raw_Orders!A3691</f>
        <v>3690</v>
      </c>
      <c r="B3691" s="25">
        <f>Raw_Orders!B3691</f>
        <v>3991</v>
      </c>
      <c r="C3691" s="30">
        <f>INT(Raw_Orders!C3691)</f>
        <v>42340</v>
      </c>
      <c r="D3691" s="25">
        <f t="shared" si="171"/>
        <v>2015</v>
      </c>
      <c r="E3691" s="25">
        <f t="shared" si="172"/>
        <v>12</v>
      </c>
      <c r="F3691" s="25" t="str">
        <f t="shared" si="173"/>
        <v>Dec</v>
      </c>
      <c r="G3691" s="25">
        <f>Raw_Orders!G3691</f>
        <v>550</v>
      </c>
      <c r="H3691" s="29">
        <f>Raw_Orders!K3691</f>
        <v>2880.88</v>
      </c>
      <c r="I3691" s="25">
        <f>INDEX(tblAccounts[sales_rep_id],MATCH(B3691,tblAccounts[id],0))</f>
        <v>321990</v>
      </c>
      <c r="J3691" s="25">
        <f>INDEX(tblReps[region_id],MATCH(I3691,tblReps[id],0))</f>
        <v>4</v>
      </c>
      <c r="K3691" s="25" t="str">
        <f>INDEX(tblRegions[name],MATCH(J3691,tblRegions[id],0))</f>
        <v>West</v>
      </c>
    </row>
    <row r="3692" spans="1:11" ht="15" customHeight="1" x14ac:dyDescent="0.3">
      <c r="A3692" s="25">
        <f>Raw_Orders!A3692</f>
        <v>3691</v>
      </c>
      <c r="B3692" s="25">
        <f>Raw_Orders!B3692</f>
        <v>3991</v>
      </c>
      <c r="C3692" s="30">
        <f>INT(Raw_Orders!C3692)</f>
        <v>42369</v>
      </c>
      <c r="D3692" s="25">
        <f t="shared" si="171"/>
        <v>2015</v>
      </c>
      <c r="E3692" s="25">
        <f t="shared" si="172"/>
        <v>12</v>
      </c>
      <c r="F3692" s="25" t="str">
        <f t="shared" si="173"/>
        <v>Dec</v>
      </c>
      <c r="G3692" s="25">
        <f>Raw_Orders!G3692</f>
        <v>506</v>
      </c>
      <c r="H3692" s="29">
        <f>Raw_Orders!K3692</f>
        <v>2581.2800000000002</v>
      </c>
      <c r="I3692" s="25">
        <f>INDEX(tblAccounts[sales_rep_id],MATCH(B3692,tblAccounts[id],0))</f>
        <v>321990</v>
      </c>
      <c r="J3692" s="25">
        <f>INDEX(tblReps[region_id],MATCH(I3692,tblReps[id],0))</f>
        <v>4</v>
      </c>
      <c r="K3692" s="25" t="str">
        <f>INDEX(tblRegions[name],MATCH(J3692,tblRegions[id],0))</f>
        <v>West</v>
      </c>
    </row>
    <row r="3693" spans="1:11" ht="15" customHeight="1" x14ac:dyDescent="0.3">
      <c r="A3693" s="25">
        <f>Raw_Orders!A3693</f>
        <v>3692</v>
      </c>
      <c r="B3693" s="25">
        <f>Raw_Orders!B3693</f>
        <v>3991</v>
      </c>
      <c r="C3693" s="30">
        <f>INT(Raw_Orders!C3693)</f>
        <v>42398</v>
      </c>
      <c r="D3693" s="25">
        <f t="shared" si="171"/>
        <v>2016</v>
      </c>
      <c r="E3693" s="25">
        <f t="shared" si="172"/>
        <v>1</v>
      </c>
      <c r="F3693" s="25" t="str">
        <f t="shared" si="173"/>
        <v>Jan</v>
      </c>
      <c r="G3693" s="25">
        <f>Raw_Orders!G3693</f>
        <v>531</v>
      </c>
      <c r="H3693" s="29">
        <f>Raw_Orders!K3693</f>
        <v>2707.19</v>
      </c>
      <c r="I3693" s="25">
        <f>INDEX(tblAccounts[sales_rep_id],MATCH(B3693,tblAccounts[id],0))</f>
        <v>321990</v>
      </c>
      <c r="J3693" s="25">
        <f>INDEX(tblReps[region_id],MATCH(I3693,tblReps[id],0))</f>
        <v>4</v>
      </c>
      <c r="K3693" s="25" t="str">
        <f>INDEX(tblRegions[name],MATCH(J3693,tblRegions[id],0))</f>
        <v>West</v>
      </c>
    </row>
    <row r="3694" spans="1:11" ht="15" customHeight="1" x14ac:dyDescent="0.3">
      <c r="A3694" s="25">
        <f>Raw_Orders!A3694</f>
        <v>3693</v>
      </c>
      <c r="B3694" s="25">
        <f>Raw_Orders!B3694</f>
        <v>3991</v>
      </c>
      <c r="C3694" s="30">
        <f>INT(Raw_Orders!C3694)</f>
        <v>42427</v>
      </c>
      <c r="D3694" s="25">
        <f t="shared" si="171"/>
        <v>2016</v>
      </c>
      <c r="E3694" s="25">
        <f t="shared" si="172"/>
        <v>2</v>
      </c>
      <c r="F3694" s="25" t="str">
        <f t="shared" si="173"/>
        <v>Feb</v>
      </c>
      <c r="G3694" s="25">
        <f>Raw_Orders!G3694</f>
        <v>573</v>
      </c>
      <c r="H3694" s="29">
        <f>Raw_Orders!K3694</f>
        <v>3068.98</v>
      </c>
      <c r="I3694" s="25">
        <f>INDEX(tblAccounts[sales_rep_id],MATCH(B3694,tblAccounts[id],0))</f>
        <v>321990</v>
      </c>
      <c r="J3694" s="25">
        <f>INDEX(tblReps[region_id],MATCH(I3694,tblReps[id],0))</f>
        <v>4</v>
      </c>
      <c r="K3694" s="25" t="str">
        <f>INDEX(tblRegions[name],MATCH(J3694,tblRegions[id],0))</f>
        <v>West</v>
      </c>
    </row>
    <row r="3695" spans="1:11" ht="15" customHeight="1" x14ac:dyDescent="0.3">
      <c r="A3695" s="25">
        <f>Raw_Orders!A3695</f>
        <v>3694</v>
      </c>
      <c r="B3695" s="25">
        <f>Raw_Orders!B3695</f>
        <v>3991</v>
      </c>
      <c r="C3695" s="30">
        <f>INT(Raw_Orders!C3695)</f>
        <v>42456</v>
      </c>
      <c r="D3695" s="25">
        <f t="shared" si="171"/>
        <v>2016</v>
      </c>
      <c r="E3695" s="25">
        <f t="shared" si="172"/>
        <v>3</v>
      </c>
      <c r="F3695" s="25" t="str">
        <f t="shared" si="173"/>
        <v>Mar</v>
      </c>
      <c r="G3695" s="25">
        <f>Raw_Orders!G3695</f>
        <v>567</v>
      </c>
      <c r="H3695" s="29">
        <f>Raw_Orders!K3695</f>
        <v>2993.92</v>
      </c>
      <c r="I3695" s="25">
        <f>INDEX(tblAccounts[sales_rep_id],MATCH(B3695,tblAccounts[id],0))</f>
        <v>321990</v>
      </c>
      <c r="J3695" s="25">
        <f>INDEX(tblReps[region_id],MATCH(I3695,tblReps[id],0))</f>
        <v>4</v>
      </c>
      <c r="K3695" s="25" t="str">
        <f>INDEX(tblRegions[name],MATCH(J3695,tblRegions[id],0))</f>
        <v>West</v>
      </c>
    </row>
    <row r="3696" spans="1:11" ht="15" customHeight="1" x14ac:dyDescent="0.3">
      <c r="A3696" s="25">
        <f>Raw_Orders!A3696</f>
        <v>3695</v>
      </c>
      <c r="B3696" s="25">
        <f>Raw_Orders!B3696</f>
        <v>3991</v>
      </c>
      <c r="C3696" s="30">
        <f>INT(Raw_Orders!C3696)</f>
        <v>42485</v>
      </c>
      <c r="D3696" s="25">
        <f t="shared" si="171"/>
        <v>2016</v>
      </c>
      <c r="E3696" s="25">
        <f t="shared" si="172"/>
        <v>4</v>
      </c>
      <c r="F3696" s="25" t="str">
        <f t="shared" si="173"/>
        <v>Apr</v>
      </c>
      <c r="G3696" s="25">
        <f>Raw_Orders!G3696</f>
        <v>502</v>
      </c>
      <c r="H3696" s="29">
        <f>Raw_Orders!K3696</f>
        <v>2507.48</v>
      </c>
      <c r="I3696" s="25">
        <f>INDEX(tblAccounts[sales_rep_id],MATCH(B3696,tblAccounts[id],0))</f>
        <v>321990</v>
      </c>
      <c r="J3696" s="25">
        <f>INDEX(tblReps[region_id],MATCH(I3696,tblReps[id],0))</f>
        <v>4</v>
      </c>
      <c r="K3696" s="25" t="str">
        <f>INDEX(tblRegions[name],MATCH(J3696,tblRegions[id],0))</f>
        <v>West</v>
      </c>
    </row>
    <row r="3697" spans="1:11" ht="15" customHeight="1" x14ac:dyDescent="0.3">
      <c r="A3697" s="25">
        <f>Raw_Orders!A3697</f>
        <v>3696</v>
      </c>
      <c r="B3697" s="25">
        <f>Raw_Orders!B3697</f>
        <v>3991</v>
      </c>
      <c r="C3697" s="30">
        <f>INT(Raw_Orders!C3697)</f>
        <v>42514</v>
      </c>
      <c r="D3697" s="25">
        <f t="shared" si="171"/>
        <v>2016</v>
      </c>
      <c r="E3697" s="25">
        <f t="shared" si="172"/>
        <v>5</v>
      </c>
      <c r="F3697" s="25" t="str">
        <f t="shared" si="173"/>
        <v>May</v>
      </c>
      <c r="G3697" s="25">
        <f>Raw_Orders!G3697</f>
        <v>483</v>
      </c>
      <c r="H3697" s="29">
        <f>Raw_Orders!K3697</f>
        <v>2466.4499999999998</v>
      </c>
      <c r="I3697" s="25">
        <f>INDEX(tblAccounts[sales_rep_id],MATCH(B3697,tblAccounts[id],0))</f>
        <v>321990</v>
      </c>
      <c r="J3697" s="25">
        <f>INDEX(tblReps[region_id],MATCH(I3697,tblReps[id],0))</f>
        <v>4</v>
      </c>
      <c r="K3697" s="25" t="str">
        <f>INDEX(tblRegions[name],MATCH(J3697,tblRegions[id],0))</f>
        <v>West</v>
      </c>
    </row>
    <row r="3698" spans="1:11" ht="15" customHeight="1" x14ac:dyDescent="0.3">
      <c r="A3698" s="25">
        <f>Raw_Orders!A3698</f>
        <v>3697</v>
      </c>
      <c r="B3698" s="25">
        <f>Raw_Orders!B3698</f>
        <v>3991</v>
      </c>
      <c r="C3698" s="30">
        <f>INT(Raw_Orders!C3698)</f>
        <v>42544</v>
      </c>
      <c r="D3698" s="25">
        <f t="shared" si="171"/>
        <v>2016</v>
      </c>
      <c r="E3698" s="25">
        <f t="shared" si="172"/>
        <v>6</v>
      </c>
      <c r="F3698" s="25" t="str">
        <f t="shared" si="173"/>
        <v>Jun</v>
      </c>
      <c r="G3698" s="25">
        <f>Raw_Orders!G3698</f>
        <v>1333</v>
      </c>
      <c r="H3698" s="29">
        <f>Raw_Orders!K3698</f>
        <v>6697.34</v>
      </c>
      <c r="I3698" s="25">
        <f>INDEX(tblAccounts[sales_rep_id],MATCH(B3698,tblAccounts[id],0))</f>
        <v>321990</v>
      </c>
      <c r="J3698" s="25">
        <f>INDEX(tblReps[region_id],MATCH(I3698,tblReps[id],0))</f>
        <v>4</v>
      </c>
      <c r="K3698" s="25" t="str">
        <f>INDEX(tblRegions[name],MATCH(J3698,tblRegions[id],0))</f>
        <v>West</v>
      </c>
    </row>
    <row r="3699" spans="1:11" ht="15" customHeight="1" x14ac:dyDescent="0.3">
      <c r="A3699" s="25">
        <f>Raw_Orders!A3699</f>
        <v>3698</v>
      </c>
      <c r="B3699" s="25">
        <f>Raw_Orders!B3699</f>
        <v>3991</v>
      </c>
      <c r="C3699" s="30">
        <f>INT(Raw_Orders!C3699)</f>
        <v>42573</v>
      </c>
      <c r="D3699" s="25">
        <f t="shared" si="171"/>
        <v>2016</v>
      </c>
      <c r="E3699" s="25">
        <f t="shared" si="172"/>
        <v>7</v>
      </c>
      <c r="F3699" s="25" t="str">
        <f t="shared" si="173"/>
        <v>Jul</v>
      </c>
      <c r="G3699" s="25">
        <f>Raw_Orders!G3699</f>
        <v>526</v>
      </c>
      <c r="H3699" s="29">
        <f>Raw_Orders!K3699</f>
        <v>2671.69</v>
      </c>
      <c r="I3699" s="25">
        <f>INDEX(tblAccounts[sales_rep_id],MATCH(B3699,tblAccounts[id],0))</f>
        <v>321990</v>
      </c>
      <c r="J3699" s="25">
        <f>INDEX(tblReps[region_id],MATCH(I3699,tblReps[id],0))</f>
        <v>4</v>
      </c>
      <c r="K3699" s="25" t="str">
        <f>INDEX(tblRegions[name],MATCH(J3699,tblRegions[id],0))</f>
        <v>West</v>
      </c>
    </row>
    <row r="3700" spans="1:11" ht="15" customHeight="1" x14ac:dyDescent="0.3">
      <c r="A3700" s="25">
        <f>Raw_Orders!A3700</f>
        <v>3699</v>
      </c>
      <c r="B3700" s="25">
        <f>Raw_Orders!B3700</f>
        <v>3991</v>
      </c>
      <c r="C3700" s="30">
        <f>INT(Raw_Orders!C3700)</f>
        <v>42603</v>
      </c>
      <c r="D3700" s="25">
        <f t="shared" si="171"/>
        <v>2016</v>
      </c>
      <c r="E3700" s="25">
        <f t="shared" si="172"/>
        <v>8</v>
      </c>
      <c r="F3700" s="25" t="str">
        <f t="shared" si="173"/>
        <v>Aug</v>
      </c>
      <c r="G3700" s="25">
        <f>Raw_Orders!G3700</f>
        <v>556</v>
      </c>
      <c r="H3700" s="29">
        <f>Raw_Orders!K3700</f>
        <v>2922.61</v>
      </c>
      <c r="I3700" s="25">
        <f>INDEX(tblAccounts[sales_rep_id],MATCH(B3700,tblAccounts[id],0))</f>
        <v>321990</v>
      </c>
      <c r="J3700" s="25">
        <f>INDEX(tblReps[region_id],MATCH(I3700,tblReps[id],0))</f>
        <v>4</v>
      </c>
      <c r="K3700" s="25" t="str">
        <f>INDEX(tblRegions[name],MATCH(J3700,tblRegions[id],0))</f>
        <v>West</v>
      </c>
    </row>
    <row r="3701" spans="1:11" ht="15" customHeight="1" x14ac:dyDescent="0.3">
      <c r="A3701" s="25">
        <f>Raw_Orders!A3701</f>
        <v>3700</v>
      </c>
      <c r="B3701" s="25">
        <f>Raw_Orders!B3701</f>
        <v>3991</v>
      </c>
      <c r="C3701" s="30">
        <f>INT(Raw_Orders!C3701)</f>
        <v>42633</v>
      </c>
      <c r="D3701" s="25">
        <f t="shared" si="171"/>
        <v>2016</v>
      </c>
      <c r="E3701" s="25">
        <f t="shared" si="172"/>
        <v>9</v>
      </c>
      <c r="F3701" s="25" t="str">
        <f t="shared" si="173"/>
        <v>Sep</v>
      </c>
      <c r="G3701" s="25">
        <f>Raw_Orders!G3701</f>
        <v>523</v>
      </c>
      <c r="H3701" s="29">
        <f>Raw_Orders!K3701</f>
        <v>2662.92</v>
      </c>
      <c r="I3701" s="25">
        <f>INDEX(tblAccounts[sales_rep_id],MATCH(B3701,tblAccounts[id],0))</f>
        <v>321990</v>
      </c>
      <c r="J3701" s="25">
        <f>INDEX(tblReps[region_id],MATCH(I3701,tblReps[id],0))</f>
        <v>4</v>
      </c>
      <c r="K3701" s="25" t="str">
        <f>INDEX(tblRegions[name],MATCH(J3701,tblRegions[id],0))</f>
        <v>West</v>
      </c>
    </row>
    <row r="3702" spans="1:11" ht="15" customHeight="1" x14ac:dyDescent="0.3">
      <c r="A3702" s="25">
        <f>Raw_Orders!A3702</f>
        <v>3701</v>
      </c>
      <c r="B3702" s="25">
        <f>Raw_Orders!B3702</f>
        <v>3991</v>
      </c>
      <c r="C3702" s="30">
        <f>INT(Raw_Orders!C3702)</f>
        <v>42662</v>
      </c>
      <c r="D3702" s="25">
        <f t="shared" si="171"/>
        <v>2016</v>
      </c>
      <c r="E3702" s="25">
        <f t="shared" si="172"/>
        <v>10</v>
      </c>
      <c r="F3702" s="25" t="str">
        <f t="shared" si="173"/>
        <v>Oct</v>
      </c>
      <c r="G3702" s="25">
        <f>Raw_Orders!G3702</f>
        <v>597</v>
      </c>
      <c r="H3702" s="29">
        <f>Raw_Orders!K3702</f>
        <v>3200.94</v>
      </c>
      <c r="I3702" s="25">
        <f>INDEX(tblAccounts[sales_rep_id],MATCH(B3702,tblAccounts[id],0))</f>
        <v>321990</v>
      </c>
      <c r="J3702" s="25">
        <f>INDEX(tblReps[region_id],MATCH(I3702,tblReps[id],0))</f>
        <v>4</v>
      </c>
      <c r="K3702" s="25" t="str">
        <f>INDEX(tblRegions[name],MATCH(J3702,tblRegions[id],0))</f>
        <v>West</v>
      </c>
    </row>
    <row r="3703" spans="1:11" ht="15" customHeight="1" x14ac:dyDescent="0.3">
      <c r="A3703" s="25">
        <f>Raw_Orders!A3703</f>
        <v>3702</v>
      </c>
      <c r="B3703" s="25">
        <f>Raw_Orders!B3703</f>
        <v>3991</v>
      </c>
      <c r="C3703" s="30">
        <f>INT(Raw_Orders!C3703)</f>
        <v>42691</v>
      </c>
      <c r="D3703" s="25">
        <f t="shared" si="171"/>
        <v>2016</v>
      </c>
      <c r="E3703" s="25">
        <f t="shared" si="172"/>
        <v>11</v>
      </c>
      <c r="F3703" s="25" t="str">
        <f t="shared" si="173"/>
        <v>Nov</v>
      </c>
      <c r="G3703" s="25">
        <f>Raw_Orders!G3703</f>
        <v>530</v>
      </c>
      <c r="H3703" s="29">
        <f>Raw_Orders!K3703</f>
        <v>2724.13</v>
      </c>
      <c r="I3703" s="25">
        <f>INDEX(tblAccounts[sales_rep_id],MATCH(B3703,tblAccounts[id],0))</f>
        <v>321990</v>
      </c>
      <c r="J3703" s="25">
        <f>INDEX(tblReps[region_id],MATCH(I3703,tblReps[id],0))</f>
        <v>4</v>
      </c>
      <c r="K3703" s="25" t="str">
        <f>INDEX(tblRegions[name],MATCH(J3703,tblRegions[id],0))</f>
        <v>West</v>
      </c>
    </row>
    <row r="3704" spans="1:11" ht="15" customHeight="1" x14ac:dyDescent="0.3">
      <c r="A3704" s="25">
        <f>Raw_Orders!A3704</f>
        <v>3703</v>
      </c>
      <c r="B3704" s="25">
        <f>Raw_Orders!B3704</f>
        <v>3991</v>
      </c>
      <c r="C3704" s="30">
        <f>INT(Raw_Orders!C3704)</f>
        <v>42721</v>
      </c>
      <c r="D3704" s="25">
        <f t="shared" si="171"/>
        <v>2016</v>
      </c>
      <c r="E3704" s="25">
        <f t="shared" si="172"/>
        <v>12</v>
      </c>
      <c r="F3704" s="25" t="str">
        <f t="shared" si="173"/>
        <v>Dec</v>
      </c>
      <c r="G3704" s="25">
        <f>Raw_Orders!G3704</f>
        <v>1467</v>
      </c>
      <c r="H3704" s="29">
        <f>Raw_Orders!K3704</f>
        <v>10534.15</v>
      </c>
      <c r="I3704" s="25">
        <f>INDEX(tblAccounts[sales_rep_id],MATCH(B3704,tblAccounts[id],0))</f>
        <v>321990</v>
      </c>
      <c r="J3704" s="25">
        <f>INDEX(tblReps[region_id],MATCH(I3704,tblReps[id],0))</f>
        <v>4</v>
      </c>
      <c r="K3704" s="25" t="str">
        <f>INDEX(tblRegions[name],MATCH(J3704,tblRegions[id],0))</f>
        <v>West</v>
      </c>
    </row>
    <row r="3705" spans="1:11" ht="15" customHeight="1" x14ac:dyDescent="0.3">
      <c r="A3705" s="25">
        <f>Raw_Orders!A3705</f>
        <v>3704</v>
      </c>
      <c r="B3705" s="25">
        <f>Raw_Orders!B3705</f>
        <v>4001</v>
      </c>
      <c r="C3705" s="30">
        <f>INT(Raw_Orders!C3705)</f>
        <v>42732</v>
      </c>
      <c r="D3705" s="25">
        <f t="shared" si="171"/>
        <v>2016</v>
      </c>
      <c r="E3705" s="25">
        <f t="shared" si="172"/>
        <v>12</v>
      </c>
      <c r="F3705" s="25" t="str">
        <f t="shared" si="173"/>
        <v>Dec</v>
      </c>
      <c r="G3705" s="25">
        <f>Raw_Orders!G3705</f>
        <v>529</v>
      </c>
      <c r="H3705" s="29">
        <f>Raw_Orders!K3705</f>
        <v>2670.97</v>
      </c>
      <c r="I3705" s="25">
        <f>INDEX(tblAccounts[sales_rep_id],MATCH(B3705,tblAccounts[id],0))</f>
        <v>321900</v>
      </c>
      <c r="J3705" s="25">
        <f>INDEX(tblReps[region_id],MATCH(I3705,tblReps[id],0))</f>
        <v>4</v>
      </c>
      <c r="K3705" s="25" t="str">
        <f>INDEX(tblRegions[name],MATCH(J3705,tblRegions[id],0))</f>
        <v>West</v>
      </c>
    </row>
    <row r="3706" spans="1:11" ht="15" customHeight="1" x14ac:dyDescent="0.3">
      <c r="A3706" s="25">
        <f>Raw_Orders!A3706</f>
        <v>3705</v>
      </c>
      <c r="B3706" s="25">
        <f>Raw_Orders!B3706</f>
        <v>4011</v>
      </c>
      <c r="C3706" s="30">
        <f>INT(Raw_Orders!C3706)</f>
        <v>42526</v>
      </c>
      <c r="D3706" s="25">
        <f t="shared" si="171"/>
        <v>2016</v>
      </c>
      <c r="E3706" s="25">
        <f t="shared" si="172"/>
        <v>6</v>
      </c>
      <c r="F3706" s="25" t="str">
        <f t="shared" si="173"/>
        <v>Jun</v>
      </c>
      <c r="G3706" s="25">
        <f>Raw_Orders!G3706</f>
        <v>501</v>
      </c>
      <c r="H3706" s="29">
        <f>Raw_Orders!K3706</f>
        <v>2532.4899999999998</v>
      </c>
      <c r="I3706" s="25">
        <f>INDEX(tblAccounts[sales_rep_id],MATCH(B3706,tblAccounts[id],0))</f>
        <v>321910</v>
      </c>
      <c r="J3706" s="25">
        <f>INDEX(tblReps[region_id],MATCH(I3706,tblReps[id],0))</f>
        <v>4</v>
      </c>
      <c r="K3706" s="25" t="str">
        <f>INDEX(tblRegions[name],MATCH(J3706,tblRegions[id],0))</f>
        <v>West</v>
      </c>
    </row>
    <row r="3707" spans="1:11" ht="15" customHeight="1" x14ac:dyDescent="0.3">
      <c r="A3707" s="25">
        <f>Raw_Orders!A3707</f>
        <v>3706</v>
      </c>
      <c r="B3707" s="25">
        <f>Raw_Orders!B3707</f>
        <v>4011</v>
      </c>
      <c r="C3707" s="30">
        <f>INT(Raw_Orders!C3707)</f>
        <v>42555</v>
      </c>
      <c r="D3707" s="25">
        <f t="shared" si="171"/>
        <v>2016</v>
      </c>
      <c r="E3707" s="25">
        <f t="shared" si="172"/>
        <v>7</v>
      </c>
      <c r="F3707" s="25" t="str">
        <f t="shared" si="173"/>
        <v>Jul</v>
      </c>
      <c r="G3707" s="25">
        <f>Raw_Orders!G3707</f>
        <v>760</v>
      </c>
      <c r="H3707" s="29">
        <f>Raw_Orders!K3707</f>
        <v>4444.29</v>
      </c>
      <c r="I3707" s="25">
        <f>INDEX(tblAccounts[sales_rep_id],MATCH(B3707,tblAccounts[id],0))</f>
        <v>321910</v>
      </c>
      <c r="J3707" s="25">
        <f>INDEX(tblReps[region_id],MATCH(I3707,tblReps[id],0))</f>
        <v>4</v>
      </c>
      <c r="K3707" s="25" t="str">
        <f>INDEX(tblRegions[name],MATCH(J3707,tblRegions[id],0))</f>
        <v>West</v>
      </c>
    </row>
    <row r="3708" spans="1:11" ht="15" customHeight="1" x14ac:dyDescent="0.3">
      <c r="A3708" s="25">
        <f>Raw_Orders!A3708</f>
        <v>3707</v>
      </c>
      <c r="B3708" s="25">
        <f>Raw_Orders!B3708</f>
        <v>4011</v>
      </c>
      <c r="C3708" s="30">
        <f>INT(Raw_Orders!C3708)</f>
        <v>42584</v>
      </c>
      <c r="D3708" s="25">
        <f t="shared" si="171"/>
        <v>2016</v>
      </c>
      <c r="E3708" s="25">
        <f t="shared" si="172"/>
        <v>8</v>
      </c>
      <c r="F3708" s="25" t="str">
        <f t="shared" si="173"/>
        <v>Aug</v>
      </c>
      <c r="G3708" s="25">
        <f>Raw_Orders!G3708</f>
        <v>513</v>
      </c>
      <c r="H3708" s="29">
        <f>Raw_Orders!K3708</f>
        <v>2606.8200000000002</v>
      </c>
      <c r="I3708" s="25">
        <f>INDEX(tblAccounts[sales_rep_id],MATCH(B3708,tblAccounts[id],0))</f>
        <v>321910</v>
      </c>
      <c r="J3708" s="25">
        <f>INDEX(tblReps[region_id],MATCH(I3708,tblReps[id],0))</f>
        <v>4</v>
      </c>
      <c r="K3708" s="25" t="str">
        <f>INDEX(tblRegions[name],MATCH(J3708,tblRegions[id],0))</f>
        <v>West</v>
      </c>
    </row>
    <row r="3709" spans="1:11" ht="15" customHeight="1" x14ac:dyDescent="0.3">
      <c r="A3709" s="25">
        <f>Raw_Orders!A3709</f>
        <v>3708</v>
      </c>
      <c r="B3709" s="25">
        <f>Raw_Orders!B3709</f>
        <v>4011</v>
      </c>
      <c r="C3709" s="30">
        <f>INT(Raw_Orders!C3709)</f>
        <v>42614</v>
      </c>
      <c r="D3709" s="25">
        <f t="shared" si="171"/>
        <v>2016</v>
      </c>
      <c r="E3709" s="25">
        <f t="shared" si="172"/>
        <v>9</v>
      </c>
      <c r="F3709" s="25" t="str">
        <f t="shared" si="173"/>
        <v>Sep</v>
      </c>
      <c r="G3709" s="25">
        <f>Raw_Orders!G3709</f>
        <v>459</v>
      </c>
      <c r="H3709" s="29">
        <f>Raw_Orders!K3709</f>
        <v>2290.41</v>
      </c>
      <c r="I3709" s="25">
        <f>INDEX(tblAccounts[sales_rep_id],MATCH(B3709,tblAccounts[id],0))</f>
        <v>321910</v>
      </c>
      <c r="J3709" s="25">
        <f>INDEX(tblReps[region_id],MATCH(I3709,tblReps[id],0))</f>
        <v>4</v>
      </c>
      <c r="K3709" s="25" t="str">
        <f>INDEX(tblRegions[name],MATCH(J3709,tblRegions[id],0))</f>
        <v>West</v>
      </c>
    </row>
    <row r="3710" spans="1:11" ht="15" customHeight="1" x14ac:dyDescent="0.3">
      <c r="A3710" s="25">
        <f>Raw_Orders!A3710</f>
        <v>3709</v>
      </c>
      <c r="B3710" s="25">
        <f>Raw_Orders!B3710</f>
        <v>4011</v>
      </c>
      <c r="C3710" s="30">
        <f>INT(Raw_Orders!C3710)</f>
        <v>42643</v>
      </c>
      <c r="D3710" s="25">
        <f t="shared" si="171"/>
        <v>2016</v>
      </c>
      <c r="E3710" s="25">
        <f t="shared" si="172"/>
        <v>9</v>
      </c>
      <c r="F3710" s="25" t="str">
        <f t="shared" si="173"/>
        <v>Sep</v>
      </c>
      <c r="G3710" s="25">
        <f>Raw_Orders!G3710</f>
        <v>2287</v>
      </c>
      <c r="H3710" s="29">
        <f>Raw_Orders!K3710</f>
        <v>15914.71</v>
      </c>
      <c r="I3710" s="25">
        <f>INDEX(tblAccounts[sales_rep_id],MATCH(B3710,tblAccounts[id],0))</f>
        <v>321910</v>
      </c>
      <c r="J3710" s="25">
        <f>INDEX(tblReps[region_id],MATCH(I3710,tblReps[id],0))</f>
        <v>4</v>
      </c>
      <c r="K3710" s="25" t="str">
        <f>INDEX(tblRegions[name],MATCH(J3710,tblRegions[id],0))</f>
        <v>West</v>
      </c>
    </row>
    <row r="3711" spans="1:11" ht="15" customHeight="1" x14ac:dyDescent="0.3">
      <c r="A3711" s="25">
        <f>Raw_Orders!A3711</f>
        <v>3710</v>
      </c>
      <c r="B3711" s="25">
        <f>Raw_Orders!B3711</f>
        <v>4011</v>
      </c>
      <c r="C3711" s="30">
        <f>INT(Raw_Orders!C3711)</f>
        <v>42672</v>
      </c>
      <c r="D3711" s="25">
        <f t="shared" si="171"/>
        <v>2016</v>
      </c>
      <c r="E3711" s="25">
        <f t="shared" si="172"/>
        <v>10</v>
      </c>
      <c r="F3711" s="25" t="str">
        <f t="shared" si="173"/>
        <v>Oct</v>
      </c>
      <c r="G3711" s="25">
        <f>Raw_Orders!G3711</f>
        <v>521</v>
      </c>
      <c r="H3711" s="29">
        <f>Raw_Orders!K3711</f>
        <v>2664.79</v>
      </c>
      <c r="I3711" s="25">
        <f>INDEX(tblAccounts[sales_rep_id],MATCH(B3711,tblAccounts[id],0))</f>
        <v>321910</v>
      </c>
      <c r="J3711" s="25">
        <f>INDEX(tblReps[region_id],MATCH(I3711,tblReps[id],0))</f>
        <v>4</v>
      </c>
      <c r="K3711" s="25" t="str">
        <f>INDEX(tblRegions[name],MATCH(J3711,tblRegions[id],0))</f>
        <v>West</v>
      </c>
    </row>
    <row r="3712" spans="1:11" ht="15" customHeight="1" x14ac:dyDescent="0.3">
      <c r="A3712" s="25">
        <f>Raw_Orders!A3712</f>
        <v>3711</v>
      </c>
      <c r="B3712" s="25">
        <f>Raw_Orders!B3712</f>
        <v>4011</v>
      </c>
      <c r="C3712" s="30">
        <f>INT(Raw_Orders!C3712)</f>
        <v>42702</v>
      </c>
      <c r="D3712" s="25">
        <f t="shared" si="171"/>
        <v>2016</v>
      </c>
      <c r="E3712" s="25">
        <f t="shared" si="172"/>
        <v>11</v>
      </c>
      <c r="F3712" s="25" t="str">
        <f t="shared" si="173"/>
        <v>Nov</v>
      </c>
      <c r="G3712" s="25">
        <f>Raw_Orders!G3712</f>
        <v>516</v>
      </c>
      <c r="H3712" s="29">
        <f>Raw_Orders!K3712</f>
        <v>2648.66</v>
      </c>
      <c r="I3712" s="25">
        <f>INDEX(tblAccounts[sales_rep_id],MATCH(B3712,tblAccounts[id],0))</f>
        <v>321910</v>
      </c>
      <c r="J3712" s="25">
        <f>INDEX(tblReps[region_id],MATCH(I3712,tblReps[id],0))</f>
        <v>4</v>
      </c>
      <c r="K3712" s="25" t="str">
        <f>INDEX(tblRegions[name],MATCH(J3712,tblRegions[id],0))</f>
        <v>West</v>
      </c>
    </row>
    <row r="3713" spans="1:11" ht="15" customHeight="1" x14ac:dyDescent="0.3">
      <c r="A3713" s="25">
        <f>Raw_Orders!A3713</f>
        <v>3712</v>
      </c>
      <c r="B3713" s="25">
        <f>Raw_Orders!B3713</f>
        <v>4011</v>
      </c>
      <c r="C3713" s="30">
        <f>INT(Raw_Orders!C3713)</f>
        <v>42731</v>
      </c>
      <c r="D3713" s="25">
        <f t="shared" si="171"/>
        <v>2016</v>
      </c>
      <c r="E3713" s="25">
        <f t="shared" si="172"/>
        <v>12</v>
      </c>
      <c r="F3713" s="25" t="str">
        <f t="shared" si="173"/>
        <v>Dec</v>
      </c>
      <c r="G3713" s="25">
        <f>Raw_Orders!G3713</f>
        <v>492</v>
      </c>
      <c r="H3713" s="29">
        <f>Raw_Orders!K3713</f>
        <v>2502.58</v>
      </c>
      <c r="I3713" s="25">
        <f>INDEX(tblAccounts[sales_rep_id],MATCH(B3713,tblAccounts[id],0))</f>
        <v>321910</v>
      </c>
      <c r="J3713" s="25">
        <f>INDEX(tblReps[region_id],MATCH(I3713,tblReps[id],0))</f>
        <v>4</v>
      </c>
      <c r="K3713" s="25" t="str">
        <f>INDEX(tblRegions[name],MATCH(J3713,tblRegions[id],0))</f>
        <v>West</v>
      </c>
    </row>
    <row r="3714" spans="1:11" ht="15" customHeight="1" x14ac:dyDescent="0.3">
      <c r="A3714" s="25">
        <f>Raw_Orders!A3714</f>
        <v>3713</v>
      </c>
      <c r="B3714" s="25">
        <f>Raw_Orders!B3714</f>
        <v>4021</v>
      </c>
      <c r="C3714" s="30">
        <f>INT(Raw_Orders!C3714)</f>
        <v>42723</v>
      </c>
      <c r="D3714" s="25">
        <f t="shared" ref="D3714:D3777" si="174">YEAR(C3714)</f>
        <v>2016</v>
      </c>
      <c r="E3714" s="25">
        <f t="shared" ref="E3714:E3777" si="175">MONTH(C3714)</f>
        <v>12</v>
      </c>
      <c r="F3714" s="25" t="str">
        <f t="shared" ref="F3714:F3777" si="176">TEXT(C3714,"mmm")</f>
        <v>Dec</v>
      </c>
      <c r="G3714" s="25">
        <f>Raw_Orders!G3714</f>
        <v>298</v>
      </c>
      <c r="H3714" s="29">
        <f>Raw_Orders!K3714</f>
        <v>1721.49</v>
      </c>
      <c r="I3714" s="25">
        <f>INDEX(tblAccounts[sales_rep_id],MATCH(B3714,tblAccounts[id],0))</f>
        <v>321920</v>
      </c>
      <c r="J3714" s="25">
        <f>INDEX(tblReps[region_id],MATCH(I3714,tblReps[id],0))</f>
        <v>4</v>
      </c>
      <c r="K3714" s="25" t="str">
        <f>INDEX(tblRegions[name],MATCH(J3714,tblRegions[id],0))</f>
        <v>West</v>
      </c>
    </row>
    <row r="3715" spans="1:11" ht="15" customHeight="1" x14ac:dyDescent="0.3">
      <c r="A3715" s="25">
        <f>Raw_Orders!A3715</f>
        <v>3714</v>
      </c>
      <c r="B3715" s="25">
        <f>Raw_Orders!B3715</f>
        <v>4031</v>
      </c>
      <c r="C3715" s="30">
        <f>INT(Raw_Orders!C3715)</f>
        <v>42295</v>
      </c>
      <c r="D3715" s="25">
        <f t="shared" si="174"/>
        <v>2015</v>
      </c>
      <c r="E3715" s="25">
        <f t="shared" si="175"/>
        <v>10</v>
      </c>
      <c r="F3715" s="25" t="str">
        <f t="shared" si="176"/>
        <v>Oct</v>
      </c>
      <c r="G3715" s="25">
        <f>Raw_Orders!G3715</f>
        <v>311</v>
      </c>
      <c r="H3715" s="29">
        <f>Raw_Orders!K3715</f>
        <v>1551.89</v>
      </c>
      <c r="I3715" s="25">
        <f>INDEX(tblAccounts[sales_rep_id],MATCH(B3715,tblAccounts[id],0))</f>
        <v>321930</v>
      </c>
      <c r="J3715" s="25">
        <f>INDEX(tblReps[region_id],MATCH(I3715,tblReps[id],0))</f>
        <v>4</v>
      </c>
      <c r="K3715" s="25" t="str">
        <f>INDEX(tblRegions[name],MATCH(J3715,tblRegions[id],0))</f>
        <v>West</v>
      </c>
    </row>
    <row r="3716" spans="1:11" ht="15" customHeight="1" x14ac:dyDescent="0.3">
      <c r="A3716" s="25">
        <f>Raw_Orders!A3716</f>
        <v>3715</v>
      </c>
      <c r="B3716" s="25">
        <f>Raw_Orders!B3716</f>
        <v>4031</v>
      </c>
      <c r="C3716" s="30">
        <f>INT(Raw_Orders!C3716)</f>
        <v>42325</v>
      </c>
      <c r="D3716" s="25">
        <f t="shared" si="174"/>
        <v>2015</v>
      </c>
      <c r="E3716" s="25">
        <f t="shared" si="175"/>
        <v>11</v>
      </c>
      <c r="F3716" s="25" t="str">
        <f t="shared" si="176"/>
        <v>Nov</v>
      </c>
      <c r="G3716" s="25">
        <f>Raw_Orders!G3716</f>
        <v>307</v>
      </c>
      <c r="H3716" s="29">
        <f>Raw_Orders!K3716</f>
        <v>1622.66</v>
      </c>
      <c r="I3716" s="25">
        <f>INDEX(tblAccounts[sales_rep_id],MATCH(B3716,tblAccounts[id],0))</f>
        <v>321930</v>
      </c>
      <c r="J3716" s="25">
        <f>INDEX(tblReps[region_id],MATCH(I3716,tblReps[id],0))</f>
        <v>4</v>
      </c>
      <c r="K3716" s="25" t="str">
        <f>INDEX(tblRegions[name],MATCH(J3716,tblRegions[id],0))</f>
        <v>West</v>
      </c>
    </row>
    <row r="3717" spans="1:11" ht="15" customHeight="1" x14ac:dyDescent="0.3">
      <c r="A3717" s="25">
        <f>Raw_Orders!A3717</f>
        <v>3716</v>
      </c>
      <c r="B3717" s="25">
        <f>Raw_Orders!B3717</f>
        <v>4031</v>
      </c>
      <c r="C3717" s="30">
        <f>INT(Raw_Orders!C3717)</f>
        <v>42354</v>
      </c>
      <c r="D3717" s="25">
        <f t="shared" si="174"/>
        <v>2015</v>
      </c>
      <c r="E3717" s="25">
        <f t="shared" si="175"/>
        <v>12</v>
      </c>
      <c r="F3717" s="25" t="str">
        <f t="shared" si="176"/>
        <v>Dec</v>
      </c>
      <c r="G3717" s="25">
        <f>Raw_Orders!G3717</f>
        <v>537</v>
      </c>
      <c r="H3717" s="29">
        <f>Raw_Orders!K3717</f>
        <v>3367.9</v>
      </c>
      <c r="I3717" s="25">
        <f>INDEX(tblAccounts[sales_rep_id],MATCH(B3717,tblAccounts[id],0))</f>
        <v>321930</v>
      </c>
      <c r="J3717" s="25">
        <f>INDEX(tblReps[region_id],MATCH(I3717,tblReps[id],0))</f>
        <v>4</v>
      </c>
      <c r="K3717" s="25" t="str">
        <f>INDEX(tblRegions[name],MATCH(J3717,tblRegions[id],0))</f>
        <v>West</v>
      </c>
    </row>
    <row r="3718" spans="1:11" ht="15" customHeight="1" x14ac:dyDescent="0.3">
      <c r="A3718" s="25">
        <f>Raw_Orders!A3718</f>
        <v>3717</v>
      </c>
      <c r="B3718" s="25">
        <f>Raw_Orders!B3718</f>
        <v>4031</v>
      </c>
      <c r="C3718" s="30">
        <f>INT(Raw_Orders!C3718)</f>
        <v>42384</v>
      </c>
      <c r="D3718" s="25">
        <f t="shared" si="174"/>
        <v>2016</v>
      </c>
      <c r="E3718" s="25">
        <f t="shared" si="175"/>
        <v>1</v>
      </c>
      <c r="F3718" s="25" t="str">
        <f t="shared" si="176"/>
        <v>Jan</v>
      </c>
      <c r="G3718" s="25">
        <f>Raw_Orders!G3718</f>
        <v>312</v>
      </c>
      <c r="H3718" s="29">
        <f>Raw_Orders!K3718</f>
        <v>1621.88</v>
      </c>
      <c r="I3718" s="25">
        <f>INDEX(tblAccounts[sales_rep_id],MATCH(B3718,tblAccounts[id],0))</f>
        <v>321930</v>
      </c>
      <c r="J3718" s="25">
        <f>INDEX(tblReps[region_id],MATCH(I3718,tblReps[id],0))</f>
        <v>4</v>
      </c>
      <c r="K3718" s="25" t="str">
        <f>INDEX(tblRegions[name],MATCH(J3718,tblRegions[id],0))</f>
        <v>West</v>
      </c>
    </row>
    <row r="3719" spans="1:11" ht="15" customHeight="1" x14ac:dyDescent="0.3">
      <c r="A3719" s="25">
        <f>Raw_Orders!A3719</f>
        <v>3718</v>
      </c>
      <c r="B3719" s="25">
        <f>Raw_Orders!B3719</f>
        <v>4031</v>
      </c>
      <c r="C3719" s="30">
        <f>INT(Raw_Orders!C3719)</f>
        <v>42413</v>
      </c>
      <c r="D3719" s="25">
        <f t="shared" si="174"/>
        <v>2016</v>
      </c>
      <c r="E3719" s="25">
        <f t="shared" si="175"/>
        <v>2</v>
      </c>
      <c r="F3719" s="25" t="str">
        <f t="shared" si="176"/>
        <v>Feb</v>
      </c>
      <c r="G3719" s="25">
        <f>Raw_Orders!G3719</f>
        <v>340</v>
      </c>
      <c r="H3719" s="29">
        <f>Raw_Orders!K3719</f>
        <v>1808.55</v>
      </c>
      <c r="I3719" s="25">
        <f>INDEX(tblAccounts[sales_rep_id],MATCH(B3719,tblAccounts[id],0))</f>
        <v>321930</v>
      </c>
      <c r="J3719" s="25">
        <f>INDEX(tblReps[region_id],MATCH(I3719,tblReps[id],0))</f>
        <v>4</v>
      </c>
      <c r="K3719" s="25" t="str">
        <f>INDEX(tblRegions[name],MATCH(J3719,tblRegions[id],0))</f>
        <v>West</v>
      </c>
    </row>
    <row r="3720" spans="1:11" ht="15" customHeight="1" x14ac:dyDescent="0.3">
      <c r="A3720" s="25">
        <f>Raw_Orders!A3720</f>
        <v>3719</v>
      </c>
      <c r="B3720" s="25">
        <f>Raw_Orders!B3720</f>
        <v>4031</v>
      </c>
      <c r="C3720" s="30">
        <f>INT(Raw_Orders!C3720)</f>
        <v>42442</v>
      </c>
      <c r="D3720" s="25">
        <f t="shared" si="174"/>
        <v>2016</v>
      </c>
      <c r="E3720" s="25">
        <f t="shared" si="175"/>
        <v>3</v>
      </c>
      <c r="F3720" s="25" t="str">
        <f t="shared" si="176"/>
        <v>Mar</v>
      </c>
      <c r="G3720" s="25">
        <f>Raw_Orders!G3720</f>
        <v>264</v>
      </c>
      <c r="H3720" s="29">
        <f>Raw_Orders!K3720</f>
        <v>1470</v>
      </c>
      <c r="I3720" s="25">
        <f>INDEX(tblAccounts[sales_rep_id],MATCH(B3720,tblAccounts[id],0))</f>
        <v>321930</v>
      </c>
      <c r="J3720" s="25">
        <f>INDEX(tblReps[region_id],MATCH(I3720,tblReps[id],0))</f>
        <v>4</v>
      </c>
      <c r="K3720" s="25" t="str">
        <f>INDEX(tblRegions[name],MATCH(J3720,tblRegions[id],0))</f>
        <v>West</v>
      </c>
    </row>
    <row r="3721" spans="1:11" ht="15" customHeight="1" x14ac:dyDescent="0.3">
      <c r="A3721" s="25">
        <f>Raw_Orders!A3721</f>
        <v>3720</v>
      </c>
      <c r="B3721" s="25">
        <f>Raw_Orders!B3721</f>
        <v>4031</v>
      </c>
      <c r="C3721" s="30">
        <f>INT(Raw_Orders!C3721)</f>
        <v>42500</v>
      </c>
      <c r="D3721" s="25">
        <f t="shared" si="174"/>
        <v>2016</v>
      </c>
      <c r="E3721" s="25">
        <f t="shared" si="175"/>
        <v>5</v>
      </c>
      <c r="F3721" s="25" t="str">
        <f t="shared" si="176"/>
        <v>May</v>
      </c>
      <c r="G3721" s="25">
        <f>Raw_Orders!G3721</f>
        <v>310</v>
      </c>
      <c r="H3721" s="29">
        <f>Raw_Orders!K3721</f>
        <v>1546.9</v>
      </c>
      <c r="I3721" s="25">
        <f>INDEX(tblAccounts[sales_rep_id],MATCH(B3721,tblAccounts[id],0))</f>
        <v>321930</v>
      </c>
      <c r="J3721" s="25">
        <f>INDEX(tblReps[region_id],MATCH(I3721,tblReps[id],0))</f>
        <v>4</v>
      </c>
      <c r="K3721" s="25" t="str">
        <f>INDEX(tblRegions[name],MATCH(J3721,tblRegions[id],0))</f>
        <v>West</v>
      </c>
    </row>
    <row r="3722" spans="1:11" ht="15" customHeight="1" x14ac:dyDescent="0.3">
      <c r="A3722" s="25">
        <f>Raw_Orders!A3722</f>
        <v>3721</v>
      </c>
      <c r="B3722" s="25">
        <f>Raw_Orders!B3722</f>
        <v>4031</v>
      </c>
      <c r="C3722" s="30">
        <f>INT(Raw_Orders!C3722)</f>
        <v>42529</v>
      </c>
      <c r="D3722" s="25">
        <f t="shared" si="174"/>
        <v>2016</v>
      </c>
      <c r="E3722" s="25">
        <f t="shared" si="175"/>
        <v>6</v>
      </c>
      <c r="F3722" s="25" t="str">
        <f t="shared" si="176"/>
        <v>Jun</v>
      </c>
      <c r="G3722" s="25">
        <f>Raw_Orders!G3722</f>
        <v>360</v>
      </c>
      <c r="H3722" s="29">
        <f>Raw_Orders!K3722</f>
        <v>1965.91</v>
      </c>
      <c r="I3722" s="25">
        <f>INDEX(tblAccounts[sales_rep_id],MATCH(B3722,tblAccounts[id],0))</f>
        <v>321930</v>
      </c>
      <c r="J3722" s="25">
        <f>INDEX(tblReps[region_id],MATCH(I3722,tblReps[id],0))</f>
        <v>4</v>
      </c>
      <c r="K3722" s="25" t="str">
        <f>INDEX(tblRegions[name],MATCH(J3722,tblRegions[id],0))</f>
        <v>West</v>
      </c>
    </row>
    <row r="3723" spans="1:11" ht="15" customHeight="1" x14ac:dyDescent="0.3">
      <c r="A3723" s="25">
        <f>Raw_Orders!A3723</f>
        <v>3722</v>
      </c>
      <c r="B3723" s="25">
        <f>Raw_Orders!B3723</f>
        <v>4031</v>
      </c>
      <c r="C3723" s="30">
        <f>INT(Raw_Orders!C3723)</f>
        <v>42558</v>
      </c>
      <c r="D3723" s="25">
        <f t="shared" si="174"/>
        <v>2016</v>
      </c>
      <c r="E3723" s="25">
        <f t="shared" si="175"/>
        <v>7</v>
      </c>
      <c r="F3723" s="25" t="str">
        <f t="shared" si="176"/>
        <v>Jul</v>
      </c>
      <c r="G3723" s="25">
        <f>Raw_Orders!G3723</f>
        <v>304</v>
      </c>
      <c r="H3723" s="29">
        <f>Raw_Orders!K3723</f>
        <v>1570.17</v>
      </c>
      <c r="I3723" s="25">
        <f>INDEX(tblAccounts[sales_rep_id],MATCH(B3723,tblAccounts[id],0))</f>
        <v>321930</v>
      </c>
      <c r="J3723" s="25">
        <f>INDEX(tblReps[region_id],MATCH(I3723,tblReps[id],0))</f>
        <v>4</v>
      </c>
      <c r="K3723" s="25" t="str">
        <f>INDEX(tblRegions[name],MATCH(J3723,tblRegions[id],0))</f>
        <v>West</v>
      </c>
    </row>
    <row r="3724" spans="1:11" ht="15" customHeight="1" x14ac:dyDescent="0.3">
      <c r="A3724" s="25">
        <f>Raw_Orders!A3724</f>
        <v>3723</v>
      </c>
      <c r="B3724" s="25">
        <f>Raw_Orders!B3724</f>
        <v>4031</v>
      </c>
      <c r="C3724" s="30">
        <f>INT(Raw_Orders!C3724)</f>
        <v>42587</v>
      </c>
      <c r="D3724" s="25">
        <f t="shared" si="174"/>
        <v>2016</v>
      </c>
      <c r="E3724" s="25">
        <f t="shared" si="175"/>
        <v>8</v>
      </c>
      <c r="F3724" s="25" t="str">
        <f t="shared" si="176"/>
        <v>Aug</v>
      </c>
      <c r="G3724" s="25">
        <f>Raw_Orders!G3724</f>
        <v>371</v>
      </c>
      <c r="H3724" s="29">
        <f>Raw_Orders!K3724</f>
        <v>2048.91</v>
      </c>
      <c r="I3724" s="25">
        <f>INDEX(tblAccounts[sales_rep_id],MATCH(B3724,tblAccounts[id],0))</f>
        <v>321930</v>
      </c>
      <c r="J3724" s="25">
        <f>INDEX(tblReps[region_id],MATCH(I3724,tblReps[id],0))</f>
        <v>4</v>
      </c>
      <c r="K3724" s="25" t="str">
        <f>INDEX(tblRegions[name],MATCH(J3724,tblRegions[id],0))</f>
        <v>West</v>
      </c>
    </row>
    <row r="3725" spans="1:11" ht="15" customHeight="1" x14ac:dyDescent="0.3">
      <c r="A3725" s="25">
        <f>Raw_Orders!A3725</f>
        <v>3724</v>
      </c>
      <c r="B3725" s="25">
        <f>Raw_Orders!B3725</f>
        <v>4031</v>
      </c>
      <c r="C3725" s="30">
        <f>INT(Raw_Orders!C3725)</f>
        <v>42617</v>
      </c>
      <c r="D3725" s="25">
        <f t="shared" si="174"/>
        <v>2016</v>
      </c>
      <c r="E3725" s="25">
        <f t="shared" si="175"/>
        <v>9</v>
      </c>
      <c r="F3725" s="25" t="str">
        <f t="shared" si="176"/>
        <v>Sep</v>
      </c>
      <c r="G3725" s="25">
        <f>Raw_Orders!G3725</f>
        <v>371</v>
      </c>
      <c r="H3725" s="29">
        <f>Raw_Orders!K3725</f>
        <v>1991.51</v>
      </c>
      <c r="I3725" s="25">
        <f>INDEX(tblAccounts[sales_rep_id],MATCH(B3725,tblAccounts[id],0))</f>
        <v>321930</v>
      </c>
      <c r="J3725" s="25">
        <f>INDEX(tblReps[region_id],MATCH(I3725,tblReps[id],0))</f>
        <v>4</v>
      </c>
      <c r="K3725" s="25" t="str">
        <f>INDEX(tblRegions[name],MATCH(J3725,tblRegions[id],0))</f>
        <v>West</v>
      </c>
    </row>
    <row r="3726" spans="1:11" ht="15" customHeight="1" x14ac:dyDescent="0.3">
      <c r="A3726" s="25">
        <f>Raw_Orders!A3726</f>
        <v>3725</v>
      </c>
      <c r="B3726" s="25">
        <f>Raw_Orders!B3726</f>
        <v>4031</v>
      </c>
      <c r="C3726" s="30">
        <f>INT(Raw_Orders!C3726)</f>
        <v>42647</v>
      </c>
      <c r="D3726" s="25">
        <f t="shared" si="174"/>
        <v>2016</v>
      </c>
      <c r="E3726" s="25">
        <f t="shared" si="175"/>
        <v>10</v>
      </c>
      <c r="F3726" s="25" t="str">
        <f t="shared" si="176"/>
        <v>Oct</v>
      </c>
      <c r="G3726" s="25">
        <f>Raw_Orders!G3726</f>
        <v>307</v>
      </c>
      <c r="H3726" s="29">
        <f>Raw_Orders!K3726</f>
        <v>1619.57</v>
      </c>
      <c r="I3726" s="25">
        <f>INDEX(tblAccounts[sales_rep_id],MATCH(B3726,tblAccounts[id],0))</f>
        <v>321930</v>
      </c>
      <c r="J3726" s="25">
        <f>INDEX(tblReps[region_id],MATCH(I3726,tblReps[id],0))</f>
        <v>4</v>
      </c>
      <c r="K3726" s="25" t="str">
        <f>INDEX(tblRegions[name],MATCH(J3726,tblRegions[id],0))</f>
        <v>West</v>
      </c>
    </row>
    <row r="3727" spans="1:11" ht="15" customHeight="1" x14ac:dyDescent="0.3">
      <c r="A3727" s="25">
        <f>Raw_Orders!A3727</f>
        <v>3726</v>
      </c>
      <c r="B3727" s="25">
        <f>Raw_Orders!B3727</f>
        <v>4031</v>
      </c>
      <c r="C3727" s="30">
        <f>INT(Raw_Orders!C3727)</f>
        <v>42676</v>
      </c>
      <c r="D3727" s="25">
        <f t="shared" si="174"/>
        <v>2016</v>
      </c>
      <c r="E3727" s="25">
        <f t="shared" si="175"/>
        <v>11</v>
      </c>
      <c r="F3727" s="25" t="str">
        <f t="shared" si="176"/>
        <v>Nov</v>
      </c>
      <c r="G3727" s="25">
        <f>Raw_Orders!G3727</f>
        <v>322</v>
      </c>
      <c r="H3727" s="29">
        <f>Raw_Orders!K3727</f>
        <v>1675.58</v>
      </c>
      <c r="I3727" s="25">
        <f>INDEX(tblAccounts[sales_rep_id],MATCH(B3727,tblAccounts[id],0))</f>
        <v>321930</v>
      </c>
      <c r="J3727" s="25">
        <f>INDEX(tblReps[region_id],MATCH(I3727,tblReps[id],0))</f>
        <v>4</v>
      </c>
      <c r="K3727" s="25" t="str">
        <f>INDEX(tblRegions[name],MATCH(J3727,tblRegions[id],0))</f>
        <v>West</v>
      </c>
    </row>
    <row r="3728" spans="1:11" ht="15" customHeight="1" x14ac:dyDescent="0.3">
      <c r="A3728" s="25">
        <f>Raw_Orders!A3728</f>
        <v>3727</v>
      </c>
      <c r="B3728" s="25">
        <f>Raw_Orders!B3728</f>
        <v>4031</v>
      </c>
      <c r="C3728" s="30">
        <f>INT(Raw_Orders!C3728)</f>
        <v>42705</v>
      </c>
      <c r="D3728" s="25">
        <f t="shared" si="174"/>
        <v>2016</v>
      </c>
      <c r="E3728" s="25">
        <f t="shared" si="175"/>
        <v>12</v>
      </c>
      <c r="F3728" s="25" t="str">
        <f t="shared" si="176"/>
        <v>Dec</v>
      </c>
      <c r="G3728" s="25">
        <f>Raw_Orders!G3728</f>
        <v>355</v>
      </c>
      <c r="H3728" s="29">
        <f>Raw_Orders!K3728</f>
        <v>1935.33</v>
      </c>
      <c r="I3728" s="25">
        <f>INDEX(tblAccounts[sales_rep_id],MATCH(B3728,tblAccounts[id],0))</f>
        <v>321930</v>
      </c>
      <c r="J3728" s="25">
        <f>INDEX(tblReps[region_id],MATCH(I3728,tblReps[id],0))</f>
        <v>4</v>
      </c>
      <c r="K3728" s="25" t="str">
        <f>INDEX(tblRegions[name],MATCH(J3728,tblRegions[id],0))</f>
        <v>West</v>
      </c>
    </row>
    <row r="3729" spans="1:11" ht="15" customHeight="1" x14ac:dyDescent="0.3">
      <c r="A3729" s="25">
        <f>Raw_Orders!A3729</f>
        <v>3728</v>
      </c>
      <c r="B3729" s="25">
        <f>Raw_Orders!B3729</f>
        <v>4031</v>
      </c>
      <c r="C3729" s="30">
        <f>INT(Raw_Orders!C3729)</f>
        <v>42735</v>
      </c>
      <c r="D3729" s="25">
        <f t="shared" si="174"/>
        <v>2016</v>
      </c>
      <c r="E3729" s="25">
        <f t="shared" si="175"/>
        <v>12</v>
      </c>
      <c r="F3729" s="25" t="str">
        <f t="shared" si="176"/>
        <v>Dec</v>
      </c>
      <c r="G3729" s="25">
        <f>Raw_Orders!G3729</f>
        <v>405</v>
      </c>
      <c r="H3729" s="29">
        <f>Raw_Orders!K3729</f>
        <v>2288.75</v>
      </c>
      <c r="I3729" s="25">
        <f>INDEX(tblAccounts[sales_rep_id],MATCH(B3729,tblAccounts[id],0))</f>
        <v>321930</v>
      </c>
      <c r="J3729" s="25">
        <f>INDEX(tblReps[region_id],MATCH(I3729,tblReps[id],0))</f>
        <v>4</v>
      </c>
      <c r="K3729" s="25" t="str">
        <f>INDEX(tblRegions[name],MATCH(J3729,tblRegions[id],0))</f>
        <v>West</v>
      </c>
    </row>
    <row r="3730" spans="1:11" ht="15" customHeight="1" x14ac:dyDescent="0.3">
      <c r="A3730" s="25">
        <f>Raw_Orders!A3730</f>
        <v>3729</v>
      </c>
      <c r="B3730" s="25">
        <f>Raw_Orders!B3730</f>
        <v>4041</v>
      </c>
      <c r="C3730" s="30">
        <f>INT(Raw_Orders!C3730)</f>
        <v>42285</v>
      </c>
      <c r="D3730" s="25">
        <f t="shared" si="174"/>
        <v>2015</v>
      </c>
      <c r="E3730" s="25">
        <f t="shared" si="175"/>
        <v>10</v>
      </c>
      <c r="F3730" s="25" t="str">
        <f t="shared" si="176"/>
        <v>Oct</v>
      </c>
      <c r="G3730" s="25">
        <f>Raw_Orders!G3730</f>
        <v>366</v>
      </c>
      <c r="H3730" s="29">
        <f>Raw_Orders!K3730</f>
        <v>1903.84</v>
      </c>
      <c r="I3730" s="25">
        <f>INDEX(tblAccounts[sales_rep_id],MATCH(B3730,tblAccounts[id],0))</f>
        <v>321940</v>
      </c>
      <c r="J3730" s="25">
        <f>INDEX(tblReps[region_id],MATCH(I3730,tblReps[id],0))</f>
        <v>4</v>
      </c>
      <c r="K3730" s="25" t="str">
        <f>INDEX(tblRegions[name],MATCH(J3730,tblRegions[id],0))</f>
        <v>West</v>
      </c>
    </row>
    <row r="3731" spans="1:11" ht="15" customHeight="1" x14ac:dyDescent="0.3">
      <c r="A3731" s="25">
        <f>Raw_Orders!A3731</f>
        <v>3730</v>
      </c>
      <c r="B3731" s="25">
        <f>Raw_Orders!B3731</f>
        <v>4041</v>
      </c>
      <c r="C3731" s="30">
        <f>INT(Raw_Orders!C3731)</f>
        <v>42314</v>
      </c>
      <c r="D3731" s="25">
        <f t="shared" si="174"/>
        <v>2015</v>
      </c>
      <c r="E3731" s="25">
        <f t="shared" si="175"/>
        <v>11</v>
      </c>
      <c r="F3731" s="25" t="str">
        <f t="shared" si="176"/>
        <v>Nov</v>
      </c>
      <c r="G3731" s="25">
        <f>Raw_Orders!G3731</f>
        <v>333</v>
      </c>
      <c r="H3731" s="29">
        <f>Raw_Orders!K3731</f>
        <v>1786.77</v>
      </c>
      <c r="I3731" s="25">
        <f>INDEX(tblAccounts[sales_rep_id],MATCH(B3731,tblAccounts[id],0))</f>
        <v>321940</v>
      </c>
      <c r="J3731" s="25">
        <f>INDEX(tblReps[region_id],MATCH(I3731,tblReps[id],0))</f>
        <v>4</v>
      </c>
      <c r="K3731" s="25" t="str">
        <f>INDEX(tblRegions[name],MATCH(J3731,tblRegions[id],0))</f>
        <v>West</v>
      </c>
    </row>
    <row r="3732" spans="1:11" ht="15" customHeight="1" x14ac:dyDescent="0.3">
      <c r="A3732" s="25">
        <f>Raw_Orders!A3732</f>
        <v>3731</v>
      </c>
      <c r="B3732" s="25">
        <f>Raw_Orders!B3732</f>
        <v>4041</v>
      </c>
      <c r="C3732" s="30">
        <f>INT(Raw_Orders!C3732)</f>
        <v>42344</v>
      </c>
      <c r="D3732" s="25">
        <f t="shared" si="174"/>
        <v>2015</v>
      </c>
      <c r="E3732" s="25">
        <f t="shared" si="175"/>
        <v>12</v>
      </c>
      <c r="F3732" s="25" t="str">
        <f t="shared" si="176"/>
        <v>Dec</v>
      </c>
      <c r="G3732" s="25">
        <f>Raw_Orders!G3732</f>
        <v>352</v>
      </c>
      <c r="H3732" s="29">
        <f>Raw_Orders!K3732</f>
        <v>1870.34</v>
      </c>
      <c r="I3732" s="25">
        <f>INDEX(tblAccounts[sales_rep_id],MATCH(B3732,tblAccounts[id],0))</f>
        <v>321940</v>
      </c>
      <c r="J3732" s="25">
        <f>INDEX(tblReps[region_id],MATCH(I3732,tblReps[id],0))</f>
        <v>4</v>
      </c>
      <c r="K3732" s="25" t="str">
        <f>INDEX(tblRegions[name],MATCH(J3732,tblRegions[id],0))</f>
        <v>West</v>
      </c>
    </row>
    <row r="3733" spans="1:11" ht="15" customHeight="1" x14ac:dyDescent="0.3">
      <c r="A3733" s="25">
        <f>Raw_Orders!A3733</f>
        <v>3732</v>
      </c>
      <c r="B3733" s="25">
        <f>Raw_Orders!B3733</f>
        <v>4041</v>
      </c>
      <c r="C3733" s="30">
        <f>INT(Raw_Orders!C3733)</f>
        <v>42373</v>
      </c>
      <c r="D3733" s="25">
        <f t="shared" si="174"/>
        <v>2016</v>
      </c>
      <c r="E3733" s="25">
        <f t="shared" si="175"/>
        <v>1</v>
      </c>
      <c r="F3733" s="25" t="str">
        <f t="shared" si="176"/>
        <v>Jan</v>
      </c>
      <c r="G3733" s="25">
        <f>Raw_Orders!G3733</f>
        <v>347</v>
      </c>
      <c r="H3733" s="29">
        <f>Raw_Orders!K3733</f>
        <v>1839.7</v>
      </c>
      <c r="I3733" s="25">
        <f>INDEX(tblAccounts[sales_rep_id],MATCH(B3733,tblAccounts[id],0))</f>
        <v>321940</v>
      </c>
      <c r="J3733" s="25">
        <f>INDEX(tblReps[region_id],MATCH(I3733,tblReps[id],0))</f>
        <v>4</v>
      </c>
      <c r="K3733" s="25" t="str">
        <f>INDEX(tblRegions[name],MATCH(J3733,tblRegions[id],0))</f>
        <v>West</v>
      </c>
    </row>
    <row r="3734" spans="1:11" ht="15" customHeight="1" x14ac:dyDescent="0.3">
      <c r="A3734" s="25">
        <f>Raw_Orders!A3734</f>
        <v>3733</v>
      </c>
      <c r="B3734" s="25">
        <f>Raw_Orders!B3734</f>
        <v>4041</v>
      </c>
      <c r="C3734" s="30">
        <f>INT(Raw_Orders!C3734)</f>
        <v>42402</v>
      </c>
      <c r="D3734" s="25">
        <f t="shared" si="174"/>
        <v>2016</v>
      </c>
      <c r="E3734" s="25">
        <f t="shared" si="175"/>
        <v>2</v>
      </c>
      <c r="F3734" s="25" t="str">
        <f t="shared" si="176"/>
        <v>Feb</v>
      </c>
      <c r="G3734" s="25">
        <f>Raw_Orders!G3734</f>
        <v>410</v>
      </c>
      <c r="H3734" s="29">
        <f>Raw_Orders!K3734</f>
        <v>2148.4</v>
      </c>
      <c r="I3734" s="25">
        <f>INDEX(tblAccounts[sales_rep_id],MATCH(B3734,tblAccounts[id],0))</f>
        <v>321940</v>
      </c>
      <c r="J3734" s="25">
        <f>INDEX(tblReps[region_id],MATCH(I3734,tblReps[id],0))</f>
        <v>4</v>
      </c>
      <c r="K3734" s="25" t="str">
        <f>INDEX(tblRegions[name],MATCH(J3734,tblRegions[id],0))</f>
        <v>West</v>
      </c>
    </row>
    <row r="3735" spans="1:11" ht="15" customHeight="1" x14ac:dyDescent="0.3">
      <c r="A3735" s="25">
        <f>Raw_Orders!A3735</f>
        <v>3734</v>
      </c>
      <c r="B3735" s="25">
        <f>Raw_Orders!B3735</f>
        <v>4041</v>
      </c>
      <c r="C3735" s="30">
        <f>INT(Raw_Orders!C3735)</f>
        <v>42432</v>
      </c>
      <c r="D3735" s="25">
        <f t="shared" si="174"/>
        <v>2016</v>
      </c>
      <c r="E3735" s="25">
        <f t="shared" si="175"/>
        <v>3</v>
      </c>
      <c r="F3735" s="25" t="str">
        <f t="shared" si="176"/>
        <v>Mar</v>
      </c>
      <c r="G3735" s="25">
        <f>Raw_Orders!G3735</f>
        <v>354</v>
      </c>
      <c r="H3735" s="29">
        <f>Raw_Orders!K3735</f>
        <v>1900.32</v>
      </c>
      <c r="I3735" s="25">
        <f>INDEX(tblAccounts[sales_rep_id],MATCH(B3735,tblAccounts[id],0))</f>
        <v>321940</v>
      </c>
      <c r="J3735" s="25">
        <f>INDEX(tblReps[region_id],MATCH(I3735,tblReps[id],0))</f>
        <v>4</v>
      </c>
      <c r="K3735" s="25" t="str">
        <f>INDEX(tblRegions[name],MATCH(J3735,tblRegions[id],0))</f>
        <v>West</v>
      </c>
    </row>
    <row r="3736" spans="1:11" ht="15" customHeight="1" x14ac:dyDescent="0.3">
      <c r="A3736" s="25">
        <f>Raw_Orders!A3736</f>
        <v>3735</v>
      </c>
      <c r="B3736" s="25">
        <f>Raw_Orders!B3736</f>
        <v>4041</v>
      </c>
      <c r="C3736" s="30">
        <f>INT(Raw_Orders!C3736)</f>
        <v>42492</v>
      </c>
      <c r="D3736" s="25">
        <f t="shared" si="174"/>
        <v>2016</v>
      </c>
      <c r="E3736" s="25">
        <f t="shared" si="175"/>
        <v>5</v>
      </c>
      <c r="F3736" s="25" t="str">
        <f t="shared" si="176"/>
        <v>May</v>
      </c>
      <c r="G3736" s="25">
        <f>Raw_Orders!G3736</f>
        <v>307</v>
      </c>
      <c r="H3736" s="29">
        <f>Raw_Orders!K3736</f>
        <v>1560.1</v>
      </c>
      <c r="I3736" s="25">
        <f>INDEX(tblAccounts[sales_rep_id],MATCH(B3736,tblAccounts[id],0))</f>
        <v>321940</v>
      </c>
      <c r="J3736" s="25">
        <f>INDEX(tblReps[region_id],MATCH(I3736,tblReps[id],0))</f>
        <v>4</v>
      </c>
      <c r="K3736" s="25" t="str">
        <f>INDEX(tblRegions[name],MATCH(J3736,tblRegions[id],0))</f>
        <v>West</v>
      </c>
    </row>
    <row r="3737" spans="1:11" ht="15" customHeight="1" x14ac:dyDescent="0.3">
      <c r="A3737" s="25">
        <f>Raw_Orders!A3737</f>
        <v>3736</v>
      </c>
      <c r="B3737" s="25">
        <f>Raw_Orders!B3737</f>
        <v>4041</v>
      </c>
      <c r="C3737" s="30">
        <f>INT(Raw_Orders!C3737)</f>
        <v>42522</v>
      </c>
      <c r="D3737" s="25">
        <f t="shared" si="174"/>
        <v>2016</v>
      </c>
      <c r="E3737" s="25">
        <f t="shared" si="175"/>
        <v>6</v>
      </c>
      <c r="F3737" s="25" t="str">
        <f t="shared" si="176"/>
        <v>Jun</v>
      </c>
      <c r="G3737" s="25">
        <f>Raw_Orders!G3737</f>
        <v>362</v>
      </c>
      <c r="H3737" s="29">
        <f>Raw_Orders!K3737</f>
        <v>2143.04</v>
      </c>
      <c r="I3737" s="25">
        <f>INDEX(tblAccounts[sales_rep_id],MATCH(B3737,tblAccounts[id],0))</f>
        <v>321940</v>
      </c>
      <c r="J3737" s="25">
        <f>INDEX(tblReps[region_id],MATCH(I3737,tblReps[id],0))</f>
        <v>4</v>
      </c>
      <c r="K3737" s="25" t="str">
        <f>INDEX(tblRegions[name],MATCH(J3737,tblRegions[id],0))</f>
        <v>West</v>
      </c>
    </row>
    <row r="3738" spans="1:11" ht="15" customHeight="1" x14ac:dyDescent="0.3">
      <c r="A3738" s="25">
        <f>Raw_Orders!A3738</f>
        <v>3737</v>
      </c>
      <c r="B3738" s="25">
        <f>Raw_Orders!B3738</f>
        <v>4041</v>
      </c>
      <c r="C3738" s="30">
        <f>INT(Raw_Orders!C3738)</f>
        <v>42552</v>
      </c>
      <c r="D3738" s="25">
        <f t="shared" si="174"/>
        <v>2016</v>
      </c>
      <c r="E3738" s="25">
        <f t="shared" si="175"/>
        <v>7</v>
      </c>
      <c r="F3738" s="25" t="str">
        <f t="shared" si="176"/>
        <v>Jul</v>
      </c>
      <c r="G3738" s="25">
        <f>Raw_Orders!G3738</f>
        <v>367</v>
      </c>
      <c r="H3738" s="29">
        <f>Raw_Orders!K3738</f>
        <v>2002.71</v>
      </c>
      <c r="I3738" s="25">
        <f>INDEX(tblAccounts[sales_rep_id],MATCH(B3738,tblAccounts[id],0))</f>
        <v>321940</v>
      </c>
      <c r="J3738" s="25">
        <f>INDEX(tblReps[region_id],MATCH(I3738,tblReps[id],0))</f>
        <v>4</v>
      </c>
      <c r="K3738" s="25" t="str">
        <f>INDEX(tblRegions[name],MATCH(J3738,tblRegions[id],0))</f>
        <v>West</v>
      </c>
    </row>
    <row r="3739" spans="1:11" ht="15" customHeight="1" x14ac:dyDescent="0.3">
      <c r="A3739" s="25">
        <f>Raw_Orders!A3739</f>
        <v>3738</v>
      </c>
      <c r="B3739" s="25">
        <f>Raw_Orders!B3739</f>
        <v>4041</v>
      </c>
      <c r="C3739" s="30">
        <f>INT(Raw_Orders!C3739)</f>
        <v>42582</v>
      </c>
      <c r="D3739" s="25">
        <f t="shared" si="174"/>
        <v>2016</v>
      </c>
      <c r="E3739" s="25">
        <f t="shared" si="175"/>
        <v>7</v>
      </c>
      <c r="F3739" s="25" t="str">
        <f t="shared" si="176"/>
        <v>Jul</v>
      </c>
      <c r="G3739" s="25">
        <f>Raw_Orders!G3739</f>
        <v>530</v>
      </c>
      <c r="H3739" s="29">
        <f>Raw_Orders!K3739</f>
        <v>3347.63</v>
      </c>
      <c r="I3739" s="25">
        <f>INDEX(tblAccounts[sales_rep_id],MATCH(B3739,tblAccounts[id],0))</f>
        <v>321940</v>
      </c>
      <c r="J3739" s="25">
        <f>INDEX(tblReps[region_id],MATCH(I3739,tblReps[id],0))</f>
        <v>4</v>
      </c>
      <c r="K3739" s="25" t="str">
        <f>INDEX(tblRegions[name],MATCH(J3739,tblRegions[id],0))</f>
        <v>West</v>
      </c>
    </row>
    <row r="3740" spans="1:11" ht="15" customHeight="1" x14ac:dyDescent="0.3">
      <c r="A3740" s="25">
        <f>Raw_Orders!A3740</f>
        <v>3739</v>
      </c>
      <c r="B3740" s="25">
        <f>Raw_Orders!B3740</f>
        <v>4041</v>
      </c>
      <c r="C3740" s="30">
        <f>INT(Raw_Orders!C3740)</f>
        <v>42612</v>
      </c>
      <c r="D3740" s="25">
        <f t="shared" si="174"/>
        <v>2016</v>
      </c>
      <c r="E3740" s="25">
        <f t="shared" si="175"/>
        <v>8</v>
      </c>
      <c r="F3740" s="25" t="str">
        <f t="shared" si="176"/>
        <v>Aug</v>
      </c>
      <c r="G3740" s="25">
        <f>Raw_Orders!G3740</f>
        <v>372</v>
      </c>
      <c r="H3740" s="29">
        <f>Raw_Orders!K3740</f>
        <v>2126.0300000000002</v>
      </c>
      <c r="I3740" s="25">
        <f>INDEX(tblAccounts[sales_rep_id],MATCH(B3740,tblAccounts[id],0))</f>
        <v>321940</v>
      </c>
      <c r="J3740" s="25">
        <f>INDEX(tblReps[region_id],MATCH(I3740,tblReps[id],0))</f>
        <v>4</v>
      </c>
      <c r="K3740" s="25" t="str">
        <f>INDEX(tblRegions[name],MATCH(J3740,tblRegions[id],0))</f>
        <v>West</v>
      </c>
    </row>
    <row r="3741" spans="1:11" ht="15" customHeight="1" x14ac:dyDescent="0.3">
      <c r="A3741" s="25">
        <f>Raw_Orders!A3741</f>
        <v>3740</v>
      </c>
      <c r="B3741" s="25">
        <f>Raw_Orders!B3741</f>
        <v>4041</v>
      </c>
      <c r="C3741" s="30">
        <f>INT(Raw_Orders!C3741)</f>
        <v>42642</v>
      </c>
      <c r="D3741" s="25">
        <f t="shared" si="174"/>
        <v>2016</v>
      </c>
      <c r="E3741" s="25">
        <f t="shared" si="175"/>
        <v>9</v>
      </c>
      <c r="F3741" s="25" t="str">
        <f t="shared" si="176"/>
        <v>Sep</v>
      </c>
      <c r="G3741" s="25">
        <f>Raw_Orders!G3741</f>
        <v>390</v>
      </c>
      <c r="H3741" s="29">
        <f>Raw_Orders!K3741</f>
        <v>2177.46</v>
      </c>
      <c r="I3741" s="25">
        <f>INDEX(tblAccounts[sales_rep_id],MATCH(B3741,tblAccounts[id],0))</f>
        <v>321940</v>
      </c>
      <c r="J3741" s="25">
        <f>INDEX(tblReps[region_id],MATCH(I3741,tblReps[id],0))</f>
        <v>4</v>
      </c>
      <c r="K3741" s="25" t="str">
        <f>INDEX(tblRegions[name],MATCH(J3741,tblRegions[id],0))</f>
        <v>West</v>
      </c>
    </row>
    <row r="3742" spans="1:11" ht="15" customHeight="1" x14ac:dyDescent="0.3">
      <c r="A3742" s="25">
        <f>Raw_Orders!A3742</f>
        <v>3741</v>
      </c>
      <c r="B3742" s="25">
        <f>Raw_Orders!B3742</f>
        <v>4041</v>
      </c>
      <c r="C3742" s="30">
        <f>INT(Raw_Orders!C3742)</f>
        <v>42672</v>
      </c>
      <c r="D3742" s="25">
        <f t="shared" si="174"/>
        <v>2016</v>
      </c>
      <c r="E3742" s="25">
        <f t="shared" si="175"/>
        <v>10</v>
      </c>
      <c r="F3742" s="25" t="str">
        <f t="shared" si="176"/>
        <v>Oct</v>
      </c>
      <c r="G3742" s="25">
        <f>Raw_Orders!G3742</f>
        <v>519</v>
      </c>
      <c r="H3742" s="29">
        <f>Raw_Orders!K3742</f>
        <v>2714.3</v>
      </c>
      <c r="I3742" s="25">
        <f>INDEX(tblAccounts[sales_rep_id],MATCH(B3742,tblAccounts[id],0))</f>
        <v>321940</v>
      </c>
      <c r="J3742" s="25">
        <f>INDEX(tblReps[region_id],MATCH(I3742,tblReps[id],0))</f>
        <v>4</v>
      </c>
      <c r="K3742" s="25" t="str">
        <f>INDEX(tblRegions[name],MATCH(J3742,tblRegions[id],0))</f>
        <v>West</v>
      </c>
    </row>
    <row r="3743" spans="1:11" ht="15" customHeight="1" x14ac:dyDescent="0.3">
      <c r="A3743" s="25">
        <f>Raw_Orders!A3743</f>
        <v>3742</v>
      </c>
      <c r="B3743" s="25">
        <f>Raw_Orders!B3743</f>
        <v>4041</v>
      </c>
      <c r="C3743" s="30">
        <f>INT(Raw_Orders!C3743)</f>
        <v>42701</v>
      </c>
      <c r="D3743" s="25">
        <f t="shared" si="174"/>
        <v>2016</v>
      </c>
      <c r="E3743" s="25">
        <f t="shared" si="175"/>
        <v>11</v>
      </c>
      <c r="F3743" s="25" t="str">
        <f t="shared" si="176"/>
        <v>Nov</v>
      </c>
      <c r="G3743" s="25">
        <f>Raw_Orders!G3743</f>
        <v>594</v>
      </c>
      <c r="H3743" s="29">
        <f>Raw_Orders!K3743</f>
        <v>3744.12</v>
      </c>
      <c r="I3743" s="25">
        <f>INDEX(tblAccounts[sales_rep_id],MATCH(B3743,tblAccounts[id],0))</f>
        <v>321940</v>
      </c>
      <c r="J3743" s="25">
        <f>INDEX(tblReps[region_id],MATCH(I3743,tblReps[id],0))</f>
        <v>4</v>
      </c>
      <c r="K3743" s="25" t="str">
        <f>INDEX(tblRegions[name],MATCH(J3743,tblRegions[id],0))</f>
        <v>West</v>
      </c>
    </row>
    <row r="3744" spans="1:11" ht="15" customHeight="1" x14ac:dyDescent="0.3">
      <c r="A3744" s="25">
        <f>Raw_Orders!A3744</f>
        <v>3743</v>
      </c>
      <c r="B3744" s="25">
        <f>Raw_Orders!B3744</f>
        <v>4041</v>
      </c>
      <c r="C3744" s="30">
        <f>INT(Raw_Orders!C3744)</f>
        <v>42730</v>
      </c>
      <c r="D3744" s="25">
        <f t="shared" si="174"/>
        <v>2016</v>
      </c>
      <c r="E3744" s="25">
        <f t="shared" si="175"/>
        <v>12</v>
      </c>
      <c r="F3744" s="25" t="str">
        <f t="shared" si="176"/>
        <v>Dec</v>
      </c>
      <c r="G3744" s="25">
        <f>Raw_Orders!G3744</f>
        <v>333</v>
      </c>
      <c r="H3744" s="29">
        <f>Raw_Orders!K3744</f>
        <v>1854.92</v>
      </c>
      <c r="I3744" s="25">
        <f>INDEX(tblAccounts[sales_rep_id],MATCH(B3744,tblAccounts[id],0))</f>
        <v>321940</v>
      </c>
      <c r="J3744" s="25">
        <f>INDEX(tblReps[region_id],MATCH(I3744,tblReps[id],0))</f>
        <v>4</v>
      </c>
      <c r="K3744" s="25" t="str">
        <f>INDEX(tblRegions[name],MATCH(J3744,tblRegions[id],0))</f>
        <v>West</v>
      </c>
    </row>
    <row r="3745" spans="1:11" ht="15" customHeight="1" x14ac:dyDescent="0.3">
      <c r="A3745" s="25">
        <f>Raw_Orders!A3745</f>
        <v>3744</v>
      </c>
      <c r="B3745" s="25">
        <f>Raw_Orders!B3745</f>
        <v>4051</v>
      </c>
      <c r="C3745" s="30">
        <f>INT(Raw_Orders!C3745)</f>
        <v>42707</v>
      </c>
      <c r="D3745" s="25">
        <f t="shared" si="174"/>
        <v>2016</v>
      </c>
      <c r="E3745" s="25">
        <f t="shared" si="175"/>
        <v>12</v>
      </c>
      <c r="F3745" s="25" t="str">
        <f t="shared" si="176"/>
        <v>Dec</v>
      </c>
      <c r="G3745" s="25">
        <f>Raw_Orders!G3745</f>
        <v>555</v>
      </c>
      <c r="H3745" s="29">
        <f>Raw_Orders!K3745</f>
        <v>2927.13</v>
      </c>
      <c r="I3745" s="25">
        <f>INDEX(tblAccounts[sales_rep_id],MATCH(B3745,tblAccounts[id],0))</f>
        <v>321950</v>
      </c>
      <c r="J3745" s="25">
        <f>INDEX(tblReps[region_id],MATCH(I3745,tblReps[id],0))</f>
        <v>4</v>
      </c>
      <c r="K3745" s="25" t="str">
        <f>INDEX(tblRegions[name],MATCH(J3745,tblRegions[id],0))</f>
        <v>West</v>
      </c>
    </row>
    <row r="3746" spans="1:11" ht="15" customHeight="1" x14ac:dyDescent="0.3">
      <c r="A3746" s="25">
        <f>Raw_Orders!A3746</f>
        <v>3745</v>
      </c>
      <c r="B3746" s="25">
        <f>Raw_Orders!B3746</f>
        <v>4051</v>
      </c>
      <c r="C3746" s="30">
        <f>INT(Raw_Orders!C3746)</f>
        <v>42736</v>
      </c>
      <c r="D3746" s="25">
        <f t="shared" si="174"/>
        <v>2017</v>
      </c>
      <c r="E3746" s="25">
        <f t="shared" si="175"/>
        <v>1</v>
      </c>
      <c r="F3746" s="25" t="str">
        <f t="shared" si="176"/>
        <v>Jan</v>
      </c>
      <c r="G3746" s="25">
        <f>Raw_Orders!G3746</f>
        <v>510</v>
      </c>
      <c r="H3746" s="29">
        <f>Raw_Orders!K3746</f>
        <v>2582.4</v>
      </c>
      <c r="I3746" s="25">
        <f>INDEX(tblAccounts[sales_rep_id],MATCH(B3746,tblAccounts[id],0))</f>
        <v>321950</v>
      </c>
      <c r="J3746" s="25">
        <f>INDEX(tblReps[region_id],MATCH(I3746,tblReps[id],0))</f>
        <v>4</v>
      </c>
      <c r="K3746" s="25" t="str">
        <f>INDEX(tblRegions[name],MATCH(J3746,tblRegions[id],0))</f>
        <v>West</v>
      </c>
    </row>
    <row r="3747" spans="1:11" ht="15" customHeight="1" x14ac:dyDescent="0.3">
      <c r="A3747" s="25">
        <f>Raw_Orders!A3747</f>
        <v>3746</v>
      </c>
      <c r="B3747" s="25">
        <f>Raw_Orders!B3747</f>
        <v>4061</v>
      </c>
      <c r="C3747" s="30">
        <f>INT(Raw_Orders!C3747)</f>
        <v>41989</v>
      </c>
      <c r="D3747" s="25">
        <f t="shared" si="174"/>
        <v>2014</v>
      </c>
      <c r="E3747" s="25">
        <f t="shared" si="175"/>
        <v>12</v>
      </c>
      <c r="F3747" s="25" t="str">
        <f t="shared" si="176"/>
        <v>Dec</v>
      </c>
      <c r="G3747" s="25">
        <f>Raw_Orders!G3747</f>
        <v>530</v>
      </c>
      <c r="H3747" s="29">
        <f>Raw_Orders!K3747</f>
        <v>2647.83</v>
      </c>
      <c r="I3747" s="25">
        <f>INDEX(tblAccounts[sales_rep_id],MATCH(B3747,tblAccounts[id],0))</f>
        <v>321960</v>
      </c>
      <c r="J3747" s="25">
        <f>INDEX(tblReps[region_id],MATCH(I3747,tblReps[id],0))</f>
        <v>4</v>
      </c>
      <c r="K3747" s="25" t="str">
        <f>INDEX(tblRegions[name],MATCH(J3747,tblRegions[id],0))</f>
        <v>West</v>
      </c>
    </row>
    <row r="3748" spans="1:11" ht="15" customHeight="1" x14ac:dyDescent="0.3">
      <c r="A3748" s="25">
        <f>Raw_Orders!A3748</f>
        <v>3747</v>
      </c>
      <c r="B3748" s="25">
        <f>Raw_Orders!B3748</f>
        <v>4061</v>
      </c>
      <c r="C3748" s="30">
        <f>INT(Raw_Orders!C3748)</f>
        <v>42019</v>
      </c>
      <c r="D3748" s="25">
        <f t="shared" si="174"/>
        <v>2015</v>
      </c>
      <c r="E3748" s="25">
        <f t="shared" si="175"/>
        <v>1</v>
      </c>
      <c r="F3748" s="25" t="str">
        <f t="shared" si="176"/>
        <v>Jan</v>
      </c>
      <c r="G3748" s="25">
        <f>Raw_Orders!G3748</f>
        <v>524</v>
      </c>
      <c r="H3748" s="29">
        <f>Raw_Orders!K3748</f>
        <v>2668.58</v>
      </c>
      <c r="I3748" s="25">
        <f>INDEX(tblAccounts[sales_rep_id],MATCH(B3748,tblAccounts[id],0))</f>
        <v>321960</v>
      </c>
      <c r="J3748" s="25">
        <f>INDEX(tblReps[region_id],MATCH(I3748,tblReps[id],0))</f>
        <v>4</v>
      </c>
      <c r="K3748" s="25" t="str">
        <f>INDEX(tblRegions[name],MATCH(J3748,tblRegions[id],0))</f>
        <v>West</v>
      </c>
    </row>
    <row r="3749" spans="1:11" ht="15" customHeight="1" x14ac:dyDescent="0.3">
      <c r="A3749" s="25">
        <f>Raw_Orders!A3749</f>
        <v>3748</v>
      </c>
      <c r="B3749" s="25">
        <f>Raw_Orders!B3749</f>
        <v>4061</v>
      </c>
      <c r="C3749" s="30">
        <f>INT(Raw_Orders!C3749)</f>
        <v>42049</v>
      </c>
      <c r="D3749" s="25">
        <f t="shared" si="174"/>
        <v>2015</v>
      </c>
      <c r="E3749" s="25">
        <f t="shared" si="175"/>
        <v>2</v>
      </c>
      <c r="F3749" s="25" t="str">
        <f t="shared" si="176"/>
        <v>Feb</v>
      </c>
      <c r="G3749" s="25">
        <f>Raw_Orders!G3749</f>
        <v>355</v>
      </c>
      <c r="H3749" s="29">
        <f>Raw_Orders!K3749</f>
        <v>1780.84</v>
      </c>
      <c r="I3749" s="25">
        <f>INDEX(tblAccounts[sales_rep_id],MATCH(B3749,tblAccounts[id],0))</f>
        <v>321960</v>
      </c>
      <c r="J3749" s="25">
        <f>INDEX(tblReps[region_id],MATCH(I3749,tblReps[id],0))</f>
        <v>4</v>
      </c>
      <c r="K3749" s="25" t="str">
        <f>INDEX(tblRegions[name],MATCH(J3749,tblRegions[id],0))</f>
        <v>West</v>
      </c>
    </row>
    <row r="3750" spans="1:11" ht="15" customHeight="1" x14ac:dyDescent="0.3">
      <c r="A3750" s="25">
        <f>Raw_Orders!A3750</f>
        <v>3749</v>
      </c>
      <c r="B3750" s="25">
        <f>Raw_Orders!B3750</f>
        <v>4061</v>
      </c>
      <c r="C3750" s="30">
        <f>INT(Raw_Orders!C3750)</f>
        <v>42079</v>
      </c>
      <c r="D3750" s="25">
        <f t="shared" si="174"/>
        <v>2015</v>
      </c>
      <c r="E3750" s="25">
        <f t="shared" si="175"/>
        <v>3</v>
      </c>
      <c r="F3750" s="25" t="str">
        <f t="shared" si="176"/>
        <v>Mar</v>
      </c>
      <c r="G3750" s="25">
        <f>Raw_Orders!G3750</f>
        <v>563</v>
      </c>
      <c r="H3750" s="29">
        <f>Raw_Orders!K3750</f>
        <v>3066.01</v>
      </c>
      <c r="I3750" s="25">
        <f>INDEX(tblAccounts[sales_rep_id],MATCH(B3750,tblAccounts[id],0))</f>
        <v>321960</v>
      </c>
      <c r="J3750" s="25">
        <f>INDEX(tblReps[region_id],MATCH(I3750,tblReps[id],0))</f>
        <v>4</v>
      </c>
      <c r="K3750" s="25" t="str">
        <f>INDEX(tblRegions[name],MATCH(J3750,tblRegions[id],0))</f>
        <v>West</v>
      </c>
    </row>
    <row r="3751" spans="1:11" ht="15" customHeight="1" x14ac:dyDescent="0.3">
      <c r="A3751" s="25">
        <f>Raw_Orders!A3751</f>
        <v>3750</v>
      </c>
      <c r="B3751" s="25">
        <f>Raw_Orders!B3751</f>
        <v>4061</v>
      </c>
      <c r="C3751" s="30">
        <f>INT(Raw_Orders!C3751)</f>
        <v>42109</v>
      </c>
      <c r="D3751" s="25">
        <f t="shared" si="174"/>
        <v>2015</v>
      </c>
      <c r="E3751" s="25">
        <f t="shared" si="175"/>
        <v>4</v>
      </c>
      <c r="F3751" s="25" t="str">
        <f t="shared" si="176"/>
        <v>Apr</v>
      </c>
      <c r="G3751" s="25">
        <f>Raw_Orders!G3751</f>
        <v>574</v>
      </c>
      <c r="H3751" s="29">
        <f>Raw_Orders!K3751</f>
        <v>3025.13</v>
      </c>
      <c r="I3751" s="25">
        <f>INDEX(tblAccounts[sales_rep_id],MATCH(B3751,tblAccounts[id],0))</f>
        <v>321960</v>
      </c>
      <c r="J3751" s="25">
        <f>INDEX(tblReps[region_id],MATCH(I3751,tblReps[id],0))</f>
        <v>4</v>
      </c>
      <c r="K3751" s="25" t="str">
        <f>INDEX(tblRegions[name],MATCH(J3751,tblRegions[id],0))</f>
        <v>West</v>
      </c>
    </row>
    <row r="3752" spans="1:11" ht="15" customHeight="1" x14ac:dyDescent="0.3">
      <c r="A3752" s="25">
        <f>Raw_Orders!A3752</f>
        <v>3751</v>
      </c>
      <c r="B3752" s="25">
        <f>Raw_Orders!B3752</f>
        <v>4061</v>
      </c>
      <c r="C3752" s="30">
        <f>INT(Raw_Orders!C3752)</f>
        <v>42139</v>
      </c>
      <c r="D3752" s="25">
        <f t="shared" si="174"/>
        <v>2015</v>
      </c>
      <c r="E3752" s="25">
        <f t="shared" si="175"/>
        <v>5</v>
      </c>
      <c r="F3752" s="25" t="str">
        <f t="shared" si="176"/>
        <v>May</v>
      </c>
      <c r="G3752" s="25">
        <f>Raw_Orders!G3752</f>
        <v>568</v>
      </c>
      <c r="H3752" s="29">
        <f>Raw_Orders!K3752</f>
        <v>2877.45</v>
      </c>
      <c r="I3752" s="25">
        <f>INDEX(tblAccounts[sales_rep_id],MATCH(B3752,tblAccounts[id],0))</f>
        <v>321960</v>
      </c>
      <c r="J3752" s="25">
        <f>INDEX(tblReps[region_id],MATCH(I3752,tblReps[id],0))</f>
        <v>4</v>
      </c>
      <c r="K3752" s="25" t="str">
        <f>INDEX(tblRegions[name],MATCH(J3752,tblRegions[id],0))</f>
        <v>West</v>
      </c>
    </row>
    <row r="3753" spans="1:11" ht="15" customHeight="1" x14ac:dyDescent="0.3">
      <c r="A3753" s="25">
        <f>Raw_Orders!A3753</f>
        <v>3752</v>
      </c>
      <c r="B3753" s="25">
        <f>Raw_Orders!B3753</f>
        <v>4061</v>
      </c>
      <c r="C3753" s="30">
        <f>INT(Raw_Orders!C3753)</f>
        <v>42168</v>
      </c>
      <c r="D3753" s="25">
        <f t="shared" si="174"/>
        <v>2015</v>
      </c>
      <c r="E3753" s="25">
        <f t="shared" si="175"/>
        <v>6</v>
      </c>
      <c r="F3753" s="25" t="str">
        <f t="shared" si="176"/>
        <v>Jun</v>
      </c>
      <c r="G3753" s="25">
        <f>Raw_Orders!G3753</f>
        <v>514</v>
      </c>
      <c r="H3753" s="29">
        <f>Raw_Orders!K3753</f>
        <v>2593.0300000000002</v>
      </c>
      <c r="I3753" s="25">
        <f>INDEX(tblAccounts[sales_rep_id],MATCH(B3753,tblAccounts[id],0))</f>
        <v>321960</v>
      </c>
      <c r="J3753" s="25">
        <f>INDEX(tblReps[region_id],MATCH(I3753,tblReps[id],0))</f>
        <v>4</v>
      </c>
      <c r="K3753" s="25" t="str">
        <f>INDEX(tblRegions[name],MATCH(J3753,tblRegions[id],0))</f>
        <v>West</v>
      </c>
    </row>
    <row r="3754" spans="1:11" ht="15" customHeight="1" x14ac:dyDescent="0.3">
      <c r="A3754" s="25">
        <f>Raw_Orders!A3754</f>
        <v>3753</v>
      </c>
      <c r="B3754" s="25">
        <f>Raw_Orders!B3754</f>
        <v>4061</v>
      </c>
      <c r="C3754" s="30">
        <f>INT(Raw_Orders!C3754)</f>
        <v>42198</v>
      </c>
      <c r="D3754" s="25">
        <f t="shared" si="174"/>
        <v>2015</v>
      </c>
      <c r="E3754" s="25">
        <f t="shared" si="175"/>
        <v>7</v>
      </c>
      <c r="F3754" s="25" t="str">
        <f t="shared" si="176"/>
        <v>Jul</v>
      </c>
      <c r="G3754" s="25">
        <f>Raw_Orders!G3754</f>
        <v>543</v>
      </c>
      <c r="H3754" s="29">
        <f>Raw_Orders!K3754</f>
        <v>2824.69</v>
      </c>
      <c r="I3754" s="25">
        <f>INDEX(tblAccounts[sales_rep_id],MATCH(B3754,tblAccounts[id],0))</f>
        <v>321960</v>
      </c>
      <c r="J3754" s="25">
        <f>INDEX(tblReps[region_id],MATCH(I3754,tblReps[id],0))</f>
        <v>4</v>
      </c>
      <c r="K3754" s="25" t="str">
        <f>INDEX(tblRegions[name],MATCH(J3754,tblRegions[id],0))</f>
        <v>West</v>
      </c>
    </row>
    <row r="3755" spans="1:11" ht="15" customHeight="1" x14ac:dyDescent="0.3">
      <c r="A3755" s="25">
        <f>Raw_Orders!A3755</f>
        <v>3754</v>
      </c>
      <c r="B3755" s="25">
        <f>Raw_Orders!B3755</f>
        <v>4061</v>
      </c>
      <c r="C3755" s="30">
        <f>INT(Raw_Orders!C3755)</f>
        <v>42228</v>
      </c>
      <c r="D3755" s="25">
        <f t="shared" si="174"/>
        <v>2015</v>
      </c>
      <c r="E3755" s="25">
        <f t="shared" si="175"/>
        <v>8</v>
      </c>
      <c r="F3755" s="25" t="str">
        <f t="shared" si="176"/>
        <v>Aug</v>
      </c>
      <c r="G3755" s="25">
        <f>Raw_Orders!G3755</f>
        <v>333</v>
      </c>
      <c r="H3755" s="29">
        <f>Raw_Orders!K3755</f>
        <v>1739.25</v>
      </c>
      <c r="I3755" s="25">
        <f>INDEX(tblAccounts[sales_rep_id],MATCH(B3755,tblAccounts[id],0))</f>
        <v>321960</v>
      </c>
      <c r="J3755" s="25">
        <f>INDEX(tblReps[region_id],MATCH(I3755,tblReps[id],0))</f>
        <v>4</v>
      </c>
      <c r="K3755" s="25" t="str">
        <f>INDEX(tblRegions[name],MATCH(J3755,tblRegions[id],0))</f>
        <v>West</v>
      </c>
    </row>
    <row r="3756" spans="1:11" ht="15" customHeight="1" x14ac:dyDescent="0.3">
      <c r="A3756" s="25">
        <f>Raw_Orders!A3756</f>
        <v>3755</v>
      </c>
      <c r="B3756" s="25">
        <f>Raw_Orders!B3756</f>
        <v>4061</v>
      </c>
      <c r="C3756" s="30">
        <f>INT(Raw_Orders!C3756)</f>
        <v>42258</v>
      </c>
      <c r="D3756" s="25">
        <f t="shared" si="174"/>
        <v>2015</v>
      </c>
      <c r="E3756" s="25">
        <f t="shared" si="175"/>
        <v>9</v>
      </c>
      <c r="F3756" s="25" t="str">
        <f t="shared" si="176"/>
        <v>Sep</v>
      </c>
      <c r="G3756" s="25">
        <f>Raw_Orders!G3756</f>
        <v>493</v>
      </c>
      <c r="H3756" s="29">
        <f>Raw_Orders!K3756</f>
        <v>2460.0700000000002</v>
      </c>
      <c r="I3756" s="25">
        <f>INDEX(tblAccounts[sales_rep_id],MATCH(B3756,tblAccounts[id],0))</f>
        <v>321960</v>
      </c>
      <c r="J3756" s="25">
        <f>INDEX(tblReps[region_id],MATCH(I3756,tblReps[id],0))</f>
        <v>4</v>
      </c>
      <c r="K3756" s="25" t="str">
        <f>INDEX(tblRegions[name],MATCH(J3756,tblRegions[id],0))</f>
        <v>West</v>
      </c>
    </row>
    <row r="3757" spans="1:11" ht="15" customHeight="1" x14ac:dyDescent="0.3">
      <c r="A3757" s="25">
        <f>Raw_Orders!A3757</f>
        <v>3756</v>
      </c>
      <c r="B3757" s="25">
        <f>Raw_Orders!B3757</f>
        <v>4061</v>
      </c>
      <c r="C3757" s="30">
        <f>INT(Raw_Orders!C3757)</f>
        <v>42287</v>
      </c>
      <c r="D3757" s="25">
        <f t="shared" si="174"/>
        <v>2015</v>
      </c>
      <c r="E3757" s="25">
        <f t="shared" si="175"/>
        <v>10</v>
      </c>
      <c r="F3757" s="25" t="str">
        <f t="shared" si="176"/>
        <v>Oct</v>
      </c>
      <c r="G3757" s="25">
        <f>Raw_Orders!G3757</f>
        <v>530</v>
      </c>
      <c r="H3757" s="29">
        <f>Raw_Orders!K3757</f>
        <v>2660.35</v>
      </c>
      <c r="I3757" s="25">
        <f>INDEX(tblAccounts[sales_rep_id],MATCH(B3757,tblAccounts[id],0))</f>
        <v>321960</v>
      </c>
      <c r="J3757" s="25">
        <f>INDEX(tblReps[region_id],MATCH(I3757,tblReps[id],0))</f>
        <v>4</v>
      </c>
      <c r="K3757" s="25" t="str">
        <f>INDEX(tblRegions[name],MATCH(J3757,tblRegions[id],0))</f>
        <v>West</v>
      </c>
    </row>
    <row r="3758" spans="1:11" ht="15" customHeight="1" x14ac:dyDescent="0.3">
      <c r="A3758" s="25">
        <f>Raw_Orders!A3758</f>
        <v>3757</v>
      </c>
      <c r="B3758" s="25">
        <f>Raw_Orders!B3758</f>
        <v>4061</v>
      </c>
      <c r="C3758" s="30">
        <f>INT(Raw_Orders!C3758)</f>
        <v>42316</v>
      </c>
      <c r="D3758" s="25">
        <f t="shared" si="174"/>
        <v>2015</v>
      </c>
      <c r="E3758" s="25">
        <f t="shared" si="175"/>
        <v>11</v>
      </c>
      <c r="F3758" s="25" t="str">
        <f t="shared" si="176"/>
        <v>Nov</v>
      </c>
      <c r="G3758" s="25">
        <f>Raw_Orders!G3758</f>
        <v>562</v>
      </c>
      <c r="H3758" s="29">
        <f>Raw_Orders!K3758</f>
        <v>2936.41</v>
      </c>
      <c r="I3758" s="25">
        <f>INDEX(tblAccounts[sales_rep_id],MATCH(B3758,tblAccounts[id],0))</f>
        <v>321960</v>
      </c>
      <c r="J3758" s="25">
        <f>INDEX(tblReps[region_id],MATCH(I3758,tblReps[id],0))</f>
        <v>4</v>
      </c>
      <c r="K3758" s="25" t="str">
        <f>INDEX(tblRegions[name],MATCH(J3758,tblRegions[id],0))</f>
        <v>West</v>
      </c>
    </row>
    <row r="3759" spans="1:11" ht="15" customHeight="1" x14ac:dyDescent="0.3">
      <c r="A3759" s="25">
        <f>Raw_Orders!A3759</f>
        <v>3758</v>
      </c>
      <c r="B3759" s="25">
        <f>Raw_Orders!B3759</f>
        <v>4061</v>
      </c>
      <c r="C3759" s="30">
        <f>INT(Raw_Orders!C3759)</f>
        <v>42345</v>
      </c>
      <c r="D3759" s="25">
        <f t="shared" si="174"/>
        <v>2015</v>
      </c>
      <c r="E3759" s="25">
        <f t="shared" si="175"/>
        <v>12</v>
      </c>
      <c r="F3759" s="25" t="str">
        <f t="shared" si="176"/>
        <v>Dec</v>
      </c>
      <c r="G3759" s="25">
        <f>Raw_Orders!G3759</f>
        <v>503</v>
      </c>
      <c r="H3759" s="29">
        <f>Raw_Orders!K3759</f>
        <v>2542.4699999999998</v>
      </c>
      <c r="I3759" s="25">
        <f>INDEX(tblAccounts[sales_rep_id],MATCH(B3759,tblAccounts[id],0))</f>
        <v>321960</v>
      </c>
      <c r="J3759" s="25">
        <f>INDEX(tblReps[region_id],MATCH(I3759,tblReps[id],0))</f>
        <v>4</v>
      </c>
      <c r="K3759" s="25" t="str">
        <f>INDEX(tblRegions[name],MATCH(J3759,tblRegions[id],0))</f>
        <v>West</v>
      </c>
    </row>
    <row r="3760" spans="1:11" ht="15" customHeight="1" x14ac:dyDescent="0.3">
      <c r="A3760" s="25">
        <f>Raw_Orders!A3760</f>
        <v>3759</v>
      </c>
      <c r="B3760" s="25">
        <f>Raw_Orders!B3760</f>
        <v>4061</v>
      </c>
      <c r="C3760" s="30">
        <f>INT(Raw_Orders!C3760)</f>
        <v>42375</v>
      </c>
      <c r="D3760" s="25">
        <f t="shared" si="174"/>
        <v>2016</v>
      </c>
      <c r="E3760" s="25">
        <f t="shared" si="175"/>
        <v>1</v>
      </c>
      <c r="F3760" s="25" t="str">
        <f t="shared" si="176"/>
        <v>Jan</v>
      </c>
      <c r="G3760" s="25">
        <f>Raw_Orders!G3760</f>
        <v>640</v>
      </c>
      <c r="H3760" s="29">
        <f>Raw_Orders!K3760</f>
        <v>3244.25</v>
      </c>
      <c r="I3760" s="25">
        <f>INDEX(tblAccounts[sales_rep_id],MATCH(B3760,tblAccounts[id],0))</f>
        <v>321960</v>
      </c>
      <c r="J3760" s="25">
        <f>INDEX(tblReps[region_id],MATCH(I3760,tblReps[id],0))</f>
        <v>4</v>
      </c>
      <c r="K3760" s="25" t="str">
        <f>INDEX(tblRegions[name],MATCH(J3760,tblRegions[id],0))</f>
        <v>West</v>
      </c>
    </row>
    <row r="3761" spans="1:11" ht="15" customHeight="1" x14ac:dyDescent="0.3">
      <c r="A3761" s="25">
        <f>Raw_Orders!A3761</f>
        <v>3760</v>
      </c>
      <c r="B3761" s="25">
        <f>Raw_Orders!B3761</f>
        <v>4061</v>
      </c>
      <c r="C3761" s="30">
        <f>INT(Raw_Orders!C3761)</f>
        <v>42405</v>
      </c>
      <c r="D3761" s="25">
        <f t="shared" si="174"/>
        <v>2016</v>
      </c>
      <c r="E3761" s="25">
        <f t="shared" si="175"/>
        <v>2</v>
      </c>
      <c r="F3761" s="25" t="str">
        <f t="shared" si="176"/>
        <v>Feb</v>
      </c>
      <c r="G3761" s="25">
        <f>Raw_Orders!G3761</f>
        <v>532</v>
      </c>
      <c r="H3761" s="29">
        <f>Raw_Orders!K3761</f>
        <v>2764.23</v>
      </c>
      <c r="I3761" s="25">
        <f>INDEX(tblAccounts[sales_rep_id],MATCH(B3761,tblAccounts[id],0))</f>
        <v>321960</v>
      </c>
      <c r="J3761" s="25">
        <f>INDEX(tblReps[region_id],MATCH(I3761,tblReps[id],0))</f>
        <v>4</v>
      </c>
      <c r="K3761" s="25" t="str">
        <f>INDEX(tblRegions[name],MATCH(J3761,tblRegions[id],0))</f>
        <v>West</v>
      </c>
    </row>
    <row r="3762" spans="1:11" ht="15" customHeight="1" x14ac:dyDescent="0.3">
      <c r="A3762" s="25">
        <f>Raw_Orders!A3762</f>
        <v>3761</v>
      </c>
      <c r="B3762" s="25">
        <f>Raw_Orders!B3762</f>
        <v>4061</v>
      </c>
      <c r="C3762" s="30">
        <f>INT(Raw_Orders!C3762)</f>
        <v>42435</v>
      </c>
      <c r="D3762" s="25">
        <f t="shared" si="174"/>
        <v>2016</v>
      </c>
      <c r="E3762" s="25">
        <f t="shared" si="175"/>
        <v>3</v>
      </c>
      <c r="F3762" s="25" t="str">
        <f t="shared" si="176"/>
        <v>Mar</v>
      </c>
      <c r="G3762" s="25">
        <f>Raw_Orders!G3762</f>
        <v>523</v>
      </c>
      <c r="H3762" s="29">
        <f>Raw_Orders!K3762</f>
        <v>2656.72</v>
      </c>
      <c r="I3762" s="25">
        <f>INDEX(tblAccounts[sales_rep_id],MATCH(B3762,tblAccounts[id],0))</f>
        <v>321960</v>
      </c>
      <c r="J3762" s="25">
        <f>INDEX(tblReps[region_id],MATCH(I3762,tblReps[id],0))</f>
        <v>4</v>
      </c>
      <c r="K3762" s="25" t="str">
        <f>INDEX(tblRegions[name],MATCH(J3762,tblRegions[id],0))</f>
        <v>West</v>
      </c>
    </row>
    <row r="3763" spans="1:11" ht="15" customHeight="1" x14ac:dyDescent="0.3">
      <c r="A3763" s="25">
        <f>Raw_Orders!A3763</f>
        <v>3762</v>
      </c>
      <c r="B3763" s="25">
        <f>Raw_Orders!B3763</f>
        <v>4061</v>
      </c>
      <c r="C3763" s="30">
        <f>INT(Raw_Orders!C3763)</f>
        <v>42465</v>
      </c>
      <c r="D3763" s="25">
        <f t="shared" si="174"/>
        <v>2016</v>
      </c>
      <c r="E3763" s="25">
        <f t="shared" si="175"/>
        <v>4</v>
      </c>
      <c r="F3763" s="25" t="str">
        <f t="shared" si="176"/>
        <v>Apr</v>
      </c>
      <c r="G3763" s="25">
        <f>Raw_Orders!G3763</f>
        <v>499</v>
      </c>
      <c r="H3763" s="29">
        <f>Raw_Orders!K3763</f>
        <v>2527.5700000000002</v>
      </c>
      <c r="I3763" s="25">
        <f>INDEX(tblAccounts[sales_rep_id],MATCH(B3763,tblAccounts[id],0))</f>
        <v>321960</v>
      </c>
      <c r="J3763" s="25">
        <f>INDEX(tblReps[region_id],MATCH(I3763,tblReps[id],0))</f>
        <v>4</v>
      </c>
      <c r="K3763" s="25" t="str">
        <f>INDEX(tblRegions[name],MATCH(J3763,tblRegions[id],0))</f>
        <v>West</v>
      </c>
    </row>
    <row r="3764" spans="1:11" ht="15" customHeight="1" x14ac:dyDescent="0.3">
      <c r="A3764" s="25">
        <f>Raw_Orders!A3764</f>
        <v>3763</v>
      </c>
      <c r="B3764" s="25">
        <f>Raw_Orders!B3764</f>
        <v>4061</v>
      </c>
      <c r="C3764" s="30">
        <f>INT(Raw_Orders!C3764)</f>
        <v>42494</v>
      </c>
      <c r="D3764" s="25">
        <f t="shared" si="174"/>
        <v>2016</v>
      </c>
      <c r="E3764" s="25">
        <f t="shared" si="175"/>
        <v>5</v>
      </c>
      <c r="F3764" s="25" t="str">
        <f t="shared" si="176"/>
        <v>May</v>
      </c>
      <c r="G3764" s="25">
        <f>Raw_Orders!G3764</f>
        <v>504</v>
      </c>
      <c r="H3764" s="29">
        <f>Raw_Orders!K3764</f>
        <v>2514.96</v>
      </c>
      <c r="I3764" s="25">
        <f>INDEX(tblAccounts[sales_rep_id],MATCH(B3764,tblAccounts[id],0))</f>
        <v>321960</v>
      </c>
      <c r="J3764" s="25">
        <f>INDEX(tblReps[region_id],MATCH(I3764,tblReps[id],0))</f>
        <v>4</v>
      </c>
      <c r="K3764" s="25" t="str">
        <f>INDEX(tblRegions[name],MATCH(J3764,tblRegions[id],0))</f>
        <v>West</v>
      </c>
    </row>
    <row r="3765" spans="1:11" ht="15" customHeight="1" x14ac:dyDescent="0.3">
      <c r="A3765" s="25">
        <f>Raw_Orders!A3765</f>
        <v>3764</v>
      </c>
      <c r="B3765" s="25">
        <f>Raw_Orders!B3765</f>
        <v>4061</v>
      </c>
      <c r="C3765" s="30">
        <f>INT(Raw_Orders!C3765)</f>
        <v>42524</v>
      </c>
      <c r="D3765" s="25">
        <f t="shared" si="174"/>
        <v>2016</v>
      </c>
      <c r="E3765" s="25">
        <f t="shared" si="175"/>
        <v>6</v>
      </c>
      <c r="F3765" s="25" t="str">
        <f t="shared" si="176"/>
        <v>Jun</v>
      </c>
      <c r="G3765" s="25">
        <f>Raw_Orders!G3765</f>
        <v>525</v>
      </c>
      <c r="H3765" s="29">
        <f>Raw_Orders!K3765</f>
        <v>2706.74</v>
      </c>
      <c r="I3765" s="25">
        <f>INDEX(tblAccounts[sales_rep_id],MATCH(B3765,tblAccounts[id],0))</f>
        <v>321960</v>
      </c>
      <c r="J3765" s="25">
        <f>INDEX(tblReps[region_id],MATCH(I3765,tblReps[id],0))</f>
        <v>4</v>
      </c>
      <c r="K3765" s="25" t="str">
        <f>INDEX(tblRegions[name],MATCH(J3765,tblRegions[id],0))</f>
        <v>West</v>
      </c>
    </row>
    <row r="3766" spans="1:11" ht="15" customHeight="1" x14ac:dyDescent="0.3">
      <c r="A3766" s="25">
        <f>Raw_Orders!A3766</f>
        <v>3765</v>
      </c>
      <c r="B3766" s="25">
        <f>Raw_Orders!B3766</f>
        <v>4061</v>
      </c>
      <c r="C3766" s="30">
        <f>INT(Raw_Orders!C3766)</f>
        <v>42554</v>
      </c>
      <c r="D3766" s="25">
        <f t="shared" si="174"/>
        <v>2016</v>
      </c>
      <c r="E3766" s="25">
        <f t="shared" si="175"/>
        <v>7</v>
      </c>
      <c r="F3766" s="25" t="str">
        <f t="shared" si="176"/>
        <v>Jul</v>
      </c>
      <c r="G3766" s="25">
        <f>Raw_Orders!G3766</f>
        <v>452</v>
      </c>
      <c r="H3766" s="29">
        <f>Raw_Orders!K3766</f>
        <v>2307.41</v>
      </c>
      <c r="I3766" s="25">
        <f>INDEX(tblAccounts[sales_rep_id],MATCH(B3766,tblAccounts[id],0))</f>
        <v>321960</v>
      </c>
      <c r="J3766" s="25">
        <f>INDEX(tblReps[region_id],MATCH(I3766,tblReps[id],0))</f>
        <v>4</v>
      </c>
      <c r="K3766" s="25" t="str">
        <f>INDEX(tblRegions[name],MATCH(J3766,tblRegions[id],0))</f>
        <v>West</v>
      </c>
    </row>
    <row r="3767" spans="1:11" ht="15" customHeight="1" x14ac:dyDescent="0.3">
      <c r="A3767" s="25">
        <f>Raw_Orders!A3767</f>
        <v>3766</v>
      </c>
      <c r="B3767" s="25">
        <f>Raw_Orders!B3767</f>
        <v>4061</v>
      </c>
      <c r="C3767" s="30">
        <f>INT(Raw_Orders!C3767)</f>
        <v>42583</v>
      </c>
      <c r="D3767" s="25">
        <f t="shared" si="174"/>
        <v>2016</v>
      </c>
      <c r="E3767" s="25">
        <f t="shared" si="175"/>
        <v>8</v>
      </c>
      <c r="F3767" s="25" t="str">
        <f t="shared" si="176"/>
        <v>Aug</v>
      </c>
      <c r="G3767" s="25">
        <f>Raw_Orders!G3767</f>
        <v>519</v>
      </c>
      <c r="H3767" s="29">
        <f>Raw_Orders!K3767</f>
        <v>2645.46</v>
      </c>
      <c r="I3767" s="25">
        <f>INDEX(tblAccounts[sales_rep_id],MATCH(B3767,tblAccounts[id],0))</f>
        <v>321960</v>
      </c>
      <c r="J3767" s="25">
        <f>INDEX(tblReps[region_id],MATCH(I3767,tblReps[id],0))</f>
        <v>4</v>
      </c>
      <c r="K3767" s="25" t="str">
        <f>INDEX(tblRegions[name],MATCH(J3767,tblRegions[id],0))</f>
        <v>West</v>
      </c>
    </row>
    <row r="3768" spans="1:11" ht="15" customHeight="1" x14ac:dyDescent="0.3">
      <c r="A3768" s="25">
        <f>Raw_Orders!A3768</f>
        <v>3767</v>
      </c>
      <c r="B3768" s="25">
        <f>Raw_Orders!B3768</f>
        <v>4061</v>
      </c>
      <c r="C3768" s="30">
        <f>INT(Raw_Orders!C3768)</f>
        <v>42612</v>
      </c>
      <c r="D3768" s="25">
        <f t="shared" si="174"/>
        <v>2016</v>
      </c>
      <c r="E3768" s="25">
        <f t="shared" si="175"/>
        <v>8</v>
      </c>
      <c r="F3768" s="25" t="str">
        <f t="shared" si="176"/>
        <v>Aug</v>
      </c>
      <c r="G3768" s="25">
        <f>Raw_Orders!G3768</f>
        <v>504</v>
      </c>
      <c r="H3768" s="29">
        <f>Raw_Orders!K3768</f>
        <v>2533.7399999999998</v>
      </c>
      <c r="I3768" s="25">
        <f>INDEX(tblAccounts[sales_rep_id],MATCH(B3768,tblAccounts[id],0))</f>
        <v>321960</v>
      </c>
      <c r="J3768" s="25">
        <f>INDEX(tblReps[region_id],MATCH(I3768,tblReps[id],0))</f>
        <v>4</v>
      </c>
      <c r="K3768" s="25" t="str">
        <f>INDEX(tblRegions[name],MATCH(J3768,tblRegions[id],0))</f>
        <v>West</v>
      </c>
    </row>
    <row r="3769" spans="1:11" ht="15" customHeight="1" x14ac:dyDescent="0.3">
      <c r="A3769" s="25">
        <f>Raw_Orders!A3769</f>
        <v>3768</v>
      </c>
      <c r="B3769" s="25">
        <f>Raw_Orders!B3769</f>
        <v>4061</v>
      </c>
      <c r="C3769" s="30">
        <f>INT(Raw_Orders!C3769)</f>
        <v>42642</v>
      </c>
      <c r="D3769" s="25">
        <f t="shared" si="174"/>
        <v>2016</v>
      </c>
      <c r="E3769" s="25">
        <f t="shared" si="175"/>
        <v>9</v>
      </c>
      <c r="F3769" s="25" t="str">
        <f t="shared" si="176"/>
        <v>Sep</v>
      </c>
      <c r="G3769" s="25">
        <f>Raw_Orders!G3769</f>
        <v>538</v>
      </c>
      <c r="H3769" s="29">
        <f>Raw_Orders!K3769</f>
        <v>2817.12</v>
      </c>
      <c r="I3769" s="25">
        <f>INDEX(tblAccounts[sales_rep_id],MATCH(B3769,tblAccounts[id],0))</f>
        <v>321960</v>
      </c>
      <c r="J3769" s="25">
        <f>INDEX(tblReps[region_id],MATCH(I3769,tblReps[id],0))</f>
        <v>4</v>
      </c>
      <c r="K3769" s="25" t="str">
        <f>INDEX(tblRegions[name],MATCH(J3769,tblRegions[id],0))</f>
        <v>West</v>
      </c>
    </row>
    <row r="3770" spans="1:11" ht="15" customHeight="1" x14ac:dyDescent="0.3">
      <c r="A3770" s="25">
        <f>Raw_Orders!A3770</f>
        <v>3769</v>
      </c>
      <c r="B3770" s="25">
        <f>Raw_Orders!B3770</f>
        <v>4061</v>
      </c>
      <c r="C3770" s="30">
        <f>INT(Raw_Orders!C3770)</f>
        <v>42672</v>
      </c>
      <c r="D3770" s="25">
        <f t="shared" si="174"/>
        <v>2016</v>
      </c>
      <c r="E3770" s="25">
        <f t="shared" si="175"/>
        <v>10</v>
      </c>
      <c r="F3770" s="25" t="str">
        <f t="shared" si="176"/>
        <v>Oct</v>
      </c>
      <c r="G3770" s="25">
        <f>Raw_Orders!G3770</f>
        <v>839</v>
      </c>
      <c r="H3770" s="29">
        <f>Raw_Orders!K3770</f>
        <v>5219.51</v>
      </c>
      <c r="I3770" s="25">
        <f>INDEX(tblAccounts[sales_rep_id],MATCH(B3770,tblAccounts[id],0))</f>
        <v>321960</v>
      </c>
      <c r="J3770" s="25">
        <f>INDEX(tblReps[region_id],MATCH(I3770,tblReps[id],0))</f>
        <v>4</v>
      </c>
      <c r="K3770" s="25" t="str">
        <f>INDEX(tblRegions[name],MATCH(J3770,tblRegions[id],0))</f>
        <v>West</v>
      </c>
    </row>
    <row r="3771" spans="1:11" ht="15" customHeight="1" x14ac:dyDescent="0.3">
      <c r="A3771" s="25">
        <f>Raw_Orders!A3771</f>
        <v>3770</v>
      </c>
      <c r="B3771" s="25">
        <f>Raw_Orders!B3771</f>
        <v>4061</v>
      </c>
      <c r="C3771" s="30">
        <f>INT(Raw_Orders!C3771)</f>
        <v>42702</v>
      </c>
      <c r="D3771" s="25">
        <f t="shared" si="174"/>
        <v>2016</v>
      </c>
      <c r="E3771" s="25">
        <f t="shared" si="175"/>
        <v>11</v>
      </c>
      <c r="F3771" s="25" t="str">
        <f t="shared" si="176"/>
        <v>Nov</v>
      </c>
      <c r="G3771" s="25">
        <f>Raw_Orders!G3771</f>
        <v>534</v>
      </c>
      <c r="H3771" s="29">
        <f>Raw_Orders!K3771</f>
        <v>2787.22</v>
      </c>
      <c r="I3771" s="25">
        <f>INDEX(tblAccounts[sales_rep_id],MATCH(B3771,tblAccounts[id],0))</f>
        <v>321960</v>
      </c>
      <c r="J3771" s="25">
        <f>INDEX(tblReps[region_id],MATCH(I3771,tblReps[id],0))</f>
        <v>4</v>
      </c>
      <c r="K3771" s="25" t="str">
        <f>INDEX(tblRegions[name],MATCH(J3771,tblRegions[id],0))</f>
        <v>West</v>
      </c>
    </row>
    <row r="3772" spans="1:11" ht="15" customHeight="1" x14ac:dyDescent="0.3">
      <c r="A3772" s="25">
        <f>Raw_Orders!A3772</f>
        <v>3771</v>
      </c>
      <c r="B3772" s="25">
        <f>Raw_Orders!B3772</f>
        <v>4061</v>
      </c>
      <c r="C3772" s="30">
        <f>INT(Raw_Orders!C3772)</f>
        <v>42732</v>
      </c>
      <c r="D3772" s="25">
        <f t="shared" si="174"/>
        <v>2016</v>
      </c>
      <c r="E3772" s="25">
        <f t="shared" si="175"/>
        <v>12</v>
      </c>
      <c r="F3772" s="25" t="str">
        <f t="shared" si="176"/>
        <v>Dec</v>
      </c>
      <c r="G3772" s="25">
        <f>Raw_Orders!G3772</f>
        <v>485</v>
      </c>
      <c r="H3772" s="29">
        <f>Raw_Orders!K3772</f>
        <v>2486.4299999999998</v>
      </c>
      <c r="I3772" s="25">
        <f>INDEX(tblAccounts[sales_rep_id],MATCH(B3772,tblAccounts[id],0))</f>
        <v>321960</v>
      </c>
      <c r="J3772" s="25">
        <f>INDEX(tblReps[region_id],MATCH(I3772,tblReps[id],0))</f>
        <v>4</v>
      </c>
      <c r="K3772" s="25" t="str">
        <f>INDEX(tblRegions[name],MATCH(J3772,tblRegions[id],0))</f>
        <v>West</v>
      </c>
    </row>
    <row r="3773" spans="1:11" ht="15" customHeight="1" x14ac:dyDescent="0.3">
      <c r="A3773" s="25">
        <f>Raw_Orders!A3773</f>
        <v>3772</v>
      </c>
      <c r="B3773" s="25">
        <f>Raw_Orders!B3773</f>
        <v>4071</v>
      </c>
      <c r="C3773" s="30">
        <f>INT(Raw_Orders!C3773)</f>
        <v>42714</v>
      </c>
      <c r="D3773" s="25">
        <f t="shared" si="174"/>
        <v>2016</v>
      </c>
      <c r="E3773" s="25">
        <f t="shared" si="175"/>
        <v>12</v>
      </c>
      <c r="F3773" s="25" t="str">
        <f t="shared" si="176"/>
        <v>Dec</v>
      </c>
      <c r="G3773" s="25">
        <f>Raw_Orders!G3773</f>
        <v>399</v>
      </c>
      <c r="H3773" s="29">
        <f>Raw_Orders!K3773</f>
        <v>2129.2399999999998</v>
      </c>
      <c r="I3773" s="25">
        <f>INDEX(tblAccounts[sales_rep_id],MATCH(B3773,tblAccounts[id],0))</f>
        <v>321970</v>
      </c>
      <c r="J3773" s="25">
        <f>INDEX(tblReps[region_id],MATCH(I3773,tblReps[id],0))</f>
        <v>4</v>
      </c>
      <c r="K3773" s="25" t="str">
        <f>INDEX(tblRegions[name],MATCH(J3773,tblRegions[id],0))</f>
        <v>West</v>
      </c>
    </row>
    <row r="3774" spans="1:11" ht="15" customHeight="1" x14ac:dyDescent="0.3">
      <c r="A3774" s="25">
        <f>Raw_Orders!A3774</f>
        <v>3773</v>
      </c>
      <c r="B3774" s="25">
        <f>Raw_Orders!B3774</f>
        <v>4081</v>
      </c>
      <c r="C3774" s="30">
        <f>INT(Raw_Orders!C3774)</f>
        <v>42697</v>
      </c>
      <c r="D3774" s="25">
        <f t="shared" si="174"/>
        <v>2016</v>
      </c>
      <c r="E3774" s="25">
        <f t="shared" si="175"/>
        <v>11</v>
      </c>
      <c r="F3774" s="25" t="str">
        <f t="shared" si="176"/>
        <v>Nov</v>
      </c>
      <c r="G3774" s="25">
        <f>Raw_Orders!G3774</f>
        <v>305</v>
      </c>
      <c r="H3774" s="29">
        <f>Raw_Orders!K3774</f>
        <v>1565.77</v>
      </c>
      <c r="I3774" s="25">
        <f>INDEX(tblAccounts[sales_rep_id],MATCH(B3774,tblAccounts[id],0))</f>
        <v>321980</v>
      </c>
      <c r="J3774" s="25">
        <f>INDEX(tblReps[region_id],MATCH(I3774,tblReps[id],0))</f>
        <v>4</v>
      </c>
      <c r="K3774" s="25" t="str">
        <f>INDEX(tblRegions[name],MATCH(J3774,tblRegions[id],0))</f>
        <v>West</v>
      </c>
    </row>
    <row r="3775" spans="1:11" ht="15" customHeight="1" x14ac:dyDescent="0.3">
      <c r="A3775" s="25">
        <f>Raw_Orders!A3775</f>
        <v>3774</v>
      </c>
      <c r="B3775" s="25">
        <f>Raw_Orders!B3775</f>
        <v>4081</v>
      </c>
      <c r="C3775" s="30">
        <f>INT(Raw_Orders!C3775)</f>
        <v>42727</v>
      </c>
      <c r="D3775" s="25">
        <f t="shared" si="174"/>
        <v>2016</v>
      </c>
      <c r="E3775" s="25">
        <f t="shared" si="175"/>
        <v>12</v>
      </c>
      <c r="F3775" s="25" t="str">
        <f t="shared" si="176"/>
        <v>Dec</v>
      </c>
      <c r="G3775" s="25">
        <f>Raw_Orders!G3775</f>
        <v>409</v>
      </c>
      <c r="H3775" s="29">
        <f>Raw_Orders!K3775</f>
        <v>2290.4</v>
      </c>
      <c r="I3775" s="25">
        <f>INDEX(tblAccounts[sales_rep_id],MATCH(B3775,tblAccounts[id],0))</f>
        <v>321980</v>
      </c>
      <c r="J3775" s="25">
        <f>INDEX(tblReps[region_id],MATCH(I3775,tblReps[id],0))</f>
        <v>4</v>
      </c>
      <c r="K3775" s="25" t="str">
        <f>INDEX(tblRegions[name],MATCH(J3775,tblRegions[id],0))</f>
        <v>West</v>
      </c>
    </row>
    <row r="3776" spans="1:11" ht="15" customHeight="1" x14ac:dyDescent="0.3">
      <c r="A3776" s="25">
        <f>Raw_Orders!A3776</f>
        <v>3775</v>
      </c>
      <c r="B3776" s="25">
        <f>Raw_Orders!B3776</f>
        <v>4091</v>
      </c>
      <c r="C3776" s="30">
        <f>INT(Raw_Orders!C3776)</f>
        <v>42696</v>
      </c>
      <c r="D3776" s="25">
        <f t="shared" si="174"/>
        <v>2016</v>
      </c>
      <c r="E3776" s="25">
        <f t="shared" si="175"/>
        <v>11</v>
      </c>
      <c r="F3776" s="25" t="str">
        <f t="shared" si="176"/>
        <v>Nov</v>
      </c>
      <c r="G3776" s="25">
        <f>Raw_Orders!G3776</f>
        <v>407</v>
      </c>
      <c r="H3776" s="29">
        <f>Raw_Orders!K3776</f>
        <v>2264.91</v>
      </c>
      <c r="I3776" s="25">
        <f>INDEX(tblAccounts[sales_rep_id],MATCH(B3776,tblAccounts[id],0))</f>
        <v>321990</v>
      </c>
      <c r="J3776" s="25">
        <f>INDEX(tblReps[region_id],MATCH(I3776,tblReps[id],0))</f>
        <v>4</v>
      </c>
      <c r="K3776" s="25" t="str">
        <f>INDEX(tblRegions[name],MATCH(J3776,tblRegions[id],0))</f>
        <v>West</v>
      </c>
    </row>
    <row r="3777" spans="1:11" ht="15" customHeight="1" x14ac:dyDescent="0.3">
      <c r="A3777" s="25">
        <f>Raw_Orders!A3777</f>
        <v>3776</v>
      </c>
      <c r="B3777" s="25">
        <f>Raw_Orders!B3777</f>
        <v>4091</v>
      </c>
      <c r="C3777" s="30">
        <f>INT(Raw_Orders!C3777)</f>
        <v>42725</v>
      </c>
      <c r="D3777" s="25">
        <f t="shared" si="174"/>
        <v>2016</v>
      </c>
      <c r="E3777" s="25">
        <f t="shared" si="175"/>
        <v>12</v>
      </c>
      <c r="F3777" s="25" t="str">
        <f t="shared" si="176"/>
        <v>Dec</v>
      </c>
      <c r="G3777" s="25">
        <f>Raw_Orders!G3777</f>
        <v>328</v>
      </c>
      <c r="H3777" s="29">
        <f>Raw_Orders!K3777</f>
        <v>1706.72</v>
      </c>
      <c r="I3777" s="25">
        <f>INDEX(tblAccounts[sales_rep_id],MATCH(B3777,tblAccounts[id],0))</f>
        <v>321990</v>
      </c>
      <c r="J3777" s="25">
        <f>INDEX(tblReps[region_id],MATCH(I3777,tblReps[id],0))</f>
        <v>4</v>
      </c>
      <c r="K3777" s="25" t="str">
        <f>INDEX(tblRegions[name],MATCH(J3777,tblRegions[id],0))</f>
        <v>West</v>
      </c>
    </row>
    <row r="3778" spans="1:11" ht="15" customHeight="1" x14ac:dyDescent="0.3">
      <c r="A3778" s="25">
        <f>Raw_Orders!A3778</f>
        <v>3777</v>
      </c>
      <c r="B3778" s="25">
        <f>Raw_Orders!B3778</f>
        <v>4101</v>
      </c>
      <c r="C3778" s="30">
        <f>INT(Raw_Orders!C3778)</f>
        <v>42539</v>
      </c>
      <c r="D3778" s="25">
        <f t="shared" ref="D3778:D3841" si="177">YEAR(C3778)</f>
        <v>2016</v>
      </c>
      <c r="E3778" s="25">
        <f t="shared" ref="E3778:E3841" si="178">MONTH(C3778)</f>
        <v>6</v>
      </c>
      <c r="F3778" s="25" t="str">
        <f t="shared" ref="F3778:F3841" si="179">TEXT(C3778,"mmm")</f>
        <v>Jun</v>
      </c>
      <c r="G3778" s="25">
        <f>Raw_Orders!G3778</f>
        <v>290</v>
      </c>
      <c r="H3778" s="29">
        <f>Raw_Orders!K3778</f>
        <v>1504.66</v>
      </c>
      <c r="I3778" s="25">
        <f>INDEX(tblAccounts[sales_rep_id],MATCH(B3778,tblAccounts[id],0))</f>
        <v>321900</v>
      </c>
      <c r="J3778" s="25">
        <f>INDEX(tblReps[region_id],MATCH(I3778,tblReps[id],0))</f>
        <v>4</v>
      </c>
      <c r="K3778" s="25" t="str">
        <f>INDEX(tblRegions[name],MATCH(J3778,tblRegions[id],0))</f>
        <v>West</v>
      </c>
    </row>
    <row r="3779" spans="1:11" ht="15" customHeight="1" x14ac:dyDescent="0.3">
      <c r="A3779" s="25">
        <f>Raw_Orders!A3779</f>
        <v>3778</v>
      </c>
      <c r="B3779" s="25">
        <f>Raw_Orders!B3779</f>
        <v>4101</v>
      </c>
      <c r="C3779" s="30">
        <f>INT(Raw_Orders!C3779)</f>
        <v>42568</v>
      </c>
      <c r="D3779" s="25">
        <f t="shared" si="177"/>
        <v>2016</v>
      </c>
      <c r="E3779" s="25">
        <f t="shared" si="178"/>
        <v>7</v>
      </c>
      <c r="F3779" s="25" t="str">
        <f t="shared" si="179"/>
        <v>Jul</v>
      </c>
      <c r="G3779" s="25">
        <f>Raw_Orders!G3779</f>
        <v>11704</v>
      </c>
      <c r="H3779" s="29">
        <f>Raw_Orders!K3779</f>
        <v>93547.839999999997</v>
      </c>
      <c r="I3779" s="25">
        <f>INDEX(tblAccounts[sales_rep_id],MATCH(B3779,tblAccounts[id],0))</f>
        <v>321900</v>
      </c>
      <c r="J3779" s="25">
        <f>INDEX(tblReps[region_id],MATCH(I3779,tblReps[id],0))</f>
        <v>4</v>
      </c>
      <c r="K3779" s="25" t="str">
        <f>INDEX(tblRegions[name],MATCH(J3779,tblRegions[id],0))</f>
        <v>West</v>
      </c>
    </row>
    <row r="3780" spans="1:11" ht="15" customHeight="1" x14ac:dyDescent="0.3">
      <c r="A3780" s="25">
        <f>Raw_Orders!A3780</f>
        <v>3779</v>
      </c>
      <c r="B3780" s="25">
        <f>Raw_Orders!B3780</f>
        <v>4101</v>
      </c>
      <c r="C3780" s="30">
        <f>INT(Raw_Orders!C3780)</f>
        <v>42598</v>
      </c>
      <c r="D3780" s="25">
        <f t="shared" si="177"/>
        <v>2016</v>
      </c>
      <c r="E3780" s="25">
        <f t="shared" si="178"/>
        <v>8</v>
      </c>
      <c r="F3780" s="25" t="str">
        <f t="shared" si="179"/>
        <v>Aug</v>
      </c>
      <c r="G3780" s="25">
        <f>Raw_Orders!G3780</f>
        <v>524</v>
      </c>
      <c r="H3780" s="29">
        <f>Raw_Orders!K3780</f>
        <v>2676.71</v>
      </c>
      <c r="I3780" s="25">
        <f>INDEX(tblAccounts[sales_rep_id],MATCH(B3780,tblAccounts[id],0))</f>
        <v>321900</v>
      </c>
      <c r="J3780" s="25">
        <f>INDEX(tblReps[region_id],MATCH(I3780,tblReps[id],0))</f>
        <v>4</v>
      </c>
      <c r="K3780" s="25" t="str">
        <f>INDEX(tblRegions[name],MATCH(J3780,tblRegions[id],0))</f>
        <v>West</v>
      </c>
    </row>
    <row r="3781" spans="1:11" ht="15" customHeight="1" x14ac:dyDescent="0.3">
      <c r="A3781" s="25">
        <f>Raw_Orders!A3781</f>
        <v>3780</v>
      </c>
      <c r="B3781" s="25">
        <f>Raw_Orders!B3781</f>
        <v>4101</v>
      </c>
      <c r="C3781" s="30">
        <f>INT(Raw_Orders!C3781)</f>
        <v>42628</v>
      </c>
      <c r="D3781" s="25">
        <f t="shared" si="177"/>
        <v>2016</v>
      </c>
      <c r="E3781" s="25">
        <f t="shared" si="178"/>
        <v>9</v>
      </c>
      <c r="F3781" s="25" t="str">
        <f t="shared" si="179"/>
        <v>Sep</v>
      </c>
      <c r="G3781" s="25">
        <f>Raw_Orders!G3781</f>
        <v>488</v>
      </c>
      <c r="H3781" s="29">
        <f>Raw_Orders!K3781</f>
        <v>2435.12</v>
      </c>
      <c r="I3781" s="25">
        <f>INDEX(tblAccounts[sales_rep_id],MATCH(B3781,tblAccounts[id],0))</f>
        <v>321900</v>
      </c>
      <c r="J3781" s="25">
        <f>INDEX(tblReps[region_id],MATCH(I3781,tblReps[id],0))</f>
        <v>4</v>
      </c>
      <c r="K3781" s="25" t="str">
        <f>INDEX(tblRegions[name],MATCH(J3781,tblRegions[id],0))</f>
        <v>West</v>
      </c>
    </row>
    <row r="3782" spans="1:11" ht="15" customHeight="1" x14ac:dyDescent="0.3">
      <c r="A3782" s="25">
        <f>Raw_Orders!A3782</f>
        <v>3781</v>
      </c>
      <c r="B3782" s="25">
        <f>Raw_Orders!B3782</f>
        <v>4101</v>
      </c>
      <c r="C3782" s="30">
        <f>INT(Raw_Orders!C3782)</f>
        <v>42658</v>
      </c>
      <c r="D3782" s="25">
        <f t="shared" si="177"/>
        <v>2016</v>
      </c>
      <c r="E3782" s="25">
        <f t="shared" si="178"/>
        <v>10</v>
      </c>
      <c r="F3782" s="25" t="str">
        <f t="shared" si="179"/>
        <v>Oct</v>
      </c>
      <c r="G3782" s="25">
        <f>Raw_Orders!G3782</f>
        <v>486</v>
      </c>
      <c r="H3782" s="29">
        <f>Raw_Orders!K3782</f>
        <v>2459.5700000000002</v>
      </c>
      <c r="I3782" s="25">
        <f>INDEX(tblAccounts[sales_rep_id],MATCH(B3782,tblAccounts[id],0))</f>
        <v>321900</v>
      </c>
      <c r="J3782" s="25">
        <f>INDEX(tblReps[region_id],MATCH(I3782,tblReps[id],0))</f>
        <v>4</v>
      </c>
      <c r="K3782" s="25" t="str">
        <f>INDEX(tblRegions[name],MATCH(J3782,tblRegions[id],0))</f>
        <v>West</v>
      </c>
    </row>
    <row r="3783" spans="1:11" ht="15" customHeight="1" x14ac:dyDescent="0.3">
      <c r="A3783" s="25">
        <f>Raw_Orders!A3783</f>
        <v>3782</v>
      </c>
      <c r="B3783" s="25">
        <f>Raw_Orders!B3783</f>
        <v>4101</v>
      </c>
      <c r="C3783" s="30">
        <f>INT(Raw_Orders!C3783)</f>
        <v>42688</v>
      </c>
      <c r="D3783" s="25">
        <f t="shared" si="177"/>
        <v>2016</v>
      </c>
      <c r="E3783" s="25">
        <f t="shared" si="178"/>
        <v>11</v>
      </c>
      <c r="F3783" s="25" t="str">
        <f t="shared" si="179"/>
        <v>Nov</v>
      </c>
      <c r="G3783" s="25">
        <f>Raw_Orders!G3783</f>
        <v>540</v>
      </c>
      <c r="H3783" s="29">
        <f>Raw_Orders!K3783</f>
        <v>2776.59</v>
      </c>
      <c r="I3783" s="25">
        <f>INDEX(tblAccounts[sales_rep_id],MATCH(B3783,tblAccounts[id],0))</f>
        <v>321900</v>
      </c>
      <c r="J3783" s="25">
        <f>INDEX(tblReps[region_id],MATCH(I3783,tblReps[id],0))</f>
        <v>4</v>
      </c>
      <c r="K3783" s="25" t="str">
        <f>INDEX(tblRegions[name],MATCH(J3783,tblRegions[id],0))</f>
        <v>West</v>
      </c>
    </row>
    <row r="3784" spans="1:11" ht="15" customHeight="1" x14ac:dyDescent="0.3">
      <c r="A3784" s="25">
        <f>Raw_Orders!A3784</f>
        <v>3783</v>
      </c>
      <c r="B3784" s="25">
        <f>Raw_Orders!B3784</f>
        <v>4101</v>
      </c>
      <c r="C3784" s="30">
        <f>INT(Raw_Orders!C3784)</f>
        <v>42717</v>
      </c>
      <c r="D3784" s="25">
        <f t="shared" si="177"/>
        <v>2016</v>
      </c>
      <c r="E3784" s="25">
        <f t="shared" si="178"/>
        <v>12</v>
      </c>
      <c r="F3784" s="25" t="str">
        <f t="shared" si="179"/>
        <v>Dec</v>
      </c>
      <c r="G3784" s="25">
        <f>Raw_Orders!G3784</f>
        <v>619</v>
      </c>
      <c r="H3784" s="29">
        <f>Raw_Orders!K3784</f>
        <v>3451.24</v>
      </c>
      <c r="I3784" s="25">
        <f>INDEX(tblAccounts[sales_rep_id],MATCH(B3784,tblAccounts[id],0))</f>
        <v>321900</v>
      </c>
      <c r="J3784" s="25">
        <f>INDEX(tblReps[region_id],MATCH(I3784,tblReps[id],0))</f>
        <v>4</v>
      </c>
      <c r="K3784" s="25" t="str">
        <f>INDEX(tblRegions[name],MATCH(J3784,tblRegions[id],0))</f>
        <v>West</v>
      </c>
    </row>
    <row r="3785" spans="1:11" ht="15" customHeight="1" x14ac:dyDescent="0.3">
      <c r="A3785" s="25">
        <f>Raw_Orders!A3785</f>
        <v>3784</v>
      </c>
      <c r="B3785" s="25">
        <f>Raw_Orders!B3785</f>
        <v>4111</v>
      </c>
      <c r="C3785" s="30">
        <f>INT(Raw_Orders!C3785)</f>
        <v>41633</v>
      </c>
      <c r="D3785" s="25">
        <f t="shared" si="177"/>
        <v>2013</v>
      </c>
      <c r="E3785" s="25">
        <f t="shared" si="178"/>
        <v>12</v>
      </c>
      <c r="F3785" s="25" t="str">
        <f t="shared" si="179"/>
        <v>Dec</v>
      </c>
      <c r="G3785" s="25">
        <f>Raw_Orders!G3785</f>
        <v>354</v>
      </c>
      <c r="H3785" s="29">
        <f>Raw_Orders!K3785</f>
        <v>1906.58</v>
      </c>
      <c r="I3785" s="25">
        <f>INDEX(tblAccounts[sales_rep_id],MATCH(B3785,tblAccounts[id],0))</f>
        <v>321910</v>
      </c>
      <c r="J3785" s="25">
        <f>INDEX(tblReps[region_id],MATCH(I3785,tblReps[id],0))</f>
        <v>4</v>
      </c>
      <c r="K3785" s="25" t="str">
        <f>INDEX(tblRegions[name],MATCH(J3785,tblRegions[id],0))</f>
        <v>West</v>
      </c>
    </row>
    <row r="3786" spans="1:11" ht="15" customHeight="1" x14ac:dyDescent="0.3">
      <c r="A3786" s="25">
        <f>Raw_Orders!A3786</f>
        <v>3785</v>
      </c>
      <c r="B3786" s="25">
        <f>Raw_Orders!B3786</f>
        <v>4111</v>
      </c>
      <c r="C3786" s="30">
        <f>INT(Raw_Orders!C3786)</f>
        <v>41663</v>
      </c>
      <c r="D3786" s="25">
        <f t="shared" si="177"/>
        <v>2014</v>
      </c>
      <c r="E3786" s="25">
        <f t="shared" si="178"/>
        <v>1</v>
      </c>
      <c r="F3786" s="25" t="str">
        <f t="shared" si="179"/>
        <v>Jan</v>
      </c>
      <c r="G3786" s="25">
        <f>Raw_Orders!G3786</f>
        <v>343</v>
      </c>
      <c r="H3786" s="29">
        <f>Raw_Orders!K3786</f>
        <v>1891.06</v>
      </c>
      <c r="I3786" s="25">
        <f>INDEX(tblAccounts[sales_rep_id],MATCH(B3786,tblAccounts[id],0))</f>
        <v>321910</v>
      </c>
      <c r="J3786" s="25">
        <f>INDEX(tblReps[region_id],MATCH(I3786,tblReps[id],0))</f>
        <v>4</v>
      </c>
      <c r="K3786" s="25" t="str">
        <f>INDEX(tblRegions[name],MATCH(J3786,tblRegions[id],0))</f>
        <v>West</v>
      </c>
    </row>
    <row r="3787" spans="1:11" ht="15" customHeight="1" x14ac:dyDescent="0.3">
      <c r="A3787" s="25">
        <f>Raw_Orders!A3787</f>
        <v>3786</v>
      </c>
      <c r="B3787" s="25">
        <f>Raw_Orders!B3787</f>
        <v>4111</v>
      </c>
      <c r="C3787" s="30">
        <f>INT(Raw_Orders!C3787)</f>
        <v>41693</v>
      </c>
      <c r="D3787" s="25">
        <f t="shared" si="177"/>
        <v>2014</v>
      </c>
      <c r="E3787" s="25">
        <f t="shared" si="178"/>
        <v>2</v>
      </c>
      <c r="F3787" s="25" t="str">
        <f t="shared" si="179"/>
        <v>Feb</v>
      </c>
      <c r="G3787" s="25">
        <f>Raw_Orders!G3787</f>
        <v>325</v>
      </c>
      <c r="H3787" s="29">
        <f>Raw_Orders!K3787</f>
        <v>1689.25</v>
      </c>
      <c r="I3787" s="25">
        <f>INDEX(tblAccounts[sales_rep_id],MATCH(B3787,tblAccounts[id],0))</f>
        <v>321910</v>
      </c>
      <c r="J3787" s="25">
        <f>INDEX(tblReps[region_id],MATCH(I3787,tblReps[id],0))</f>
        <v>4</v>
      </c>
      <c r="K3787" s="25" t="str">
        <f>INDEX(tblRegions[name],MATCH(J3787,tblRegions[id],0))</f>
        <v>West</v>
      </c>
    </row>
    <row r="3788" spans="1:11" ht="15" customHeight="1" x14ac:dyDescent="0.3">
      <c r="A3788" s="25">
        <f>Raw_Orders!A3788</f>
        <v>3787</v>
      </c>
      <c r="B3788" s="25">
        <f>Raw_Orders!B3788</f>
        <v>4111</v>
      </c>
      <c r="C3788" s="30">
        <f>INT(Raw_Orders!C3788)</f>
        <v>41723</v>
      </c>
      <c r="D3788" s="25">
        <f t="shared" si="177"/>
        <v>2014</v>
      </c>
      <c r="E3788" s="25">
        <f t="shared" si="178"/>
        <v>3</v>
      </c>
      <c r="F3788" s="25" t="str">
        <f t="shared" si="179"/>
        <v>Mar</v>
      </c>
      <c r="G3788" s="25">
        <f>Raw_Orders!G3788</f>
        <v>19</v>
      </c>
      <c r="H3788" s="29">
        <f>Raw_Orders!K3788</f>
        <v>154.28</v>
      </c>
      <c r="I3788" s="25">
        <f>INDEX(tblAccounts[sales_rep_id],MATCH(B3788,tblAccounts[id],0))</f>
        <v>321910</v>
      </c>
      <c r="J3788" s="25">
        <f>INDEX(tblReps[region_id],MATCH(I3788,tblReps[id],0))</f>
        <v>4</v>
      </c>
      <c r="K3788" s="25" t="str">
        <f>INDEX(tblRegions[name],MATCH(J3788,tblRegions[id],0))</f>
        <v>West</v>
      </c>
    </row>
    <row r="3789" spans="1:11" ht="15" customHeight="1" x14ac:dyDescent="0.3">
      <c r="A3789" s="25">
        <f>Raw_Orders!A3789</f>
        <v>3788</v>
      </c>
      <c r="B3789" s="25">
        <f>Raw_Orders!B3789</f>
        <v>4111</v>
      </c>
      <c r="C3789" s="30">
        <f>INT(Raw_Orders!C3789)</f>
        <v>41753</v>
      </c>
      <c r="D3789" s="25">
        <f t="shared" si="177"/>
        <v>2014</v>
      </c>
      <c r="E3789" s="25">
        <f t="shared" si="178"/>
        <v>4</v>
      </c>
      <c r="F3789" s="25" t="str">
        <f t="shared" si="179"/>
        <v>Apr</v>
      </c>
      <c r="G3789" s="25">
        <f>Raw_Orders!G3789</f>
        <v>328</v>
      </c>
      <c r="H3789" s="29">
        <f>Raw_Orders!K3789</f>
        <v>1727.49</v>
      </c>
      <c r="I3789" s="25">
        <f>INDEX(tblAccounts[sales_rep_id],MATCH(B3789,tblAccounts[id],0))</f>
        <v>321910</v>
      </c>
      <c r="J3789" s="25">
        <f>INDEX(tblReps[region_id],MATCH(I3789,tblReps[id],0))</f>
        <v>4</v>
      </c>
      <c r="K3789" s="25" t="str">
        <f>INDEX(tblRegions[name],MATCH(J3789,tblRegions[id],0))</f>
        <v>West</v>
      </c>
    </row>
    <row r="3790" spans="1:11" ht="15" customHeight="1" x14ac:dyDescent="0.3">
      <c r="A3790" s="25">
        <f>Raw_Orders!A3790</f>
        <v>3789</v>
      </c>
      <c r="B3790" s="25">
        <f>Raw_Orders!B3790</f>
        <v>4111</v>
      </c>
      <c r="C3790" s="30">
        <f>INT(Raw_Orders!C3790)</f>
        <v>41782</v>
      </c>
      <c r="D3790" s="25">
        <f t="shared" si="177"/>
        <v>2014</v>
      </c>
      <c r="E3790" s="25">
        <f t="shared" si="178"/>
        <v>5</v>
      </c>
      <c r="F3790" s="25" t="str">
        <f t="shared" si="179"/>
        <v>May</v>
      </c>
      <c r="G3790" s="25">
        <f>Raw_Orders!G3790</f>
        <v>355</v>
      </c>
      <c r="H3790" s="29">
        <f>Raw_Orders!K3790</f>
        <v>1930.94</v>
      </c>
      <c r="I3790" s="25">
        <f>INDEX(tblAccounts[sales_rep_id],MATCH(B3790,tblAccounts[id],0))</f>
        <v>321910</v>
      </c>
      <c r="J3790" s="25">
        <f>INDEX(tblReps[region_id],MATCH(I3790,tblReps[id],0))</f>
        <v>4</v>
      </c>
      <c r="K3790" s="25" t="str">
        <f>INDEX(tblRegions[name],MATCH(J3790,tblRegions[id],0))</f>
        <v>West</v>
      </c>
    </row>
    <row r="3791" spans="1:11" ht="15" customHeight="1" x14ac:dyDescent="0.3">
      <c r="A3791" s="25">
        <f>Raw_Orders!A3791</f>
        <v>3790</v>
      </c>
      <c r="B3791" s="25">
        <f>Raw_Orders!B3791</f>
        <v>4111</v>
      </c>
      <c r="C3791" s="30">
        <f>INT(Raw_Orders!C3791)</f>
        <v>41812</v>
      </c>
      <c r="D3791" s="25">
        <f t="shared" si="177"/>
        <v>2014</v>
      </c>
      <c r="E3791" s="25">
        <f t="shared" si="178"/>
        <v>6</v>
      </c>
      <c r="F3791" s="25" t="str">
        <f t="shared" si="179"/>
        <v>Jun</v>
      </c>
      <c r="G3791" s="25">
        <f>Raw_Orders!G3791</f>
        <v>369</v>
      </c>
      <c r="H3791" s="29">
        <f>Raw_Orders!K3791</f>
        <v>2035.25</v>
      </c>
      <c r="I3791" s="25">
        <f>INDEX(tblAccounts[sales_rep_id],MATCH(B3791,tblAccounts[id],0))</f>
        <v>321910</v>
      </c>
      <c r="J3791" s="25">
        <f>INDEX(tblReps[region_id],MATCH(I3791,tblReps[id],0))</f>
        <v>4</v>
      </c>
      <c r="K3791" s="25" t="str">
        <f>INDEX(tblRegions[name],MATCH(J3791,tblRegions[id],0))</f>
        <v>West</v>
      </c>
    </row>
    <row r="3792" spans="1:11" ht="15" customHeight="1" x14ac:dyDescent="0.3">
      <c r="A3792" s="25">
        <f>Raw_Orders!A3792</f>
        <v>3791</v>
      </c>
      <c r="B3792" s="25">
        <f>Raw_Orders!B3792</f>
        <v>4111</v>
      </c>
      <c r="C3792" s="30">
        <f>INT(Raw_Orders!C3792)</f>
        <v>41841</v>
      </c>
      <c r="D3792" s="25">
        <f t="shared" si="177"/>
        <v>2014</v>
      </c>
      <c r="E3792" s="25">
        <f t="shared" si="178"/>
        <v>7</v>
      </c>
      <c r="F3792" s="25" t="str">
        <f t="shared" si="179"/>
        <v>Jul</v>
      </c>
      <c r="G3792" s="25">
        <f>Raw_Orders!G3792</f>
        <v>377</v>
      </c>
      <c r="H3792" s="29">
        <f>Raw_Orders!K3792</f>
        <v>2080.8200000000002</v>
      </c>
      <c r="I3792" s="25">
        <f>INDEX(tblAccounts[sales_rep_id],MATCH(B3792,tblAccounts[id],0))</f>
        <v>321910</v>
      </c>
      <c r="J3792" s="25">
        <f>INDEX(tblReps[region_id],MATCH(I3792,tblReps[id],0))</f>
        <v>4</v>
      </c>
      <c r="K3792" s="25" t="str">
        <f>INDEX(tblRegions[name],MATCH(J3792,tblRegions[id],0))</f>
        <v>West</v>
      </c>
    </row>
    <row r="3793" spans="1:11" ht="15" customHeight="1" x14ac:dyDescent="0.3">
      <c r="A3793" s="25">
        <f>Raw_Orders!A3793</f>
        <v>3792</v>
      </c>
      <c r="B3793" s="25">
        <f>Raw_Orders!B3793</f>
        <v>4111</v>
      </c>
      <c r="C3793" s="30">
        <f>INT(Raw_Orders!C3793)</f>
        <v>41870</v>
      </c>
      <c r="D3793" s="25">
        <f t="shared" si="177"/>
        <v>2014</v>
      </c>
      <c r="E3793" s="25">
        <f t="shared" si="178"/>
        <v>8</v>
      </c>
      <c r="F3793" s="25" t="str">
        <f t="shared" si="179"/>
        <v>Aug</v>
      </c>
      <c r="G3793" s="25">
        <f>Raw_Orders!G3793</f>
        <v>329</v>
      </c>
      <c r="H3793" s="29">
        <f>Raw_Orders!K3793</f>
        <v>1815.55</v>
      </c>
      <c r="I3793" s="25">
        <f>INDEX(tblAccounts[sales_rep_id],MATCH(B3793,tblAccounts[id],0))</f>
        <v>321910</v>
      </c>
      <c r="J3793" s="25">
        <f>INDEX(tblReps[region_id],MATCH(I3793,tblReps[id],0))</f>
        <v>4</v>
      </c>
      <c r="K3793" s="25" t="str">
        <f>INDEX(tblRegions[name],MATCH(J3793,tblRegions[id],0))</f>
        <v>West</v>
      </c>
    </row>
    <row r="3794" spans="1:11" ht="15" customHeight="1" x14ac:dyDescent="0.3">
      <c r="A3794" s="25">
        <f>Raw_Orders!A3794</f>
        <v>3793</v>
      </c>
      <c r="B3794" s="25">
        <f>Raw_Orders!B3794</f>
        <v>4111</v>
      </c>
      <c r="C3794" s="30">
        <f>INT(Raw_Orders!C3794)</f>
        <v>41900</v>
      </c>
      <c r="D3794" s="25">
        <f t="shared" si="177"/>
        <v>2014</v>
      </c>
      <c r="E3794" s="25">
        <f t="shared" si="178"/>
        <v>9</v>
      </c>
      <c r="F3794" s="25" t="str">
        <f t="shared" si="179"/>
        <v>Sep</v>
      </c>
      <c r="G3794" s="25">
        <f>Raw_Orders!G3794</f>
        <v>371</v>
      </c>
      <c r="H3794" s="29">
        <f>Raw_Orders!K3794</f>
        <v>2080.7199999999998</v>
      </c>
      <c r="I3794" s="25">
        <f>INDEX(tblAccounts[sales_rep_id],MATCH(B3794,tblAccounts[id],0))</f>
        <v>321910</v>
      </c>
      <c r="J3794" s="25">
        <f>INDEX(tblReps[region_id],MATCH(I3794,tblReps[id],0))</f>
        <v>4</v>
      </c>
      <c r="K3794" s="25" t="str">
        <f>INDEX(tblRegions[name],MATCH(J3794,tblRegions[id],0))</f>
        <v>West</v>
      </c>
    </row>
    <row r="3795" spans="1:11" ht="15" customHeight="1" x14ac:dyDescent="0.3">
      <c r="A3795" s="25">
        <f>Raw_Orders!A3795</f>
        <v>3794</v>
      </c>
      <c r="B3795" s="25">
        <f>Raw_Orders!B3795</f>
        <v>4111</v>
      </c>
      <c r="C3795" s="30">
        <f>INT(Raw_Orders!C3795)</f>
        <v>41929</v>
      </c>
      <c r="D3795" s="25">
        <f t="shared" si="177"/>
        <v>2014</v>
      </c>
      <c r="E3795" s="25">
        <f t="shared" si="178"/>
        <v>10</v>
      </c>
      <c r="F3795" s="25" t="str">
        <f t="shared" si="179"/>
        <v>Oct</v>
      </c>
      <c r="G3795" s="25">
        <f>Raw_Orders!G3795</f>
        <v>372</v>
      </c>
      <c r="H3795" s="29">
        <f>Raw_Orders!K3795</f>
        <v>2046.34</v>
      </c>
      <c r="I3795" s="25">
        <f>INDEX(tblAccounts[sales_rep_id],MATCH(B3795,tblAccounts[id],0))</f>
        <v>321910</v>
      </c>
      <c r="J3795" s="25">
        <f>INDEX(tblReps[region_id],MATCH(I3795,tblReps[id],0))</f>
        <v>4</v>
      </c>
      <c r="K3795" s="25" t="str">
        <f>INDEX(tblRegions[name],MATCH(J3795,tblRegions[id],0))</f>
        <v>West</v>
      </c>
    </row>
    <row r="3796" spans="1:11" ht="15" customHeight="1" x14ac:dyDescent="0.3">
      <c r="A3796" s="25">
        <f>Raw_Orders!A3796</f>
        <v>3795</v>
      </c>
      <c r="B3796" s="25">
        <f>Raw_Orders!B3796</f>
        <v>4111</v>
      </c>
      <c r="C3796" s="30">
        <f>INT(Raw_Orders!C3796)</f>
        <v>41959</v>
      </c>
      <c r="D3796" s="25">
        <f t="shared" si="177"/>
        <v>2014</v>
      </c>
      <c r="E3796" s="25">
        <f t="shared" si="178"/>
        <v>11</v>
      </c>
      <c r="F3796" s="25" t="str">
        <f t="shared" si="179"/>
        <v>Nov</v>
      </c>
      <c r="G3796" s="25">
        <f>Raw_Orders!G3796</f>
        <v>333</v>
      </c>
      <c r="H3796" s="29">
        <f>Raw_Orders!K3796</f>
        <v>1739.17</v>
      </c>
      <c r="I3796" s="25">
        <f>INDEX(tblAccounts[sales_rep_id],MATCH(B3796,tblAccounts[id],0))</f>
        <v>321910</v>
      </c>
      <c r="J3796" s="25">
        <f>INDEX(tblReps[region_id],MATCH(I3796,tblReps[id],0))</f>
        <v>4</v>
      </c>
      <c r="K3796" s="25" t="str">
        <f>INDEX(tblRegions[name],MATCH(J3796,tblRegions[id],0))</f>
        <v>West</v>
      </c>
    </row>
    <row r="3797" spans="1:11" ht="15" customHeight="1" x14ac:dyDescent="0.3">
      <c r="A3797" s="25">
        <f>Raw_Orders!A3797</f>
        <v>3796</v>
      </c>
      <c r="B3797" s="25">
        <f>Raw_Orders!B3797</f>
        <v>4111</v>
      </c>
      <c r="C3797" s="30">
        <f>INT(Raw_Orders!C3797)</f>
        <v>41989</v>
      </c>
      <c r="D3797" s="25">
        <f t="shared" si="177"/>
        <v>2014</v>
      </c>
      <c r="E3797" s="25">
        <f t="shared" si="178"/>
        <v>12</v>
      </c>
      <c r="F3797" s="25" t="str">
        <f t="shared" si="179"/>
        <v>Dec</v>
      </c>
      <c r="G3797" s="25">
        <f>Raw_Orders!G3797</f>
        <v>316</v>
      </c>
      <c r="H3797" s="29">
        <f>Raw_Orders!K3797</f>
        <v>1626.92</v>
      </c>
      <c r="I3797" s="25">
        <f>INDEX(tblAccounts[sales_rep_id],MATCH(B3797,tblAccounts[id],0))</f>
        <v>321910</v>
      </c>
      <c r="J3797" s="25">
        <f>INDEX(tblReps[region_id],MATCH(I3797,tblReps[id],0))</f>
        <v>4</v>
      </c>
      <c r="K3797" s="25" t="str">
        <f>INDEX(tblRegions[name],MATCH(J3797,tblRegions[id],0))</f>
        <v>West</v>
      </c>
    </row>
    <row r="3798" spans="1:11" ht="15" customHeight="1" x14ac:dyDescent="0.3">
      <c r="A3798" s="25">
        <f>Raw_Orders!A3798</f>
        <v>3797</v>
      </c>
      <c r="B3798" s="25">
        <f>Raw_Orders!B3798</f>
        <v>4111</v>
      </c>
      <c r="C3798" s="30">
        <f>INT(Raw_Orders!C3798)</f>
        <v>42019</v>
      </c>
      <c r="D3798" s="25">
        <f t="shared" si="177"/>
        <v>2015</v>
      </c>
      <c r="E3798" s="25">
        <f t="shared" si="178"/>
        <v>1</v>
      </c>
      <c r="F3798" s="25" t="str">
        <f t="shared" si="179"/>
        <v>Jan</v>
      </c>
      <c r="G3798" s="25">
        <f>Raw_Orders!G3798</f>
        <v>299</v>
      </c>
      <c r="H3798" s="29">
        <f>Raw_Orders!K3798</f>
        <v>1545.22</v>
      </c>
      <c r="I3798" s="25">
        <f>INDEX(tblAccounts[sales_rep_id],MATCH(B3798,tblAccounts[id],0))</f>
        <v>321910</v>
      </c>
      <c r="J3798" s="25">
        <f>INDEX(tblReps[region_id],MATCH(I3798,tblReps[id],0))</f>
        <v>4</v>
      </c>
      <c r="K3798" s="25" t="str">
        <f>INDEX(tblRegions[name],MATCH(J3798,tblRegions[id],0))</f>
        <v>West</v>
      </c>
    </row>
    <row r="3799" spans="1:11" ht="15" customHeight="1" x14ac:dyDescent="0.3">
      <c r="A3799" s="25">
        <f>Raw_Orders!A3799</f>
        <v>3798</v>
      </c>
      <c r="B3799" s="25">
        <f>Raw_Orders!B3799</f>
        <v>4111</v>
      </c>
      <c r="C3799" s="30">
        <f>INT(Raw_Orders!C3799)</f>
        <v>42049</v>
      </c>
      <c r="D3799" s="25">
        <f t="shared" si="177"/>
        <v>2015</v>
      </c>
      <c r="E3799" s="25">
        <f t="shared" si="178"/>
        <v>2</v>
      </c>
      <c r="F3799" s="25" t="str">
        <f t="shared" si="179"/>
        <v>Feb</v>
      </c>
      <c r="G3799" s="25">
        <f>Raw_Orders!G3799</f>
        <v>331</v>
      </c>
      <c r="H3799" s="29">
        <f>Raw_Orders!K3799</f>
        <v>1724.19</v>
      </c>
      <c r="I3799" s="25">
        <f>INDEX(tblAccounts[sales_rep_id],MATCH(B3799,tblAccounts[id],0))</f>
        <v>321910</v>
      </c>
      <c r="J3799" s="25">
        <f>INDEX(tblReps[region_id],MATCH(I3799,tblReps[id],0))</f>
        <v>4</v>
      </c>
      <c r="K3799" s="25" t="str">
        <f>INDEX(tblRegions[name],MATCH(J3799,tblRegions[id],0))</f>
        <v>West</v>
      </c>
    </row>
    <row r="3800" spans="1:11" ht="15" customHeight="1" x14ac:dyDescent="0.3">
      <c r="A3800" s="25">
        <f>Raw_Orders!A3800</f>
        <v>3799</v>
      </c>
      <c r="B3800" s="25">
        <f>Raw_Orders!B3800</f>
        <v>4111</v>
      </c>
      <c r="C3800" s="30">
        <f>INT(Raw_Orders!C3800)</f>
        <v>42078</v>
      </c>
      <c r="D3800" s="25">
        <f t="shared" si="177"/>
        <v>2015</v>
      </c>
      <c r="E3800" s="25">
        <f t="shared" si="178"/>
        <v>3</v>
      </c>
      <c r="F3800" s="25" t="str">
        <f t="shared" si="179"/>
        <v>Mar</v>
      </c>
      <c r="G3800" s="25">
        <f>Raw_Orders!G3800</f>
        <v>371</v>
      </c>
      <c r="H3800" s="29">
        <f>Raw_Orders!K3800</f>
        <v>2164.17</v>
      </c>
      <c r="I3800" s="25">
        <f>INDEX(tblAccounts[sales_rep_id],MATCH(B3800,tblAccounts[id],0))</f>
        <v>321910</v>
      </c>
      <c r="J3800" s="25">
        <f>INDEX(tblReps[region_id],MATCH(I3800,tblReps[id],0))</f>
        <v>4</v>
      </c>
      <c r="K3800" s="25" t="str">
        <f>INDEX(tblRegions[name],MATCH(J3800,tblRegions[id],0))</f>
        <v>West</v>
      </c>
    </row>
    <row r="3801" spans="1:11" ht="15" customHeight="1" x14ac:dyDescent="0.3">
      <c r="A3801" s="25">
        <f>Raw_Orders!A3801</f>
        <v>3800</v>
      </c>
      <c r="B3801" s="25">
        <f>Raw_Orders!B3801</f>
        <v>4111</v>
      </c>
      <c r="C3801" s="30">
        <f>INT(Raw_Orders!C3801)</f>
        <v>42108</v>
      </c>
      <c r="D3801" s="25">
        <f t="shared" si="177"/>
        <v>2015</v>
      </c>
      <c r="E3801" s="25">
        <f t="shared" si="178"/>
        <v>4</v>
      </c>
      <c r="F3801" s="25" t="str">
        <f t="shared" si="179"/>
        <v>Apr</v>
      </c>
      <c r="G3801" s="25">
        <f>Raw_Orders!G3801</f>
        <v>362</v>
      </c>
      <c r="H3801" s="29">
        <f>Raw_Orders!K3801</f>
        <v>1950.26</v>
      </c>
      <c r="I3801" s="25">
        <f>INDEX(tblAccounts[sales_rep_id],MATCH(B3801,tblAccounts[id],0))</f>
        <v>321910</v>
      </c>
      <c r="J3801" s="25">
        <f>INDEX(tblReps[region_id],MATCH(I3801,tblReps[id],0))</f>
        <v>4</v>
      </c>
      <c r="K3801" s="25" t="str">
        <f>INDEX(tblRegions[name],MATCH(J3801,tblRegions[id],0))</f>
        <v>West</v>
      </c>
    </row>
    <row r="3802" spans="1:11" ht="15" customHeight="1" x14ac:dyDescent="0.3">
      <c r="A3802" s="25">
        <f>Raw_Orders!A3802</f>
        <v>3801</v>
      </c>
      <c r="B3802" s="25">
        <f>Raw_Orders!B3802</f>
        <v>4111</v>
      </c>
      <c r="C3802" s="30">
        <f>INT(Raw_Orders!C3802)</f>
        <v>42137</v>
      </c>
      <c r="D3802" s="25">
        <f t="shared" si="177"/>
        <v>2015</v>
      </c>
      <c r="E3802" s="25">
        <f t="shared" si="178"/>
        <v>5</v>
      </c>
      <c r="F3802" s="25" t="str">
        <f t="shared" si="179"/>
        <v>May</v>
      </c>
      <c r="G3802" s="25">
        <f>Raw_Orders!G3802</f>
        <v>363</v>
      </c>
      <c r="H3802" s="29">
        <f>Raw_Orders!K3802</f>
        <v>1975.29</v>
      </c>
      <c r="I3802" s="25">
        <f>INDEX(tblAccounts[sales_rep_id],MATCH(B3802,tblAccounts[id],0))</f>
        <v>321910</v>
      </c>
      <c r="J3802" s="25">
        <f>INDEX(tblReps[region_id],MATCH(I3802,tblReps[id],0))</f>
        <v>4</v>
      </c>
      <c r="K3802" s="25" t="str">
        <f>INDEX(tblRegions[name],MATCH(J3802,tblRegions[id],0))</f>
        <v>West</v>
      </c>
    </row>
    <row r="3803" spans="1:11" ht="15" customHeight="1" x14ac:dyDescent="0.3">
      <c r="A3803" s="25">
        <f>Raw_Orders!A3803</f>
        <v>3802</v>
      </c>
      <c r="B3803" s="25">
        <f>Raw_Orders!B3803</f>
        <v>4111</v>
      </c>
      <c r="C3803" s="30">
        <f>INT(Raw_Orders!C3803)</f>
        <v>42167</v>
      </c>
      <c r="D3803" s="25">
        <f t="shared" si="177"/>
        <v>2015</v>
      </c>
      <c r="E3803" s="25">
        <f t="shared" si="178"/>
        <v>6</v>
      </c>
      <c r="F3803" s="25" t="str">
        <f t="shared" si="179"/>
        <v>Jun</v>
      </c>
      <c r="G3803" s="25">
        <f>Raw_Orders!G3803</f>
        <v>352</v>
      </c>
      <c r="H3803" s="29">
        <f>Raw_Orders!K3803</f>
        <v>1869.08</v>
      </c>
      <c r="I3803" s="25">
        <f>INDEX(tblAccounts[sales_rep_id],MATCH(B3803,tblAccounts[id],0))</f>
        <v>321910</v>
      </c>
      <c r="J3803" s="25">
        <f>INDEX(tblReps[region_id],MATCH(I3803,tblReps[id],0))</f>
        <v>4</v>
      </c>
      <c r="K3803" s="25" t="str">
        <f>INDEX(tblRegions[name],MATCH(J3803,tblRegions[id],0))</f>
        <v>West</v>
      </c>
    </row>
    <row r="3804" spans="1:11" ht="15" customHeight="1" x14ac:dyDescent="0.3">
      <c r="A3804" s="25">
        <f>Raw_Orders!A3804</f>
        <v>3803</v>
      </c>
      <c r="B3804" s="25">
        <f>Raw_Orders!B3804</f>
        <v>4111</v>
      </c>
      <c r="C3804" s="30">
        <f>INT(Raw_Orders!C3804)</f>
        <v>42197</v>
      </c>
      <c r="D3804" s="25">
        <f t="shared" si="177"/>
        <v>2015</v>
      </c>
      <c r="E3804" s="25">
        <f t="shared" si="178"/>
        <v>7</v>
      </c>
      <c r="F3804" s="25" t="str">
        <f t="shared" si="179"/>
        <v>Jul</v>
      </c>
      <c r="G3804" s="25">
        <f>Raw_Orders!G3804</f>
        <v>292</v>
      </c>
      <c r="H3804" s="29">
        <f>Raw_Orders!K3804</f>
        <v>1519.58</v>
      </c>
      <c r="I3804" s="25">
        <f>INDEX(tblAccounts[sales_rep_id],MATCH(B3804,tblAccounts[id],0))</f>
        <v>321910</v>
      </c>
      <c r="J3804" s="25">
        <f>INDEX(tblReps[region_id],MATCH(I3804,tblReps[id],0))</f>
        <v>4</v>
      </c>
      <c r="K3804" s="25" t="str">
        <f>INDEX(tblRegions[name],MATCH(J3804,tblRegions[id],0))</f>
        <v>West</v>
      </c>
    </row>
    <row r="3805" spans="1:11" ht="15" customHeight="1" x14ac:dyDescent="0.3">
      <c r="A3805" s="25">
        <f>Raw_Orders!A3805</f>
        <v>3804</v>
      </c>
      <c r="B3805" s="25">
        <f>Raw_Orders!B3805</f>
        <v>4111</v>
      </c>
      <c r="C3805" s="30">
        <f>INT(Raw_Orders!C3805)</f>
        <v>42226</v>
      </c>
      <c r="D3805" s="25">
        <f t="shared" si="177"/>
        <v>2015</v>
      </c>
      <c r="E3805" s="25">
        <f t="shared" si="178"/>
        <v>8</v>
      </c>
      <c r="F3805" s="25" t="str">
        <f t="shared" si="179"/>
        <v>Aug</v>
      </c>
      <c r="G3805" s="25">
        <f>Raw_Orders!G3805</f>
        <v>399</v>
      </c>
      <c r="H3805" s="29">
        <f>Raw_Orders!K3805</f>
        <v>2263.63</v>
      </c>
      <c r="I3805" s="25">
        <f>INDEX(tblAccounts[sales_rep_id],MATCH(B3805,tblAccounts[id],0))</f>
        <v>321910</v>
      </c>
      <c r="J3805" s="25">
        <f>INDEX(tblReps[region_id],MATCH(I3805,tblReps[id],0))</f>
        <v>4</v>
      </c>
      <c r="K3805" s="25" t="str">
        <f>INDEX(tblRegions[name],MATCH(J3805,tblRegions[id],0))</f>
        <v>West</v>
      </c>
    </row>
    <row r="3806" spans="1:11" ht="15" customHeight="1" x14ac:dyDescent="0.3">
      <c r="A3806" s="25">
        <f>Raw_Orders!A3806</f>
        <v>3805</v>
      </c>
      <c r="B3806" s="25">
        <f>Raw_Orders!B3806</f>
        <v>4111</v>
      </c>
      <c r="C3806" s="30">
        <f>INT(Raw_Orders!C3806)</f>
        <v>42255</v>
      </c>
      <c r="D3806" s="25">
        <f t="shared" si="177"/>
        <v>2015</v>
      </c>
      <c r="E3806" s="25">
        <f t="shared" si="178"/>
        <v>9</v>
      </c>
      <c r="F3806" s="25" t="str">
        <f t="shared" si="179"/>
        <v>Sep</v>
      </c>
      <c r="G3806" s="25">
        <f>Raw_Orders!G3806</f>
        <v>408</v>
      </c>
      <c r="H3806" s="29">
        <f>Raw_Orders!K3806</f>
        <v>2310.4699999999998</v>
      </c>
      <c r="I3806" s="25">
        <f>INDEX(tblAccounts[sales_rep_id],MATCH(B3806,tblAccounts[id],0))</f>
        <v>321910</v>
      </c>
      <c r="J3806" s="25">
        <f>INDEX(tblReps[region_id],MATCH(I3806,tblReps[id],0))</f>
        <v>4</v>
      </c>
      <c r="K3806" s="25" t="str">
        <f>INDEX(tblRegions[name],MATCH(J3806,tblRegions[id],0))</f>
        <v>West</v>
      </c>
    </row>
    <row r="3807" spans="1:11" ht="15" customHeight="1" x14ac:dyDescent="0.3">
      <c r="A3807" s="25">
        <f>Raw_Orders!A3807</f>
        <v>3806</v>
      </c>
      <c r="B3807" s="25">
        <f>Raw_Orders!B3807</f>
        <v>4111</v>
      </c>
      <c r="C3807" s="30">
        <f>INT(Raw_Orders!C3807)</f>
        <v>42285</v>
      </c>
      <c r="D3807" s="25">
        <f t="shared" si="177"/>
        <v>2015</v>
      </c>
      <c r="E3807" s="25">
        <f t="shared" si="178"/>
        <v>10</v>
      </c>
      <c r="F3807" s="25" t="str">
        <f t="shared" si="179"/>
        <v>Oct</v>
      </c>
      <c r="G3807" s="25">
        <f>Raw_Orders!G3807</f>
        <v>335</v>
      </c>
      <c r="H3807" s="29">
        <f>Raw_Orders!K3807</f>
        <v>1784.21</v>
      </c>
      <c r="I3807" s="25">
        <f>INDEX(tblAccounts[sales_rep_id],MATCH(B3807,tblAccounts[id],0))</f>
        <v>321910</v>
      </c>
      <c r="J3807" s="25">
        <f>INDEX(tblReps[region_id],MATCH(I3807,tblReps[id],0))</f>
        <v>4</v>
      </c>
      <c r="K3807" s="25" t="str">
        <f>INDEX(tblRegions[name],MATCH(J3807,tblRegions[id],0))</f>
        <v>West</v>
      </c>
    </row>
    <row r="3808" spans="1:11" ht="15" customHeight="1" x14ac:dyDescent="0.3">
      <c r="A3808" s="25">
        <f>Raw_Orders!A3808</f>
        <v>3807</v>
      </c>
      <c r="B3808" s="25">
        <f>Raw_Orders!B3808</f>
        <v>4111</v>
      </c>
      <c r="C3808" s="30">
        <f>INT(Raw_Orders!C3808)</f>
        <v>42315</v>
      </c>
      <c r="D3808" s="25">
        <f t="shared" si="177"/>
        <v>2015</v>
      </c>
      <c r="E3808" s="25">
        <f t="shared" si="178"/>
        <v>11</v>
      </c>
      <c r="F3808" s="25" t="str">
        <f t="shared" si="179"/>
        <v>Nov</v>
      </c>
      <c r="G3808" s="25">
        <f>Raw_Orders!G3808</f>
        <v>317</v>
      </c>
      <c r="H3808" s="29">
        <f>Raw_Orders!K3808</f>
        <v>1641.83</v>
      </c>
      <c r="I3808" s="25">
        <f>INDEX(tblAccounts[sales_rep_id],MATCH(B3808,tblAccounts[id],0))</f>
        <v>321910</v>
      </c>
      <c r="J3808" s="25">
        <f>INDEX(tblReps[region_id],MATCH(I3808,tblReps[id],0))</f>
        <v>4</v>
      </c>
      <c r="K3808" s="25" t="str">
        <f>INDEX(tblRegions[name],MATCH(J3808,tblRegions[id],0))</f>
        <v>West</v>
      </c>
    </row>
    <row r="3809" spans="1:11" ht="15" customHeight="1" x14ac:dyDescent="0.3">
      <c r="A3809" s="25">
        <f>Raw_Orders!A3809</f>
        <v>3808</v>
      </c>
      <c r="B3809" s="25">
        <f>Raw_Orders!B3809</f>
        <v>4111</v>
      </c>
      <c r="C3809" s="30">
        <f>INT(Raw_Orders!C3809)</f>
        <v>42345</v>
      </c>
      <c r="D3809" s="25">
        <f t="shared" si="177"/>
        <v>2015</v>
      </c>
      <c r="E3809" s="25">
        <f t="shared" si="178"/>
        <v>12</v>
      </c>
      <c r="F3809" s="25" t="str">
        <f t="shared" si="179"/>
        <v>Dec</v>
      </c>
      <c r="G3809" s="25">
        <f>Raw_Orders!G3809</f>
        <v>338</v>
      </c>
      <c r="H3809" s="29">
        <f>Raw_Orders!K3809</f>
        <v>1764.12</v>
      </c>
      <c r="I3809" s="25">
        <f>INDEX(tblAccounts[sales_rep_id],MATCH(B3809,tblAccounts[id],0))</f>
        <v>321910</v>
      </c>
      <c r="J3809" s="25">
        <f>INDEX(tblReps[region_id],MATCH(I3809,tblReps[id],0))</f>
        <v>4</v>
      </c>
      <c r="K3809" s="25" t="str">
        <f>INDEX(tblRegions[name],MATCH(J3809,tblRegions[id],0))</f>
        <v>West</v>
      </c>
    </row>
    <row r="3810" spans="1:11" ht="15" customHeight="1" x14ac:dyDescent="0.3">
      <c r="A3810" s="25">
        <f>Raw_Orders!A3810</f>
        <v>3809</v>
      </c>
      <c r="B3810" s="25">
        <f>Raw_Orders!B3810</f>
        <v>4111</v>
      </c>
      <c r="C3810" s="30">
        <f>INT(Raw_Orders!C3810)</f>
        <v>42374</v>
      </c>
      <c r="D3810" s="25">
        <f t="shared" si="177"/>
        <v>2016</v>
      </c>
      <c r="E3810" s="25">
        <f t="shared" si="178"/>
        <v>1</v>
      </c>
      <c r="F3810" s="25" t="str">
        <f t="shared" si="179"/>
        <v>Jan</v>
      </c>
      <c r="G3810" s="25">
        <f>Raw_Orders!G3810</f>
        <v>319</v>
      </c>
      <c r="H3810" s="29">
        <f>Raw_Orders!K3810</f>
        <v>1655.63</v>
      </c>
      <c r="I3810" s="25">
        <f>INDEX(tblAccounts[sales_rep_id],MATCH(B3810,tblAccounts[id],0))</f>
        <v>321910</v>
      </c>
      <c r="J3810" s="25">
        <f>INDEX(tblReps[region_id],MATCH(I3810,tblReps[id],0))</f>
        <v>4</v>
      </c>
      <c r="K3810" s="25" t="str">
        <f>INDEX(tblRegions[name],MATCH(J3810,tblRegions[id],0))</f>
        <v>West</v>
      </c>
    </row>
    <row r="3811" spans="1:11" ht="15" customHeight="1" x14ac:dyDescent="0.3">
      <c r="A3811" s="25">
        <f>Raw_Orders!A3811</f>
        <v>3810</v>
      </c>
      <c r="B3811" s="25">
        <f>Raw_Orders!B3811</f>
        <v>4111</v>
      </c>
      <c r="C3811" s="30">
        <f>INT(Raw_Orders!C3811)</f>
        <v>42404</v>
      </c>
      <c r="D3811" s="25">
        <f t="shared" si="177"/>
        <v>2016</v>
      </c>
      <c r="E3811" s="25">
        <f t="shared" si="178"/>
        <v>2</v>
      </c>
      <c r="F3811" s="25" t="str">
        <f t="shared" si="179"/>
        <v>Feb</v>
      </c>
      <c r="G3811" s="25">
        <f>Raw_Orders!G3811</f>
        <v>371</v>
      </c>
      <c r="H3811" s="29">
        <f>Raw_Orders!K3811</f>
        <v>2061.4699999999998</v>
      </c>
      <c r="I3811" s="25">
        <f>INDEX(tblAccounts[sales_rep_id],MATCH(B3811,tblAccounts[id],0))</f>
        <v>321910</v>
      </c>
      <c r="J3811" s="25">
        <f>INDEX(tblReps[region_id],MATCH(I3811,tblReps[id],0))</f>
        <v>4</v>
      </c>
      <c r="K3811" s="25" t="str">
        <f>INDEX(tblRegions[name],MATCH(J3811,tblRegions[id],0))</f>
        <v>West</v>
      </c>
    </row>
    <row r="3812" spans="1:11" ht="15" customHeight="1" x14ac:dyDescent="0.3">
      <c r="A3812" s="25">
        <f>Raw_Orders!A3812</f>
        <v>3811</v>
      </c>
      <c r="B3812" s="25">
        <f>Raw_Orders!B3812</f>
        <v>4111</v>
      </c>
      <c r="C3812" s="30">
        <f>INT(Raw_Orders!C3812)</f>
        <v>42433</v>
      </c>
      <c r="D3812" s="25">
        <f t="shared" si="177"/>
        <v>2016</v>
      </c>
      <c r="E3812" s="25">
        <f t="shared" si="178"/>
        <v>3</v>
      </c>
      <c r="F3812" s="25" t="str">
        <f t="shared" si="179"/>
        <v>Mar</v>
      </c>
      <c r="G3812" s="25">
        <f>Raw_Orders!G3812</f>
        <v>412</v>
      </c>
      <c r="H3812" s="29">
        <f>Raw_Orders!K3812</f>
        <v>2310.41</v>
      </c>
      <c r="I3812" s="25">
        <f>INDEX(tblAccounts[sales_rep_id],MATCH(B3812,tblAccounts[id],0))</f>
        <v>321910</v>
      </c>
      <c r="J3812" s="25">
        <f>INDEX(tblReps[region_id],MATCH(I3812,tblReps[id],0))</f>
        <v>4</v>
      </c>
      <c r="K3812" s="25" t="str">
        <f>INDEX(tblRegions[name],MATCH(J3812,tblRegions[id],0))</f>
        <v>West</v>
      </c>
    </row>
    <row r="3813" spans="1:11" ht="15" customHeight="1" x14ac:dyDescent="0.3">
      <c r="A3813" s="25">
        <f>Raw_Orders!A3813</f>
        <v>3812</v>
      </c>
      <c r="B3813" s="25">
        <f>Raw_Orders!B3813</f>
        <v>4111</v>
      </c>
      <c r="C3813" s="30">
        <f>INT(Raw_Orders!C3813)</f>
        <v>42463</v>
      </c>
      <c r="D3813" s="25">
        <f t="shared" si="177"/>
        <v>2016</v>
      </c>
      <c r="E3813" s="25">
        <f t="shared" si="178"/>
        <v>4</v>
      </c>
      <c r="F3813" s="25" t="str">
        <f t="shared" si="179"/>
        <v>Apr</v>
      </c>
      <c r="G3813" s="25">
        <f>Raw_Orders!G3813</f>
        <v>381</v>
      </c>
      <c r="H3813" s="29">
        <f>Raw_Orders!K3813</f>
        <v>2241.29</v>
      </c>
      <c r="I3813" s="25">
        <f>INDEX(tblAccounts[sales_rep_id],MATCH(B3813,tblAccounts[id],0))</f>
        <v>321910</v>
      </c>
      <c r="J3813" s="25">
        <f>INDEX(tblReps[region_id],MATCH(I3813,tblReps[id],0))</f>
        <v>4</v>
      </c>
      <c r="K3813" s="25" t="str">
        <f>INDEX(tblRegions[name],MATCH(J3813,tblRegions[id],0))</f>
        <v>West</v>
      </c>
    </row>
    <row r="3814" spans="1:11" ht="15" customHeight="1" x14ac:dyDescent="0.3">
      <c r="A3814" s="25">
        <f>Raw_Orders!A3814</f>
        <v>3813</v>
      </c>
      <c r="B3814" s="25">
        <f>Raw_Orders!B3814</f>
        <v>4111</v>
      </c>
      <c r="C3814" s="30">
        <f>INT(Raw_Orders!C3814)</f>
        <v>42493</v>
      </c>
      <c r="D3814" s="25">
        <f t="shared" si="177"/>
        <v>2016</v>
      </c>
      <c r="E3814" s="25">
        <f t="shared" si="178"/>
        <v>5</v>
      </c>
      <c r="F3814" s="25" t="str">
        <f t="shared" si="179"/>
        <v>May</v>
      </c>
      <c r="G3814" s="25">
        <f>Raw_Orders!G3814</f>
        <v>367</v>
      </c>
      <c r="H3814" s="29">
        <f>Raw_Orders!K3814</f>
        <v>2004.6</v>
      </c>
      <c r="I3814" s="25">
        <f>INDEX(tblAccounts[sales_rep_id],MATCH(B3814,tblAccounts[id],0))</f>
        <v>321910</v>
      </c>
      <c r="J3814" s="25">
        <f>INDEX(tblReps[region_id],MATCH(I3814,tblReps[id],0))</f>
        <v>4</v>
      </c>
      <c r="K3814" s="25" t="str">
        <f>INDEX(tblRegions[name],MATCH(J3814,tblRegions[id],0))</f>
        <v>West</v>
      </c>
    </row>
    <row r="3815" spans="1:11" ht="15" customHeight="1" x14ac:dyDescent="0.3">
      <c r="A3815" s="25">
        <f>Raw_Orders!A3815</f>
        <v>3814</v>
      </c>
      <c r="B3815" s="25">
        <f>Raw_Orders!B3815</f>
        <v>4121</v>
      </c>
      <c r="C3815" s="30">
        <f>INT(Raw_Orders!C3815)</f>
        <v>42665</v>
      </c>
      <c r="D3815" s="25">
        <f t="shared" si="177"/>
        <v>2016</v>
      </c>
      <c r="E3815" s="25">
        <f t="shared" si="178"/>
        <v>10</v>
      </c>
      <c r="F3815" s="25" t="str">
        <f t="shared" si="179"/>
        <v>Oct</v>
      </c>
      <c r="G3815" s="25">
        <f>Raw_Orders!G3815</f>
        <v>184</v>
      </c>
      <c r="H3815" s="29">
        <f>Raw_Orders!K3815</f>
        <v>935.66</v>
      </c>
      <c r="I3815" s="25">
        <f>INDEX(tblAccounts[sales_rep_id],MATCH(B3815,tblAccounts[id],0))</f>
        <v>321920</v>
      </c>
      <c r="J3815" s="25">
        <f>INDEX(tblReps[region_id],MATCH(I3815,tblReps[id],0))</f>
        <v>4</v>
      </c>
      <c r="K3815" s="25" t="str">
        <f>INDEX(tblRegions[name],MATCH(J3815,tblRegions[id],0))</f>
        <v>West</v>
      </c>
    </row>
    <row r="3816" spans="1:11" ht="15" customHeight="1" x14ac:dyDescent="0.3">
      <c r="A3816" s="25">
        <f>Raw_Orders!A3816</f>
        <v>3815</v>
      </c>
      <c r="B3816" s="25">
        <f>Raw_Orders!B3816</f>
        <v>4121</v>
      </c>
      <c r="C3816" s="30">
        <f>INT(Raw_Orders!C3816)</f>
        <v>42694</v>
      </c>
      <c r="D3816" s="25">
        <f t="shared" si="177"/>
        <v>2016</v>
      </c>
      <c r="E3816" s="25">
        <f t="shared" si="178"/>
        <v>11</v>
      </c>
      <c r="F3816" s="25" t="str">
        <f t="shared" si="179"/>
        <v>Nov</v>
      </c>
      <c r="G3816" s="25">
        <f>Raw_Orders!G3816</f>
        <v>132</v>
      </c>
      <c r="H3816" s="29">
        <f>Raw_Orders!K3816</f>
        <v>680.59</v>
      </c>
      <c r="I3816" s="25">
        <f>INDEX(tblAccounts[sales_rep_id],MATCH(B3816,tblAccounts[id],0))</f>
        <v>321920</v>
      </c>
      <c r="J3816" s="25">
        <f>INDEX(tblReps[region_id],MATCH(I3816,tblReps[id],0))</f>
        <v>4</v>
      </c>
      <c r="K3816" s="25" t="str">
        <f>INDEX(tblRegions[name],MATCH(J3816,tblRegions[id],0))</f>
        <v>West</v>
      </c>
    </row>
    <row r="3817" spans="1:11" ht="15" customHeight="1" x14ac:dyDescent="0.3">
      <c r="A3817" s="25">
        <f>Raw_Orders!A3817</f>
        <v>3816</v>
      </c>
      <c r="B3817" s="25">
        <f>Raw_Orders!B3817</f>
        <v>4121</v>
      </c>
      <c r="C3817" s="30">
        <f>INT(Raw_Orders!C3817)</f>
        <v>42724</v>
      </c>
      <c r="D3817" s="25">
        <f t="shared" si="177"/>
        <v>2016</v>
      </c>
      <c r="E3817" s="25">
        <f t="shared" si="178"/>
        <v>12</v>
      </c>
      <c r="F3817" s="25" t="str">
        <f t="shared" si="179"/>
        <v>Dec</v>
      </c>
      <c r="G3817" s="25">
        <f>Raw_Orders!G3817</f>
        <v>168</v>
      </c>
      <c r="H3817" s="29">
        <f>Raw_Orders!K3817</f>
        <v>908.42</v>
      </c>
      <c r="I3817" s="25">
        <f>INDEX(tblAccounts[sales_rep_id],MATCH(B3817,tblAccounts[id],0))</f>
        <v>321920</v>
      </c>
      <c r="J3817" s="25">
        <f>INDEX(tblReps[region_id],MATCH(I3817,tblReps[id],0))</f>
        <v>4</v>
      </c>
      <c r="K3817" s="25" t="str">
        <f>INDEX(tblRegions[name],MATCH(J3817,tblRegions[id],0))</f>
        <v>West</v>
      </c>
    </row>
    <row r="3818" spans="1:11" ht="15" customHeight="1" x14ac:dyDescent="0.3">
      <c r="A3818" s="25">
        <f>Raw_Orders!A3818</f>
        <v>3817</v>
      </c>
      <c r="B3818" s="25">
        <f>Raw_Orders!B3818</f>
        <v>4131</v>
      </c>
      <c r="C3818" s="30">
        <f>INT(Raw_Orders!C3818)</f>
        <v>42686</v>
      </c>
      <c r="D3818" s="25">
        <f t="shared" si="177"/>
        <v>2016</v>
      </c>
      <c r="E3818" s="25">
        <f t="shared" si="178"/>
        <v>11</v>
      </c>
      <c r="F3818" s="25" t="str">
        <f t="shared" si="179"/>
        <v>Nov</v>
      </c>
      <c r="G3818" s="25">
        <f>Raw_Orders!G3818</f>
        <v>166</v>
      </c>
      <c r="H3818" s="29">
        <f>Raw_Orders!K3818</f>
        <v>1038.5</v>
      </c>
      <c r="I3818" s="25">
        <f>INDEX(tblAccounts[sales_rep_id],MATCH(B3818,tblAccounts[id],0))</f>
        <v>321930</v>
      </c>
      <c r="J3818" s="25">
        <f>INDEX(tblReps[region_id],MATCH(I3818,tblReps[id],0))</f>
        <v>4</v>
      </c>
      <c r="K3818" s="25" t="str">
        <f>INDEX(tblRegions[name],MATCH(J3818,tblRegions[id],0))</f>
        <v>West</v>
      </c>
    </row>
    <row r="3819" spans="1:11" ht="15" customHeight="1" x14ac:dyDescent="0.3">
      <c r="A3819" s="25">
        <f>Raw_Orders!A3819</f>
        <v>3818</v>
      </c>
      <c r="B3819" s="25">
        <f>Raw_Orders!B3819</f>
        <v>4131</v>
      </c>
      <c r="C3819" s="30">
        <f>INT(Raw_Orders!C3819)</f>
        <v>42716</v>
      </c>
      <c r="D3819" s="25">
        <f t="shared" si="177"/>
        <v>2016</v>
      </c>
      <c r="E3819" s="25">
        <f t="shared" si="178"/>
        <v>12</v>
      </c>
      <c r="F3819" s="25" t="str">
        <f t="shared" si="179"/>
        <v>Dec</v>
      </c>
      <c r="G3819" s="25">
        <f>Raw_Orders!G3819</f>
        <v>173</v>
      </c>
      <c r="H3819" s="29">
        <f>Raw_Orders!K3819</f>
        <v>1089.08</v>
      </c>
      <c r="I3819" s="25">
        <f>INDEX(tblAccounts[sales_rep_id],MATCH(B3819,tblAccounts[id],0))</f>
        <v>321930</v>
      </c>
      <c r="J3819" s="25">
        <f>INDEX(tblReps[region_id],MATCH(I3819,tblReps[id],0))</f>
        <v>4</v>
      </c>
      <c r="K3819" s="25" t="str">
        <f>INDEX(tblRegions[name],MATCH(J3819,tblRegions[id],0))</f>
        <v>West</v>
      </c>
    </row>
    <row r="3820" spans="1:11" ht="15" customHeight="1" x14ac:dyDescent="0.3">
      <c r="A3820" s="25">
        <f>Raw_Orders!A3820</f>
        <v>3819</v>
      </c>
      <c r="B3820" s="25">
        <f>Raw_Orders!B3820</f>
        <v>4141</v>
      </c>
      <c r="C3820" s="30">
        <f>INT(Raw_Orders!C3820)</f>
        <v>42615</v>
      </c>
      <c r="D3820" s="25">
        <f t="shared" si="177"/>
        <v>2016</v>
      </c>
      <c r="E3820" s="25">
        <f t="shared" si="178"/>
        <v>9</v>
      </c>
      <c r="F3820" s="25" t="str">
        <f t="shared" si="179"/>
        <v>Sep</v>
      </c>
      <c r="G3820" s="25">
        <f>Raw_Orders!G3820</f>
        <v>510</v>
      </c>
      <c r="H3820" s="29">
        <f>Raw_Orders!K3820</f>
        <v>2549.9</v>
      </c>
      <c r="I3820" s="25">
        <f>INDEX(tblAccounts[sales_rep_id],MATCH(B3820,tblAccounts[id],0))</f>
        <v>321940</v>
      </c>
      <c r="J3820" s="25">
        <f>INDEX(tblReps[region_id],MATCH(I3820,tblReps[id],0))</f>
        <v>4</v>
      </c>
      <c r="K3820" s="25" t="str">
        <f>INDEX(tblRegions[name],MATCH(J3820,tblRegions[id],0))</f>
        <v>West</v>
      </c>
    </row>
    <row r="3821" spans="1:11" ht="15" customHeight="1" x14ac:dyDescent="0.3">
      <c r="A3821" s="25">
        <f>Raw_Orders!A3821</f>
        <v>3820</v>
      </c>
      <c r="B3821" s="25">
        <f>Raw_Orders!B3821</f>
        <v>4141</v>
      </c>
      <c r="C3821" s="30">
        <f>INT(Raw_Orders!C3821)</f>
        <v>42644</v>
      </c>
      <c r="D3821" s="25">
        <f t="shared" si="177"/>
        <v>2016</v>
      </c>
      <c r="E3821" s="25">
        <f t="shared" si="178"/>
        <v>10</v>
      </c>
      <c r="F3821" s="25" t="str">
        <f t="shared" si="179"/>
        <v>Oct</v>
      </c>
      <c r="G3821" s="25">
        <f>Raw_Orders!G3821</f>
        <v>505</v>
      </c>
      <c r="H3821" s="29">
        <f>Raw_Orders!K3821</f>
        <v>2544.9899999999998</v>
      </c>
      <c r="I3821" s="25">
        <f>INDEX(tblAccounts[sales_rep_id],MATCH(B3821,tblAccounts[id],0))</f>
        <v>321940</v>
      </c>
      <c r="J3821" s="25">
        <f>INDEX(tblReps[region_id],MATCH(I3821,tblReps[id],0))</f>
        <v>4</v>
      </c>
      <c r="K3821" s="25" t="str">
        <f>INDEX(tblRegions[name],MATCH(J3821,tblRegions[id],0))</f>
        <v>West</v>
      </c>
    </row>
    <row r="3822" spans="1:11" ht="15" customHeight="1" x14ac:dyDescent="0.3">
      <c r="A3822" s="25">
        <f>Raw_Orders!A3822</f>
        <v>3821</v>
      </c>
      <c r="B3822" s="25">
        <f>Raw_Orders!B3822</f>
        <v>4141</v>
      </c>
      <c r="C3822" s="30">
        <f>INT(Raw_Orders!C3822)</f>
        <v>42673</v>
      </c>
      <c r="D3822" s="25">
        <f t="shared" si="177"/>
        <v>2016</v>
      </c>
      <c r="E3822" s="25">
        <f t="shared" si="178"/>
        <v>10</v>
      </c>
      <c r="F3822" s="25" t="str">
        <f t="shared" si="179"/>
        <v>Oct</v>
      </c>
      <c r="G3822" s="25">
        <f>Raw_Orders!G3822</f>
        <v>526</v>
      </c>
      <c r="H3822" s="29">
        <f>Raw_Orders!K3822</f>
        <v>2699.8</v>
      </c>
      <c r="I3822" s="25">
        <f>INDEX(tblAccounts[sales_rep_id],MATCH(B3822,tblAccounts[id],0))</f>
        <v>321940</v>
      </c>
      <c r="J3822" s="25">
        <f>INDEX(tblReps[region_id],MATCH(I3822,tblReps[id],0))</f>
        <v>4</v>
      </c>
      <c r="K3822" s="25" t="str">
        <f>INDEX(tblRegions[name],MATCH(J3822,tblRegions[id],0))</f>
        <v>West</v>
      </c>
    </row>
    <row r="3823" spans="1:11" ht="15" customHeight="1" x14ac:dyDescent="0.3">
      <c r="A3823" s="25">
        <f>Raw_Orders!A3823</f>
        <v>3822</v>
      </c>
      <c r="B3823" s="25">
        <f>Raw_Orders!B3823</f>
        <v>4141</v>
      </c>
      <c r="C3823" s="30">
        <f>INT(Raw_Orders!C3823)</f>
        <v>42703</v>
      </c>
      <c r="D3823" s="25">
        <f t="shared" si="177"/>
        <v>2016</v>
      </c>
      <c r="E3823" s="25">
        <f t="shared" si="178"/>
        <v>11</v>
      </c>
      <c r="F3823" s="25" t="str">
        <f t="shared" si="179"/>
        <v>Nov</v>
      </c>
      <c r="G3823" s="25">
        <f>Raw_Orders!G3823</f>
        <v>523</v>
      </c>
      <c r="H3823" s="29">
        <f>Raw_Orders!K3823</f>
        <v>2729.32</v>
      </c>
      <c r="I3823" s="25">
        <f>INDEX(tblAccounts[sales_rep_id],MATCH(B3823,tblAccounts[id],0))</f>
        <v>321940</v>
      </c>
      <c r="J3823" s="25">
        <f>INDEX(tblReps[region_id],MATCH(I3823,tblReps[id],0))</f>
        <v>4</v>
      </c>
      <c r="K3823" s="25" t="str">
        <f>INDEX(tblRegions[name],MATCH(J3823,tblRegions[id],0))</f>
        <v>West</v>
      </c>
    </row>
    <row r="3824" spans="1:11" ht="15" customHeight="1" x14ac:dyDescent="0.3">
      <c r="A3824" s="25">
        <f>Raw_Orders!A3824</f>
        <v>3823</v>
      </c>
      <c r="B3824" s="25">
        <f>Raw_Orders!B3824</f>
        <v>4141</v>
      </c>
      <c r="C3824" s="30">
        <f>INT(Raw_Orders!C3824)</f>
        <v>42732</v>
      </c>
      <c r="D3824" s="25">
        <f t="shared" si="177"/>
        <v>2016</v>
      </c>
      <c r="E3824" s="25">
        <f t="shared" si="178"/>
        <v>12</v>
      </c>
      <c r="F3824" s="25" t="str">
        <f t="shared" si="179"/>
        <v>Dec</v>
      </c>
      <c r="G3824" s="25">
        <f>Raw_Orders!G3824</f>
        <v>620</v>
      </c>
      <c r="H3824" s="29">
        <f>Raw_Orders!K3824</f>
        <v>3446.13</v>
      </c>
      <c r="I3824" s="25">
        <f>INDEX(tblAccounts[sales_rep_id],MATCH(B3824,tblAccounts[id],0))</f>
        <v>321940</v>
      </c>
      <c r="J3824" s="25">
        <f>INDEX(tblReps[region_id],MATCH(I3824,tblReps[id],0))</f>
        <v>4</v>
      </c>
      <c r="K3824" s="25" t="str">
        <f>INDEX(tblRegions[name],MATCH(J3824,tblRegions[id],0))</f>
        <v>West</v>
      </c>
    </row>
    <row r="3825" spans="1:11" ht="15" customHeight="1" x14ac:dyDescent="0.3">
      <c r="A3825" s="25">
        <f>Raw_Orders!A3825</f>
        <v>3824</v>
      </c>
      <c r="B3825" s="25">
        <f>Raw_Orders!B3825</f>
        <v>4151</v>
      </c>
      <c r="C3825" s="30">
        <f>INT(Raw_Orders!C3825)</f>
        <v>41630</v>
      </c>
      <c r="D3825" s="25">
        <f t="shared" si="177"/>
        <v>2013</v>
      </c>
      <c r="E3825" s="25">
        <f t="shared" si="178"/>
        <v>12</v>
      </c>
      <c r="F3825" s="25" t="str">
        <f t="shared" si="179"/>
        <v>Dec</v>
      </c>
      <c r="G3825" s="25">
        <f>Raw_Orders!G3825</f>
        <v>363</v>
      </c>
      <c r="H3825" s="29">
        <f>Raw_Orders!K3825</f>
        <v>1972.12</v>
      </c>
      <c r="I3825" s="25">
        <f>INDEX(tblAccounts[sales_rep_id],MATCH(B3825,tblAccounts[id],0))</f>
        <v>321950</v>
      </c>
      <c r="J3825" s="25">
        <f>INDEX(tblReps[region_id],MATCH(I3825,tblReps[id],0))</f>
        <v>4</v>
      </c>
      <c r="K3825" s="25" t="str">
        <f>INDEX(tblRegions[name],MATCH(J3825,tblRegions[id],0))</f>
        <v>West</v>
      </c>
    </row>
    <row r="3826" spans="1:11" ht="15" customHeight="1" x14ac:dyDescent="0.3">
      <c r="A3826" s="25">
        <f>Raw_Orders!A3826</f>
        <v>3825</v>
      </c>
      <c r="B3826" s="25">
        <f>Raw_Orders!B3826</f>
        <v>4151</v>
      </c>
      <c r="C3826" s="30">
        <f>INT(Raw_Orders!C3826)</f>
        <v>41688</v>
      </c>
      <c r="D3826" s="25">
        <f t="shared" si="177"/>
        <v>2014</v>
      </c>
      <c r="E3826" s="25">
        <f t="shared" si="178"/>
        <v>2</v>
      </c>
      <c r="F3826" s="25" t="str">
        <f t="shared" si="179"/>
        <v>Feb</v>
      </c>
      <c r="G3826" s="25">
        <f>Raw_Orders!G3826</f>
        <v>369</v>
      </c>
      <c r="H3826" s="29">
        <f>Raw_Orders!K3826</f>
        <v>1942.61</v>
      </c>
      <c r="I3826" s="25">
        <f>INDEX(tblAccounts[sales_rep_id],MATCH(B3826,tblAccounts[id],0))</f>
        <v>321950</v>
      </c>
      <c r="J3826" s="25">
        <f>INDEX(tblReps[region_id],MATCH(I3826,tblReps[id],0))</f>
        <v>4</v>
      </c>
      <c r="K3826" s="25" t="str">
        <f>INDEX(tblRegions[name],MATCH(J3826,tblRegions[id],0))</f>
        <v>West</v>
      </c>
    </row>
    <row r="3827" spans="1:11" ht="15" customHeight="1" x14ac:dyDescent="0.3">
      <c r="A3827" s="25">
        <f>Raw_Orders!A3827</f>
        <v>3826</v>
      </c>
      <c r="B3827" s="25">
        <f>Raw_Orders!B3827</f>
        <v>4151</v>
      </c>
      <c r="C3827" s="30">
        <f>INT(Raw_Orders!C3827)</f>
        <v>41718</v>
      </c>
      <c r="D3827" s="25">
        <f t="shared" si="177"/>
        <v>2014</v>
      </c>
      <c r="E3827" s="25">
        <f t="shared" si="178"/>
        <v>3</v>
      </c>
      <c r="F3827" s="25" t="str">
        <f t="shared" si="179"/>
        <v>Mar</v>
      </c>
      <c r="G3827" s="25">
        <f>Raw_Orders!G3827</f>
        <v>350</v>
      </c>
      <c r="H3827" s="29">
        <f>Raw_Orders!K3827</f>
        <v>1878.45</v>
      </c>
      <c r="I3827" s="25">
        <f>INDEX(tblAccounts[sales_rep_id],MATCH(B3827,tblAccounts[id],0))</f>
        <v>321950</v>
      </c>
      <c r="J3827" s="25">
        <f>INDEX(tblReps[region_id],MATCH(I3827,tblReps[id],0))</f>
        <v>4</v>
      </c>
      <c r="K3827" s="25" t="str">
        <f>INDEX(tblRegions[name],MATCH(J3827,tblRegions[id],0))</f>
        <v>West</v>
      </c>
    </row>
    <row r="3828" spans="1:11" ht="15" customHeight="1" x14ac:dyDescent="0.3">
      <c r="A3828" s="25">
        <f>Raw_Orders!A3828</f>
        <v>3827</v>
      </c>
      <c r="B3828" s="25">
        <f>Raw_Orders!B3828</f>
        <v>4151</v>
      </c>
      <c r="C3828" s="30">
        <f>INT(Raw_Orders!C3828)</f>
        <v>41747</v>
      </c>
      <c r="D3828" s="25">
        <f t="shared" si="177"/>
        <v>2014</v>
      </c>
      <c r="E3828" s="25">
        <f t="shared" si="178"/>
        <v>4</v>
      </c>
      <c r="F3828" s="25" t="str">
        <f t="shared" si="179"/>
        <v>Apr</v>
      </c>
      <c r="G3828" s="25">
        <f>Raw_Orders!G3828</f>
        <v>315</v>
      </c>
      <c r="H3828" s="29">
        <f>Raw_Orders!K3828</f>
        <v>1632.48</v>
      </c>
      <c r="I3828" s="25">
        <f>INDEX(tblAccounts[sales_rep_id],MATCH(B3828,tblAccounts[id],0))</f>
        <v>321950</v>
      </c>
      <c r="J3828" s="25">
        <f>INDEX(tblReps[region_id],MATCH(I3828,tblReps[id],0))</f>
        <v>4</v>
      </c>
      <c r="K3828" s="25" t="str">
        <f>INDEX(tblRegions[name],MATCH(J3828,tblRegions[id],0))</f>
        <v>West</v>
      </c>
    </row>
    <row r="3829" spans="1:11" ht="15" customHeight="1" x14ac:dyDescent="0.3">
      <c r="A3829" s="25">
        <f>Raw_Orders!A3829</f>
        <v>3828</v>
      </c>
      <c r="B3829" s="25">
        <f>Raw_Orders!B3829</f>
        <v>4151</v>
      </c>
      <c r="C3829" s="30">
        <f>INT(Raw_Orders!C3829)</f>
        <v>41776</v>
      </c>
      <c r="D3829" s="25">
        <f t="shared" si="177"/>
        <v>2014</v>
      </c>
      <c r="E3829" s="25">
        <f t="shared" si="178"/>
        <v>5</v>
      </c>
      <c r="F3829" s="25" t="str">
        <f t="shared" si="179"/>
        <v>May</v>
      </c>
      <c r="G3829" s="25">
        <f>Raw_Orders!G3829</f>
        <v>334</v>
      </c>
      <c r="H3829" s="29">
        <f>Raw_Orders!K3829</f>
        <v>1761.05</v>
      </c>
      <c r="I3829" s="25">
        <f>INDEX(tblAccounts[sales_rep_id],MATCH(B3829,tblAccounts[id],0))</f>
        <v>321950</v>
      </c>
      <c r="J3829" s="25">
        <f>INDEX(tblReps[region_id],MATCH(I3829,tblReps[id],0))</f>
        <v>4</v>
      </c>
      <c r="K3829" s="25" t="str">
        <f>INDEX(tblRegions[name],MATCH(J3829,tblRegions[id],0))</f>
        <v>West</v>
      </c>
    </row>
    <row r="3830" spans="1:11" ht="15" customHeight="1" x14ac:dyDescent="0.3">
      <c r="A3830" s="25">
        <f>Raw_Orders!A3830</f>
        <v>3829</v>
      </c>
      <c r="B3830" s="25">
        <f>Raw_Orders!B3830</f>
        <v>4151</v>
      </c>
      <c r="C3830" s="30">
        <f>INT(Raw_Orders!C3830)</f>
        <v>41806</v>
      </c>
      <c r="D3830" s="25">
        <f t="shared" si="177"/>
        <v>2014</v>
      </c>
      <c r="E3830" s="25">
        <f t="shared" si="178"/>
        <v>6</v>
      </c>
      <c r="F3830" s="25" t="str">
        <f t="shared" si="179"/>
        <v>Jun</v>
      </c>
      <c r="G3830" s="25">
        <f>Raw_Orders!G3830</f>
        <v>377</v>
      </c>
      <c r="H3830" s="29">
        <f>Raw_Orders!K3830</f>
        <v>2063.1999999999998</v>
      </c>
      <c r="I3830" s="25">
        <f>INDEX(tblAccounts[sales_rep_id],MATCH(B3830,tblAccounts[id],0))</f>
        <v>321950</v>
      </c>
      <c r="J3830" s="25">
        <f>INDEX(tblReps[region_id],MATCH(I3830,tblReps[id],0))</f>
        <v>4</v>
      </c>
      <c r="K3830" s="25" t="str">
        <f>INDEX(tblRegions[name],MATCH(J3830,tblRegions[id],0))</f>
        <v>West</v>
      </c>
    </row>
    <row r="3831" spans="1:11" ht="15" customHeight="1" x14ac:dyDescent="0.3">
      <c r="A3831" s="25">
        <f>Raw_Orders!A3831</f>
        <v>3830</v>
      </c>
      <c r="B3831" s="25">
        <f>Raw_Orders!B3831</f>
        <v>4151</v>
      </c>
      <c r="C3831" s="30">
        <f>INT(Raw_Orders!C3831)</f>
        <v>41835</v>
      </c>
      <c r="D3831" s="25">
        <f t="shared" si="177"/>
        <v>2014</v>
      </c>
      <c r="E3831" s="25">
        <f t="shared" si="178"/>
        <v>7</v>
      </c>
      <c r="F3831" s="25" t="str">
        <f t="shared" si="179"/>
        <v>Jul</v>
      </c>
      <c r="G3831" s="25">
        <f>Raw_Orders!G3831</f>
        <v>484</v>
      </c>
      <c r="H3831" s="29">
        <f>Raw_Orders!K3831</f>
        <v>2977.16</v>
      </c>
      <c r="I3831" s="25">
        <f>INDEX(tblAccounts[sales_rep_id],MATCH(B3831,tblAccounts[id],0))</f>
        <v>321950</v>
      </c>
      <c r="J3831" s="25">
        <f>INDEX(tblReps[region_id],MATCH(I3831,tblReps[id],0))</f>
        <v>4</v>
      </c>
      <c r="K3831" s="25" t="str">
        <f>INDEX(tblRegions[name],MATCH(J3831,tblRegions[id],0))</f>
        <v>West</v>
      </c>
    </row>
    <row r="3832" spans="1:11" ht="15" customHeight="1" x14ac:dyDescent="0.3">
      <c r="A3832" s="25">
        <f>Raw_Orders!A3832</f>
        <v>3831</v>
      </c>
      <c r="B3832" s="25">
        <f>Raw_Orders!B3832</f>
        <v>4151</v>
      </c>
      <c r="C3832" s="30">
        <f>INT(Raw_Orders!C3832)</f>
        <v>41865</v>
      </c>
      <c r="D3832" s="25">
        <f t="shared" si="177"/>
        <v>2014</v>
      </c>
      <c r="E3832" s="25">
        <f t="shared" si="178"/>
        <v>8</v>
      </c>
      <c r="F3832" s="25" t="str">
        <f t="shared" si="179"/>
        <v>Aug</v>
      </c>
      <c r="G3832" s="25">
        <f>Raw_Orders!G3832</f>
        <v>454</v>
      </c>
      <c r="H3832" s="29">
        <f>Raw_Orders!K3832</f>
        <v>2651.17</v>
      </c>
      <c r="I3832" s="25">
        <f>INDEX(tblAccounts[sales_rep_id],MATCH(B3832,tblAccounts[id],0))</f>
        <v>321950</v>
      </c>
      <c r="J3832" s="25">
        <f>INDEX(tblReps[region_id],MATCH(I3832,tblReps[id],0))</f>
        <v>4</v>
      </c>
      <c r="K3832" s="25" t="str">
        <f>INDEX(tblRegions[name],MATCH(J3832,tblRegions[id],0))</f>
        <v>West</v>
      </c>
    </row>
    <row r="3833" spans="1:11" ht="15" customHeight="1" x14ac:dyDescent="0.3">
      <c r="A3833" s="25">
        <f>Raw_Orders!A3833</f>
        <v>3832</v>
      </c>
      <c r="B3833" s="25">
        <f>Raw_Orders!B3833</f>
        <v>4151</v>
      </c>
      <c r="C3833" s="30">
        <f>INT(Raw_Orders!C3833)</f>
        <v>41894</v>
      </c>
      <c r="D3833" s="25">
        <f t="shared" si="177"/>
        <v>2014</v>
      </c>
      <c r="E3833" s="25">
        <f t="shared" si="178"/>
        <v>9</v>
      </c>
      <c r="F3833" s="25" t="str">
        <f t="shared" si="179"/>
        <v>Sep</v>
      </c>
      <c r="G3833" s="25">
        <f>Raw_Orders!G3833</f>
        <v>361</v>
      </c>
      <c r="H3833" s="29">
        <f>Raw_Orders!K3833</f>
        <v>1942.71</v>
      </c>
      <c r="I3833" s="25">
        <f>INDEX(tblAccounts[sales_rep_id],MATCH(B3833,tblAccounts[id],0))</f>
        <v>321950</v>
      </c>
      <c r="J3833" s="25">
        <f>INDEX(tblReps[region_id],MATCH(I3833,tblReps[id],0))</f>
        <v>4</v>
      </c>
      <c r="K3833" s="25" t="str">
        <f>INDEX(tblRegions[name],MATCH(J3833,tblRegions[id],0))</f>
        <v>West</v>
      </c>
    </row>
    <row r="3834" spans="1:11" ht="15" customHeight="1" x14ac:dyDescent="0.3">
      <c r="A3834" s="25">
        <f>Raw_Orders!A3834</f>
        <v>3833</v>
      </c>
      <c r="B3834" s="25">
        <f>Raw_Orders!B3834</f>
        <v>4151</v>
      </c>
      <c r="C3834" s="30">
        <f>INT(Raw_Orders!C3834)</f>
        <v>41924</v>
      </c>
      <c r="D3834" s="25">
        <f t="shared" si="177"/>
        <v>2014</v>
      </c>
      <c r="E3834" s="25">
        <f t="shared" si="178"/>
        <v>10</v>
      </c>
      <c r="F3834" s="25" t="str">
        <f t="shared" si="179"/>
        <v>Oct</v>
      </c>
      <c r="G3834" s="25">
        <f>Raw_Orders!G3834</f>
        <v>316</v>
      </c>
      <c r="H3834" s="29">
        <f>Raw_Orders!K3834</f>
        <v>1664.34</v>
      </c>
      <c r="I3834" s="25">
        <f>INDEX(tblAccounts[sales_rep_id],MATCH(B3834,tblAccounts[id],0))</f>
        <v>321950</v>
      </c>
      <c r="J3834" s="25">
        <f>INDEX(tblReps[region_id],MATCH(I3834,tblReps[id],0))</f>
        <v>4</v>
      </c>
      <c r="K3834" s="25" t="str">
        <f>INDEX(tblRegions[name],MATCH(J3834,tblRegions[id],0))</f>
        <v>West</v>
      </c>
    </row>
    <row r="3835" spans="1:11" ht="15" customHeight="1" x14ac:dyDescent="0.3">
      <c r="A3835" s="25">
        <f>Raw_Orders!A3835</f>
        <v>3834</v>
      </c>
      <c r="B3835" s="25">
        <f>Raw_Orders!B3835</f>
        <v>4151</v>
      </c>
      <c r="C3835" s="30">
        <f>INT(Raw_Orders!C3835)</f>
        <v>41954</v>
      </c>
      <c r="D3835" s="25">
        <f t="shared" si="177"/>
        <v>2014</v>
      </c>
      <c r="E3835" s="25">
        <f t="shared" si="178"/>
        <v>11</v>
      </c>
      <c r="F3835" s="25" t="str">
        <f t="shared" si="179"/>
        <v>Nov</v>
      </c>
      <c r="G3835" s="25">
        <f>Raw_Orders!G3835</f>
        <v>345</v>
      </c>
      <c r="H3835" s="29">
        <f>Raw_Orders!K3835</f>
        <v>1794.09</v>
      </c>
      <c r="I3835" s="25">
        <f>INDEX(tblAccounts[sales_rep_id],MATCH(B3835,tblAccounts[id],0))</f>
        <v>321950</v>
      </c>
      <c r="J3835" s="25">
        <f>INDEX(tblReps[region_id],MATCH(I3835,tblReps[id],0))</f>
        <v>4</v>
      </c>
      <c r="K3835" s="25" t="str">
        <f>INDEX(tblRegions[name],MATCH(J3835,tblRegions[id],0))</f>
        <v>West</v>
      </c>
    </row>
    <row r="3836" spans="1:11" ht="15" customHeight="1" x14ac:dyDescent="0.3">
      <c r="A3836" s="25">
        <f>Raw_Orders!A3836</f>
        <v>3835</v>
      </c>
      <c r="B3836" s="25">
        <f>Raw_Orders!B3836</f>
        <v>4151</v>
      </c>
      <c r="C3836" s="30">
        <f>INT(Raw_Orders!C3836)</f>
        <v>41983</v>
      </c>
      <c r="D3836" s="25">
        <f t="shared" si="177"/>
        <v>2014</v>
      </c>
      <c r="E3836" s="25">
        <f t="shared" si="178"/>
        <v>12</v>
      </c>
      <c r="F3836" s="25" t="str">
        <f t="shared" si="179"/>
        <v>Dec</v>
      </c>
      <c r="G3836" s="25">
        <f>Raw_Orders!G3836</f>
        <v>322</v>
      </c>
      <c r="H3836" s="29">
        <f>Raw_Orders!K3836</f>
        <v>1651.78</v>
      </c>
      <c r="I3836" s="25">
        <f>INDEX(tblAccounts[sales_rep_id],MATCH(B3836,tblAccounts[id],0))</f>
        <v>321950</v>
      </c>
      <c r="J3836" s="25">
        <f>INDEX(tblReps[region_id],MATCH(I3836,tblReps[id],0))</f>
        <v>4</v>
      </c>
      <c r="K3836" s="25" t="str">
        <f>INDEX(tblRegions[name],MATCH(J3836,tblRegions[id],0))</f>
        <v>West</v>
      </c>
    </row>
    <row r="3837" spans="1:11" ht="15" customHeight="1" x14ac:dyDescent="0.3">
      <c r="A3837" s="25">
        <f>Raw_Orders!A3837</f>
        <v>3836</v>
      </c>
      <c r="B3837" s="25">
        <f>Raw_Orders!B3837</f>
        <v>4151</v>
      </c>
      <c r="C3837" s="30">
        <f>INT(Raw_Orders!C3837)</f>
        <v>42012</v>
      </c>
      <c r="D3837" s="25">
        <f t="shared" si="177"/>
        <v>2015</v>
      </c>
      <c r="E3837" s="25">
        <f t="shared" si="178"/>
        <v>1</v>
      </c>
      <c r="F3837" s="25" t="str">
        <f t="shared" si="179"/>
        <v>Jan</v>
      </c>
      <c r="G3837" s="25">
        <f>Raw_Orders!G3837</f>
        <v>365</v>
      </c>
      <c r="H3837" s="29">
        <f>Raw_Orders!K3837</f>
        <v>2000.23</v>
      </c>
      <c r="I3837" s="25">
        <f>INDEX(tblAccounts[sales_rep_id],MATCH(B3837,tblAccounts[id],0))</f>
        <v>321950</v>
      </c>
      <c r="J3837" s="25">
        <f>INDEX(tblReps[region_id],MATCH(I3837,tblReps[id],0))</f>
        <v>4</v>
      </c>
      <c r="K3837" s="25" t="str">
        <f>INDEX(tblRegions[name],MATCH(J3837,tblRegions[id],0))</f>
        <v>West</v>
      </c>
    </row>
    <row r="3838" spans="1:11" ht="15" customHeight="1" x14ac:dyDescent="0.3">
      <c r="A3838" s="25">
        <f>Raw_Orders!A3838</f>
        <v>3837</v>
      </c>
      <c r="B3838" s="25">
        <f>Raw_Orders!B3838</f>
        <v>4151</v>
      </c>
      <c r="C3838" s="30">
        <f>INT(Raw_Orders!C3838)</f>
        <v>42042</v>
      </c>
      <c r="D3838" s="25">
        <f t="shared" si="177"/>
        <v>2015</v>
      </c>
      <c r="E3838" s="25">
        <f t="shared" si="178"/>
        <v>2</v>
      </c>
      <c r="F3838" s="25" t="str">
        <f t="shared" si="179"/>
        <v>Feb</v>
      </c>
      <c r="G3838" s="25">
        <f>Raw_Orders!G3838</f>
        <v>811</v>
      </c>
      <c r="H3838" s="29">
        <f>Raw_Orders!K3838</f>
        <v>4226.99</v>
      </c>
      <c r="I3838" s="25">
        <f>INDEX(tblAccounts[sales_rep_id],MATCH(B3838,tblAccounts[id],0))</f>
        <v>321950</v>
      </c>
      <c r="J3838" s="25">
        <f>INDEX(tblReps[region_id],MATCH(I3838,tblReps[id],0))</f>
        <v>4</v>
      </c>
      <c r="K3838" s="25" t="str">
        <f>INDEX(tblRegions[name],MATCH(J3838,tblRegions[id],0))</f>
        <v>West</v>
      </c>
    </row>
    <row r="3839" spans="1:11" ht="15" customHeight="1" x14ac:dyDescent="0.3">
      <c r="A3839" s="25">
        <f>Raw_Orders!A3839</f>
        <v>3838</v>
      </c>
      <c r="B3839" s="25">
        <f>Raw_Orders!B3839</f>
        <v>4151</v>
      </c>
      <c r="C3839" s="30">
        <f>INT(Raw_Orders!C3839)</f>
        <v>42071</v>
      </c>
      <c r="D3839" s="25">
        <f t="shared" si="177"/>
        <v>2015</v>
      </c>
      <c r="E3839" s="25">
        <f t="shared" si="178"/>
        <v>3</v>
      </c>
      <c r="F3839" s="25" t="str">
        <f t="shared" si="179"/>
        <v>Mar</v>
      </c>
      <c r="G3839" s="25">
        <f>Raw_Orders!G3839</f>
        <v>356</v>
      </c>
      <c r="H3839" s="29">
        <f>Raw_Orders!K3839</f>
        <v>1909.04</v>
      </c>
      <c r="I3839" s="25">
        <f>INDEX(tblAccounts[sales_rep_id],MATCH(B3839,tblAccounts[id],0))</f>
        <v>321950</v>
      </c>
      <c r="J3839" s="25">
        <f>INDEX(tblReps[region_id],MATCH(I3839,tblReps[id],0))</f>
        <v>4</v>
      </c>
      <c r="K3839" s="25" t="str">
        <f>INDEX(tblRegions[name],MATCH(J3839,tblRegions[id],0))</f>
        <v>West</v>
      </c>
    </row>
    <row r="3840" spans="1:11" ht="15" customHeight="1" x14ac:dyDescent="0.3">
      <c r="A3840" s="25">
        <f>Raw_Orders!A3840</f>
        <v>3839</v>
      </c>
      <c r="B3840" s="25">
        <f>Raw_Orders!B3840</f>
        <v>4151</v>
      </c>
      <c r="C3840" s="30">
        <f>INT(Raw_Orders!C3840)</f>
        <v>42100</v>
      </c>
      <c r="D3840" s="25">
        <f t="shared" si="177"/>
        <v>2015</v>
      </c>
      <c r="E3840" s="25">
        <f t="shared" si="178"/>
        <v>4</v>
      </c>
      <c r="F3840" s="25" t="str">
        <f t="shared" si="179"/>
        <v>Apr</v>
      </c>
      <c r="G3840" s="25">
        <f>Raw_Orders!G3840</f>
        <v>371</v>
      </c>
      <c r="H3840" s="29">
        <f>Raw_Orders!K3840</f>
        <v>2049.54</v>
      </c>
      <c r="I3840" s="25">
        <f>INDEX(tblAccounts[sales_rep_id],MATCH(B3840,tblAccounts[id],0))</f>
        <v>321950</v>
      </c>
      <c r="J3840" s="25">
        <f>INDEX(tblReps[region_id],MATCH(I3840,tblReps[id],0))</f>
        <v>4</v>
      </c>
      <c r="K3840" s="25" t="str">
        <f>INDEX(tblRegions[name],MATCH(J3840,tblRegions[id],0))</f>
        <v>West</v>
      </c>
    </row>
    <row r="3841" spans="1:11" ht="15" customHeight="1" x14ac:dyDescent="0.3">
      <c r="A3841" s="25">
        <f>Raw_Orders!A3841</f>
        <v>3840</v>
      </c>
      <c r="B3841" s="25">
        <f>Raw_Orders!B3841</f>
        <v>4151</v>
      </c>
      <c r="C3841" s="30">
        <f>INT(Raw_Orders!C3841)</f>
        <v>42129</v>
      </c>
      <c r="D3841" s="25">
        <f t="shared" si="177"/>
        <v>2015</v>
      </c>
      <c r="E3841" s="25">
        <f t="shared" si="178"/>
        <v>5</v>
      </c>
      <c r="F3841" s="25" t="str">
        <f t="shared" si="179"/>
        <v>May</v>
      </c>
      <c r="G3841" s="25">
        <f>Raw_Orders!G3841</f>
        <v>356</v>
      </c>
      <c r="H3841" s="29">
        <f>Raw_Orders!K3841</f>
        <v>1960.34</v>
      </c>
      <c r="I3841" s="25">
        <f>INDEX(tblAccounts[sales_rep_id],MATCH(B3841,tblAccounts[id],0))</f>
        <v>321950</v>
      </c>
      <c r="J3841" s="25">
        <f>INDEX(tblReps[region_id],MATCH(I3841,tblReps[id],0))</f>
        <v>4</v>
      </c>
      <c r="K3841" s="25" t="str">
        <f>INDEX(tblRegions[name],MATCH(J3841,tblRegions[id],0))</f>
        <v>West</v>
      </c>
    </row>
    <row r="3842" spans="1:11" ht="15" customHeight="1" x14ac:dyDescent="0.3">
      <c r="A3842" s="25">
        <f>Raw_Orders!A3842</f>
        <v>3841</v>
      </c>
      <c r="B3842" s="25">
        <f>Raw_Orders!B3842</f>
        <v>4151</v>
      </c>
      <c r="C3842" s="30">
        <f>INT(Raw_Orders!C3842)</f>
        <v>42159</v>
      </c>
      <c r="D3842" s="25">
        <f t="shared" ref="D3842:D3905" si="180">YEAR(C3842)</f>
        <v>2015</v>
      </c>
      <c r="E3842" s="25">
        <f t="shared" ref="E3842:E3905" si="181">MONTH(C3842)</f>
        <v>6</v>
      </c>
      <c r="F3842" s="25" t="str">
        <f t="shared" ref="F3842:F3905" si="182">TEXT(C3842,"mmm")</f>
        <v>Jun</v>
      </c>
      <c r="G3842" s="25">
        <f>Raw_Orders!G3842</f>
        <v>333</v>
      </c>
      <c r="H3842" s="29">
        <f>Raw_Orders!K3842</f>
        <v>1792.4</v>
      </c>
      <c r="I3842" s="25">
        <f>INDEX(tblAccounts[sales_rep_id],MATCH(B3842,tblAccounts[id],0))</f>
        <v>321950</v>
      </c>
      <c r="J3842" s="25">
        <f>INDEX(tblReps[region_id],MATCH(I3842,tblReps[id],0))</f>
        <v>4</v>
      </c>
      <c r="K3842" s="25" t="str">
        <f>INDEX(tblRegions[name],MATCH(J3842,tblRegions[id],0))</f>
        <v>West</v>
      </c>
    </row>
    <row r="3843" spans="1:11" ht="15" customHeight="1" x14ac:dyDescent="0.3">
      <c r="A3843" s="25">
        <f>Raw_Orders!A3843</f>
        <v>3842</v>
      </c>
      <c r="B3843" s="25">
        <f>Raw_Orders!B3843</f>
        <v>4151</v>
      </c>
      <c r="C3843" s="30">
        <f>INT(Raw_Orders!C3843)</f>
        <v>42189</v>
      </c>
      <c r="D3843" s="25">
        <f t="shared" si="180"/>
        <v>2015</v>
      </c>
      <c r="E3843" s="25">
        <f t="shared" si="181"/>
        <v>7</v>
      </c>
      <c r="F3843" s="25" t="str">
        <f t="shared" si="182"/>
        <v>Jul</v>
      </c>
      <c r="G3843" s="25">
        <f>Raw_Orders!G3843</f>
        <v>370</v>
      </c>
      <c r="H3843" s="29">
        <f>Raw_Orders!K3843</f>
        <v>2047.74</v>
      </c>
      <c r="I3843" s="25">
        <f>INDEX(tblAccounts[sales_rep_id],MATCH(B3843,tblAccounts[id],0))</f>
        <v>321950</v>
      </c>
      <c r="J3843" s="25">
        <f>INDEX(tblReps[region_id],MATCH(I3843,tblReps[id],0))</f>
        <v>4</v>
      </c>
      <c r="K3843" s="25" t="str">
        <f>INDEX(tblRegions[name],MATCH(J3843,tblRegions[id],0))</f>
        <v>West</v>
      </c>
    </row>
    <row r="3844" spans="1:11" ht="15" customHeight="1" x14ac:dyDescent="0.3">
      <c r="A3844" s="25">
        <f>Raw_Orders!A3844</f>
        <v>3843</v>
      </c>
      <c r="B3844" s="25">
        <f>Raw_Orders!B3844</f>
        <v>4151</v>
      </c>
      <c r="C3844" s="30">
        <f>INT(Raw_Orders!C3844)</f>
        <v>42218</v>
      </c>
      <c r="D3844" s="25">
        <f t="shared" si="180"/>
        <v>2015</v>
      </c>
      <c r="E3844" s="25">
        <f t="shared" si="181"/>
        <v>8</v>
      </c>
      <c r="F3844" s="25" t="str">
        <f t="shared" si="182"/>
        <v>Aug</v>
      </c>
      <c r="G3844" s="25">
        <f>Raw_Orders!G3844</f>
        <v>368</v>
      </c>
      <c r="H3844" s="29">
        <f>Raw_Orders!K3844</f>
        <v>1978.31</v>
      </c>
      <c r="I3844" s="25">
        <f>INDEX(tblAccounts[sales_rep_id],MATCH(B3844,tblAccounts[id],0))</f>
        <v>321950</v>
      </c>
      <c r="J3844" s="25">
        <f>INDEX(tblReps[region_id],MATCH(I3844,tblReps[id],0))</f>
        <v>4</v>
      </c>
      <c r="K3844" s="25" t="str">
        <f>INDEX(tblRegions[name],MATCH(J3844,tblRegions[id],0))</f>
        <v>West</v>
      </c>
    </row>
    <row r="3845" spans="1:11" ht="15" customHeight="1" x14ac:dyDescent="0.3">
      <c r="A3845" s="25">
        <f>Raw_Orders!A3845</f>
        <v>3844</v>
      </c>
      <c r="B3845" s="25">
        <f>Raw_Orders!B3845</f>
        <v>4151</v>
      </c>
      <c r="C3845" s="30">
        <f>INT(Raw_Orders!C3845)</f>
        <v>42248</v>
      </c>
      <c r="D3845" s="25">
        <f t="shared" si="180"/>
        <v>2015</v>
      </c>
      <c r="E3845" s="25">
        <f t="shared" si="181"/>
        <v>9</v>
      </c>
      <c r="F3845" s="25" t="str">
        <f t="shared" si="182"/>
        <v>Sep</v>
      </c>
      <c r="G3845" s="25">
        <f>Raw_Orders!G3845</f>
        <v>355</v>
      </c>
      <c r="H3845" s="29">
        <f>Raw_Orders!K3845</f>
        <v>1924.72</v>
      </c>
      <c r="I3845" s="25">
        <f>INDEX(tblAccounts[sales_rep_id],MATCH(B3845,tblAccounts[id],0))</f>
        <v>321950</v>
      </c>
      <c r="J3845" s="25">
        <f>INDEX(tblReps[region_id],MATCH(I3845,tblReps[id],0))</f>
        <v>4</v>
      </c>
      <c r="K3845" s="25" t="str">
        <f>INDEX(tblRegions[name],MATCH(J3845,tblRegions[id],0))</f>
        <v>West</v>
      </c>
    </row>
    <row r="3846" spans="1:11" ht="15" customHeight="1" x14ac:dyDescent="0.3">
      <c r="A3846" s="25">
        <f>Raw_Orders!A3846</f>
        <v>3845</v>
      </c>
      <c r="B3846" s="25">
        <f>Raw_Orders!B3846</f>
        <v>4151</v>
      </c>
      <c r="C3846" s="30">
        <f>INT(Raw_Orders!C3846)</f>
        <v>42278</v>
      </c>
      <c r="D3846" s="25">
        <f t="shared" si="180"/>
        <v>2015</v>
      </c>
      <c r="E3846" s="25">
        <f t="shared" si="181"/>
        <v>10</v>
      </c>
      <c r="F3846" s="25" t="str">
        <f t="shared" si="182"/>
        <v>Oct</v>
      </c>
      <c r="G3846" s="25">
        <f>Raw_Orders!G3846</f>
        <v>336</v>
      </c>
      <c r="H3846" s="29">
        <f>Raw_Orders!K3846</f>
        <v>1794.24</v>
      </c>
      <c r="I3846" s="25">
        <f>INDEX(tblAccounts[sales_rep_id],MATCH(B3846,tblAccounts[id],0))</f>
        <v>321950</v>
      </c>
      <c r="J3846" s="25">
        <f>INDEX(tblReps[region_id],MATCH(I3846,tblReps[id],0))</f>
        <v>4</v>
      </c>
      <c r="K3846" s="25" t="str">
        <f>INDEX(tblRegions[name],MATCH(J3846,tblRegions[id],0))</f>
        <v>West</v>
      </c>
    </row>
    <row r="3847" spans="1:11" ht="15" customHeight="1" x14ac:dyDescent="0.3">
      <c r="A3847" s="25">
        <f>Raw_Orders!A3847</f>
        <v>3846</v>
      </c>
      <c r="B3847" s="25">
        <f>Raw_Orders!B3847</f>
        <v>4151</v>
      </c>
      <c r="C3847" s="30">
        <f>INT(Raw_Orders!C3847)</f>
        <v>42307</v>
      </c>
      <c r="D3847" s="25">
        <f t="shared" si="180"/>
        <v>2015</v>
      </c>
      <c r="E3847" s="25">
        <f t="shared" si="181"/>
        <v>10</v>
      </c>
      <c r="F3847" s="25" t="str">
        <f t="shared" si="182"/>
        <v>Oct</v>
      </c>
      <c r="G3847" s="25">
        <f>Raw_Orders!G3847</f>
        <v>307</v>
      </c>
      <c r="H3847" s="29">
        <f>Raw_Orders!K3847</f>
        <v>1574.43</v>
      </c>
      <c r="I3847" s="25">
        <f>INDEX(tblAccounts[sales_rep_id],MATCH(B3847,tblAccounts[id],0))</f>
        <v>321950</v>
      </c>
      <c r="J3847" s="25">
        <f>INDEX(tblReps[region_id],MATCH(I3847,tblReps[id],0))</f>
        <v>4</v>
      </c>
      <c r="K3847" s="25" t="str">
        <f>INDEX(tblRegions[name],MATCH(J3847,tblRegions[id],0))</f>
        <v>West</v>
      </c>
    </row>
    <row r="3848" spans="1:11" ht="15" customHeight="1" x14ac:dyDescent="0.3">
      <c r="A3848" s="25">
        <f>Raw_Orders!A3848</f>
        <v>3847</v>
      </c>
      <c r="B3848" s="25">
        <f>Raw_Orders!B3848</f>
        <v>4151</v>
      </c>
      <c r="C3848" s="30">
        <f>INT(Raw_Orders!C3848)</f>
        <v>42337</v>
      </c>
      <c r="D3848" s="25">
        <f t="shared" si="180"/>
        <v>2015</v>
      </c>
      <c r="E3848" s="25">
        <f t="shared" si="181"/>
        <v>11</v>
      </c>
      <c r="F3848" s="25" t="str">
        <f t="shared" si="182"/>
        <v>Nov</v>
      </c>
      <c r="G3848" s="25">
        <f>Raw_Orders!G3848</f>
        <v>369</v>
      </c>
      <c r="H3848" s="29">
        <f>Raw_Orders!K3848</f>
        <v>2050.8200000000002</v>
      </c>
      <c r="I3848" s="25">
        <f>INDEX(tblAccounts[sales_rep_id],MATCH(B3848,tblAccounts[id],0))</f>
        <v>321950</v>
      </c>
      <c r="J3848" s="25">
        <f>INDEX(tblReps[region_id],MATCH(I3848,tblReps[id],0))</f>
        <v>4</v>
      </c>
      <c r="K3848" s="25" t="str">
        <f>INDEX(tblRegions[name],MATCH(J3848,tblRegions[id],0))</f>
        <v>West</v>
      </c>
    </row>
    <row r="3849" spans="1:11" ht="15" customHeight="1" x14ac:dyDescent="0.3">
      <c r="A3849" s="25">
        <f>Raw_Orders!A3849</f>
        <v>3848</v>
      </c>
      <c r="B3849" s="25">
        <f>Raw_Orders!B3849</f>
        <v>4151</v>
      </c>
      <c r="C3849" s="30">
        <f>INT(Raw_Orders!C3849)</f>
        <v>42366</v>
      </c>
      <c r="D3849" s="25">
        <f t="shared" si="180"/>
        <v>2015</v>
      </c>
      <c r="E3849" s="25">
        <f t="shared" si="181"/>
        <v>12</v>
      </c>
      <c r="F3849" s="25" t="str">
        <f t="shared" si="182"/>
        <v>Dec</v>
      </c>
      <c r="G3849" s="25">
        <f>Raw_Orders!G3849</f>
        <v>211</v>
      </c>
      <c r="H3849" s="29">
        <f>Raw_Orders!K3849</f>
        <v>1087.8900000000001</v>
      </c>
      <c r="I3849" s="25">
        <f>INDEX(tblAccounts[sales_rep_id],MATCH(B3849,tblAccounts[id],0))</f>
        <v>321950</v>
      </c>
      <c r="J3849" s="25">
        <f>INDEX(tblReps[region_id],MATCH(I3849,tblReps[id],0))</f>
        <v>4</v>
      </c>
      <c r="K3849" s="25" t="str">
        <f>INDEX(tblRegions[name],MATCH(J3849,tblRegions[id],0))</f>
        <v>West</v>
      </c>
    </row>
    <row r="3850" spans="1:11" ht="15" customHeight="1" x14ac:dyDescent="0.3">
      <c r="A3850" s="25">
        <f>Raw_Orders!A3850</f>
        <v>3849</v>
      </c>
      <c r="B3850" s="25">
        <f>Raw_Orders!B3850</f>
        <v>4151</v>
      </c>
      <c r="C3850" s="30">
        <f>INT(Raw_Orders!C3850)</f>
        <v>42397</v>
      </c>
      <c r="D3850" s="25">
        <f t="shared" si="180"/>
        <v>2016</v>
      </c>
      <c r="E3850" s="25">
        <f t="shared" si="181"/>
        <v>1</v>
      </c>
      <c r="F3850" s="25" t="str">
        <f t="shared" si="182"/>
        <v>Jan</v>
      </c>
      <c r="G3850" s="25">
        <f>Raw_Orders!G3850</f>
        <v>412</v>
      </c>
      <c r="H3850" s="29">
        <f>Raw_Orders!K3850</f>
        <v>2162.83</v>
      </c>
      <c r="I3850" s="25">
        <f>INDEX(tblAccounts[sales_rep_id],MATCH(B3850,tblAccounts[id],0))</f>
        <v>321950</v>
      </c>
      <c r="J3850" s="25">
        <f>INDEX(tblReps[region_id],MATCH(I3850,tblReps[id],0))</f>
        <v>4</v>
      </c>
      <c r="K3850" s="25" t="str">
        <f>INDEX(tblRegions[name],MATCH(J3850,tblRegions[id],0))</f>
        <v>West</v>
      </c>
    </row>
    <row r="3851" spans="1:11" ht="15" customHeight="1" x14ac:dyDescent="0.3">
      <c r="A3851" s="25">
        <f>Raw_Orders!A3851</f>
        <v>3850</v>
      </c>
      <c r="B3851" s="25">
        <f>Raw_Orders!B3851</f>
        <v>4151</v>
      </c>
      <c r="C3851" s="30">
        <f>INT(Raw_Orders!C3851)</f>
        <v>42425</v>
      </c>
      <c r="D3851" s="25">
        <f t="shared" si="180"/>
        <v>2016</v>
      </c>
      <c r="E3851" s="25">
        <f t="shared" si="181"/>
        <v>2</v>
      </c>
      <c r="F3851" s="25" t="str">
        <f t="shared" si="182"/>
        <v>Feb</v>
      </c>
      <c r="G3851" s="25">
        <f>Raw_Orders!G3851</f>
        <v>396</v>
      </c>
      <c r="H3851" s="29">
        <f>Raw_Orders!K3851</f>
        <v>2198.54</v>
      </c>
      <c r="I3851" s="25">
        <f>INDEX(tblAccounts[sales_rep_id],MATCH(B3851,tblAccounts[id],0))</f>
        <v>321950</v>
      </c>
      <c r="J3851" s="25">
        <f>INDEX(tblReps[region_id],MATCH(I3851,tblReps[id],0))</f>
        <v>4</v>
      </c>
      <c r="K3851" s="25" t="str">
        <f>INDEX(tblRegions[name],MATCH(J3851,tblRegions[id],0))</f>
        <v>West</v>
      </c>
    </row>
    <row r="3852" spans="1:11" ht="15" customHeight="1" x14ac:dyDescent="0.3">
      <c r="A3852" s="25">
        <f>Raw_Orders!A3852</f>
        <v>3851</v>
      </c>
      <c r="B3852" s="25">
        <f>Raw_Orders!B3852</f>
        <v>4151</v>
      </c>
      <c r="C3852" s="30">
        <f>INT(Raw_Orders!C3852)</f>
        <v>42455</v>
      </c>
      <c r="D3852" s="25">
        <f t="shared" si="180"/>
        <v>2016</v>
      </c>
      <c r="E3852" s="25">
        <f t="shared" si="181"/>
        <v>3</v>
      </c>
      <c r="F3852" s="25" t="str">
        <f t="shared" si="182"/>
        <v>Mar</v>
      </c>
      <c r="G3852" s="25">
        <f>Raw_Orders!G3852</f>
        <v>357</v>
      </c>
      <c r="H3852" s="29">
        <f>Raw_Orders!K3852</f>
        <v>1954.01</v>
      </c>
      <c r="I3852" s="25">
        <f>INDEX(tblAccounts[sales_rep_id],MATCH(B3852,tblAccounts[id],0))</f>
        <v>321950</v>
      </c>
      <c r="J3852" s="25">
        <f>INDEX(tblReps[region_id],MATCH(I3852,tblReps[id],0))</f>
        <v>4</v>
      </c>
      <c r="K3852" s="25" t="str">
        <f>INDEX(tblRegions[name],MATCH(J3852,tblRegions[id],0))</f>
        <v>West</v>
      </c>
    </row>
    <row r="3853" spans="1:11" ht="15" customHeight="1" x14ac:dyDescent="0.3">
      <c r="A3853" s="25">
        <f>Raw_Orders!A3853</f>
        <v>3852</v>
      </c>
      <c r="B3853" s="25">
        <f>Raw_Orders!B3853</f>
        <v>4151</v>
      </c>
      <c r="C3853" s="30">
        <f>INT(Raw_Orders!C3853)</f>
        <v>42485</v>
      </c>
      <c r="D3853" s="25">
        <f t="shared" si="180"/>
        <v>2016</v>
      </c>
      <c r="E3853" s="25">
        <f t="shared" si="181"/>
        <v>4</v>
      </c>
      <c r="F3853" s="25" t="str">
        <f t="shared" si="182"/>
        <v>Apr</v>
      </c>
      <c r="G3853" s="25">
        <f>Raw_Orders!G3853</f>
        <v>329</v>
      </c>
      <c r="H3853" s="29">
        <f>Raw_Orders!K3853</f>
        <v>1729.25</v>
      </c>
      <c r="I3853" s="25">
        <f>INDEX(tblAccounts[sales_rep_id],MATCH(B3853,tblAccounts[id],0))</f>
        <v>321950</v>
      </c>
      <c r="J3853" s="25">
        <f>INDEX(tblReps[region_id],MATCH(I3853,tblReps[id],0))</f>
        <v>4</v>
      </c>
      <c r="K3853" s="25" t="str">
        <f>INDEX(tblRegions[name],MATCH(J3853,tblRegions[id],0))</f>
        <v>West</v>
      </c>
    </row>
    <row r="3854" spans="1:11" ht="15" customHeight="1" x14ac:dyDescent="0.3">
      <c r="A3854" s="25">
        <f>Raw_Orders!A3854</f>
        <v>3853</v>
      </c>
      <c r="B3854" s="25">
        <f>Raw_Orders!B3854</f>
        <v>4151</v>
      </c>
      <c r="C3854" s="30">
        <f>INT(Raw_Orders!C3854)</f>
        <v>42514</v>
      </c>
      <c r="D3854" s="25">
        <f t="shared" si="180"/>
        <v>2016</v>
      </c>
      <c r="E3854" s="25">
        <f t="shared" si="181"/>
        <v>5</v>
      </c>
      <c r="F3854" s="25" t="str">
        <f t="shared" si="182"/>
        <v>May</v>
      </c>
      <c r="G3854" s="25">
        <f>Raw_Orders!G3854</f>
        <v>320</v>
      </c>
      <c r="H3854" s="29">
        <f>Raw_Orders!K3854</f>
        <v>1718.87</v>
      </c>
      <c r="I3854" s="25">
        <f>INDEX(tblAccounts[sales_rep_id],MATCH(B3854,tblAccounts[id],0))</f>
        <v>321950</v>
      </c>
      <c r="J3854" s="25">
        <f>INDEX(tblReps[region_id],MATCH(I3854,tblReps[id],0))</f>
        <v>4</v>
      </c>
      <c r="K3854" s="25" t="str">
        <f>INDEX(tblRegions[name],MATCH(J3854,tblRegions[id],0))</f>
        <v>West</v>
      </c>
    </row>
    <row r="3855" spans="1:11" ht="15" customHeight="1" x14ac:dyDescent="0.3">
      <c r="A3855" s="25">
        <f>Raw_Orders!A3855</f>
        <v>3854</v>
      </c>
      <c r="B3855" s="25">
        <f>Raw_Orders!B3855</f>
        <v>4151</v>
      </c>
      <c r="C3855" s="30">
        <f>INT(Raw_Orders!C3855)</f>
        <v>42544</v>
      </c>
      <c r="D3855" s="25">
        <f t="shared" si="180"/>
        <v>2016</v>
      </c>
      <c r="E3855" s="25">
        <f t="shared" si="181"/>
        <v>6</v>
      </c>
      <c r="F3855" s="25" t="str">
        <f t="shared" si="182"/>
        <v>Jun</v>
      </c>
      <c r="G3855" s="25">
        <f>Raw_Orders!G3855</f>
        <v>339</v>
      </c>
      <c r="H3855" s="29">
        <f>Raw_Orders!K3855</f>
        <v>1819.82</v>
      </c>
      <c r="I3855" s="25">
        <f>INDEX(tblAccounts[sales_rep_id],MATCH(B3855,tblAccounts[id],0))</f>
        <v>321950</v>
      </c>
      <c r="J3855" s="25">
        <f>INDEX(tblReps[region_id],MATCH(I3855,tblReps[id],0))</f>
        <v>4</v>
      </c>
      <c r="K3855" s="25" t="str">
        <f>INDEX(tblRegions[name],MATCH(J3855,tblRegions[id],0))</f>
        <v>West</v>
      </c>
    </row>
    <row r="3856" spans="1:11" ht="15" customHeight="1" x14ac:dyDescent="0.3">
      <c r="A3856" s="25">
        <f>Raw_Orders!A3856</f>
        <v>3855</v>
      </c>
      <c r="B3856" s="25">
        <f>Raw_Orders!B3856</f>
        <v>4151</v>
      </c>
      <c r="C3856" s="30">
        <f>INT(Raw_Orders!C3856)</f>
        <v>42573</v>
      </c>
      <c r="D3856" s="25">
        <f t="shared" si="180"/>
        <v>2016</v>
      </c>
      <c r="E3856" s="25">
        <f t="shared" si="181"/>
        <v>7</v>
      </c>
      <c r="F3856" s="25" t="str">
        <f t="shared" si="182"/>
        <v>Jul</v>
      </c>
      <c r="G3856" s="25">
        <f>Raw_Orders!G3856</f>
        <v>656</v>
      </c>
      <c r="H3856" s="29">
        <f>Raw_Orders!K3856</f>
        <v>3363.44</v>
      </c>
      <c r="I3856" s="25">
        <f>INDEX(tblAccounts[sales_rep_id],MATCH(B3856,tblAccounts[id],0))</f>
        <v>321950</v>
      </c>
      <c r="J3856" s="25">
        <f>INDEX(tblReps[region_id],MATCH(I3856,tblReps[id],0))</f>
        <v>4</v>
      </c>
      <c r="K3856" s="25" t="str">
        <f>INDEX(tblRegions[name],MATCH(J3856,tblRegions[id],0))</f>
        <v>West</v>
      </c>
    </row>
    <row r="3857" spans="1:11" ht="15" customHeight="1" x14ac:dyDescent="0.3">
      <c r="A3857" s="25">
        <f>Raw_Orders!A3857</f>
        <v>3856</v>
      </c>
      <c r="B3857" s="25">
        <f>Raw_Orders!B3857</f>
        <v>4151</v>
      </c>
      <c r="C3857" s="30">
        <f>INT(Raw_Orders!C3857)</f>
        <v>42602</v>
      </c>
      <c r="D3857" s="25">
        <f t="shared" si="180"/>
        <v>2016</v>
      </c>
      <c r="E3857" s="25">
        <f t="shared" si="181"/>
        <v>8</v>
      </c>
      <c r="F3857" s="25" t="str">
        <f t="shared" si="182"/>
        <v>Aug</v>
      </c>
      <c r="G3857" s="25">
        <f>Raw_Orders!G3857</f>
        <v>560</v>
      </c>
      <c r="H3857" s="29">
        <f>Raw_Orders!K3857</f>
        <v>3450.8</v>
      </c>
      <c r="I3857" s="25">
        <f>INDEX(tblAccounts[sales_rep_id],MATCH(B3857,tblAccounts[id],0))</f>
        <v>321950</v>
      </c>
      <c r="J3857" s="25">
        <f>INDEX(tblReps[region_id],MATCH(I3857,tblReps[id],0))</f>
        <v>4</v>
      </c>
      <c r="K3857" s="25" t="str">
        <f>INDEX(tblRegions[name],MATCH(J3857,tblRegions[id],0))</f>
        <v>West</v>
      </c>
    </row>
    <row r="3858" spans="1:11" ht="15" customHeight="1" x14ac:dyDescent="0.3">
      <c r="A3858" s="25">
        <f>Raw_Orders!A3858</f>
        <v>3857</v>
      </c>
      <c r="B3858" s="25">
        <f>Raw_Orders!B3858</f>
        <v>4151</v>
      </c>
      <c r="C3858" s="30">
        <f>INT(Raw_Orders!C3858)</f>
        <v>42632</v>
      </c>
      <c r="D3858" s="25">
        <f t="shared" si="180"/>
        <v>2016</v>
      </c>
      <c r="E3858" s="25">
        <f t="shared" si="181"/>
        <v>9</v>
      </c>
      <c r="F3858" s="25" t="str">
        <f t="shared" si="182"/>
        <v>Sep</v>
      </c>
      <c r="G3858" s="25">
        <f>Raw_Orders!G3858</f>
        <v>356</v>
      </c>
      <c r="H3858" s="29">
        <f>Raw_Orders!K3858</f>
        <v>1947.94</v>
      </c>
      <c r="I3858" s="25">
        <f>INDEX(tblAccounts[sales_rep_id],MATCH(B3858,tblAccounts[id],0))</f>
        <v>321950</v>
      </c>
      <c r="J3858" s="25">
        <f>INDEX(tblReps[region_id],MATCH(I3858,tblReps[id],0))</f>
        <v>4</v>
      </c>
      <c r="K3858" s="25" t="str">
        <f>INDEX(tblRegions[name],MATCH(J3858,tblRegions[id],0))</f>
        <v>West</v>
      </c>
    </row>
    <row r="3859" spans="1:11" ht="15" customHeight="1" x14ac:dyDescent="0.3">
      <c r="A3859" s="25">
        <f>Raw_Orders!A3859</f>
        <v>3858</v>
      </c>
      <c r="B3859" s="25">
        <f>Raw_Orders!B3859</f>
        <v>4151</v>
      </c>
      <c r="C3859" s="30">
        <f>INT(Raw_Orders!C3859)</f>
        <v>42662</v>
      </c>
      <c r="D3859" s="25">
        <f t="shared" si="180"/>
        <v>2016</v>
      </c>
      <c r="E3859" s="25">
        <f t="shared" si="181"/>
        <v>10</v>
      </c>
      <c r="F3859" s="25" t="str">
        <f t="shared" si="182"/>
        <v>Oct</v>
      </c>
      <c r="G3859" s="25">
        <f>Raw_Orders!G3859</f>
        <v>10186</v>
      </c>
      <c r="H3859" s="29">
        <f>Raw_Orders!K3859</f>
        <v>82163.710000000006</v>
      </c>
      <c r="I3859" s="25">
        <f>INDEX(tblAccounts[sales_rep_id],MATCH(B3859,tblAccounts[id],0))</f>
        <v>321950</v>
      </c>
      <c r="J3859" s="25">
        <f>INDEX(tblReps[region_id],MATCH(I3859,tblReps[id],0))</f>
        <v>4</v>
      </c>
      <c r="K3859" s="25" t="str">
        <f>INDEX(tblRegions[name],MATCH(J3859,tblRegions[id],0))</f>
        <v>West</v>
      </c>
    </row>
    <row r="3860" spans="1:11" ht="15" customHeight="1" x14ac:dyDescent="0.3">
      <c r="A3860" s="25">
        <f>Raw_Orders!A3860</f>
        <v>3859</v>
      </c>
      <c r="B3860" s="25">
        <f>Raw_Orders!B3860</f>
        <v>4151</v>
      </c>
      <c r="C3860" s="30">
        <f>INT(Raw_Orders!C3860)</f>
        <v>42692</v>
      </c>
      <c r="D3860" s="25">
        <f t="shared" si="180"/>
        <v>2016</v>
      </c>
      <c r="E3860" s="25">
        <f t="shared" si="181"/>
        <v>11</v>
      </c>
      <c r="F3860" s="25" t="str">
        <f t="shared" si="182"/>
        <v>Nov</v>
      </c>
      <c r="G3860" s="25">
        <f>Raw_Orders!G3860</f>
        <v>338</v>
      </c>
      <c r="H3860" s="29">
        <f>Raw_Orders!K3860</f>
        <v>1802.92</v>
      </c>
      <c r="I3860" s="25">
        <f>INDEX(tblAccounts[sales_rep_id],MATCH(B3860,tblAccounts[id],0))</f>
        <v>321950</v>
      </c>
      <c r="J3860" s="25">
        <f>INDEX(tblReps[region_id],MATCH(I3860,tblReps[id],0))</f>
        <v>4</v>
      </c>
      <c r="K3860" s="25" t="str">
        <f>INDEX(tblRegions[name],MATCH(J3860,tblRegions[id],0))</f>
        <v>West</v>
      </c>
    </row>
    <row r="3861" spans="1:11" ht="15" customHeight="1" x14ac:dyDescent="0.3">
      <c r="A3861" s="25">
        <f>Raw_Orders!A3861</f>
        <v>3860</v>
      </c>
      <c r="B3861" s="25">
        <f>Raw_Orders!B3861</f>
        <v>4151</v>
      </c>
      <c r="C3861" s="30">
        <f>INT(Raw_Orders!C3861)</f>
        <v>42722</v>
      </c>
      <c r="D3861" s="25">
        <f t="shared" si="180"/>
        <v>2016</v>
      </c>
      <c r="E3861" s="25">
        <f t="shared" si="181"/>
        <v>12</v>
      </c>
      <c r="F3861" s="25" t="str">
        <f t="shared" si="182"/>
        <v>Dec</v>
      </c>
      <c r="G3861" s="25">
        <f>Raw_Orders!G3861</f>
        <v>356</v>
      </c>
      <c r="H3861" s="29">
        <f>Raw_Orders!K3861</f>
        <v>1845.3</v>
      </c>
      <c r="I3861" s="25">
        <f>INDEX(tblAccounts[sales_rep_id],MATCH(B3861,tblAccounts[id],0))</f>
        <v>321950</v>
      </c>
      <c r="J3861" s="25">
        <f>INDEX(tblReps[region_id],MATCH(I3861,tblReps[id],0))</f>
        <v>4</v>
      </c>
      <c r="K3861" s="25" t="str">
        <f>INDEX(tblRegions[name],MATCH(J3861,tblRegions[id],0))</f>
        <v>West</v>
      </c>
    </row>
    <row r="3862" spans="1:11" ht="15" customHeight="1" x14ac:dyDescent="0.3">
      <c r="A3862" s="25">
        <f>Raw_Orders!A3862</f>
        <v>3861</v>
      </c>
      <c r="B3862" s="25">
        <f>Raw_Orders!B3862</f>
        <v>4161</v>
      </c>
      <c r="C3862" s="30">
        <f>INT(Raw_Orders!C3862)</f>
        <v>41629</v>
      </c>
      <c r="D3862" s="25">
        <f t="shared" si="180"/>
        <v>2013</v>
      </c>
      <c r="E3862" s="25">
        <f t="shared" si="181"/>
        <v>12</v>
      </c>
      <c r="F3862" s="25" t="str">
        <f t="shared" si="182"/>
        <v>Dec</v>
      </c>
      <c r="G3862" s="25">
        <f>Raw_Orders!G3862</f>
        <v>518</v>
      </c>
      <c r="H3862" s="29">
        <f>Raw_Orders!K3862</f>
        <v>2619.8200000000002</v>
      </c>
      <c r="I3862" s="25">
        <f>INDEX(tblAccounts[sales_rep_id],MATCH(B3862,tblAccounts[id],0))</f>
        <v>321960</v>
      </c>
      <c r="J3862" s="25">
        <f>INDEX(tblReps[region_id],MATCH(I3862,tblReps[id],0))</f>
        <v>4</v>
      </c>
      <c r="K3862" s="25" t="str">
        <f>INDEX(tblRegions[name],MATCH(J3862,tblRegions[id],0))</f>
        <v>West</v>
      </c>
    </row>
    <row r="3863" spans="1:11" ht="15" customHeight="1" x14ac:dyDescent="0.3">
      <c r="A3863" s="25">
        <f>Raw_Orders!A3863</f>
        <v>3862</v>
      </c>
      <c r="B3863" s="25">
        <f>Raw_Orders!B3863</f>
        <v>4161</v>
      </c>
      <c r="C3863" s="30">
        <f>INT(Raw_Orders!C3863)</f>
        <v>41659</v>
      </c>
      <c r="D3863" s="25">
        <f t="shared" si="180"/>
        <v>2014</v>
      </c>
      <c r="E3863" s="25">
        <f t="shared" si="181"/>
        <v>1</v>
      </c>
      <c r="F3863" s="25" t="str">
        <f t="shared" si="182"/>
        <v>Jan</v>
      </c>
      <c r="G3863" s="25">
        <f>Raw_Orders!G3863</f>
        <v>913</v>
      </c>
      <c r="H3863" s="29">
        <f>Raw_Orders!K3863</f>
        <v>4662.29</v>
      </c>
      <c r="I3863" s="25">
        <f>INDEX(tblAccounts[sales_rep_id],MATCH(B3863,tblAccounts[id],0))</f>
        <v>321960</v>
      </c>
      <c r="J3863" s="25">
        <f>INDEX(tblReps[region_id],MATCH(I3863,tblReps[id],0))</f>
        <v>4</v>
      </c>
      <c r="K3863" s="25" t="str">
        <f>INDEX(tblRegions[name],MATCH(J3863,tblRegions[id],0))</f>
        <v>West</v>
      </c>
    </row>
    <row r="3864" spans="1:11" ht="15" customHeight="1" x14ac:dyDescent="0.3">
      <c r="A3864" s="25">
        <f>Raw_Orders!A3864</f>
        <v>3863</v>
      </c>
      <c r="B3864" s="25">
        <f>Raw_Orders!B3864</f>
        <v>4161</v>
      </c>
      <c r="C3864" s="30">
        <f>INT(Raw_Orders!C3864)</f>
        <v>41689</v>
      </c>
      <c r="D3864" s="25">
        <f t="shared" si="180"/>
        <v>2014</v>
      </c>
      <c r="E3864" s="25">
        <f t="shared" si="181"/>
        <v>2</v>
      </c>
      <c r="F3864" s="25" t="str">
        <f t="shared" si="182"/>
        <v>Feb</v>
      </c>
      <c r="G3864" s="25">
        <f>Raw_Orders!G3864</f>
        <v>521</v>
      </c>
      <c r="H3864" s="29">
        <f>Raw_Orders!K3864</f>
        <v>2687.98</v>
      </c>
      <c r="I3864" s="25">
        <f>INDEX(tblAccounts[sales_rep_id],MATCH(B3864,tblAccounts[id],0))</f>
        <v>321960</v>
      </c>
      <c r="J3864" s="25">
        <f>INDEX(tblReps[region_id],MATCH(I3864,tblReps[id],0))</f>
        <v>4</v>
      </c>
      <c r="K3864" s="25" t="str">
        <f>INDEX(tblRegions[name],MATCH(J3864,tblRegions[id],0))</f>
        <v>West</v>
      </c>
    </row>
    <row r="3865" spans="1:11" ht="15" customHeight="1" x14ac:dyDescent="0.3">
      <c r="A3865" s="25">
        <f>Raw_Orders!A3865</f>
        <v>3864</v>
      </c>
      <c r="B3865" s="25">
        <f>Raw_Orders!B3865</f>
        <v>4161</v>
      </c>
      <c r="C3865" s="30">
        <f>INT(Raw_Orders!C3865)</f>
        <v>41719</v>
      </c>
      <c r="D3865" s="25">
        <f t="shared" si="180"/>
        <v>2014</v>
      </c>
      <c r="E3865" s="25">
        <f t="shared" si="181"/>
        <v>3</v>
      </c>
      <c r="F3865" s="25" t="str">
        <f t="shared" si="182"/>
        <v>Mar</v>
      </c>
      <c r="G3865" s="25">
        <f>Raw_Orders!G3865</f>
        <v>511</v>
      </c>
      <c r="H3865" s="29">
        <f>Raw_Orders!K3865</f>
        <v>2565.54</v>
      </c>
      <c r="I3865" s="25">
        <f>INDEX(tblAccounts[sales_rep_id],MATCH(B3865,tblAccounts[id],0))</f>
        <v>321960</v>
      </c>
      <c r="J3865" s="25">
        <f>INDEX(tblReps[region_id],MATCH(I3865,tblReps[id],0))</f>
        <v>4</v>
      </c>
      <c r="K3865" s="25" t="str">
        <f>INDEX(tblRegions[name],MATCH(J3865,tblRegions[id],0))</f>
        <v>West</v>
      </c>
    </row>
    <row r="3866" spans="1:11" ht="15" customHeight="1" x14ac:dyDescent="0.3">
      <c r="A3866" s="25">
        <f>Raw_Orders!A3866</f>
        <v>3865</v>
      </c>
      <c r="B3866" s="25">
        <f>Raw_Orders!B3866</f>
        <v>4161</v>
      </c>
      <c r="C3866" s="30">
        <f>INT(Raw_Orders!C3866)</f>
        <v>41749</v>
      </c>
      <c r="D3866" s="25">
        <f t="shared" si="180"/>
        <v>2014</v>
      </c>
      <c r="E3866" s="25">
        <f t="shared" si="181"/>
        <v>4</v>
      </c>
      <c r="F3866" s="25" t="str">
        <f t="shared" si="182"/>
        <v>Apr</v>
      </c>
      <c r="G3866" s="25">
        <f>Raw_Orders!G3866</f>
        <v>534</v>
      </c>
      <c r="H3866" s="29">
        <f>Raw_Orders!K3866</f>
        <v>2724.11</v>
      </c>
      <c r="I3866" s="25">
        <f>INDEX(tblAccounts[sales_rep_id],MATCH(B3866,tblAccounts[id],0))</f>
        <v>321960</v>
      </c>
      <c r="J3866" s="25">
        <f>INDEX(tblReps[region_id],MATCH(I3866,tblReps[id],0))</f>
        <v>4</v>
      </c>
      <c r="K3866" s="25" t="str">
        <f>INDEX(tblRegions[name],MATCH(J3866,tblRegions[id],0))</f>
        <v>West</v>
      </c>
    </row>
    <row r="3867" spans="1:11" ht="15" customHeight="1" x14ac:dyDescent="0.3">
      <c r="A3867" s="25">
        <f>Raw_Orders!A3867</f>
        <v>3866</v>
      </c>
      <c r="B3867" s="25">
        <f>Raw_Orders!B3867</f>
        <v>4161</v>
      </c>
      <c r="C3867" s="30">
        <f>INT(Raw_Orders!C3867)</f>
        <v>41778</v>
      </c>
      <c r="D3867" s="25">
        <f t="shared" si="180"/>
        <v>2014</v>
      </c>
      <c r="E3867" s="25">
        <f t="shared" si="181"/>
        <v>5</v>
      </c>
      <c r="F3867" s="25" t="str">
        <f t="shared" si="182"/>
        <v>May</v>
      </c>
      <c r="G3867" s="25">
        <f>Raw_Orders!G3867</f>
        <v>513</v>
      </c>
      <c r="H3867" s="29">
        <f>Raw_Orders!K3867</f>
        <v>2563</v>
      </c>
      <c r="I3867" s="25">
        <f>INDEX(tblAccounts[sales_rep_id],MATCH(B3867,tblAccounts[id],0))</f>
        <v>321960</v>
      </c>
      <c r="J3867" s="25">
        <f>INDEX(tblReps[region_id],MATCH(I3867,tblReps[id],0))</f>
        <v>4</v>
      </c>
      <c r="K3867" s="25" t="str">
        <f>INDEX(tblRegions[name],MATCH(J3867,tblRegions[id],0))</f>
        <v>West</v>
      </c>
    </row>
    <row r="3868" spans="1:11" ht="15" customHeight="1" x14ac:dyDescent="0.3">
      <c r="A3868" s="25">
        <f>Raw_Orders!A3868</f>
        <v>3867</v>
      </c>
      <c r="B3868" s="25">
        <f>Raw_Orders!B3868</f>
        <v>4161</v>
      </c>
      <c r="C3868" s="30">
        <f>INT(Raw_Orders!C3868)</f>
        <v>41807</v>
      </c>
      <c r="D3868" s="25">
        <f t="shared" si="180"/>
        <v>2014</v>
      </c>
      <c r="E3868" s="25">
        <f t="shared" si="181"/>
        <v>6</v>
      </c>
      <c r="F3868" s="25" t="str">
        <f t="shared" si="182"/>
        <v>Jun</v>
      </c>
      <c r="G3868" s="25">
        <f>Raw_Orders!G3868</f>
        <v>595</v>
      </c>
      <c r="H3868" s="29">
        <f>Raw_Orders!K3868</f>
        <v>3126.55</v>
      </c>
      <c r="I3868" s="25">
        <f>INDEX(tblAccounts[sales_rep_id],MATCH(B3868,tblAccounts[id],0))</f>
        <v>321960</v>
      </c>
      <c r="J3868" s="25">
        <f>INDEX(tblReps[region_id],MATCH(I3868,tblReps[id],0))</f>
        <v>4</v>
      </c>
      <c r="K3868" s="25" t="str">
        <f>INDEX(tblRegions[name],MATCH(J3868,tblRegions[id],0))</f>
        <v>West</v>
      </c>
    </row>
    <row r="3869" spans="1:11" ht="15" customHeight="1" x14ac:dyDescent="0.3">
      <c r="A3869" s="25">
        <f>Raw_Orders!A3869</f>
        <v>3868</v>
      </c>
      <c r="B3869" s="25">
        <f>Raw_Orders!B3869</f>
        <v>4161</v>
      </c>
      <c r="C3869" s="30">
        <f>INT(Raw_Orders!C3869)</f>
        <v>41837</v>
      </c>
      <c r="D3869" s="25">
        <f t="shared" si="180"/>
        <v>2014</v>
      </c>
      <c r="E3869" s="25">
        <f t="shared" si="181"/>
        <v>7</v>
      </c>
      <c r="F3869" s="25" t="str">
        <f t="shared" si="182"/>
        <v>Jul</v>
      </c>
      <c r="G3869" s="25">
        <f>Raw_Orders!G3869</f>
        <v>517</v>
      </c>
      <c r="H3869" s="29">
        <f>Raw_Orders!K3869</f>
        <v>2667.47</v>
      </c>
      <c r="I3869" s="25">
        <f>INDEX(tblAccounts[sales_rep_id],MATCH(B3869,tblAccounts[id],0))</f>
        <v>321960</v>
      </c>
      <c r="J3869" s="25">
        <f>INDEX(tblReps[region_id],MATCH(I3869,tblReps[id],0))</f>
        <v>4</v>
      </c>
      <c r="K3869" s="25" t="str">
        <f>INDEX(tblRegions[name],MATCH(J3869,tblRegions[id],0))</f>
        <v>West</v>
      </c>
    </row>
    <row r="3870" spans="1:11" ht="15" customHeight="1" x14ac:dyDescent="0.3">
      <c r="A3870" s="25">
        <f>Raw_Orders!A3870</f>
        <v>3869</v>
      </c>
      <c r="B3870" s="25">
        <f>Raw_Orders!B3870</f>
        <v>4161</v>
      </c>
      <c r="C3870" s="30">
        <f>INT(Raw_Orders!C3870)</f>
        <v>41867</v>
      </c>
      <c r="D3870" s="25">
        <f t="shared" si="180"/>
        <v>2014</v>
      </c>
      <c r="E3870" s="25">
        <f t="shared" si="181"/>
        <v>8</v>
      </c>
      <c r="F3870" s="25" t="str">
        <f t="shared" si="182"/>
        <v>Aug</v>
      </c>
      <c r="G3870" s="25">
        <f>Raw_Orders!G3870</f>
        <v>515</v>
      </c>
      <c r="H3870" s="29">
        <f>Raw_Orders!K3870</f>
        <v>2632.45</v>
      </c>
      <c r="I3870" s="25">
        <f>INDEX(tblAccounts[sales_rep_id],MATCH(B3870,tblAccounts[id],0))</f>
        <v>321960</v>
      </c>
      <c r="J3870" s="25">
        <f>INDEX(tblReps[region_id],MATCH(I3870,tblReps[id],0))</f>
        <v>4</v>
      </c>
      <c r="K3870" s="25" t="str">
        <f>INDEX(tblRegions[name],MATCH(J3870,tblRegions[id],0))</f>
        <v>West</v>
      </c>
    </row>
    <row r="3871" spans="1:11" ht="15" customHeight="1" x14ac:dyDescent="0.3">
      <c r="A3871" s="25">
        <f>Raw_Orders!A3871</f>
        <v>3870</v>
      </c>
      <c r="B3871" s="25">
        <f>Raw_Orders!B3871</f>
        <v>4161</v>
      </c>
      <c r="C3871" s="30">
        <f>INT(Raw_Orders!C3871)</f>
        <v>41896</v>
      </c>
      <c r="D3871" s="25">
        <f t="shared" si="180"/>
        <v>2014</v>
      </c>
      <c r="E3871" s="25">
        <f t="shared" si="181"/>
        <v>9</v>
      </c>
      <c r="F3871" s="25" t="str">
        <f t="shared" si="182"/>
        <v>Sep</v>
      </c>
      <c r="G3871" s="25">
        <f>Raw_Orders!G3871</f>
        <v>629</v>
      </c>
      <c r="H3871" s="29">
        <f>Raw_Orders!K3871</f>
        <v>3369.38</v>
      </c>
      <c r="I3871" s="25">
        <f>INDEX(tblAccounts[sales_rep_id],MATCH(B3871,tblAccounts[id],0))</f>
        <v>321960</v>
      </c>
      <c r="J3871" s="25">
        <f>INDEX(tblReps[region_id],MATCH(I3871,tblReps[id],0))</f>
        <v>4</v>
      </c>
      <c r="K3871" s="25" t="str">
        <f>INDEX(tblRegions[name],MATCH(J3871,tblRegions[id],0))</f>
        <v>West</v>
      </c>
    </row>
    <row r="3872" spans="1:11" ht="15" customHeight="1" x14ac:dyDescent="0.3">
      <c r="A3872" s="25">
        <f>Raw_Orders!A3872</f>
        <v>3871</v>
      </c>
      <c r="B3872" s="25">
        <f>Raw_Orders!B3872</f>
        <v>4161</v>
      </c>
      <c r="C3872" s="30">
        <f>INT(Raw_Orders!C3872)</f>
        <v>41926</v>
      </c>
      <c r="D3872" s="25">
        <f t="shared" si="180"/>
        <v>2014</v>
      </c>
      <c r="E3872" s="25">
        <f t="shared" si="181"/>
        <v>10</v>
      </c>
      <c r="F3872" s="25" t="str">
        <f t="shared" si="182"/>
        <v>Oct</v>
      </c>
      <c r="G3872" s="25">
        <f>Raw_Orders!G3872</f>
        <v>500</v>
      </c>
      <c r="H3872" s="29">
        <f>Raw_Orders!K3872</f>
        <v>2512.52</v>
      </c>
      <c r="I3872" s="25">
        <f>INDEX(tblAccounts[sales_rep_id],MATCH(B3872,tblAccounts[id],0))</f>
        <v>321960</v>
      </c>
      <c r="J3872" s="25">
        <f>INDEX(tblReps[region_id],MATCH(I3872,tblReps[id],0))</f>
        <v>4</v>
      </c>
      <c r="K3872" s="25" t="str">
        <f>INDEX(tblRegions[name],MATCH(J3872,tblRegions[id],0))</f>
        <v>West</v>
      </c>
    </row>
    <row r="3873" spans="1:11" ht="15" customHeight="1" x14ac:dyDescent="0.3">
      <c r="A3873" s="25">
        <f>Raw_Orders!A3873</f>
        <v>3872</v>
      </c>
      <c r="B3873" s="25">
        <f>Raw_Orders!B3873</f>
        <v>4161</v>
      </c>
      <c r="C3873" s="30">
        <f>INT(Raw_Orders!C3873)</f>
        <v>41955</v>
      </c>
      <c r="D3873" s="25">
        <f t="shared" si="180"/>
        <v>2014</v>
      </c>
      <c r="E3873" s="25">
        <f t="shared" si="181"/>
        <v>11</v>
      </c>
      <c r="F3873" s="25" t="str">
        <f t="shared" si="182"/>
        <v>Nov</v>
      </c>
      <c r="G3873" s="25">
        <f>Raw_Orders!G3873</f>
        <v>541</v>
      </c>
      <c r="H3873" s="29">
        <f>Raw_Orders!K3873</f>
        <v>2788.37</v>
      </c>
      <c r="I3873" s="25">
        <f>INDEX(tblAccounts[sales_rep_id],MATCH(B3873,tblAccounts[id],0))</f>
        <v>321960</v>
      </c>
      <c r="J3873" s="25">
        <f>INDEX(tblReps[region_id],MATCH(I3873,tblReps[id],0))</f>
        <v>4</v>
      </c>
      <c r="K3873" s="25" t="str">
        <f>INDEX(tblRegions[name],MATCH(J3873,tblRegions[id],0))</f>
        <v>West</v>
      </c>
    </row>
    <row r="3874" spans="1:11" ht="15" customHeight="1" x14ac:dyDescent="0.3">
      <c r="A3874" s="25">
        <f>Raw_Orders!A3874</f>
        <v>3873</v>
      </c>
      <c r="B3874" s="25">
        <f>Raw_Orders!B3874</f>
        <v>4161</v>
      </c>
      <c r="C3874" s="30">
        <f>INT(Raw_Orders!C3874)</f>
        <v>41984</v>
      </c>
      <c r="D3874" s="25">
        <f t="shared" si="180"/>
        <v>2014</v>
      </c>
      <c r="E3874" s="25">
        <f t="shared" si="181"/>
        <v>12</v>
      </c>
      <c r="F3874" s="25" t="str">
        <f t="shared" si="182"/>
        <v>Dec</v>
      </c>
      <c r="G3874" s="25">
        <f>Raw_Orders!G3874</f>
        <v>516</v>
      </c>
      <c r="H3874" s="29">
        <f>Raw_Orders!K3874</f>
        <v>2583.6</v>
      </c>
      <c r="I3874" s="25">
        <f>INDEX(tblAccounts[sales_rep_id],MATCH(B3874,tblAccounts[id],0))</f>
        <v>321960</v>
      </c>
      <c r="J3874" s="25">
        <f>INDEX(tblReps[region_id],MATCH(I3874,tblReps[id],0))</f>
        <v>4</v>
      </c>
      <c r="K3874" s="25" t="str">
        <f>INDEX(tblRegions[name],MATCH(J3874,tblRegions[id],0))</f>
        <v>West</v>
      </c>
    </row>
    <row r="3875" spans="1:11" ht="15" customHeight="1" x14ac:dyDescent="0.3">
      <c r="A3875" s="25">
        <f>Raw_Orders!A3875</f>
        <v>3874</v>
      </c>
      <c r="B3875" s="25">
        <f>Raw_Orders!B3875</f>
        <v>4161</v>
      </c>
      <c r="C3875" s="30">
        <f>INT(Raw_Orders!C3875)</f>
        <v>42014</v>
      </c>
      <c r="D3875" s="25">
        <f t="shared" si="180"/>
        <v>2015</v>
      </c>
      <c r="E3875" s="25">
        <f t="shared" si="181"/>
        <v>1</v>
      </c>
      <c r="F3875" s="25" t="str">
        <f t="shared" si="182"/>
        <v>Jan</v>
      </c>
      <c r="G3875" s="25">
        <f>Raw_Orders!G3875</f>
        <v>512</v>
      </c>
      <c r="H3875" s="29">
        <f>Raw_Orders!K3875</f>
        <v>2598.6999999999998</v>
      </c>
      <c r="I3875" s="25">
        <f>INDEX(tblAccounts[sales_rep_id],MATCH(B3875,tblAccounts[id],0))</f>
        <v>321960</v>
      </c>
      <c r="J3875" s="25">
        <f>INDEX(tblReps[region_id],MATCH(I3875,tblReps[id],0))</f>
        <v>4</v>
      </c>
      <c r="K3875" s="25" t="str">
        <f>INDEX(tblRegions[name],MATCH(J3875,tblRegions[id],0))</f>
        <v>West</v>
      </c>
    </row>
    <row r="3876" spans="1:11" ht="15" customHeight="1" x14ac:dyDescent="0.3">
      <c r="A3876" s="25">
        <f>Raw_Orders!A3876</f>
        <v>3875</v>
      </c>
      <c r="B3876" s="25">
        <f>Raw_Orders!B3876</f>
        <v>4161</v>
      </c>
      <c r="C3876" s="30">
        <f>INT(Raw_Orders!C3876)</f>
        <v>42043</v>
      </c>
      <c r="D3876" s="25">
        <f t="shared" si="180"/>
        <v>2015</v>
      </c>
      <c r="E3876" s="25">
        <f t="shared" si="181"/>
        <v>2</v>
      </c>
      <c r="F3876" s="25" t="str">
        <f t="shared" si="182"/>
        <v>Feb</v>
      </c>
      <c r="G3876" s="25">
        <f>Raw_Orders!G3876</f>
        <v>544</v>
      </c>
      <c r="H3876" s="29">
        <f>Raw_Orders!K3876</f>
        <v>2862.75</v>
      </c>
      <c r="I3876" s="25">
        <f>INDEX(tblAccounts[sales_rep_id],MATCH(B3876,tblAccounts[id],0))</f>
        <v>321960</v>
      </c>
      <c r="J3876" s="25">
        <f>INDEX(tblReps[region_id],MATCH(I3876,tblReps[id],0))</f>
        <v>4</v>
      </c>
      <c r="K3876" s="25" t="str">
        <f>INDEX(tblRegions[name],MATCH(J3876,tblRegions[id],0))</f>
        <v>West</v>
      </c>
    </row>
    <row r="3877" spans="1:11" ht="15" customHeight="1" x14ac:dyDescent="0.3">
      <c r="A3877" s="25">
        <f>Raw_Orders!A3877</f>
        <v>3876</v>
      </c>
      <c r="B3877" s="25">
        <f>Raw_Orders!B3877</f>
        <v>4161</v>
      </c>
      <c r="C3877" s="30">
        <f>INT(Raw_Orders!C3877)</f>
        <v>42073</v>
      </c>
      <c r="D3877" s="25">
        <f t="shared" si="180"/>
        <v>2015</v>
      </c>
      <c r="E3877" s="25">
        <f t="shared" si="181"/>
        <v>3</v>
      </c>
      <c r="F3877" s="25" t="str">
        <f t="shared" si="182"/>
        <v>Mar</v>
      </c>
      <c r="G3877" s="25">
        <f>Raw_Orders!G3877</f>
        <v>567</v>
      </c>
      <c r="H3877" s="29">
        <f>Raw_Orders!K3877</f>
        <v>3029.65</v>
      </c>
      <c r="I3877" s="25">
        <f>INDEX(tblAccounts[sales_rep_id],MATCH(B3877,tblAccounts[id],0))</f>
        <v>321960</v>
      </c>
      <c r="J3877" s="25">
        <f>INDEX(tblReps[region_id],MATCH(I3877,tblReps[id],0))</f>
        <v>4</v>
      </c>
      <c r="K3877" s="25" t="str">
        <f>INDEX(tblRegions[name],MATCH(J3877,tblRegions[id],0))</f>
        <v>West</v>
      </c>
    </row>
    <row r="3878" spans="1:11" ht="15" customHeight="1" x14ac:dyDescent="0.3">
      <c r="A3878" s="25">
        <f>Raw_Orders!A3878</f>
        <v>3877</v>
      </c>
      <c r="B3878" s="25">
        <f>Raw_Orders!B3878</f>
        <v>4161</v>
      </c>
      <c r="C3878" s="30">
        <f>INT(Raw_Orders!C3878)</f>
        <v>42103</v>
      </c>
      <c r="D3878" s="25">
        <f t="shared" si="180"/>
        <v>2015</v>
      </c>
      <c r="E3878" s="25">
        <f t="shared" si="181"/>
        <v>4</v>
      </c>
      <c r="F3878" s="25" t="str">
        <f t="shared" si="182"/>
        <v>Apr</v>
      </c>
      <c r="G3878" s="25">
        <f>Raw_Orders!G3878</f>
        <v>498</v>
      </c>
      <c r="H3878" s="29">
        <f>Raw_Orders!K3878</f>
        <v>2485.02</v>
      </c>
      <c r="I3878" s="25">
        <f>INDEX(tblAccounts[sales_rep_id],MATCH(B3878,tblAccounts[id],0))</f>
        <v>321960</v>
      </c>
      <c r="J3878" s="25">
        <f>INDEX(tblReps[region_id],MATCH(I3878,tblReps[id],0))</f>
        <v>4</v>
      </c>
      <c r="K3878" s="25" t="str">
        <f>INDEX(tblRegions[name],MATCH(J3878,tblRegions[id],0))</f>
        <v>West</v>
      </c>
    </row>
    <row r="3879" spans="1:11" ht="15" customHeight="1" x14ac:dyDescent="0.3">
      <c r="A3879" s="25">
        <f>Raw_Orders!A3879</f>
        <v>3878</v>
      </c>
      <c r="B3879" s="25">
        <f>Raw_Orders!B3879</f>
        <v>4161</v>
      </c>
      <c r="C3879" s="30">
        <f>INT(Raw_Orders!C3879)</f>
        <v>42132</v>
      </c>
      <c r="D3879" s="25">
        <f t="shared" si="180"/>
        <v>2015</v>
      </c>
      <c r="E3879" s="25">
        <f t="shared" si="181"/>
        <v>5</v>
      </c>
      <c r="F3879" s="25" t="str">
        <f t="shared" si="182"/>
        <v>May</v>
      </c>
      <c r="G3879" s="25">
        <f>Raw_Orders!G3879</f>
        <v>519</v>
      </c>
      <c r="H3879" s="29">
        <f>Raw_Orders!K3879</f>
        <v>2622.33</v>
      </c>
      <c r="I3879" s="25">
        <f>INDEX(tblAccounts[sales_rep_id],MATCH(B3879,tblAccounts[id],0))</f>
        <v>321960</v>
      </c>
      <c r="J3879" s="25">
        <f>INDEX(tblReps[region_id],MATCH(I3879,tblReps[id],0))</f>
        <v>4</v>
      </c>
      <c r="K3879" s="25" t="str">
        <f>INDEX(tblRegions[name],MATCH(J3879,tblRegions[id],0))</f>
        <v>West</v>
      </c>
    </row>
    <row r="3880" spans="1:11" ht="15" customHeight="1" x14ac:dyDescent="0.3">
      <c r="A3880" s="25">
        <f>Raw_Orders!A3880</f>
        <v>3879</v>
      </c>
      <c r="B3880" s="25">
        <f>Raw_Orders!B3880</f>
        <v>4161</v>
      </c>
      <c r="C3880" s="30">
        <f>INT(Raw_Orders!C3880)</f>
        <v>42162</v>
      </c>
      <c r="D3880" s="25">
        <f t="shared" si="180"/>
        <v>2015</v>
      </c>
      <c r="E3880" s="25">
        <f t="shared" si="181"/>
        <v>6</v>
      </c>
      <c r="F3880" s="25" t="str">
        <f t="shared" si="182"/>
        <v>Jun</v>
      </c>
      <c r="G3880" s="25">
        <f>Raw_Orders!G3880</f>
        <v>535</v>
      </c>
      <c r="H3880" s="29">
        <f>Raw_Orders!K3880</f>
        <v>2768.53</v>
      </c>
      <c r="I3880" s="25">
        <f>INDEX(tblAccounts[sales_rep_id],MATCH(B3880,tblAccounts[id],0))</f>
        <v>321960</v>
      </c>
      <c r="J3880" s="25">
        <f>INDEX(tblReps[region_id],MATCH(I3880,tblReps[id],0))</f>
        <v>4</v>
      </c>
      <c r="K3880" s="25" t="str">
        <f>INDEX(tblRegions[name],MATCH(J3880,tblRegions[id],0))</f>
        <v>West</v>
      </c>
    </row>
    <row r="3881" spans="1:11" ht="15" customHeight="1" x14ac:dyDescent="0.3">
      <c r="A3881" s="25">
        <f>Raw_Orders!A3881</f>
        <v>3880</v>
      </c>
      <c r="B3881" s="25">
        <f>Raw_Orders!B3881</f>
        <v>4161</v>
      </c>
      <c r="C3881" s="30">
        <f>INT(Raw_Orders!C3881)</f>
        <v>42192</v>
      </c>
      <c r="D3881" s="25">
        <f t="shared" si="180"/>
        <v>2015</v>
      </c>
      <c r="E3881" s="25">
        <f t="shared" si="181"/>
        <v>7</v>
      </c>
      <c r="F3881" s="25" t="str">
        <f t="shared" si="182"/>
        <v>Jul</v>
      </c>
      <c r="G3881" s="25">
        <f>Raw_Orders!G3881</f>
        <v>524</v>
      </c>
      <c r="H3881" s="29">
        <f>Raw_Orders!K3881</f>
        <v>2684.17</v>
      </c>
      <c r="I3881" s="25">
        <f>INDEX(tblAccounts[sales_rep_id],MATCH(B3881,tblAccounts[id],0))</f>
        <v>321960</v>
      </c>
      <c r="J3881" s="25">
        <f>INDEX(tblReps[region_id],MATCH(I3881,tblReps[id],0))</f>
        <v>4</v>
      </c>
      <c r="K3881" s="25" t="str">
        <f>INDEX(tblRegions[name],MATCH(J3881,tblRegions[id],0))</f>
        <v>West</v>
      </c>
    </row>
    <row r="3882" spans="1:11" ht="15" customHeight="1" x14ac:dyDescent="0.3">
      <c r="A3882" s="25">
        <f>Raw_Orders!A3882</f>
        <v>3881</v>
      </c>
      <c r="B3882" s="25">
        <f>Raw_Orders!B3882</f>
        <v>4161</v>
      </c>
      <c r="C3882" s="30">
        <f>INT(Raw_Orders!C3882)</f>
        <v>42221</v>
      </c>
      <c r="D3882" s="25">
        <f t="shared" si="180"/>
        <v>2015</v>
      </c>
      <c r="E3882" s="25">
        <f t="shared" si="181"/>
        <v>8</v>
      </c>
      <c r="F3882" s="25" t="str">
        <f t="shared" si="182"/>
        <v>Aug</v>
      </c>
      <c r="G3882" s="25">
        <f>Raw_Orders!G3882</f>
        <v>524</v>
      </c>
      <c r="H3882" s="29">
        <f>Raw_Orders!K3882</f>
        <v>2680.45</v>
      </c>
      <c r="I3882" s="25">
        <f>INDEX(tblAccounts[sales_rep_id],MATCH(B3882,tblAccounts[id],0))</f>
        <v>321960</v>
      </c>
      <c r="J3882" s="25">
        <f>INDEX(tblReps[region_id],MATCH(I3882,tblReps[id],0))</f>
        <v>4</v>
      </c>
      <c r="K3882" s="25" t="str">
        <f>INDEX(tblRegions[name],MATCH(J3882,tblRegions[id],0))</f>
        <v>West</v>
      </c>
    </row>
    <row r="3883" spans="1:11" ht="15" customHeight="1" x14ac:dyDescent="0.3">
      <c r="A3883" s="25">
        <f>Raw_Orders!A3883</f>
        <v>3882</v>
      </c>
      <c r="B3883" s="25">
        <f>Raw_Orders!B3883</f>
        <v>4161</v>
      </c>
      <c r="C3883" s="30">
        <f>INT(Raw_Orders!C3883)</f>
        <v>42250</v>
      </c>
      <c r="D3883" s="25">
        <f t="shared" si="180"/>
        <v>2015</v>
      </c>
      <c r="E3883" s="25">
        <f t="shared" si="181"/>
        <v>9</v>
      </c>
      <c r="F3883" s="25" t="str">
        <f t="shared" si="182"/>
        <v>Sep</v>
      </c>
      <c r="G3883" s="25">
        <f>Raw_Orders!G3883</f>
        <v>550</v>
      </c>
      <c r="H3883" s="29">
        <f>Raw_Orders!K3883</f>
        <v>2843.4</v>
      </c>
      <c r="I3883" s="25">
        <f>INDEX(tblAccounts[sales_rep_id],MATCH(B3883,tblAccounts[id],0))</f>
        <v>321960</v>
      </c>
      <c r="J3883" s="25">
        <f>INDEX(tblReps[region_id],MATCH(I3883,tblReps[id],0))</f>
        <v>4</v>
      </c>
      <c r="K3883" s="25" t="str">
        <f>INDEX(tblRegions[name],MATCH(J3883,tblRegions[id],0))</f>
        <v>West</v>
      </c>
    </row>
    <row r="3884" spans="1:11" ht="15" customHeight="1" x14ac:dyDescent="0.3">
      <c r="A3884" s="25">
        <f>Raw_Orders!A3884</f>
        <v>3883</v>
      </c>
      <c r="B3884" s="25">
        <f>Raw_Orders!B3884</f>
        <v>4161</v>
      </c>
      <c r="C3884" s="30">
        <f>INT(Raw_Orders!C3884)</f>
        <v>42280</v>
      </c>
      <c r="D3884" s="25">
        <f t="shared" si="180"/>
        <v>2015</v>
      </c>
      <c r="E3884" s="25">
        <f t="shared" si="181"/>
        <v>10</v>
      </c>
      <c r="F3884" s="25" t="str">
        <f t="shared" si="182"/>
        <v>Oct</v>
      </c>
      <c r="G3884" s="25">
        <f>Raw_Orders!G3884</f>
        <v>527</v>
      </c>
      <c r="H3884" s="29">
        <f>Raw_Orders!K3884</f>
        <v>2698.59</v>
      </c>
      <c r="I3884" s="25">
        <f>INDEX(tblAccounts[sales_rep_id],MATCH(B3884,tblAccounts[id],0))</f>
        <v>321960</v>
      </c>
      <c r="J3884" s="25">
        <f>INDEX(tblReps[region_id],MATCH(I3884,tblReps[id],0))</f>
        <v>4</v>
      </c>
      <c r="K3884" s="25" t="str">
        <f>INDEX(tblRegions[name],MATCH(J3884,tblRegions[id],0))</f>
        <v>West</v>
      </c>
    </row>
    <row r="3885" spans="1:11" ht="15" customHeight="1" x14ac:dyDescent="0.3">
      <c r="A3885" s="25">
        <f>Raw_Orders!A3885</f>
        <v>3884</v>
      </c>
      <c r="B3885" s="25">
        <f>Raw_Orders!B3885</f>
        <v>4161</v>
      </c>
      <c r="C3885" s="30">
        <f>INT(Raw_Orders!C3885)</f>
        <v>42309</v>
      </c>
      <c r="D3885" s="25">
        <f t="shared" si="180"/>
        <v>2015</v>
      </c>
      <c r="E3885" s="25">
        <f t="shared" si="181"/>
        <v>11</v>
      </c>
      <c r="F3885" s="25" t="str">
        <f t="shared" si="182"/>
        <v>Nov</v>
      </c>
      <c r="G3885" s="25">
        <f>Raw_Orders!G3885</f>
        <v>514</v>
      </c>
      <c r="H3885" s="29">
        <f>Raw_Orders!K3885</f>
        <v>2636.85</v>
      </c>
      <c r="I3885" s="25">
        <f>INDEX(tblAccounts[sales_rep_id],MATCH(B3885,tblAccounts[id],0))</f>
        <v>321960</v>
      </c>
      <c r="J3885" s="25">
        <f>INDEX(tblReps[region_id],MATCH(I3885,tblReps[id],0))</f>
        <v>4</v>
      </c>
      <c r="K3885" s="25" t="str">
        <f>INDEX(tblRegions[name],MATCH(J3885,tblRegions[id],0))</f>
        <v>West</v>
      </c>
    </row>
    <row r="3886" spans="1:11" ht="15" customHeight="1" x14ac:dyDescent="0.3">
      <c r="A3886" s="25">
        <f>Raw_Orders!A3886</f>
        <v>3885</v>
      </c>
      <c r="B3886" s="25">
        <f>Raw_Orders!B3886</f>
        <v>4161</v>
      </c>
      <c r="C3886" s="30">
        <f>INT(Raw_Orders!C3886)</f>
        <v>42338</v>
      </c>
      <c r="D3886" s="25">
        <f t="shared" si="180"/>
        <v>2015</v>
      </c>
      <c r="E3886" s="25">
        <f t="shared" si="181"/>
        <v>11</v>
      </c>
      <c r="F3886" s="25" t="str">
        <f t="shared" si="182"/>
        <v>Nov</v>
      </c>
      <c r="G3886" s="25">
        <f>Raw_Orders!G3886</f>
        <v>563</v>
      </c>
      <c r="H3886" s="29">
        <f>Raw_Orders!K3886</f>
        <v>2908.15</v>
      </c>
      <c r="I3886" s="25">
        <f>INDEX(tblAccounts[sales_rep_id],MATCH(B3886,tblAccounts[id],0))</f>
        <v>321960</v>
      </c>
      <c r="J3886" s="25">
        <f>INDEX(tblReps[region_id],MATCH(I3886,tblReps[id],0))</f>
        <v>4</v>
      </c>
      <c r="K3886" s="25" t="str">
        <f>INDEX(tblRegions[name],MATCH(J3886,tblRegions[id],0))</f>
        <v>West</v>
      </c>
    </row>
    <row r="3887" spans="1:11" ht="15" customHeight="1" x14ac:dyDescent="0.3">
      <c r="A3887" s="25">
        <f>Raw_Orders!A3887</f>
        <v>3886</v>
      </c>
      <c r="B3887" s="25">
        <f>Raw_Orders!B3887</f>
        <v>4161</v>
      </c>
      <c r="C3887" s="30">
        <f>INT(Raw_Orders!C3887)</f>
        <v>42368</v>
      </c>
      <c r="D3887" s="25">
        <f t="shared" si="180"/>
        <v>2015</v>
      </c>
      <c r="E3887" s="25">
        <f t="shared" si="181"/>
        <v>12</v>
      </c>
      <c r="F3887" s="25" t="str">
        <f t="shared" si="182"/>
        <v>Dec</v>
      </c>
      <c r="G3887" s="25">
        <f>Raw_Orders!G3887</f>
        <v>527</v>
      </c>
      <c r="H3887" s="29">
        <f>Raw_Orders!K3887</f>
        <v>2689.79</v>
      </c>
      <c r="I3887" s="25">
        <f>INDEX(tblAccounts[sales_rep_id],MATCH(B3887,tblAccounts[id],0))</f>
        <v>321960</v>
      </c>
      <c r="J3887" s="25">
        <f>INDEX(tblReps[region_id],MATCH(I3887,tblReps[id],0))</f>
        <v>4</v>
      </c>
      <c r="K3887" s="25" t="str">
        <f>INDEX(tblRegions[name],MATCH(J3887,tblRegions[id],0))</f>
        <v>West</v>
      </c>
    </row>
    <row r="3888" spans="1:11" ht="15" customHeight="1" x14ac:dyDescent="0.3">
      <c r="A3888" s="25">
        <f>Raw_Orders!A3888</f>
        <v>3887</v>
      </c>
      <c r="B3888" s="25">
        <f>Raw_Orders!B3888</f>
        <v>4161</v>
      </c>
      <c r="C3888" s="30">
        <f>INT(Raw_Orders!C3888)</f>
        <v>42397</v>
      </c>
      <c r="D3888" s="25">
        <f t="shared" si="180"/>
        <v>2016</v>
      </c>
      <c r="E3888" s="25">
        <f t="shared" si="181"/>
        <v>1</v>
      </c>
      <c r="F3888" s="25" t="str">
        <f t="shared" si="182"/>
        <v>Jan</v>
      </c>
      <c r="G3888" s="25">
        <f>Raw_Orders!G3888</f>
        <v>580</v>
      </c>
      <c r="H3888" s="29">
        <f>Raw_Orders!K3888</f>
        <v>2944.28</v>
      </c>
      <c r="I3888" s="25">
        <f>INDEX(tblAccounts[sales_rep_id],MATCH(B3888,tblAccounts[id],0))</f>
        <v>321960</v>
      </c>
      <c r="J3888" s="25">
        <f>INDEX(tblReps[region_id],MATCH(I3888,tblReps[id],0))</f>
        <v>4</v>
      </c>
      <c r="K3888" s="25" t="str">
        <f>INDEX(tblRegions[name],MATCH(J3888,tblRegions[id],0))</f>
        <v>West</v>
      </c>
    </row>
    <row r="3889" spans="1:11" ht="15" customHeight="1" x14ac:dyDescent="0.3">
      <c r="A3889" s="25">
        <f>Raw_Orders!A3889</f>
        <v>3888</v>
      </c>
      <c r="B3889" s="25">
        <f>Raw_Orders!B3889</f>
        <v>4161</v>
      </c>
      <c r="C3889" s="30">
        <f>INT(Raw_Orders!C3889)</f>
        <v>42426</v>
      </c>
      <c r="D3889" s="25">
        <f t="shared" si="180"/>
        <v>2016</v>
      </c>
      <c r="E3889" s="25">
        <f t="shared" si="181"/>
        <v>2</v>
      </c>
      <c r="F3889" s="25" t="str">
        <f t="shared" si="182"/>
        <v>Feb</v>
      </c>
      <c r="G3889" s="25">
        <f>Raw_Orders!G3889</f>
        <v>586</v>
      </c>
      <c r="H3889" s="29">
        <f>Raw_Orders!K3889</f>
        <v>3173.18</v>
      </c>
      <c r="I3889" s="25">
        <f>INDEX(tblAccounts[sales_rep_id],MATCH(B3889,tblAccounts[id],0))</f>
        <v>321960</v>
      </c>
      <c r="J3889" s="25">
        <f>INDEX(tblReps[region_id],MATCH(I3889,tblReps[id],0))</f>
        <v>4</v>
      </c>
      <c r="K3889" s="25" t="str">
        <f>INDEX(tblRegions[name],MATCH(J3889,tblRegions[id],0))</f>
        <v>West</v>
      </c>
    </row>
    <row r="3890" spans="1:11" ht="15" customHeight="1" x14ac:dyDescent="0.3">
      <c r="A3890" s="25">
        <f>Raw_Orders!A3890</f>
        <v>3889</v>
      </c>
      <c r="B3890" s="25">
        <f>Raw_Orders!B3890</f>
        <v>4161</v>
      </c>
      <c r="C3890" s="30">
        <f>INT(Raw_Orders!C3890)</f>
        <v>42456</v>
      </c>
      <c r="D3890" s="25">
        <f t="shared" si="180"/>
        <v>2016</v>
      </c>
      <c r="E3890" s="25">
        <f t="shared" si="181"/>
        <v>3</v>
      </c>
      <c r="F3890" s="25" t="str">
        <f t="shared" si="182"/>
        <v>Mar</v>
      </c>
      <c r="G3890" s="25">
        <f>Raw_Orders!G3890</f>
        <v>571</v>
      </c>
      <c r="H3890" s="29">
        <f>Raw_Orders!K3890</f>
        <v>3042.72</v>
      </c>
      <c r="I3890" s="25">
        <f>INDEX(tblAccounts[sales_rep_id],MATCH(B3890,tblAccounts[id],0))</f>
        <v>321960</v>
      </c>
      <c r="J3890" s="25">
        <f>INDEX(tblReps[region_id],MATCH(I3890,tblReps[id],0))</f>
        <v>4</v>
      </c>
      <c r="K3890" s="25" t="str">
        <f>INDEX(tblRegions[name],MATCH(J3890,tblRegions[id],0))</f>
        <v>West</v>
      </c>
    </row>
    <row r="3891" spans="1:11" ht="15" customHeight="1" x14ac:dyDescent="0.3">
      <c r="A3891" s="25">
        <f>Raw_Orders!A3891</f>
        <v>3890</v>
      </c>
      <c r="B3891" s="25">
        <f>Raw_Orders!B3891</f>
        <v>4161</v>
      </c>
      <c r="C3891" s="30">
        <f>INT(Raw_Orders!C3891)</f>
        <v>42486</v>
      </c>
      <c r="D3891" s="25">
        <f t="shared" si="180"/>
        <v>2016</v>
      </c>
      <c r="E3891" s="25">
        <f t="shared" si="181"/>
        <v>4</v>
      </c>
      <c r="F3891" s="25" t="str">
        <f t="shared" si="182"/>
        <v>Apr</v>
      </c>
      <c r="G3891" s="25">
        <f>Raw_Orders!G3891</f>
        <v>515</v>
      </c>
      <c r="H3891" s="29">
        <f>Raw_Orders!K3891</f>
        <v>2609.87</v>
      </c>
      <c r="I3891" s="25">
        <f>INDEX(tblAccounts[sales_rep_id],MATCH(B3891,tblAccounts[id],0))</f>
        <v>321960</v>
      </c>
      <c r="J3891" s="25">
        <f>INDEX(tblReps[region_id],MATCH(I3891,tblReps[id],0))</f>
        <v>4</v>
      </c>
      <c r="K3891" s="25" t="str">
        <f>INDEX(tblRegions[name],MATCH(J3891,tblRegions[id],0))</f>
        <v>West</v>
      </c>
    </row>
    <row r="3892" spans="1:11" ht="15" customHeight="1" x14ac:dyDescent="0.3">
      <c r="A3892" s="25">
        <f>Raw_Orders!A3892</f>
        <v>3891</v>
      </c>
      <c r="B3892" s="25">
        <f>Raw_Orders!B3892</f>
        <v>4161</v>
      </c>
      <c r="C3892" s="30">
        <f>INT(Raw_Orders!C3892)</f>
        <v>42516</v>
      </c>
      <c r="D3892" s="25">
        <f t="shared" si="180"/>
        <v>2016</v>
      </c>
      <c r="E3892" s="25">
        <f t="shared" si="181"/>
        <v>5</v>
      </c>
      <c r="F3892" s="25" t="str">
        <f t="shared" si="182"/>
        <v>May</v>
      </c>
      <c r="G3892" s="25">
        <f>Raw_Orders!G3892</f>
        <v>503</v>
      </c>
      <c r="H3892" s="29">
        <f>Raw_Orders!K3892</f>
        <v>2543.12</v>
      </c>
      <c r="I3892" s="25">
        <f>INDEX(tblAccounts[sales_rep_id],MATCH(B3892,tblAccounts[id],0))</f>
        <v>321960</v>
      </c>
      <c r="J3892" s="25">
        <f>INDEX(tblReps[region_id],MATCH(I3892,tblReps[id],0))</f>
        <v>4</v>
      </c>
      <c r="K3892" s="25" t="str">
        <f>INDEX(tblRegions[name],MATCH(J3892,tblRegions[id],0))</f>
        <v>West</v>
      </c>
    </row>
    <row r="3893" spans="1:11" ht="15" customHeight="1" x14ac:dyDescent="0.3">
      <c r="A3893" s="25">
        <f>Raw_Orders!A3893</f>
        <v>3892</v>
      </c>
      <c r="B3893" s="25">
        <f>Raw_Orders!B3893</f>
        <v>4161</v>
      </c>
      <c r="C3893" s="30">
        <f>INT(Raw_Orders!C3893)</f>
        <v>42545</v>
      </c>
      <c r="D3893" s="25">
        <f t="shared" si="180"/>
        <v>2016</v>
      </c>
      <c r="E3893" s="25">
        <f t="shared" si="181"/>
        <v>6</v>
      </c>
      <c r="F3893" s="25" t="str">
        <f t="shared" si="182"/>
        <v>Jun</v>
      </c>
      <c r="G3893" s="25">
        <f>Raw_Orders!G3893</f>
        <v>22610</v>
      </c>
      <c r="H3893" s="29">
        <f>Raw_Orders!K3893</f>
        <v>112875.18</v>
      </c>
      <c r="I3893" s="25">
        <f>INDEX(tblAccounts[sales_rep_id],MATCH(B3893,tblAccounts[id],0))</f>
        <v>321960</v>
      </c>
      <c r="J3893" s="25">
        <f>INDEX(tblReps[region_id],MATCH(I3893,tblReps[id],0))</f>
        <v>4</v>
      </c>
      <c r="K3893" s="25" t="str">
        <f>INDEX(tblRegions[name],MATCH(J3893,tblRegions[id],0))</f>
        <v>West</v>
      </c>
    </row>
    <row r="3894" spans="1:11" ht="15" customHeight="1" x14ac:dyDescent="0.3">
      <c r="A3894" s="25">
        <f>Raw_Orders!A3894</f>
        <v>3893</v>
      </c>
      <c r="B3894" s="25">
        <f>Raw_Orders!B3894</f>
        <v>4161</v>
      </c>
      <c r="C3894" s="30">
        <f>INT(Raw_Orders!C3894)</f>
        <v>42574</v>
      </c>
      <c r="D3894" s="25">
        <f t="shared" si="180"/>
        <v>2016</v>
      </c>
      <c r="E3894" s="25">
        <f t="shared" si="181"/>
        <v>7</v>
      </c>
      <c r="F3894" s="25" t="str">
        <f t="shared" si="182"/>
        <v>Jul</v>
      </c>
      <c r="G3894" s="25">
        <f>Raw_Orders!G3894</f>
        <v>509</v>
      </c>
      <c r="H3894" s="29">
        <f>Raw_Orders!K3894</f>
        <v>2543.04</v>
      </c>
      <c r="I3894" s="25">
        <f>INDEX(tblAccounts[sales_rep_id],MATCH(B3894,tblAccounts[id],0))</f>
        <v>321960</v>
      </c>
      <c r="J3894" s="25">
        <f>INDEX(tblReps[region_id],MATCH(I3894,tblReps[id],0))</f>
        <v>4</v>
      </c>
      <c r="K3894" s="25" t="str">
        <f>INDEX(tblRegions[name],MATCH(J3894,tblRegions[id],0))</f>
        <v>West</v>
      </c>
    </row>
    <row r="3895" spans="1:11" ht="15" customHeight="1" x14ac:dyDescent="0.3">
      <c r="A3895" s="25">
        <f>Raw_Orders!A3895</f>
        <v>3894</v>
      </c>
      <c r="B3895" s="25">
        <f>Raw_Orders!B3895</f>
        <v>4161</v>
      </c>
      <c r="C3895" s="30">
        <f>INT(Raw_Orders!C3895)</f>
        <v>42604</v>
      </c>
      <c r="D3895" s="25">
        <f t="shared" si="180"/>
        <v>2016</v>
      </c>
      <c r="E3895" s="25">
        <f t="shared" si="181"/>
        <v>8</v>
      </c>
      <c r="F3895" s="25" t="str">
        <f t="shared" si="182"/>
        <v>Aug</v>
      </c>
      <c r="G3895" s="25">
        <f>Raw_Orders!G3895</f>
        <v>499</v>
      </c>
      <c r="H3895" s="29">
        <f>Raw_Orders!K3895</f>
        <v>2519.4</v>
      </c>
      <c r="I3895" s="25">
        <f>INDEX(tblAccounts[sales_rep_id],MATCH(B3895,tblAccounts[id],0))</f>
        <v>321960</v>
      </c>
      <c r="J3895" s="25">
        <f>INDEX(tblReps[region_id],MATCH(I3895,tblReps[id],0))</f>
        <v>4</v>
      </c>
      <c r="K3895" s="25" t="str">
        <f>INDEX(tblRegions[name],MATCH(J3895,tblRegions[id],0))</f>
        <v>West</v>
      </c>
    </row>
    <row r="3896" spans="1:11" ht="15" customHeight="1" x14ac:dyDescent="0.3">
      <c r="A3896" s="25">
        <f>Raw_Orders!A3896</f>
        <v>3895</v>
      </c>
      <c r="B3896" s="25">
        <f>Raw_Orders!B3896</f>
        <v>4161</v>
      </c>
      <c r="C3896" s="30">
        <f>INT(Raw_Orders!C3896)</f>
        <v>42634</v>
      </c>
      <c r="D3896" s="25">
        <f t="shared" si="180"/>
        <v>2016</v>
      </c>
      <c r="E3896" s="25">
        <f t="shared" si="181"/>
        <v>9</v>
      </c>
      <c r="F3896" s="25" t="str">
        <f t="shared" si="182"/>
        <v>Sep</v>
      </c>
      <c r="G3896" s="25">
        <f>Raw_Orders!G3896</f>
        <v>158</v>
      </c>
      <c r="H3896" s="29">
        <f>Raw_Orders!K3896</f>
        <v>788.42</v>
      </c>
      <c r="I3896" s="25">
        <f>INDEX(tblAccounts[sales_rep_id],MATCH(B3896,tblAccounts[id],0))</f>
        <v>321960</v>
      </c>
      <c r="J3896" s="25">
        <f>INDEX(tblReps[region_id],MATCH(I3896,tblReps[id],0))</f>
        <v>4</v>
      </c>
      <c r="K3896" s="25" t="str">
        <f>INDEX(tblRegions[name],MATCH(J3896,tblRegions[id],0))</f>
        <v>West</v>
      </c>
    </row>
    <row r="3897" spans="1:11" ht="15" customHeight="1" x14ac:dyDescent="0.3">
      <c r="A3897" s="25">
        <f>Raw_Orders!A3897</f>
        <v>3896</v>
      </c>
      <c r="B3897" s="25">
        <f>Raw_Orders!B3897</f>
        <v>4161</v>
      </c>
      <c r="C3897" s="30">
        <f>INT(Raw_Orders!C3897)</f>
        <v>42663</v>
      </c>
      <c r="D3897" s="25">
        <f t="shared" si="180"/>
        <v>2016</v>
      </c>
      <c r="E3897" s="25">
        <f t="shared" si="181"/>
        <v>10</v>
      </c>
      <c r="F3897" s="25" t="str">
        <f t="shared" si="182"/>
        <v>Oct</v>
      </c>
      <c r="G3897" s="25">
        <f>Raw_Orders!G3897</f>
        <v>518</v>
      </c>
      <c r="H3897" s="29">
        <f>Raw_Orders!K3897</f>
        <v>2641.14</v>
      </c>
      <c r="I3897" s="25">
        <f>INDEX(tblAccounts[sales_rep_id],MATCH(B3897,tblAccounts[id],0))</f>
        <v>321960</v>
      </c>
      <c r="J3897" s="25">
        <f>INDEX(tblReps[region_id],MATCH(I3897,tblReps[id],0))</f>
        <v>4</v>
      </c>
      <c r="K3897" s="25" t="str">
        <f>INDEX(tblRegions[name],MATCH(J3897,tblRegions[id],0))</f>
        <v>West</v>
      </c>
    </row>
    <row r="3898" spans="1:11" ht="15" customHeight="1" x14ac:dyDescent="0.3">
      <c r="A3898" s="25">
        <f>Raw_Orders!A3898</f>
        <v>3897</v>
      </c>
      <c r="B3898" s="25">
        <f>Raw_Orders!B3898</f>
        <v>4161</v>
      </c>
      <c r="C3898" s="30">
        <f>INT(Raw_Orders!C3898)</f>
        <v>42693</v>
      </c>
      <c r="D3898" s="25">
        <f t="shared" si="180"/>
        <v>2016</v>
      </c>
      <c r="E3898" s="25">
        <f t="shared" si="181"/>
        <v>11</v>
      </c>
      <c r="F3898" s="25" t="str">
        <f t="shared" si="182"/>
        <v>Nov</v>
      </c>
      <c r="G3898" s="25">
        <f>Raw_Orders!G3898</f>
        <v>510</v>
      </c>
      <c r="H3898" s="29">
        <f>Raw_Orders!K3898</f>
        <v>2618.11</v>
      </c>
      <c r="I3898" s="25">
        <f>INDEX(tblAccounts[sales_rep_id],MATCH(B3898,tblAccounts[id],0))</f>
        <v>321960</v>
      </c>
      <c r="J3898" s="25">
        <f>INDEX(tblReps[region_id],MATCH(I3898,tblReps[id],0))</f>
        <v>4</v>
      </c>
      <c r="K3898" s="25" t="str">
        <f>INDEX(tblRegions[name],MATCH(J3898,tblRegions[id],0))</f>
        <v>West</v>
      </c>
    </row>
    <row r="3899" spans="1:11" ht="15" customHeight="1" x14ac:dyDescent="0.3">
      <c r="A3899" s="25">
        <f>Raw_Orders!A3899</f>
        <v>3898</v>
      </c>
      <c r="B3899" s="25">
        <f>Raw_Orders!B3899</f>
        <v>4161</v>
      </c>
      <c r="C3899" s="30">
        <f>INT(Raw_Orders!C3899)</f>
        <v>42723</v>
      </c>
      <c r="D3899" s="25">
        <f t="shared" si="180"/>
        <v>2016</v>
      </c>
      <c r="E3899" s="25">
        <f t="shared" si="181"/>
        <v>12</v>
      </c>
      <c r="F3899" s="25" t="str">
        <f t="shared" si="182"/>
        <v>Dec</v>
      </c>
      <c r="G3899" s="25">
        <f>Raw_Orders!G3899</f>
        <v>506</v>
      </c>
      <c r="H3899" s="29">
        <f>Raw_Orders!K3899</f>
        <v>2541.83</v>
      </c>
      <c r="I3899" s="25">
        <f>INDEX(tblAccounts[sales_rep_id],MATCH(B3899,tblAccounts[id],0))</f>
        <v>321960</v>
      </c>
      <c r="J3899" s="25">
        <f>INDEX(tblReps[region_id],MATCH(I3899,tblReps[id],0))</f>
        <v>4</v>
      </c>
      <c r="K3899" s="25" t="str">
        <f>INDEX(tblRegions[name],MATCH(J3899,tblRegions[id],0))</f>
        <v>West</v>
      </c>
    </row>
    <row r="3900" spans="1:11" ht="15" customHeight="1" x14ac:dyDescent="0.3">
      <c r="A3900" s="25">
        <f>Raw_Orders!A3900</f>
        <v>3899</v>
      </c>
      <c r="B3900" s="25">
        <f>Raw_Orders!B3900</f>
        <v>4171</v>
      </c>
      <c r="C3900" s="30">
        <f>INT(Raw_Orders!C3900)</f>
        <v>42400</v>
      </c>
      <c r="D3900" s="25">
        <f t="shared" si="180"/>
        <v>2016</v>
      </c>
      <c r="E3900" s="25">
        <f t="shared" si="181"/>
        <v>1</v>
      </c>
      <c r="F3900" s="25" t="str">
        <f t="shared" si="182"/>
        <v>Jan</v>
      </c>
      <c r="G3900" s="25">
        <f>Raw_Orders!G3900</f>
        <v>611</v>
      </c>
      <c r="H3900" s="29">
        <f>Raw_Orders!K3900</f>
        <v>3304.9</v>
      </c>
      <c r="I3900" s="25">
        <f>INDEX(tblAccounts[sales_rep_id],MATCH(B3900,tblAccounts[id],0))</f>
        <v>321970</v>
      </c>
      <c r="J3900" s="25">
        <f>INDEX(tblReps[region_id],MATCH(I3900,tblReps[id],0))</f>
        <v>4</v>
      </c>
      <c r="K3900" s="25" t="str">
        <f>INDEX(tblRegions[name],MATCH(J3900,tblRegions[id],0))</f>
        <v>West</v>
      </c>
    </row>
    <row r="3901" spans="1:11" ht="15" customHeight="1" x14ac:dyDescent="0.3">
      <c r="A3901" s="25">
        <f>Raw_Orders!A3901</f>
        <v>3900</v>
      </c>
      <c r="B3901" s="25">
        <f>Raw_Orders!B3901</f>
        <v>4171</v>
      </c>
      <c r="C3901" s="30">
        <f>INT(Raw_Orders!C3901)</f>
        <v>42430</v>
      </c>
      <c r="D3901" s="25">
        <f t="shared" si="180"/>
        <v>2016</v>
      </c>
      <c r="E3901" s="25">
        <f t="shared" si="181"/>
        <v>3</v>
      </c>
      <c r="F3901" s="25" t="str">
        <f t="shared" si="182"/>
        <v>Mar</v>
      </c>
      <c r="G3901" s="25">
        <f>Raw_Orders!G3901</f>
        <v>534</v>
      </c>
      <c r="H3901" s="29">
        <f>Raw_Orders!K3901</f>
        <v>2769.72</v>
      </c>
      <c r="I3901" s="25">
        <f>INDEX(tblAccounts[sales_rep_id],MATCH(B3901,tblAccounts[id],0))</f>
        <v>321970</v>
      </c>
      <c r="J3901" s="25">
        <f>INDEX(tblReps[region_id],MATCH(I3901,tblReps[id],0))</f>
        <v>4</v>
      </c>
      <c r="K3901" s="25" t="str">
        <f>INDEX(tblRegions[name],MATCH(J3901,tblRegions[id],0))</f>
        <v>West</v>
      </c>
    </row>
    <row r="3902" spans="1:11" ht="15" customHeight="1" x14ac:dyDescent="0.3">
      <c r="A3902" s="25">
        <f>Raw_Orders!A3902</f>
        <v>3901</v>
      </c>
      <c r="B3902" s="25">
        <f>Raw_Orders!B3902</f>
        <v>4171</v>
      </c>
      <c r="C3902" s="30">
        <f>INT(Raw_Orders!C3902)</f>
        <v>42459</v>
      </c>
      <c r="D3902" s="25">
        <f t="shared" si="180"/>
        <v>2016</v>
      </c>
      <c r="E3902" s="25">
        <f t="shared" si="181"/>
        <v>3</v>
      </c>
      <c r="F3902" s="25" t="str">
        <f t="shared" si="182"/>
        <v>Mar</v>
      </c>
      <c r="G3902" s="25">
        <f>Raw_Orders!G3902</f>
        <v>179</v>
      </c>
      <c r="H3902" s="29">
        <f>Raw_Orders!K3902</f>
        <v>938.88</v>
      </c>
      <c r="I3902" s="25">
        <f>INDEX(tblAccounts[sales_rep_id],MATCH(B3902,tblAccounts[id],0))</f>
        <v>321970</v>
      </c>
      <c r="J3902" s="25">
        <f>INDEX(tblReps[region_id],MATCH(I3902,tblReps[id],0))</f>
        <v>4</v>
      </c>
      <c r="K3902" s="25" t="str">
        <f>INDEX(tblRegions[name],MATCH(J3902,tblRegions[id],0))</f>
        <v>West</v>
      </c>
    </row>
    <row r="3903" spans="1:11" ht="15" customHeight="1" x14ac:dyDescent="0.3">
      <c r="A3903" s="25">
        <f>Raw_Orders!A3903</f>
        <v>3902</v>
      </c>
      <c r="B3903" s="25">
        <f>Raw_Orders!B3903</f>
        <v>4171</v>
      </c>
      <c r="C3903" s="30">
        <f>INT(Raw_Orders!C3903)</f>
        <v>42489</v>
      </c>
      <c r="D3903" s="25">
        <f t="shared" si="180"/>
        <v>2016</v>
      </c>
      <c r="E3903" s="25">
        <f t="shared" si="181"/>
        <v>4</v>
      </c>
      <c r="F3903" s="25" t="str">
        <f t="shared" si="182"/>
        <v>Apr</v>
      </c>
      <c r="G3903" s="25">
        <f>Raw_Orders!G3903</f>
        <v>534</v>
      </c>
      <c r="H3903" s="29">
        <f>Raw_Orders!K3903</f>
        <v>2750.33</v>
      </c>
      <c r="I3903" s="25">
        <f>INDEX(tblAccounts[sales_rep_id],MATCH(B3903,tblAccounts[id],0))</f>
        <v>321970</v>
      </c>
      <c r="J3903" s="25">
        <f>INDEX(tblReps[region_id],MATCH(I3903,tblReps[id],0))</f>
        <v>4</v>
      </c>
      <c r="K3903" s="25" t="str">
        <f>INDEX(tblRegions[name],MATCH(J3903,tblRegions[id],0))</f>
        <v>West</v>
      </c>
    </row>
    <row r="3904" spans="1:11" ht="15" customHeight="1" x14ac:dyDescent="0.3">
      <c r="A3904" s="25">
        <f>Raw_Orders!A3904</f>
        <v>3903</v>
      </c>
      <c r="B3904" s="25">
        <f>Raw_Orders!B3904</f>
        <v>4171</v>
      </c>
      <c r="C3904" s="30">
        <f>INT(Raw_Orders!C3904)</f>
        <v>42519</v>
      </c>
      <c r="D3904" s="25">
        <f t="shared" si="180"/>
        <v>2016</v>
      </c>
      <c r="E3904" s="25">
        <f t="shared" si="181"/>
        <v>5</v>
      </c>
      <c r="F3904" s="25" t="str">
        <f t="shared" si="182"/>
        <v>May</v>
      </c>
      <c r="G3904" s="25">
        <f>Raw_Orders!G3904</f>
        <v>521</v>
      </c>
      <c r="H3904" s="29">
        <f>Raw_Orders!K3904</f>
        <v>2652.33</v>
      </c>
      <c r="I3904" s="25">
        <f>INDEX(tblAccounts[sales_rep_id],MATCH(B3904,tblAccounts[id],0))</f>
        <v>321970</v>
      </c>
      <c r="J3904" s="25">
        <f>INDEX(tblReps[region_id],MATCH(I3904,tblReps[id],0))</f>
        <v>4</v>
      </c>
      <c r="K3904" s="25" t="str">
        <f>INDEX(tblRegions[name],MATCH(J3904,tblRegions[id],0))</f>
        <v>West</v>
      </c>
    </row>
    <row r="3905" spans="1:11" ht="15" customHeight="1" x14ac:dyDescent="0.3">
      <c r="A3905" s="25">
        <f>Raw_Orders!A3905</f>
        <v>3904</v>
      </c>
      <c r="B3905" s="25">
        <f>Raw_Orders!B3905</f>
        <v>4171</v>
      </c>
      <c r="C3905" s="30">
        <f>INT(Raw_Orders!C3905)</f>
        <v>42549</v>
      </c>
      <c r="D3905" s="25">
        <f t="shared" si="180"/>
        <v>2016</v>
      </c>
      <c r="E3905" s="25">
        <f t="shared" si="181"/>
        <v>6</v>
      </c>
      <c r="F3905" s="25" t="str">
        <f t="shared" si="182"/>
        <v>Jun</v>
      </c>
      <c r="G3905" s="25">
        <f>Raw_Orders!G3905</f>
        <v>484</v>
      </c>
      <c r="H3905" s="29">
        <f>Raw_Orders!K3905</f>
        <v>2472.66</v>
      </c>
      <c r="I3905" s="25">
        <f>INDEX(tblAccounts[sales_rep_id],MATCH(B3905,tblAccounts[id],0))</f>
        <v>321970</v>
      </c>
      <c r="J3905" s="25">
        <f>INDEX(tblReps[region_id],MATCH(I3905,tblReps[id],0))</f>
        <v>4</v>
      </c>
      <c r="K3905" s="25" t="str">
        <f>INDEX(tblRegions[name],MATCH(J3905,tblRegions[id],0))</f>
        <v>West</v>
      </c>
    </row>
    <row r="3906" spans="1:11" ht="15" customHeight="1" x14ac:dyDescent="0.3">
      <c r="A3906" s="25">
        <f>Raw_Orders!A3906</f>
        <v>3905</v>
      </c>
      <c r="B3906" s="25">
        <f>Raw_Orders!B3906</f>
        <v>4171</v>
      </c>
      <c r="C3906" s="30">
        <f>INT(Raw_Orders!C3906)</f>
        <v>42578</v>
      </c>
      <c r="D3906" s="25">
        <f t="shared" ref="D3906:D3969" si="183">YEAR(C3906)</f>
        <v>2016</v>
      </c>
      <c r="E3906" s="25">
        <f t="shared" ref="E3906:E3969" si="184">MONTH(C3906)</f>
        <v>7</v>
      </c>
      <c r="F3906" s="25" t="str">
        <f t="shared" ref="F3906:F3969" si="185">TEXT(C3906,"mmm")</f>
        <v>Jul</v>
      </c>
      <c r="G3906" s="25">
        <f>Raw_Orders!G3906</f>
        <v>487</v>
      </c>
      <c r="H3906" s="29">
        <f>Raw_Orders!K3906</f>
        <v>2460.13</v>
      </c>
      <c r="I3906" s="25">
        <f>INDEX(tblAccounts[sales_rep_id],MATCH(B3906,tblAccounts[id],0))</f>
        <v>321970</v>
      </c>
      <c r="J3906" s="25">
        <f>INDEX(tblReps[region_id],MATCH(I3906,tblReps[id],0))</f>
        <v>4</v>
      </c>
      <c r="K3906" s="25" t="str">
        <f>INDEX(tblRegions[name],MATCH(J3906,tblRegions[id],0))</f>
        <v>West</v>
      </c>
    </row>
    <row r="3907" spans="1:11" ht="15" customHeight="1" x14ac:dyDescent="0.3">
      <c r="A3907" s="25">
        <f>Raw_Orders!A3907</f>
        <v>3906</v>
      </c>
      <c r="B3907" s="25">
        <f>Raw_Orders!B3907</f>
        <v>4171</v>
      </c>
      <c r="C3907" s="30">
        <f>INT(Raw_Orders!C3907)</f>
        <v>42608</v>
      </c>
      <c r="D3907" s="25">
        <f t="shared" si="183"/>
        <v>2016</v>
      </c>
      <c r="E3907" s="25">
        <f t="shared" si="184"/>
        <v>8</v>
      </c>
      <c r="F3907" s="25" t="str">
        <f t="shared" si="185"/>
        <v>Aug</v>
      </c>
      <c r="G3907" s="25">
        <f>Raw_Orders!G3907</f>
        <v>495</v>
      </c>
      <c r="H3907" s="29">
        <f>Raw_Orders!K3907</f>
        <v>2496.96</v>
      </c>
      <c r="I3907" s="25">
        <f>INDEX(tblAccounts[sales_rep_id],MATCH(B3907,tblAccounts[id],0))</f>
        <v>321970</v>
      </c>
      <c r="J3907" s="25">
        <f>INDEX(tblReps[region_id],MATCH(I3907,tblReps[id],0))</f>
        <v>4</v>
      </c>
      <c r="K3907" s="25" t="str">
        <f>INDEX(tblRegions[name],MATCH(J3907,tblRegions[id],0))</f>
        <v>West</v>
      </c>
    </row>
    <row r="3908" spans="1:11" ht="15" customHeight="1" x14ac:dyDescent="0.3">
      <c r="A3908" s="25">
        <f>Raw_Orders!A3908</f>
        <v>3907</v>
      </c>
      <c r="B3908" s="25">
        <f>Raw_Orders!B3908</f>
        <v>4171</v>
      </c>
      <c r="C3908" s="30">
        <f>INT(Raw_Orders!C3908)</f>
        <v>42638</v>
      </c>
      <c r="D3908" s="25">
        <f t="shared" si="183"/>
        <v>2016</v>
      </c>
      <c r="E3908" s="25">
        <f t="shared" si="184"/>
        <v>9</v>
      </c>
      <c r="F3908" s="25" t="str">
        <f t="shared" si="185"/>
        <v>Sep</v>
      </c>
      <c r="G3908" s="25">
        <f>Raw_Orders!G3908</f>
        <v>573</v>
      </c>
      <c r="H3908" s="29">
        <f>Raw_Orders!K3908</f>
        <v>2916.22</v>
      </c>
      <c r="I3908" s="25">
        <f>INDEX(tblAccounts[sales_rep_id],MATCH(B3908,tblAccounts[id],0))</f>
        <v>321970</v>
      </c>
      <c r="J3908" s="25">
        <f>INDEX(tblReps[region_id],MATCH(I3908,tblReps[id],0))</f>
        <v>4</v>
      </c>
      <c r="K3908" s="25" t="str">
        <f>INDEX(tblRegions[name],MATCH(J3908,tblRegions[id],0))</f>
        <v>West</v>
      </c>
    </row>
    <row r="3909" spans="1:11" ht="15" customHeight="1" x14ac:dyDescent="0.3">
      <c r="A3909" s="25">
        <f>Raw_Orders!A3909</f>
        <v>3908</v>
      </c>
      <c r="B3909" s="25">
        <f>Raw_Orders!B3909</f>
        <v>4171</v>
      </c>
      <c r="C3909" s="30">
        <f>INT(Raw_Orders!C3909)</f>
        <v>42667</v>
      </c>
      <c r="D3909" s="25">
        <f t="shared" si="183"/>
        <v>2016</v>
      </c>
      <c r="E3909" s="25">
        <f t="shared" si="184"/>
        <v>10</v>
      </c>
      <c r="F3909" s="25" t="str">
        <f t="shared" si="185"/>
        <v>Oct</v>
      </c>
      <c r="G3909" s="25">
        <f>Raw_Orders!G3909</f>
        <v>540</v>
      </c>
      <c r="H3909" s="29">
        <f>Raw_Orders!K3909</f>
        <v>2882.4</v>
      </c>
      <c r="I3909" s="25">
        <f>INDEX(tblAccounts[sales_rep_id],MATCH(B3909,tblAccounts[id],0))</f>
        <v>321970</v>
      </c>
      <c r="J3909" s="25">
        <f>INDEX(tblReps[region_id],MATCH(I3909,tblReps[id],0))</f>
        <v>4</v>
      </c>
      <c r="K3909" s="25" t="str">
        <f>INDEX(tblRegions[name],MATCH(J3909,tblRegions[id],0))</f>
        <v>West</v>
      </c>
    </row>
    <row r="3910" spans="1:11" ht="15" customHeight="1" x14ac:dyDescent="0.3">
      <c r="A3910" s="25">
        <f>Raw_Orders!A3910</f>
        <v>3909</v>
      </c>
      <c r="B3910" s="25">
        <f>Raw_Orders!B3910</f>
        <v>4171</v>
      </c>
      <c r="C3910" s="30">
        <f>INT(Raw_Orders!C3910)</f>
        <v>42696</v>
      </c>
      <c r="D3910" s="25">
        <f t="shared" si="183"/>
        <v>2016</v>
      </c>
      <c r="E3910" s="25">
        <f t="shared" si="184"/>
        <v>11</v>
      </c>
      <c r="F3910" s="25" t="str">
        <f t="shared" si="185"/>
        <v>Nov</v>
      </c>
      <c r="G3910" s="25">
        <f>Raw_Orders!G3910</f>
        <v>555</v>
      </c>
      <c r="H3910" s="29">
        <f>Raw_Orders!K3910</f>
        <v>2894.65</v>
      </c>
      <c r="I3910" s="25">
        <f>INDEX(tblAccounts[sales_rep_id],MATCH(B3910,tblAccounts[id],0))</f>
        <v>321970</v>
      </c>
      <c r="J3910" s="25">
        <f>INDEX(tblReps[region_id],MATCH(I3910,tblReps[id],0))</f>
        <v>4</v>
      </c>
      <c r="K3910" s="25" t="str">
        <f>INDEX(tblRegions[name],MATCH(J3910,tblRegions[id],0))</f>
        <v>West</v>
      </c>
    </row>
    <row r="3911" spans="1:11" ht="15" customHeight="1" x14ac:dyDescent="0.3">
      <c r="A3911" s="25">
        <f>Raw_Orders!A3911</f>
        <v>3910</v>
      </c>
      <c r="B3911" s="25">
        <f>Raw_Orders!B3911</f>
        <v>4171</v>
      </c>
      <c r="C3911" s="30">
        <f>INT(Raw_Orders!C3911)</f>
        <v>42726</v>
      </c>
      <c r="D3911" s="25">
        <f t="shared" si="183"/>
        <v>2016</v>
      </c>
      <c r="E3911" s="25">
        <f t="shared" si="184"/>
        <v>12</v>
      </c>
      <c r="F3911" s="25" t="str">
        <f t="shared" si="185"/>
        <v>Dec</v>
      </c>
      <c r="G3911" s="25">
        <f>Raw_Orders!G3911</f>
        <v>519</v>
      </c>
      <c r="H3911" s="29">
        <f>Raw_Orders!K3911</f>
        <v>2621.72</v>
      </c>
      <c r="I3911" s="25">
        <f>INDEX(tblAccounts[sales_rep_id],MATCH(B3911,tblAccounts[id],0))</f>
        <v>321970</v>
      </c>
      <c r="J3911" s="25">
        <f>INDEX(tblReps[region_id],MATCH(I3911,tblReps[id],0))</f>
        <v>4</v>
      </c>
      <c r="K3911" s="25" t="str">
        <f>INDEX(tblRegions[name],MATCH(J3911,tblRegions[id],0))</f>
        <v>West</v>
      </c>
    </row>
    <row r="3912" spans="1:11" ht="15" customHeight="1" x14ac:dyDescent="0.3">
      <c r="A3912" s="25">
        <f>Raw_Orders!A3912</f>
        <v>3911</v>
      </c>
      <c r="B3912" s="25">
        <f>Raw_Orders!B3912</f>
        <v>4181</v>
      </c>
      <c r="C3912" s="30">
        <f>INT(Raw_Orders!C3912)</f>
        <v>42133</v>
      </c>
      <c r="D3912" s="25">
        <f t="shared" si="183"/>
        <v>2015</v>
      </c>
      <c r="E3912" s="25">
        <f t="shared" si="184"/>
        <v>5</v>
      </c>
      <c r="F3912" s="25" t="str">
        <f t="shared" si="185"/>
        <v>May</v>
      </c>
      <c r="G3912" s="25">
        <f>Raw_Orders!G3912</f>
        <v>537</v>
      </c>
      <c r="H3912" s="29">
        <f>Raw_Orders!K3912</f>
        <v>2784.73</v>
      </c>
      <c r="I3912" s="25">
        <f>INDEX(tblAccounts[sales_rep_id],MATCH(B3912,tblAccounts[id],0))</f>
        <v>321980</v>
      </c>
      <c r="J3912" s="25">
        <f>INDEX(tblReps[region_id],MATCH(I3912,tblReps[id],0))</f>
        <v>4</v>
      </c>
      <c r="K3912" s="25" t="str">
        <f>INDEX(tblRegions[name],MATCH(J3912,tblRegions[id],0))</f>
        <v>West</v>
      </c>
    </row>
    <row r="3913" spans="1:11" ht="15" customHeight="1" x14ac:dyDescent="0.3">
      <c r="A3913" s="25">
        <f>Raw_Orders!A3913</f>
        <v>3912</v>
      </c>
      <c r="B3913" s="25">
        <f>Raw_Orders!B3913</f>
        <v>4181</v>
      </c>
      <c r="C3913" s="30">
        <f>INT(Raw_Orders!C3913)</f>
        <v>42162</v>
      </c>
      <c r="D3913" s="25">
        <f t="shared" si="183"/>
        <v>2015</v>
      </c>
      <c r="E3913" s="25">
        <f t="shared" si="184"/>
        <v>6</v>
      </c>
      <c r="F3913" s="25" t="str">
        <f t="shared" si="185"/>
        <v>Jun</v>
      </c>
      <c r="G3913" s="25">
        <f>Raw_Orders!G3913</f>
        <v>518</v>
      </c>
      <c r="H3913" s="29">
        <f>Raw_Orders!K3913</f>
        <v>2617.3200000000002</v>
      </c>
      <c r="I3913" s="25">
        <f>INDEX(tblAccounts[sales_rep_id],MATCH(B3913,tblAccounts[id],0))</f>
        <v>321980</v>
      </c>
      <c r="J3913" s="25">
        <f>INDEX(tblReps[region_id],MATCH(I3913,tblReps[id],0))</f>
        <v>4</v>
      </c>
      <c r="K3913" s="25" t="str">
        <f>INDEX(tblRegions[name],MATCH(J3913,tblRegions[id],0))</f>
        <v>West</v>
      </c>
    </row>
    <row r="3914" spans="1:11" ht="15" customHeight="1" x14ac:dyDescent="0.3">
      <c r="A3914" s="25">
        <f>Raw_Orders!A3914</f>
        <v>3913</v>
      </c>
      <c r="B3914" s="25">
        <f>Raw_Orders!B3914</f>
        <v>4181</v>
      </c>
      <c r="C3914" s="30">
        <f>INT(Raw_Orders!C3914)</f>
        <v>42192</v>
      </c>
      <c r="D3914" s="25">
        <f t="shared" si="183"/>
        <v>2015</v>
      </c>
      <c r="E3914" s="25">
        <f t="shared" si="184"/>
        <v>7</v>
      </c>
      <c r="F3914" s="25" t="str">
        <f t="shared" si="185"/>
        <v>Jul</v>
      </c>
      <c r="G3914" s="25">
        <f>Raw_Orders!G3914</f>
        <v>449</v>
      </c>
      <c r="H3914" s="29">
        <f>Raw_Orders!K3914</f>
        <v>2333.0700000000002</v>
      </c>
      <c r="I3914" s="25">
        <f>INDEX(tblAccounts[sales_rep_id],MATCH(B3914,tblAccounts[id],0))</f>
        <v>321980</v>
      </c>
      <c r="J3914" s="25">
        <f>INDEX(tblReps[region_id],MATCH(I3914,tblReps[id],0))</f>
        <v>4</v>
      </c>
      <c r="K3914" s="25" t="str">
        <f>INDEX(tblRegions[name],MATCH(J3914,tblRegions[id],0))</f>
        <v>West</v>
      </c>
    </row>
    <row r="3915" spans="1:11" ht="15" customHeight="1" x14ac:dyDescent="0.3">
      <c r="A3915" s="25">
        <f>Raw_Orders!A3915</f>
        <v>3914</v>
      </c>
      <c r="B3915" s="25">
        <f>Raw_Orders!B3915</f>
        <v>4181</v>
      </c>
      <c r="C3915" s="30">
        <f>INT(Raw_Orders!C3915)</f>
        <v>42221</v>
      </c>
      <c r="D3915" s="25">
        <f t="shared" si="183"/>
        <v>2015</v>
      </c>
      <c r="E3915" s="25">
        <f t="shared" si="184"/>
        <v>8</v>
      </c>
      <c r="F3915" s="25" t="str">
        <f t="shared" si="185"/>
        <v>Aug</v>
      </c>
      <c r="G3915" s="25">
        <f>Raw_Orders!G3915</f>
        <v>513</v>
      </c>
      <c r="H3915" s="29">
        <f>Raw_Orders!K3915</f>
        <v>2634.36</v>
      </c>
      <c r="I3915" s="25">
        <f>INDEX(tblAccounts[sales_rep_id],MATCH(B3915,tblAccounts[id],0))</f>
        <v>321980</v>
      </c>
      <c r="J3915" s="25">
        <f>INDEX(tblReps[region_id],MATCH(I3915,tblReps[id],0))</f>
        <v>4</v>
      </c>
      <c r="K3915" s="25" t="str">
        <f>INDEX(tblRegions[name],MATCH(J3915,tblRegions[id],0))</f>
        <v>West</v>
      </c>
    </row>
    <row r="3916" spans="1:11" ht="15" customHeight="1" x14ac:dyDescent="0.3">
      <c r="A3916" s="25">
        <f>Raw_Orders!A3916</f>
        <v>3915</v>
      </c>
      <c r="B3916" s="25">
        <f>Raw_Orders!B3916</f>
        <v>4181</v>
      </c>
      <c r="C3916" s="30">
        <f>INT(Raw_Orders!C3916)</f>
        <v>42251</v>
      </c>
      <c r="D3916" s="25">
        <f t="shared" si="183"/>
        <v>2015</v>
      </c>
      <c r="E3916" s="25">
        <f t="shared" si="184"/>
        <v>9</v>
      </c>
      <c r="F3916" s="25" t="str">
        <f t="shared" si="185"/>
        <v>Sep</v>
      </c>
      <c r="G3916" s="25">
        <f>Raw_Orders!G3916</f>
        <v>551</v>
      </c>
      <c r="H3916" s="29">
        <f>Raw_Orders!K3916</f>
        <v>2845.83</v>
      </c>
      <c r="I3916" s="25">
        <f>INDEX(tblAccounts[sales_rep_id],MATCH(B3916,tblAccounts[id],0))</f>
        <v>321980</v>
      </c>
      <c r="J3916" s="25">
        <f>INDEX(tblReps[region_id],MATCH(I3916,tblReps[id],0))</f>
        <v>4</v>
      </c>
      <c r="K3916" s="25" t="str">
        <f>INDEX(tblRegions[name],MATCH(J3916,tblRegions[id],0))</f>
        <v>West</v>
      </c>
    </row>
    <row r="3917" spans="1:11" ht="15" customHeight="1" x14ac:dyDescent="0.3">
      <c r="A3917" s="25">
        <f>Raw_Orders!A3917</f>
        <v>3916</v>
      </c>
      <c r="B3917" s="25">
        <f>Raw_Orders!B3917</f>
        <v>4181</v>
      </c>
      <c r="C3917" s="30">
        <f>INT(Raw_Orders!C3917)</f>
        <v>42281</v>
      </c>
      <c r="D3917" s="25">
        <f t="shared" si="183"/>
        <v>2015</v>
      </c>
      <c r="E3917" s="25">
        <f t="shared" si="184"/>
        <v>10</v>
      </c>
      <c r="F3917" s="25" t="str">
        <f t="shared" si="185"/>
        <v>Oct</v>
      </c>
      <c r="G3917" s="25">
        <f>Raw_Orders!G3917</f>
        <v>501</v>
      </c>
      <c r="H3917" s="29">
        <f>Raw_Orders!K3917</f>
        <v>2559.46</v>
      </c>
      <c r="I3917" s="25">
        <f>INDEX(tblAccounts[sales_rep_id],MATCH(B3917,tblAccounts[id],0))</f>
        <v>321980</v>
      </c>
      <c r="J3917" s="25">
        <f>INDEX(tblReps[region_id],MATCH(I3917,tblReps[id],0))</f>
        <v>4</v>
      </c>
      <c r="K3917" s="25" t="str">
        <f>INDEX(tblRegions[name],MATCH(J3917,tblRegions[id],0))</f>
        <v>West</v>
      </c>
    </row>
    <row r="3918" spans="1:11" ht="15" customHeight="1" x14ac:dyDescent="0.3">
      <c r="A3918" s="25">
        <f>Raw_Orders!A3918</f>
        <v>3917</v>
      </c>
      <c r="B3918" s="25">
        <f>Raw_Orders!B3918</f>
        <v>4181</v>
      </c>
      <c r="C3918" s="30">
        <f>INT(Raw_Orders!C3918)</f>
        <v>42311</v>
      </c>
      <c r="D3918" s="25">
        <f t="shared" si="183"/>
        <v>2015</v>
      </c>
      <c r="E3918" s="25">
        <f t="shared" si="184"/>
        <v>11</v>
      </c>
      <c r="F3918" s="25" t="str">
        <f t="shared" si="185"/>
        <v>Nov</v>
      </c>
      <c r="G3918" s="25">
        <f>Raw_Orders!G3918</f>
        <v>642</v>
      </c>
      <c r="H3918" s="29">
        <f>Raw_Orders!K3918</f>
        <v>3533.58</v>
      </c>
      <c r="I3918" s="25">
        <f>INDEX(tblAccounts[sales_rep_id],MATCH(B3918,tblAccounts[id],0))</f>
        <v>321980</v>
      </c>
      <c r="J3918" s="25">
        <f>INDEX(tblReps[region_id],MATCH(I3918,tblReps[id],0))</f>
        <v>4</v>
      </c>
      <c r="K3918" s="25" t="str">
        <f>INDEX(tblRegions[name],MATCH(J3918,tblRegions[id],0))</f>
        <v>West</v>
      </c>
    </row>
    <row r="3919" spans="1:11" ht="15" customHeight="1" x14ac:dyDescent="0.3">
      <c r="A3919" s="25">
        <f>Raw_Orders!A3919</f>
        <v>3918</v>
      </c>
      <c r="B3919" s="25">
        <f>Raw_Orders!B3919</f>
        <v>4181</v>
      </c>
      <c r="C3919" s="30">
        <f>INT(Raw_Orders!C3919)</f>
        <v>42340</v>
      </c>
      <c r="D3919" s="25">
        <f t="shared" si="183"/>
        <v>2015</v>
      </c>
      <c r="E3919" s="25">
        <f t="shared" si="184"/>
        <v>12</v>
      </c>
      <c r="F3919" s="25" t="str">
        <f t="shared" si="185"/>
        <v>Dec</v>
      </c>
      <c r="G3919" s="25">
        <f>Raw_Orders!G3919</f>
        <v>567</v>
      </c>
      <c r="H3919" s="29">
        <f>Raw_Orders!K3919</f>
        <v>2889.39</v>
      </c>
      <c r="I3919" s="25">
        <f>INDEX(tblAccounts[sales_rep_id],MATCH(B3919,tblAccounts[id],0))</f>
        <v>321980</v>
      </c>
      <c r="J3919" s="25">
        <f>INDEX(tblReps[region_id],MATCH(I3919,tblReps[id],0))</f>
        <v>4</v>
      </c>
      <c r="K3919" s="25" t="str">
        <f>INDEX(tblRegions[name],MATCH(J3919,tblRegions[id],0))</f>
        <v>West</v>
      </c>
    </row>
    <row r="3920" spans="1:11" ht="15" customHeight="1" x14ac:dyDescent="0.3">
      <c r="A3920" s="25">
        <f>Raw_Orders!A3920</f>
        <v>3919</v>
      </c>
      <c r="B3920" s="25">
        <f>Raw_Orders!B3920</f>
        <v>4181</v>
      </c>
      <c r="C3920" s="30">
        <f>INT(Raw_Orders!C3920)</f>
        <v>42369</v>
      </c>
      <c r="D3920" s="25">
        <f t="shared" si="183"/>
        <v>2015</v>
      </c>
      <c r="E3920" s="25">
        <f t="shared" si="184"/>
        <v>12</v>
      </c>
      <c r="F3920" s="25" t="str">
        <f t="shared" si="185"/>
        <v>Dec</v>
      </c>
      <c r="G3920" s="25">
        <f>Raw_Orders!G3920</f>
        <v>513</v>
      </c>
      <c r="H3920" s="29">
        <f>Raw_Orders!K3920</f>
        <v>2626.82</v>
      </c>
      <c r="I3920" s="25">
        <f>INDEX(tblAccounts[sales_rep_id],MATCH(B3920,tblAccounts[id],0))</f>
        <v>321980</v>
      </c>
      <c r="J3920" s="25">
        <f>INDEX(tblReps[region_id],MATCH(I3920,tblReps[id],0))</f>
        <v>4</v>
      </c>
      <c r="K3920" s="25" t="str">
        <f>INDEX(tblRegions[name],MATCH(J3920,tblRegions[id],0))</f>
        <v>West</v>
      </c>
    </row>
    <row r="3921" spans="1:11" ht="15" customHeight="1" x14ac:dyDescent="0.3">
      <c r="A3921" s="25">
        <f>Raw_Orders!A3921</f>
        <v>3920</v>
      </c>
      <c r="B3921" s="25">
        <f>Raw_Orders!B3921</f>
        <v>4181</v>
      </c>
      <c r="C3921" s="30">
        <f>INT(Raw_Orders!C3921)</f>
        <v>42398</v>
      </c>
      <c r="D3921" s="25">
        <f t="shared" si="183"/>
        <v>2016</v>
      </c>
      <c r="E3921" s="25">
        <f t="shared" si="184"/>
        <v>1</v>
      </c>
      <c r="F3921" s="25" t="str">
        <f t="shared" si="185"/>
        <v>Jan</v>
      </c>
      <c r="G3921" s="25">
        <f>Raw_Orders!G3921</f>
        <v>505</v>
      </c>
      <c r="H3921" s="29">
        <f>Raw_Orders!K3921</f>
        <v>2567.4499999999998</v>
      </c>
      <c r="I3921" s="25">
        <f>INDEX(tblAccounts[sales_rep_id],MATCH(B3921,tblAccounts[id],0))</f>
        <v>321980</v>
      </c>
      <c r="J3921" s="25">
        <f>INDEX(tblReps[region_id],MATCH(I3921,tblReps[id],0))</f>
        <v>4</v>
      </c>
      <c r="K3921" s="25" t="str">
        <f>INDEX(tblRegions[name],MATCH(J3921,tblRegions[id],0))</f>
        <v>West</v>
      </c>
    </row>
    <row r="3922" spans="1:11" ht="15" customHeight="1" x14ac:dyDescent="0.3">
      <c r="A3922" s="25">
        <f>Raw_Orders!A3922</f>
        <v>3921</v>
      </c>
      <c r="B3922" s="25">
        <f>Raw_Orders!B3922</f>
        <v>4181</v>
      </c>
      <c r="C3922" s="30">
        <f>INT(Raw_Orders!C3922)</f>
        <v>42427</v>
      </c>
      <c r="D3922" s="25">
        <f t="shared" si="183"/>
        <v>2016</v>
      </c>
      <c r="E3922" s="25">
        <f t="shared" si="184"/>
        <v>2</v>
      </c>
      <c r="F3922" s="25" t="str">
        <f t="shared" si="185"/>
        <v>Feb</v>
      </c>
      <c r="G3922" s="25">
        <f>Raw_Orders!G3922</f>
        <v>512</v>
      </c>
      <c r="H3922" s="29">
        <f>Raw_Orders!K3922</f>
        <v>2606.16</v>
      </c>
      <c r="I3922" s="25">
        <f>INDEX(tblAccounts[sales_rep_id],MATCH(B3922,tblAccounts[id],0))</f>
        <v>321980</v>
      </c>
      <c r="J3922" s="25">
        <f>INDEX(tblReps[region_id],MATCH(I3922,tblReps[id],0))</f>
        <v>4</v>
      </c>
      <c r="K3922" s="25" t="str">
        <f>INDEX(tblRegions[name],MATCH(J3922,tblRegions[id],0))</f>
        <v>West</v>
      </c>
    </row>
    <row r="3923" spans="1:11" ht="15" customHeight="1" x14ac:dyDescent="0.3">
      <c r="A3923" s="25">
        <f>Raw_Orders!A3923</f>
        <v>3922</v>
      </c>
      <c r="B3923" s="25">
        <f>Raw_Orders!B3923</f>
        <v>4181</v>
      </c>
      <c r="C3923" s="30">
        <f>INT(Raw_Orders!C3923)</f>
        <v>42456</v>
      </c>
      <c r="D3923" s="25">
        <f t="shared" si="183"/>
        <v>2016</v>
      </c>
      <c r="E3923" s="25">
        <f t="shared" si="184"/>
        <v>3</v>
      </c>
      <c r="F3923" s="25" t="str">
        <f t="shared" si="185"/>
        <v>Mar</v>
      </c>
      <c r="G3923" s="25">
        <f>Raw_Orders!G3923</f>
        <v>811</v>
      </c>
      <c r="H3923" s="29">
        <f>Raw_Orders!K3923</f>
        <v>4213.3900000000003</v>
      </c>
      <c r="I3923" s="25">
        <f>INDEX(tblAccounts[sales_rep_id],MATCH(B3923,tblAccounts[id],0))</f>
        <v>321980</v>
      </c>
      <c r="J3923" s="25">
        <f>INDEX(tblReps[region_id],MATCH(I3923,tblReps[id],0))</f>
        <v>4</v>
      </c>
      <c r="K3923" s="25" t="str">
        <f>INDEX(tblRegions[name],MATCH(J3923,tblRegions[id],0))</f>
        <v>West</v>
      </c>
    </row>
    <row r="3924" spans="1:11" ht="15" customHeight="1" x14ac:dyDescent="0.3">
      <c r="A3924" s="25">
        <f>Raw_Orders!A3924</f>
        <v>3923</v>
      </c>
      <c r="B3924" s="25">
        <f>Raw_Orders!B3924</f>
        <v>4181</v>
      </c>
      <c r="C3924" s="30">
        <f>INT(Raw_Orders!C3924)</f>
        <v>42485</v>
      </c>
      <c r="D3924" s="25">
        <f t="shared" si="183"/>
        <v>2016</v>
      </c>
      <c r="E3924" s="25">
        <f t="shared" si="184"/>
        <v>4</v>
      </c>
      <c r="F3924" s="25" t="str">
        <f t="shared" si="185"/>
        <v>Apr</v>
      </c>
      <c r="G3924" s="25">
        <f>Raw_Orders!G3924</f>
        <v>665</v>
      </c>
      <c r="H3924" s="29">
        <f>Raw_Orders!K3924</f>
        <v>3645.85</v>
      </c>
      <c r="I3924" s="25">
        <f>INDEX(tblAccounts[sales_rep_id],MATCH(B3924,tblAccounts[id],0))</f>
        <v>321980</v>
      </c>
      <c r="J3924" s="25">
        <f>INDEX(tblReps[region_id],MATCH(I3924,tblReps[id],0))</f>
        <v>4</v>
      </c>
      <c r="K3924" s="25" t="str">
        <f>INDEX(tblRegions[name],MATCH(J3924,tblRegions[id],0))</f>
        <v>West</v>
      </c>
    </row>
    <row r="3925" spans="1:11" ht="15" customHeight="1" x14ac:dyDescent="0.3">
      <c r="A3925" s="25">
        <f>Raw_Orders!A3925</f>
        <v>3924</v>
      </c>
      <c r="B3925" s="25">
        <f>Raw_Orders!B3925</f>
        <v>4181</v>
      </c>
      <c r="C3925" s="30">
        <f>INT(Raw_Orders!C3925)</f>
        <v>42515</v>
      </c>
      <c r="D3925" s="25">
        <f t="shared" si="183"/>
        <v>2016</v>
      </c>
      <c r="E3925" s="25">
        <f t="shared" si="184"/>
        <v>5</v>
      </c>
      <c r="F3925" s="25" t="str">
        <f t="shared" si="185"/>
        <v>May</v>
      </c>
      <c r="G3925" s="25">
        <f>Raw_Orders!G3925</f>
        <v>576</v>
      </c>
      <c r="H3925" s="29">
        <f>Raw_Orders!K3925</f>
        <v>3091.17</v>
      </c>
      <c r="I3925" s="25">
        <f>INDEX(tblAccounts[sales_rep_id],MATCH(B3925,tblAccounts[id],0))</f>
        <v>321980</v>
      </c>
      <c r="J3925" s="25">
        <f>INDEX(tblReps[region_id],MATCH(I3925,tblReps[id],0))</f>
        <v>4</v>
      </c>
      <c r="K3925" s="25" t="str">
        <f>INDEX(tblRegions[name],MATCH(J3925,tblRegions[id],0))</f>
        <v>West</v>
      </c>
    </row>
    <row r="3926" spans="1:11" ht="15" customHeight="1" x14ac:dyDescent="0.3">
      <c r="A3926" s="25">
        <f>Raw_Orders!A3926</f>
        <v>3925</v>
      </c>
      <c r="B3926" s="25">
        <f>Raw_Orders!B3926</f>
        <v>4181</v>
      </c>
      <c r="C3926" s="30">
        <f>INT(Raw_Orders!C3926)</f>
        <v>42545</v>
      </c>
      <c r="D3926" s="25">
        <f t="shared" si="183"/>
        <v>2016</v>
      </c>
      <c r="E3926" s="25">
        <f t="shared" si="184"/>
        <v>6</v>
      </c>
      <c r="F3926" s="25" t="str">
        <f t="shared" si="185"/>
        <v>Jun</v>
      </c>
      <c r="G3926" s="25">
        <f>Raw_Orders!G3926</f>
        <v>525</v>
      </c>
      <c r="H3926" s="29">
        <f>Raw_Orders!K3926</f>
        <v>2676.07</v>
      </c>
      <c r="I3926" s="25">
        <f>INDEX(tblAccounts[sales_rep_id],MATCH(B3926,tblAccounts[id],0))</f>
        <v>321980</v>
      </c>
      <c r="J3926" s="25">
        <f>INDEX(tblReps[region_id],MATCH(I3926,tblReps[id],0))</f>
        <v>4</v>
      </c>
      <c r="K3926" s="25" t="str">
        <f>INDEX(tblRegions[name],MATCH(J3926,tblRegions[id],0))</f>
        <v>West</v>
      </c>
    </row>
    <row r="3927" spans="1:11" ht="15" customHeight="1" x14ac:dyDescent="0.3">
      <c r="A3927" s="25">
        <f>Raw_Orders!A3927</f>
        <v>3926</v>
      </c>
      <c r="B3927" s="25">
        <f>Raw_Orders!B3927</f>
        <v>4181</v>
      </c>
      <c r="C3927" s="30">
        <f>INT(Raw_Orders!C3927)</f>
        <v>42574</v>
      </c>
      <c r="D3927" s="25">
        <f t="shared" si="183"/>
        <v>2016</v>
      </c>
      <c r="E3927" s="25">
        <f t="shared" si="184"/>
        <v>7</v>
      </c>
      <c r="F3927" s="25" t="str">
        <f t="shared" si="185"/>
        <v>Jul</v>
      </c>
      <c r="G3927" s="25">
        <f>Raw_Orders!G3927</f>
        <v>523</v>
      </c>
      <c r="H3927" s="29">
        <f>Raw_Orders!K3927</f>
        <v>2647.33</v>
      </c>
      <c r="I3927" s="25">
        <f>INDEX(tblAccounts[sales_rep_id],MATCH(B3927,tblAccounts[id],0))</f>
        <v>321980</v>
      </c>
      <c r="J3927" s="25">
        <f>INDEX(tblReps[region_id],MATCH(I3927,tblReps[id],0))</f>
        <v>4</v>
      </c>
      <c r="K3927" s="25" t="str">
        <f>INDEX(tblRegions[name],MATCH(J3927,tblRegions[id],0))</f>
        <v>West</v>
      </c>
    </row>
    <row r="3928" spans="1:11" ht="15" customHeight="1" x14ac:dyDescent="0.3">
      <c r="A3928" s="25">
        <f>Raw_Orders!A3928</f>
        <v>3927</v>
      </c>
      <c r="B3928" s="25">
        <f>Raw_Orders!B3928</f>
        <v>4181</v>
      </c>
      <c r="C3928" s="30">
        <f>INT(Raw_Orders!C3928)</f>
        <v>42604</v>
      </c>
      <c r="D3928" s="25">
        <f t="shared" si="183"/>
        <v>2016</v>
      </c>
      <c r="E3928" s="25">
        <f t="shared" si="184"/>
        <v>8</v>
      </c>
      <c r="F3928" s="25" t="str">
        <f t="shared" si="185"/>
        <v>Aug</v>
      </c>
      <c r="G3928" s="25">
        <f>Raw_Orders!G3928</f>
        <v>540</v>
      </c>
      <c r="H3928" s="29">
        <f>Raw_Orders!K3928</f>
        <v>2756.53</v>
      </c>
      <c r="I3928" s="25">
        <f>INDEX(tblAccounts[sales_rep_id],MATCH(B3928,tblAccounts[id],0))</f>
        <v>321980</v>
      </c>
      <c r="J3928" s="25">
        <f>INDEX(tblReps[region_id],MATCH(I3928,tblReps[id],0))</f>
        <v>4</v>
      </c>
      <c r="K3928" s="25" t="str">
        <f>INDEX(tblRegions[name],MATCH(J3928,tblRegions[id],0))</f>
        <v>West</v>
      </c>
    </row>
    <row r="3929" spans="1:11" ht="15" customHeight="1" x14ac:dyDescent="0.3">
      <c r="A3929" s="25">
        <f>Raw_Orders!A3929</f>
        <v>3928</v>
      </c>
      <c r="B3929" s="25">
        <f>Raw_Orders!B3929</f>
        <v>4181</v>
      </c>
      <c r="C3929" s="30">
        <f>INT(Raw_Orders!C3929)</f>
        <v>42634</v>
      </c>
      <c r="D3929" s="25">
        <f t="shared" si="183"/>
        <v>2016</v>
      </c>
      <c r="E3929" s="25">
        <f t="shared" si="184"/>
        <v>9</v>
      </c>
      <c r="F3929" s="25" t="str">
        <f t="shared" si="185"/>
        <v>Sep</v>
      </c>
      <c r="G3929" s="25">
        <f>Raw_Orders!G3929</f>
        <v>528</v>
      </c>
      <c r="H3929" s="29">
        <f>Raw_Orders!K3929</f>
        <v>2702.22</v>
      </c>
      <c r="I3929" s="25">
        <f>INDEX(tblAccounts[sales_rep_id],MATCH(B3929,tblAccounts[id],0))</f>
        <v>321980</v>
      </c>
      <c r="J3929" s="25">
        <f>INDEX(tblReps[region_id],MATCH(I3929,tblReps[id],0))</f>
        <v>4</v>
      </c>
      <c r="K3929" s="25" t="str">
        <f>INDEX(tblRegions[name],MATCH(J3929,tblRegions[id],0))</f>
        <v>West</v>
      </c>
    </row>
    <row r="3930" spans="1:11" ht="15" customHeight="1" x14ac:dyDescent="0.3">
      <c r="A3930" s="25">
        <f>Raw_Orders!A3930</f>
        <v>3929</v>
      </c>
      <c r="B3930" s="25">
        <f>Raw_Orders!B3930</f>
        <v>4181</v>
      </c>
      <c r="C3930" s="30">
        <f>INT(Raw_Orders!C3930)</f>
        <v>42664</v>
      </c>
      <c r="D3930" s="25">
        <f t="shared" si="183"/>
        <v>2016</v>
      </c>
      <c r="E3930" s="25">
        <f t="shared" si="184"/>
        <v>10</v>
      </c>
      <c r="F3930" s="25" t="str">
        <f t="shared" si="185"/>
        <v>Oct</v>
      </c>
      <c r="G3930" s="25">
        <f>Raw_Orders!G3930</f>
        <v>599</v>
      </c>
      <c r="H3930" s="29">
        <f>Raw_Orders!K3930</f>
        <v>3143.58</v>
      </c>
      <c r="I3930" s="25">
        <f>INDEX(tblAccounts[sales_rep_id],MATCH(B3930,tblAccounts[id],0))</f>
        <v>321980</v>
      </c>
      <c r="J3930" s="25">
        <f>INDEX(tblReps[region_id],MATCH(I3930,tblReps[id],0))</f>
        <v>4</v>
      </c>
      <c r="K3930" s="25" t="str">
        <f>INDEX(tblRegions[name],MATCH(J3930,tblRegions[id],0))</f>
        <v>West</v>
      </c>
    </row>
    <row r="3931" spans="1:11" ht="15" customHeight="1" x14ac:dyDescent="0.3">
      <c r="A3931" s="25">
        <f>Raw_Orders!A3931</f>
        <v>3930</v>
      </c>
      <c r="B3931" s="25">
        <f>Raw_Orders!B3931</f>
        <v>4181</v>
      </c>
      <c r="C3931" s="30">
        <f>INT(Raw_Orders!C3931)</f>
        <v>42693</v>
      </c>
      <c r="D3931" s="25">
        <f t="shared" si="183"/>
        <v>2016</v>
      </c>
      <c r="E3931" s="25">
        <f t="shared" si="184"/>
        <v>11</v>
      </c>
      <c r="F3931" s="25" t="str">
        <f t="shared" si="185"/>
        <v>Nov</v>
      </c>
      <c r="G3931" s="25">
        <f>Raw_Orders!G3931</f>
        <v>633</v>
      </c>
      <c r="H3931" s="29">
        <f>Raw_Orders!K3931</f>
        <v>3325.7</v>
      </c>
      <c r="I3931" s="25">
        <f>INDEX(tblAccounts[sales_rep_id],MATCH(B3931,tblAccounts[id],0))</f>
        <v>321980</v>
      </c>
      <c r="J3931" s="25">
        <f>INDEX(tblReps[region_id],MATCH(I3931,tblReps[id],0))</f>
        <v>4</v>
      </c>
      <c r="K3931" s="25" t="str">
        <f>INDEX(tblRegions[name],MATCH(J3931,tblRegions[id],0))</f>
        <v>West</v>
      </c>
    </row>
    <row r="3932" spans="1:11" ht="15" customHeight="1" x14ac:dyDescent="0.3">
      <c r="A3932" s="25">
        <f>Raw_Orders!A3932</f>
        <v>3931</v>
      </c>
      <c r="B3932" s="25">
        <f>Raw_Orders!B3932</f>
        <v>4181</v>
      </c>
      <c r="C3932" s="30">
        <f>INT(Raw_Orders!C3932)</f>
        <v>42723</v>
      </c>
      <c r="D3932" s="25">
        <f t="shared" si="183"/>
        <v>2016</v>
      </c>
      <c r="E3932" s="25">
        <f t="shared" si="184"/>
        <v>12</v>
      </c>
      <c r="F3932" s="25" t="str">
        <f t="shared" si="185"/>
        <v>Dec</v>
      </c>
      <c r="G3932" s="25">
        <f>Raw_Orders!G3932</f>
        <v>517</v>
      </c>
      <c r="H3932" s="29">
        <f>Raw_Orders!K3932</f>
        <v>2648.02</v>
      </c>
      <c r="I3932" s="25">
        <f>INDEX(tblAccounts[sales_rep_id],MATCH(B3932,tblAccounts[id],0))</f>
        <v>321980</v>
      </c>
      <c r="J3932" s="25">
        <f>INDEX(tblReps[region_id],MATCH(I3932,tblReps[id],0))</f>
        <v>4</v>
      </c>
      <c r="K3932" s="25" t="str">
        <f>INDEX(tblRegions[name],MATCH(J3932,tblRegions[id],0))</f>
        <v>West</v>
      </c>
    </row>
    <row r="3933" spans="1:11" ht="15" customHeight="1" x14ac:dyDescent="0.3">
      <c r="A3933" s="25">
        <f>Raw_Orders!A3933</f>
        <v>3932</v>
      </c>
      <c r="B3933" s="25">
        <f>Raw_Orders!B3933</f>
        <v>4191</v>
      </c>
      <c r="C3933" s="30">
        <f>INT(Raw_Orders!C3933)</f>
        <v>42348</v>
      </c>
      <c r="D3933" s="25">
        <f t="shared" si="183"/>
        <v>2015</v>
      </c>
      <c r="E3933" s="25">
        <f t="shared" si="184"/>
        <v>12</v>
      </c>
      <c r="F3933" s="25" t="str">
        <f t="shared" si="185"/>
        <v>Dec</v>
      </c>
      <c r="G3933" s="25">
        <f>Raw_Orders!G3933</f>
        <v>258</v>
      </c>
      <c r="H3933" s="29">
        <f>Raw_Orders!K3933</f>
        <v>1707.01</v>
      </c>
      <c r="I3933" s="25">
        <f>INDEX(tblAccounts[sales_rep_id],MATCH(B3933,tblAccounts[id],0))</f>
        <v>321990</v>
      </c>
      <c r="J3933" s="25">
        <f>INDEX(tblReps[region_id],MATCH(I3933,tblReps[id],0))</f>
        <v>4</v>
      </c>
      <c r="K3933" s="25" t="str">
        <f>INDEX(tblRegions[name],MATCH(J3933,tblRegions[id],0))</f>
        <v>West</v>
      </c>
    </row>
    <row r="3934" spans="1:11" ht="15" customHeight="1" x14ac:dyDescent="0.3">
      <c r="A3934" s="25">
        <f>Raw_Orders!A3934</f>
        <v>3933</v>
      </c>
      <c r="B3934" s="25">
        <f>Raw_Orders!B3934</f>
        <v>4191</v>
      </c>
      <c r="C3934" s="30">
        <f>INT(Raw_Orders!C3934)</f>
        <v>42377</v>
      </c>
      <c r="D3934" s="25">
        <f t="shared" si="183"/>
        <v>2016</v>
      </c>
      <c r="E3934" s="25">
        <f t="shared" si="184"/>
        <v>1</v>
      </c>
      <c r="F3934" s="25" t="str">
        <f t="shared" si="185"/>
        <v>Jan</v>
      </c>
      <c r="G3934" s="25">
        <f>Raw_Orders!G3934</f>
        <v>124</v>
      </c>
      <c r="H3934" s="29">
        <f>Raw_Orders!K3934</f>
        <v>767.64</v>
      </c>
      <c r="I3934" s="25">
        <f>INDEX(tblAccounts[sales_rep_id],MATCH(B3934,tblAccounts[id],0))</f>
        <v>321990</v>
      </c>
      <c r="J3934" s="25">
        <f>INDEX(tblReps[region_id],MATCH(I3934,tblReps[id],0))</f>
        <v>4</v>
      </c>
      <c r="K3934" s="25" t="str">
        <f>INDEX(tblRegions[name],MATCH(J3934,tblRegions[id],0))</f>
        <v>West</v>
      </c>
    </row>
    <row r="3935" spans="1:11" ht="15" customHeight="1" x14ac:dyDescent="0.3">
      <c r="A3935" s="25">
        <f>Raw_Orders!A3935</f>
        <v>3934</v>
      </c>
      <c r="B3935" s="25">
        <f>Raw_Orders!B3935</f>
        <v>4191</v>
      </c>
      <c r="C3935" s="30">
        <f>INT(Raw_Orders!C3935)</f>
        <v>42407</v>
      </c>
      <c r="D3935" s="25">
        <f t="shared" si="183"/>
        <v>2016</v>
      </c>
      <c r="E3935" s="25">
        <f t="shared" si="184"/>
        <v>2</v>
      </c>
      <c r="F3935" s="25" t="str">
        <f t="shared" si="185"/>
        <v>Feb</v>
      </c>
      <c r="G3935" s="25">
        <f>Raw_Orders!G3935</f>
        <v>165</v>
      </c>
      <c r="H3935" s="29">
        <f>Raw_Orders!K3935</f>
        <v>1004.75</v>
      </c>
      <c r="I3935" s="25">
        <f>INDEX(tblAccounts[sales_rep_id],MATCH(B3935,tblAccounts[id],0))</f>
        <v>321990</v>
      </c>
      <c r="J3935" s="25">
        <f>INDEX(tblReps[region_id],MATCH(I3935,tblReps[id],0))</f>
        <v>4</v>
      </c>
      <c r="K3935" s="25" t="str">
        <f>INDEX(tblRegions[name],MATCH(J3935,tblRegions[id],0))</f>
        <v>West</v>
      </c>
    </row>
    <row r="3936" spans="1:11" ht="15" customHeight="1" x14ac:dyDescent="0.3">
      <c r="A3936" s="25">
        <f>Raw_Orders!A3936</f>
        <v>3935</v>
      </c>
      <c r="B3936" s="25">
        <f>Raw_Orders!B3936</f>
        <v>4191</v>
      </c>
      <c r="C3936" s="30">
        <f>INT(Raw_Orders!C3936)</f>
        <v>42436</v>
      </c>
      <c r="D3936" s="25">
        <f t="shared" si="183"/>
        <v>2016</v>
      </c>
      <c r="E3936" s="25">
        <f t="shared" si="184"/>
        <v>3</v>
      </c>
      <c r="F3936" s="25" t="str">
        <f t="shared" si="185"/>
        <v>Mar</v>
      </c>
      <c r="G3936" s="25">
        <f>Raw_Orders!G3936</f>
        <v>617</v>
      </c>
      <c r="H3936" s="29">
        <f>Raw_Orders!K3936</f>
        <v>3188.3</v>
      </c>
      <c r="I3936" s="25">
        <f>INDEX(tblAccounts[sales_rep_id],MATCH(B3936,tblAccounts[id],0))</f>
        <v>321990</v>
      </c>
      <c r="J3936" s="25">
        <f>INDEX(tblReps[region_id],MATCH(I3936,tblReps[id],0))</f>
        <v>4</v>
      </c>
      <c r="K3936" s="25" t="str">
        <f>INDEX(tblRegions[name],MATCH(J3936,tblRegions[id],0))</f>
        <v>West</v>
      </c>
    </row>
    <row r="3937" spans="1:11" ht="15" customHeight="1" x14ac:dyDescent="0.3">
      <c r="A3937" s="25">
        <f>Raw_Orders!A3937</f>
        <v>3936</v>
      </c>
      <c r="B3937" s="25">
        <f>Raw_Orders!B3937</f>
        <v>4191</v>
      </c>
      <c r="C3937" s="30">
        <f>INT(Raw_Orders!C3937)</f>
        <v>42465</v>
      </c>
      <c r="D3937" s="25">
        <f t="shared" si="183"/>
        <v>2016</v>
      </c>
      <c r="E3937" s="25">
        <f t="shared" si="184"/>
        <v>4</v>
      </c>
      <c r="F3937" s="25" t="str">
        <f t="shared" si="185"/>
        <v>Apr</v>
      </c>
      <c r="G3937" s="25">
        <f>Raw_Orders!G3937</f>
        <v>135</v>
      </c>
      <c r="H3937" s="29">
        <f>Raw_Orders!K3937</f>
        <v>771.15</v>
      </c>
      <c r="I3937" s="25">
        <f>INDEX(tblAccounts[sales_rep_id],MATCH(B3937,tblAccounts[id],0))</f>
        <v>321990</v>
      </c>
      <c r="J3937" s="25">
        <f>INDEX(tblReps[region_id],MATCH(I3937,tblReps[id],0))</f>
        <v>4</v>
      </c>
      <c r="K3937" s="25" t="str">
        <f>INDEX(tblRegions[name],MATCH(J3937,tblRegions[id],0))</f>
        <v>West</v>
      </c>
    </row>
    <row r="3938" spans="1:11" ht="15" customHeight="1" x14ac:dyDescent="0.3">
      <c r="A3938" s="25">
        <f>Raw_Orders!A3938</f>
        <v>3937</v>
      </c>
      <c r="B3938" s="25">
        <f>Raw_Orders!B3938</f>
        <v>4191</v>
      </c>
      <c r="C3938" s="30">
        <f>INT(Raw_Orders!C3938)</f>
        <v>42494</v>
      </c>
      <c r="D3938" s="25">
        <f t="shared" si="183"/>
        <v>2016</v>
      </c>
      <c r="E3938" s="25">
        <f t="shared" si="184"/>
        <v>5</v>
      </c>
      <c r="F3938" s="25" t="str">
        <f t="shared" si="185"/>
        <v>May</v>
      </c>
      <c r="G3938" s="25">
        <f>Raw_Orders!G3938</f>
        <v>47</v>
      </c>
      <c r="H3938" s="29">
        <f>Raw_Orders!K3938</f>
        <v>297.68</v>
      </c>
      <c r="I3938" s="25">
        <f>INDEX(tblAccounts[sales_rep_id],MATCH(B3938,tblAccounts[id],0))</f>
        <v>321990</v>
      </c>
      <c r="J3938" s="25">
        <f>INDEX(tblReps[region_id],MATCH(I3938,tblReps[id],0))</f>
        <v>4</v>
      </c>
      <c r="K3938" s="25" t="str">
        <f>INDEX(tblRegions[name],MATCH(J3938,tblRegions[id],0))</f>
        <v>West</v>
      </c>
    </row>
    <row r="3939" spans="1:11" ht="15" customHeight="1" x14ac:dyDescent="0.3">
      <c r="A3939" s="25">
        <f>Raw_Orders!A3939</f>
        <v>3938</v>
      </c>
      <c r="B3939" s="25">
        <f>Raw_Orders!B3939</f>
        <v>4191</v>
      </c>
      <c r="C3939" s="30">
        <f>INT(Raw_Orders!C3939)</f>
        <v>42524</v>
      </c>
      <c r="D3939" s="25">
        <f t="shared" si="183"/>
        <v>2016</v>
      </c>
      <c r="E3939" s="25">
        <f t="shared" si="184"/>
        <v>6</v>
      </c>
      <c r="F3939" s="25" t="str">
        <f t="shared" si="185"/>
        <v>Jun</v>
      </c>
      <c r="G3939" s="25">
        <f>Raw_Orders!G3939</f>
        <v>223</v>
      </c>
      <c r="H3939" s="29">
        <f>Raw_Orders!K3939</f>
        <v>1327.34</v>
      </c>
      <c r="I3939" s="25">
        <f>INDEX(tblAccounts[sales_rep_id],MATCH(B3939,tblAccounts[id],0))</f>
        <v>321990</v>
      </c>
      <c r="J3939" s="25">
        <f>INDEX(tblReps[region_id],MATCH(I3939,tblReps[id],0))</f>
        <v>4</v>
      </c>
      <c r="K3939" s="25" t="str">
        <f>INDEX(tblRegions[name],MATCH(J3939,tblRegions[id],0))</f>
        <v>West</v>
      </c>
    </row>
    <row r="3940" spans="1:11" ht="15" customHeight="1" x14ac:dyDescent="0.3">
      <c r="A3940" s="25">
        <f>Raw_Orders!A3940</f>
        <v>3939</v>
      </c>
      <c r="B3940" s="25">
        <f>Raw_Orders!B3940</f>
        <v>4201</v>
      </c>
      <c r="C3940" s="30">
        <f>INT(Raw_Orders!C3940)</f>
        <v>42485</v>
      </c>
      <c r="D3940" s="25">
        <f t="shared" si="183"/>
        <v>2016</v>
      </c>
      <c r="E3940" s="25">
        <f t="shared" si="184"/>
        <v>4</v>
      </c>
      <c r="F3940" s="25" t="str">
        <f t="shared" si="185"/>
        <v>Apr</v>
      </c>
      <c r="G3940" s="25">
        <f>Raw_Orders!G3940</f>
        <v>144</v>
      </c>
      <c r="H3940" s="29">
        <f>Raw_Orders!K3940</f>
        <v>849.33</v>
      </c>
      <c r="I3940" s="25">
        <f>INDEX(tblAccounts[sales_rep_id],MATCH(B3940,tblAccounts[id],0))</f>
        <v>321930</v>
      </c>
      <c r="J3940" s="25">
        <f>INDEX(tblReps[region_id],MATCH(I3940,tblReps[id],0))</f>
        <v>4</v>
      </c>
      <c r="K3940" s="25" t="str">
        <f>INDEX(tblRegions[name],MATCH(J3940,tblRegions[id],0))</f>
        <v>West</v>
      </c>
    </row>
    <row r="3941" spans="1:11" ht="15" customHeight="1" x14ac:dyDescent="0.3">
      <c r="A3941" s="25">
        <f>Raw_Orders!A3941</f>
        <v>3940</v>
      </c>
      <c r="B3941" s="25">
        <f>Raw_Orders!B3941</f>
        <v>4201</v>
      </c>
      <c r="C3941" s="30">
        <f>INT(Raw_Orders!C3941)</f>
        <v>42515</v>
      </c>
      <c r="D3941" s="25">
        <f t="shared" si="183"/>
        <v>2016</v>
      </c>
      <c r="E3941" s="25">
        <f t="shared" si="184"/>
        <v>5</v>
      </c>
      <c r="F3941" s="25" t="str">
        <f t="shared" si="185"/>
        <v>May</v>
      </c>
      <c r="G3941" s="25">
        <f>Raw_Orders!G3941</f>
        <v>73</v>
      </c>
      <c r="H3941" s="29">
        <f>Raw_Orders!K3941</f>
        <v>470</v>
      </c>
      <c r="I3941" s="25">
        <f>INDEX(tblAccounts[sales_rep_id],MATCH(B3941,tblAccounts[id],0))</f>
        <v>321930</v>
      </c>
      <c r="J3941" s="25">
        <f>INDEX(tblReps[region_id],MATCH(I3941,tblReps[id],0))</f>
        <v>4</v>
      </c>
      <c r="K3941" s="25" t="str">
        <f>INDEX(tblRegions[name],MATCH(J3941,tblRegions[id],0))</f>
        <v>West</v>
      </c>
    </row>
    <row r="3942" spans="1:11" ht="15" customHeight="1" x14ac:dyDescent="0.3">
      <c r="A3942" s="25">
        <f>Raw_Orders!A3942</f>
        <v>3941</v>
      </c>
      <c r="B3942" s="25">
        <f>Raw_Orders!B3942</f>
        <v>4201</v>
      </c>
      <c r="C3942" s="30">
        <f>INT(Raw_Orders!C3942)</f>
        <v>42544</v>
      </c>
      <c r="D3942" s="25">
        <f t="shared" si="183"/>
        <v>2016</v>
      </c>
      <c r="E3942" s="25">
        <f t="shared" si="184"/>
        <v>6</v>
      </c>
      <c r="F3942" s="25" t="str">
        <f t="shared" si="185"/>
        <v>Jun</v>
      </c>
      <c r="G3942" s="25">
        <f>Raw_Orders!G3942</f>
        <v>120</v>
      </c>
      <c r="H3942" s="29">
        <f>Raw_Orders!K3942</f>
        <v>661.4</v>
      </c>
      <c r="I3942" s="25">
        <f>INDEX(tblAccounts[sales_rep_id],MATCH(B3942,tblAccounts[id],0))</f>
        <v>321930</v>
      </c>
      <c r="J3942" s="25">
        <f>INDEX(tblReps[region_id],MATCH(I3942,tblReps[id],0))</f>
        <v>4</v>
      </c>
      <c r="K3942" s="25" t="str">
        <f>INDEX(tblRegions[name],MATCH(J3942,tblRegions[id],0))</f>
        <v>West</v>
      </c>
    </row>
    <row r="3943" spans="1:11" ht="15" customHeight="1" x14ac:dyDescent="0.3">
      <c r="A3943" s="25">
        <f>Raw_Orders!A3943</f>
        <v>3942</v>
      </c>
      <c r="B3943" s="25">
        <f>Raw_Orders!B3943</f>
        <v>4201</v>
      </c>
      <c r="C3943" s="30">
        <f>INT(Raw_Orders!C3943)</f>
        <v>42574</v>
      </c>
      <c r="D3943" s="25">
        <f t="shared" si="183"/>
        <v>2016</v>
      </c>
      <c r="E3943" s="25">
        <f t="shared" si="184"/>
        <v>7</v>
      </c>
      <c r="F3943" s="25" t="str">
        <f t="shared" si="185"/>
        <v>Jul</v>
      </c>
      <c r="G3943" s="25">
        <f>Raw_Orders!G3943</f>
        <v>1639</v>
      </c>
      <c r="H3943" s="29">
        <f>Raw_Orders!K3943</f>
        <v>12053.77</v>
      </c>
      <c r="I3943" s="25">
        <f>INDEX(tblAccounts[sales_rep_id],MATCH(B3943,tblAccounts[id],0))</f>
        <v>321930</v>
      </c>
      <c r="J3943" s="25">
        <f>INDEX(tblReps[region_id],MATCH(I3943,tblReps[id],0))</f>
        <v>4</v>
      </c>
      <c r="K3943" s="25" t="str">
        <f>INDEX(tblRegions[name],MATCH(J3943,tblRegions[id],0))</f>
        <v>West</v>
      </c>
    </row>
    <row r="3944" spans="1:11" ht="15" customHeight="1" x14ac:dyDescent="0.3">
      <c r="A3944" s="25">
        <f>Raw_Orders!A3944</f>
        <v>3943</v>
      </c>
      <c r="B3944" s="25">
        <f>Raw_Orders!B3944</f>
        <v>4201</v>
      </c>
      <c r="C3944" s="30">
        <f>INT(Raw_Orders!C3944)</f>
        <v>42603</v>
      </c>
      <c r="D3944" s="25">
        <f t="shared" si="183"/>
        <v>2016</v>
      </c>
      <c r="E3944" s="25">
        <f t="shared" si="184"/>
        <v>8</v>
      </c>
      <c r="F3944" s="25" t="str">
        <f t="shared" si="185"/>
        <v>Aug</v>
      </c>
      <c r="G3944" s="25">
        <f>Raw_Orders!G3944</f>
        <v>173</v>
      </c>
      <c r="H3944" s="29">
        <f>Raw_Orders!K3944</f>
        <v>1086.01</v>
      </c>
      <c r="I3944" s="25">
        <f>INDEX(tblAccounts[sales_rep_id],MATCH(B3944,tblAccounts[id],0))</f>
        <v>321930</v>
      </c>
      <c r="J3944" s="25">
        <f>INDEX(tblReps[region_id],MATCH(I3944,tblReps[id],0))</f>
        <v>4</v>
      </c>
      <c r="K3944" s="25" t="str">
        <f>INDEX(tblRegions[name],MATCH(J3944,tblRegions[id],0))</f>
        <v>West</v>
      </c>
    </row>
    <row r="3945" spans="1:11" ht="15" customHeight="1" x14ac:dyDescent="0.3">
      <c r="A3945" s="25">
        <f>Raw_Orders!A3945</f>
        <v>3944</v>
      </c>
      <c r="B3945" s="25">
        <f>Raw_Orders!B3945</f>
        <v>4201</v>
      </c>
      <c r="C3945" s="30">
        <f>INT(Raw_Orders!C3945)</f>
        <v>42633</v>
      </c>
      <c r="D3945" s="25">
        <f t="shared" si="183"/>
        <v>2016</v>
      </c>
      <c r="E3945" s="25">
        <f t="shared" si="184"/>
        <v>9</v>
      </c>
      <c r="F3945" s="25" t="str">
        <f t="shared" si="185"/>
        <v>Sep</v>
      </c>
      <c r="G3945" s="25">
        <f>Raw_Orders!G3945</f>
        <v>176</v>
      </c>
      <c r="H3945" s="29">
        <f>Raw_Orders!K3945</f>
        <v>1116.5899999999999</v>
      </c>
      <c r="I3945" s="25">
        <f>INDEX(tblAccounts[sales_rep_id],MATCH(B3945,tblAccounts[id],0))</f>
        <v>321930</v>
      </c>
      <c r="J3945" s="25">
        <f>INDEX(tblReps[region_id],MATCH(I3945,tblReps[id],0))</f>
        <v>4</v>
      </c>
      <c r="K3945" s="25" t="str">
        <f>INDEX(tblRegions[name],MATCH(J3945,tblRegions[id],0))</f>
        <v>West</v>
      </c>
    </row>
    <row r="3946" spans="1:11" ht="15" customHeight="1" x14ac:dyDescent="0.3">
      <c r="A3946" s="25">
        <f>Raw_Orders!A3946</f>
        <v>3945</v>
      </c>
      <c r="B3946" s="25">
        <f>Raw_Orders!B3946</f>
        <v>4201</v>
      </c>
      <c r="C3946" s="30">
        <f>INT(Raw_Orders!C3946)</f>
        <v>42663</v>
      </c>
      <c r="D3946" s="25">
        <f t="shared" si="183"/>
        <v>2016</v>
      </c>
      <c r="E3946" s="25">
        <f t="shared" si="184"/>
        <v>10</v>
      </c>
      <c r="F3946" s="25" t="str">
        <f t="shared" si="185"/>
        <v>Oct</v>
      </c>
      <c r="G3946" s="25">
        <f>Raw_Orders!G3946</f>
        <v>229</v>
      </c>
      <c r="H3946" s="29">
        <f>Raw_Orders!K3946</f>
        <v>1333.52</v>
      </c>
      <c r="I3946" s="25">
        <f>INDEX(tblAccounts[sales_rep_id],MATCH(B3946,tblAccounts[id],0))</f>
        <v>321930</v>
      </c>
      <c r="J3946" s="25">
        <f>INDEX(tblReps[region_id],MATCH(I3946,tblReps[id],0))</f>
        <v>4</v>
      </c>
      <c r="K3946" s="25" t="str">
        <f>INDEX(tblRegions[name],MATCH(J3946,tblRegions[id],0))</f>
        <v>West</v>
      </c>
    </row>
    <row r="3947" spans="1:11" ht="15" customHeight="1" x14ac:dyDescent="0.3">
      <c r="A3947" s="25">
        <f>Raw_Orders!A3947</f>
        <v>3946</v>
      </c>
      <c r="B3947" s="25">
        <f>Raw_Orders!B3947</f>
        <v>4201</v>
      </c>
      <c r="C3947" s="30">
        <f>INT(Raw_Orders!C3947)</f>
        <v>42692</v>
      </c>
      <c r="D3947" s="25">
        <f t="shared" si="183"/>
        <v>2016</v>
      </c>
      <c r="E3947" s="25">
        <f t="shared" si="184"/>
        <v>11</v>
      </c>
      <c r="F3947" s="25" t="str">
        <f t="shared" si="185"/>
        <v>Nov</v>
      </c>
      <c r="G3947" s="25">
        <f>Raw_Orders!G3947</f>
        <v>151</v>
      </c>
      <c r="H3947" s="29">
        <f>Raw_Orders!K3947</f>
        <v>890.46</v>
      </c>
      <c r="I3947" s="25">
        <f>INDEX(tblAccounts[sales_rep_id],MATCH(B3947,tblAccounts[id],0))</f>
        <v>321930</v>
      </c>
      <c r="J3947" s="25">
        <f>INDEX(tblReps[region_id],MATCH(I3947,tblReps[id],0))</f>
        <v>4</v>
      </c>
      <c r="K3947" s="25" t="str">
        <f>INDEX(tblRegions[name],MATCH(J3947,tblRegions[id],0))</f>
        <v>West</v>
      </c>
    </row>
    <row r="3948" spans="1:11" ht="15" customHeight="1" x14ac:dyDescent="0.3">
      <c r="A3948" s="25">
        <f>Raw_Orders!A3948</f>
        <v>3947</v>
      </c>
      <c r="B3948" s="25">
        <f>Raw_Orders!B3948</f>
        <v>4211</v>
      </c>
      <c r="C3948" s="30">
        <f>INT(Raw_Orders!C3948)</f>
        <v>41620</v>
      </c>
      <c r="D3948" s="25">
        <f t="shared" si="183"/>
        <v>2013</v>
      </c>
      <c r="E3948" s="25">
        <f t="shared" si="184"/>
        <v>12</v>
      </c>
      <c r="F3948" s="25" t="str">
        <f t="shared" si="185"/>
        <v>Dec</v>
      </c>
      <c r="G3948" s="25">
        <f>Raw_Orders!G3948</f>
        <v>127</v>
      </c>
      <c r="H3948" s="29">
        <f>Raw_Orders!K3948</f>
        <v>733.89</v>
      </c>
      <c r="I3948" s="25">
        <f>INDEX(tblAccounts[sales_rep_id],MATCH(B3948,tblAccounts[id],0))</f>
        <v>321940</v>
      </c>
      <c r="J3948" s="25">
        <f>INDEX(tblReps[region_id],MATCH(I3948,tblReps[id],0))</f>
        <v>4</v>
      </c>
      <c r="K3948" s="25" t="str">
        <f>INDEX(tblRegions[name],MATCH(J3948,tblRegions[id],0))</f>
        <v>West</v>
      </c>
    </row>
    <row r="3949" spans="1:11" ht="15" customHeight="1" x14ac:dyDescent="0.3">
      <c r="A3949" s="25">
        <f>Raw_Orders!A3949</f>
        <v>3948</v>
      </c>
      <c r="B3949" s="25">
        <f>Raw_Orders!B3949</f>
        <v>4211</v>
      </c>
      <c r="C3949" s="30">
        <f>INT(Raw_Orders!C3949)</f>
        <v>41650</v>
      </c>
      <c r="D3949" s="25">
        <f t="shared" si="183"/>
        <v>2014</v>
      </c>
      <c r="E3949" s="25">
        <f t="shared" si="184"/>
        <v>1</v>
      </c>
      <c r="F3949" s="25" t="str">
        <f t="shared" si="185"/>
        <v>Jan</v>
      </c>
      <c r="G3949" s="25">
        <f>Raw_Orders!G3949</f>
        <v>220</v>
      </c>
      <c r="H3949" s="29">
        <f>Raw_Orders!K3949</f>
        <v>1388.73</v>
      </c>
      <c r="I3949" s="25">
        <f>INDEX(tblAccounts[sales_rep_id],MATCH(B3949,tblAccounts[id],0))</f>
        <v>321940</v>
      </c>
      <c r="J3949" s="25">
        <f>INDEX(tblReps[region_id],MATCH(I3949,tblReps[id],0))</f>
        <v>4</v>
      </c>
      <c r="K3949" s="25" t="str">
        <f>INDEX(tblRegions[name],MATCH(J3949,tblRegions[id],0))</f>
        <v>West</v>
      </c>
    </row>
    <row r="3950" spans="1:11" ht="15" customHeight="1" x14ac:dyDescent="0.3">
      <c r="A3950" s="25">
        <f>Raw_Orders!A3950</f>
        <v>3949</v>
      </c>
      <c r="B3950" s="25">
        <f>Raw_Orders!B3950</f>
        <v>4211</v>
      </c>
      <c r="C3950" s="30">
        <f>INT(Raw_Orders!C3950)</f>
        <v>41679</v>
      </c>
      <c r="D3950" s="25">
        <f t="shared" si="183"/>
        <v>2014</v>
      </c>
      <c r="E3950" s="25">
        <f t="shared" si="184"/>
        <v>2</v>
      </c>
      <c r="F3950" s="25" t="str">
        <f t="shared" si="185"/>
        <v>Feb</v>
      </c>
      <c r="G3950" s="25">
        <f>Raw_Orders!G3950</f>
        <v>224</v>
      </c>
      <c r="H3950" s="29">
        <f>Raw_Orders!K3950</f>
        <v>1421.88</v>
      </c>
      <c r="I3950" s="25">
        <f>INDEX(tblAccounts[sales_rep_id],MATCH(B3950,tblAccounts[id],0))</f>
        <v>321940</v>
      </c>
      <c r="J3950" s="25">
        <f>INDEX(tblReps[region_id],MATCH(I3950,tblReps[id],0))</f>
        <v>4</v>
      </c>
      <c r="K3950" s="25" t="str">
        <f>INDEX(tblRegions[name],MATCH(J3950,tblRegions[id],0))</f>
        <v>West</v>
      </c>
    </row>
    <row r="3951" spans="1:11" ht="15" customHeight="1" x14ac:dyDescent="0.3">
      <c r="A3951" s="25">
        <f>Raw_Orders!A3951</f>
        <v>3950</v>
      </c>
      <c r="B3951" s="25">
        <f>Raw_Orders!B3951</f>
        <v>4211</v>
      </c>
      <c r="C3951" s="30">
        <f>INT(Raw_Orders!C3951)</f>
        <v>41708</v>
      </c>
      <c r="D3951" s="25">
        <f t="shared" si="183"/>
        <v>2014</v>
      </c>
      <c r="E3951" s="25">
        <f t="shared" si="184"/>
        <v>3</v>
      </c>
      <c r="F3951" s="25" t="str">
        <f t="shared" si="185"/>
        <v>Mar</v>
      </c>
      <c r="G3951" s="25">
        <f>Raw_Orders!G3951</f>
        <v>136</v>
      </c>
      <c r="H3951" s="29">
        <f>Raw_Orders!K3951</f>
        <v>840.02</v>
      </c>
      <c r="I3951" s="25">
        <f>INDEX(tblAccounts[sales_rep_id],MATCH(B3951,tblAccounts[id],0))</f>
        <v>321940</v>
      </c>
      <c r="J3951" s="25">
        <f>INDEX(tblReps[region_id],MATCH(I3951,tblReps[id],0))</f>
        <v>4</v>
      </c>
      <c r="K3951" s="25" t="str">
        <f>INDEX(tblRegions[name],MATCH(J3951,tblRegions[id],0))</f>
        <v>West</v>
      </c>
    </row>
    <row r="3952" spans="1:11" ht="15" customHeight="1" x14ac:dyDescent="0.3">
      <c r="A3952" s="25">
        <f>Raw_Orders!A3952</f>
        <v>3951</v>
      </c>
      <c r="B3952" s="25">
        <f>Raw_Orders!B3952</f>
        <v>4211</v>
      </c>
      <c r="C3952" s="30">
        <f>INT(Raw_Orders!C3952)</f>
        <v>41738</v>
      </c>
      <c r="D3952" s="25">
        <f t="shared" si="183"/>
        <v>2014</v>
      </c>
      <c r="E3952" s="25">
        <f t="shared" si="184"/>
        <v>4</v>
      </c>
      <c r="F3952" s="25" t="str">
        <f t="shared" si="185"/>
        <v>Apr</v>
      </c>
      <c r="G3952" s="25">
        <f>Raw_Orders!G3952</f>
        <v>161</v>
      </c>
      <c r="H3952" s="29">
        <f>Raw_Orders!K3952</f>
        <v>988.57</v>
      </c>
      <c r="I3952" s="25">
        <f>INDEX(tblAccounts[sales_rep_id],MATCH(B3952,tblAccounts[id],0))</f>
        <v>321940</v>
      </c>
      <c r="J3952" s="25">
        <f>INDEX(tblReps[region_id],MATCH(I3952,tblReps[id],0))</f>
        <v>4</v>
      </c>
      <c r="K3952" s="25" t="str">
        <f>INDEX(tblRegions[name],MATCH(J3952,tblRegions[id],0))</f>
        <v>West</v>
      </c>
    </row>
    <row r="3953" spans="1:11" ht="15" customHeight="1" x14ac:dyDescent="0.3">
      <c r="A3953" s="25">
        <f>Raw_Orders!A3953</f>
        <v>3952</v>
      </c>
      <c r="B3953" s="25">
        <f>Raw_Orders!B3953</f>
        <v>4211</v>
      </c>
      <c r="C3953" s="30">
        <f>INT(Raw_Orders!C3953)</f>
        <v>41768</v>
      </c>
      <c r="D3953" s="25">
        <f t="shared" si="183"/>
        <v>2014</v>
      </c>
      <c r="E3953" s="25">
        <f t="shared" si="184"/>
        <v>5</v>
      </c>
      <c r="F3953" s="25" t="str">
        <f t="shared" si="185"/>
        <v>May</v>
      </c>
      <c r="G3953" s="25">
        <f>Raw_Orders!G3953</f>
        <v>168</v>
      </c>
      <c r="H3953" s="29">
        <f>Raw_Orders!K3953</f>
        <v>997.2</v>
      </c>
      <c r="I3953" s="25">
        <f>INDEX(tblAccounts[sales_rep_id],MATCH(B3953,tblAccounts[id],0))</f>
        <v>321940</v>
      </c>
      <c r="J3953" s="25">
        <f>INDEX(tblReps[region_id],MATCH(I3953,tblReps[id],0))</f>
        <v>4</v>
      </c>
      <c r="K3953" s="25" t="str">
        <f>INDEX(tblRegions[name],MATCH(J3953,tblRegions[id],0))</f>
        <v>West</v>
      </c>
    </row>
    <row r="3954" spans="1:11" ht="15" customHeight="1" x14ac:dyDescent="0.3">
      <c r="A3954" s="25">
        <f>Raw_Orders!A3954</f>
        <v>3953</v>
      </c>
      <c r="B3954" s="25">
        <f>Raw_Orders!B3954</f>
        <v>4211</v>
      </c>
      <c r="C3954" s="30">
        <f>INT(Raw_Orders!C3954)</f>
        <v>41797</v>
      </c>
      <c r="D3954" s="25">
        <f t="shared" si="183"/>
        <v>2014</v>
      </c>
      <c r="E3954" s="25">
        <f t="shared" si="184"/>
        <v>6</v>
      </c>
      <c r="F3954" s="25" t="str">
        <f t="shared" si="185"/>
        <v>Jun</v>
      </c>
      <c r="G3954" s="25">
        <f>Raw_Orders!G3954</f>
        <v>173</v>
      </c>
      <c r="H3954" s="29">
        <f>Raw_Orders!K3954</f>
        <v>1030.32</v>
      </c>
      <c r="I3954" s="25">
        <f>INDEX(tblAccounts[sales_rep_id],MATCH(B3954,tblAccounts[id],0))</f>
        <v>321940</v>
      </c>
      <c r="J3954" s="25">
        <f>INDEX(tblReps[region_id],MATCH(I3954,tblReps[id],0))</f>
        <v>4</v>
      </c>
      <c r="K3954" s="25" t="str">
        <f>INDEX(tblRegions[name],MATCH(J3954,tblRegions[id],0))</f>
        <v>West</v>
      </c>
    </row>
    <row r="3955" spans="1:11" ht="15" customHeight="1" x14ac:dyDescent="0.3">
      <c r="A3955" s="25">
        <f>Raw_Orders!A3955</f>
        <v>3954</v>
      </c>
      <c r="B3955" s="25">
        <f>Raw_Orders!B3955</f>
        <v>4211</v>
      </c>
      <c r="C3955" s="30">
        <f>INT(Raw_Orders!C3955)</f>
        <v>41826</v>
      </c>
      <c r="D3955" s="25">
        <f t="shared" si="183"/>
        <v>2014</v>
      </c>
      <c r="E3955" s="25">
        <f t="shared" si="184"/>
        <v>7</v>
      </c>
      <c r="F3955" s="25" t="str">
        <f t="shared" si="185"/>
        <v>Jul</v>
      </c>
      <c r="G3955" s="25">
        <f>Raw_Orders!G3955</f>
        <v>289</v>
      </c>
      <c r="H3955" s="29">
        <f>Raw_Orders!K3955</f>
        <v>1897.43</v>
      </c>
      <c r="I3955" s="25">
        <f>INDEX(tblAccounts[sales_rep_id],MATCH(B3955,tblAccounts[id],0))</f>
        <v>321940</v>
      </c>
      <c r="J3955" s="25">
        <f>INDEX(tblReps[region_id],MATCH(I3955,tblReps[id],0))</f>
        <v>4</v>
      </c>
      <c r="K3955" s="25" t="str">
        <f>INDEX(tblRegions[name],MATCH(J3955,tblRegions[id],0))</f>
        <v>West</v>
      </c>
    </row>
    <row r="3956" spans="1:11" ht="15" customHeight="1" x14ac:dyDescent="0.3">
      <c r="A3956" s="25">
        <f>Raw_Orders!A3956</f>
        <v>3955</v>
      </c>
      <c r="B3956" s="25">
        <f>Raw_Orders!B3956</f>
        <v>4211</v>
      </c>
      <c r="C3956" s="30">
        <f>INT(Raw_Orders!C3956)</f>
        <v>41855</v>
      </c>
      <c r="D3956" s="25">
        <f t="shared" si="183"/>
        <v>2014</v>
      </c>
      <c r="E3956" s="25">
        <f t="shared" si="184"/>
        <v>8</v>
      </c>
      <c r="F3956" s="25" t="str">
        <f t="shared" si="185"/>
        <v>Aug</v>
      </c>
      <c r="G3956" s="25">
        <f>Raw_Orders!G3956</f>
        <v>117</v>
      </c>
      <c r="H3956" s="29">
        <f>Raw_Orders!K3956</f>
        <v>693.38</v>
      </c>
      <c r="I3956" s="25">
        <f>INDEX(tblAccounts[sales_rep_id],MATCH(B3956,tblAccounts[id],0))</f>
        <v>321940</v>
      </c>
      <c r="J3956" s="25">
        <f>INDEX(tblReps[region_id],MATCH(I3956,tblReps[id],0))</f>
        <v>4</v>
      </c>
      <c r="K3956" s="25" t="str">
        <f>INDEX(tblRegions[name],MATCH(J3956,tblRegions[id],0))</f>
        <v>West</v>
      </c>
    </row>
    <row r="3957" spans="1:11" ht="15" customHeight="1" x14ac:dyDescent="0.3">
      <c r="A3957" s="25">
        <f>Raw_Orders!A3957</f>
        <v>3956</v>
      </c>
      <c r="B3957" s="25">
        <f>Raw_Orders!B3957</f>
        <v>4211</v>
      </c>
      <c r="C3957" s="30">
        <f>INT(Raw_Orders!C3957)</f>
        <v>41884</v>
      </c>
      <c r="D3957" s="25">
        <f t="shared" si="183"/>
        <v>2014</v>
      </c>
      <c r="E3957" s="25">
        <f t="shared" si="184"/>
        <v>9</v>
      </c>
      <c r="F3957" s="25" t="str">
        <f t="shared" si="185"/>
        <v>Sep</v>
      </c>
      <c r="G3957" s="25">
        <f>Raw_Orders!G3957</f>
        <v>202</v>
      </c>
      <c r="H3957" s="29">
        <f>Raw_Orders!K3957</f>
        <v>1199.99</v>
      </c>
      <c r="I3957" s="25">
        <f>INDEX(tblAccounts[sales_rep_id],MATCH(B3957,tblAccounts[id],0))</f>
        <v>321940</v>
      </c>
      <c r="J3957" s="25">
        <f>INDEX(tblReps[region_id],MATCH(I3957,tblReps[id],0))</f>
        <v>4</v>
      </c>
      <c r="K3957" s="25" t="str">
        <f>INDEX(tblRegions[name],MATCH(J3957,tblRegions[id],0))</f>
        <v>West</v>
      </c>
    </row>
    <row r="3958" spans="1:11" ht="15" customHeight="1" x14ac:dyDescent="0.3">
      <c r="A3958" s="25">
        <f>Raw_Orders!A3958</f>
        <v>3957</v>
      </c>
      <c r="B3958" s="25">
        <f>Raw_Orders!B3958</f>
        <v>4211</v>
      </c>
      <c r="C3958" s="30">
        <f>INT(Raw_Orders!C3958)</f>
        <v>41913</v>
      </c>
      <c r="D3958" s="25">
        <f t="shared" si="183"/>
        <v>2014</v>
      </c>
      <c r="E3958" s="25">
        <f t="shared" si="184"/>
        <v>10</v>
      </c>
      <c r="F3958" s="25" t="str">
        <f t="shared" si="185"/>
        <v>Oct</v>
      </c>
      <c r="G3958" s="25">
        <f>Raw_Orders!G3958</f>
        <v>101</v>
      </c>
      <c r="H3958" s="29">
        <f>Raw_Orders!K3958</f>
        <v>618.52</v>
      </c>
      <c r="I3958" s="25">
        <f>INDEX(tblAccounts[sales_rep_id],MATCH(B3958,tblAccounts[id],0))</f>
        <v>321940</v>
      </c>
      <c r="J3958" s="25">
        <f>INDEX(tblReps[region_id],MATCH(I3958,tblReps[id],0))</f>
        <v>4</v>
      </c>
      <c r="K3958" s="25" t="str">
        <f>INDEX(tblRegions[name],MATCH(J3958,tblRegions[id],0))</f>
        <v>West</v>
      </c>
    </row>
    <row r="3959" spans="1:11" ht="15" customHeight="1" x14ac:dyDescent="0.3">
      <c r="A3959" s="25">
        <f>Raw_Orders!A3959</f>
        <v>3958</v>
      </c>
      <c r="B3959" s="25">
        <f>Raw_Orders!B3959</f>
        <v>4211</v>
      </c>
      <c r="C3959" s="30">
        <f>INT(Raw_Orders!C3959)</f>
        <v>41943</v>
      </c>
      <c r="D3959" s="25">
        <f t="shared" si="183"/>
        <v>2014</v>
      </c>
      <c r="E3959" s="25">
        <f t="shared" si="184"/>
        <v>10</v>
      </c>
      <c r="F3959" s="25" t="str">
        <f t="shared" si="185"/>
        <v>Oct</v>
      </c>
      <c r="G3959" s="25">
        <f>Raw_Orders!G3959</f>
        <v>145</v>
      </c>
      <c r="H3959" s="29">
        <f>Raw_Orders!K3959</f>
        <v>848.71</v>
      </c>
      <c r="I3959" s="25">
        <f>INDEX(tblAccounts[sales_rep_id],MATCH(B3959,tblAccounts[id],0))</f>
        <v>321940</v>
      </c>
      <c r="J3959" s="25">
        <f>INDEX(tblReps[region_id],MATCH(I3959,tblReps[id],0))</f>
        <v>4</v>
      </c>
      <c r="K3959" s="25" t="str">
        <f>INDEX(tblRegions[name],MATCH(J3959,tblRegions[id],0))</f>
        <v>West</v>
      </c>
    </row>
    <row r="3960" spans="1:11" ht="15" customHeight="1" x14ac:dyDescent="0.3">
      <c r="A3960" s="25">
        <f>Raw_Orders!A3960</f>
        <v>3959</v>
      </c>
      <c r="B3960" s="25">
        <f>Raw_Orders!B3960</f>
        <v>4211</v>
      </c>
      <c r="C3960" s="30">
        <f>INT(Raw_Orders!C3960)</f>
        <v>41972</v>
      </c>
      <c r="D3960" s="25">
        <f t="shared" si="183"/>
        <v>2014</v>
      </c>
      <c r="E3960" s="25">
        <f t="shared" si="184"/>
        <v>11</v>
      </c>
      <c r="F3960" s="25" t="str">
        <f t="shared" si="185"/>
        <v>Nov</v>
      </c>
      <c r="G3960" s="25">
        <f>Raw_Orders!G3960</f>
        <v>142</v>
      </c>
      <c r="H3960" s="29">
        <f>Raw_Orders!K3960</f>
        <v>827.46</v>
      </c>
      <c r="I3960" s="25">
        <f>INDEX(tblAccounts[sales_rep_id],MATCH(B3960,tblAccounts[id],0))</f>
        <v>321940</v>
      </c>
      <c r="J3960" s="25">
        <f>INDEX(tblReps[region_id],MATCH(I3960,tblReps[id],0))</f>
        <v>4</v>
      </c>
      <c r="K3960" s="25" t="str">
        <f>INDEX(tblRegions[name],MATCH(J3960,tblRegions[id],0))</f>
        <v>West</v>
      </c>
    </row>
    <row r="3961" spans="1:11" ht="15" customHeight="1" x14ac:dyDescent="0.3">
      <c r="A3961" s="25">
        <f>Raw_Orders!A3961</f>
        <v>3960</v>
      </c>
      <c r="B3961" s="25">
        <f>Raw_Orders!B3961</f>
        <v>4211</v>
      </c>
      <c r="C3961" s="30">
        <f>INT(Raw_Orders!C3961)</f>
        <v>42002</v>
      </c>
      <c r="D3961" s="25">
        <f t="shared" si="183"/>
        <v>2014</v>
      </c>
      <c r="E3961" s="25">
        <f t="shared" si="184"/>
        <v>12</v>
      </c>
      <c r="F3961" s="25" t="str">
        <f t="shared" si="185"/>
        <v>Dec</v>
      </c>
      <c r="G3961" s="25">
        <f>Raw_Orders!G3961</f>
        <v>131</v>
      </c>
      <c r="H3961" s="29">
        <f>Raw_Orders!K3961</f>
        <v>751.27</v>
      </c>
      <c r="I3961" s="25">
        <f>INDEX(tblAccounts[sales_rep_id],MATCH(B3961,tblAccounts[id],0))</f>
        <v>321940</v>
      </c>
      <c r="J3961" s="25">
        <f>INDEX(tblReps[region_id],MATCH(I3961,tblReps[id],0))</f>
        <v>4</v>
      </c>
      <c r="K3961" s="25" t="str">
        <f>INDEX(tblRegions[name],MATCH(J3961,tblRegions[id],0))</f>
        <v>West</v>
      </c>
    </row>
    <row r="3962" spans="1:11" ht="15" customHeight="1" x14ac:dyDescent="0.3">
      <c r="A3962" s="25">
        <f>Raw_Orders!A3962</f>
        <v>3961</v>
      </c>
      <c r="B3962" s="25">
        <f>Raw_Orders!B3962</f>
        <v>4211</v>
      </c>
      <c r="C3962" s="30">
        <f>INT(Raw_Orders!C3962)</f>
        <v>42032</v>
      </c>
      <c r="D3962" s="25">
        <f t="shared" si="183"/>
        <v>2015</v>
      </c>
      <c r="E3962" s="25">
        <f t="shared" si="184"/>
        <v>1</v>
      </c>
      <c r="F3962" s="25" t="str">
        <f t="shared" si="185"/>
        <v>Jan</v>
      </c>
      <c r="G3962" s="25">
        <f>Raw_Orders!G3962</f>
        <v>169</v>
      </c>
      <c r="H3962" s="29">
        <f>Raw_Orders!K3962</f>
        <v>1084.18</v>
      </c>
      <c r="I3962" s="25">
        <f>INDEX(tblAccounts[sales_rep_id],MATCH(B3962,tblAccounts[id],0))</f>
        <v>321940</v>
      </c>
      <c r="J3962" s="25">
        <f>INDEX(tblReps[region_id],MATCH(I3962,tblReps[id],0))</f>
        <v>4</v>
      </c>
      <c r="K3962" s="25" t="str">
        <f>INDEX(tblRegions[name],MATCH(J3962,tblRegions[id],0))</f>
        <v>West</v>
      </c>
    </row>
    <row r="3963" spans="1:11" ht="15" customHeight="1" x14ac:dyDescent="0.3">
      <c r="A3963" s="25">
        <f>Raw_Orders!A3963</f>
        <v>3962</v>
      </c>
      <c r="B3963" s="25">
        <f>Raw_Orders!B3963</f>
        <v>4211</v>
      </c>
      <c r="C3963" s="30">
        <f>INT(Raw_Orders!C3963)</f>
        <v>42062</v>
      </c>
      <c r="D3963" s="25">
        <f t="shared" si="183"/>
        <v>2015</v>
      </c>
      <c r="E3963" s="25">
        <f t="shared" si="184"/>
        <v>2</v>
      </c>
      <c r="F3963" s="25" t="str">
        <f t="shared" si="185"/>
        <v>Feb</v>
      </c>
      <c r="G3963" s="25">
        <f>Raw_Orders!G3963</f>
        <v>141</v>
      </c>
      <c r="H3963" s="29">
        <f>Raw_Orders!K3963</f>
        <v>854.36</v>
      </c>
      <c r="I3963" s="25">
        <f>INDEX(tblAccounts[sales_rep_id],MATCH(B3963,tblAccounts[id],0))</f>
        <v>321940</v>
      </c>
      <c r="J3963" s="25">
        <f>INDEX(tblReps[region_id],MATCH(I3963,tblReps[id],0))</f>
        <v>4</v>
      </c>
      <c r="K3963" s="25" t="str">
        <f>INDEX(tblRegions[name],MATCH(J3963,tblRegions[id],0))</f>
        <v>West</v>
      </c>
    </row>
    <row r="3964" spans="1:11" ht="15" customHeight="1" x14ac:dyDescent="0.3">
      <c r="A3964" s="25">
        <f>Raw_Orders!A3964</f>
        <v>3963</v>
      </c>
      <c r="B3964" s="25">
        <f>Raw_Orders!B3964</f>
        <v>4211</v>
      </c>
      <c r="C3964" s="30">
        <f>INT(Raw_Orders!C3964)</f>
        <v>42093</v>
      </c>
      <c r="D3964" s="25">
        <f t="shared" si="183"/>
        <v>2015</v>
      </c>
      <c r="E3964" s="25">
        <f t="shared" si="184"/>
        <v>3</v>
      </c>
      <c r="F3964" s="25" t="str">
        <f t="shared" si="185"/>
        <v>Mar</v>
      </c>
      <c r="G3964" s="25">
        <f>Raw_Orders!G3964</f>
        <v>14395</v>
      </c>
      <c r="H3964" s="29">
        <f>Raw_Orders!K3964</f>
        <v>107533.55</v>
      </c>
      <c r="I3964" s="25">
        <f>INDEX(tblAccounts[sales_rep_id],MATCH(B3964,tblAccounts[id],0))</f>
        <v>321940</v>
      </c>
      <c r="J3964" s="25">
        <f>INDEX(tblReps[region_id],MATCH(I3964,tblReps[id],0))</f>
        <v>4</v>
      </c>
      <c r="K3964" s="25" t="str">
        <f>INDEX(tblRegions[name],MATCH(J3964,tblRegions[id],0))</f>
        <v>West</v>
      </c>
    </row>
    <row r="3965" spans="1:11" ht="15" customHeight="1" x14ac:dyDescent="0.3">
      <c r="A3965" s="25">
        <f>Raw_Orders!A3965</f>
        <v>3964</v>
      </c>
      <c r="B3965" s="25">
        <f>Raw_Orders!B3965</f>
        <v>4211</v>
      </c>
      <c r="C3965" s="30">
        <f>INT(Raw_Orders!C3965)</f>
        <v>42122</v>
      </c>
      <c r="D3965" s="25">
        <f t="shared" si="183"/>
        <v>2015</v>
      </c>
      <c r="E3965" s="25">
        <f t="shared" si="184"/>
        <v>4</v>
      </c>
      <c r="F3965" s="25" t="str">
        <f t="shared" si="185"/>
        <v>Apr</v>
      </c>
      <c r="G3965" s="25">
        <f>Raw_Orders!G3965</f>
        <v>150</v>
      </c>
      <c r="H3965" s="29">
        <f>Raw_Orders!K3965</f>
        <v>836</v>
      </c>
      <c r="I3965" s="25">
        <f>INDEX(tblAccounts[sales_rep_id],MATCH(B3965,tblAccounts[id],0))</f>
        <v>321940</v>
      </c>
      <c r="J3965" s="25">
        <f>INDEX(tblReps[region_id],MATCH(I3965,tblReps[id],0))</f>
        <v>4</v>
      </c>
      <c r="K3965" s="25" t="str">
        <f>INDEX(tblRegions[name],MATCH(J3965,tblRegions[id],0))</f>
        <v>West</v>
      </c>
    </row>
    <row r="3966" spans="1:11" ht="15" customHeight="1" x14ac:dyDescent="0.3">
      <c r="A3966" s="25">
        <f>Raw_Orders!A3966</f>
        <v>3965</v>
      </c>
      <c r="B3966" s="25">
        <f>Raw_Orders!B3966</f>
        <v>4211</v>
      </c>
      <c r="C3966" s="30">
        <f>INT(Raw_Orders!C3966)</f>
        <v>42152</v>
      </c>
      <c r="D3966" s="25">
        <f t="shared" si="183"/>
        <v>2015</v>
      </c>
      <c r="E3966" s="25">
        <f t="shared" si="184"/>
        <v>5</v>
      </c>
      <c r="F3966" s="25" t="str">
        <f t="shared" si="185"/>
        <v>May</v>
      </c>
      <c r="G3966" s="25">
        <f>Raw_Orders!G3966</f>
        <v>174</v>
      </c>
      <c r="H3966" s="29">
        <f>Raw_Orders!K3966</f>
        <v>1050.29</v>
      </c>
      <c r="I3966" s="25">
        <f>INDEX(tblAccounts[sales_rep_id],MATCH(B3966,tblAccounts[id],0))</f>
        <v>321940</v>
      </c>
      <c r="J3966" s="25">
        <f>INDEX(tblReps[region_id],MATCH(I3966,tblReps[id],0))</f>
        <v>4</v>
      </c>
      <c r="K3966" s="25" t="str">
        <f>INDEX(tblRegions[name],MATCH(J3966,tblRegions[id],0))</f>
        <v>West</v>
      </c>
    </row>
    <row r="3967" spans="1:11" ht="15" customHeight="1" x14ac:dyDescent="0.3">
      <c r="A3967" s="25">
        <f>Raw_Orders!A3967</f>
        <v>3966</v>
      </c>
      <c r="B3967" s="25">
        <f>Raw_Orders!B3967</f>
        <v>4211</v>
      </c>
      <c r="C3967" s="30">
        <f>INT(Raw_Orders!C3967)</f>
        <v>42182</v>
      </c>
      <c r="D3967" s="25">
        <f t="shared" si="183"/>
        <v>2015</v>
      </c>
      <c r="E3967" s="25">
        <f t="shared" si="184"/>
        <v>6</v>
      </c>
      <c r="F3967" s="25" t="str">
        <f t="shared" si="185"/>
        <v>Jun</v>
      </c>
      <c r="G3967" s="25">
        <f>Raw_Orders!G3967</f>
        <v>321</v>
      </c>
      <c r="H3967" s="29">
        <f>Raw_Orders!K3967</f>
        <v>2272.1999999999998</v>
      </c>
      <c r="I3967" s="25">
        <f>INDEX(tblAccounts[sales_rep_id],MATCH(B3967,tblAccounts[id],0))</f>
        <v>321940</v>
      </c>
      <c r="J3967" s="25">
        <f>INDEX(tblReps[region_id],MATCH(I3967,tblReps[id],0))</f>
        <v>4</v>
      </c>
      <c r="K3967" s="25" t="str">
        <f>INDEX(tblRegions[name],MATCH(J3967,tblRegions[id],0))</f>
        <v>West</v>
      </c>
    </row>
    <row r="3968" spans="1:11" ht="15" customHeight="1" x14ac:dyDescent="0.3">
      <c r="A3968" s="25">
        <f>Raw_Orders!A3968</f>
        <v>3967</v>
      </c>
      <c r="B3968" s="25">
        <f>Raw_Orders!B3968</f>
        <v>4211</v>
      </c>
      <c r="C3968" s="30">
        <f>INT(Raw_Orders!C3968)</f>
        <v>42211</v>
      </c>
      <c r="D3968" s="25">
        <f t="shared" si="183"/>
        <v>2015</v>
      </c>
      <c r="E3968" s="25">
        <f t="shared" si="184"/>
        <v>7</v>
      </c>
      <c r="F3968" s="25" t="str">
        <f t="shared" si="185"/>
        <v>Jul</v>
      </c>
      <c r="G3968" s="25">
        <f>Raw_Orders!G3968</f>
        <v>309</v>
      </c>
      <c r="H3968" s="29">
        <f>Raw_Orders!K3968</f>
        <v>2063.86</v>
      </c>
      <c r="I3968" s="25">
        <f>INDEX(tblAccounts[sales_rep_id],MATCH(B3968,tblAccounts[id],0))</f>
        <v>321940</v>
      </c>
      <c r="J3968" s="25">
        <f>INDEX(tblReps[region_id],MATCH(I3968,tblReps[id],0))</f>
        <v>4</v>
      </c>
      <c r="K3968" s="25" t="str">
        <f>INDEX(tblRegions[name],MATCH(J3968,tblRegions[id],0))</f>
        <v>West</v>
      </c>
    </row>
    <row r="3969" spans="1:11" ht="15" customHeight="1" x14ac:dyDescent="0.3">
      <c r="A3969" s="25">
        <f>Raw_Orders!A3969</f>
        <v>3968</v>
      </c>
      <c r="B3969" s="25">
        <f>Raw_Orders!B3969</f>
        <v>4211</v>
      </c>
      <c r="C3969" s="30">
        <f>INT(Raw_Orders!C3969)</f>
        <v>42241</v>
      </c>
      <c r="D3969" s="25">
        <f t="shared" si="183"/>
        <v>2015</v>
      </c>
      <c r="E3969" s="25">
        <f t="shared" si="184"/>
        <v>8</v>
      </c>
      <c r="F3969" s="25" t="str">
        <f t="shared" si="185"/>
        <v>Aug</v>
      </c>
      <c r="G3969" s="25">
        <f>Raw_Orders!G3969</f>
        <v>176</v>
      </c>
      <c r="H3969" s="29">
        <f>Raw_Orders!K3969</f>
        <v>1064.6600000000001</v>
      </c>
      <c r="I3969" s="25">
        <f>INDEX(tblAccounts[sales_rep_id],MATCH(B3969,tblAccounts[id],0))</f>
        <v>321940</v>
      </c>
      <c r="J3969" s="25">
        <f>INDEX(tblReps[region_id],MATCH(I3969,tblReps[id],0))</f>
        <v>4</v>
      </c>
      <c r="K3969" s="25" t="str">
        <f>INDEX(tblRegions[name],MATCH(J3969,tblRegions[id],0))</f>
        <v>West</v>
      </c>
    </row>
    <row r="3970" spans="1:11" ht="15" customHeight="1" x14ac:dyDescent="0.3">
      <c r="A3970" s="25">
        <f>Raw_Orders!A3970</f>
        <v>3969</v>
      </c>
      <c r="B3970" s="25">
        <f>Raw_Orders!B3970</f>
        <v>4211</v>
      </c>
      <c r="C3970" s="30">
        <f>INT(Raw_Orders!C3970)</f>
        <v>42271</v>
      </c>
      <c r="D3970" s="25">
        <f t="shared" ref="D3970:D4033" si="186">YEAR(C3970)</f>
        <v>2015</v>
      </c>
      <c r="E3970" s="25">
        <f t="shared" ref="E3970:E4033" si="187">MONTH(C3970)</f>
        <v>9</v>
      </c>
      <c r="F3970" s="25" t="str">
        <f t="shared" ref="F3970:F4033" si="188">TEXT(C3970,"mmm")</f>
        <v>Sep</v>
      </c>
      <c r="G3970" s="25">
        <f>Raw_Orders!G3970</f>
        <v>163</v>
      </c>
      <c r="H3970" s="29">
        <f>Raw_Orders!K3970</f>
        <v>967.29</v>
      </c>
      <c r="I3970" s="25">
        <f>INDEX(tblAccounts[sales_rep_id],MATCH(B3970,tblAccounts[id],0))</f>
        <v>321940</v>
      </c>
      <c r="J3970" s="25">
        <f>INDEX(tblReps[region_id],MATCH(I3970,tblReps[id],0))</f>
        <v>4</v>
      </c>
      <c r="K3970" s="25" t="str">
        <f>INDEX(tblRegions[name],MATCH(J3970,tblRegions[id],0))</f>
        <v>West</v>
      </c>
    </row>
    <row r="3971" spans="1:11" ht="15" customHeight="1" x14ac:dyDescent="0.3">
      <c r="A3971" s="25">
        <f>Raw_Orders!A3971</f>
        <v>3970</v>
      </c>
      <c r="B3971" s="25">
        <f>Raw_Orders!B3971</f>
        <v>4211</v>
      </c>
      <c r="C3971" s="30">
        <f>INT(Raw_Orders!C3971)</f>
        <v>42301</v>
      </c>
      <c r="D3971" s="25">
        <f t="shared" si="186"/>
        <v>2015</v>
      </c>
      <c r="E3971" s="25">
        <f t="shared" si="187"/>
        <v>10</v>
      </c>
      <c r="F3971" s="25" t="str">
        <f t="shared" si="188"/>
        <v>Oct</v>
      </c>
      <c r="G3971" s="25">
        <f>Raw_Orders!G3971</f>
        <v>101</v>
      </c>
      <c r="H3971" s="29">
        <f>Raw_Orders!K3971</f>
        <v>588.99</v>
      </c>
      <c r="I3971" s="25">
        <f>INDEX(tblAccounts[sales_rep_id],MATCH(B3971,tblAccounts[id],0))</f>
        <v>321940</v>
      </c>
      <c r="J3971" s="25">
        <f>INDEX(tblReps[region_id],MATCH(I3971,tblReps[id],0))</f>
        <v>4</v>
      </c>
      <c r="K3971" s="25" t="str">
        <f>INDEX(tblRegions[name],MATCH(J3971,tblRegions[id],0))</f>
        <v>West</v>
      </c>
    </row>
    <row r="3972" spans="1:11" ht="15" customHeight="1" x14ac:dyDescent="0.3">
      <c r="A3972" s="25">
        <f>Raw_Orders!A3972</f>
        <v>3971</v>
      </c>
      <c r="B3972" s="25">
        <f>Raw_Orders!B3972</f>
        <v>4211</v>
      </c>
      <c r="C3972" s="30">
        <f>INT(Raw_Orders!C3972)</f>
        <v>42330</v>
      </c>
      <c r="D3972" s="25">
        <f t="shared" si="186"/>
        <v>2015</v>
      </c>
      <c r="E3972" s="25">
        <f t="shared" si="187"/>
        <v>11</v>
      </c>
      <c r="F3972" s="25" t="str">
        <f t="shared" si="188"/>
        <v>Nov</v>
      </c>
      <c r="G3972" s="25">
        <f>Raw_Orders!G3972</f>
        <v>153</v>
      </c>
      <c r="H3972" s="29">
        <f>Raw_Orders!K3972</f>
        <v>919.93</v>
      </c>
      <c r="I3972" s="25">
        <f>INDEX(tblAccounts[sales_rep_id],MATCH(B3972,tblAccounts[id],0))</f>
        <v>321940</v>
      </c>
      <c r="J3972" s="25">
        <f>INDEX(tblReps[region_id],MATCH(I3972,tblReps[id],0))</f>
        <v>4</v>
      </c>
      <c r="K3972" s="25" t="str">
        <f>INDEX(tblRegions[name],MATCH(J3972,tblRegions[id],0))</f>
        <v>West</v>
      </c>
    </row>
    <row r="3973" spans="1:11" ht="15" customHeight="1" x14ac:dyDescent="0.3">
      <c r="A3973" s="25">
        <f>Raw_Orders!A3973</f>
        <v>3972</v>
      </c>
      <c r="B3973" s="25">
        <f>Raw_Orders!B3973</f>
        <v>4211</v>
      </c>
      <c r="C3973" s="30">
        <f>INT(Raw_Orders!C3973)</f>
        <v>42359</v>
      </c>
      <c r="D3973" s="25">
        <f t="shared" si="186"/>
        <v>2015</v>
      </c>
      <c r="E3973" s="25">
        <f t="shared" si="187"/>
        <v>12</v>
      </c>
      <c r="F3973" s="25" t="str">
        <f t="shared" si="188"/>
        <v>Dec</v>
      </c>
      <c r="G3973" s="25">
        <f>Raw_Orders!G3973</f>
        <v>157</v>
      </c>
      <c r="H3973" s="29">
        <f>Raw_Orders!K3973</f>
        <v>992.31</v>
      </c>
      <c r="I3973" s="25">
        <f>INDEX(tblAccounts[sales_rep_id],MATCH(B3973,tblAccounts[id],0))</f>
        <v>321940</v>
      </c>
      <c r="J3973" s="25">
        <f>INDEX(tblReps[region_id],MATCH(I3973,tblReps[id],0))</f>
        <v>4</v>
      </c>
      <c r="K3973" s="25" t="str">
        <f>INDEX(tblRegions[name],MATCH(J3973,tblRegions[id],0))</f>
        <v>West</v>
      </c>
    </row>
    <row r="3974" spans="1:11" ht="15" customHeight="1" x14ac:dyDescent="0.3">
      <c r="A3974" s="25">
        <f>Raw_Orders!A3974</f>
        <v>3973</v>
      </c>
      <c r="B3974" s="25">
        <f>Raw_Orders!B3974</f>
        <v>4211</v>
      </c>
      <c r="C3974" s="30">
        <f>INT(Raw_Orders!C3974)</f>
        <v>42418</v>
      </c>
      <c r="D3974" s="25">
        <f t="shared" si="186"/>
        <v>2016</v>
      </c>
      <c r="E3974" s="25">
        <f t="shared" si="187"/>
        <v>2</v>
      </c>
      <c r="F3974" s="25" t="str">
        <f t="shared" si="188"/>
        <v>Feb</v>
      </c>
      <c r="G3974" s="25">
        <f>Raw_Orders!G3974</f>
        <v>179</v>
      </c>
      <c r="H3974" s="29">
        <f>Raw_Orders!K3974</f>
        <v>1067.07</v>
      </c>
      <c r="I3974" s="25">
        <f>INDEX(tblAccounts[sales_rep_id],MATCH(B3974,tblAccounts[id],0))</f>
        <v>321940</v>
      </c>
      <c r="J3974" s="25">
        <f>INDEX(tblReps[region_id],MATCH(I3974,tblReps[id],0))</f>
        <v>4</v>
      </c>
      <c r="K3974" s="25" t="str">
        <f>INDEX(tblRegions[name],MATCH(J3974,tblRegions[id],0))</f>
        <v>West</v>
      </c>
    </row>
    <row r="3975" spans="1:11" ht="15" customHeight="1" x14ac:dyDescent="0.3">
      <c r="A3975" s="25">
        <f>Raw_Orders!A3975</f>
        <v>3974</v>
      </c>
      <c r="B3975" s="25">
        <f>Raw_Orders!B3975</f>
        <v>4211</v>
      </c>
      <c r="C3975" s="30">
        <f>INT(Raw_Orders!C3975)</f>
        <v>42448</v>
      </c>
      <c r="D3975" s="25">
        <f t="shared" si="186"/>
        <v>2016</v>
      </c>
      <c r="E3975" s="25">
        <f t="shared" si="187"/>
        <v>3</v>
      </c>
      <c r="F3975" s="25" t="str">
        <f t="shared" si="188"/>
        <v>Mar</v>
      </c>
      <c r="G3975" s="25">
        <f>Raw_Orders!G3975</f>
        <v>228</v>
      </c>
      <c r="H3975" s="29">
        <f>Raw_Orders!K3975</f>
        <v>1479.89</v>
      </c>
      <c r="I3975" s="25">
        <f>INDEX(tblAccounts[sales_rep_id],MATCH(B3975,tblAccounts[id],0))</f>
        <v>321940</v>
      </c>
      <c r="J3975" s="25">
        <f>INDEX(tblReps[region_id],MATCH(I3975,tblReps[id],0))</f>
        <v>4</v>
      </c>
      <c r="K3975" s="25" t="str">
        <f>INDEX(tblRegions[name],MATCH(J3975,tblRegions[id],0))</f>
        <v>West</v>
      </c>
    </row>
    <row r="3976" spans="1:11" ht="15" customHeight="1" x14ac:dyDescent="0.3">
      <c r="A3976" s="25">
        <f>Raw_Orders!A3976</f>
        <v>3975</v>
      </c>
      <c r="B3976" s="25">
        <f>Raw_Orders!B3976</f>
        <v>4211</v>
      </c>
      <c r="C3976" s="30">
        <f>INT(Raw_Orders!C3976)</f>
        <v>42507</v>
      </c>
      <c r="D3976" s="25">
        <f t="shared" si="186"/>
        <v>2016</v>
      </c>
      <c r="E3976" s="25">
        <f t="shared" si="187"/>
        <v>5</v>
      </c>
      <c r="F3976" s="25" t="str">
        <f t="shared" si="188"/>
        <v>May</v>
      </c>
      <c r="G3976" s="25">
        <f>Raw_Orders!G3976</f>
        <v>130</v>
      </c>
      <c r="H3976" s="29">
        <f>Raw_Orders!K3976</f>
        <v>716.2</v>
      </c>
      <c r="I3976" s="25">
        <f>INDEX(tblAccounts[sales_rep_id],MATCH(B3976,tblAccounts[id],0))</f>
        <v>321940</v>
      </c>
      <c r="J3976" s="25">
        <f>INDEX(tblReps[region_id],MATCH(I3976,tblReps[id],0))</f>
        <v>4</v>
      </c>
      <c r="K3976" s="25" t="str">
        <f>INDEX(tblRegions[name],MATCH(J3976,tblRegions[id],0))</f>
        <v>West</v>
      </c>
    </row>
    <row r="3977" spans="1:11" ht="15" customHeight="1" x14ac:dyDescent="0.3">
      <c r="A3977" s="25">
        <f>Raw_Orders!A3977</f>
        <v>3976</v>
      </c>
      <c r="B3977" s="25">
        <f>Raw_Orders!B3977</f>
        <v>4211</v>
      </c>
      <c r="C3977" s="30">
        <f>INT(Raw_Orders!C3977)</f>
        <v>42536</v>
      </c>
      <c r="D3977" s="25">
        <f t="shared" si="186"/>
        <v>2016</v>
      </c>
      <c r="E3977" s="25">
        <f t="shared" si="187"/>
        <v>6</v>
      </c>
      <c r="F3977" s="25" t="str">
        <f t="shared" si="188"/>
        <v>Jun</v>
      </c>
      <c r="G3977" s="25">
        <f>Raw_Orders!G3977</f>
        <v>157</v>
      </c>
      <c r="H3977" s="29">
        <f>Raw_Orders!K3977</f>
        <v>959.22</v>
      </c>
      <c r="I3977" s="25">
        <f>INDEX(tblAccounts[sales_rep_id],MATCH(B3977,tblAccounts[id],0))</f>
        <v>321940</v>
      </c>
      <c r="J3977" s="25">
        <f>INDEX(tblReps[region_id],MATCH(I3977,tblReps[id],0))</f>
        <v>4</v>
      </c>
      <c r="K3977" s="25" t="str">
        <f>INDEX(tblRegions[name],MATCH(J3977,tblRegions[id],0))</f>
        <v>West</v>
      </c>
    </row>
    <row r="3978" spans="1:11" ht="15" customHeight="1" x14ac:dyDescent="0.3">
      <c r="A3978" s="25">
        <f>Raw_Orders!A3978</f>
        <v>3977</v>
      </c>
      <c r="B3978" s="25">
        <f>Raw_Orders!B3978</f>
        <v>4211</v>
      </c>
      <c r="C3978" s="30">
        <f>INT(Raw_Orders!C3978)</f>
        <v>42565</v>
      </c>
      <c r="D3978" s="25">
        <f t="shared" si="186"/>
        <v>2016</v>
      </c>
      <c r="E3978" s="25">
        <f t="shared" si="187"/>
        <v>7</v>
      </c>
      <c r="F3978" s="25" t="str">
        <f t="shared" si="188"/>
        <v>Jul</v>
      </c>
      <c r="G3978" s="25">
        <f>Raw_Orders!G3978</f>
        <v>164</v>
      </c>
      <c r="H3978" s="29">
        <f>Raw_Orders!K3978</f>
        <v>985.37</v>
      </c>
      <c r="I3978" s="25">
        <f>INDEX(tblAccounts[sales_rep_id],MATCH(B3978,tblAccounts[id],0))</f>
        <v>321940</v>
      </c>
      <c r="J3978" s="25">
        <f>INDEX(tblReps[region_id],MATCH(I3978,tblReps[id],0))</f>
        <v>4</v>
      </c>
      <c r="K3978" s="25" t="str">
        <f>INDEX(tblRegions[name],MATCH(J3978,tblRegions[id],0))</f>
        <v>West</v>
      </c>
    </row>
    <row r="3979" spans="1:11" ht="15" customHeight="1" x14ac:dyDescent="0.3">
      <c r="A3979" s="25">
        <f>Raw_Orders!A3979</f>
        <v>3978</v>
      </c>
      <c r="B3979" s="25">
        <f>Raw_Orders!B3979</f>
        <v>4211</v>
      </c>
      <c r="C3979" s="30">
        <f>INT(Raw_Orders!C3979)</f>
        <v>42595</v>
      </c>
      <c r="D3979" s="25">
        <f t="shared" si="186"/>
        <v>2016</v>
      </c>
      <c r="E3979" s="25">
        <f t="shared" si="187"/>
        <v>8</v>
      </c>
      <c r="F3979" s="25" t="str">
        <f t="shared" si="188"/>
        <v>Aug</v>
      </c>
      <c r="G3979" s="25">
        <f>Raw_Orders!G3979</f>
        <v>226</v>
      </c>
      <c r="H3979" s="29">
        <f>Raw_Orders!K3979</f>
        <v>1446.07</v>
      </c>
      <c r="I3979" s="25">
        <f>INDEX(tblAccounts[sales_rep_id],MATCH(B3979,tblAccounts[id],0))</f>
        <v>321940</v>
      </c>
      <c r="J3979" s="25">
        <f>INDEX(tblReps[region_id],MATCH(I3979,tblReps[id],0))</f>
        <v>4</v>
      </c>
      <c r="K3979" s="25" t="str">
        <f>INDEX(tblRegions[name],MATCH(J3979,tblRegions[id],0))</f>
        <v>West</v>
      </c>
    </row>
    <row r="3980" spans="1:11" ht="15" customHeight="1" x14ac:dyDescent="0.3">
      <c r="A3980" s="25">
        <f>Raw_Orders!A3980</f>
        <v>3979</v>
      </c>
      <c r="B3980" s="25">
        <f>Raw_Orders!B3980</f>
        <v>4211</v>
      </c>
      <c r="C3980" s="30">
        <f>INT(Raw_Orders!C3980)</f>
        <v>42625</v>
      </c>
      <c r="D3980" s="25">
        <f t="shared" si="186"/>
        <v>2016</v>
      </c>
      <c r="E3980" s="25">
        <f t="shared" si="187"/>
        <v>9</v>
      </c>
      <c r="F3980" s="25" t="str">
        <f t="shared" si="188"/>
        <v>Sep</v>
      </c>
      <c r="G3980" s="25">
        <f>Raw_Orders!G3980</f>
        <v>100</v>
      </c>
      <c r="H3980" s="29">
        <f>Raw_Orders!K3980</f>
        <v>529</v>
      </c>
      <c r="I3980" s="25">
        <f>INDEX(tblAccounts[sales_rep_id],MATCH(B3980,tblAccounts[id],0))</f>
        <v>321940</v>
      </c>
      <c r="J3980" s="25">
        <f>INDEX(tblReps[region_id],MATCH(I3980,tblReps[id],0))</f>
        <v>4</v>
      </c>
      <c r="K3980" s="25" t="str">
        <f>INDEX(tblRegions[name],MATCH(J3980,tblRegions[id],0))</f>
        <v>West</v>
      </c>
    </row>
    <row r="3981" spans="1:11" ht="15" customHeight="1" x14ac:dyDescent="0.3">
      <c r="A3981" s="25">
        <f>Raw_Orders!A3981</f>
        <v>3980</v>
      </c>
      <c r="B3981" s="25">
        <f>Raw_Orders!B3981</f>
        <v>4221</v>
      </c>
      <c r="C3981" s="30">
        <f>INT(Raw_Orders!C3981)</f>
        <v>42677</v>
      </c>
      <c r="D3981" s="25">
        <f t="shared" si="186"/>
        <v>2016</v>
      </c>
      <c r="E3981" s="25">
        <f t="shared" si="187"/>
        <v>11</v>
      </c>
      <c r="F3981" s="25" t="str">
        <f t="shared" si="188"/>
        <v>Nov</v>
      </c>
      <c r="G3981" s="25">
        <f>Raw_Orders!G3981</f>
        <v>120</v>
      </c>
      <c r="H3981" s="29">
        <f>Raw_Orders!K3981</f>
        <v>598.79999999999995</v>
      </c>
      <c r="I3981" s="25">
        <f>INDEX(tblAccounts[sales_rep_id],MATCH(B3981,tblAccounts[id],0))</f>
        <v>321950</v>
      </c>
      <c r="J3981" s="25">
        <f>INDEX(tblReps[region_id],MATCH(I3981,tblReps[id],0))</f>
        <v>4</v>
      </c>
      <c r="K3981" s="25" t="str">
        <f>INDEX(tblRegions[name],MATCH(J3981,tblRegions[id],0))</f>
        <v>West</v>
      </c>
    </row>
    <row r="3982" spans="1:11" ht="15" customHeight="1" x14ac:dyDescent="0.3">
      <c r="A3982" s="25">
        <f>Raw_Orders!A3982</f>
        <v>3981</v>
      </c>
      <c r="B3982" s="25">
        <f>Raw_Orders!B3982</f>
        <v>4221</v>
      </c>
      <c r="C3982" s="30">
        <f>INT(Raw_Orders!C3982)</f>
        <v>42706</v>
      </c>
      <c r="D3982" s="25">
        <f t="shared" si="186"/>
        <v>2016</v>
      </c>
      <c r="E3982" s="25">
        <f t="shared" si="187"/>
        <v>12</v>
      </c>
      <c r="F3982" s="25" t="str">
        <f t="shared" si="188"/>
        <v>Dec</v>
      </c>
      <c r="G3982" s="25">
        <f>Raw_Orders!G3982</f>
        <v>171</v>
      </c>
      <c r="H3982" s="29">
        <f>Raw_Orders!K3982</f>
        <v>922.15</v>
      </c>
      <c r="I3982" s="25">
        <f>INDEX(tblAccounts[sales_rep_id],MATCH(B3982,tblAccounts[id],0))</f>
        <v>321950</v>
      </c>
      <c r="J3982" s="25">
        <f>INDEX(tblReps[region_id],MATCH(I3982,tblReps[id],0))</f>
        <v>4</v>
      </c>
      <c r="K3982" s="25" t="str">
        <f>INDEX(tblRegions[name],MATCH(J3982,tblRegions[id],0))</f>
        <v>West</v>
      </c>
    </row>
    <row r="3983" spans="1:11" ht="15" customHeight="1" x14ac:dyDescent="0.3">
      <c r="A3983" s="25">
        <f>Raw_Orders!A3983</f>
        <v>3982</v>
      </c>
      <c r="B3983" s="25">
        <f>Raw_Orders!B3983</f>
        <v>4221</v>
      </c>
      <c r="C3983" s="30">
        <f>INT(Raw_Orders!C3983)</f>
        <v>42735</v>
      </c>
      <c r="D3983" s="25">
        <f t="shared" si="186"/>
        <v>2016</v>
      </c>
      <c r="E3983" s="25">
        <f t="shared" si="187"/>
        <v>12</v>
      </c>
      <c r="F3983" s="25" t="str">
        <f t="shared" si="188"/>
        <v>Dec</v>
      </c>
      <c r="G3983" s="25">
        <f>Raw_Orders!G3983</f>
        <v>165</v>
      </c>
      <c r="H3983" s="29">
        <f>Raw_Orders!K3983</f>
        <v>835.85</v>
      </c>
      <c r="I3983" s="25">
        <f>INDEX(tblAccounts[sales_rep_id],MATCH(B3983,tblAccounts[id],0))</f>
        <v>321950</v>
      </c>
      <c r="J3983" s="25">
        <f>INDEX(tblReps[region_id],MATCH(I3983,tblReps[id],0))</f>
        <v>4</v>
      </c>
      <c r="K3983" s="25" t="str">
        <f>INDEX(tblRegions[name],MATCH(J3983,tblRegions[id],0))</f>
        <v>West</v>
      </c>
    </row>
    <row r="3984" spans="1:11" ht="15" customHeight="1" x14ac:dyDescent="0.3">
      <c r="A3984" s="25">
        <f>Raw_Orders!A3984</f>
        <v>3983</v>
      </c>
      <c r="B3984" s="25">
        <f>Raw_Orders!B3984</f>
        <v>4231</v>
      </c>
      <c r="C3984" s="30">
        <f>INT(Raw_Orders!C3984)</f>
        <v>42255</v>
      </c>
      <c r="D3984" s="25">
        <f t="shared" si="186"/>
        <v>2015</v>
      </c>
      <c r="E3984" s="25">
        <f t="shared" si="187"/>
        <v>9</v>
      </c>
      <c r="F3984" s="25" t="str">
        <f t="shared" si="188"/>
        <v>Sep</v>
      </c>
      <c r="G3984" s="25">
        <f>Raw_Orders!G3984</f>
        <v>92</v>
      </c>
      <c r="H3984" s="29">
        <f>Raw_Orders!K3984</f>
        <v>719.32</v>
      </c>
      <c r="I3984" s="25">
        <f>INDEX(tblAccounts[sales_rep_id],MATCH(B3984,tblAccounts[id],0))</f>
        <v>321970</v>
      </c>
      <c r="J3984" s="25">
        <f>INDEX(tblReps[region_id],MATCH(I3984,tblReps[id],0))</f>
        <v>4</v>
      </c>
      <c r="K3984" s="25" t="str">
        <f>INDEX(tblRegions[name],MATCH(J3984,tblRegions[id],0))</f>
        <v>West</v>
      </c>
    </row>
    <row r="3985" spans="1:11" ht="15" customHeight="1" x14ac:dyDescent="0.3">
      <c r="A3985" s="25">
        <f>Raw_Orders!A3985</f>
        <v>3984</v>
      </c>
      <c r="B3985" s="25">
        <f>Raw_Orders!B3985</f>
        <v>4231</v>
      </c>
      <c r="C3985" s="30">
        <f>INT(Raw_Orders!C3985)</f>
        <v>42285</v>
      </c>
      <c r="D3985" s="25">
        <f t="shared" si="186"/>
        <v>2015</v>
      </c>
      <c r="E3985" s="25">
        <f t="shared" si="187"/>
        <v>10</v>
      </c>
      <c r="F3985" s="25" t="str">
        <f t="shared" si="188"/>
        <v>Oct</v>
      </c>
      <c r="G3985" s="25">
        <f>Raw_Orders!G3985</f>
        <v>330</v>
      </c>
      <c r="H3985" s="29">
        <f>Raw_Orders!K3985</f>
        <v>1759.22</v>
      </c>
      <c r="I3985" s="25">
        <f>INDEX(tblAccounts[sales_rep_id],MATCH(B3985,tblAccounts[id],0))</f>
        <v>321970</v>
      </c>
      <c r="J3985" s="25">
        <f>INDEX(tblReps[region_id],MATCH(I3985,tblReps[id],0))</f>
        <v>4</v>
      </c>
      <c r="K3985" s="25" t="str">
        <f>INDEX(tblRegions[name],MATCH(J3985,tblRegions[id],0))</f>
        <v>West</v>
      </c>
    </row>
    <row r="3986" spans="1:11" ht="15" customHeight="1" x14ac:dyDescent="0.3">
      <c r="A3986" s="25">
        <f>Raw_Orders!A3986</f>
        <v>3985</v>
      </c>
      <c r="B3986" s="25">
        <f>Raw_Orders!B3986</f>
        <v>4231</v>
      </c>
      <c r="C3986" s="30">
        <f>INT(Raw_Orders!C3986)</f>
        <v>42314</v>
      </c>
      <c r="D3986" s="25">
        <f t="shared" si="186"/>
        <v>2015</v>
      </c>
      <c r="E3986" s="25">
        <f t="shared" si="187"/>
        <v>11</v>
      </c>
      <c r="F3986" s="25" t="str">
        <f t="shared" si="188"/>
        <v>Nov</v>
      </c>
      <c r="G3986" s="25">
        <f>Raw_Orders!G3986</f>
        <v>337</v>
      </c>
      <c r="H3986" s="29">
        <f>Raw_Orders!K3986</f>
        <v>1741.65</v>
      </c>
      <c r="I3986" s="25">
        <f>INDEX(tblAccounts[sales_rep_id],MATCH(B3986,tblAccounts[id],0))</f>
        <v>321970</v>
      </c>
      <c r="J3986" s="25">
        <f>INDEX(tblReps[region_id],MATCH(I3986,tblReps[id],0))</f>
        <v>4</v>
      </c>
      <c r="K3986" s="25" t="str">
        <f>INDEX(tblRegions[name],MATCH(J3986,tblRegions[id],0))</f>
        <v>West</v>
      </c>
    </row>
    <row r="3987" spans="1:11" ht="15" customHeight="1" x14ac:dyDescent="0.3">
      <c r="A3987" s="25">
        <f>Raw_Orders!A3987</f>
        <v>3986</v>
      </c>
      <c r="B3987" s="25">
        <f>Raw_Orders!B3987</f>
        <v>4231</v>
      </c>
      <c r="C3987" s="30">
        <f>INT(Raw_Orders!C3987)</f>
        <v>42343</v>
      </c>
      <c r="D3987" s="25">
        <f t="shared" si="186"/>
        <v>2015</v>
      </c>
      <c r="E3987" s="25">
        <f t="shared" si="187"/>
        <v>12</v>
      </c>
      <c r="F3987" s="25" t="str">
        <f t="shared" si="188"/>
        <v>Dec</v>
      </c>
      <c r="G3987" s="25">
        <f>Raw_Orders!G3987</f>
        <v>300</v>
      </c>
      <c r="H3987" s="29">
        <f>Raw_Orders!K3987</f>
        <v>1559.6</v>
      </c>
      <c r="I3987" s="25">
        <f>INDEX(tblAccounts[sales_rep_id],MATCH(B3987,tblAccounts[id],0))</f>
        <v>321970</v>
      </c>
      <c r="J3987" s="25">
        <f>INDEX(tblReps[region_id],MATCH(I3987,tblReps[id],0))</f>
        <v>4</v>
      </c>
      <c r="K3987" s="25" t="str">
        <f>INDEX(tblRegions[name],MATCH(J3987,tblRegions[id],0))</f>
        <v>West</v>
      </c>
    </row>
    <row r="3988" spans="1:11" ht="15" customHeight="1" x14ac:dyDescent="0.3">
      <c r="A3988" s="25">
        <f>Raw_Orders!A3988</f>
        <v>3987</v>
      </c>
      <c r="B3988" s="25">
        <f>Raw_Orders!B3988</f>
        <v>4231</v>
      </c>
      <c r="C3988" s="30">
        <f>INT(Raw_Orders!C3988)</f>
        <v>42373</v>
      </c>
      <c r="D3988" s="25">
        <f t="shared" si="186"/>
        <v>2016</v>
      </c>
      <c r="E3988" s="25">
        <f t="shared" si="187"/>
        <v>1</v>
      </c>
      <c r="F3988" s="25" t="str">
        <f t="shared" si="188"/>
        <v>Jan</v>
      </c>
      <c r="G3988" s="25">
        <f>Raw_Orders!G3988</f>
        <v>234</v>
      </c>
      <c r="H3988" s="29">
        <f>Raw_Orders!K3988</f>
        <v>1222.6600000000001</v>
      </c>
      <c r="I3988" s="25">
        <f>INDEX(tblAccounts[sales_rep_id],MATCH(B3988,tblAccounts[id],0))</f>
        <v>321970</v>
      </c>
      <c r="J3988" s="25">
        <f>INDEX(tblReps[region_id],MATCH(I3988,tblReps[id],0))</f>
        <v>4</v>
      </c>
      <c r="K3988" s="25" t="str">
        <f>INDEX(tblRegions[name],MATCH(J3988,tblRegions[id],0))</f>
        <v>West</v>
      </c>
    </row>
    <row r="3989" spans="1:11" ht="15" customHeight="1" x14ac:dyDescent="0.3">
      <c r="A3989" s="25">
        <f>Raw_Orders!A3989</f>
        <v>3988</v>
      </c>
      <c r="B3989" s="25">
        <f>Raw_Orders!B3989</f>
        <v>4231</v>
      </c>
      <c r="C3989" s="30">
        <f>INT(Raw_Orders!C3989)</f>
        <v>42401</v>
      </c>
      <c r="D3989" s="25">
        <f t="shared" si="186"/>
        <v>2016</v>
      </c>
      <c r="E3989" s="25">
        <f t="shared" si="187"/>
        <v>2</v>
      </c>
      <c r="F3989" s="25" t="str">
        <f t="shared" si="188"/>
        <v>Feb</v>
      </c>
      <c r="G3989" s="25">
        <f>Raw_Orders!G3989</f>
        <v>371</v>
      </c>
      <c r="H3989" s="29">
        <f>Raw_Orders!K3989</f>
        <v>2015.7</v>
      </c>
      <c r="I3989" s="25">
        <f>INDEX(tblAccounts[sales_rep_id],MATCH(B3989,tblAccounts[id],0))</f>
        <v>321970</v>
      </c>
      <c r="J3989" s="25">
        <f>INDEX(tblReps[region_id],MATCH(I3989,tblReps[id],0))</f>
        <v>4</v>
      </c>
      <c r="K3989" s="25" t="str">
        <f>INDEX(tblRegions[name],MATCH(J3989,tblRegions[id],0))</f>
        <v>West</v>
      </c>
    </row>
    <row r="3990" spans="1:11" ht="15" customHeight="1" x14ac:dyDescent="0.3">
      <c r="A3990" s="25">
        <f>Raw_Orders!A3990</f>
        <v>3989</v>
      </c>
      <c r="B3990" s="25">
        <f>Raw_Orders!B3990</f>
        <v>4231</v>
      </c>
      <c r="C3990" s="30">
        <f>INT(Raw_Orders!C3990)</f>
        <v>42431</v>
      </c>
      <c r="D3990" s="25">
        <f t="shared" si="186"/>
        <v>2016</v>
      </c>
      <c r="E3990" s="25">
        <f t="shared" si="187"/>
        <v>3</v>
      </c>
      <c r="F3990" s="25" t="str">
        <f t="shared" si="188"/>
        <v>Mar</v>
      </c>
      <c r="G3990" s="25">
        <f>Raw_Orders!G3990</f>
        <v>320</v>
      </c>
      <c r="H3990" s="29">
        <f>Raw_Orders!K3990</f>
        <v>1639.3</v>
      </c>
      <c r="I3990" s="25">
        <f>INDEX(tblAccounts[sales_rep_id],MATCH(B3990,tblAccounts[id],0))</f>
        <v>321970</v>
      </c>
      <c r="J3990" s="25">
        <f>INDEX(tblReps[region_id],MATCH(I3990,tblReps[id],0))</f>
        <v>4</v>
      </c>
      <c r="K3990" s="25" t="str">
        <f>INDEX(tblRegions[name],MATCH(J3990,tblRegions[id],0))</f>
        <v>West</v>
      </c>
    </row>
    <row r="3991" spans="1:11" ht="15" customHeight="1" x14ac:dyDescent="0.3">
      <c r="A3991" s="25">
        <f>Raw_Orders!A3991</f>
        <v>3990</v>
      </c>
      <c r="B3991" s="25">
        <f>Raw_Orders!B3991</f>
        <v>4231</v>
      </c>
      <c r="C3991" s="30">
        <f>INT(Raw_Orders!C3991)</f>
        <v>42461</v>
      </c>
      <c r="D3991" s="25">
        <f t="shared" si="186"/>
        <v>2016</v>
      </c>
      <c r="E3991" s="25">
        <f t="shared" si="187"/>
        <v>4</v>
      </c>
      <c r="F3991" s="25" t="str">
        <f t="shared" si="188"/>
        <v>Apr</v>
      </c>
      <c r="G3991" s="25">
        <f>Raw_Orders!G3991</f>
        <v>356</v>
      </c>
      <c r="H3991" s="29">
        <f>Raw_Orders!K3991</f>
        <v>1921.54</v>
      </c>
      <c r="I3991" s="25">
        <f>INDEX(tblAccounts[sales_rep_id],MATCH(B3991,tblAccounts[id],0))</f>
        <v>321970</v>
      </c>
      <c r="J3991" s="25">
        <f>INDEX(tblReps[region_id],MATCH(I3991,tblReps[id],0))</f>
        <v>4</v>
      </c>
      <c r="K3991" s="25" t="str">
        <f>INDEX(tblRegions[name],MATCH(J3991,tblRegions[id],0))</f>
        <v>West</v>
      </c>
    </row>
    <row r="3992" spans="1:11" ht="15" customHeight="1" x14ac:dyDescent="0.3">
      <c r="A3992" s="25">
        <f>Raw_Orders!A3992</f>
        <v>3991</v>
      </c>
      <c r="B3992" s="25">
        <f>Raw_Orders!B3992</f>
        <v>4231</v>
      </c>
      <c r="C3992" s="30">
        <f>INT(Raw_Orders!C3992)</f>
        <v>42490</v>
      </c>
      <c r="D3992" s="25">
        <f t="shared" si="186"/>
        <v>2016</v>
      </c>
      <c r="E3992" s="25">
        <f t="shared" si="187"/>
        <v>4</v>
      </c>
      <c r="F3992" s="25" t="str">
        <f t="shared" si="188"/>
        <v>Apr</v>
      </c>
      <c r="G3992" s="25">
        <f>Raw_Orders!G3992</f>
        <v>366</v>
      </c>
      <c r="H3992" s="29">
        <f>Raw_Orders!K3992</f>
        <v>2115.83</v>
      </c>
      <c r="I3992" s="25">
        <f>INDEX(tblAccounts[sales_rep_id],MATCH(B3992,tblAccounts[id],0))</f>
        <v>321970</v>
      </c>
      <c r="J3992" s="25">
        <f>INDEX(tblReps[region_id],MATCH(I3992,tblReps[id],0))</f>
        <v>4</v>
      </c>
      <c r="K3992" s="25" t="str">
        <f>INDEX(tblRegions[name],MATCH(J3992,tblRegions[id],0))</f>
        <v>West</v>
      </c>
    </row>
    <row r="3993" spans="1:11" ht="15" customHeight="1" x14ac:dyDescent="0.3">
      <c r="A3993" s="25">
        <f>Raw_Orders!A3993</f>
        <v>3992</v>
      </c>
      <c r="B3993" s="25">
        <f>Raw_Orders!B3993</f>
        <v>4231</v>
      </c>
      <c r="C3993" s="30">
        <f>INT(Raw_Orders!C3993)</f>
        <v>42520</v>
      </c>
      <c r="D3993" s="25">
        <f t="shared" si="186"/>
        <v>2016</v>
      </c>
      <c r="E3993" s="25">
        <f t="shared" si="187"/>
        <v>5</v>
      </c>
      <c r="F3993" s="25" t="str">
        <f t="shared" si="188"/>
        <v>May</v>
      </c>
      <c r="G3993" s="25">
        <f>Raw_Orders!G3993</f>
        <v>30</v>
      </c>
      <c r="H3993" s="29">
        <f>Raw_Orders!K3993</f>
        <v>238.56</v>
      </c>
      <c r="I3993" s="25">
        <f>INDEX(tblAccounts[sales_rep_id],MATCH(B3993,tblAccounts[id],0))</f>
        <v>321970</v>
      </c>
      <c r="J3993" s="25">
        <f>INDEX(tblReps[region_id],MATCH(I3993,tblReps[id],0))</f>
        <v>4</v>
      </c>
      <c r="K3993" s="25" t="str">
        <f>INDEX(tblRegions[name],MATCH(J3993,tblRegions[id],0))</f>
        <v>West</v>
      </c>
    </row>
    <row r="3994" spans="1:11" ht="15" customHeight="1" x14ac:dyDescent="0.3">
      <c r="A3994" s="25">
        <f>Raw_Orders!A3994</f>
        <v>3993</v>
      </c>
      <c r="B3994" s="25">
        <f>Raw_Orders!B3994</f>
        <v>4231</v>
      </c>
      <c r="C3994" s="30">
        <f>INT(Raw_Orders!C3994)</f>
        <v>42550</v>
      </c>
      <c r="D3994" s="25">
        <f t="shared" si="186"/>
        <v>2016</v>
      </c>
      <c r="E3994" s="25">
        <f t="shared" si="187"/>
        <v>6</v>
      </c>
      <c r="F3994" s="25" t="str">
        <f t="shared" si="188"/>
        <v>Jun</v>
      </c>
      <c r="G3994" s="25">
        <f>Raw_Orders!G3994</f>
        <v>394</v>
      </c>
      <c r="H3994" s="29">
        <f>Raw_Orders!K3994</f>
        <v>2251.42</v>
      </c>
      <c r="I3994" s="25">
        <f>INDEX(tblAccounts[sales_rep_id],MATCH(B3994,tblAccounts[id],0))</f>
        <v>321970</v>
      </c>
      <c r="J3994" s="25">
        <f>INDEX(tblReps[region_id],MATCH(I3994,tblReps[id],0))</f>
        <v>4</v>
      </c>
      <c r="K3994" s="25" t="str">
        <f>INDEX(tblRegions[name],MATCH(J3994,tblRegions[id],0))</f>
        <v>West</v>
      </c>
    </row>
    <row r="3995" spans="1:11" ht="15" customHeight="1" x14ac:dyDescent="0.3">
      <c r="A3995" s="25">
        <f>Raw_Orders!A3995</f>
        <v>3994</v>
      </c>
      <c r="B3995" s="25">
        <f>Raw_Orders!B3995</f>
        <v>4231</v>
      </c>
      <c r="C3995" s="30">
        <f>INT(Raw_Orders!C3995)</f>
        <v>42580</v>
      </c>
      <c r="D3995" s="25">
        <f t="shared" si="186"/>
        <v>2016</v>
      </c>
      <c r="E3995" s="25">
        <f t="shared" si="187"/>
        <v>7</v>
      </c>
      <c r="F3995" s="25" t="str">
        <f t="shared" si="188"/>
        <v>Jul</v>
      </c>
      <c r="G3995" s="25">
        <f>Raw_Orders!G3995</f>
        <v>340</v>
      </c>
      <c r="H3995" s="29">
        <f>Raw_Orders!K3995</f>
        <v>1803.53</v>
      </c>
      <c r="I3995" s="25">
        <f>INDEX(tblAccounts[sales_rep_id],MATCH(B3995,tblAccounts[id],0))</f>
        <v>321970</v>
      </c>
      <c r="J3995" s="25">
        <f>INDEX(tblReps[region_id],MATCH(I3995,tblReps[id],0))</f>
        <v>4</v>
      </c>
      <c r="K3995" s="25" t="str">
        <f>INDEX(tblRegions[name],MATCH(J3995,tblRegions[id],0))</f>
        <v>West</v>
      </c>
    </row>
    <row r="3996" spans="1:11" ht="15" customHeight="1" x14ac:dyDescent="0.3">
      <c r="A3996" s="25">
        <f>Raw_Orders!A3996</f>
        <v>3995</v>
      </c>
      <c r="B3996" s="25">
        <f>Raw_Orders!B3996</f>
        <v>4231</v>
      </c>
      <c r="C3996" s="30">
        <f>INT(Raw_Orders!C3996)</f>
        <v>42610</v>
      </c>
      <c r="D3996" s="25">
        <f t="shared" si="186"/>
        <v>2016</v>
      </c>
      <c r="E3996" s="25">
        <f t="shared" si="187"/>
        <v>8</v>
      </c>
      <c r="F3996" s="25" t="str">
        <f t="shared" si="188"/>
        <v>Aug</v>
      </c>
      <c r="G3996" s="25">
        <f>Raw_Orders!G3996</f>
        <v>379</v>
      </c>
      <c r="H3996" s="29">
        <f>Raw_Orders!K3996</f>
        <v>2074.5</v>
      </c>
      <c r="I3996" s="25">
        <f>INDEX(tblAccounts[sales_rep_id],MATCH(B3996,tblAccounts[id],0))</f>
        <v>321970</v>
      </c>
      <c r="J3996" s="25">
        <f>INDEX(tblReps[region_id],MATCH(I3996,tblReps[id],0))</f>
        <v>4</v>
      </c>
      <c r="K3996" s="25" t="str">
        <f>INDEX(tblRegions[name],MATCH(J3996,tblRegions[id],0))</f>
        <v>West</v>
      </c>
    </row>
    <row r="3997" spans="1:11" ht="15" customHeight="1" x14ac:dyDescent="0.3">
      <c r="A3997" s="25">
        <f>Raw_Orders!A3997</f>
        <v>3996</v>
      </c>
      <c r="B3997" s="25">
        <f>Raw_Orders!B3997</f>
        <v>4231</v>
      </c>
      <c r="C3997" s="30">
        <f>INT(Raw_Orders!C3997)</f>
        <v>42640</v>
      </c>
      <c r="D3997" s="25">
        <f t="shared" si="186"/>
        <v>2016</v>
      </c>
      <c r="E3997" s="25">
        <f t="shared" si="187"/>
        <v>9</v>
      </c>
      <c r="F3997" s="25" t="str">
        <f t="shared" si="188"/>
        <v>Sep</v>
      </c>
      <c r="G3997" s="25">
        <f>Raw_Orders!G3997</f>
        <v>328</v>
      </c>
      <c r="H3997" s="29">
        <f>Raw_Orders!K3997</f>
        <v>1746.17</v>
      </c>
      <c r="I3997" s="25">
        <f>INDEX(tblAccounts[sales_rep_id],MATCH(B3997,tblAccounts[id],0))</f>
        <v>321970</v>
      </c>
      <c r="J3997" s="25">
        <f>INDEX(tblReps[region_id],MATCH(I3997,tblReps[id],0))</f>
        <v>4</v>
      </c>
      <c r="K3997" s="25" t="str">
        <f>INDEX(tblRegions[name],MATCH(J3997,tblRegions[id],0))</f>
        <v>West</v>
      </c>
    </row>
    <row r="3998" spans="1:11" ht="15" customHeight="1" x14ac:dyDescent="0.3">
      <c r="A3998" s="25">
        <f>Raw_Orders!A3998</f>
        <v>3997</v>
      </c>
      <c r="B3998" s="25">
        <f>Raw_Orders!B3998</f>
        <v>4231</v>
      </c>
      <c r="C3998" s="30">
        <f>INT(Raw_Orders!C3998)</f>
        <v>42670</v>
      </c>
      <c r="D3998" s="25">
        <f t="shared" si="186"/>
        <v>2016</v>
      </c>
      <c r="E3998" s="25">
        <f t="shared" si="187"/>
        <v>10</v>
      </c>
      <c r="F3998" s="25" t="str">
        <f t="shared" si="188"/>
        <v>Oct</v>
      </c>
      <c r="G3998" s="25">
        <f>Raw_Orders!G3998</f>
        <v>361</v>
      </c>
      <c r="H3998" s="29">
        <f>Raw_Orders!K3998</f>
        <v>1938.36</v>
      </c>
      <c r="I3998" s="25">
        <f>INDEX(tblAccounts[sales_rep_id],MATCH(B3998,tblAccounts[id],0))</f>
        <v>321970</v>
      </c>
      <c r="J3998" s="25">
        <f>INDEX(tblReps[region_id],MATCH(I3998,tblReps[id],0))</f>
        <v>4</v>
      </c>
      <c r="K3998" s="25" t="str">
        <f>INDEX(tblRegions[name],MATCH(J3998,tblRegions[id],0))</f>
        <v>West</v>
      </c>
    </row>
    <row r="3999" spans="1:11" ht="15" customHeight="1" x14ac:dyDescent="0.3">
      <c r="A3999" s="25">
        <f>Raw_Orders!A3999</f>
        <v>3998</v>
      </c>
      <c r="B3999" s="25">
        <f>Raw_Orders!B3999</f>
        <v>4231</v>
      </c>
      <c r="C3999" s="30">
        <f>INT(Raw_Orders!C3999)</f>
        <v>42699</v>
      </c>
      <c r="D3999" s="25">
        <f t="shared" si="186"/>
        <v>2016</v>
      </c>
      <c r="E3999" s="25">
        <f t="shared" si="187"/>
        <v>11</v>
      </c>
      <c r="F3999" s="25" t="str">
        <f t="shared" si="188"/>
        <v>Nov</v>
      </c>
      <c r="G3999" s="25">
        <f>Raw_Orders!G3999</f>
        <v>308</v>
      </c>
      <c r="H3999" s="29">
        <f>Raw_Orders!K3999</f>
        <v>1579.42</v>
      </c>
      <c r="I3999" s="25">
        <f>INDEX(tblAccounts[sales_rep_id],MATCH(B3999,tblAccounts[id],0))</f>
        <v>321970</v>
      </c>
      <c r="J3999" s="25">
        <f>INDEX(tblReps[region_id],MATCH(I3999,tblReps[id],0))</f>
        <v>4</v>
      </c>
      <c r="K3999" s="25" t="str">
        <f>INDEX(tblRegions[name],MATCH(J3999,tblRegions[id],0))</f>
        <v>West</v>
      </c>
    </row>
    <row r="4000" spans="1:11" ht="15" customHeight="1" x14ac:dyDescent="0.3">
      <c r="A4000" s="25">
        <f>Raw_Orders!A4000</f>
        <v>3999</v>
      </c>
      <c r="B4000" s="25">
        <f>Raw_Orders!B4000</f>
        <v>4231</v>
      </c>
      <c r="C4000" s="30">
        <f>INT(Raw_Orders!C4000)</f>
        <v>42729</v>
      </c>
      <c r="D4000" s="25">
        <f t="shared" si="186"/>
        <v>2016</v>
      </c>
      <c r="E4000" s="25">
        <f t="shared" si="187"/>
        <v>12</v>
      </c>
      <c r="F4000" s="25" t="str">
        <f t="shared" si="188"/>
        <v>Dec</v>
      </c>
      <c r="G4000" s="25">
        <f>Raw_Orders!G4000</f>
        <v>353</v>
      </c>
      <c r="H4000" s="29">
        <f>Raw_Orders!K4000</f>
        <v>1932.87</v>
      </c>
      <c r="I4000" s="25">
        <f>INDEX(tblAccounts[sales_rep_id],MATCH(B4000,tblAccounts[id],0))</f>
        <v>321970</v>
      </c>
      <c r="J4000" s="25">
        <f>INDEX(tblReps[region_id],MATCH(I4000,tblReps[id],0))</f>
        <v>4</v>
      </c>
      <c r="K4000" s="25" t="str">
        <f>INDEX(tblRegions[name],MATCH(J4000,tblRegions[id],0))</f>
        <v>West</v>
      </c>
    </row>
    <row r="4001" spans="1:11" ht="15" customHeight="1" x14ac:dyDescent="0.3">
      <c r="A4001" s="25">
        <f>Raw_Orders!A4001</f>
        <v>4000</v>
      </c>
      <c r="B4001" s="25">
        <f>Raw_Orders!B4001</f>
        <v>4241</v>
      </c>
      <c r="C4001" s="30">
        <f>INT(Raw_Orders!C4001)</f>
        <v>41816</v>
      </c>
      <c r="D4001" s="25">
        <f t="shared" si="186"/>
        <v>2014</v>
      </c>
      <c r="E4001" s="25">
        <f t="shared" si="187"/>
        <v>6</v>
      </c>
      <c r="F4001" s="25" t="str">
        <f t="shared" si="188"/>
        <v>Jun</v>
      </c>
      <c r="G4001" s="25">
        <f>Raw_Orders!G4001</f>
        <v>499</v>
      </c>
      <c r="H4001" s="29">
        <f>Raw_Orders!K4001</f>
        <v>2490.0100000000002</v>
      </c>
      <c r="I4001" s="25">
        <f>INDEX(tblAccounts[sales_rep_id],MATCH(B4001,tblAccounts[id],0))</f>
        <v>321980</v>
      </c>
      <c r="J4001" s="25">
        <f>INDEX(tblReps[region_id],MATCH(I4001,tblReps[id],0))</f>
        <v>4</v>
      </c>
      <c r="K4001" s="25" t="str">
        <f>INDEX(tblRegions[name],MATCH(J4001,tblRegions[id],0))</f>
        <v>West</v>
      </c>
    </row>
    <row r="4002" spans="1:11" ht="15" customHeight="1" x14ac:dyDescent="0.3">
      <c r="A4002" s="25">
        <f>Raw_Orders!A4002</f>
        <v>4001</v>
      </c>
      <c r="B4002" s="25">
        <f>Raw_Orders!B4002</f>
        <v>4241</v>
      </c>
      <c r="C4002" s="30">
        <f>INT(Raw_Orders!C4002)</f>
        <v>41845</v>
      </c>
      <c r="D4002" s="25">
        <f t="shared" si="186"/>
        <v>2014</v>
      </c>
      <c r="E4002" s="25">
        <f t="shared" si="187"/>
        <v>7</v>
      </c>
      <c r="F4002" s="25" t="str">
        <f t="shared" si="188"/>
        <v>Jul</v>
      </c>
      <c r="G4002" s="25">
        <f>Raw_Orders!G4002</f>
        <v>497</v>
      </c>
      <c r="H4002" s="29">
        <f>Raw_Orders!K4002</f>
        <v>2480.0300000000002</v>
      </c>
      <c r="I4002" s="25">
        <f>INDEX(tblAccounts[sales_rep_id],MATCH(B4002,tblAccounts[id],0))</f>
        <v>321980</v>
      </c>
      <c r="J4002" s="25">
        <f>INDEX(tblReps[region_id],MATCH(I4002,tblReps[id],0))</f>
        <v>4</v>
      </c>
      <c r="K4002" s="25" t="str">
        <f>INDEX(tblRegions[name],MATCH(J4002,tblRegions[id],0))</f>
        <v>West</v>
      </c>
    </row>
    <row r="4003" spans="1:11" ht="15" customHeight="1" x14ac:dyDescent="0.3">
      <c r="A4003" s="25">
        <f>Raw_Orders!A4003</f>
        <v>4002</v>
      </c>
      <c r="B4003" s="25">
        <f>Raw_Orders!B4003</f>
        <v>4241</v>
      </c>
      <c r="C4003" s="30">
        <f>INT(Raw_Orders!C4003)</f>
        <v>41874</v>
      </c>
      <c r="D4003" s="25">
        <f t="shared" si="186"/>
        <v>2014</v>
      </c>
      <c r="E4003" s="25">
        <f t="shared" si="187"/>
        <v>8</v>
      </c>
      <c r="F4003" s="25" t="str">
        <f t="shared" si="188"/>
        <v>Aug</v>
      </c>
      <c r="G4003" s="25">
        <f>Raw_Orders!G4003</f>
        <v>495</v>
      </c>
      <c r="H4003" s="29">
        <f>Raw_Orders!K4003</f>
        <v>2483.81</v>
      </c>
      <c r="I4003" s="25">
        <f>INDEX(tblAccounts[sales_rep_id],MATCH(B4003,tblAccounts[id],0))</f>
        <v>321980</v>
      </c>
      <c r="J4003" s="25">
        <f>INDEX(tblReps[region_id],MATCH(I4003,tblReps[id],0))</f>
        <v>4</v>
      </c>
      <c r="K4003" s="25" t="str">
        <f>INDEX(tblRegions[name],MATCH(J4003,tblRegions[id],0))</f>
        <v>West</v>
      </c>
    </row>
    <row r="4004" spans="1:11" ht="15" customHeight="1" x14ac:dyDescent="0.3">
      <c r="A4004" s="25">
        <f>Raw_Orders!A4004</f>
        <v>4003</v>
      </c>
      <c r="B4004" s="25">
        <f>Raw_Orders!B4004</f>
        <v>4241</v>
      </c>
      <c r="C4004" s="30">
        <f>INT(Raw_Orders!C4004)</f>
        <v>41903</v>
      </c>
      <c r="D4004" s="25">
        <f t="shared" si="186"/>
        <v>2014</v>
      </c>
      <c r="E4004" s="25">
        <f t="shared" si="187"/>
        <v>9</v>
      </c>
      <c r="F4004" s="25" t="str">
        <f t="shared" si="188"/>
        <v>Sep</v>
      </c>
      <c r="G4004" s="25">
        <f>Raw_Orders!G4004</f>
        <v>470</v>
      </c>
      <c r="H4004" s="29">
        <f>Raw_Orders!K4004</f>
        <v>2345.3000000000002</v>
      </c>
      <c r="I4004" s="25">
        <f>INDEX(tblAccounts[sales_rep_id],MATCH(B4004,tblAccounts[id],0))</f>
        <v>321980</v>
      </c>
      <c r="J4004" s="25">
        <f>INDEX(tblReps[region_id],MATCH(I4004,tblReps[id],0))</f>
        <v>4</v>
      </c>
      <c r="K4004" s="25" t="str">
        <f>INDEX(tblRegions[name],MATCH(J4004,tblRegions[id],0))</f>
        <v>West</v>
      </c>
    </row>
    <row r="4005" spans="1:11" ht="15" customHeight="1" x14ac:dyDescent="0.3">
      <c r="A4005" s="25">
        <f>Raw_Orders!A4005</f>
        <v>4004</v>
      </c>
      <c r="B4005" s="25">
        <f>Raw_Orders!B4005</f>
        <v>4241</v>
      </c>
      <c r="C4005" s="30">
        <f>INT(Raw_Orders!C4005)</f>
        <v>41933</v>
      </c>
      <c r="D4005" s="25">
        <f t="shared" si="186"/>
        <v>2014</v>
      </c>
      <c r="E4005" s="25">
        <f t="shared" si="187"/>
        <v>10</v>
      </c>
      <c r="F4005" s="25" t="str">
        <f t="shared" si="188"/>
        <v>Oct</v>
      </c>
      <c r="G4005" s="25">
        <f>Raw_Orders!G4005</f>
        <v>499</v>
      </c>
      <c r="H4005" s="29">
        <f>Raw_Orders!K4005</f>
        <v>2492.5100000000002</v>
      </c>
      <c r="I4005" s="25">
        <f>INDEX(tblAccounts[sales_rep_id],MATCH(B4005,tblAccounts[id],0))</f>
        <v>321980</v>
      </c>
      <c r="J4005" s="25">
        <f>INDEX(tblReps[region_id],MATCH(I4005,tblReps[id],0))</f>
        <v>4</v>
      </c>
      <c r="K4005" s="25" t="str">
        <f>INDEX(tblRegions[name],MATCH(J4005,tblRegions[id],0))</f>
        <v>West</v>
      </c>
    </row>
    <row r="4006" spans="1:11" ht="15" customHeight="1" x14ac:dyDescent="0.3">
      <c r="A4006" s="25">
        <f>Raw_Orders!A4006</f>
        <v>4005</v>
      </c>
      <c r="B4006" s="25">
        <f>Raw_Orders!B4006</f>
        <v>4241</v>
      </c>
      <c r="C4006" s="30">
        <f>INT(Raw_Orders!C4006)</f>
        <v>41963</v>
      </c>
      <c r="D4006" s="25">
        <f t="shared" si="186"/>
        <v>2014</v>
      </c>
      <c r="E4006" s="25">
        <f t="shared" si="187"/>
        <v>11</v>
      </c>
      <c r="F4006" s="25" t="str">
        <f t="shared" si="188"/>
        <v>Nov</v>
      </c>
      <c r="G4006" s="25">
        <f>Raw_Orders!G4006</f>
        <v>644</v>
      </c>
      <c r="H4006" s="29">
        <f>Raw_Orders!K4006</f>
        <v>3568.56</v>
      </c>
      <c r="I4006" s="25">
        <f>INDEX(tblAccounts[sales_rep_id],MATCH(B4006,tblAccounts[id],0))</f>
        <v>321980</v>
      </c>
      <c r="J4006" s="25">
        <f>INDEX(tblReps[region_id],MATCH(I4006,tblReps[id],0))</f>
        <v>4</v>
      </c>
      <c r="K4006" s="25" t="str">
        <f>INDEX(tblRegions[name],MATCH(J4006,tblRegions[id],0))</f>
        <v>West</v>
      </c>
    </row>
    <row r="4007" spans="1:11" ht="15" customHeight="1" x14ac:dyDescent="0.3">
      <c r="A4007" s="25">
        <f>Raw_Orders!A4007</f>
        <v>4006</v>
      </c>
      <c r="B4007" s="25">
        <f>Raw_Orders!B4007</f>
        <v>4241</v>
      </c>
      <c r="C4007" s="30">
        <f>INT(Raw_Orders!C4007)</f>
        <v>41993</v>
      </c>
      <c r="D4007" s="25">
        <f t="shared" si="186"/>
        <v>2014</v>
      </c>
      <c r="E4007" s="25">
        <f t="shared" si="187"/>
        <v>12</v>
      </c>
      <c r="F4007" s="25" t="str">
        <f t="shared" si="188"/>
        <v>Dec</v>
      </c>
      <c r="G4007" s="25">
        <f>Raw_Orders!G4007</f>
        <v>533</v>
      </c>
      <c r="H4007" s="29">
        <f>Raw_Orders!K4007</f>
        <v>2725.4</v>
      </c>
      <c r="I4007" s="25">
        <f>INDEX(tblAccounts[sales_rep_id],MATCH(B4007,tblAccounts[id],0))</f>
        <v>321980</v>
      </c>
      <c r="J4007" s="25">
        <f>INDEX(tblReps[region_id],MATCH(I4007,tblReps[id],0))</f>
        <v>4</v>
      </c>
      <c r="K4007" s="25" t="str">
        <f>INDEX(tblRegions[name],MATCH(J4007,tblRegions[id],0))</f>
        <v>West</v>
      </c>
    </row>
    <row r="4008" spans="1:11" ht="15" customHeight="1" x14ac:dyDescent="0.3">
      <c r="A4008" s="25">
        <f>Raw_Orders!A4008</f>
        <v>4007</v>
      </c>
      <c r="B4008" s="25">
        <f>Raw_Orders!B4008</f>
        <v>4241</v>
      </c>
      <c r="C4008" s="30">
        <f>INT(Raw_Orders!C4008)</f>
        <v>42022</v>
      </c>
      <c r="D4008" s="25">
        <f t="shared" si="186"/>
        <v>2015</v>
      </c>
      <c r="E4008" s="25">
        <f t="shared" si="187"/>
        <v>1</v>
      </c>
      <c r="F4008" s="25" t="str">
        <f t="shared" si="188"/>
        <v>Jan</v>
      </c>
      <c r="G4008" s="25">
        <f>Raw_Orders!G4008</f>
        <v>513</v>
      </c>
      <c r="H4008" s="29">
        <f>Raw_Orders!K4008</f>
        <v>2577.37</v>
      </c>
      <c r="I4008" s="25">
        <f>INDEX(tblAccounts[sales_rep_id],MATCH(B4008,tblAccounts[id],0))</f>
        <v>321980</v>
      </c>
      <c r="J4008" s="25">
        <f>INDEX(tblReps[region_id],MATCH(I4008,tblReps[id],0))</f>
        <v>4</v>
      </c>
      <c r="K4008" s="25" t="str">
        <f>INDEX(tblRegions[name],MATCH(J4008,tblRegions[id],0))</f>
        <v>West</v>
      </c>
    </row>
    <row r="4009" spans="1:11" ht="15" customHeight="1" x14ac:dyDescent="0.3">
      <c r="A4009" s="25">
        <f>Raw_Orders!A4009</f>
        <v>4008</v>
      </c>
      <c r="B4009" s="25">
        <f>Raw_Orders!B4009</f>
        <v>4241</v>
      </c>
      <c r="C4009" s="30">
        <f>INT(Raw_Orders!C4009)</f>
        <v>42052</v>
      </c>
      <c r="D4009" s="25">
        <f t="shared" si="186"/>
        <v>2015</v>
      </c>
      <c r="E4009" s="25">
        <f t="shared" si="187"/>
        <v>2</v>
      </c>
      <c r="F4009" s="25" t="str">
        <f t="shared" si="188"/>
        <v>Feb</v>
      </c>
      <c r="G4009" s="25">
        <f>Raw_Orders!G4009</f>
        <v>533</v>
      </c>
      <c r="H4009" s="29">
        <f>Raw_Orders!K4009</f>
        <v>2699.08</v>
      </c>
      <c r="I4009" s="25">
        <f>INDEX(tblAccounts[sales_rep_id],MATCH(B4009,tblAccounts[id],0))</f>
        <v>321980</v>
      </c>
      <c r="J4009" s="25">
        <f>INDEX(tblReps[region_id],MATCH(I4009,tblReps[id],0))</f>
        <v>4</v>
      </c>
      <c r="K4009" s="25" t="str">
        <f>INDEX(tblRegions[name],MATCH(J4009,tblRegions[id],0))</f>
        <v>West</v>
      </c>
    </row>
    <row r="4010" spans="1:11" ht="15" customHeight="1" x14ac:dyDescent="0.3">
      <c r="A4010" s="25">
        <f>Raw_Orders!A4010</f>
        <v>4009</v>
      </c>
      <c r="B4010" s="25">
        <f>Raw_Orders!B4010</f>
        <v>4251</v>
      </c>
      <c r="C4010" s="30">
        <f>INT(Raw_Orders!C4010)</f>
        <v>42526</v>
      </c>
      <c r="D4010" s="25">
        <f t="shared" si="186"/>
        <v>2016</v>
      </c>
      <c r="E4010" s="25">
        <f t="shared" si="187"/>
        <v>6</v>
      </c>
      <c r="F4010" s="25" t="str">
        <f t="shared" si="188"/>
        <v>Jun</v>
      </c>
      <c r="G4010" s="25">
        <f>Raw_Orders!G4010</f>
        <v>641</v>
      </c>
      <c r="H4010" s="29">
        <f>Raw_Orders!K4010</f>
        <v>3236.09</v>
      </c>
      <c r="I4010" s="25">
        <f>INDEX(tblAccounts[sales_rep_id],MATCH(B4010,tblAccounts[id],0))</f>
        <v>321990</v>
      </c>
      <c r="J4010" s="25">
        <f>INDEX(tblReps[region_id],MATCH(I4010,tblReps[id],0))</f>
        <v>4</v>
      </c>
      <c r="K4010" s="25" t="str">
        <f>INDEX(tblRegions[name],MATCH(J4010,tblRegions[id],0))</f>
        <v>West</v>
      </c>
    </row>
    <row r="4011" spans="1:11" ht="15" customHeight="1" x14ac:dyDescent="0.3">
      <c r="A4011" s="25">
        <f>Raw_Orders!A4011</f>
        <v>4010</v>
      </c>
      <c r="B4011" s="25">
        <f>Raw_Orders!B4011</f>
        <v>4251</v>
      </c>
      <c r="C4011" s="30">
        <f>INT(Raw_Orders!C4011)</f>
        <v>42555</v>
      </c>
      <c r="D4011" s="25">
        <f t="shared" si="186"/>
        <v>2016</v>
      </c>
      <c r="E4011" s="25">
        <f t="shared" si="187"/>
        <v>7</v>
      </c>
      <c r="F4011" s="25" t="str">
        <f t="shared" si="188"/>
        <v>Jul</v>
      </c>
      <c r="G4011" s="25">
        <f>Raw_Orders!G4011</f>
        <v>506</v>
      </c>
      <c r="H4011" s="29">
        <f>Raw_Orders!K4011</f>
        <v>2546.1999999999998</v>
      </c>
      <c r="I4011" s="25">
        <f>INDEX(tblAccounts[sales_rep_id],MATCH(B4011,tblAccounts[id],0))</f>
        <v>321990</v>
      </c>
      <c r="J4011" s="25">
        <f>INDEX(tblReps[region_id],MATCH(I4011,tblReps[id],0))</f>
        <v>4</v>
      </c>
      <c r="K4011" s="25" t="str">
        <f>INDEX(tblRegions[name],MATCH(J4011,tblRegions[id],0))</f>
        <v>West</v>
      </c>
    </row>
    <row r="4012" spans="1:11" ht="15" customHeight="1" x14ac:dyDescent="0.3">
      <c r="A4012" s="25">
        <f>Raw_Orders!A4012</f>
        <v>4011</v>
      </c>
      <c r="B4012" s="25">
        <f>Raw_Orders!B4012</f>
        <v>4251</v>
      </c>
      <c r="C4012" s="30">
        <f>INT(Raw_Orders!C4012)</f>
        <v>42584</v>
      </c>
      <c r="D4012" s="25">
        <f t="shared" si="186"/>
        <v>2016</v>
      </c>
      <c r="E4012" s="25">
        <f t="shared" si="187"/>
        <v>8</v>
      </c>
      <c r="F4012" s="25" t="str">
        <f t="shared" si="188"/>
        <v>Aug</v>
      </c>
      <c r="G4012" s="25">
        <f>Raw_Orders!G4012</f>
        <v>720</v>
      </c>
      <c r="H4012" s="29">
        <f>Raw_Orders!K4012</f>
        <v>3698.45</v>
      </c>
      <c r="I4012" s="25">
        <f>INDEX(tblAccounts[sales_rep_id],MATCH(B4012,tblAccounts[id],0))</f>
        <v>321990</v>
      </c>
      <c r="J4012" s="25">
        <f>INDEX(tblReps[region_id],MATCH(I4012,tblReps[id],0))</f>
        <v>4</v>
      </c>
      <c r="K4012" s="25" t="str">
        <f>INDEX(tblRegions[name],MATCH(J4012,tblRegions[id],0))</f>
        <v>West</v>
      </c>
    </row>
    <row r="4013" spans="1:11" ht="15" customHeight="1" x14ac:dyDescent="0.3">
      <c r="A4013" s="25">
        <f>Raw_Orders!A4013</f>
        <v>4012</v>
      </c>
      <c r="B4013" s="25">
        <f>Raw_Orders!B4013</f>
        <v>4251</v>
      </c>
      <c r="C4013" s="30">
        <f>INT(Raw_Orders!C4013)</f>
        <v>42614</v>
      </c>
      <c r="D4013" s="25">
        <f t="shared" si="186"/>
        <v>2016</v>
      </c>
      <c r="E4013" s="25">
        <f t="shared" si="187"/>
        <v>9</v>
      </c>
      <c r="F4013" s="25" t="str">
        <f t="shared" si="188"/>
        <v>Sep</v>
      </c>
      <c r="G4013" s="25">
        <f>Raw_Orders!G4013</f>
        <v>548</v>
      </c>
      <c r="H4013" s="29">
        <f>Raw_Orders!K4013</f>
        <v>2867.18</v>
      </c>
      <c r="I4013" s="25">
        <f>INDEX(tblAccounts[sales_rep_id],MATCH(B4013,tblAccounts[id],0))</f>
        <v>321990</v>
      </c>
      <c r="J4013" s="25">
        <f>INDEX(tblReps[region_id],MATCH(I4013,tblReps[id],0))</f>
        <v>4</v>
      </c>
      <c r="K4013" s="25" t="str">
        <f>INDEX(tblRegions[name],MATCH(J4013,tblRegions[id],0))</f>
        <v>West</v>
      </c>
    </row>
    <row r="4014" spans="1:11" ht="15" customHeight="1" x14ac:dyDescent="0.3">
      <c r="A4014" s="25">
        <f>Raw_Orders!A4014</f>
        <v>4013</v>
      </c>
      <c r="B4014" s="25">
        <f>Raw_Orders!B4014</f>
        <v>4251</v>
      </c>
      <c r="C4014" s="30">
        <f>INT(Raw_Orders!C4014)</f>
        <v>42643</v>
      </c>
      <c r="D4014" s="25">
        <f t="shared" si="186"/>
        <v>2016</v>
      </c>
      <c r="E4014" s="25">
        <f t="shared" si="187"/>
        <v>9</v>
      </c>
      <c r="F4014" s="25" t="str">
        <f t="shared" si="188"/>
        <v>Sep</v>
      </c>
      <c r="G4014" s="25">
        <f>Raw_Orders!G4014</f>
        <v>542</v>
      </c>
      <c r="H4014" s="29">
        <f>Raw_Orders!K4014</f>
        <v>2802.08</v>
      </c>
      <c r="I4014" s="25">
        <f>INDEX(tblAccounts[sales_rep_id],MATCH(B4014,tblAccounts[id],0))</f>
        <v>321990</v>
      </c>
      <c r="J4014" s="25">
        <f>INDEX(tblReps[region_id],MATCH(I4014,tblReps[id],0))</f>
        <v>4</v>
      </c>
      <c r="K4014" s="25" t="str">
        <f>INDEX(tblRegions[name],MATCH(J4014,tblRegions[id],0))</f>
        <v>West</v>
      </c>
    </row>
    <row r="4015" spans="1:11" ht="15" customHeight="1" x14ac:dyDescent="0.3">
      <c r="A4015" s="25">
        <f>Raw_Orders!A4015</f>
        <v>4014</v>
      </c>
      <c r="B4015" s="25">
        <f>Raw_Orders!B4015</f>
        <v>4251</v>
      </c>
      <c r="C4015" s="30">
        <f>INT(Raw_Orders!C4015)</f>
        <v>42672</v>
      </c>
      <c r="D4015" s="25">
        <f t="shared" si="186"/>
        <v>2016</v>
      </c>
      <c r="E4015" s="25">
        <f t="shared" si="187"/>
        <v>10</v>
      </c>
      <c r="F4015" s="25" t="str">
        <f t="shared" si="188"/>
        <v>Oct</v>
      </c>
      <c r="G4015" s="25">
        <f>Raw_Orders!G4015</f>
        <v>495</v>
      </c>
      <c r="H4015" s="29">
        <f>Raw_Orders!K4015</f>
        <v>2500.0500000000002</v>
      </c>
      <c r="I4015" s="25">
        <f>INDEX(tblAccounts[sales_rep_id],MATCH(B4015,tblAccounts[id],0))</f>
        <v>321990</v>
      </c>
      <c r="J4015" s="25">
        <f>INDEX(tblReps[region_id],MATCH(I4015,tblReps[id],0))</f>
        <v>4</v>
      </c>
      <c r="K4015" s="25" t="str">
        <f>INDEX(tblRegions[name],MATCH(J4015,tblRegions[id],0))</f>
        <v>West</v>
      </c>
    </row>
    <row r="4016" spans="1:11" ht="15" customHeight="1" x14ac:dyDescent="0.3">
      <c r="A4016" s="25">
        <f>Raw_Orders!A4016</f>
        <v>4015</v>
      </c>
      <c r="B4016" s="25">
        <f>Raw_Orders!B4016</f>
        <v>4251</v>
      </c>
      <c r="C4016" s="30">
        <f>INT(Raw_Orders!C4016)</f>
        <v>42701</v>
      </c>
      <c r="D4016" s="25">
        <f t="shared" si="186"/>
        <v>2016</v>
      </c>
      <c r="E4016" s="25">
        <f t="shared" si="187"/>
        <v>11</v>
      </c>
      <c r="F4016" s="25" t="str">
        <f t="shared" si="188"/>
        <v>Nov</v>
      </c>
      <c r="G4016" s="25">
        <f>Raw_Orders!G4016</f>
        <v>548</v>
      </c>
      <c r="H4016" s="29">
        <f>Raw_Orders!K4016</f>
        <v>2808.93</v>
      </c>
      <c r="I4016" s="25">
        <f>INDEX(tblAccounts[sales_rep_id],MATCH(B4016,tblAccounts[id],0))</f>
        <v>321990</v>
      </c>
      <c r="J4016" s="25">
        <f>INDEX(tblReps[region_id],MATCH(I4016,tblReps[id],0))</f>
        <v>4</v>
      </c>
      <c r="K4016" s="25" t="str">
        <f>INDEX(tblRegions[name],MATCH(J4016,tblRegions[id],0))</f>
        <v>West</v>
      </c>
    </row>
    <row r="4017" spans="1:11" ht="15" customHeight="1" x14ac:dyDescent="0.3">
      <c r="A4017" s="25">
        <f>Raw_Orders!A4017</f>
        <v>4016</v>
      </c>
      <c r="B4017" s="25">
        <f>Raw_Orders!B4017</f>
        <v>4251</v>
      </c>
      <c r="C4017" s="30">
        <f>INT(Raw_Orders!C4017)</f>
        <v>42730</v>
      </c>
      <c r="D4017" s="25">
        <f t="shared" si="186"/>
        <v>2016</v>
      </c>
      <c r="E4017" s="25">
        <f t="shared" si="187"/>
        <v>12</v>
      </c>
      <c r="F4017" s="25" t="str">
        <f t="shared" si="188"/>
        <v>Dec</v>
      </c>
      <c r="G4017" s="25">
        <f>Raw_Orders!G4017</f>
        <v>28799</v>
      </c>
      <c r="H4017" s="29">
        <f>Raw_Orders!K4017</f>
        <v>232207.07</v>
      </c>
      <c r="I4017" s="25">
        <f>INDEX(tblAccounts[sales_rep_id],MATCH(B4017,tblAccounts[id],0))</f>
        <v>321990</v>
      </c>
      <c r="J4017" s="25">
        <f>INDEX(tblReps[region_id],MATCH(I4017,tblReps[id],0))</f>
        <v>4</v>
      </c>
      <c r="K4017" s="25" t="str">
        <f>INDEX(tblRegions[name],MATCH(J4017,tblRegions[id],0))</f>
        <v>West</v>
      </c>
    </row>
    <row r="4018" spans="1:11" ht="15" customHeight="1" x14ac:dyDescent="0.3">
      <c r="A4018" s="25">
        <f>Raw_Orders!A4018</f>
        <v>4017</v>
      </c>
      <c r="B4018" s="25">
        <f>Raw_Orders!B4018</f>
        <v>4261</v>
      </c>
      <c r="C4018" s="30">
        <f>INT(Raw_Orders!C4018)</f>
        <v>42586</v>
      </c>
      <c r="D4018" s="25">
        <f t="shared" si="186"/>
        <v>2016</v>
      </c>
      <c r="E4018" s="25">
        <f t="shared" si="187"/>
        <v>8</v>
      </c>
      <c r="F4018" s="25" t="str">
        <f t="shared" si="188"/>
        <v>Aug</v>
      </c>
      <c r="G4018" s="25">
        <f>Raw_Orders!G4018</f>
        <v>327</v>
      </c>
      <c r="H4018" s="29">
        <f>Raw_Orders!K4018</f>
        <v>1696.73</v>
      </c>
      <c r="I4018" s="25">
        <f>INDEX(tblAccounts[sales_rep_id],MATCH(B4018,tblAccounts[id],0))</f>
        <v>321960</v>
      </c>
      <c r="J4018" s="25">
        <f>INDEX(tblReps[region_id],MATCH(I4018,tblReps[id],0))</f>
        <v>4</v>
      </c>
      <c r="K4018" s="25" t="str">
        <f>INDEX(tblRegions[name],MATCH(J4018,tblRegions[id],0))</f>
        <v>West</v>
      </c>
    </row>
    <row r="4019" spans="1:11" ht="15" customHeight="1" x14ac:dyDescent="0.3">
      <c r="A4019" s="25">
        <f>Raw_Orders!A4019</f>
        <v>4018</v>
      </c>
      <c r="B4019" s="25">
        <f>Raw_Orders!B4019</f>
        <v>4261</v>
      </c>
      <c r="C4019" s="30">
        <f>INT(Raw_Orders!C4019)</f>
        <v>42616</v>
      </c>
      <c r="D4019" s="25">
        <f t="shared" si="186"/>
        <v>2016</v>
      </c>
      <c r="E4019" s="25">
        <f t="shared" si="187"/>
        <v>9</v>
      </c>
      <c r="F4019" s="25" t="str">
        <f t="shared" si="188"/>
        <v>Sep</v>
      </c>
      <c r="G4019" s="25">
        <f>Raw_Orders!G4019</f>
        <v>383</v>
      </c>
      <c r="H4019" s="29">
        <f>Raw_Orders!K4019</f>
        <v>2119.42</v>
      </c>
      <c r="I4019" s="25">
        <f>INDEX(tblAccounts[sales_rep_id],MATCH(B4019,tblAccounts[id],0))</f>
        <v>321960</v>
      </c>
      <c r="J4019" s="25">
        <f>INDEX(tblReps[region_id],MATCH(I4019,tblReps[id],0))</f>
        <v>4</v>
      </c>
      <c r="K4019" s="25" t="str">
        <f>INDEX(tblRegions[name],MATCH(J4019,tblRegions[id],0))</f>
        <v>West</v>
      </c>
    </row>
    <row r="4020" spans="1:11" ht="15" customHeight="1" x14ac:dyDescent="0.3">
      <c r="A4020" s="25">
        <f>Raw_Orders!A4020</f>
        <v>4019</v>
      </c>
      <c r="B4020" s="25">
        <f>Raw_Orders!B4020</f>
        <v>4261</v>
      </c>
      <c r="C4020" s="30">
        <f>INT(Raw_Orders!C4020)</f>
        <v>42646</v>
      </c>
      <c r="D4020" s="25">
        <f t="shared" si="186"/>
        <v>2016</v>
      </c>
      <c r="E4020" s="25">
        <f t="shared" si="187"/>
        <v>10</v>
      </c>
      <c r="F4020" s="25" t="str">
        <f t="shared" si="188"/>
        <v>Oct</v>
      </c>
      <c r="G4020" s="25">
        <f>Raw_Orders!G4020</f>
        <v>364</v>
      </c>
      <c r="H4020" s="29">
        <f>Raw_Orders!K4020</f>
        <v>1968.25</v>
      </c>
      <c r="I4020" s="25">
        <f>INDEX(tblAccounts[sales_rep_id],MATCH(B4020,tblAccounts[id],0))</f>
        <v>321960</v>
      </c>
      <c r="J4020" s="25">
        <f>INDEX(tblReps[region_id],MATCH(I4020,tblReps[id],0))</f>
        <v>4</v>
      </c>
      <c r="K4020" s="25" t="str">
        <f>INDEX(tblRegions[name],MATCH(J4020,tblRegions[id],0))</f>
        <v>West</v>
      </c>
    </row>
    <row r="4021" spans="1:11" ht="15" customHeight="1" x14ac:dyDescent="0.3">
      <c r="A4021" s="25">
        <f>Raw_Orders!A4021</f>
        <v>4020</v>
      </c>
      <c r="B4021" s="25">
        <f>Raw_Orders!B4021</f>
        <v>4261</v>
      </c>
      <c r="C4021" s="30">
        <f>INT(Raw_Orders!C4021)</f>
        <v>42676</v>
      </c>
      <c r="D4021" s="25">
        <f t="shared" si="186"/>
        <v>2016</v>
      </c>
      <c r="E4021" s="25">
        <f t="shared" si="187"/>
        <v>11</v>
      </c>
      <c r="F4021" s="25" t="str">
        <f t="shared" si="188"/>
        <v>Nov</v>
      </c>
      <c r="G4021" s="25">
        <f>Raw_Orders!G4021</f>
        <v>316</v>
      </c>
      <c r="H4021" s="29">
        <f>Raw_Orders!K4021</f>
        <v>1762.59</v>
      </c>
      <c r="I4021" s="25">
        <f>INDEX(tblAccounts[sales_rep_id],MATCH(B4021,tblAccounts[id],0))</f>
        <v>321960</v>
      </c>
      <c r="J4021" s="25">
        <f>INDEX(tblReps[region_id],MATCH(I4021,tblReps[id],0))</f>
        <v>4</v>
      </c>
      <c r="K4021" s="25" t="str">
        <f>INDEX(tblRegions[name],MATCH(J4021,tblRegions[id],0))</f>
        <v>West</v>
      </c>
    </row>
    <row r="4022" spans="1:11" ht="15" customHeight="1" x14ac:dyDescent="0.3">
      <c r="A4022" s="25">
        <f>Raw_Orders!A4022</f>
        <v>4021</v>
      </c>
      <c r="B4022" s="25">
        <f>Raw_Orders!B4022</f>
        <v>4261</v>
      </c>
      <c r="C4022" s="30">
        <f>INT(Raw_Orders!C4022)</f>
        <v>42706</v>
      </c>
      <c r="D4022" s="25">
        <f t="shared" si="186"/>
        <v>2016</v>
      </c>
      <c r="E4022" s="25">
        <f t="shared" si="187"/>
        <v>12</v>
      </c>
      <c r="F4022" s="25" t="str">
        <f t="shared" si="188"/>
        <v>Dec</v>
      </c>
      <c r="G4022" s="25">
        <f>Raw_Orders!G4022</f>
        <v>388</v>
      </c>
      <c r="H4022" s="29">
        <f>Raw_Orders!K4022</f>
        <v>2128.6799999999998</v>
      </c>
      <c r="I4022" s="25">
        <f>INDEX(tblAccounts[sales_rep_id],MATCH(B4022,tblAccounts[id],0))</f>
        <v>321960</v>
      </c>
      <c r="J4022" s="25">
        <f>INDEX(tblReps[region_id],MATCH(I4022,tblReps[id],0))</f>
        <v>4</v>
      </c>
      <c r="K4022" s="25" t="str">
        <f>INDEX(tblRegions[name],MATCH(J4022,tblRegions[id],0))</f>
        <v>West</v>
      </c>
    </row>
    <row r="4023" spans="1:11" ht="15" customHeight="1" x14ac:dyDescent="0.3">
      <c r="A4023" s="25">
        <f>Raw_Orders!A4023</f>
        <v>4022</v>
      </c>
      <c r="B4023" s="25">
        <f>Raw_Orders!B4023</f>
        <v>4261</v>
      </c>
      <c r="C4023" s="30">
        <f>INT(Raw_Orders!C4023)</f>
        <v>42735</v>
      </c>
      <c r="D4023" s="25">
        <f t="shared" si="186"/>
        <v>2016</v>
      </c>
      <c r="E4023" s="25">
        <f t="shared" si="187"/>
        <v>12</v>
      </c>
      <c r="F4023" s="25" t="str">
        <f t="shared" si="188"/>
        <v>Dec</v>
      </c>
      <c r="G4023" s="25">
        <f>Raw_Orders!G4023</f>
        <v>369</v>
      </c>
      <c r="H4023" s="29">
        <f>Raw_Orders!K4023</f>
        <v>1975.21</v>
      </c>
      <c r="I4023" s="25">
        <f>INDEX(tblAccounts[sales_rep_id],MATCH(B4023,tblAccounts[id],0))</f>
        <v>321960</v>
      </c>
      <c r="J4023" s="25">
        <f>INDEX(tblReps[region_id],MATCH(I4023,tblReps[id],0))</f>
        <v>4</v>
      </c>
      <c r="K4023" s="25" t="str">
        <f>INDEX(tblRegions[name],MATCH(J4023,tblRegions[id],0))</f>
        <v>West</v>
      </c>
    </row>
    <row r="4024" spans="1:11" ht="15" customHeight="1" x14ac:dyDescent="0.3">
      <c r="A4024" s="25">
        <f>Raw_Orders!A4024</f>
        <v>4023</v>
      </c>
      <c r="B4024" s="25">
        <f>Raw_Orders!B4024</f>
        <v>4271</v>
      </c>
      <c r="C4024" s="30">
        <f>INT(Raw_Orders!C4024)</f>
        <v>41987</v>
      </c>
      <c r="D4024" s="25">
        <f t="shared" si="186"/>
        <v>2014</v>
      </c>
      <c r="E4024" s="25">
        <f t="shared" si="187"/>
        <v>12</v>
      </c>
      <c r="F4024" s="25" t="str">
        <f t="shared" si="188"/>
        <v>Dec</v>
      </c>
      <c r="G4024" s="25">
        <f>Raw_Orders!G4024</f>
        <v>555</v>
      </c>
      <c r="H4024" s="29">
        <f>Raw_Orders!K4024</f>
        <v>2957.11</v>
      </c>
      <c r="I4024" s="25">
        <f>INDEX(tblAccounts[sales_rep_id],MATCH(B4024,tblAccounts[id],0))</f>
        <v>321970</v>
      </c>
      <c r="J4024" s="25">
        <f>INDEX(tblReps[region_id],MATCH(I4024,tblReps[id],0))</f>
        <v>4</v>
      </c>
      <c r="K4024" s="25" t="str">
        <f>INDEX(tblRegions[name],MATCH(J4024,tblRegions[id],0))</f>
        <v>West</v>
      </c>
    </row>
    <row r="4025" spans="1:11" ht="15" customHeight="1" x14ac:dyDescent="0.3">
      <c r="A4025" s="25">
        <f>Raw_Orders!A4025</f>
        <v>4024</v>
      </c>
      <c r="B4025" s="25">
        <f>Raw_Orders!B4025</f>
        <v>4271</v>
      </c>
      <c r="C4025" s="30">
        <f>INT(Raw_Orders!C4025)</f>
        <v>42017</v>
      </c>
      <c r="D4025" s="25">
        <f t="shared" si="186"/>
        <v>2015</v>
      </c>
      <c r="E4025" s="25">
        <f t="shared" si="187"/>
        <v>1</v>
      </c>
      <c r="F4025" s="25" t="str">
        <f t="shared" si="188"/>
        <v>Jan</v>
      </c>
      <c r="G4025" s="25">
        <f>Raw_Orders!G4025</f>
        <v>336</v>
      </c>
      <c r="H4025" s="29">
        <f>Raw_Orders!K4025</f>
        <v>1850.66</v>
      </c>
      <c r="I4025" s="25">
        <f>INDEX(tblAccounts[sales_rep_id],MATCH(B4025,tblAccounts[id],0))</f>
        <v>321970</v>
      </c>
      <c r="J4025" s="25">
        <f>INDEX(tblReps[region_id],MATCH(I4025,tblReps[id],0))</f>
        <v>4</v>
      </c>
      <c r="K4025" s="25" t="str">
        <f>INDEX(tblRegions[name],MATCH(J4025,tblRegions[id],0))</f>
        <v>West</v>
      </c>
    </row>
    <row r="4026" spans="1:11" ht="15" customHeight="1" x14ac:dyDescent="0.3">
      <c r="A4026" s="25">
        <f>Raw_Orders!A4026</f>
        <v>4025</v>
      </c>
      <c r="B4026" s="25">
        <f>Raw_Orders!B4026</f>
        <v>4271</v>
      </c>
      <c r="C4026" s="30">
        <f>INT(Raw_Orders!C4026)</f>
        <v>42047</v>
      </c>
      <c r="D4026" s="25">
        <f t="shared" si="186"/>
        <v>2015</v>
      </c>
      <c r="E4026" s="25">
        <f t="shared" si="187"/>
        <v>2</v>
      </c>
      <c r="F4026" s="25" t="str">
        <f t="shared" si="188"/>
        <v>Feb</v>
      </c>
      <c r="G4026" s="25">
        <f>Raw_Orders!G4026</f>
        <v>313</v>
      </c>
      <c r="H4026" s="29">
        <f>Raw_Orders!K4026</f>
        <v>1636.87</v>
      </c>
      <c r="I4026" s="25">
        <f>INDEX(tblAccounts[sales_rep_id],MATCH(B4026,tblAccounts[id],0))</f>
        <v>321970</v>
      </c>
      <c r="J4026" s="25">
        <f>INDEX(tblReps[region_id],MATCH(I4026,tblReps[id],0))</f>
        <v>4</v>
      </c>
      <c r="K4026" s="25" t="str">
        <f>INDEX(tblRegions[name],MATCH(J4026,tblRegions[id],0))</f>
        <v>West</v>
      </c>
    </row>
    <row r="4027" spans="1:11" ht="15" customHeight="1" x14ac:dyDescent="0.3">
      <c r="A4027" s="25">
        <f>Raw_Orders!A4027</f>
        <v>4026</v>
      </c>
      <c r="B4027" s="25">
        <f>Raw_Orders!B4027</f>
        <v>4271</v>
      </c>
      <c r="C4027" s="30">
        <f>INT(Raw_Orders!C4027)</f>
        <v>42077</v>
      </c>
      <c r="D4027" s="25">
        <f t="shared" si="186"/>
        <v>2015</v>
      </c>
      <c r="E4027" s="25">
        <f t="shared" si="187"/>
        <v>3</v>
      </c>
      <c r="F4027" s="25" t="str">
        <f t="shared" si="188"/>
        <v>Mar</v>
      </c>
      <c r="G4027" s="25">
        <f>Raw_Orders!G4027</f>
        <v>349</v>
      </c>
      <c r="H4027" s="29">
        <f>Raw_Orders!K4027</f>
        <v>1847.22</v>
      </c>
      <c r="I4027" s="25">
        <f>INDEX(tblAccounts[sales_rep_id],MATCH(B4027,tblAccounts[id],0))</f>
        <v>321970</v>
      </c>
      <c r="J4027" s="25">
        <f>INDEX(tblReps[region_id],MATCH(I4027,tblReps[id],0))</f>
        <v>4</v>
      </c>
      <c r="K4027" s="25" t="str">
        <f>INDEX(tblRegions[name],MATCH(J4027,tblRegions[id],0))</f>
        <v>West</v>
      </c>
    </row>
    <row r="4028" spans="1:11" ht="15" customHeight="1" x14ac:dyDescent="0.3">
      <c r="A4028" s="25">
        <f>Raw_Orders!A4028</f>
        <v>4027</v>
      </c>
      <c r="B4028" s="25">
        <f>Raw_Orders!B4028</f>
        <v>4271</v>
      </c>
      <c r="C4028" s="30">
        <f>INT(Raw_Orders!C4028)</f>
        <v>42106</v>
      </c>
      <c r="D4028" s="25">
        <f t="shared" si="186"/>
        <v>2015</v>
      </c>
      <c r="E4028" s="25">
        <f t="shared" si="187"/>
        <v>4</v>
      </c>
      <c r="F4028" s="25" t="str">
        <f t="shared" si="188"/>
        <v>Apr</v>
      </c>
      <c r="G4028" s="25">
        <f>Raw_Orders!G4028</f>
        <v>338</v>
      </c>
      <c r="H4028" s="29">
        <f>Raw_Orders!K4028</f>
        <v>1909.91</v>
      </c>
      <c r="I4028" s="25">
        <f>INDEX(tblAccounts[sales_rep_id],MATCH(B4028,tblAccounts[id],0))</f>
        <v>321970</v>
      </c>
      <c r="J4028" s="25">
        <f>INDEX(tblReps[region_id],MATCH(I4028,tblReps[id],0))</f>
        <v>4</v>
      </c>
      <c r="K4028" s="25" t="str">
        <f>INDEX(tblRegions[name],MATCH(J4028,tblRegions[id],0))</f>
        <v>West</v>
      </c>
    </row>
    <row r="4029" spans="1:11" ht="15" customHeight="1" x14ac:dyDescent="0.3">
      <c r="A4029" s="25">
        <f>Raw_Orders!A4029</f>
        <v>4028</v>
      </c>
      <c r="B4029" s="25">
        <f>Raw_Orders!B4029</f>
        <v>4271</v>
      </c>
      <c r="C4029" s="30">
        <f>INT(Raw_Orders!C4029)</f>
        <v>42135</v>
      </c>
      <c r="D4029" s="25">
        <f t="shared" si="186"/>
        <v>2015</v>
      </c>
      <c r="E4029" s="25">
        <f t="shared" si="187"/>
        <v>5</v>
      </c>
      <c r="F4029" s="25" t="str">
        <f t="shared" si="188"/>
        <v>May</v>
      </c>
      <c r="G4029" s="25">
        <f>Raw_Orders!G4029</f>
        <v>28</v>
      </c>
      <c r="H4029" s="29">
        <f>Raw_Orders!K4029</f>
        <v>225.47</v>
      </c>
      <c r="I4029" s="25">
        <f>INDEX(tblAccounts[sales_rep_id],MATCH(B4029,tblAccounts[id],0))</f>
        <v>321970</v>
      </c>
      <c r="J4029" s="25">
        <f>INDEX(tblReps[region_id],MATCH(I4029,tblReps[id],0))</f>
        <v>4</v>
      </c>
      <c r="K4029" s="25" t="str">
        <f>INDEX(tblRegions[name],MATCH(J4029,tblRegions[id],0))</f>
        <v>West</v>
      </c>
    </row>
    <row r="4030" spans="1:11" ht="15" customHeight="1" x14ac:dyDescent="0.3">
      <c r="A4030" s="25">
        <f>Raw_Orders!A4030</f>
        <v>4029</v>
      </c>
      <c r="B4030" s="25">
        <f>Raw_Orders!B4030</f>
        <v>4271</v>
      </c>
      <c r="C4030" s="30">
        <f>INT(Raw_Orders!C4030)</f>
        <v>42165</v>
      </c>
      <c r="D4030" s="25">
        <f t="shared" si="186"/>
        <v>2015</v>
      </c>
      <c r="E4030" s="25">
        <f t="shared" si="187"/>
        <v>6</v>
      </c>
      <c r="F4030" s="25" t="str">
        <f t="shared" si="188"/>
        <v>Jun</v>
      </c>
      <c r="G4030" s="25">
        <f>Raw_Orders!G4030</f>
        <v>1512</v>
      </c>
      <c r="H4030" s="29">
        <f>Raw_Orders!K4030</f>
        <v>10124.879999999999</v>
      </c>
      <c r="I4030" s="25">
        <f>INDEX(tblAccounts[sales_rep_id],MATCH(B4030,tblAccounts[id],0))</f>
        <v>321970</v>
      </c>
      <c r="J4030" s="25">
        <f>INDEX(tblReps[region_id],MATCH(I4030,tblReps[id],0))</f>
        <v>4</v>
      </c>
      <c r="K4030" s="25" t="str">
        <f>INDEX(tblRegions[name],MATCH(J4030,tblRegions[id],0))</f>
        <v>West</v>
      </c>
    </row>
    <row r="4031" spans="1:11" ht="15" customHeight="1" x14ac:dyDescent="0.3">
      <c r="A4031" s="25">
        <f>Raw_Orders!A4031</f>
        <v>4030</v>
      </c>
      <c r="B4031" s="25">
        <f>Raw_Orders!B4031</f>
        <v>4271</v>
      </c>
      <c r="C4031" s="30">
        <f>INT(Raw_Orders!C4031)</f>
        <v>42195</v>
      </c>
      <c r="D4031" s="25">
        <f t="shared" si="186"/>
        <v>2015</v>
      </c>
      <c r="E4031" s="25">
        <f t="shared" si="187"/>
        <v>7</v>
      </c>
      <c r="F4031" s="25" t="str">
        <f t="shared" si="188"/>
        <v>Jul</v>
      </c>
      <c r="G4031" s="25">
        <f>Raw_Orders!G4031</f>
        <v>375</v>
      </c>
      <c r="H4031" s="29">
        <f>Raw_Orders!K4031</f>
        <v>1936.25</v>
      </c>
      <c r="I4031" s="25">
        <f>INDEX(tblAccounts[sales_rep_id],MATCH(B4031,tblAccounts[id],0))</f>
        <v>321970</v>
      </c>
      <c r="J4031" s="25">
        <f>INDEX(tblReps[region_id],MATCH(I4031,tblReps[id],0))</f>
        <v>4</v>
      </c>
      <c r="K4031" s="25" t="str">
        <f>INDEX(tblRegions[name],MATCH(J4031,tblRegions[id],0))</f>
        <v>West</v>
      </c>
    </row>
    <row r="4032" spans="1:11" ht="15" customHeight="1" x14ac:dyDescent="0.3">
      <c r="A4032" s="25">
        <f>Raw_Orders!A4032</f>
        <v>4031</v>
      </c>
      <c r="B4032" s="25">
        <f>Raw_Orders!B4032</f>
        <v>4271</v>
      </c>
      <c r="C4032" s="30">
        <f>INT(Raw_Orders!C4032)</f>
        <v>42225</v>
      </c>
      <c r="D4032" s="25">
        <f t="shared" si="186"/>
        <v>2015</v>
      </c>
      <c r="E4032" s="25">
        <f t="shared" si="187"/>
        <v>8</v>
      </c>
      <c r="F4032" s="25" t="str">
        <f t="shared" si="188"/>
        <v>Aug</v>
      </c>
      <c r="G4032" s="25">
        <f>Raw_Orders!G4032</f>
        <v>334</v>
      </c>
      <c r="H4032" s="29">
        <f>Raw_Orders!K4032</f>
        <v>1794.85</v>
      </c>
      <c r="I4032" s="25">
        <f>INDEX(tblAccounts[sales_rep_id],MATCH(B4032,tblAccounts[id],0))</f>
        <v>321970</v>
      </c>
      <c r="J4032" s="25">
        <f>INDEX(tblReps[region_id],MATCH(I4032,tblReps[id],0))</f>
        <v>4</v>
      </c>
      <c r="K4032" s="25" t="str">
        <f>INDEX(tblRegions[name],MATCH(J4032,tblRegions[id],0))</f>
        <v>West</v>
      </c>
    </row>
    <row r="4033" spans="1:11" ht="15" customHeight="1" x14ac:dyDescent="0.3">
      <c r="A4033" s="25">
        <f>Raw_Orders!A4033</f>
        <v>4032</v>
      </c>
      <c r="B4033" s="25">
        <f>Raw_Orders!B4033</f>
        <v>4271</v>
      </c>
      <c r="C4033" s="30">
        <f>INT(Raw_Orders!C4033)</f>
        <v>42255</v>
      </c>
      <c r="D4033" s="25">
        <f t="shared" si="186"/>
        <v>2015</v>
      </c>
      <c r="E4033" s="25">
        <f t="shared" si="187"/>
        <v>9</v>
      </c>
      <c r="F4033" s="25" t="str">
        <f t="shared" si="188"/>
        <v>Sep</v>
      </c>
      <c r="G4033" s="25">
        <f>Raw_Orders!G4033</f>
        <v>350</v>
      </c>
      <c r="H4033" s="29">
        <f>Raw_Orders!K4033</f>
        <v>1892.25</v>
      </c>
      <c r="I4033" s="25">
        <f>INDEX(tblAccounts[sales_rep_id],MATCH(B4033,tblAccounts[id],0))</f>
        <v>321970</v>
      </c>
      <c r="J4033" s="25">
        <f>INDEX(tblReps[region_id],MATCH(I4033,tblReps[id],0))</f>
        <v>4</v>
      </c>
      <c r="K4033" s="25" t="str">
        <f>INDEX(tblRegions[name],MATCH(J4033,tblRegions[id],0))</f>
        <v>West</v>
      </c>
    </row>
    <row r="4034" spans="1:11" ht="15" customHeight="1" x14ac:dyDescent="0.3">
      <c r="A4034" s="25">
        <f>Raw_Orders!A4034</f>
        <v>4033</v>
      </c>
      <c r="B4034" s="25">
        <f>Raw_Orders!B4034</f>
        <v>4271</v>
      </c>
      <c r="C4034" s="30">
        <f>INT(Raw_Orders!C4034)</f>
        <v>42284</v>
      </c>
      <c r="D4034" s="25">
        <f t="shared" ref="D4034:D4051" si="189">YEAR(C4034)</f>
        <v>2015</v>
      </c>
      <c r="E4034" s="25">
        <f t="shared" ref="E4034:E4051" si="190">MONTH(C4034)</f>
        <v>10</v>
      </c>
      <c r="F4034" s="25" t="str">
        <f t="shared" ref="F4034:F4051" si="191">TEXT(C4034,"mmm")</f>
        <v>Oct</v>
      </c>
      <c r="G4034" s="25">
        <f>Raw_Orders!G4034</f>
        <v>353</v>
      </c>
      <c r="H4034" s="29">
        <f>Raw_Orders!K4034</f>
        <v>1949.17</v>
      </c>
      <c r="I4034" s="25">
        <f>INDEX(tblAccounts[sales_rep_id],MATCH(B4034,tblAccounts[id],0))</f>
        <v>321970</v>
      </c>
      <c r="J4034" s="25">
        <f>INDEX(tblReps[region_id],MATCH(I4034,tblReps[id],0))</f>
        <v>4</v>
      </c>
      <c r="K4034" s="25" t="str">
        <f>INDEX(tblRegions[name],MATCH(J4034,tblRegions[id],0))</f>
        <v>West</v>
      </c>
    </row>
    <row r="4035" spans="1:11" ht="15" customHeight="1" x14ac:dyDescent="0.3">
      <c r="A4035" s="25">
        <f>Raw_Orders!A4035</f>
        <v>4034</v>
      </c>
      <c r="B4035" s="25">
        <f>Raw_Orders!B4035</f>
        <v>4271</v>
      </c>
      <c r="C4035" s="30">
        <f>INT(Raw_Orders!C4035)</f>
        <v>42313</v>
      </c>
      <c r="D4035" s="25">
        <f t="shared" si="189"/>
        <v>2015</v>
      </c>
      <c r="E4035" s="25">
        <f t="shared" si="190"/>
        <v>11</v>
      </c>
      <c r="F4035" s="25" t="str">
        <f t="shared" si="191"/>
        <v>Nov</v>
      </c>
      <c r="G4035" s="25">
        <f>Raw_Orders!G4035</f>
        <v>378</v>
      </c>
      <c r="H4035" s="29">
        <f>Raw_Orders!K4035</f>
        <v>1979.39</v>
      </c>
      <c r="I4035" s="25">
        <f>INDEX(tblAccounts[sales_rep_id],MATCH(B4035,tblAccounts[id],0))</f>
        <v>321970</v>
      </c>
      <c r="J4035" s="25">
        <f>INDEX(tblReps[region_id],MATCH(I4035,tblReps[id],0))</f>
        <v>4</v>
      </c>
      <c r="K4035" s="25" t="str">
        <f>INDEX(tblRegions[name],MATCH(J4035,tblRegions[id],0))</f>
        <v>West</v>
      </c>
    </row>
    <row r="4036" spans="1:11" ht="15" customHeight="1" x14ac:dyDescent="0.3">
      <c r="A4036" s="25">
        <f>Raw_Orders!A4036</f>
        <v>4035</v>
      </c>
      <c r="B4036" s="25">
        <f>Raw_Orders!B4036</f>
        <v>4271</v>
      </c>
      <c r="C4036" s="30">
        <f>INT(Raw_Orders!C4036)</f>
        <v>42343</v>
      </c>
      <c r="D4036" s="25">
        <f t="shared" si="189"/>
        <v>2015</v>
      </c>
      <c r="E4036" s="25">
        <f t="shared" si="190"/>
        <v>12</v>
      </c>
      <c r="F4036" s="25" t="str">
        <f t="shared" si="191"/>
        <v>Dec</v>
      </c>
      <c r="G4036" s="25">
        <f>Raw_Orders!G4036</f>
        <v>284</v>
      </c>
      <c r="H4036" s="29">
        <f>Raw_Orders!K4036</f>
        <v>1502.24</v>
      </c>
      <c r="I4036" s="25">
        <f>INDEX(tblAccounts[sales_rep_id],MATCH(B4036,tblAccounts[id],0))</f>
        <v>321970</v>
      </c>
      <c r="J4036" s="25">
        <f>INDEX(tblReps[region_id],MATCH(I4036,tblReps[id],0))</f>
        <v>4</v>
      </c>
      <c r="K4036" s="25" t="str">
        <f>INDEX(tblRegions[name],MATCH(J4036,tblRegions[id],0))</f>
        <v>West</v>
      </c>
    </row>
    <row r="4037" spans="1:11" ht="15" customHeight="1" x14ac:dyDescent="0.3">
      <c r="A4037" s="25">
        <f>Raw_Orders!A4037</f>
        <v>4036</v>
      </c>
      <c r="B4037" s="25">
        <f>Raw_Orders!B4037</f>
        <v>4271</v>
      </c>
      <c r="C4037" s="30">
        <f>INT(Raw_Orders!C4037)</f>
        <v>42373</v>
      </c>
      <c r="D4037" s="25">
        <f t="shared" si="189"/>
        <v>2016</v>
      </c>
      <c r="E4037" s="25">
        <f t="shared" si="190"/>
        <v>1</v>
      </c>
      <c r="F4037" s="25" t="str">
        <f t="shared" si="191"/>
        <v>Jan</v>
      </c>
      <c r="G4037" s="25">
        <f>Raw_Orders!G4037</f>
        <v>340</v>
      </c>
      <c r="H4037" s="29">
        <f>Raw_Orders!K4037</f>
        <v>1794.1</v>
      </c>
      <c r="I4037" s="25">
        <f>INDEX(tblAccounts[sales_rep_id],MATCH(B4037,tblAccounts[id],0))</f>
        <v>321970</v>
      </c>
      <c r="J4037" s="25">
        <f>INDEX(tblReps[region_id],MATCH(I4037,tblReps[id],0))</f>
        <v>4</v>
      </c>
      <c r="K4037" s="25" t="str">
        <f>INDEX(tblRegions[name],MATCH(J4037,tblRegions[id],0))</f>
        <v>West</v>
      </c>
    </row>
    <row r="4038" spans="1:11" ht="15" customHeight="1" x14ac:dyDescent="0.3">
      <c r="A4038" s="25">
        <f>Raw_Orders!A4038</f>
        <v>4037</v>
      </c>
      <c r="B4038" s="25">
        <f>Raw_Orders!B4038</f>
        <v>4271</v>
      </c>
      <c r="C4038" s="30">
        <f>INT(Raw_Orders!C4038)</f>
        <v>42402</v>
      </c>
      <c r="D4038" s="25">
        <f t="shared" si="189"/>
        <v>2016</v>
      </c>
      <c r="E4038" s="25">
        <f t="shared" si="190"/>
        <v>2</v>
      </c>
      <c r="F4038" s="25" t="str">
        <f t="shared" si="191"/>
        <v>Feb</v>
      </c>
      <c r="G4038" s="25">
        <f>Raw_Orders!G4038</f>
        <v>413</v>
      </c>
      <c r="H4038" s="29">
        <f>Raw_Orders!K4038</f>
        <v>2378.1</v>
      </c>
      <c r="I4038" s="25">
        <f>INDEX(tblAccounts[sales_rep_id],MATCH(B4038,tblAccounts[id],0))</f>
        <v>321970</v>
      </c>
      <c r="J4038" s="25">
        <f>INDEX(tblReps[region_id],MATCH(I4038,tblReps[id],0))</f>
        <v>4</v>
      </c>
      <c r="K4038" s="25" t="str">
        <f>INDEX(tblRegions[name],MATCH(J4038,tblRegions[id],0))</f>
        <v>West</v>
      </c>
    </row>
    <row r="4039" spans="1:11" ht="15" customHeight="1" x14ac:dyDescent="0.3">
      <c r="A4039" s="25">
        <f>Raw_Orders!A4039</f>
        <v>4038</v>
      </c>
      <c r="B4039" s="25">
        <f>Raw_Orders!B4039</f>
        <v>4271</v>
      </c>
      <c r="C4039" s="30">
        <f>INT(Raw_Orders!C4039)</f>
        <v>42432</v>
      </c>
      <c r="D4039" s="25">
        <f t="shared" si="189"/>
        <v>2016</v>
      </c>
      <c r="E4039" s="25">
        <f t="shared" si="190"/>
        <v>3</v>
      </c>
      <c r="F4039" s="25" t="str">
        <f t="shared" si="191"/>
        <v>Mar</v>
      </c>
      <c r="G4039" s="25">
        <f>Raw_Orders!G4039</f>
        <v>313</v>
      </c>
      <c r="H4039" s="29">
        <f>Raw_Orders!K4039</f>
        <v>1636.99</v>
      </c>
      <c r="I4039" s="25">
        <f>INDEX(tblAccounts[sales_rep_id],MATCH(B4039,tblAccounts[id],0))</f>
        <v>321970</v>
      </c>
      <c r="J4039" s="25">
        <f>INDEX(tblReps[region_id],MATCH(I4039,tblReps[id],0))</f>
        <v>4</v>
      </c>
      <c r="K4039" s="25" t="str">
        <f>INDEX(tblRegions[name],MATCH(J4039,tblRegions[id],0))</f>
        <v>West</v>
      </c>
    </row>
    <row r="4040" spans="1:11" ht="15" customHeight="1" x14ac:dyDescent="0.3">
      <c r="A4040" s="25">
        <f>Raw_Orders!A4040</f>
        <v>4039</v>
      </c>
      <c r="B4040" s="25">
        <f>Raw_Orders!B4040</f>
        <v>4271</v>
      </c>
      <c r="C4040" s="30">
        <f>INT(Raw_Orders!C4040)</f>
        <v>42461</v>
      </c>
      <c r="D4040" s="25">
        <f t="shared" si="189"/>
        <v>2016</v>
      </c>
      <c r="E4040" s="25">
        <f t="shared" si="190"/>
        <v>4</v>
      </c>
      <c r="F4040" s="25" t="str">
        <f t="shared" si="191"/>
        <v>Apr</v>
      </c>
      <c r="G4040" s="25">
        <f>Raw_Orders!G4040</f>
        <v>344</v>
      </c>
      <c r="H4040" s="29">
        <f>Raw_Orders!K4040</f>
        <v>1842.31</v>
      </c>
      <c r="I4040" s="25">
        <f>INDEX(tblAccounts[sales_rep_id],MATCH(B4040,tblAccounts[id],0))</f>
        <v>321970</v>
      </c>
      <c r="J4040" s="25">
        <f>INDEX(tblReps[region_id],MATCH(I4040,tblReps[id],0))</f>
        <v>4</v>
      </c>
      <c r="K4040" s="25" t="str">
        <f>INDEX(tblRegions[name],MATCH(J4040,tblRegions[id],0))</f>
        <v>West</v>
      </c>
    </row>
    <row r="4041" spans="1:11" ht="15" customHeight="1" x14ac:dyDescent="0.3">
      <c r="A4041" s="25">
        <f>Raw_Orders!A4041</f>
        <v>4040</v>
      </c>
      <c r="B4041" s="25">
        <f>Raw_Orders!B4041</f>
        <v>4271</v>
      </c>
      <c r="C4041" s="30">
        <f>INT(Raw_Orders!C4041)</f>
        <v>42491</v>
      </c>
      <c r="D4041" s="25">
        <f t="shared" si="189"/>
        <v>2016</v>
      </c>
      <c r="E4041" s="25">
        <f t="shared" si="190"/>
        <v>5</v>
      </c>
      <c r="F4041" s="25" t="str">
        <f t="shared" si="191"/>
        <v>May</v>
      </c>
      <c r="G4041" s="25">
        <f>Raw_Orders!G4041</f>
        <v>393</v>
      </c>
      <c r="H4041" s="29">
        <f>Raw_Orders!K4041</f>
        <v>2188.14</v>
      </c>
      <c r="I4041" s="25">
        <f>INDEX(tblAccounts[sales_rep_id],MATCH(B4041,tblAccounts[id],0))</f>
        <v>321970</v>
      </c>
      <c r="J4041" s="25">
        <f>INDEX(tblReps[region_id],MATCH(I4041,tblReps[id],0))</f>
        <v>4</v>
      </c>
      <c r="K4041" s="25" t="str">
        <f>INDEX(tblRegions[name],MATCH(J4041,tblRegions[id],0))</f>
        <v>West</v>
      </c>
    </row>
    <row r="4042" spans="1:11" ht="15" customHeight="1" x14ac:dyDescent="0.3">
      <c r="A4042" s="25">
        <f>Raw_Orders!A4042</f>
        <v>4041</v>
      </c>
      <c r="B4042" s="25">
        <f>Raw_Orders!B4042</f>
        <v>4271</v>
      </c>
      <c r="C4042" s="30">
        <f>INT(Raw_Orders!C4042)</f>
        <v>42520</v>
      </c>
      <c r="D4042" s="25">
        <f t="shared" si="189"/>
        <v>2016</v>
      </c>
      <c r="E4042" s="25">
        <f t="shared" si="190"/>
        <v>5</v>
      </c>
      <c r="F4042" s="25" t="str">
        <f t="shared" si="191"/>
        <v>May</v>
      </c>
      <c r="G4042" s="25">
        <f>Raw_Orders!G4042</f>
        <v>339</v>
      </c>
      <c r="H4042" s="29">
        <f>Raw_Orders!K4042</f>
        <v>1898.09</v>
      </c>
      <c r="I4042" s="25">
        <f>INDEX(tblAccounts[sales_rep_id],MATCH(B4042,tblAccounts[id],0))</f>
        <v>321970</v>
      </c>
      <c r="J4042" s="25">
        <f>INDEX(tblReps[region_id],MATCH(I4042,tblReps[id],0))</f>
        <v>4</v>
      </c>
      <c r="K4042" s="25" t="str">
        <f>INDEX(tblRegions[name],MATCH(J4042,tblRegions[id],0))</f>
        <v>West</v>
      </c>
    </row>
    <row r="4043" spans="1:11" ht="15" customHeight="1" x14ac:dyDescent="0.3">
      <c r="A4043" s="25">
        <f>Raw_Orders!A4043</f>
        <v>4042</v>
      </c>
      <c r="B4043" s="25">
        <f>Raw_Orders!B4043</f>
        <v>4271</v>
      </c>
      <c r="C4043" s="30">
        <f>INT(Raw_Orders!C4043)</f>
        <v>42549</v>
      </c>
      <c r="D4043" s="25">
        <f t="shared" si="189"/>
        <v>2016</v>
      </c>
      <c r="E4043" s="25">
        <f t="shared" si="190"/>
        <v>6</v>
      </c>
      <c r="F4043" s="25" t="str">
        <f t="shared" si="191"/>
        <v>Jun</v>
      </c>
      <c r="G4043" s="25">
        <f>Raw_Orders!G4043</f>
        <v>366</v>
      </c>
      <c r="H4043" s="29">
        <f>Raw_Orders!K4043</f>
        <v>1951.42</v>
      </c>
      <c r="I4043" s="25">
        <f>INDEX(tblAccounts[sales_rep_id],MATCH(B4043,tblAccounts[id],0))</f>
        <v>321970</v>
      </c>
      <c r="J4043" s="25">
        <f>INDEX(tblReps[region_id],MATCH(I4043,tblReps[id],0))</f>
        <v>4</v>
      </c>
      <c r="K4043" s="25" t="str">
        <f>INDEX(tblRegions[name],MATCH(J4043,tblRegions[id],0))</f>
        <v>West</v>
      </c>
    </row>
    <row r="4044" spans="1:11" ht="15" customHeight="1" x14ac:dyDescent="0.3">
      <c r="A4044" s="25">
        <f>Raw_Orders!A4044</f>
        <v>4043</v>
      </c>
      <c r="B4044" s="25">
        <f>Raw_Orders!B4044</f>
        <v>4271</v>
      </c>
      <c r="C4044" s="30">
        <f>INT(Raw_Orders!C4044)</f>
        <v>42578</v>
      </c>
      <c r="D4044" s="25">
        <f t="shared" si="189"/>
        <v>2016</v>
      </c>
      <c r="E4044" s="25">
        <f t="shared" si="190"/>
        <v>7</v>
      </c>
      <c r="F4044" s="25" t="str">
        <f t="shared" si="191"/>
        <v>Jul</v>
      </c>
      <c r="G4044" s="25">
        <f>Raw_Orders!G4044</f>
        <v>331</v>
      </c>
      <c r="H4044" s="29">
        <f>Raw_Orders!K4044</f>
        <v>1751.18</v>
      </c>
      <c r="I4044" s="25">
        <f>INDEX(tblAccounts[sales_rep_id],MATCH(B4044,tblAccounts[id],0))</f>
        <v>321970</v>
      </c>
      <c r="J4044" s="25">
        <f>INDEX(tblReps[region_id],MATCH(I4044,tblReps[id],0))</f>
        <v>4</v>
      </c>
      <c r="K4044" s="25" t="str">
        <f>INDEX(tblRegions[name],MATCH(J4044,tblRegions[id],0))</f>
        <v>West</v>
      </c>
    </row>
    <row r="4045" spans="1:11" ht="15" customHeight="1" x14ac:dyDescent="0.3">
      <c r="A4045" s="25">
        <f>Raw_Orders!A4045</f>
        <v>4044</v>
      </c>
      <c r="B4045" s="25">
        <f>Raw_Orders!B4045</f>
        <v>4271</v>
      </c>
      <c r="C4045" s="30">
        <f>INT(Raw_Orders!C4045)</f>
        <v>42607</v>
      </c>
      <c r="D4045" s="25">
        <f t="shared" si="189"/>
        <v>2016</v>
      </c>
      <c r="E4045" s="25">
        <f t="shared" si="190"/>
        <v>8</v>
      </c>
      <c r="F4045" s="25" t="str">
        <f t="shared" si="191"/>
        <v>Aug</v>
      </c>
      <c r="G4045" s="25">
        <f>Raw_Orders!G4045</f>
        <v>353</v>
      </c>
      <c r="H4045" s="29">
        <f>Raw_Orders!K4045</f>
        <v>1905.96</v>
      </c>
      <c r="I4045" s="25">
        <f>INDEX(tblAccounts[sales_rep_id],MATCH(B4045,tblAccounts[id],0))</f>
        <v>321970</v>
      </c>
      <c r="J4045" s="25">
        <f>INDEX(tblReps[region_id],MATCH(I4045,tblReps[id],0))</f>
        <v>4</v>
      </c>
      <c r="K4045" s="25" t="str">
        <f>INDEX(tblRegions[name],MATCH(J4045,tblRegions[id],0))</f>
        <v>West</v>
      </c>
    </row>
    <row r="4046" spans="1:11" ht="15" customHeight="1" x14ac:dyDescent="0.3">
      <c r="A4046" s="25">
        <f>Raw_Orders!A4046</f>
        <v>4045</v>
      </c>
      <c r="B4046" s="25">
        <f>Raw_Orders!B4046</f>
        <v>4271</v>
      </c>
      <c r="C4046" s="30">
        <f>INT(Raw_Orders!C4046)</f>
        <v>42636</v>
      </c>
      <c r="D4046" s="25">
        <f t="shared" si="189"/>
        <v>2016</v>
      </c>
      <c r="E4046" s="25">
        <f t="shared" si="190"/>
        <v>9</v>
      </c>
      <c r="F4046" s="25" t="str">
        <f t="shared" si="191"/>
        <v>Sep</v>
      </c>
      <c r="G4046" s="25">
        <f>Raw_Orders!G4046</f>
        <v>345</v>
      </c>
      <c r="H4046" s="29">
        <f>Raw_Orders!K4046</f>
        <v>1852.89</v>
      </c>
      <c r="I4046" s="25">
        <f>INDEX(tblAccounts[sales_rep_id],MATCH(B4046,tblAccounts[id],0))</f>
        <v>321970</v>
      </c>
      <c r="J4046" s="25">
        <f>INDEX(tblReps[region_id],MATCH(I4046,tblReps[id],0))</f>
        <v>4</v>
      </c>
      <c r="K4046" s="25" t="str">
        <f>INDEX(tblRegions[name],MATCH(J4046,tblRegions[id],0))</f>
        <v>West</v>
      </c>
    </row>
    <row r="4047" spans="1:11" ht="15" customHeight="1" x14ac:dyDescent="0.3">
      <c r="A4047" s="25">
        <f>Raw_Orders!A4047</f>
        <v>4046</v>
      </c>
      <c r="B4047" s="25">
        <f>Raw_Orders!B4047</f>
        <v>4271</v>
      </c>
      <c r="C4047" s="30">
        <f>INT(Raw_Orders!C4047)</f>
        <v>42665</v>
      </c>
      <c r="D4047" s="25">
        <f t="shared" si="189"/>
        <v>2016</v>
      </c>
      <c r="E4047" s="25">
        <f t="shared" si="190"/>
        <v>10</v>
      </c>
      <c r="F4047" s="25" t="str">
        <f t="shared" si="191"/>
        <v>Oct</v>
      </c>
      <c r="G4047" s="25">
        <f>Raw_Orders!G4047</f>
        <v>466</v>
      </c>
      <c r="H4047" s="29">
        <f>Raw_Orders!K4047</f>
        <v>2387.94</v>
      </c>
      <c r="I4047" s="25">
        <f>INDEX(tblAccounts[sales_rep_id],MATCH(B4047,tblAccounts[id],0))</f>
        <v>321970</v>
      </c>
      <c r="J4047" s="25">
        <f>INDEX(tblReps[region_id],MATCH(I4047,tblReps[id],0))</f>
        <v>4</v>
      </c>
      <c r="K4047" s="25" t="str">
        <f>INDEX(tblRegions[name],MATCH(J4047,tblRegions[id],0))</f>
        <v>West</v>
      </c>
    </row>
    <row r="4048" spans="1:11" ht="15" customHeight="1" x14ac:dyDescent="0.3">
      <c r="A4048" s="25">
        <f>Raw_Orders!A4048</f>
        <v>4047</v>
      </c>
      <c r="B4048" s="25">
        <f>Raw_Orders!B4048</f>
        <v>4271</v>
      </c>
      <c r="C4048" s="30">
        <f>INT(Raw_Orders!C4048)</f>
        <v>42694</v>
      </c>
      <c r="D4048" s="25">
        <f t="shared" si="189"/>
        <v>2016</v>
      </c>
      <c r="E4048" s="25">
        <f t="shared" si="190"/>
        <v>11</v>
      </c>
      <c r="F4048" s="25" t="str">
        <f t="shared" si="191"/>
        <v>Nov</v>
      </c>
      <c r="G4048" s="25">
        <f>Raw_Orders!G4048</f>
        <v>320</v>
      </c>
      <c r="H4048" s="29">
        <f>Raw_Orders!K4048</f>
        <v>1652.43</v>
      </c>
      <c r="I4048" s="25">
        <f>INDEX(tblAccounts[sales_rep_id],MATCH(B4048,tblAccounts[id],0))</f>
        <v>321970</v>
      </c>
      <c r="J4048" s="25">
        <f>INDEX(tblReps[region_id],MATCH(I4048,tblReps[id],0))</f>
        <v>4</v>
      </c>
      <c r="K4048" s="25" t="str">
        <f>INDEX(tblRegions[name],MATCH(J4048,tblRegions[id],0))</f>
        <v>West</v>
      </c>
    </row>
    <row r="4049" spans="1:11" ht="15" customHeight="1" x14ac:dyDescent="0.3">
      <c r="A4049" s="25">
        <f>Raw_Orders!A4049</f>
        <v>4048</v>
      </c>
      <c r="B4049" s="25">
        <f>Raw_Orders!B4049</f>
        <v>4271</v>
      </c>
      <c r="C4049" s="30">
        <f>INT(Raw_Orders!C4049)</f>
        <v>42724</v>
      </c>
      <c r="D4049" s="25">
        <f t="shared" si="189"/>
        <v>2016</v>
      </c>
      <c r="E4049" s="25">
        <f t="shared" si="190"/>
        <v>12</v>
      </c>
      <c r="F4049" s="25" t="str">
        <f t="shared" si="191"/>
        <v>Dec</v>
      </c>
      <c r="G4049" s="25">
        <f>Raw_Orders!G4049</f>
        <v>293</v>
      </c>
      <c r="H4049" s="29">
        <f>Raw_Orders!K4049</f>
        <v>1514.57</v>
      </c>
      <c r="I4049" s="25">
        <f>INDEX(tblAccounts[sales_rep_id],MATCH(B4049,tblAccounts[id],0))</f>
        <v>321970</v>
      </c>
      <c r="J4049" s="25">
        <f>INDEX(tblReps[region_id],MATCH(I4049,tblReps[id],0))</f>
        <v>4</v>
      </c>
      <c r="K4049" s="25" t="str">
        <f>INDEX(tblRegions[name],MATCH(J4049,tblRegions[id],0))</f>
        <v>West</v>
      </c>
    </row>
    <row r="4050" spans="1:11" ht="15" customHeight="1" x14ac:dyDescent="0.3">
      <c r="A4050" s="25">
        <f>Raw_Orders!A4050</f>
        <v>4049</v>
      </c>
      <c r="B4050" s="25">
        <f>Raw_Orders!B4050</f>
        <v>4281</v>
      </c>
      <c r="C4050" s="30">
        <f>INT(Raw_Orders!C4050)</f>
        <v>42373</v>
      </c>
      <c r="D4050" s="25">
        <f t="shared" si="189"/>
        <v>2016</v>
      </c>
      <c r="E4050" s="25">
        <f t="shared" si="190"/>
        <v>1</v>
      </c>
      <c r="F4050" s="25" t="str">
        <f t="shared" si="191"/>
        <v>Jan</v>
      </c>
      <c r="G4050" s="25">
        <f>Raw_Orders!G4050</f>
        <v>305</v>
      </c>
      <c r="H4050" s="29">
        <f>Raw_Orders!K4050</f>
        <v>1581.42</v>
      </c>
      <c r="I4050" s="25">
        <f>INDEX(tblAccounts[sales_rep_id],MATCH(B4050,tblAccounts[id],0))</f>
        <v>321930</v>
      </c>
      <c r="J4050" s="25">
        <f>INDEX(tblReps[region_id],MATCH(I4050,tblReps[id],0))</f>
        <v>4</v>
      </c>
      <c r="K4050" s="25" t="str">
        <f>INDEX(tblRegions[name],MATCH(J4050,tblRegions[id],0))</f>
        <v>West</v>
      </c>
    </row>
    <row r="4051" spans="1:11" ht="15" customHeight="1" x14ac:dyDescent="0.3">
      <c r="A4051" s="25">
        <f>Raw_Orders!A4051</f>
        <v>4050</v>
      </c>
      <c r="B4051" s="25">
        <f>Raw_Orders!B4051</f>
        <v>4281</v>
      </c>
      <c r="C4051" s="30">
        <f>INT(Raw_Orders!C4051)</f>
        <v>42402</v>
      </c>
      <c r="D4051" s="25">
        <f t="shared" si="189"/>
        <v>2016</v>
      </c>
      <c r="E4051" s="25">
        <f t="shared" si="190"/>
        <v>2</v>
      </c>
      <c r="F4051" s="25" t="str">
        <f t="shared" si="191"/>
        <v>Feb</v>
      </c>
      <c r="G4051" s="25">
        <f>Raw_Orders!G4051</f>
        <v>476</v>
      </c>
      <c r="H4051" s="29">
        <f>Raw_Orders!K4051</f>
        <v>2817.21</v>
      </c>
      <c r="I4051" s="25">
        <f>INDEX(tblAccounts[sales_rep_id],MATCH(B4051,tblAccounts[id],0))</f>
        <v>321930</v>
      </c>
      <c r="J4051" s="25">
        <f>INDEX(tblReps[region_id],MATCH(I4051,tblReps[id],0))</f>
        <v>4</v>
      </c>
      <c r="K4051" s="25" t="str">
        <f>INDEX(tblRegions[name],MATCH(J4051,tblRegions[id],0))</f>
        <v>West</v>
      </c>
    </row>
  </sheetData>
  <pageMargins left="0.75" right="0.75" top="1" bottom="1"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510"/>
  <sheetViews>
    <sheetView zoomScaleNormal="100" workbookViewId="0">
      <pane ySplit="1" topLeftCell="A2" activePane="bottomLeft" state="frozen"/>
      <selection pane="bottomLeft" activeCell="D1" sqref="D1"/>
    </sheetView>
  </sheetViews>
  <sheetFormatPr defaultColWidth="8.6640625" defaultRowHeight="14.4" x14ac:dyDescent="0.3"/>
  <cols>
    <col min="1" max="1" width="10" customWidth="1"/>
    <col min="2" max="3" width="8" customWidth="1"/>
    <col min="4" max="4" width="16" customWidth="1"/>
  </cols>
  <sheetData>
    <row r="1" spans="1:4" ht="15" customHeight="1" x14ac:dyDescent="0.3">
      <c r="A1" s="23" t="s">
        <v>100</v>
      </c>
      <c r="B1" s="23" t="s">
        <v>18</v>
      </c>
      <c r="C1" s="23" t="s">
        <v>113</v>
      </c>
      <c r="D1" s="23" t="s">
        <v>134</v>
      </c>
    </row>
    <row r="2" spans="1:4" ht="15" customHeight="1" x14ac:dyDescent="0.3">
      <c r="A2" s="25">
        <v>321500</v>
      </c>
      <c r="B2" s="25">
        <v>2014</v>
      </c>
      <c r="C2" s="25">
        <v>1</v>
      </c>
      <c r="D2" s="29">
        <f>SUMIFS(tblCleanOrders[Sales_USD],tblCleanOrders[Rep_ID],A2,tblCleanOrders[Year],B2,tblCleanOrders[Month],C2)</f>
        <v>1851.78</v>
      </c>
    </row>
    <row r="3" spans="1:4" ht="15" customHeight="1" x14ac:dyDescent="0.3">
      <c r="A3" s="25">
        <v>321500</v>
      </c>
      <c r="B3" s="25">
        <v>2014</v>
      </c>
      <c r="C3" s="25">
        <v>2</v>
      </c>
      <c r="D3" s="29">
        <f>SUMIFS(tblCleanOrders[Sales_USD],tblCleanOrders[Rep_ID],A3,tblCleanOrders[Year],B3,tblCleanOrders[Month],C3)</f>
        <v>3273.34</v>
      </c>
    </row>
    <row r="4" spans="1:4" ht="15" customHeight="1" x14ac:dyDescent="0.3">
      <c r="A4" s="25">
        <v>321500</v>
      </c>
      <c r="B4" s="25">
        <v>2014</v>
      </c>
      <c r="C4" s="25">
        <v>3</v>
      </c>
      <c r="D4" s="29">
        <f>SUMIFS(tblCleanOrders[Sales_USD],tblCleanOrders[Rep_ID],A4,tblCleanOrders[Year],B4,tblCleanOrders[Month],C4)</f>
        <v>1651.87</v>
      </c>
    </row>
    <row r="5" spans="1:4" ht="15" customHeight="1" x14ac:dyDescent="0.3">
      <c r="A5" s="25">
        <v>321500</v>
      </c>
      <c r="B5" s="25">
        <v>2014</v>
      </c>
      <c r="C5" s="25">
        <v>4</v>
      </c>
      <c r="D5" s="29">
        <f>SUMIFS(tblCleanOrders[Sales_USD],tblCleanOrders[Rep_ID],A5,tblCleanOrders[Year],B5,tblCleanOrders[Month],C5)</f>
        <v>1809.22</v>
      </c>
    </row>
    <row r="6" spans="1:4" ht="15" customHeight="1" x14ac:dyDescent="0.3">
      <c r="A6" s="25">
        <v>321500</v>
      </c>
      <c r="B6" s="25">
        <v>2014</v>
      </c>
      <c r="C6" s="25">
        <v>5</v>
      </c>
      <c r="D6" s="29">
        <f>SUMIFS(tblCleanOrders[Sales_USD],tblCleanOrders[Rep_ID],A6,tblCleanOrders[Year],B6,tblCleanOrders[Month],C6)</f>
        <v>1990.79</v>
      </c>
    </row>
    <row r="7" spans="1:4" ht="15" customHeight="1" x14ac:dyDescent="0.3">
      <c r="A7" s="25">
        <v>321500</v>
      </c>
      <c r="B7" s="25">
        <v>2014</v>
      </c>
      <c r="C7" s="25">
        <v>6</v>
      </c>
      <c r="D7" s="29">
        <f>SUMIFS(tblCleanOrders[Sales_USD],tblCleanOrders[Rep_ID],A7,tblCleanOrders[Year],B7,tblCleanOrders[Month],C7)</f>
        <v>2023.49</v>
      </c>
    </row>
    <row r="8" spans="1:4" ht="15" customHeight="1" x14ac:dyDescent="0.3">
      <c r="A8" s="25">
        <v>321500</v>
      </c>
      <c r="B8" s="25">
        <v>2014</v>
      </c>
      <c r="C8" s="25">
        <v>7</v>
      </c>
      <c r="D8" s="29">
        <f>SUMIFS(tblCleanOrders[Sales_USD],tblCleanOrders[Rep_ID],A8,tblCleanOrders[Year],B8,tblCleanOrders[Month],C8)</f>
        <v>1643.43</v>
      </c>
    </row>
    <row r="9" spans="1:4" ht="15" customHeight="1" x14ac:dyDescent="0.3">
      <c r="A9" s="25">
        <v>321500</v>
      </c>
      <c r="B9" s="25">
        <v>2014</v>
      </c>
      <c r="C9" s="25">
        <v>8</v>
      </c>
      <c r="D9" s="29">
        <f>SUMIFS(tblCleanOrders[Sales_USD],tblCleanOrders[Rep_ID],A9,tblCleanOrders[Year],B9,tblCleanOrders[Month],C9)</f>
        <v>1926.32</v>
      </c>
    </row>
    <row r="10" spans="1:4" ht="15" customHeight="1" x14ac:dyDescent="0.3">
      <c r="A10" s="25">
        <v>321500</v>
      </c>
      <c r="B10" s="25">
        <v>2014</v>
      </c>
      <c r="C10" s="25">
        <v>9</v>
      </c>
      <c r="D10" s="29">
        <f>SUMIFS(tblCleanOrders[Sales_USD],tblCleanOrders[Rep_ID],A10,tblCleanOrders[Year],B10,tblCleanOrders[Month],C10)</f>
        <v>1382.23</v>
      </c>
    </row>
    <row r="11" spans="1:4" ht="15" customHeight="1" x14ac:dyDescent="0.3">
      <c r="A11" s="25">
        <v>321500</v>
      </c>
      <c r="B11" s="25">
        <v>2014</v>
      </c>
      <c r="C11" s="25">
        <v>10</v>
      </c>
      <c r="D11" s="29">
        <f>SUMIFS(tblCleanOrders[Sales_USD],tblCleanOrders[Rep_ID],A11,tblCleanOrders[Year],B11,tblCleanOrders[Month],C11)</f>
        <v>1925.51</v>
      </c>
    </row>
    <row r="12" spans="1:4" ht="15" customHeight="1" x14ac:dyDescent="0.3">
      <c r="A12" s="25">
        <v>321500</v>
      </c>
      <c r="B12" s="25">
        <v>2014</v>
      </c>
      <c r="C12" s="25">
        <v>11</v>
      </c>
      <c r="D12" s="29">
        <f>SUMIFS(tblCleanOrders[Sales_USD],tblCleanOrders[Rep_ID],A12,tblCleanOrders[Year],B12,tblCleanOrders[Month],C12)</f>
        <v>1623.91</v>
      </c>
    </row>
    <row r="13" spans="1:4" ht="15" customHeight="1" x14ac:dyDescent="0.3">
      <c r="A13" s="25">
        <v>321500</v>
      </c>
      <c r="B13" s="25">
        <v>2014</v>
      </c>
      <c r="C13" s="25">
        <v>12</v>
      </c>
      <c r="D13" s="29">
        <f>SUMIFS(tblCleanOrders[Sales_USD],tblCleanOrders[Rep_ID],A13,tblCleanOrders[Year],B13,tblCleanOrders[Month],C13)</f>
        <v>2070.16</v>
      </c>
    </row>
    <row r="14" spans="1:4" ht="15" customHeight="1" x14ac:dyDescent="0.3">
      <c r="A14" s="25">
        <v>321500</v>
      </c>
      <c r="B14" s="25">
        <v>2015</v>
      </c>
      <c r="C14" s="25">
        <v>1</v>
      </c>
      <c r="D14" s="29">
        <f>SUMIFS(tblCleanOrders[Sales_USD],tblCleanOrders[Rep_ID],A14,tblCleanOrders[Year],B14,tblCleanOrders[Month],C14)</f>
        <v>1967.79</v>
      </c>
    </row>
    <row r="15" spans="1:4" ht="15" customHeight="1" x14ac:dyDescent="0.3">
      <c r="A15" s="25">
        <v>321500</v>
      </c>
      <c r="B15" s="25">
        <v>2015</v>
      </c>
      <c r="C15" s="25">
        <v>2</v>
      </c>
      <c r="D15" s="29">
        <f>SUMIFS(tblCleanOrders[Sales_USD],tblCleanOrders[Rep_ID],A15,tblCleanOrders[Year],B15,tblCleanOrders[Month],C15)</f>
        <v>1857.89</v>
      </c>
    </row>
    <row r="16" spans="1:4" ht="15" customHeight="1" x14ac:dyDescent="0.3">
      <c r="A16" s="25">
        <v>321500</v>
      </c>
      <c r="B16" s="25">
        <v>2015</v>
      </c>
      <c r="C16" s="25">
        <v>3</v>
      </c>
      <c r="D16" s="29">
        <f>SUMIFS(tblCleanOrders[Sales_USD],tblCleanOrders[Rep_ID],A16,tblCleanOrders[Year],B16,tblCleanOrders[Month],C16)</f>
        <v>1857.85</v>
      </c>
    </row>
    <row r="17" spans="1:4" ht="15" customHeight="1" x14ac:dyDescent="0.3">
      <c r="A17" s="25">
        <v>321500</v>
      </c>
      <c r="B17" s="25">
        <v>2015</v>
      </c>
      <c r="C17" s="25">
        <v>4</v>
      </c>
      <c r="D17" s="29">
        <f>SUMIFS(tblCleanOrders[Sales_USD],tblCleanOrders[Rep_ID],A17,tblCleanOrders[Year],B17,tblCleanOrders[Month],C17)</f>
        <v>1801.7</v>
      </c>
    </row>
    <row r="18" spans="1:4" ht="15" customHeight="1" x14ac:dyDescent="0.3">
      <c r="A18" s="25">
        <v>321500</v>
      </c>
      <c r="B18" s="25">
        <v>2015</v>
      </c>
      <c r="C18" s="25">
        <v>5</v>
      </c>
      <c r="D18" s="29">
        <f>SUMIFS(tblCleanOrders[Sales_USD],tblCleanOrders[Rep_ID],A18,tblCleanOrders[Year],B18,tblCleanOrders[Month],C18)</f>
        <v>2189.39</v>
      </c>
    </row>
    <row r="19" spans="1:4" ht="15" customHeight="1" x14ac:dyDescent="0.3">
      <c r="A19" s="25">
        <v>321500</v>
      </c>
      <c r="B19" s="25">
        <v>2015</v>
      </c>
      <c r="C19" s="25">
        <v>6</v>
      </c>
      <c r="D19" s="29">
        <f>SUMIFS(tblCleanOrders[Sales_USD],tblCleanOrders[Rep_ID],A19,tblCleanOrders[Year],B19,tblCleanOrders[Month],C19)</f>
        <v>1764.28</v>
      </c>
    </row>
    <row r="20" spans="1:4" ht="15" customHeight="1" x14ac:dyDescent="0.3">
      <c r="A20" s="25">
        <v>321500</v>
      </c>
      <c r="B20" s="25">
        <v>2015</v>
      </c>
      <c r="C20" s="25">
        <v>7</v>
      </c>
      <c r="D20" s="29">
        <f>SUMIFS(tblCleanOrders[Sales_USD],tblCleanOrders[Rep_ID],A20,tblCleanOrders[Year],B20,tblCleanOrders[Month],C20)</f>
        <v>1884.17</v>
      </c>
    </row>
    <row r="21" spans="1:4" ht="15" customHeight="1" x14ac:dyDescent="0.3">
      <c r="A21" s="25">
        <v>321500</v>
      </c>
      <c r="B21" s="25">
        <v>2015</v>
      </c>
      <c r="C21" s="25">
        <v>8</v>
      </c>
      <c r="D21" s="29">
        <f>SUMIFS(tblCleanOrders[Sales_USD],tblCleanOrders[Rep_ID],A21,tblCleanOrders[Year],B21,tblCleanOrders[Month],C21)</f>
        <v>1967.71</v>
      </c>
    </row>
    <row r="22" spans="1:4" ht="15" customHeight="1" x14ac:dyDescent="0.3">
      <c r="A22" s="25">
        <v>321500</v>
      </c>
      <c r="B22" s="25">
        <v>2015</v>
      </c>
      <c r="C22" s="25">
        <v>9</v>
      </c>
      <c r="D22" s="29">
        <f>SUMIFS(tblCleanOrders[Sales_USD],tblCleanOrders[Rep_ID],A22,tblCleanOrders[Year],B22,tblCleanOrders[Month],C22)</f>
        <v>1404.66</v>
      </c>
    </row>
    <row r="23" spans="1:4" ht="15" customHeight="1" x14ac:dyDescent="0.3">
      <c r="A23" s="25">
        <v>321500</v>
      </c>
      <c r="B23" s="25">
        <v>2015</v>
      </c>
      <c r="C23" s="25">
        <v>10</v>
      </c>
      <c r="D23" s="29">
        <f>SUMIFS(tblCleanOrders[Sales_USD],tblCleanOrders[Rep_ID],A23,tblCleanOrders[Year],B23,tblCleanOrders[Month],C23)</f>
        <v>2440.4899999999998</v>
      </c>
    </row>
    <row r="24" spans="1:4" ht="15" customHeight="1" x14ac:dyDescent="0.3">
      <c r="A24" s="25">
        <v>321500</v>
      </c>
      <c r="B24" s="25">
        <v>2015</v>
      </c>
      <c r="C24" s="25">
        <v>11</v>
      </c>
      <c r="D24" s="29">
        <f>SUMIFS(tblCleanOrders[Sales_USD],tblCleanOrders[Rep_ID],A24,tblCleanOrders[Year],B24,tblCleanOrders[Month],C24)</f>
        <v>2197.39</v>
      </c>
    </row>
    <row r="25" spans="1:4" ht="15" customHeight="1" x14ac:dyDescent="0.3">
      <c r="A25" s="25">
        <v>321500</v>
      </c>
      <c r="B25" s="25">
        <v>2015</v>
      </c>
      <c r="C25" s="25">
        <v>12</v>
      </c>
      <c r="D25" s="29">
        <f>SUMIFS(tblCleanOrders[Sales_USD],tblCleanOrders[Rep_ID],A25,tblCleanOrders[Year],B25,tblCleanOrders[Month],C25)</f>
        <v>2481.71</v>
      </c>
    </row>
    <row r="26" spans="1:4" ht="15" customHeight="1" x14ac:dyDescent="0.3">
      <c r="A26" s="25">
        <v>321500</v>
      </c>
      <c r="B26" s="25">
        <v>2016</v>
      </c>
      <c r="C26" s="25">
        <v>1</v>
      </c>
      <c r="D26" s="29">
        <f>SUMIFS(tblCleanOrders[Sales_USD],tblCleanOrders[Rep_ID],A26,tblCleanOrders[Year],B26,tblCleanOrders[Month],C26)</f>
        <v>5682.07</v>
      </c>
    </row>
    <row r="27" spans="1:4" ht="15" customHeight="1" x14ac:dyDescent="0.3">
      <c r="A27" s="25">
        <v>321500</v>
      </c>
      <c r="B27" s="25">
        <v>2016</v>
      </c>
      <c r="C27" s="25">
        <v>2</v>
      </c>
      <c r="D27" s="29">
        <f>SUMIFS(tblCleanOrders[Sales_USD],tblCleanOrders[Rep_ID],A27,tblCleanOrders[Year],B27,tblCleanOrders[Month],C27)</f>
        <v>5516.5</v>
      </c>
    </row>
    <row r="28" spans="1:4" ht="15" customHeight="1" x14ac:dyDescent="0.3">
      <c r="A28" s="25">
        <v>321500</v>
      </c>
      <c r="B28" s="25">
        <v>2016</v>
      </c>
      <c r="C28" s="25">
        <v>3</v>
      </c>
      <c r="D28" s="29">
        <f>SUMIFS(tblCleanOrders[Sales_USD],tblCleanOrders[Rep_ID],A28,tblCleanOrders[Year],B28,tblCleanOrders[Month],C28)</f>
        <v>5642.2800000000007</v>
      </c>
    </row>
    <row r="29" spans="1:4" ht="15" customHeight="1" x14ac:dyDescent="0.3">
      <c r="A29" s="25">
        <v>321500</v>
      </c>
      <c r="B29" s="25">
        <v>2016</v>
      </c>
      <c r="C29" s="25">
        <v>4</v>
      </c>
      <c r="D29" s="29">
        <f>SUMIFS(tblCleanOrders[Sales_USD],tblCleanOrders[Rep_ID],A29,tblCleanOrders[Year],B29,tblCleanOrders[Month],C29)</f>
        <v>6448.93</v>
      </c>
    </row>
    <row r="30" spans="1:4" ht="15" customHeight="1" x14ac:dyDescent="0.3">
      <c r="A30" s="25">
        <v>321500</v>
      </c>
      <c r="B30" s="25">
        <v>2016</v>
      </c>
      <c r="C30" s="25">
        <v>5</v>
      </c>
      <c r="D30" s="29">
        <f>SUMIFS(tblCleanOrders[Sales_USD],tblCleanOrders[Rep_ID],A30,tblCleanOrders[Year],B30,tblCleanOrders[Month],C30)</f>
        <v>12428.29</v>
      </c>
    </row>
    <row r="31" spans="1:4" ht="15" customHeight="1" x14ac:dyDescent="0.3">
      <c r="A31" s="25">
        <v>321500</v>
      </c>
      <c r="B31" s="25">
        <v>2016</v>
      </c>
      <c r="C31" s="25">
        <v>6</v>
      </c>
      <c r="D31" s="29">
        <f>SUMIFS(tblCleanOrders[Sales_USD],tblCleanOrders[Rep_ID],A31,tblCleanOrders[Year],B31,tblCleanOrders[Month],C31)</f>
        <v>13759.189999999999</v>
      </c>
    </row>
    <row r="32" spans="1:4" ht="15" customHeight="1" x14ac:dyDescent="0.3">
      <c r="A32" s="25">
        <v>321500</v>
      </c>
      <c r="B32" s="25">
        <v>2016</v>
      </c>
      <c r="C32" s="25">
        <v>7</v>
      </c>
      <c r="D32" s="29">
        <f>SUMIFS(tblCleanOrders[Sales_USD],tblCleanOrders[Rep_ID],A32,tblCleanOrders[Year],B32,tblCleanOrders[Month],C32)</f>
        <v>7925.1399999999994</v>
      </c>
    </row>
    <row r="33" spans="1:4" ht="15" customHeight="1" x14ac:dyDescent="0.3">
      <c r="A33" s="25">
        <v>321500</v>
      </c>
      <c r="B33" s="25">
        <v>2016</v>
      </c>
      <c r="C33" s="25">
        <v>8</v>
      </c>
      <c r="D33" s="29">
        <f>SUMIFS(tblCleanOrders[Sales_USD],tblCleanOrders[Rep_ID],A33,tblCleanOrders[Year],B33,tblCleanOrders[Month],C33)</f>
        <v>9186.15</v>
      </c>
    </row>
    <row r="34" spans="1:4" ht="15" customHeight="1" x14ac:dyDescent="0.3">
      <c r="A34" s="25">
        <v>321500</v>
      </c>
      <c r="B34" s="25">
        <v>2016</v>
      </c>
      <c r="C34" s="25">
        <v>9</v>
      </c>
      <c r="D34" s="29">
        <f>SUMIFS(tblCleanOrders[Sales_USD],tblCleanOrders[Rep_ID],A34,tblCleanOrders[Year],B34,tblCleanOrders[Month],C34)</f>
        <v>7989.4699999999993</v>
      </c>
    </row>
    <row r="35" spans="1:4" ht="15" customHeight="1" x14ac:dyDescent="0.3">
      <c r="A35" s="25">
        <v>321500</v>
      </c>
      <c r="B35" s="25">
        <v>2016</v>
      </c>
      <c r="C35" s="25">
        <v>10</v>
      </c>
      <c r="D35" s="29">
        <f>SUMIFS(tblCleanOrders[Sales_USD],tblCleanOrders[Rep_ID],A35,tblCleanOrders[Year],B35,tblCleanOrders[Month],C35)</f>
        <v>9715.14</v>
      </c>
    </row>
    <row r="36" spans="1:4" ht="15" customHeight="1" x14ac:dyDescent="0.3">
      <c r="A36" s="25">
        <v>321500</v>
      </c>
      <c r="B36" s="25">
        <v>2016</v>
      </c>
      <c r="C36" s="25">
        <v>11</v>
      </c>
      <c r="D36" s="29">
        <f>SUMIFS(tblCleanOrders[Sales_USD],tblCleanOrders[Rep_ID],A36,tblCleanOrders[Year],B36,tblCleanOrders[Month],C36)</f>
        <v>11330.679999999998</v>
      </c>
    </row>
    <row r="37" spans="1:4" ht="15" customHeight="1" x14ac:dyDescent="0.3">
      <c r="A37" s="25">
        <v>321500</v>
      </c>
      <c r="B37" s="25">
        <v>2016</v>
      </c>
      <c r="C37" s="25">
        <v>12</v>
      </c>
      <c r="D37" s="29">
        <f>SUMIFS(tblCleanOrders[Sales_USD],tblCleanOrders[Rep_ID],A37,tblCleanOrders[Year],B37,tblCleanOrders[Month],C37)</f>
        <v>14428.460000000001</v>
      </c>
    </row>
    <row r="38" spans="1:4" ht="15" customHeight="1" x14ac:dyDescent="0.3">
      <c r="A38" s="25">
        <v>321510</v>
      </c>
      <c r="B38" s="25">
        <v>2013</v>
      </c>
      <c r="C38" s="25">
        <v>12</v>
      </c>
      <c r="D38" s="29">
        <f>SUMIFS(tblCleanOrders[Sales_USD],tblCleanOrders[Rep_ID],A38,tblCleanOrders[Year],B38,tblCleanOrders[Month],C38)</f>
        <v>1879.03</v>
      </c>
    </row>
    <row r="39" spans="1:4" ht="15" customHeight="1" x14ac:dyDescent="0.3">
      <c r="A39" s="25">
        <v>321510</v>
      </c>
      <c r="B39" s="25">
        <v>2014</v>
      </c>
      <c r="C39" s="25">
        <v>1</v>
      </c>
      <c r="D39" s="29">
        <f>SUMIFS(tblCleanOrders[Sales_USD],tblCleanOrders[Rep_ID],A39,tblCleanOrders[Year],B39,tblCleanOrders[Month],C39)</f>
        <v>723.55</v>
      </c>
    </row>
    <row r="40" spans="1:4" ht="15" customHeight="1" x14ac:dyDescent="0.3">
      <c r="A40" s="25">
        <v>321510</v>
      </c>
      <c r="B40" s="25">
        <v>2014</v>
      </c>
      <c r="C40" s="25">
        <v>3</v>
      </c>
      <c r="D40" s="29">
        <f>SUMIFS(tblCleanOrders[Sales_USD],tblCleanOrders[Rep_ID],A40,tblCleanOrders[Year],B40,tblCleanOrders[Month],C40)</f>
        <v>181.09</v>
      </c>
    </row>
    <row r="41" spans="1:4" ht="15" customHeight="1" x14ac:dyDescent="0.3">
      <c r="A41" s="25">
        <v>321510</v>
      </c>
      <c r="B41" s="25">
        <v>2014</v>
      </c>
      <c r="C41" s="25">
        <v>4</v>
      </c>
      <c r="D41" s="29">
        <f>SUMIFS(tblCleanOrders[Sales_USD],tblCleanOrders[Rep_ID],A41,tblCleanOrders[Year],B41,tblCleanOrders[Month],C41)</f>
        <v>842.96</v>
      </c>
    </row>
    <row r="42" spans="1:4" ht="15" customHeight="1" x14ac:dyDescent="0.3">
      <c r="A42" s="25">
        <v>321510</v>
      </c>
      <c r="B42" s="25">
        <v>2014</v>
      </c>
      <c r="C42" s="25">
        <v>5</v>
      </c>
      <c r="D42" s="29">
        <f>SUMIFS(tblCleanOrders[Sales_USD],tblCleanOrders[Rep_ID],A42,tblCleanOrders[Year],B42,tblCleanOrders[Month],C42)</f>
        <v>1224.1199999999999</v>
      </c>
    </row>
    <row r="43" spans="1:4" ht="15" customHeight="1" x14ac:dyDescent="0.3">
      <c r="A43" s="25">
        <v>321510</v>
      </c>
      <c r="B43" s="25">
        <v>2014</v>
      </c>
      <c r="C43" s="25">
        <v>6</v>
      </c>
      <c r="D43" s="29">
        <f>SUMIFS(tblCleanOrders[Sales_USD],tblCleanOrders[Rep_ID],A43,tblCleanOrders[Year],B43,tblCleanOrders[Month],C43)</f>
        <v>778.48</v>
      </c>
    </row>
    <row r="44" spans="1:4" ht="15" customHeight="1" x14ac:dyDescent="0.3">
      <c r="A44" s="25">
        <v>321510</v>
      </c>
      <c r="B44" s="25">
        <v>2014</v>
      </c>
      <c r="C44" s="25">
        <v>7</v>
      </c>
      <c r="D44" s="29">
        <f>SUMIFS(tblCleanOrders[Sales_USD],tblCleanOrders[Rep_ID],A44,tblCleanOrders[Year],B44,tblCleanOrders[Month],C44)</f>
        <v>733.53</v>
      </c>
    </row>
    <row r="45" spans="1:4" ht="15" customHeight="1" x14ac:dyDescent="0.3">
      <c r="A45" s="25">
        <v>321510</v>
      </c>
      <c r="B45" s="25">
        <v>2014</v>
      </c>
      <c r="C45" s="25">
        <v>8</v>
      </c>
      <c r="D45" s="29">
        <f>SUMIFS(tblCleanOrders[Sales_USD],tblCleanOrders[Rep_ID],A45,tblCleanOrders[Year],B45,tblCleanOrders[Month],C45)</f>
        <v>580.20000000000005</v>
      </c>
    </row>
    <row r="46" spans="1:4" ht="15" customHeight="1" x14ac:dyDescent="0.3">
      <c r="A46" s="25">
        <v>321510</v>
      </c>
      <c r="B46" s="25">
        <v>2014</v>
      </c>
      <c r="C46" s="25">
        <v>9</v>
      </c>
      <c r="D46" s="29">
        <f>SUMIFS(tblCleanOrders[Sales_USD],tblCleanOrders[Rep_ID],A46,tblCleanOrders[Year],B46,tblCleanOrders[Month],C46)</f>
        <v>638.74</v>
      </c>
    </row>
    <row r="47" spans="1:4" ht="15" customHeight="1" x14ac:dyDescent="0.3">
      <c r="A47" s="25">
        <v>321510</v>
      </c>
      <c r="B47" s="25">
        <v>2014</v>
      </c>
      <c r="C47" s="25">
        <v>10</v>
      </c>
      <c r="D47" s="29">
        <f>SUMIFS(tblCleanOrders[Sales_USD],tblCleanOrders[Rep_ID],A47,tblCleanOrders[Year],B47,tblCleanOrders[Month],C47)</f>
        <v>1187.71</v>
      </c>
    </row>
    <row r="48" spans="1:4" ht="15" customHeight="1" x14ac:dyDescent="0.3">
      <c r="A48" s="25">
        <v>321510</v>
      </c>
      <c r="B48" s="25">
        <v>2014</v>
      </c>
      <c r="C48" s="25">
        <v>11</v>
      </c>
      <c r="D48" s="29">
        <f>SUMIFS(tblCleanOrders[Sales_USD],tblCleanOrders[Rep_ID],A48,tblCleanOrders[Year],B48,tblCleanOrders[Month],C48)</f>
        <v>914.03</v>
      </c>
    </row>
    <row r="49" spans="1:4" ht="15" customHeight="1" x14ac:dyDescent="0.3">
      <c r="A49" s="25">
        <v>321510</v>
      </c>
      <c r="B49" s="25">
        <v>2014</v>
      </c>
      <c r="C49" s="25">
        <v>12</v>
      </c>
      <c r="D49" s="29">
        <f>SUMIFS(tblCleanOrders[Sales_USD],tblCleanOrders[Rep_ID],A49,tblCleanOrders[Year],B49,tblCleanOrders[Month],C49)</f>
        <v>1749.31</v>
      </c>
    </row>
    <row r="50" spans="1:4" ht="15" customHeight="1" x14ac:dyDescent="0.3">
      <c r="A50" s="25">
        <v>321510</v>
      </c>
      <c r="B50" s="25">
        <v>2015</v>
      </c>
      <c r="C50" s="25">
        <v>1</v>
      </c>
      <c r="D50" s="29">
        <f>SUMIFS(tblCleanOrders[Sales_USD],tblCleanOrders[Rep_ID],A50,tblCleanOrders[Year],B50,tblCleanOrders[Month],C50)</f>
        <v>3736.0499999999997</v>
      </c>
    </row>
    <row r="51" spans="1:4" ht="15" customHeight="1" x14ac:dyDescent="0.3">
      <c r="A51" s="25">
        <v>321510</v>
      </c>
      <c r="B51" s="25">
        <v>2015</v>
      </c>
      <c r="C51" s="25">
        <v>2</v>
      </c>
      <c r="D51" s="29">
        <f>SUMIFS(tblCleanOrders[Sales_USD],tblCleanOrders[Rep_ID],A51,tblCleanOrders[Year],B51,tblCleanOrders[Month],C51)</f>
        <v>4375.7</v>
      </c>
    </row>
    <row r="52" spans="1:4" ht="15" customHeight="1" x14ac:dyDescent="0.3">
      <c r="A52" s="25">
        <v>321510</v>
      </c>
      <c r="B52" s="25">
        <v>2015</v>
      </c>
      <c r="C52" s="25">
        <v>3</v>
      </c>
      <c r="D52" s="29">
        <f>SUMIFS(tblCleanOrders[Sales_USD],tblCleanOrders[Rep_ID],A52,tblCleanOrders[Year],B52,tblCleanOrders[Month],C52)</f>
        <v>3861.13</v>
      </c>
    </row>
    <row r="53" spans="1:4" ht="15" customHeight="1" x14ac:dyDescent="0.3">
      <c r="A53" s="25">
        <v>321510</v>
      </c>
      <c r="B53" s="25">
        <v>2015</v>
      </c>
      <c r="C53" s="25">
        <v>4</v>
      </c>
      <c r="D53" s="29">
        <f>SUMIFS(tblCleanOrders[Sales_USD],tblCleanOrders[Rep_ID],A53,tblCleanOrders[Year],B53,tblCleanOrders[Month],C53)</f>
        <v>3810.2799999999997</v>
      </c>
    </row>
    <row r="54" spans="1:4" ht="15" customHeight="1" x14ac:dyDescent="0.3">
      <c r="A54" s="25">
        <v>321510</v>
      </c>
      <c r="B54" s="25">
        <v>2015</v>
      </c>
      <c r="C54" s="25">
        <v>5</v>
      </c>
      <c r="D54" s="29">
        <f>SUMIFS(tblCleanOrders[Sales_USD],tblCleanOrders[Rep_ID],A54,tblCleanOrders[Year],B54,tblCleanOrders[Month],C54)</f>
        <v>2744.16</v>
      </c>
    </row>
    <row r="55" spans="1:4" ht="15" customHeight="1" x14ac:dyDescent="0.3">
      <c r="A55" s="25">
        <v>321510</v>
      </c>
      <c r="B55" s="25">
        <v>2015</v>
      </c>
      <c r="C55" s="25">
        <v>6</v>
      </c>
      <c r="D55" s="29">
        <f>SUMIFS(tblCleanOrders[Sales_USD],tblCleanOrders[Rep_ID],A55,tblCleanOrders[Year],B55,tblCleanOrders[Month],C55)</f>
        <v>4296.07</v>
      </c>
    </row>
    <row r="56" spans="1:4" ht="15" customHeight="1" x14ac:dyDescent="0.3">
      <c r="A56" s="25">
        <v>321510</v>
      </c>
      <c r="B56" s="25">
        <v>2015</v>
      </c>
      <c r="C56" s="25">
        <v>7</v>
      </c>
      <c r="D56" s="29">
        <f>SUMIFS(tblCleanOrders[Sales_USD],tblCleanOrders[Rep_ID],A56,tblCleanOrders[Year],B56,tblCleanOrders[Month],C56)</f>
        <v>3562.03</v>
      </c>
    </row>
    <row r="57" spans="1:4" ht="15" customHeight="1" x14ac:dyDescent="0.3">
      <c r="A57" s="25">
        <v>321510</v>
      </c>
      <c r="B57" s="25">
        <v>2015</v>
      </c>
      <c r="C57" s="25">
        <v>8</v>
      </c>
      <c r="D57" s="29">
        <f>SUMIFS(tblCleanOrders[Sales_USD],tblCleanOrders[Rep_ID],A57,tblCleanOrders[Year],B57,tblCleanOrders[Month],C57)</f>
        <v>3109.18</v>
      </c>
    </row>
    <row r="58" spans="1:4" ht="15" customHeight="1" x14ac:dyDescent="0.3">
      <c r="A58" s="25">
        <v>321510</v>
      </c>
      <c r="B58" s="25">
        <v>2015</v>
      </c>
      <c r="C58" s="25">
        <v>9</v>
      </c>
      <c r="D58" s="29">
        <f>SUMIFS(tblCleanOrders[Sales_USD],tblCleanOrders[Rep_ID],A58,tblCleanOrders[Year],B58,tblCleanOrders[Month],C58)</f>
        <v>3775.25</v>
      </c>
    </row>
    <row r="59" spans="1:4" ht="15" customHeight="1" x14ac:dyDescent="0.3">
      <c r="A59" s="25">
        <v>321510</v>
      </c>
      <c r="B59" s="25">
        <v>2015</v>
      </c>
      <c r="C59" s="25">
        <v>10</v>
      </c>
      <c r="D59" s="29">
        <f>SUMIFS(tblCleanOrders[Sales_USD],tblCleanOrders[Rep_ID],A59,tblCleanOrders[Year],B59,tblCleanOrders[Month],C59)</f>
        <v>3567.95</v>
      </c>
    </row>
    <row r="60" spans="1:4" ht="15" customHeight="1" x14ac:dyDescent="0.3">
      <c r="A60" s="25">
        <v>321510</v>
      </c>
      <c r="B60" s="25">
        <v>2015</v>
      </c>
      <c r="C60" s="25">
        <v>11</v>
      </c>
      <c r="D60" s="29">
        <f>SUMIFS(tblCleanOrders[Sales_USD],tblCleanOrders[Rep_ID],A60,tblCleanOrders[Year],B60,tblCleanOrders[Month],C60)</f>
        <v>2618.0700000000002</v>
      </c>
    </row>
    <row r="61" spans="1:4" ht="15" customHeight="1" x14ac:dyDescent="0.3">
      <c r="A61" s="25">
        <v>321510</v>
      </c>
      <c r="B61" s="25">
        <v>2015</v>
      </c>
      <c r="C61" s="25">
        <v>12</v>
      </c>
      <c r="D61" s="29">
        <f>SUMIFS(tblCleanOrders[Sales_USD],tblCleanOrders[Rep_ID],A61,tblCleanOrders[Year],B61,tblCleanOrders[Month],C61)</f>
        <v>2909.17</v>
      </c>
    </row>
    <row r="62" spans="1:4" ht="15" customHeight="1" x14ac:dyDescent="0.3">
      <c r="A62" s="25">
        <v>321510</v>
      </c>
      <c r="B62" s="25">
        <v>2016</v>
      </c>
      <c r="C62" s="25">
        <v>1</v>
      </c>
      <c r="D62" s="29">
        <f>SUMIFS(tblCleanOrders[Sales_USD],tblCleanOrders[Rep_ID],A62,tblCleanOrders[Year],B62,tblCleanOrders[Month],C62)</f>
        <v>4605.07</v>
      </c>
    </row>
    <row r="63" spans="1:4" ht="15" customHeight="1" x14ac:dyDescent="0.3">
      <c r="A63" s="25">
        <v>321510</v>
      </c>
      <c r="B63" s="25">
        <v>2016</v>
      </c>
      <c r="C63" s="25">
        <v>2</v>
      </c>
      <c r="D63" s="29">
        <f>SUMIFS(tblCleanOrders[Sales_USD],tblCleanOrders[Rep_ID],A63,tblCleanOrders[Year],B63,tblCleanOrders[Month],C63)</f>
        <v>13281.009999999998</v>
      </c>
    </row>
    <row r="64" spans="1:4" ht="15" customHeight="1" x14ac:dyDescent="0.3">
      <c r="A64" s="25">
        <v>321510</v>
      </c>
      <c r="B64" s="25">
        <v>2016</v>
      </c>
      <c r="C64" s="25">
        <v>3</v>
      </c>
      <c r="D64" s="29">
        <f>SUMIFS(tblCleanOrders[Sales_USD],tblCleanOrders[Rep_ID],A64,tblCleanOrders[Year],B64,tblCleanOrders[Month],C64)</f>
        <v>4311.87</v>
      </c>
    </row>
    <row r="65" spans="1:4" ht="15" customHeight="1" x14ac:dyDescent="0.3">
      <c r="A65" s="25">
        <v>321510</v>
      </c>
      <c r="B65" s="25">
        <v>2016</v>
      </c>
      <c r="C65" s="25">
        <v>4</v>
      </c>
      <c r="D65" s="29">
        <f>SUMIFS(tblCleanOrders[Sales_USD],tblCleanOrders[Rep_ID],A65,tblCleanOrders[Year],B65,tblCleanOrders[Month],C65)</f>
        <v>4606.97</v>
      </c>
    </row>
    <row r="66" spans="1:4" ht="15" customHeight="1" x14ac:dyDescent="0.3">
      <c r="A66" s="25">
        <v>321510</v>
      </c>
      <c r="B66" s="25">
        <v>2016</v>
      </c>
      <c r="C66" s="25">
        <v>5</v>
      </c>
      <c r="D66" s="29">
        <f>SUMIFS(tblCleanOrders[Sales_USD],tblCleanOrders[Rep_ID],A66,tblCleanOrders[Year],B66,tblCleanOrders[Month],C66)</f>
        <v>3703.2899999999995</v>
      </c>
    </row>
    <row r="67" spans="1:4" ht="15" customHeight="1" x14ac:dyDescent="0.3">
      <c r="A67" s="25">
        <v>321510</v>
      </c>
      <c r="B67" s="25">
        <v>2016</v>
      </c>
      <c r="C67" s="25">
        <v>6</v>
      </c>
      <c r="D67" s="29">
        <f>SUMIFS(tblCleanOrders[Sales_USD],tblCleanOrders[Rep_ID],A67,tblCleanOrders[Year],B67,tblCleanOrders[Month],C67)</f>
        <v>9182.2999999999993</v>
      </c>
    </row>
    <row r="68" spans="1:4" ht="15" customHeight="1" x14ac:dyDescent="0.3">
      <c r="A68" s="25">
        <v>321510</v>
      </c>
      <c r="B68" s="25">
        <v>2016</v>
      </c>
      <c r="C68" s="25">
        <v>7</v>
      </c>
      <c r="D68" s="29">
        <f>SUMIFS(tblCleanOrders[Sales_USD],tblCleanOrders[Rep_ID],A68,tblCleanOrders[Year],B68,tblCleanOrders[Month],C68)</f>
        <v>4272.17</v>
      </c>
    </row>
    <row r="69" spans="1:4" ht="15" customHeight="1" x14ac:dyDescent="0.3">
      <c r="A69" s="25">
        <v>321510</v>
      </c>
      <c r="B69" s="25">
        <v>2016</v>
      </c>
      <c r="C69" s="25">
        <v>8</v>
      </c>
      <c r="D69" s="29">
        <f>SUMIFS(tblCleanOrders[Sales_USD],tblCleanOrders[Rep_ID],A69,tblCleanOrders[Year],B69,tblCleanOrders[Month],C69)</f>
        <v>3389.66</v>
      </c>
    </row>
    <row r="70" spans="1:4" ht="15" customHeight="1" x14ac:dyDescent="0.3">
      <c r="A70" s="25">
        <v>321510</v>
      </c>
      <c r="B70" s="25">
        <v>2016</v>
      </c>
      <c r="C70" s="25">
        <v>9</v>
      </c>
      <c r="D70" s="29">
        <f>SUMIFS(tblCleanOrders[Sales_USD],tblCleanOrders[Rep_ID],A70,tblCleanOrders[Year],B70,tblCleanOrders[Month],C70)</f>
        <v>5392.2999999999993</v>
      </c>
    </row>
    <row r="71" spans="1:4" ht="15" customHeight="1" x14ac:dyDescent="0.3">
      <c r="A71" s="25">
        <v>321510</v>
      </c>
      <c r="B71" s="25">
        <v>2016</v>
      </c>
      <c r="C71" s="25">
        <v>10</v>
      </c>
      <c r="D71" s="29">
        <f>SUMIFS(tblCleanOrders[Sales_USD],tblCleanOrders[Rep_ID],A71,tblCleanOrders[Year],B71,tblCleanOrders[Month],C71)</f>
        <v>5684.1799999999994</v>
      </c>
    </row>
    <row r="72" spans="1:4" ht="15" customHeight="1" x14ac:dyDescent="0.3">
      <c r="A72" s="25">
        <v>321510</v>
      </c>
      <c r="B72" s="25">
        <v>2016</v>
      </c>
      <c r="C72" s="25">
        <v>11</v>
      </c>
      <c r="D72" s="29">
        <f>SUMIFS(tblCleanOrders[Sales_USD],tblCleanOrders[Rep_ID],A72,tblCleanOrders[Year],B72,tblCleanOrders[Month],C72)</f>
        <v>6141.3200000000006</v>
      </c>
    </row>
    <row r="73" spans="1:4" ht="15" customHeight="1" x14ac:dyDescent="0.3">
      <c r="A73" s="25">
        <v>321510</v>
      </c>
      <c r="B73" s="25">
        <v>2016</v>
      </c>
      <c r="C73" s="25">
        <v>12</v>
      </c>
      <c r="D73" s="29">
        <f>SUMIFS(tblCleanOrders[Sales_USD],tblCleanOrders[Rep_ID],A73,tblCleanOrders[Year],B73,tblCleanOrders[Month],C73)</f>
        <v>9447.89</v>
      </c>
    </row>
    <row r="74" spans="1:4" ht="15" customHeight="1" x14ac:dyDescent="0.3">
      <c r="A74" s="25">
        <v>321520</v>
      </c>
      <c r="B74" s="25">
        <v>2013</v>
      </c>
      <c r="C74" s="25">
        <v>12</v>
      </c>
      <c r="D74" s="29">
        <f>SUMIFS(tblCleanOrders[Sales_USD],tblCleanOrders[Rep_ID],A74,tblCleanOrders[Year],B74,tblCleanOrders[Month],C74)</f>
        <v>1847.13</v>
      </c>
    </row>
    <row r="75" spans="1:4" ht="15" customHeight="1" x14ac:dyDescent="0.3">
      <c r="A75" s="25">
        <v>321520</v>
      </c>
      <c r="B75" s="25">
        <v>2014</v>
      </c>
      <c r="C75" s="25">
        <v>1</v>
      </c>
      <c r="D75" s="29">
        <f>SUMIFS(tblCleanOrders[Sales_USD],tblCleanOrders[Rep_ID],A75,tblCleanOrders[Year],B75,tblCleanOrders[Month],C75)</f>
        <v>1996.6</v>
      </c>
    </row>
    <row r="76" spans="1:4" ht="15" customHeight="1" x14ac:dyDescent="0.3">
      <c r="A76" s="25">
        <v>321520</v>
      </c>
      <c r="B76" s="25">
        <v>2014</v>
      </c>
      <c r="C76" s="25">
        <v>2</v>
      </c>
      <c r="D76" s="29">
        <f>SUMIFS(tblCleanOrders[Sales_USD],tblCleanOrders[Rep_ID],A76,tblCleanOrders[Year],B76,tblCleanOrders[Month],C76)</f>
        <v>2187.33</v>
      </c>
    </row>
    <row r="77" spans="1:4" ht="15" customHeight="1" x14ac:dyDescent="0.3">
      <c r="A77" s="25">
        <v>321520</v>
      </c>
      <c r="B77" s="25">
        <v>2014</v>
      </c>
      <c r="C77" s="25">
        <v>3</v>
      </c>
      <c r="D77" s="29">
        <f>SUMIFS(tblCleanOrders[Sales_USD],tblCleanOrders[Rep_ID],A77,tblCleanOrders[Year],B77,tblCleanOrders[Month],C77)</f>
        <v>1555.2</v>
      </c>
    </row>
    <row r="78" spans="1:4" ht="15" customHeight="1" x14ac:dyDescent="0.3">
      <c r="A78" s="25">
        <v>321520</v>
      </c>
      <c r="B78" s="25">
        <v>2014</v>
      </c>
      <c r="C78" s="25">
        <v>4</v>
      </c>
      <c r="D78" s="29">
        <f>SUMIFS(tblCleanOrders[Sales_USD],tblCleanOrders[Rep_ID],A78,tblCleanOrders[Year],B78,tblCleanOrders[Month],C78)</f>
        <v>2136.52</v>
      </c>
    </row>
    <row r="79" spans="1:4" ht="15" customHeight="1" x14ac:dyDescent="0.3">
      <c r="A79" s="25">
        <v>321520</v>
      </c>
      <c r="B79" s="25">
        <v>2014</v>
      </c>
      <c r="C79" s="25">
        <v>5</v>
      </c>
      <c r="D79" s="29">
        <f>SUMIFS(tblCleanOrders[Sales_USD],tblCleanOrders[Rep_ID],A79,tblCleanOrders[Year],B79,tblCleanOrders[Month],C79)</f>
        <v>2260.15</v>
      </c>
    </row>
    <row r="80" spans="1:4" ht="15" customHeight="1" x14ac:dyDescent="0.3">
      <c r="A80" s="25">
        <v>321520</v>
      </c>
      <c r="B80" s="25">
        <v>2014</v>
      </c>
      <c r="C80" s="25">
        <v>6</v>
      </c>
      <c r="D80" s="29">
        <f>SUMIFS(tblCleanOrders[Sales_USD],tblCleanOrders[Rep_ID],A80,tblCleanOrders[Year],B80,tblCleanOrders[Month],C80)</f>
        <v>1927.82</v>
      </c>
    </row>
    <row r="81" spans="1:4" ht="15" customHeight="1" x14ac:dyDescent="0.3">
      <c r="A81" s="25">
        <v>321520</v>
      </c>
      <c r="B81" s="25">
        <v>2014</v>
      </c>
      <c r="C81" s="25">
        <v>7</v>
      </c>
      <c r="D81" s="29">
        <f>SUMIFS(tblCleanOrders[Sales_USD],tblCleanOrders[Rep_ID],A81,tblCleanOrders[Year],B81,tblCleanOrders[Month],C81)</f>
        <v>2754.94</v>
      </c>
    </row>
    <row r="82" spans="1:4" ht="15" customHeight="1" x14ac:dyDescent="0.3">
      <c r="A82" s="25">
        <v>321520</v>
      </c>
      <c r="B82" s="25">
        <v>2014</v>
      </c>
      <c r="C82" s="25">
        <v>8</v>
      </c>
      <c r="D82" s="29">
        <f>SUMIFS(tblCleanOrders[Sales_USD],tblCleanOrders[Rep_ID],A82,tblCleanOrders[Year],B82,tblCleanOrders[Month],C82)</f>
        <v>2720.73</v>
      </c>
    </row>
    <row r="83" spans="1:4" ht="15" customHeight="1" x14ac:dyDescent="0.3">
      <c r="A83" s="25">
        <v>321520</v>
      </c>
      <c r="B83" s="25">
        <v>2014</v>
      </c>
      <c r="C83" s="25">
        <v>9</v>
      </c>
      <c r="D83" s="29">
        <f>SUMIFS(tblCleanOrders[Sales_USD],tblCleanOrders[Rep_ID],A83,tblCleanOrders[Year],B83,tblCleanOrders[Month],C83)</f>
        <v>2094.98</v>
      </c>
    </row>
    <row r="84" spans="1:4" ht="15" customHeight="1" x14ac:dyDescent="0.3">
      <c r="A84" s="25">
        <v>321520</v>
      </c>
      <c r="B84" s="25">
        <v>2014</v>
      </c>
      <c r="C84" s="25">
        <v>10</v>
      </c>
      <c r="D84" s="29">
        <f>SUMIFS(tblCleanOrders[Sales_USD],tblCleanOrders[Rep_ID],A84,tblCleanOrders[Year],B84,tblCleanOrders[Month],C84)</f>
        <v>2780.5699999999997</v>
      </c>
    </row>
    <row r="85" spans="1:4" ht="15" customHeight="1" x14ac:dyDescent="0.3">
      <c r="A85" s="25">
        <v>321520</v>
      </c>
      <c r="B85" s="25">
        <v>2014</v>
      </c>
      <c r="C85" s="25">
        <v>11</v>
      </c>
      <c r="D85" s="29">
        <f>SUMIFS(tblCleanOrders[Sales_USD],tblCleanOrders[Rep_ID],A85,tblCleanOrders[Year],B85,tblCleanOrders[Month],C85)</f>
        <v>1544.45</v>
      </c>
    </row>
    <row r="86" spans="1:4" ht="15" customHeight="1" x14ac:dyDescent="0.3">
      <c r="A86" s="25">
        <v>321520</v>
      </c>
      <c r="B86" s="25">
        <v>2014</v>
      </c>
      <c r="C86" s="25">
        <v>12</v>
      </c>
      <c r="D86" s="29">
        <f>SUMIFS(tblCleanOrders[Sales_USD],tblCleanOrders[Rep_ID],A86,tblCleanOrders[Year],B86,tblCleanOrders[Month],C86)</f>
        <v>3292.67</v>
      </c>
    </row>
    <row r="87" spans="1:4" ht="15" customHeight="1" x14ac:dyDescent="0.3">
      <c r="A87" s="25">
        <v>321520</v>
      </c>
      <c r="B87" s="25">
        <v>2015</v>
      </c>
      <c r="C87" s="25">
        <v>1</v>
      </c>
      <c r="D87" s="29">
        <f>SUMIFS(tblCleanOrders[Sales_USD],tblCleanOrders[Rep_ID],A87,tblCleanOrders[Year],B87,tblCleanOrders[Month],C87)</f>
        <v>3063.31</v>
      </c>
    </row>
    <row r="88" spans="1:4" ht="15" customHeight="1" x14ac:dyDescent="0.3">
      <c r="A88" s="25">
        <v>321520</v>
      </c>
      <c r="B88" s="25">
        <v>2015</v>
      </c>
      <c r="C88" s="25">
        <v>2</v>
      </c>
      <c r="D88" s="29">
        <f>SUMIFS(tblCleanOrders[Sales_USD],tblCleanOrders[Rep_ID],A88,tblCleanOrders[Year],B88,tblCleanOrders[Month],C88)</f>
        <v>2335.54</v>
      </c>
    </row>
    <row r="89" spans="1:4" ht="15" customHeight="1" x14ac:dyDescent="0.3">
      <c r="A89" s="25">
        <v>321520</v>
      </c>
      <c r="B89" s="25">
        <v>2015</v>
      </c>
      <c r="C89" s="25">
        <v>3</v>
      </c>
      <c r="D89" s="29">
        <f>SUMIFS(tblCleanOrders[Sales_USD],tblCleanOrders[Rep_ID],A89,tblCleanOrders[Year],B89,tblCleanOrders[Month],C89)</f>
        <v>2406.04</v>
      </c>
    </row>
    <row r="90" spans="1:4" ht="15" customHeight="1" x14ac:dyDescent="0.3">
      <c r="A90" s="25">
        <v>321520</v>
      </c>
      <c r="B90" s="25">
        <v>2015</v>
      </c>
      <c r="C90" s="25">
        <v>4</v>
      </c>
      <c r="D90" s="29">
        <f>SUMIFS(tblCleanOrders[Sales_USD],tblCleanOrders[Rep_ID],A90,tblCleanOrders[Year],B90,tblCleanOrders[Month],C90)</f>
        <v>2482.59</v>
      </c>
    </row>
    <row r="91" spans="1:4" ht="15" customHeight="1" x14ac:dyDescent="0.3">
      <c r="A91" s="25">
        <v>321520</v>
      </c>
      <c r="B91" s="25">
        <v>2015</v>
      </c>
      <c r="C91" s="25">
        <v>5</v>
      </c>
      <c r="D91" s="29">
        <f>SUMIFS(tblCleanOrders[Sales_USD],tblCleanOrders[Rep_ID],A91,tblCleanOrders[Year],B91,tblCleanOrders[Month],C91)</f>
        <v>3282.41</v>
      </c>
    </row>
    <row r="92" spans="1:4" ht="15" customHeight="1" x14ac:dyDescent="0.3">
      <c r="A92" s="25">
        <v>321520</v>
      </c>
      <c r="B92" s="25">
        <v>2015</v>
      </c>
      <c r="C92" s="25">
        <v>6</v>
      </c>
      <c r="D92" s="29">
        <f>SUMIFS(tblCleanOrders[Sales_USD],tblCleanOrders[Rep_ID],A92,tblCleanOrders[Year],B92,tblCleanOrders[Month],C92)</f>
        <v>3633.58</v>
      </c>
    </row>
    <row r="93" spans="1:4" ht="15" customHeight="1" x14ac:dyDescent="0.3">
      <c r="A93" s="25">
        <v>321520</v>
      </c>
      <c r="B93" s="25">
        <v>2015</v>
      </c>
      <c r="C93" s="25">
        <v>7</v>
      </c>
      <c r="D93" s="29">
        <f>SUMIFS(tblCleanOrders[Sales_USD],tblCleanOrders[Rep_ID],A93,tblCleanOrders[Year],B93,tblCleanOrders[Month],C93)</f>
        <v>5462.19</v>
      </c>
    </row>
    <row r="94" spans="1:4" ht="15" customHeight="1" x14ac:dyDescent="0.3">
      <c r="A94" s="25">
        <v>321520</v>
      </c>
      <c r="B94" s="25">
        <v>2015</v>
      </c>
      <c r="C94" s="25">
        <v>8</v>
      </c>
      <c r="D94" s="29">
        <f>SUMIFS(tblCleanOrders[Sales_USD],tblCleanOrders[Rep_ID],A94,tblCleanOrders[Year],B94,tblCleanOrders[Month],C94)</f>
        <v>6056.84</v>
      </c>
    </row>
    <row r="95" spans="1:4" ht="15" customHeight="1" x14ac:dyDescent="0.3">
      <c r="A95" s="25">
        <v>321520</v>
      </c>
      <c r="B95" s="25">
        <v>2015</v>
      </c>
      <c r="C95" s="25">
        <v>9</v>
      </c>
      <c r="D95" s="29">
        <f>SUMIFS(tblCleanOrders[Sales_USD],tblCleanOrders[Rep_ID],A95,tblCleanOrders[Year],B95,tblCleanOrders[Month],C95)</f>
        <v>6621.58</v>
      </c>
    </row>
    <row r="96" spans="1:4" ht="15" customHeight="1" x14ac:dyDescent="0.3">
      <c r="A96" s="25">
        <v>321520</v>
      </c>
      <c r="B96" s="25">
        <v>2015</v>
      </c>
      <c r="C96" s="25">
        <v>10</v>
      </c>
      <c r="D96" s="29">
        <f>SUMIFS(tblCleanOrders[Sales_USD],tblCleanOrders[Rep_ID],A96,tblCleanOrders[Year],B96,tblCleanOrders[Month],C96)</f>
        <v>8464.32</v>
      </c>
    </row>
    <row r="97" spans="1:4" ht="15" customHeight="1" x14ac:dyDescent="0.3">
      <c r="A97" s="25">
        <v>321520</v>
      </c>
      <c r="B97" s="25">
        <v>2015</v>
      </c>
      <c r="C97" s="25">
        <v>11</v>
      </c>
      <c r="D97" s="29">
        <f>SUMIFS(tblCleanOrders[Sales_USD],tblCleanOrders[Rep_ID],A97,tblCleanOrders[Year],B97,tblCleanOrders[Month],C97)</f>
        <v>8436</v>
      </c>
    </row>
    <row r="98" spans="1:4" ht="15" customHeight="1" x14ac:dyDescent="0.3">
      <c r="A98" s="25">
        <v>321520</v>
      </c>
      <c r="B98" s="25">
        <v>2015</v>
      </c>
      <c r="C98" s="25">
        <v>12</v>
      </c>
      <c r="D98" s="29">
        <f>SUMIFS(tblCleanOrders[Sales_USD],tblCleanOrders[Rep_ID],A98,tblCleanOrders[Year],B98,tblCleanOrders[Month],C98)</f>
        <v>8141</v>
      </c>
    </row>
    <row r="99" spans="1:4" ht="15" customHeight="1" x14ac:dyDescent="0.3">
      <c r="A99" s="25">
        <v>321520</v>
      </c>
      <c r="B99" s="25">
        <v>2016</v>
      </c>
      <c r="C99" s="25">
        <v>1</v>
      </c>
      <c r="D99" s="29">
        <f>SUMIFS(tblCleanOrders[Sales_USD],tblCleanOrders[Rep_ID],A99,tblCleanOrders[Year],B99,tblCleanOrders[Month],C99)</f>
        <v>8938.68</v>
      </c>
    </row>
    <row r="100" spans="1:4" ht="15" customHeight="1" x14ac:dyDescent="0.3">
      <c r="A100" s="25">
        <v>321520</v>
      </c>
      <c r="B100" s="25">
        <v>2016</v>
      </c>
      <c r="C100" s="25">
        <v>2</v>
      </c>
      <c r="D100" s="29">
        <f>SUMIFS(tblCleanOrders[Sales_USD],tblCleanOrders[Rep_ID],A100,tblCleanOrders[Year],B100,tblCleanOrders[Month],C100)</f>
        <v>10953.25</v>
      </c>
    </row>
    <row r="101" spans="1:4" ht="15" customHeight="1" x14ac:dyDescent="0.3">
      <c r="A101" s="25">
        <v>321520</v>
      </c>
      <c r="B101" s="25">
        <v>2016</v>
      </c>
      <c r="C101" s="25">
        <v>3</v>
      </c>
      <c r="D101" s="29">
        <f>SUMIFS(tblCleanOrders[Sales_USD],tblCleanOrders[Rep_ID],A101,tblCleanOrders[Year],B101,tblCleanOrders[Month],C101)</f>
        <v>14944.949999999999</v>
      </c>
    </row>
    <row r="102" spans="1:4" ht="15" customHeight="1" x14ac:dyDescent="0.3">
      <c r="A102" s="25">
        <v>321520</v>
      </c>
      <c r="B102" s="25">
        <v>2016</v>
      </c>
      <c r="C102" s="25">
        <v>4</v>
      </c>
      <c r="D102" s="29">
        <f>SUMIFS(tblCleanOrders[Sales_USD],tblCleanOrders[Rep_ID],A102,tblCleanOrders[Year],B102,tblCleanOrders[Month],C102)</f>
        <v>13673.670000000002</v>
      </c>
    </row>
    <row r="103" spans="1:4" ht="15" customHeight="1" x14ac:dyDescent="0.3">
      <c r="A103" s="25">
        <v>321520</v>
      </c>
      <c r="B103" s="25">
        <v>2016</v>
      </c>
      <c r="C103" s="25">
        <v>5</v>
      </c>
      <c r="D103" s="29">
        <f>SUMIFS(tblCleanOrders[Sales_USD],tblCleanOrders[Rep_ID],A103,tblCleanOrders[Year],B103,tblCleanOrders[Month],C103)</f>
        <v>13054.79</v>
      </c>
    </row>
    <row r="104" spans="1:4" ht="15" customHeight="1" x14ac:dyDescent="0.3">
      <c r="A104" s="25">
        <v>321520</v>
      </c>
      <c r="B104" s="25">
        <v>2016</v>
      </c>
      <c r="C104" s="25">
        <v>6</v>
      </c>
      <c r="D104" s="29">
        <f>SUMIFS(tblCleanOrders[Sales_USD],tblCleanOrders[Rep_ID],A104,tblCleanOrders[Year],B104,tblCleanOrders[Month],C104)</f>
        <v>10513.029999999999</v>
      </c>
    </row>
    <row r="105" spans="1:4" ht="15" customHeight="1" x14ac:dyDescent="0.3">
      <c r="A105" s="25">
        <v>321520</v>
      </c>
      <c r="B105" s="25">
        <v>2016</v>
      </c>
      <c r="C105" s="25">
        <v>7</v>
      </c>
      <c r="D105" s="29">
        <f>SUMIFS(tblCleanOrders[Sales_USD],tblCleanOrders[Rep_ID],A105,tblCleanOrders[Year],B105,tblCleanOrders[Month],C105)</f>
        <v>9976.9900000000016</v>
      </c>
    </row>
    <row r="106" spans="1:4" ht="15" customHeight="1" x14ac:dyDescent="0.3">
      <c r="A106" s="25">
        <v>321520</v>
      </c>
      <c r="B106" s="25">
        <v>2016</v>
      </c>
      <c r="C106" s="25">
        <v>8</v>
      </c>
      <c r="D106" s="29">
        <f>SUMIFS(tblCleanOrders[Sales_USD],tblCleanOrders[Rep_ID],A106,tblCleanOrders[Year],B106,tblCleanOrders[Month],C106)</f>
        <v>9889.8100000000013</v>
      </c>
    </row>
    <row r="107" spans="1:4" ht="15" customHeight="1" x14ac:dyDescent="0.3">
      <c r="A107" s="25">
        <v>321520</v>
      </c>
      <c r="B107" s="25">
        <v>2016</v>
      </c>
      <c r="C107" s="25">
        <v>9</v>
      </c>
      <c r="D107" s="29">
        <f>SUMIFS(tblCleanOrders[Sales_USD],tblCleanOrders[Rep_ID],A107,tblCleanOrders[Year],B107,tblCleanOrders[Month],C107)</f>
        <v>16160.93</v>
      </c>
    </row>
    <row r="108" spans="1:4" ht="15" customHeight="1" x14ac:dyDescent="0.3">
      <c r="A108" s="25">
        <v>321520</v>
      </c>
      <c r="B108" s="25">
        <v>2016</v>
      </c>
      <c r="C108" s="25">
        <v>10</v>
      </c>
      <c r="D108" s="29">
        <f>SUMIFS(tblCleanOrders[Sales_USD],tblCleanOrders[Rep_ID],A108,tblCleanOrders[Year],B108,tblCleanOrders[Month],C108)</f>
        <v>8068.77</v>
      </c>
    </row>
    <row r="109" spans="1:4" ht="15" customHeight="1" x14ac:dyDescent="0.3">
      <c r="A109" s="25">
        <v>321520</v>
      </c>
      <c r="B109" s="25">
        <v>2016</v>
      </c>
      <c r="C109" s="25">
        <v>11</v>
      </c>
      <c r="D109" s="29">
        <f>SUMIFS(tblCleanOrders[Sales_USD],tblCleanOrders[Rep_ID],A109,tblCleanOrders[Year],B109,tblCleanOrders[Month],C109)</f>
        <v>19110.29</v>
      </c>
    </row>
    <row r="110" spans="1:4" ht="15" customHeight="1" x14ac:dyDescent="0.3">
      <c r="A110" s="25">
        <v>321520</v>
      </c>
      <c r="B110" s="25">
        <v>2016</v>
      </c>
      <c r="C110" s="25">
        <v>12</v>
      </c>
      <c r="D110" s="29">
        <f>SUMIFS(tblCleanOrders[Sales_USD],tblCleanOrders[Rep_ID],A110,tblCleanOrders[Year],B110,tblCleanOrders[Month],C110)</f>
        <v>13413.52</v>
      </c>
    </row>
    <row r="111" spans="1:4" ht="15" customHeight="1" x14ac:dyDescent="0.3">
      <c r="A111" s="25">
        <v>321530</v>
      </c>
      <c r="B111" s="25">
        <v>2014</v>
      </c>
      <c r="C111" s="25">
        <v>5</v>
      </c>
      <c r="D111" s="29">
        <f>SUMIFS(tblCleanOrders[Sales_USD],tblCleanOrders[Rep_ID],A111,tblCleanOrders[Year],B111,tblCleanOrders[Month],C111)</f>
        <v>2308.02</v>
      </c>
    </row>
    <row r="112" spans="1:4" ht="15" customHeight="1" x14ac:dyDescent="0.3">
      <c r="A112" s="25">
        <v>321530</v>
      </c>
      <c r="B112" s="25">
        <v>2014</v>
      </c>
      <c r="C112" s="25">
        <v>6</v>
      </c>
      <c r="D112" s="29">
        <f>SUMIFS(tblCleanOrders[Sales_USD],tblCleanOrders[Rep_ID],A112,tblCleanOrders[Year],B112,tblCleanOrders[Month],C112)</f>
        <v>1791.63</v>
      </c>
    </row>
    <row r="113" spans="1:4" ht="15" customHeight="1" x14ac:dyDescent="0.3">
      <c r="A113" s="25">
        <v>321530</v>
      </c>
      <c r="B113" s="25">
        <v>2014</v>
      </c>
      <c r="C113" s="25">
        <v>7</v>
      </c>
      <c r="D113" s="29">
        <f>SUMIFS(tblCleanOrders[Sales_USD],tblCleanOrders[Rep_ID],A113,tblCleanOrders[Year],B113,tblCleanOrders[Month],C113)</f>
        <v>3427.27</v>
      </c>
    </row>
    <row r="114" spans="1:4" ht="15" customHeight="1" x14ac:dyDescent="0.3">
      <c r="A114" s="25">
        <v>321530</v>
      </c>
      <c r="B114" s="25">
        <v>2014</v>
      </c>
      <c r="C114" s="25">
        <v>8</v>
      </c>
      <c r="D114" s="29">
        <f>SUMIFS(tblCleanOrders[Sales_USD],tblCleanOrders[Rep_ID],A114,tblCleanOrders[Year],B114,tblCleanOrders[Month],C114)</f>
        <v>3782.66</v>
      </c>
    </row>
    <row r="115" spans="1:4" ht="15" customHeight="1" x14ac:dyDescent="0.3">
      <c r="A115" s="25">
        <v>321530</v>
      </c>
      <c r="B115" s="25">
        <v>2014</v>
      </c>
      <c r="C115" s="25">
        <v>9</v>
      </c>
      <c r="D115" s="29">
        <f>SUMIFS(tblCleanOrders[Sales_USD],tblCleanOrders[Rep_ID],A115,tblCleanOrders[Year],B115,tblCleanOrders[Month],C115)</f>
        <v>1928.91</v>
      </c>
    </row>
    <row r="116" spans="1:4" ht="15" customHeight="1" x14ac:dyDescent="0.3">
      <c r="A116" s="25">
        <v>321530</v>
      </c>
      <c r="B116" s="25">
        <v>2014</v>
      </c>
      <c r="C116" s="25">
        <v>10</v>
      </c>
      <c r="D116" s="29">
        <f>SUMIFS(tblCleanOrders[Sales_USD],tblCleanOrders[Rep_ID],A116,tblCleanOrders[Year],B116,tblCleanOrders[Month],C116)</f>
        <v>1806.13</v>
      </c>
    </row>
    <row r="117" spans="1:4" ht="15" customHeight="1" x14ac:dyDescent="0.3">
      <c r="A117" s="25">
        <v>321530</v>
      </c>
      <c r="B117" s="25">
        <v>2014</v>
      </c>
      <c r="C117" s="25">
        <v>11</v>
      </c>
      <c r="D117" s="29">
        <f>SUMIFS(tblCleanOrders[Sales_USD],tblCleanOrders[Rep_ID],A117,tblCleanOrders[Year],B117,tblCleanOrders[Month],C117)</f>
        <v>1775.53</v>
      </c>
    </row>
    <row r="118" spans="1:4" ht="15" customHeight="1" x14ac:dyDescent="0.3">
      <c r="A118" s="25">
        <v>321530</v>
      </c>
      <c r="B118" s="25">
        <v>2014</v>
      </c>
      <c r="C118" s="25">
        <v>12</v>
      </c>
      <c r="D118" s="29">
        <f>SUMIFS(tblCleanOrders[Sales_USD],tblCleanOrders[Rep_ID],A118,tblCleanOrders[Year],B118,tblCleanOrders[Month],C118)</f>
        <v>2055.88</v>
      </c>
    </row>
    <row r="119" spans="1:4" ht="15" customHeight="1" x14ac:dyDescent="0.3">
      <c r="A119" s="25">
        <v>321530</v>
      </c>
      <c r="B119" s="25">
        <v>2015</v>
      </c>
      <c r="C119" s="25">
        <v>1</v>
      </c>
      <c r="D119" s="29">
        <f>SUMIFS(tblCleanOrders[Sales_USD],tblCleanOrders[Rep_ID],A119,tblCleanOrders[Year],B119,tblCleanOrders[Month],C119)</f>
        <v>1622.67</v>
      </c>
    </row>
    <row r="120" spans="1:4" ht="15" customHeight="1" x14ac:dyDescent="0.3">
      <c r="A120" s="25">
        <v>321530</v>
      </c>
      <c r="B120" s="25">
        <v>2015</v>
      </c>
      <c r="C120" s="25">
        <v>2</v>
      </c>
      <c r="D120" s="29">
        <f>SUMIFS(tblCleanOrders[Sales_USD],tblCleanOrders[Rep_ID],A120,tblCleanOrders[Year],B120,tblCleanOrders[Month],C120)</f>
        <v>1807.91</v>
      </c>
    </row>
    <row r="121" spans="1:4" ht="15" customHeight="1" x14ac:dyDescent="0.3">
      <c r="A121" s="25">
        <v>321530</v>
      </c>
      <c r="B121" s="25">
        <v>2015</v>
      </c>
      <c r="C121" s="25">
        <v>3</v>
      </c>
      <c r="D121" s="29">
        <f>SUMIFS(tblCleanOrders[Sales_USD],tblCleanOrders[Rep_ID],A121,tblCleanOrders[Year],B121,tblCleanOrders[Month],C121)</f>
        <v>1988.69</v>
      </c>
    </row>
    <row r="122" spans="1:4" ht="15" customHeight="1" x14ac:dyDescent="0.3">
      <c r="A122" s="25">
        <v>321530</v>
      </c>
      <c r="B122" s="25">
        <v>2015</v>
      </c>
      <c r="C122" s="25">
        <v>4</v>
      </c>
      <c r="D122" s="29">
        <f>SUMIFS(tblCleanOrders[Sales_USD],tblCleanOrders[Rep_ID],A122,tblCleanOrders[Year],B122,tblCleanOrders[Month],C122)</f>
        <v>1977.77</v>
      </c>
    </row>
    <row r="123" spans="1:4" ht="15" customHeight="1" x14ac:dyDescent="0.3">
      <c r="A123" s="25">
        <v>321530</v>
      </c>
      <c r="B123" s="25">
        <v>2015</v>
      </c>
      <c r="C123" s="25">
        <v>5</v>
      </c>
      <c r="D123" s="29">
        <f>SUMIFS(tblCleanOrders[Sales_USD],tblCleanOrders[Rep_ID],A123,tblCleanOrders[Year],B123,tblCleanOrders[Month],C123)</f>
        <v>1958.48</v>
      </c>
    </row>
    <row r="124" spans="1:4" ht="15" customHeight="1" x14ac:dyDescent="0.3">
      <c r="A124" s="25">
        <v>321530</v>
      </c>
      <c r="B124" s="25">
        <v>2015</v>
      </c>
      <c r="C124" s="25">
        <v>6</v>
      </c>
      <c r="D124" s="29">
        <f>SUMIFS(tblCleanOrders[Sales_USD],tblCleanOrders[Rep_ID],A124,tblCleanOrders[Year],B124,tblCleanOrders[Month],C124)</f>
        <v>2441.0300000000002</v>
      </c>
    </row>
    <row r="125" spans="1:4" ht="15" customHeight="1" x14ac:dyDescent="0.3">
      <c r="A125" s="25">
        <v>321530</v>
      </c>
      <c r="B125" s="25">
        <v>2015</v>
      </c>
      <c r="C125" s="25">
        <v>7</v>
      </c>
      <c r="D125" s="29">
        <f>SUMIFS(tblCleanOrders[Sales_USD],tblCleanOrders[Rep_ID],A125,tblCleanOrders[Year],B125,tblCleanOrders[Month],C125)</f>
        <v>7417.96</v>
      </c>
    </row>
    <row r="126" spans="1:4" ht="15" customHeight="1" x14ac:dyDescent="0.3">
      <c r="A126" s="25">
        <v>321530</v>
      </c>
      <c r="B126" s="25">
        <v>2015</v>
      </c>
      <c r="C126" s="25">
        <v>8</v>
      </c>
      <c r="D126" s="29">
        <f>SUMIFS(tblCleanOrders[Sales_USD],tblCleanOrders[Rep_ID],A126,tblCleanOrders[Year],B126,tblCleanOrders[Month],C126)</f>
        <v>1511.97</v>
      </c>
    </row>
    <row r="127" spans="1:4" ht="15" customHeight="1" x14ac:dyDescent="0.3">
      <c r="A127" s="25">
        <v>321530</v>
      </c>
      <c r="B127" s="25">
        <v>2015</v>
      </c>
      <c r="C127" s="25">
        <v>9</v>
      </c>
      <c r="D127" s="29">
        <f>SUMIFS(tblCleanOrders[Sales_USD],tblCleanOrders[Rep_ID],A127,tblCleanOrders[Year],B127,tblCleanOrders[Month],C127)</f>
        <v>1764.14</v>
      </c>
    </row>
    <row r="128" spans="1:4" ht="15" customHeight="1" x14ac:dyDescent="0.3">
      <c r="A128" s="25">
        <v>321530</v>
      </c>
      <c r="B128" s="25">
        <v>2015</v>
      </c>
      <c r="C128" s="25">
        <v>10</v>
      </c>
      <c r="D128" s="29">
        <f>SUMIFS(tblCleanOrders[Sales_USD],tblCleanOrders[Rep_ID],A128,tblCleanOrders[Year],B128,tblCleanOrders[Month],C128)</f>
        <v>1851.51</v>
      </c>
    </row>
    <row r="129" spans="1:4" ht="15" customHeight="1" x14ac:dyDescent="0.3">
      <c r="A129" s="25">
        <v>321530</v>
      </c>
      <c r="B129" s="25">
        <v>2015</v>
      </c>
      <c r="C129" s="25">
        <v>11</v>
      </c>
      <c r="D129" s="29">
        <f>SUMIFS(tblCleanOrders[Sales_USD],tblCleanOrders[Rep_ID],A129,tblCleanOrders[Year],B129,tblCleanOrders[Month],C129)</f>
        <v>2131.2800000000002</v>
      </c>
    </row>
    <row r="130" spans="1:4" ht="15" customHeight="1" x14ac:dyDescent="0.3">
      <c r="A130" s="25">
        <v>321530</v>
      </c>
      <c r="B130" s="25">
        <v>2015</v>
      </c>
      <c r="C130" s="25">
        <v>12</v>
      </c>
      <c r="D130" s="29">
        <f>SUMIFS(tblCleanOrders[Sales_USD],tblCleanOrders[Rep_ID],A130,tblCleanOrders[Year],B130,tblCleanOrders[Month],C130)</f>
        <v>2637.15</v>
      </c>
    </row>
    <row r="131" spans="1:4" ht="15" customHeight="1" x14ac:dyDescent="0.3">
      <c r="A131" s="25">
        <v>321530</v>
      </c>
      <c r="B131" s="25">
        <v>2016</v>
      </c>
      <c r="C131" s="25">
        <v>1</v>
      </c>
      <c r="D131" s="29">
        <f>SUMIFS(tblCleanOrders[Sales_USD],tblCleanOrders[Rep_ID],A131,tblCleanOrders[Year],B131,tblCleanOrders[Month],C131)</f>
        <v>2831.4700000000003</v>
      </c>
    </row>
    <row r="132" spans="1:4" ht="15" customHeight="1" x14ac:dyDescent="0.3">
      <c r="A132" s="25">
        <v>321530</v>
      </c>
      <c r="B132" s="25">
        <v>2016</v>
      </c>
      <c r="C132" s="25">
        <v>2</v>
      </c>
      <c r="D132" s="29">
        <f>SUMIFS(tblCleanOrders[Sales_USD],tblCleanOrders[Rep_ID],A132,tblCleanOrders[Year],B132,tblCleanOrders[Month],C132)</f>
        <v>3103.44</v>
      </c>
    </row>
    <row r="133" spans="1:4" ht="15" customHeight="1" x14ac:dyDescent="0.3">
      <c r="A133" s="25">
        <v>321530</v>
      </c>
      <c r="B133" s="25">
        <v>2016</v>
      </c>
      <c r="C133" s="25">
        <v>3</v>
      </c>
      <c r="D133" s="29">
        <f>SUMIFS(tblCleanOrders[Sales_USD],tblCleanOrders[Rep_ID],A133,tblCleanOrders[Year],B133,tblCleanOrders[Month],C133)</f>
        <v>2943.1800000000003</v>
      </c>
    </row>
    <row r="134" spans="1:4" ht="15" customHeight="1" x14ac:dyDescent="0.3">
      <c r="A134" s="25">
        <v>321530</v>
      </c>
      <c r="B134" s="25">
        <v>2016</v>
      </c>
      <c r="C134" s="25">
        <v>4</v>
      </c>
      <c r="D134" s="29">
        <f>SUMIFS(tblCleanOrders[Sales_USD],tblCleanOrders[Rep_ID],A134,tblCleanOrders[Year],B134,tblCleanOrders[Month],C134)</f>
        <v>2806.66</v>
      </c>
    </row>
    <row r="135" spans="1:4" ht="15" customHeight="1" x14ac:dyDescent="0.3">
      <c r="A135" s="25">
        <v>321530</v>
      </c>
      <c r="B135" s="25">
        <v>2016</v>
      </c>
      <c r="C135" s="25">
        <v>5</v>
      </c>
      <c r="D135" s="29">
        <f>SUMIFS(tblCleanOrders[Sales_USD],tblCleanOrders[Rep_ID],A135,tblCleanOrders[Year],B135,tblCleanOrders[Month],C135)</f>
        <v>4673.88</v>
      </c>
    </row>
    <row r="136" spans="1:4" ht="15" customHeight="1" x14ac:dyDescent="0.3">
      <c r="A136" s="25">
        <v>321530</v>
      </c>
      <c r="B136" s="25">
        <v>2016</v>
      </c>
      <c r="C136" s="25">
        <v>6</v>
      </c>
      <c r="D136" s="29">
        <f>SUMIFS(tblCleanOrders[Sales_USD],tblCleanOrders[Rep_ID],A136,tblCleanOrders[Year],B136,tblCleanOrders[Month],C136)</f>
        <v>3526.78</v>
      </c>
    </row>
    <row r="137" spans="1:4" ht="15" customHeight="1" x14ac:dyDescent="0.3">
      <c r="A137" s="25">
        <v>321530</v>
      </c>
      <c r="B137" s="25">
        <v>2016</v>
      </c>
      <c r="C137" s="25">
        <v>7</v>
      </c>
      <c r="D137" s="29">
        <f>SUMIFS(tblCleanOrders[Sales_USD],tblCleanOrders[Rep_ID],A137,tblCleanOrders[Year],B137,tblCleanOrders[Month],C137)</f>
        <v>5485.12</v>
      </c>
    </row>
    <row r="138" spans="1:4" ht="15" customHeight="1" x14ac:dyDescent="0.3">
      <c r="A138" s="25">
        <v>321530</v>
      </c>
      <c r="B138" s="25">
        <v>2016</v>
      </c>
      <c r="C138" s="25">
        <v>8</v>
      </c>
      <c r="D138" s="29">
        <f>SUMIFS(tblCleanOrders[Sales_USD],tblCleanOrders[Rep_ID],A138,tblCleanOrders[Year],B138,tblCleanOrders[Month],C138)</f>
        <v>4752.7699999999995</v>
      </c>
    </row>
    <row r="139" spans="1:4" ht="15" customHeight="1" x14ac:dyDescent="0.3">
      <c r="A139" s="25">
        <v>321530</v>
      </c>
      <c r="B139" s="25">
        <v>2016</v>
      </c>
      <c r="C139" s="25">
        <v>9</v>
      </c>
      <c r="D139" s="29">
        <f>SUMIFS(tblCleanOrders[Sales_USD],tblCleanOrders[Rep_ID],A139,tblCleanOrders[Year],B139,tblCleanOrders[Month],C139)</f>
        <v>2943.8300000000004</v>
      </c>
    </row>
    <row r="140" spans="1:4" ht="15" customHeight="1" x14ac:dyDescent="0.3">
      <c r="A140" s="25">
        <v>321530</v>
      </c>
      <c r="B140" s="25">
        <v>2016</v>
      </c>
      <c r="C140" s="25">
        <v>10</v>
      </c>
      <c r="D140" s="29">
        <f>SUMIFS(tblCleanOrders[Sales_USD],tblCleanOrders[Rep_ID],A140,tblCleanOrders[Year],B140,tblCleanOrders[Month],C140)</f>
        <v>3213.7</v>
      </c>
    </row>
    <row r="141" spans="1:4" ht="15" customHeight="1" x14ac:dyDescent="0.3">
      <c r="A141" s="25">
        <v>321530</v>
      </c>
      <c r="B141" s="25">
        <v>2016</v>
      </c>
      <c r="C141" s="25">
        <v>11</v>
      </c>
      <c r="D141" s="29">
        <f>SUMIFS(tblCleanOrders[Sales_USD],tblCleanOrders[Rep_ID],A141,tblCleanOrders[Year],B141,tblCleanOrders[Month],C141)</f>
        <v>2644.4300000000003</v>
      </c>
    </row>
    <row r="142" spans="1:4" ht="15" customHeight="1" x14ac:dyDescent="0.3">
      <c r="A142" s="25">
        <v>321530</v>
      </c>
      <c r="B142" s="25">
        <v>2016</v>
      </c>
      <c r="C142" s="25">
        <v>12</v>
      </c>
      <c r="D142" s="29">
        <f>SUMIFS(tblCleanOrders[Sales_USD],tblCleanOrders[Rep_ID],A142,tblCleanOrders[Year],B142,tblCleanOrders[Month],C142)</f>
        <v>10222.619999999999</v>
      </c>
    </row>
    <row r="143" spans="1:4" ht="15" customHeight="1" x14ac:dyDescent="0.3">
      <c r="A143" s="25">
        <v>321540</v>
      </c>
      <c r="B143" s="25">
        <v>2013</v>
      </c>
      <c r="C143" s="25">
        <v>12</v>
      </c>
      <c r="D143" s="29">
        <f>SUMIFS(tblCleanOrders[Sales_USD],tblCleanOrders[Rep_ID],A143,tblCleanOrders[Year],B143,tblCleanOrders[Month],C143)</f>
        <v>997.33</v>
      </c>
    </row>
    <row r="144" spans="1:4" ht="15" customHeight="1" x14ac:dyDescent="0.3">
      <c r="A144" s="25">
        <v>321540</v>
      </c>
      <c r="B144" s="25">
        <v>2014</v>
      </c>
      <c r="C144" s="25">
        <v>1</v>
      </c>
      <c r="D144" s="29">
        <f>SUMIFS(tblCleanOrders[Sales_USD],tblCleanOrders[Rep_ID],A144,tblCleanOrders[Year],B144,tblCleanOrders[Month],C144)</f>
        <v>1127</v>
      </c>
    </row>
    <row r="145" spans="1:4" ht="15" customHeight="1" x14ac:dyDescent="0.3">
      <c r="A145" s="25">
        <v>321540</v>
      </c>
      <c r="B145" s="25">
        <v>2014</v>
      </c>
      <c r="C145" s="25">
        <v>2</v>
      </c>
      <c r="D145" s="29">
        <f>SUMIFS(tblCleanOrders[Sales_USD],tblCleanOrders[Rep_ID],A145,tblCleanOrders[Year],B145,tblCleanOrders[Month],C145)</f>
        <v>851.82</v>
      </c>
    </row>
    <row r="146" spans="1:4" ht="15" customHeight="1" x14ac:dyDescent="0.3">
      <c r="A146" s="25">
        <v>321540</v>
      </c>
      <c r="B146" s="25">
        <v>2014</v>
      </c>
      <c r="C146" s="25">
        <v>3</v>
      </c>
      <c r="D146" s="29">
        <f>SUMIFS(tblCleanOrders[Sales_USD],tblCleanOrders[Rep_ID],A146,tblCleanOrders[Year],B146,tblCleanOrders[Month],C146)</f>
        <v>878.68</v>
      </c>
    </row>
    <row r="147" spans="1:4" ht="15" customHeight="1" x14ac:dyDescent="0.3">
      <c r="A147" s="25">
        <v>321540</v>
      </c>
      <c r="B147" s="25">
        <v>2014</v>
      </c>
      <c r="C147" s="25">
        <v>4</v>
      </c>
      <c r="D147" s="29">
        <f>SUMIFS(tblCleanOrders[Sales_USD],tblCleanOrders[Rep_ID],A147,tblCleanOrders[Year],B147,tblCleanOrders[Month],C147)</f>
        <v>876.11</v>
      </c>
    </row>
    <row r="148" spans="1:4" ht="15" customHeight="1" x14ac:dyDescent="0.3">
      <c r="A148" s="25">
        <v>321540</v>
      </c>
      <c r="B148" s="25">
        <v>2014</v>
      </c>
      <c r="C148" s="25">
        <v>5</v>
      </c>
      <c r="D148" s="29">
        <f>SUMIFS(tblCleanOrders[Sales_USD],tblCleanOrders[Rep_ID],A148,tblCleanOrders[Year],B148,tblCleanOrders[Month],C148)</f>
        <v>1300.6600000000001</v>
      </c>
    </row>
    <row r="149" spans="1:4" ht="15" customHeight="1" x14ac:dyDescent="0.3">
      <c r="A149" s="25">
        <v>321540</v>
      </c>
      <c r="B149" s="25">
        <v>2014</v>
      </c>
      <c r="C149" s="25">
        <v>6</v>
      </c>
      <c r="D149" s="29">
        <f>SUMIFS(tblCleanOrders[Sales_USD],tblCleanOrders[Rep_ID],A149,tblCleanOrders[Year],B149,tblCleanOrders[Month],C149)</f>
        <v>1384.7</v>
      </c>
    </row>
    <row r="150" spans="1:4" ht="15" customHeight="1" x14ac:dyDescent="0.3">
      <c r="A150" s="25">
        <v>321540</v>
      </c>
      <c r="B150" s="25">
        <v>2014</v>
      </c>
      <c r="C150" s="25">
        <v>7</v>
      </c>
      <c r="D150" s="29">
        <f>SUMIFS(tblCleanOrders[Sales_USD],tblCleanOrders[Rep_ID],A150,tblCleanOrders[Year],B150,tblCleanOrders[Month],C150)</f>
        <v>1049.76</v>
      </c>
    </row>
    <row r="151" spans="1:4" ht="15" customHeight="1" x14ac:dyDescent="0.3">
      <c r="A151" s="25">
        <v>321540</v>
      </c>
      <c r="B151" s="25">
        <v>2014</v>
      </c>
      <c r="C151" s="25">
        <v>8</v>
      </c>
      <c r="D151" s="29">
        <f>SUMIFS(tblCleanOrders[Sales_USD],tblCleanOrders[Rep_ID],A151,tblCleanOrders[Year],B151,tblCleanOrders[Month],C151)</f>
        <v>869.91</v>
      </c>
    </row>
    <row r="152" spans="1:4" ht="15" customHeight="1" x14ac:dyDescent="0.3">
      <c r="A152" s="25">
        <v>321540</v>
      </c>
      <c r="B152" s="25">
        <v>2014</v>
      </c>
      <c r="C152" s="25">
        <v>9</v>
      </c>
      <c r="D152" s="29">
        <f>SUMIFS(tblCleanOrders[Sales_USD],tblCleanOrders[Rep_ID],A152,tblCleanOrders[Year],B152,tblCleanOrders[Month],C152)</f>
        <v>1059.67</v>
      </c>
    </row>
    <row r="153" spans="1:4" ht="15" customHeight="1" x14ac:dyDescent="0.3">
      <c r="A153" s="25">
        <v>321540</v>
      </c>
      <c r="B153" s="25">
        <v>2014</v>
      </c>
      <c r="C153" s="25">
        <v>10</v>
      </c>
      <c r="D153" s="29">
        <f>SUMIFS(tblCleanOrders[Sales_USD],tblCleanOrders[Rep_ID],A153,tblCleanOrders[Year],B153,tblCleanOrders[Month],C153)</f>
        <v>814.29</v>
      </c>
    </row>
    <row r="154" spans="1:4" ht="15" customHeight="1" x14ac:dyDescent="0.3">
      <c r="A154" s="25">
        <v>321540</v>
      </c>
      <c r="B154" s="25">
        <v>2014</v>
      </c>
      <c r="C154" s="25">
        <v>11</v>
      </c>
      <c r="D154" s="29">
        <f>SUMIFS(tblCleanOrders[Sales_USD],tblCleanOrders[Rep_ID],A154,tblCleanOrders[Year],B154,tblCleanOrders[Month],C154)</f>
        <v>138.04</v>
      </c>
    </row>
    <row r="155" spans="1:4" ht="15" customHeight="1" x14ac:dyDescent="0.3">
      <c r="A155" s="25">
        <v>321540</v>
      </c>
      <c r="B155" s="25">
        <v>2014</v>
      </c>
      <c r="C155" s="25">
        <v>12</v>
      </c>
      <c r="D155" s="29">
        <f>SUMIFS(tblCleanOrders[Sales_USD],tblCleanOrders[Rep_ID],A155,tblCleanOrders[Year],B155,tblCleanOrders[Month],C155)</f>
        <v>3019.72</v>
      </c>
    </row>
    <row r="156" spans="1:4" ht="15" customHeight="1" x14ac:dyDescent="0.3">
      <c r="A156" s="25">
        <v>321540</v>
      </c>
      <c r="B156" s="25">
        <v>2015</v>
      </c>
      <c r="C156" s="25">
        <v>1</v>
      </c>
      <c r="D156" s="29">
        <f>SUMIFS(tblCleanOrders[Sales_USD],tblCleanOrders[Rep_ID],A156,tblCleanOrders[Year],B156,tblCleanOrders[Month],C156)</f>
        <v>1480.47</v>
      </c>
    </row>
    <row r="157" spans="1:4" ht="15" customHeight="1" x14ac:dyDescent="0.3">
      <c r="A157" s="25">
        <v>321540</v>
      </c>
      <c r="B157" s="25">
        <v>2015</v>
      </c>
      <c r="C157" s="25">
        <v>12</v>
      </c>
      <c r="D157" s="29">
        <f>SUMIFS(tblCleanOrders[Sales_USD],tblCleanOrders[Rep_ID],A157,tblCleanOrders[Year],B157,tblCleanOrders[Month],C157)</f>
        <v>2581.19</v>
      </c>
    </row>
    <row r="158" spans="1:4" ht="15" customHeight="1" x14ac:dyDescent="0.3">
      <c r="A158" s="25">
        <v>321540</v>
      </c>
      <c r="B158" s="25">
        <v>2016</v>
      </c>
      <c r="C158" s="25">
        <v>1</v>
      </c>
      <c r="D158" s="29">
        <f>SUMIFS(tblCleanOrders[Sales_USD],tblCleanOrders[Rep_ID],A158,tblCleanOrders[Year],B158,tblCleanOrders[Month],C158)</f>
        <v>2577.35</v>
      </c>
    </row>
    <row r="159" spans="1:4" ht="15" customHeight="1" x14ac:dyDescent="0.3">
      <c r="A159" s="25">
        <v>321540</v>
      </c>
      <c r="B159" s="25">
        <v>2016</v>
      </c>
      <c r="C159" s="25">
        <v>2</v>
      </c>
      <c r="D159" s="29">
        <f>SUMIFS(tblCleanOrders[Sales_USD],tblCleanOrders[Rep_ID],A159,tblCleanOrders[Year],B159,tblCleanOrders[Month],C159)</f>
        <v>2604.85</v>
      </c>
    </row>
    <row r="160" spans="1:4" ht="15" customHeight="1" x14ac:dyDescent="0.3">
      <c r="A160" s="25">
        <v>321540</v>
      </c>
      <c r="B160" s="25">
        <v>2016</v>
      </c>
      <c r="C160" s="25">
        <v>3</v>
      </c>
      <c r="D160" s="29">
        <f>SUMIFS(tblCleanOrders[Sales_USD],tblCleanOrders[Rep_ID],A160,tblCleanOrders[Year],B160,tblCleanOrders[Month],C160)</f>
        <v>5136.95</v>
      </c>
    </row>
    <row r="161" spans="1:4" ht="15" customHeight="1" x14ac:dyDescent="0.3">
      <c r="A161" s="25">
        <v>321540</v>
      </c>
      <c r="B161" s="25">
        <v>2016</v>
      </c>
      <c r="C161" s="25">
        <v>4</v>
      </c>
      <c r="D161" s="29">
        <f>SUMIFS(tblCleanOrders[Sales_USD],tblCleanOrders[Rep_ID],A161,tblCleanOrders[Year],B161,tblCleanOrders[Month],C161)</f>
        <v>2488.3000000000002</v>
      </c>
    </row>
    <row r="162" spans="1:4" ht="15" customHeight="1" x14ac:dyDescent="0.3">
      <c r="A162" s="25">
        <v>321540</v>
      </c>
      <c r="B162" s="25">
        <v>2016</v>
      </c>
      <c r="C162" s="25">
        <v>5</v>
      </c>
      <c r="D162" s="29">
        <f>SUMIFS(tblCleanOrders[Sales_USD],tblCleanOrders[Rep_ID],A162,tblCleanOrders[Year],B162,tblCleanOrders[Month],C162)</f>
        <v>2771.55</v>
      </c>
    </row>
    <row r="163" spans="1:4" ht="15" customHeight="1" x14ac:dyDescent="0.3">
      <c r="A163" s="25">
        <v>321540</v>
      </c>
      <c r="B163" s="25">
        <v>2016</v>
      </c>
      <c r="C163" s="25">
        <v>6</v>
      </c>
      <c r="D163" s="29">
        <f>SUMIFS(tblCleanOrders[Sales_USD],tblCleanOrders[Rep_ID],A163,tblCleanOrders[Year],B163,tblCleanOrders[Month],C163)</f>
        <v>2465.1</v>
      </c>
    </row>
    <row r="164" spans="1:4" ht="15" customHeight="1" x14ac:dyDescent="0.3">
      <c r="A164" s="25">
        <v>321540</v>
      </c>
      <c r="B164" s="25">
        <v>2016</v>
      </c>
      <c r="C164" s="25">
        <v>7</v>
      </c>
      <c r="D164" s="29">
        <f>SUMIFS(tblCleanOrders[Sales_USD],tblCleanOrders[Rep_ID],A164,tblCleanOrders[Year],B164,tblCleanOrders[Month],C164)</f>
        <v>2193.2199999999998</v>
      </c>
    </row>
    <row r="165" spans="1:4" ht="15" customHeight="1" x14ac:dyDescent="0.3">
      <c r="A165" s="25">
        <v>321540</v>
      </c>
      <c r="B165" s="25">
        <v>2016</v>
      </c>
      <c r="C165" s="25">
        <v>8</v>
      </c>
      <c r="D165" s="29">
        <f>SUMIFS(tblCleanOrders[Sales_USD],tblCleanOrders[Rep_ID],A165,tblCleanOrders[Year],B165,tblCleanOrders[Month],C165)</f>
        <v>5010.01</v>
      </c>
    </row>
    <row r="166" spans="1:4" ht="15" customHeight="1" x14ac:dyDescent="0.3">
      <c r="A166" s="25">
        <v>321540</v>
      </c>
      <c r="B166" s="25">
        <v>2016</v>
      </c>
      <c r="C166" s="25">
        <v>9</v>
      </c>
      <c r="D166" s="29">
        <f>SUMIFS(tblCleanOrders[Sales_USD],tblCleanOrders[Rep_ID],A166,tblCleanOrders[Year],B166,tblCleanOrders[Month],C166)</f>
        <v>2518.86</v>
      </c>
    </row>
    <row r="167" spans="1:4" ht="15" customHeight="1" x14ac:dyDescent="0.3">
      <c r="A167" s="25">
        <v>321540</v>
      </c>
      <c r="B167" s="25">
        <v>2016</v>
      </c>
      <c r="C167" s="25">
        <v>10</v>
      </c>
      <c r="D167" s="29">
        <f>SUMIFS(tblCleanOrders[Sales_USD],tblCleanOrders[Rep_ID],A167,tblCleanOrders[Year],B167,tblCleanOrders[Month],C167)</f>
        <v>9246.2200000000012</v>
      </c>
    </row>
    <row r="168" spans="1:4" ht="15" customHeight="1" x14ac:dyDescent="0.3">
      <c r="A168" s="25">
        <v>321540</v>
      </c>
      <c r="B168" s="25">
        <v>2016</v>
      </c>
      <c r="C168" s="25">
        <v>11</v>
      </c>
      <c r="D168" s="29">
        <f>SUMIFS(tblCleanOrders[Sales_USD],tblCleanOrders[Rep_ID],A168,tblCleanOrders[Year],B168,tblCleanOrders[Month],C168)</f>
        <v>7076.28</v>
      </c>
    </row>
    <row r="169" spans="1:4" ht="15" customHeight="1" x14ac:dyDescent="0.3">
      <c r="A169" s="25">
        <v>321540</v>
      </c>
      <c r="B169" s="25">
        <v>2016</v>
      </c>
      <c r="C169" s="25">
        <v>12</v>
      </c>
      <c r="D169" s="29">
        <f>SUMIFS(tblCleanOrders[Sales_USD],tblCleanOrders[Rep_ID],A169,tblCleanOrders[Year],B169,tblCleanOrders[Month],C169)</f>
        <v>6910.68</v>
      </c>
    </row>
    <row r="170" spans="1:4" ht="15" customHeight="1" x14ac:dyDescent="0.3">
      <c r="A170" s="25">
        <v>321550</v>
      </c>
      <c r="B170" s="25">
        <v>2014</v>
      </c>
      <c r="C170" s="25">
        <v>11</v>
      </c>
      <c r="D170" s="29">
        <f>SUMIFS(tblCleanOrders[Sales_USD],tblCleanOrders[Rep_ID],A170,tblCleanOrders[Year],B170,tblCleanOrders[Month],C170)</f>
        <v>2010.12</v>
      </c>
    </row>
    <row r="171" spans="1:4" ht="15" customHeight="1" x14ac:dyDescent="0.3">
      <c r="A171" s="25">
        <v>321550</v>
      </c>
      <c r="B171" s="25">
        <v>2014</v>
      </c>
      <c r="C171" s="25">
        <v>12</v>
      </c>
      <c r="D171" s="29">
        <f>SUMIFS(tblCleanOrders[Sales_USD],tblCleanOrders[Rep_ID],A171,tblCleanOrders[Year],B171,tblCleanOrders[Month],C171)</f>
        <v>1914.72</v>
      </c>
    </row>
    <row r="172" spans="1:4" ht="15" customHeight="1" x14ac:dyDescent="0.3">
      <c r="A172" s="25">
        <v>321550</v>
      </c>
      <c r="B172" s="25">
        <v>2015</v>
      </c>
      <c r="C172" s="25">
        <v>1</v>
      </c>
      <c r="D172" s="29">
        <f>SUMIFS(tblCleanOrders[Sales_USD],tblCleanOrders[Rep_ID],A172,tblCleanOrders[Year],B172,tblCleanOrders[Month],C172)</f>
        <v>2836.12</v>
      </c>
    </row>
    <row r="173" spans="1:4" ht="15" customHeight="1" x14ac:dyDescent="0.3">
      <c r="A173" s="25">
        <v>321550</v>
      </c>
      <c r="B173" s="25">
        <v>2015</v>
      </c>
      <c r="C173" s="25">
        <v>2</v>
      </c>
      <c r="D173" s="29">
        <f>SUMIFS(tblCleanOrders[Sales_USD],tblCleanOrders[Rep_ID],A173,tblCleanOrders[Year],B173,tblCleanOrders[Month],C173)</f>
        <v>1639.35</v>
      </c>
    </row>
    <row r="174" spans="1:4" ht="15" customHeight="1" x14ac:dyDescent="0.3">
      <c r="A174" s="25">
        <v>321550</v>
      </c>
      <c r="B174" s="25">
        <v>2015</v>
      </c>
      <c r="C174" s="25">
        <v>3</v>
      </c>
      <c r="D174" s="29">
        <f>SUMIFS(tblCleanOrders[Sales_USD],tblCleanOrders[Rep_ID],A174,tblCleanOrders[Year],B174,tblCleanOrders[Month],C174)</f>
        <v>5905.77</v>
      </c>
    </row>
    <row r="175" spans="1:4" ht="15" customHeight="1" x14ac:dyDescent="0.3">
      <c r="A175" s="25">
        <v>321550</v>
      </c>
      <c r="B175" s="25">
        <v>2015</v>
      </c>
      <c r="C175" s="25">
        <v>4</v>
      </c>
      <c r="D175" s="29">
        <f>SUMIFS(tblCleanOrders[Sales_USD],tblCleanOrders[Rep_ID],A175,tblCleanOrders[Year],B175,tblCleanOrders[Month],C175)</f>
        <v>1810.33</v>
      </c>
    </row>
    <row r="176" spans="1:4" ht="15" customHeight="1" x14ac:dyDescent="0.3">
      <c r="A176" s="25">
        <v>321550</v>
      </c>
      <c r="B176" s="25">
        <v>2015</v>
      </c>
      <c r="C176" s="25">
        <v>5</v>
      </c>
      <c r="D176" s="29">
        <f>SUMIFS(tblCleanOrders[Sales_USD],tblCleanOrders[Rep_ID],A176,tblCleanOrders[Year],B176,tblCleanOrders[Month],C176)</f>
        <v>1851.48</v>
      </c>
    </row>
    <row r="177" spans="1:4" ht="15" customHeight="1" x14ac:dyDescent="0.3">
      <c r="A177" s="25">
        <v>321550</v>
      </c>
      <c r="B177" s="25">
        <v>2015</v>
      </c>
      <c r="C177" s="25">
        <v>6</v>
      </c>
      <c r="D177" s="29">
        <f>SUMIFS(tblCleanOrders[Sales_USD],tblCleanOrders[Rep_ID],A177,tblCleanOrders[Year],B177,tblCleanOrders[Month],C177)</f>
        <v>2387.08</v>
      </c>
    </row>
    <row r="178" spans="1:4" ht="15" customHeight="1" x14ac:dyDescent="0.3">
      <c r="A178" s="25">
        <v>321550</v>
      </c>
      <c r="B178" s="25">
        <v>2015</v>
      </c>
      <c r="C178" s="25">
        <v>7</v>
      </c>
      <c r="D178" s="29">
        <f>SUMIFS(tblCleanOrders[Sales_USD],tblCleanOrders[Rep_ID],A178,tblCleanOrders[Year],B178,tblCleanOrders[Month],C178)</f>
        <v>1757.28</v>
      </c>
    </row>
    <row r="179" spans="1:4" ht="15" customHeight="1" x14ac:dyDescent="0.3">
      <c r="A179" s="25">
        <v>321550</v>
      </c>
      <c r="B179" s="25">
        <v>2015</v>
      </c>
      <c r="C179" s="25">
        <v>8</v>
      </c>
      <c r="D179" s="29">
        <f>SUMIFS(tblCleanOrders[Sales_USD],tblCleanOrders[Rep_ID],A179,tblCleanOrders[Year],B179,tblCleanOrders[Month],C179)</f>
        <v>3978.01</v>
      </c>
    </row>
    <row r="180" spans="1:4" ht="15" customHeight="1" x14ac:dyDescent="0.3">
      <c r="A180" s="25">
        <v>321550</v>
      </c>
      <c r="B180" s="25">
        <v>2015</v>
      </c>
      <c r="C180" s="25">
        <v>9</v>
      </c>
      <c r="D180" s="29">
        <f>SUMIFS(tblCleanOrders[Sales_USD],tblCleanOrders[Rep_ID],A180,tblCleanOrders[Year],B180,tblCleanOrders[Month],C180)</f>
        <v>1554.43</v>
      </c>
    </row>
    <row r="181" spans="1:4" ht="15" customHeight="1" x14ac:dyDescent="0.3">
      <c r="A181" s="25">
        <v>321550</v>
      </c>
      <c r="B181" s="25">
        <v>2015</v>
      </c>
      <c r="C181" s="25">
        <v>10</v>
      </c>
      <c r="D181" s="29">
        <f>SUMIFS(tblCleanOrders[Sales_USD],tblCleanOrders[Rep_ID],A181,tblCleanOrders[Year],B181,tblCleanOrders[Month],C181)</f>
        <v>4413.6100000000006</v>
      </c>
    </row>
    <row r="182" spans="1:4" ht="15" customHeight="1" x14ac:dyDescent="0.3">
      <c r="A182" s="25">
        <v>321550</v>
      </c>
      <c r="B182" s="25">
        <v>2015</v>
      </c>
      <c r="C182" s="25">
        <v>11</v>
      </c>
      <c r="D182" s="29">
        <f>SUMIFS(tblCleanOrders[Sales_USD],tblCleanOrders[Rep_ID],A182,tblCleanOrders[Year],B182,tblCleanOrders[Month],C182)</f>
        <v>4872.97</v>
      </c>
    </row>
    <row r="183" spans="1:4" ht="15" customHeight="1" x14ac:dyDescent="0.3">
      <c r="A183" s="25">
        <v>321550</v>
      </c>
      <c r="B183" s="25">
        <v>2015</v>
      </c>
      <c r="C183" s="25">
        <v>12</v>
      </c>
      <c r="D183" s="29">
        <f>SUMIFS(tblCleanOrders[Sales_USD],tblCleanOrders[Rep_ID],A183,tblCleanOrders[Year],B183,tblCleanOrders[Month],C183)</f>
        <v>4981.72</v>
      </c>
    </row>
    <row r="184" spans="1:4" ht="15" customHeight="1" x14ac:dyDescent="0.3">
      <c r="A184" s="25">
        <v>321550</v>
      </c>
      <c r="B184" s="25">
        <v>2016</v>
      </c>
      <c r="C184" s="25">
        <v>1</v>
      </c>
      <c r="D184" s="29">
        <f>SUMIFS(tblCleanOrders[Sales_USD],tblCleanOrders[Rep_ID],A184,tblCleanOrders[Year],B184,tblCleanOrders[Month],C184)</f>
        <v>4377.74</v>
      </c>
    </row>
    <row r="185" spans="1:4" ht="15" customHeight="1" x14ac:dyDescent="0.3">
      <c r="A185" s="25">
        <v>321550</v>
      </c>
      <c r="B185" s="25">
        <v>2016</v>
      </c>
      <c r="C185" s="25">
        <v>2</v>
      </c>
      <c r="D185" s="29">
        <f>SUMIFS(tblCleanOrders[Sales_USD],tblCleanOrders[Rep_ID],A185,tblCleanOrders[Year],B185,tblCleanOrders[Month],C185)</f>
        <v>3264</v>
      </c>
    </row>
    <row r="186" spans="1:4" ht="15" customHeight="1" x14ac:dyDescent="0.3">
      <c r="A186" s="25">
        <v>321550</v>
      </c>
      <c r="B186" s="25">
        <v>2016</v>
      </c>
      <c r="C186" s="25">
        <v>3</v>
      </c>
      <c r="D186" s="29">
        <f>SUMIFS(tblCleanOrders[Sales_USD],tblCleanOrders[Rep_ID],A186,tblCleanOrders[Year],B186,tblCleanOrders[Month],C186)</f>
        <v>5051.96</v>
      </c>
    </row>
    <row r="187" spans="1:4" ht="15" customHeight="1" x14ac:dyDescent="0.3">
      <c r="A187" s="25">
        <v>321550</v>
      </c>
      <c r="B187" s="25">
        <v>2016</v>
      </c>
      <c r="C187" s="25">
        <v>4</v>
      </c>
      <c r="D187" s="29">
        <f>SUMIFS(tblCleanOrders[Sales_USD],tblCleanOrders[Rep_ID],A187,tblCleanOrders[Year],B187,tblCleanOrders[Month],C187)</f>
        <v>4825.3900000000003</v>
      </c>
    </row>
    <row r="188" spans="1:4" ht="15" customHeight="1" x14ac:dyDescent="0.3">
      <c r="A188" s="25">
        <v>321550</v>
      </c>
      <c r="B188" s="25">
        <v>2016</v>
      </c>
      <c r="C188" s="25">
        <v>5</v>
      </c>
      <c r="D188" s="29">
        <f>SUMIFS(tblCleanOrders[Sales_USD],tblCleanOrders[Rep_ID],A188,tblCleanOrders[Year],B188,tblCleanOrders[Month],C188)</f>
        <v>4391.17</v>
      </c>
    </row>
    <row r="189" spans="1:4" ht="15" customHeight="1" x14ac:dyDescent="0.3">
      <c r="A189" s="25">
        <v>321550</v>
      </c>
      <c r="B189" s="25">
        <v>2016</v>
      </c>
      <c r="C189" s="25">
        <v>6</v>
      </c>
      <c r="D189" s="29">
        <f>SUMIFS(tblCleanOrders[Sales_USD],tblCleanOrders[Rep_ID],A189,tblCleanOrders[Year],B189,tblCleanOrders[Month],C189)</f>
        <v>1924.69</v>
      </c>
    </row>
    <row r="190" spans="1:4" ht="15" customHeight="1" x14ac:dyDescent="0.3">
      <c r="A190" s="25">
        <v>321550</v>
      </c>
      <c r="B190" s="25">
        <v>2016</v>
      </c>
      <c r="C190" s="25">
        <v>7</v>
      </c>
      <c r="D190" s="29">
        <f>SUMIFS(tblCleanOrders[Sales_USD],tblCleanOrders[Rep_ID],A190,tblCleanOrders[Year],B190,tblCleanOrders[Month],C190)</f>
        <v>2048.67</v>
      </c>
    </row>
    <row r="191" spans="1:4" ht="15" customHeight="1" x14ac:dyDescent="0.3">
      <c r="A191" s="25">
        <v>321550</v>
      </c>
      <c r="B191" s="25">
        <v>2016</v>
      </c>
      <c r="C191" s="25">
        <v>8</v>
      </c>
      <c r="D191" s="29">
        <f>SUMIFS(tblCleanOrders[Sales_USD],tblCleanOrders[Rep_ID],A191,tblCleanOrders[Year],B191,tblCleanOrders[Month],C191)</f>
        <v>4659.99</v>
      </c>
    </row>
    <row r="192" spans="1:4" ht="15" customHeight="1" x14ac:dyDescent="0.3">
      <c r="A192" s="25">
        <v>321550</v>
      </c>
      <c r="B192" s="25">
        <v>2016</v>
      </c>
      <c r="C192" s="25">
        <v>9</v>
      </c>
      <c r="D192" s="29">
        <f>SUMIFS(tblCleanOrders[Sales_USD],tblCleanOrders[Rep_ID],A192,tblCleanOrders[Year],B192,tblCleanOrders[Month],C192)</f>
        <v>4450.8900000000003</v>
      </c>
    </row>
    <row r="193" spans="1:4" ht="15" customHeight="1" x14ac:dyDescent="0.3">
      <c r="A193" s="25">
        <v>321550</v>
      </c>
      <c r="B193" s="25">
        <v>2016</v>
      </c>
      <c r="C193" s="25">
        <v>10</v>
      </c>
      <c r="D193" s="29">
        <f>SUMIFS(tblCleanOrders[Sales_USD],tblCleanOrders[Rep_ID],A193,tblCleanOrders[Year],B193,tblCleanOrders[Month],C193)</f>
        <v>7852.1400000000012</v>
      </c>
    </row>
    <row r="194" spans="1:4" ht="15" customHeight="1" x14ac:dyDescent="0.3">
      <c r="A194" s="25">
        <v>321550</v>
      </c>
      <c r="B194" s="25">
        <v>2016</v>
      </c>
      <c r="C194" s="25">
        <v>11</v>
      </c>
      <c r="D194" s="29">
        <f>SUMIFS(tblCleanOrders[Sales_USD],tblCleanOrders[Rep_ID],A194,tblCleanOrders[Year],B194,tblCleanOrders[Month],C194)</f>
        <v>4413.66</v>
      </c>
    </row>
    <row r="195" spans="1:4" ht="15" customHeight="1" x14ac:dyDescent="0.3">
      <c r="A195" s="25">
        <v>321550</v>
      </c>
      <c r="B195" s="25">
        <v>2016</v>
      </c>
      <c r="C195" s="25">
        <v>12</v>
      </c>
      <c r="D195" s="29">
        <f>SUMIFS(tblCleanOrders[Sales_USD],tblCleanOrders[Rep_ID],A195,tblCleanOrders[Year],B195,tblCleanOrders[Month],C195)</f>
        <v>4704.43</v>
      </c>
    </row>
    <row r="196" spans="1:4" ht="15" customHeight="1" x14ac:dyDescent="0.3">
      <c r="A196" s="25">
        <v>321550</v>
      </c>
      <c r="B196" s="25">
        <v>2017</v>
      </c>
      <c r="C196" s="25">
        <v>1</v>
      </c>
      <c r="D196" s="29">
        <f>SUMIFS(tblCleanOrders[Sales_USD],tblCleanOrders[Rep_ID],A196,tblCleanOrders[Year],B196,tblCleanOrders[Month],C196)</f>
        <v>967.31</v>
      </c>
    </row>
    <row r="197" spans="1:4" ht="15" customHeight="1" x14ac:dyDescent="0.3">
      <c r="A197" s="25">
        <v>321560</v>
      </c>
      <c r="B197" s="25">
        <v>2013</v>
      </c>
      <c r="C197" s="25">
        <v>12</v>
      </c>
      <c r="D197" s="29">
        <f>SUMIFS(tblCleanOrders[Sales_USD],tblCleanOrders[Rep_ID],A197,tblCleanOrders[Year],B197,tblCleanOrders[Month],C197)</f>
        <v>1228.72</v>
      </c>
    </row>
    <row r="198" spans="1:4" ht="15" customHeight="1" x14ac:dyDescent="0.3">
      <c r="A198" s="25">
        <v>321560</v>
      </c>
      <c r="B198" s="25">
        <v>2014</v>
      </c>
      <c r="C198" s="25">
        <v>1</v>
      </c>
      <c r="D198" s="29">
        <f>SUMIFS(tblCleanOrders[Sales_USD],tblCleanOrders[Rep_ID],A198,tblCleanOrders[Year],B198,tblCleanOrders[Month],C198)</f>
        <v>743.51</v>
      </c>
    </row>
    <row r="199" spans="1:4" ht="15" customHeight="1" x14ac:dyDescent="0.3">
      <c r="A199" s="25">
        <v>321560</v>
      </c>
      <c r="B199" s="25">
        <v>2014</v>
      </c>
      <c r="C199" s="25">
        <v>2</v>
      </c>
      <c r="D199" s="29">
        <f>SUMIFS(tblCleanOrders[Sales_USD],tblCleanOrders[Rep_ID],A199,tblCleanOrders[Year],B199,tblCleanOrders[Month],C199)</f>
        <v>882.9</v>
      </c>
    </row>
    <row r="200" spans="1:4" ht="15" customHeight="1" x14ac:dyDescent="0.3">
      <c r="A200" s="25">
        <v>321560</v>
      </c>
      <c r="B200" s="25">
        <v>2014</v>
      </c>
      <c r="C200" s="25">
        <v>3</v>
      </c>
      <c r="D200" s="29">
        <f>SUMIFS(tblCleanOrders[Sales_USD],tblCleanOrders[Rep_ID],A200,tblCleanOrders[Year],B200,tblCleanOrders[Month],C200)</f>
        <v>1034.57</v>
      </c>
    </row>
    <row r="201" spans="1:4" ht="15" customHeight="1" x14ac:dyDescent="0.3">
      <c r="A201" s="25">
        <v>321560</v>
      </c>
      <c r="B201" s="25">
        <v>2014</v>
      </c>
      <c r="C201" s="25">
        <v>4</v>
      </c>
      <c r="D201" s="29">
        <f>SUMIFS(tblCleanOrders[Sales_USD],tblCleanOrders[Rep_ID],A201,tblCleanOrders[Year],B201,tblCleanOrders[Month],C201)</f>
        <v>1505.17</v>
      </c>
    </row>
    <row r="202" spans="1:4" ht="15" customHeight="1" x14ac:dyDescent="0.3">
      <c r="A202" s="25">
        <v>321560</v>
      </c>
      <c r="B202" s="25">
        <v>2014</v>
      </c>
      <c r="C202" s="25">
        <v>5</v>
      </c>
      <c r="D202" s="29">
        <f>SUMIFS(tblCleanOrders[Sales_USD],tblCleanOrders[Rep_ID],A202,tblCleanOrders[Year],B202,tblCleanOrders[Month],C202)</f>
        <v>0</v>
      </c>
    </row>
    <row r="203" spans="1:4" ht="15" customHeight="1" x14ac:dyDescent="0.3">
      <c r="A203" s="25">
        <v>321560</v>
      </c>
      <c r="B203" s="25">
        <v>2014</v>
      </c>
      <c r="C203" s="25">
        <v>7</v>
      </c>
      <c r="D203" s="29">
        <f>SUMIFS(tblCleanOrders[Sales_USD],tblCleanOrders[Rep_ID],A203,tblCleanOrders[Year],B203,tblCleanOrders[Month],C203)</f>
        <v>996.28</v>
      </c>
    </row>
    <row r="204" spans="1:4" ht="15" customHeight="1" x14ac:dyDescent="0.3">
      <c r="A204" s="25">
        <v>321560</v>
      </c>
      <c r="B204" s="25">
        <v>2014</v>
      </c>
      <c r="C204" s="25">
        <v>8</v>
      </c>
      <c r="D204" s="29">
        <f>SUMIFS(tblCleanOrders[Sales_USD],tblCleanOrders[Rep_ID],A204,tblCleanOrders[Year],B204,tblCleanOrders[Month],C204)</f>
        <v>763.47</v>
      </c>
    </row>
    <row r="205" spans="1:4" ht="15" customHeight="1" x14ac:dyDescent="0.3">
      <c r="A205" s="25">
        <v>321560</v>
      </c>
      <c r="B205" s="25">
        <v>2014</v>
      </c>
      <c r="C205" s="25">
        <v>9</v>
      </c>
      <c r="D205" s="29">
        <f>SUMIFS(tblCleanOrders[Sales_USD],tblCleanOrders[Rep_ID],A205,tblCleanOrders[Year],B205,tblCleanOrders[Month],C205)</f>
        <v>927.64</v>
      </c>
    </row>
    <row r="206" spans="1:4" ht="15" customHeight="1" x14ac:dyDescent="0.3">
      <c r="A206" s="25">
        <v>321560</v>
      </c>
      <c r="B206" s="25">
        <v>2014</v>
      </c>
      <c r="C206" s="25">
        <v>10</v>
      </c>
      <c r="D206" s="29">
        <f>SUMIFS(tblCleanOrders[Sales_USD],tblCleanOrders[Rep_ID],A206,tblCleanOrders[Year],B206,tblCleanOrders[Month],C206)</f>
        <v>1045.0899999999999</v>
      </c>
    </row>
    <row r="207" spans="1:4" ht="15" customHeight="1" x14ac:dyDescent="0.3">
      <c r="A207" s="25">
        <v>321560</v>
      </c>
      <c r="B207" s="25">
        <v>2014</v>
      </c>
      <c r="C207" s="25">
        <v>11</v>
      </c>
      <c r="D207" s="29">
        <f>SUMIFS(tblCleanOrders[Sales_USD],tblCleanOrders[Rep_ID],A207,tblCleanOrders[Year],B207,tblCleanOrders[Month],C207)</f>
        <v>748.5</v>
      </c>
    </row>
    <row r="208" spans="1:4" ht="15" customHeight="1" x14ac:dyDescent="0.3">
      <c r="A208" s="25">
        <v>321560</v>
      </c>
      <c r="B208" s="25">
        <v>2014</v>
      </c>
      <c r="C208" s="25">
        <v>12</v>
      </c>
      <c r="D208" s="29">
        <f>SUMIFS(tblCleanOrders[Sales_USD],tblCleanOrders[Rep_ID],A208,tblCleanOrders[Year],B208,tblCleanOrders[Month],C208)</f>
        <v>1223.5899999999999</v>
      </c>
    </row>
    <row r="209" spans="1:4" ht="15" customHeight="1" x14ac:dyDescent="0.3">
      <c r="A209" s="25">
        <v>321560</v>
      </c>
      <c r="B209" s="25">
        <v>2015</v>
      </c>
      <c r="C209" s="25">
        <v>1</v>
      </c>
      <c r="D209" s="29">
        <f>SUMIFS(tblCleanOrders[Sales_USD],tblCleanOrders[Rep_ID],A209,tblCleanOrders[Year],B209,tblCleanOrders[Month],C209)</f>
        <v>1120.08</v>
      </c>
    </row>
    <row r="210" spans="1:4" ht="15" customHeight="1" x14ac:dyDescent="0.3">
      <c r="A210" s="25">
        <v>321560</v>
      </c>
      <c r="B210" s="25">
        <v>2015</v>
      </c>
      <c r="C210" s="25">
        <v>2</v>
      </c>
      <c r="D210" s="29">
        <f>SUMIFS(tblCleanOrders[Sales_USD],tblCleanOrders[Rep_ID],A210,tblCleanOrders[Year],B210,tblCleanOrders[Month],C210)</f>
        <v>2827.87</v>
      </c>
    </row>
    <row r="211" spans="1:4" ht="15" customHeight="1" x14ac:dyDescent="0.3">
      <c r="A211" s="25">
        <v>321560</v>
      </c>
      <c r="B211" s="25">
        <v>2015</v>
      </c>
      <c r="C211" s="25">
        <v>3</v>
      </c>
      <c r="D211" s="29">
        <f>SUMIFS(tblCleanOrders[Sales_USD],tblCleanOrders[Rep_ID],A211,tblCleanOrders[Year],B211,tblCleanOrders[Month],C211)</f>
        <v>1017.75</v>
      </c>
    </row>
    <row r="212" spans="1:4" ht="15" customHeight="1" x14ac:dyDescent="0.3">
      <c r="A212" s="25">
        <v>321560</v>
      </c>
      <c r="B212" s="25">
        <v>2015</v>
      </c>
      <c r="C212" s="25">
        <v>4</v>
      </c>
      <c r="D212" s="29">
        <f>SUMIFS(tblCleanOrders[Sales_USD],tblCleanOrders[Rep_ID],A212,tblCleanOrders[Year],B212,tblCleanOrders[Month],C212)</f>
        <v>1076.44</v>
      </c>
    </row>
    <row r="213" spans="1:4" ht="15" customHeight="1" x14ac:dyDescent="0.3">
      <c r="A213" s="25">
        <v>321560</v>
      </c>
      <c r="B213" s="25">
        <v>2015</v>
      </c>
      <c r="C213" s="25">
        <v>8</v>
      </c>
      <c r="D213" s="29">
        <f>SUMIFS(tblCleanOrders[Sales_USD],tblCleanOrders[Rep_ID],A213,tblCleanOrders[Year],B213,tblCleanOrders[Month],C213)</f>
        <v>849.07</v>
      </c>
    </row>
    <row r="214" spans="1:4" ht="15" customHeight="1" x14ac:dyDescent="0.3">
      <c r="A214" s="25">
        <v>321560</v>
      </c>
      <c r="B214" s="25">
        <v>2015</v>
      </c>
      <c r="C214" s="25">
        <v>9</v>
      </c>
      <c r="D214" s="29">
        <f>SUMIFS(tblCleanOrders[Sales_USD],tblCleanOrders[Rep_ID],A214,tblCleanOrders[Year],B214,tblCleanOrders[Month],C214)</f>
        <v>753.49</v>
      </c>
    </row>
    <row r="215" spans="1:4" ht="15" customHeight="1" x14ac:dyDescent="0.3">
      <c r="A215" s="25">
        <v>321560</v>
      </c>
      <c r="B215" s="25">
        <v>2015</v>
      </c>
      <c r="C215" s="25">
        <v>10</v>
      </c>
      <c r="D215" s="29">
        <f>SUMIFS(tblCleanOrders[Sales_USD],tblCleanOrders[Rep_ID],A215,tblCleanOrders[Year],B215,tblCleanOrders[Month],C215)</f>
        <v>1613.57</v>
      </c>
    </row>
    <row r="216" spans="1:4" ht="15" customHeight="1" x14ac:dyDescent="0.3">
      <c r="A216" s="25">
        <v>321560</v>
      </c>
      <c r="B216" s="25">
        <v>2015</v>
      </c>
      <c r="C216" s="25">
        <v>11</v>
      </c>
      <c r="D216" s="29">
        <f>SUMIFS(tblCleanOrders[Sales_USD],tblCleanOrders[Rep_ID],A216,tblCleanOrders[Year],B216,tblCleanOrders[Month],C216)</f>
        <v>1918.84</v>
      </c>
    </row>
    <row r="217" spans="1:4" ht="15" customHeight="1" x14ac:dyDescent="0.3">
      <c r="A217" s="25">
        <v>321560</v>
      </c>
      <c r="B217" s="25">
        <v>2015</v>
      </c>
      <c r="C217" s="25">
        <v>12</v>
      </c>
      <c r="D217" s="29">
        <f>SUMIFS(tblCleanOrders[Sales_USD],tblCleanOrders[Rep_ID],A217,tblCleanOrders[Year],B217,tblCleanOrders[Month],C217)</f>
        <v>987.43</v>
      </c>
    </row>
    <row r="218" spans="1:4" ht="15" customHeight="1" x14ac:dyDescent="0.3">
      <c r="A218" s="25">
        <v>321560</v>
      </c>
      <c r="B218" s="25">
        <v>2016</v>
      </c>
      <c r="C218" s="25">
        <v>1</v>
      </c>
      <c r="D218" s="29">
        <f>SUMIFS(tblCleanOrders[Sales_USD],tblCleanOrders[Rep_ID],A218,tblCleanOrders[Year],B218,tblCleanOrders[Month],C218)</f>
        <v>850.9</v>
      </c>
    </row>
    <row r="219" spans="1:4" ht="15" customHeight="1" x14ac:dyDescent="0.3">
      <c r="A219" s="25">
        <v>321560</v>
      </c>
      <c r="B219" s="25">
        <v>2016</v>
      </c>
      <c r="C219" s="25">
        <v>3</v>
      </c>
      <c r="D219" s="29">
        <f>SUMIFS(tblCleanOrders[Sales_USD],tblCleanOrders[Rep_ID],A219,tblCleanOrders[Year],B219,tblCleanOrders[Month],C219)</f>
        <v>1271.9000000000001</v>
      </c>
    </row>
    <row r="220" spans="1:4" ht="15" customHeight="1" x14ac:dyDescent="0.3">
      <c r="A220" s="25">
        <v>321560</v>
      </c>
      <c r="B220" s="25">
        <v>2016</v>
      </c>
      <c r="C220" s="25">
        <v>4</v>
      </c>
      <c r="D220" s="29">
        <f>SUMIFS(tblCleanOrders[Sales_USD],tblCleanOrders[Rep_ID],A220,tblCleanOrders[Year],B220,tblCleanOrders[Month],C220)</f>
        <v>985.64</v>
      </c>
    </row>
    <row r="221" spans="1:4" ht="15" customHeight="1" x14ac:dyDescent="0.3">
      <c r="A221" s="25">
        <v>321560</v>
      </c>
      <c r="B221" s="25">
        <v>2016</v>
      </c>
      <c r="C221" s="25">
        <v>5</v>
      </c>
      <c r="D221" s="29">
        <f>SUMIFS(tblCleanOrders[Sales_USD],tblCleanOrders[Rep_ID],A221,tblCleanOrders[Year],B221,tblCleanOrders[Month],C221)</f>
        <v>1385.83</v>
      </c>
    </row>
    <row r="222" spans="1:4" ht="15" customHeight="1" x14ac:dyDescent="0.3">
      <c r="A222" s="25">
        <v>321560</v>
      </c>
      <c r="B222" s="25">
        <v>2016</v>
      </c>
      <c r="C222" s="25">
        <v>6</v>
      </c>
      <c r="D222" s="29">
        <f>SUMIFS(tblCleanOrders[Sales_USD],tblCleanOrders[Rep_ID],A222,tblCleanOrders[Year],B222,tblCleanOrders[Month],C222)</f>
        <v>900.92</v>
      </c>
    </row>
    <row r="223" spans="1:4" ht="15" customHeight="1" x14ac:dyDescent="0.3">
      <c r="A223" s="25">
        <v>321560</v>
      </c>
      <c r="B223" s="25">
        <v>2016</v>
      </c>
      <c r="C223" s="25">
        <v>7</v>
      </c>
      <c r="D223" s="29">
        <f>SUMIFS(tblCleanOrders[Sales_USD],tblCleanOrders[Rep_ID],A223,tblCleanOrders[Year],B223,tblCleanOrders[Month],C223)</f>
        <v>1126.96</v>
      </c>
    </row>
    <row r="224" spans="1:4" ht="15" customHeight="1" x14ac:dyDescent="0.3">
      <c r="A224" s="25">
        <v>321560</v>
      </c>
      <c r="B224" s="25">
        <v>2016</v>
      </c>
      <c r="C224" s="25">
        <v>8</v>
      </c>
      <c r="D224" s="29">
        <f>SUMIFS(tblCleanOrders[Sales_USD],tblCleanOrders[Rep_ID],A224,tblCleanOrders[Year],B224,tblCleanOrders[Month],C224)</f>
        <v>937.02</v>
      </c>
    </row>
    <row r="225" spans="1:4" ht="15" customHeight="1" x14ac:dyDescent="0.3">
      <c r="A225" s="25">
        <v>321560</v>
      </c>
      <c r="B225" s="25">
        <v>2016</v>
      </c>
      <c r="C225" s="25">
        <v>9</v>
      </c>
      <c r="D225" s="29">
        <f>SUMIFS(tblCleanOrders[Sales_USD],tblCleanOrders[Rep_ID],A225,tblCleanOrders[Year],B225,tblCleanOrders[Month],C225)</f>
        <v>510.93</v>
      </c>
    </row>
    <row r="226" spans="1:4" ht="15" customHeight="1" x14ac:dyDescent="0.3">
      <c r="A226" s="25">
        <v>321560</v>
      </c>
      <c r="B226" s="25">
        <v>2016</v>
      </c>
      <c r="C226" s="25">
        <v>10</v>
      </c>
      <c r="D226" s="29">
        <f>SUMIFS(tblCleanOrders[Sales_USD],tblCleanOrders[Rep_ID],A226,tblCleanOrders[Year],B226,tblCleanOrders[Month],C226)</f>
        <v>2699.62</v>
      </c>
    </row>
    <row r="227" spans="1:4" ht="15" customHeight="1" x14ac:dyDescent="0.3">
      <c r="A227" s="25">
        <v>321560</v>
      </c>
      <c r="B227" s="25">
        <v>2016</v>
      </c>
      <c r="C227" s="25">
        <v>11</v>
      </c>
      <c r="D227" s="29">
        <f>SUMIFS(tblCleanOrders[Sales_USD],tblCleanOrders[Rep_ID],A227,tblCleanOrders[Year],B227,tblCleanOrders[Month],C227)</f>
        <v>2203.9499999999998</v>
      </c>
    </row>
    <row r="228" spans="1:4" ht="15" customHeight="1" x14ac:dyDescent="0.3">
      <c r="A228" s="25">
        <v>321560</v>
      </c>
      <c r="B228" s="25">
        <v>2016</v>
      </c>
      <c r="C228" s="25">
        <v>12</v>
      </c>
      <c r="D228" s="29">
        <f>SUMIFS(tblCleanOrders[Sales_USD],tblCleanOrders[Rep_ID],A228,tblCleanOrders[Year],B228,tblCleanOrders[Month],C228)</f>
        <v>3700.44</v>
      </c>
    </row>
    <row r="229" spans="1:4" ht="15" customHeight="1" x14ac:dyDescent="0.3">
      <c r="A229" s="25">
        <v>321560</v>
      </c>
      <c r="B229" s="25">
        <v>2017</v>
      </c>
      <c r="C229" s="25">
        <v>1</v>
      </c>
      <c r="D229" s="29">
        <f>SUMIFS(tblCleanOrders[Sales_USD],tblCleanOrders[Rep_ID],A229,tblCleanOrders[Year],B229,tblCleanOrders[Month],C229)</f>
        <v>1036.57</v>
      </c>
    </row>
    <row r="230" spans="1:4" ht="15" customHeight="1" x14ac:dyDescent="0.3">
      <c r="A230" s="25">
        <v>321570</v>
      </c>
      <c r="B230" s="25">
        <v>2013</v>
      </c>
      <c r="C230" s="25">
        <v>12</v>
      </c>
      <c r="D230" s="29">
        <f>SUMIFS(tblCleanOrders[Sales_USD],tblCleanOrders[Rep_ID],A230,tblCleanOrders[Year],B230,tblCleanOrders[Month],C230)</f>
        <v>3001.85</v>
      </c>
    </row>
    <row r="231" spans="1:4" ht="15" customHeight="1" x14ac:dyDescent="0.3">
      <c r="A231" s="25">
        <v>321570</v>
      </c>
      <c r="B231" s="25">
        <v>2014</v>
      </c>
      <c r="C231" s="25">
        <v>1</v>
      </c>
      <c r="D231" s="29">
        <f>SUMIFS(tblCleanOrders[Sales_USD],tblCleanOrders[Rep_ID],A231,tblCleanOrders[Year],B231,tblCleanOrders[Month],C231)</f>
        <v>2554.9499999999998</v>
      </c>
    </row>
    <row r="232" spans="1:4" ht="15" customHeight="1" x14ac:dyDescent="0.3">
      <c r="A232" s="25">
        <v>321570</v>
      </c>
      <c r="B232" s="25">
        <v>2014</v>
      </c>
      <c r="C232" s="25">
        <v>2</v>
      </c>
      <c r="D232" s="29">
        <f>SUMIFS(tblCleanOrders[Sales_USD],tblCleanOrders[Rep_ID],A232,tblCleanOrders[Year],B232,tblCleanOrders[Month],C232)</f>
        <v>4400.46</v>
      </c>
    </row>
    <row r="233" spans="1:4" ht="15" customHeight="1" x14ac:dyDescent="0.3">
      <c r="A233" s="25">
        <v>321570</v>
      </c>
      <c r="B233" s="25">
        <v>2014</v>
      </c>
      <c r="C233" s="25">
        <v>3</v>
      </c>
      <c r="D233" s="29">
        <f>SUMIFS(tblCleanOrders[Sales_USD],tblCleanOrders[Rep_ID],A233,tblCleanOrders[Year],B233,tblCleanOrders[Month],C233)</f>
        <v>5338.72</v>
      </c>
    </row>
    <row r="234" spans="1:4" ht="15" customHeight="1" x14ac:dyDescent="0.3">
      <c r="A234" s="25">
        <v>321570</v>
      </c>
      <c r="B234" s="25">
        <v>2014</v>
      </c>
      <c r="C234" s="25">
        <v>4</v>
      </c>
      <c r="D234" s="29">
        <f>SUMIFS(tblCleanOrders[Sales_USD],tblCleanOrders[Rep_ID],A234,tblCleanOrders[Year],B234,tblCleanOrders[Month],C234)</f>
        <v>1405.5</v>
      </c>
    </row>
    <row r="235" spans="1:4" ht="15" customHeight="1" x14ac:dyDescent="0.3">
      <c r="A235" s="25">
        <v>321570</v>
      </c>
      <c r="B235" s="25">
        <v>2014</v>
      </c>
      <c r="C235" s="25">
        <v>5</v>
      </c>
      <c r="D235" s="29">
        <f>SUMIFS(tblCleanOrders[Sales_USD],tblCleanOrders[Rep_ID],A235,tblCleanOrders[Year],B235,tblCleanOrders[Month],C235)</f>
        <v>5921.2</v>
      </c>
    </row>
    <row r="236" spans="1:4" ht="15" customHeight="1" x14ac:dyDescent="0.3">
      <c r="A236" s="25">
        <v>321570</v>
      </c>
      <c r="B236" s="25">
        <v>2014</v>
      </c>
      <c r="C236" s="25">
        <v>6</v>
      </c>
      <c r="D236" s="29">
        <f>SUMIFS(tblCleanOrders[Sales_USD],tblCleanOrders[Rep_ID],A236,tblCleanOrders[Year],B236,tblCleanOrders[Month],C236)</f>
        <v>2287.9499999999998</v>
      </c>
    </row>
    <row r="237" spans="1:4" ht="15" customHeight="1" x14ac:dyDescent="0.3">
      <c r="A237" s="25">
        <v>321570</v>
      </c>
      <c r="B237" s="25">
        <v>2014</v>
      </c>
      <c r="C237" s="25">
        <v>7</v>
      </c>
      <c r="D237" s="29">
        <f>SUMIFS(tblCleanOrders[Sales_USD],tblCleanOrders[Rep_ID],A237,tblCleanOrders[Year],B237,tblCleanOrders[Month],C237)</f>
        <v>2652.94</v>
      </c>
    </row>
    <row r="238" spans="1:4" ht="15" customHeight="1" x14ac:dyDescent="0.3">
      <c r="A238" s="25">
        <v>321570</v>
      </c>
      <c r="B238" s="25">
        <v>2014</v>
      </c>
      <c r="C238" s="25">
        <v>8</v>
      </c>
      <c r="D238" s="29">
        <f>SUMIFS(tblCleanOrders[Sales_USD],tblCleanOrders[Rep_ID],A238,tblCleanOrders[Year],B238,tblCleanOrders[Month],C238)</f>
        <v>3218.55</v>
      </c>
    </row>
    <row r="239" spans="1:4" ht="15" customHeight="1" x14ac:dyDescent="0.3">
      <c r="A239" s="25">
        <v>321570</v>
      </c>
      <c r="B239" s="25">
        <v>2014</v>
      </c>
      <c r="C239" s="25">
        <v>9</v>
      </c>
      <c r="D239" s="29">
        <f>SUMIFS(tblCleanOrders[Sales_USD],tblCleanOrders[Rep_ID],A239,tblCleanOrders[Year],B239,tblCleanOrders[Month],C239)</f>
        <v>6925.43</v>
      </c>
    </row>
    <row r="240" spans="1:4" ht="15" customHeight="1" x14ac:dyDescent="0.3">
      <c r="A240" s="25">
        <v>321570</v>
      </c>
      <c r="B240" s="25">
        <v>2014</v>
      </c>
      <c r="C240" s="25">
        <v>10</v>
      </c>
      <c r="D240" s="29">
        <f>SUMIFS(tblCleanOrders[Sales_USD],tblCleanOrders[Rep_ID],A240,tblCleanOrders[Year],B240,tblCleanOrders[Month],C240)</f>
        <v>2495.0300000000002</v>
      </c>
    </row>
    <row r="241" spans="1:4" ht="15" customHeight="1" x14ac:dyDescent="0.3">
      <c r="A241" s="25">
        <v>321570</v>
      </c>
      <c r="B241" s="25">
        <v>2014</v>
      </c>
      <c r="C241" s="25">
        <v>11</v>
      </c>
      <c r="D241" s="29">
        <f>SUMIFS(tblCleanOrders[Sales_USD],tblCleanOrders[Rep_ID],A241,tblCleanOrders[Year],B241,tblCleanOrders[Month],C241)</f>
        <v>2410.2199999999998</v>
      </c>
    </row>
    <row r="242" spans="1:4" ht="15" customHeight="1" x14ac:dyDescent="0.3">
      <c r="A242" s="25">
        <v>321570</v>
      </c>
      <c r="B242" s="25">
        <v>2014</v>
      </c>
      <c r="C242" s="25">
        <v>12</v>
      </c>
      <c r="D242" s="29">
        <f>SUMIFS(tblCleanOrders[Sales_USD],tblCleanOrders[Rep_ID],A242,tblCleanOrders[Year],B242,tblCleanOrders[Month],C242)</f>
        <v>3490.62</v>
      </c>
    </row>
    <row r="243" spans="1:4" ht="15" customHeight="1" x14ac:dyDescent="0.3">
      <c r="A243" s="25">
        <v>321570</v>
      </c>
      <c r="B243" s="25">
        <v>2015</v>
      </c>
      <c r="C243" s="25">
        <v>1</v>
      </c>
      <c r="D243" s="29">
        <f>SUMIFS(tblCleanOrders[Sales_USD],tblCleanOrders[Rep_ID],A243,tblCleanOrders[Year],B243,tblCleanOrders[Month],C243)</f>
        <v>5342.55</v>
      </c>
    </row>
    <row r="244" spans="1:4" ht="15" customHeight="1" x14ac:dyDescent="0.3">
      <c r="A244" s="25">
        <v>321570</v>
      </c>
      <c r="B244" s="25">
        <v>2015</v>
      </c>
      <c r="C244" s="25">
        <v>2</v>
      </c>
      <c r="D244" s="29">
        <f>SUMIFS(tblCleanOrders[Sales_USD],tblCleanOrders[Rep_ID],A244,tblCleanOrders[Year],B244,tblCleanOrders[Month],C244)</f>
        <v>4198.9400000000005</v>
      </c>
    </row>
    <row r="245" spans="1:4" ht="15" customHeight="1" x14ac:dyDescent="0.3">
      <c r="A245" s="25">
        <v>321570</v>
      </c>
      <c r="B245" s="25">
        <v>2015</v>
      </c>
      <c r="C245" s="25">
        <v>3</v>
      </c>
      <c r="D245" s="29">
        <f>SUMIFS(tblCleanOrders[Sales_USD],tblCleanOrders[Rep_ID],A245,tblCleanOrders[Year],B245,tblCleanOrders[Month],C245)</f>
        <v>7442.3799999999992</v>
      </c>
    </row>
    <row r="246" spans="1:4" ht="15" customHeight="1" x14ac:dyDescent="0.3">
      <c r="A246" s="25">
        <v>321570</v>
      </c>
      <c r="B246" s="25">
        <v>2015</v>
      </c>
      <c r="C246" s="25">
        <v>4</v>
      </c>
      <c r="D246" s="29">
        <f>SUMIFS(tblCleanOrders[Sales_USD],tblCleanOrders[Rep_ID],A246,tblCleanOrders[Year],B246,tblCleanOrders[Month],C246)</f>
        <v>6467.3099999999995</v>
      </c>
    </row>
    <row r="247" spans="1:4" ht="15" customHeight="1" x14ac:dyDescent="0.3">
      <c r="A247" s="25">
        <v>321570</v>
      </c>
      <c r="B247" s="25">
        <v>2015</v>
      </c>
      <c r="C247" s="25">
        <v>5</v>
      </c>
      <c r="D247" s="29">
        <f>SUMIFS(tblCleanOrders[Sales_USD],tblCleanOrders[Rep_ID],A247,tblCleanOrders[Year],B247,tblCleanOrders[Month],C247)</f>
        <v>5055.3999999999996</v>
      </c>
    </row>
    <row r="248" spans="1:4" ht="15" customHeight="1" x14ac:dyDescent="0.3">
      <c r="A248" s="25">
        <v>321570</v>
      </c>
      <c r="B248" s="25">
        <v>2015</v>
      </c>
      <c r="C248" s="25">
        <v>6</v>
      </c>
      <c r="D248" s="29">
        <f>SUMIFS(tblCleanOrders[Sales_USD],tblCleanOrders[Rep_ID],A248,tblCleanOrders[Year],B248,tblCleanOrders[Month],C248)</f>
        <v>4543.46</v>
      </c>
    </row>
    <row r="249" spans="1:4" ht="15" customHeight="1" x14ac:dyDescent="0.3">
      <c r="A249" s="25">
        <v>321570</v>
      </c>
      <c r="B249" s="25">
        <v>2015</v>
      </c>
      <c r="C249" s="25">
        <v>7</v>
      </c>
      <c r="D249" s="29">
        <f>SUMIFS(tblCleanOrders[Sales_USD],tblCleanOrders[Rep_ID],A249,tblCleanOrders[Year],B249,tblCleanOrders[Month],C249)</f>
        <v>5344.0599999999995</v>
      </c>
    </row>
    <row r="250" spans="1:4" ht="15" customHeight="1" x14ac:dyDescent="0.3">
      <c r="A250" s="25">
        <v>321570</v>
      </c>
      <c r="B250" s="25">
        <v>2015</v>
      </c>
      <c r="C250" s="25">
        <v>8</v>
      </c>
      <c r="D250" s="29">
        <f>SUMIFS(tblCleanOrders[Sales_USD],tblCleanOrders[Rep_ID],A250,tblCleanOrders[Year],B250,tblCleanOrders[Month],C250)</f>
        <v>4510.67</v>
      </c>
    </row>
    <row r="251" spans="1:4" ht="15" customHeight="1" x14ac:dyDescent="0.3">
      <c r="A251" s="25">
        <v>321570</v>
      </c>
      <c r="B251" s="25">
        <v>2015</v>
      </c>
      <c r="C251" s="25">
        <v>9</v>
      </c>
      <c r="D251" s="29">
        <f>SUMIFS(tblCleanOrders[Sales_USD],tblCleanOrders[Rep_ID],A251,tblCleanOrders[Year],B251,tblCleanOrders[Month],C251)</f>
        <v>4366.71</v>
      </c>
    </row>
    <row r="252" spans="1:4" ht="15" customHeight="1" x14ac:dyDescent="0.3">
      <c r="A252" s="25">
        <v>321570</v>
      </c>
      <c r="B252" s="25">
        <v>2015</v>
      </c>
      <c r="C252" s="25">
        <v>10</v>
      </c>
      <c r="D252" s="29">
        <f>SUMIFS(tblCleanOrders[Sales_USD],tblCleanOrders[Rep_ID],A252,tblCleanOrders[Year],B252,tblCleanOrders[Month],C252)</f>
        <v>6585.98</v>
      </c>
    </row>
    <row r="253" spans="1:4" ht="15" customHeight="1" x14ac:dyDescent="0.3">
      <c r="A253" s="25">
        <v>321570</v>
      </c>
      <c r="B253" s="25">
        <v>2015</v>
      </c>
      <c r="C253" s="25">
        <v>11</v>
      </c>
      <c r="D253" s="29">
        <f>SUMIFS(tblCleanOrders[Sales_USD],tblCleanOrders[Rep_ID],A253,tblCleanOrders[Year],B253,tblCleanOrders[Month],C253)</f>
        <v>4236.38</v>
      </c>
    </row>
    <row r="254" spans="1:4" ht="15" customHeight="1" x14ac:dyDescent="0.3">
      <c r="A254" s="25">
        <v>321570</v>
      </c>
      <c r="B254" s="25">
        <v>2015</v>
      </c>
      <c r="C254" s="25">
        <v>12</v>
      </c>
      <c r="D254" s="29">
        <f>SUMIFS(tblCleanOrders[Sales_USD],tblCleanOrders[Rep_ID],A254,tblCleanOrders[Year],B254,tblCleanOrders[Month],C254)</f>
        <v>6132.76</v>
      </c>
    </row>
    <row r="255" spans="1:4" ht="15" customHeight="1" x14ac:dyDescent="0.3">
      <c r="A255" s="25">
        <v>321570</v>
      </c>
      <c r="B255" s="25">
        <v>2016</v>
      </c>
      <c r="C255" s="25">
        <v>1</v>
      </c>
      <c r="D255" s="29">
        <f>SUMIFS(tblCleanOrders[Sales_USD],tblCleanOrders[Rep_ID],A255,tblCleanOrders[Year],B255,tblCleanOrders[Month],C255)</f>
        <v>4755.0300000000007</v>
      </c>
    </row>
    <row r="256" spans="1:4" ht="15" customHeight="1" x14ac:dyDescent="0.3">
      <c r="A256" s="25">
        <v>321570</v>
      </c>
      <c r="B256" s="25">
        <v>2016</v>
      </c>
      <c r="C256" s="25">
        <v>2</v>
      </c>
      <c r="D256" s="29">
        <f>SUMIFS(tblCleanOrders[Sales_USD],tblCleanOrders[Rep_ID],A256,tblCleanOrders[Year],B256,tblCleanOrders[Month],C256)</f>
        <v>4096.49</v>
      </c>
    </row>
    <row r="257" spans="1:4" ht="15" customHeight="1" x14ac:dyDescent="0.3">
      <c r="A257" s="25">
        <v>321570</v>
      </c>
      <c r="B257" s="25">
        <v>2016</v>
      </c>
      <c r="C257" s="25">
        <v>3</v>
      </c>
      <c r="D257" s="29">
        <f>SUMIFS(tblCleanOrders[Sales_USD],tblCleanOrders[Rep_ID],A257,tblCleanOrders[Year],B257,tblCleanOrders[Month],C257)</f>
        <v>4714.41</v>
      </c>
    </row>
    <row r="258" spans="1:4" ht="15" customHeight="1" x14ac:dyDescent="0.3">
      <c r="A258" s="25">
        <v>321570</v>
      </c>
      <c r="B258" s="25">
        <v>2016</v>
      </c>
      <c r="C258" s="25">
        <v>4</v>
      </c>
      <c r="D258" s="29">
        <f>SUMIFS(tblCleanOrders[Sales_USD],tblCleanOrders[Rep_ID],A258,tblCleanOrders[Year],B258,tblCleanOrders[Month],C258)</f>
        <v>4315.43</v>
      </c>
    </row>
    <row r="259" spans="1:4" ht="15" customHeight="1" x14ac:dyDescent="0.3">
      <c r="A259" s="25">
        <v>321570</v>
      </c>
      <c r="B259" s="25">
        <v>2016</v>
      </c>
      <c r="C259" s="25">
        <v>5</v>
      </c>
      <c r="D259" s="29">
        <f>SUMIFS(tblCleanOrders[Sales_USD],tblCleanOrders[Rep_ID],A259,tblCleanOrders[Year],B259,tblCleanOrders[Month],C259)</f>
        <v>5066.2</v>
      </c>
    </row>
    <row r="260" spans="1:4" ht="15" customHeight="1" x14ac:dyDescent="0.3">
      <c r="A260" s="25">
        <v>321570</v>
      </c>
      <c r="B260" s="25">
        <v>2016</v>
      </c>
      <c r="C260" s="25">
        <v>6</v>
      </c>
      <c r="D260" s="29">
        <f>SUMIFS(tblCleanOrders[Sales_USD],tblCleanOrders[Rep_ID],A260,tblCleanOrders[Year],B260,tblCleanOrders[Month],C260)</f>
        <v>4694.7099999999991</v>
      </c>
    </row>
    <row r="261" spans="1:4" ht="15" customHeight="1" x14ac:dyDescent="0.3">
      <c r="A261" s="25">
        <v>321570</v>
      </c>
      <c r="B261" s="25">
        <v>2016</v>
      </c>
      <c r="C261" s="25">
        <v>7</v>
      </c>
      <c r="D261" s="29">
        <f>SUMIFS(tblCleanOrders[Sales_USD],tblCleanOrders[Rep_ID],A261,tblCleanOrders[Year],B261,tblCleanOrders[Month],C261)</f>
        <v>6785.76</v>
      </c>
    </row>
    <row r="262" spans="1:4" ht="15" customHeight="1" x14ac:dyDescent="0.3">
      <c r="A262" s="25">
        <v>321570</v>
      </c>
      <c r="B262" s="25">
        <v>2016</v>
      </c>
      <c r="C262" s="25">
        <v>8</v>
      </c>
      <c r="D262" s="29">
        <f>SUMIFS(tblCleanOrders[Sales_USD],tblCleanOrders[Rep_ID],A262,tblCleanOrders[Year],B262,tblCleanOrders[Month],C262)</f>
        <v>31543.439999999999</v>
      </c>
    </row>
    <row r="263" spans="1:4" ht="15" customHeight="1" x14ac:dyDescent="0.3">
      <c r="A263" s="25">
        <v>321570</v>
      </c>
      <c r="B263" s="25">
        <v>2016</v>
      </c>
      <c r="C263" s="25">
        <v>9</v>
      </c>
      <c r="D263" s="29">
        <f>SUMIFS(tblCleanOrders[Sales_USD],tblCleanOrders[Rep_ID],A263,tblCleanOrders[Year],B263,tblCleanOrders[Month],C263)</f>
        <v>4148.87</v>
      </c>
    </row>
    <row r="264" spans="1:4" ht="15" customHeight="1" x14ac:dyDescent="0.3">
      <c r="A264" s="25">
        <v>321570</v>
      </c>
      <c r="B264" s="25">
        <v>2016</v>
      </c>
      <c r="C264" s="25">
        <v>10</v>
      </c>
      <c r="D264" s="29">
        <f>SUMIFS(tblCleanOrders[Sales_USD],tblCleanOrders[Rep_ID],A264,tblCleanOrders[Year],B264,tblCleanOrders[Month],C264)</f>
        <v>5436.97</v>
      </c>
    </row>
    <row r="265" spans="1:4" ht="15" customHeight="1" x14ac:dyDescent="0.3">
      <c r="A265" s="25">
        <v>321570</v>
      </c>
      <c r="B265" s="25">
        <v>2016</v>
      </c>
      <c r="C265" s="25">
        <v>11</v>
      </c>
      <c r="D265" s="29">
        <f>SUMIFS(tblCleanOrders[Sales_USD],tblCleanOrders[Rep_ID],A265,tblCleanOrders[Year],B265,tblCleanOrders[Month],C265)</f>
        <v>4588.3900000000003</v>
      </c>
    </row>
    <row r="266" spans="1:4" ht="15" customHeight="1" x14ac:dyDescent="0.3">
      <c r="A266" s="25">
        <v>321570</v>
      </c>
      <c r="B266" s="25">
        <v>2016</v>
      </c>
      <c r="C266" s="25">
        <v>12</v>
      </c>
      <c r="D266" s="29">
        <f>SUMIFS(tblCleanOrders[Sales_USD],tblCleanOrders[Rep_ID],A266,tblCleanOrders[Year],B266,tblCleanOrders[Month],C266)</f>
        <v>8906.1</v>
      </c>
    </row>
    <row r="267" spans="1:4" ht="15" customHeight="1" x14ac:dyDescent="0.3">
      <c r="A267" s="25">
        <v>321580</v>
      </c>
      <c r="B267" s="25">
        <v>2013</v>
      </c>
      <c r="C267" s="25">
        <v>12</v>
      </c>
      <c r="D267" s="29">
        <f>SUMIFS(tblCleanOrders[Sales_USD],tblCleanOrders[Rep_ID],A267,tblCleanOrders[Year],B267,tblCleanOrders[Month],C267)</f>
        <v>16375.46</v>
      </c>
    </row>
    <row r="268" spans="1:4" ht="15" customHeight="1" x14ac:dyDescent="0.3">
      <c r="A268" s="25">
        <v>321580</v>
      </c>
      <c r="B268" s="25">
        <v>2014</v>
      </c>
      <c r="C268" s="25">
        <v>1</v>
      </c>
      <c r="D268" s="29">
        <f>SUMIFS(tblCleanOrders[Sales_USD],tblCleanOrders[Rep_ID],A268,tblCleanOrders[Year],B268,tblCleanOrders[Month],C268)</f>
        <v>2566.9</v>
      </c>
    </row>
    <row r="269" spans="1:4" ht="15" customHeight="1" x14ac:dyDescent="0.3">
      <c r="A269" s="25">
        <v>321580</v>
      </c>
      <c r="B269" s="25">
        <v>2014</v>
      </c>
      <c r="C269" s="25">
        <v>2</v>
      </c>
      <c r="D269" s="29">
        <f>SUMIFS(tblCleanOrders[Sales_USD],tblCleanOrders[Rep_ID],A269,tblCleanOrders[Year],B269,tblCleanOrders[Month],C269)</f>
        <v>2651.08</v>
      </c>
    </row>
    <row r="270" spans="1:4" ht="15" customHeight="1" x14ac:dyDescent="0.3">
      <c r="A270" s="25">
        <v>321580</v>
      </c>
      <c r="B270" s="25">
        <v>2014</v>
      </c>
      <c r="C270" s="25">
        <v>3</v>
      </c>
      <c r="D270" s="29">
        <f>SUMIFS(tblCleanOrders[Sales_USD],tblCleanOrders[Rep_ID],A270,tblCleanOrders[Year],B270,tblCleanOrders[Month],C270)</f>
        <v>2593.12</v>
      </c>
    </row>
    <row r="271" spans="1:4" ht="15" customHeight="1" x14ac:dyDescent="0.3">
      <c r="A271" s="25">
        <v>321580</v>
      </c>
      <c r="B271" s="25">
        <v>2014</v>
      </c>
      <c r="C271" s="25">
        <v>4</v>
      </c>
      <c r="D271" s="29">
        <f>SUMIFS(tblCleanOrders[Sales_USD],tblCleanOrders[Rep_ID],A271,tblCleanOrders[Year],B271,tblCleanOrders[Month],C271)</f>
        <v>2870.38</v>
      </c>
    </row>
    <row r="272" spans="1:4" ht="15" customHeight="1" x14ac:dyDescent="0.3">
      <c r="A272" s="25">
        <v>321580</v>
      </c>
      <c r="B272" s="25">
        <v>2014</v>
      </c>
      <c r="C272" s="25">
        <v>5</v>
      </c>
      <c r="D272" s="29">
        <f>SUMIFS(tblCleanOrders[Sales_USD],tblCleanOrders[Rep_ID],A272,tblCleanOrders[Year],B272,tblCleanOrders[Month],C272)</f>
        <v>2679.63</v>
      </c>
    </row>
    <row r="273" spans="1:4" ht="15" customHeight="1" x14ac:dyDescent="0.3">
      <c r="A273" s="25">
        <v>321580</v>
      </c>
      <c r="B273" s="25">
        <v>2014</v>
      </c>
      <c r="C273" s="25">
        <v>6</v>
      </c>
      <c r="D273" s="29">
        <f>SUMIFS(tblCleanOrders[Sales_USD],tblCleanOrders[Rep_ID],A273,tblCleanOrders[Year],B273,tblCleanOrders[Month],C273)</f>
        <v>2335.5</v>
      </c>
    </row>
    <row r="274" spans="1:4" ht="15" customHeight="1" x14ac:dyDescent="0.3">
      <c r="A274" s="25">
        <v>321580</v>
      </c>
      <c r="B274" s="25">
        <v>2014</v>
      </c>
      <c r="C274" s="25">
        <v>7</v>
      </c>
      <c r="D274" s="29">
        <f>SUMIFS(tblCleanOrders[Sales_USD],tblCleanOrders[Rep_ID],A274,tblCleanOrders[Year],B274,tblCleanOrders[Month],C274)</f>
        <v>5033.2199999999993</v>
      </c>
    </row>
    <row r="275" spans="1:4" ht="15" customHeight="1" x14ac:dyDescent="0.3">
      <c r="A275" s="25">
        <v>321580</v>
      </c>
      <c r="B275" s="25">
        <v>2014</v>
      </c>
      <c r="C275" s="25">
        <v>8</v>
      </c>
      <c r="D275" s="29">
        <f>SUMIFS(tblCleanOrders[Sales_USD],tblCleanOrders[Rep_ID],A275,tblCleanOrders[Year],B275,tblCleanOrders[Month],C275)</f>
        <v>3373.23</v>
      </c>
    </row>
    <row r="276" spans="1:4" ht="15" customHeight="1" x14ac:dyDescent="0.3">
      <c r="A276" s="25">
        <v>321580</v>
      </c>
      <c r="B276" s="25">
        <v>2014</v>
      </c>
      <c r="C276" s="25">
        <v>9</v>
      </c>
      <c r="D276" s="29">
        <f>SUMIFS(tblCleanOrders[Sales_USD],tblCleanOrders[Rep_ID],A276,tblCleanOrders[Year],B276,tblCleanOrders[Month],C276)</f>
        <v>2772.1</v>
      </c>
    </row>
    <row r="277" spans="1:4" ht="15" customHeight="1" x14ac:dyDescent="0.3">
      <c r="A277" s="25">
        <v>321580</v>
      </c>
      <c r="B277" s="25">
        <v>2014</v>
      </c>
      <c r="C277" s="25">
        <v>10</v>
      </c>
      <c r="D277" s="29">
        <f>SUMIFS(tblCleanOrders[Sales_USD],tblCleanOrders[Rep_ID],A277,tblCleanOrders[Year],B277,tblCleanOrders[Month],C277)</f>
        <v>2541.86</v>
      </c>
    </row>
    <row r="278" spans="1:4" ht="15" customHeight="1" x14ac:dyDescent="0.3">
      <c r="A278" s="25">
        <v>321580</v>
      </c>
      <c r="B278" s="25">
        <v>2014</v>
      </c>
      <c r="C278" s="25">
        <v>11</v>
      </c>
      <c r="D278" s="29">
        <f>SUMIFS(tblCleanOrders[Sales_USD],tblCleanOrders[Rep_ID],A278,tblCleanOrders[Year],B278,tblCleanOrders[Month],C278)</f>
        <v>2817.16</v>
      </c>
    </row>
    <row r="279" spans="1:4" ht="15" customHeight="1" x14ac:dyDescent="0.3">
      <c r="A279" s="25">
        <v>321580</v>
      </c>
      <c r="B279" s="25">
        <v>2014</v>
      </c>
      <c r="C279" s="25">
        <v>12</v>
      </c>
      <c r="D279" s="29">
        <f>SUMIFS(tblCleanOrders[Sales_USD],tblCleanOrders[Rep_ID],A279,tblCleanOrders[Year],B279,tblCleanOrders[Month],C279)</f>
        <v>2534.92</v>
      </c>
    </row>
    <row r="280" spans="1:4" ht="15" customHeight="1" x14ac:dyDescent="0.3">
      <c r="A280" s="25">
        <v>321580</v>
      </c>
      <c r="B280" s="25">
        <v>2015</v>
      </c>
      <c r="C280" s="25">
        <v>1</v>
      </c>
      <c r="D280" s="29">
        <f>SUMIFS(tblCleanOrders[Sales_USD],tblCleanOrders[Rep_ID],A280,tblCleanOrders[Year],B280,tblCleanOrders[Month],C280)</f>
        <v>4562.05</v>
      </c>
    </row>
    <row r="281" spans="1:4" ht="15" customHeight="1" x14ac:dyDescent="0.3">
      <c r="A281" s="25">
        <v>321580</v>
      </c>
      <c r="B281" s="25">
        <v>2015</v>
      </c>
      <c r="C281" s="25">
        <v>2</v>
      </c>
      <c r="D281" s="29">
        <f>SUMIFS(tblCleanOrders[Sales_USD],tblCleanOrders[Rep_ID],A281,tblCleanOrders[Year],B281,tblCleanOrders[Month],C281)</f>
        <v>4575.8099999999995</v>
      </c>
    </row>
    <row r="282" spans="1:4" ht="15" customHeight="1" x14ac:dyDescent="0.3">
      <c r="A282" s="25">
        <v>321580</v>
      </c>
      <c r="B282" s="25">
        <v>2015</v>
      </c>
      <c r="C282" s="25">
        <v>3</v>
      </c>
      <c r="D282" s="29">
        <f>SUMIFS(tblCleanOrders[Sales_USD],tblCleanOrders[Rep_ID],A282,tblCleanOrders[Year],B282,tblCleanOrders[Month],C282)</f>
        <v>5789.53</v>
      </c>
    </row>
    <row r="283" spans="1:4" ht="15" customHeight="1" x14ac:dyDescent="0.3">
      <c r="A283" s="25">
        <v>321580</v>
      </c>
      <c r="B283" s="25">
        <v>2015</v>
      </c>
      <c r="C283" s="25">
        <v>4</v>
      </c>
      <c r="D283" s="29">
        <f>SUMIFS(tblCleanOrders[Sales_USD],tblCleanOrders[Rep_ID],A283,tblCleanOrders[Year],B283,tblCleanOrders[Month],C283)</f>
        <v>6338.1399999999994</v>
      </c>
    </row>
    <row r="284" spans="1:4" ht="15" customHeight="1" x14ac:dyDescent="0.3">
      <c r="A284" s="25">
        <v>321580</v>
      </c>
      <c r="B284" s="25">
        <v>2015</v>
      </c>
      <c r="C284" s="25">
        <v>5</v>
      </c>
      <c r="D284" s="29">
        <f>SUMIFS(tblCleanOrders[Sales_USD],tblCleanOrders[Rep_ID],A284,tblCleanOrders[Year],B284,tblCleanOrders[Month],C284)</f>
        <v>12833.509999999998</v>
      </c>
    </row>
    <row r="285" spans="1:4" ht="15" customHeight="1" x14ac:dyDescent="0.3">
      <c r="A285" s="25">
        <v>321580</v>
      </c>
      <c r="B285" s="25">
        <v>2015</v>
      </c>
      <c r="C285" s="25">
        <v>6</v>
      </c>
      <c r="D285" s="29">
        <f>SUMIFS(tblCleanOrders[Sales_USD],tblCleanOrders[Rep_ID],A285,tblCleanOrders[Year],B285,tblCleanOrders[Month],C285)</f>
        <v>10467.210000000001</v>
      </c>
    </row>
    <row r="286" spans="1:4" ht="15" customHeight="1" x14ac:dyDescent="0.3">
      <c r="A286" s="25">
        <v>321580</v>
      </c>
      <c r="B286" s="25">
        <v>2015</v>
      </c>
      <c r="C286" s="25">
        <v>7</v>
      </c>
      <c r="D286" s="29">
        <f>SUMIFS(tblCleanOrders[Sales_USD],tblCleanOrders[Rep_ID],A286,tblCleanOrders[Year],B286,tblCleanOrders[Month],C286)</f>
        <v>13656.26</v>
      </c>
    </row>
    <row r="287" spans="1:4" ht="15" customHeight="1" x14ac:dyDescent="0.3">
      <c r="A287" s="25">
        <v>321580</v>
      </c>
      <c r="B287" s="25">
        <v>2015</v>
      </c>
      <c r="C287" s="25">
        <v>8</v>
      </c>
      <c r="D287" s="29">
        <f>SUMIFS(tblCleanOrders[Sales_USD],tblCleanOrders[Rep_ID],A287,tblCleanOrders[Year],B287,tblCleanOrders[Month],C287)</f>
        <v>10112.56</v>
      </c>
    </row>
    <row r="288" spans="1:4" ht="15" customHeight="1" x14ac:dyDescent="0.3">
      <c r="A288" s="25">
        <v>321580</v>
      </c>
      <c r="B288" s="25">
        <v>2015</v>
      </c>
      <c r="C288" s="25">
        <v>9</v>
      </c>
      <c r="D288" s="29">
        <f>SUMIFS(tblCleanOrders[Sales_USD],tblCleanOrders[Rep_ID],A288,tblCleanOrders[Year],B288,tblCleanOrders[Month],C288)</f>
        <v>7489.96</v>
      </c>
    </row>
    <row r="289" spans="1:4" ht="15" customHeight="1" x14ac:dyDescent="0.3">
      <c r="A289" s="25">
        <v>321580</v>
      </c>
      <c r="B289" s="25">
        <v>2015</v>
      </c>
      <c r="C289" s="25">
        <v>10</v>
      </c>
      <c r="D289" s="29">
        <f>SUMIFS(tblCleanOrders[Sales_USD],tblCleanOrders[Rep_ID],A289,tblCleanOrders[Year],B289,tblCleanOrders[Month],C289)</f>
        <v>8088.54</v>
      </c>
    </row>
    <row r="290" spans="1:4" ht="15" customHeight="1" x14ac:dyDescent="0.3">
      <c r="A290" s="25">
        <v>321580</v>
      </c>
      <c r="B290" s="25">
        <v>2015</v>
      </c>
      <c r="C290" s="25">
        <v>11</v>
      </c>
      <c r="D290" s="29">
        <f>SUMIFS(tblCleanOrders[Sales_USD],tblCleanOrders[Rep_ID],A290,tblCleanOrders[Year],B290,tblCleanOrders[Month],C290)</f>
        <v>9760.6999999999989</v>
      </c>
    </row>
    <row r="291" spans="1:4" ht="15" customHeight="1" x14ac:dyDescent="0.3">
      <c r="A291" s="25">
        <v>321580</v>
      </c>
      <c r="B291" s="25">
        <v>2015</v>
      </c>
      <c r="C291" s="25">
        <v>12</v>
      </c>
      <c r="D291" s="29">
        <f>SUMIFS(tblCleanOrders[Sales_USD],tblCleanOrders[Rep_ID],A291,tblCleanOrders[Year],B291,tblCleanOrders[Month],C291)</f>
        <v>7297.02</v>
      </c>
    </row>
    <row r="292" spans="1:4" ht="15" customHeight="1" x14ac:dyDescent="0.3">
      <c r="A292" s="25">
        <v>321580</v>
      </c>
      <c r="B292" s="25">
        <v>2016</v>
      </c>
      <c r="C292" s="25">
        <v>1</v>
      </c>
      <c r="D292" s="29">
        <f>SUMIFS(tblCleanOrders[Sales_USD],tblCleanOrders[Rep_ID],A292,tblCleanOrders[Year],B292,tblCleanOrders[Month],C292)</f>
        <v>12963.6</v>
      </c>
    </row>
    <row r="293" spans="1:4" ht="15" customHeight="1" x14ac:dyDescent="0.3">
      <c r="A293" s="25">
        <v>321580</v>
      </c>
      <c r="B293" s="25">
        <v>2016</v>
      </c>
      <c r="C293" s="25">
        <v>2</v>
      </c>
      <c r="D293" s="29">
        <f>SUMIFS(tblCleanOrders[Sales_USD],tblCleanOrders[Rep_ID],A293,tblCleanOrders[Year],B293,tblCleanOrders[Month],C293)</f>
        <v>8869.8799999999992</v>
      </c>
    </row>
    <row r="294" spans="1:4" ht="15" customHeight="1" x14ac:dyDescent="0.3">
      <c r="A294" s="25">
        <v>321580</v>
      </c>
      <c r="B294" s="25">
        <v>2016</v>
      </c>
      <c r="C294" s="25">
        <v>3</v>
      </c>
      <c r="D294" s="29">
        <f>SUMIFS(tblCleanOrders[Sales_USD],tblCleanOrders[Rep_ID],A294,tblCleanOrders[Year],B294,tblCleanOrders[Month],C294)</f>
        <v>13830.550000000001</v>
      </c>
    </row>
    <row r="295" spans="1:4" ht="15" customHeight="1" x14ac:dyDescent="0.3">
      <c r="A295" s="25">
        <v>321580</v>
      </c>
      <c r="B295" s="25">
        <v>2016</v>
      </c>
      <c r="C295" s="25">
        <v>4</v>
      </c>
      <c r="D295" s="29">
        <f>SUMIFS(tblCleanOrders[Sales_USD],tblCleanOrders[Rep_ID],A295,tblCleanOrders[Year],B295,tblCleanOrders[Month],C295)</f>
        <v>22401.980000000003</v>
      </c>
    </row>
    <row r="296" spans="1:4" ht="15" customHeight="1" x14ac:dyDescent="0.3">
      <c r="A296" s="25">
        <v>321580</v>
      </c>
      <c r="B296" s="25">
        <v>2016</v>
      </c>
      <c r="C296" s="25">
        <v>5</v>
      </c>
      <c r="D296" s="29">
        <f>SUMIFS(tblCleanOrders[Sales_USD],tblCleanOrders[Rep_ID],A296,tblCleanOrders[Year],B296,tblCleanOrders[Month],C296)</f>
        <v>8882.1</v>
      </c>
    </row>
    <row r="297" spans="1:4" ht="15" customHeight="1" x14ac:dyDescent="0.3">
      <c r="A297" s="25">
        <v>321580</v>
      </c>
      <c r="B297" s="25">
        <v>2016</v>
      </c>
      <c r="C297" s="25">
        <v>6</v>
      </c>
      <c r="D297" s="29">
        <f>SUMIFS(tblCleanOrders[Sales_USD],tblCleanOrders[Rep_ID],A297,tblCleanOrders[Year],B297,tblCleanOrders[Month],C297)</f>
        <v>9316.0700000000015</v>
      </c>
    </row>
    <row r="298" spans="1:4" ht="15" customHeight="1" x14ac:dyDescent="0.3">
      <c r="A298" s="25">
        <v>321580</v>
      </c>
      <c r="B298" s="25">
        <v>2016</v>
      </c>
      <c r="C298" s="25">
        <v>7</v>
      </c>
      <c r="D298" s="29">
        <f>SUMIFS(tblCleanOrders[Sales_USD],tblCleanOrders[Rep_ID],A298,tblCleanOrders[Year],B298,tblCleanOrders[Month],C298)</f>
        <v>8667.6</v>
      </c>
    </row>
    <row r="299" spans="1:4" ht="15" customHeight="1" x14ac:dyDescent="0.3">
      <c r="A299" s="25">
        <v>321580</v>
      </c>
      <c r="B299" s="25">
        <v>2016</v>
      </c>
      <c r="C299" s="25">
        <v>8</v>
      </c>
      <c r="D299" s="29">
        <f>SUMIFS(tblCleanOrders[Sales_USD],tblCleanOrders[Rep_ID],A299,tblCleanOrders[Year],B299,tblCleanOrders[Month],C299)</f>
        <v>6797.03</v>
      </c>
    </row>
    <row r="300" spans="1:4" ht="15" customHeight="1" x14ac:dyDescent="0.3">
      <c r="A300" s="25">
        <v>321580</v>
      </c>
      <c r="B300" s="25">
        <v>2016</v>
      </c>
      <c r="C300" s="25">
        <v>9</v>
      </c>
      <c r="D300" s="29">
        <f>SUMIFS(tblCleanOrders[Sales_USD],tblCleanOrders[Rep_ID],A300,tblCleanOrders[Year],B300,tblCleanOrders[Month],C300)</f>
        <v>8051.51</v>
      </c>
    </row>
    <row r="301" spans="1:4" ht="15" customHeight="1" x14ac:dyDescent="0.3">
      <c r="A301" s="25">
        <v>321580</v>
      </c>
      <c r="B301" s="25">
        <v>2016</v>
      </c>
      <c r="C301" s="25">
        <v>10</v>
      </c>
      <c r="D301" s="29">
        <f>SUMIFS(tblCleanOrders[Sales_USD],tblCleanOrders[Rep_ID],A301,tblCleanOrders[Year],B301,tblCleanOrders[Month],C301)</f>
        <v>5530.63</v>
      </c>
    </row>
    <row r="302" spans="1:4" ht="15" customHeight="1" x14ac:dyDescent="0.3">
      <c r="A302" s="25">
        <v>321580</v>
      </c>
      <c r="B302" s="25">
        <v>2016</v>
      </c>
      <c r="C302" s="25">
        <v>11</v>
      </c>
      <c r="D302" s="29">
        <f>SUMIFS(tblCleanOrders[Sales_USD],tblCleanOrders[Rep_ID],A302,tblCleanOrders[Year],B302,tblCleanOrders[Month],C302)</f>
        <v>6238.94</v>
      </c>
    </row>
    <row r="303" spans="1:4" ht="15" customHeight="1" x14ac:dyDescent="0.3">
      <c r="A303" s="25">
        <v>321580</v>
      </c>
      <c r="B303" s="25">
        <v>2016</v>
      </c>
      <c r="C303" s="25">
        <v>12</v>
      </c>
      <c r="D303" s="29">
        <f>SUMIFS(tblCleanOrders[Sales_USD],tblCleanOrders[Rep_ID],A303,tblCleanOrders[Year],B303,tblCleanOrders[Month],C303)</f>
        <v>5896</v>
      </c>
    </row>
    <row r="304" spans="1:4" ht="15" customHeight="1" x14ac:dyDescent="0.3">
      <c r="A304" s="25">
        <v>321590</v>
      </c>
      <c r="B304" s="25">
        <v>2013</v>
      </c>
      <c r="C304" s="25">
        <v>12</v>
      </c>
      <c r="D304" s="29">
        <f>SUMIFS(tblCleanOrders[Sales_USD],tblCleanOrders[Rep_ID],A304,tblCleanOrders[Year],B304,tblCleanOrders[Month],C304)</f>
        <v>1350.6</v>
      </c>
    </row>
    <row r="305" spans="1:4" ht="15" customHeight="1" x14ac:dyDescent="0.3">
      <c r="A305" s="25">
        <v>321590</v>
      </c>
      <c r="B305" s="25">
        <v>2014</v>
      </c>
      <c r="C305" s="25">
        <v>1</v>
      </c>
      <c r="D305" s="29">
        <f>SUMIFS(tblCleanOrders[Sales_USD],tblCleanOrders[Rep_ID],A305,tblCleanOrders[Year],B305,tblCleanOrders[Month],C305)</f>
        <v>1311.98</v>
      </c>
    </row>
    <row r="306" spans="1:4" ht="15" customHeight="1" x14ac:dyDescent="0.3">
      <c r="A306" s="25">
        <v>321590</v>
      </c>
      <c r="B306" s="25">
        <v>2014</v>
      </c>
      <c r="C306" s="25">
        <v>2</v>
      </c>
      <c r="D306" s="29">
        <f>SUMIFS(tblCleanOrders[Sales_USD],tblCleanOrders[Rep_ID],A306,tblCleanOrders[Year],B306,tblCleanOrders[Month],C306)</f>
        <v>1453.25</v>
      </c>
    </row>
    <row r="307" spans="1:4" ht="15" customHeight="1" x14ac:dyDescent="0.3">
      <c r="A307" s="25">
        <v>321590</v>
      </c>
      <c r="B307" s="25">
        <v>2014</v>
      </c>
      <c r="C307" s="25">
        <v>3</v>
      </c>
      <c r="D307" s="29">
        <f>SUMIFS(tblCleanOrders[Sales_USD],tblCleanOrders[Rep_ID],A307,tblCleanOrders[Year],B307,tblCleanOrders[Month],C307)</f>
        <v>976.62</v>
      </c>
    </row>
    <row r="308" spans="1:4" ht="15" customHeight="1" x14ac:dyDescent="0.3">
      <c r="A308" s="25">
        <v>321590</v>
      </c>
      <c r="B308" s="25">
        <v>2014</v>
      </c>
      <c r="C308" s="25">
        <v>4</v>
      </c>
      <c r="D308" s="29">
        <f>SUMIFS(tblCleanOrders[Sales_USD],tblCleanOrders[Rep_ID],A308,tblCleanOrders[Year],B308,tblCleanOrders[Month],C308)</f>
        <v>939.83</v>
      </c>
    </row>
    <row r="309" spans="1:4" ht="15" customHeight="1" x14ac:dyDescent="0.3">
      <c r="A309" s="25">
        <v>321590</v>
      </c>
      <c r="B309" s="25">
        <v>2014</v>
      </c>
      <c r="C309" s="25">
        <v>5</v>
      </c>
      <c r="D309" s="29">
        <f>SUMIFS(tblCleanOrders[Sales_USD],tblCleanOrders[Rep_ID],A309,tblCleanOrders[Year],B309,tblCleanOrders[Month],C309)</f>
        <v>1009.79</v>
      </c>
    </row>
    <row r="310" spans="1:4" ht="15" customHeight="1" x14ac:dyDescent="0.3">
      <c r="A310" s="25">
        <v>321590</v>
      </c>
      <c r="B310" s="25">
        <v>2014</v>
      </c>
      <c r="C310" s="25">
        <v>6</v>
      </c>
      <c r="D310" s="29">
        <f>SUMIFS(tblCleanOrders[Sales_USD],tblCleanOrders[Rep_ID],A310,tblCleanOrders[Year],B310,tblCleanOrders[Month],C310)</f>
        <v>1070.6099999999999</v>
      </c>
    </row>
    <row r="311" spans="1:4" ht="15" customHeight="1" x14ac:dyDescent="0.3">
      <c r="A311" s="25">
        <v>321590</v>
      </c>
      <c r="B311" s="25">
        <v>2014</v>
      </c>
      <c r="C311" s="25">
        <v>7</v>
      </c>
      <c r="D311" s="29">
        <f>SUMIFS(tblCleanOrders[Sales_USD],tblCleanOrders[Rep_ID],A311,tblCleanOrders[Year],B311,tblCleanOrders[Month],C311)</f>
        <v>2090.02</v>
      </c>
    </row>
    <row r="312" spans="1:4" ht="15" customHeight="1" x14ac:dyDescent="0.3">
      <c r="A312" s="25">
        <v>321590</v>
      </c>
      <c r="B312" s="25">
        <v>2014</v>
      </c>
      <c r="C312" s="25">
        <v>8</v>
      </c>
      <c r="D312" s="29">
        <f>SUMIFS(tblCleanOrders[Sales_USD],tblCleanOrders[Rep_ID],A312,tblCleanOrders[Year],B312,tblCleanOrders[Month],C312)</f>
        <v>1842.81</v>
      </c>
    </row>
    <row r="313" spans="1:4" ht="15" customHeight="1" x14ac:dyDescent="0.3">
      <c r="A313" s="25">
        <v>321590</v>
      </c>
      <c r="B313" s="25">
        <v>2014</v>
      </c>
      <c r="C313" s="25">
        <v>9</v>
      </c>
      <c r="D313" s="29">
        <f>SUMIFS(tblCleanOrders[Sales_USD],tblCleanOrders[Rep_ID],A313,tblCleanOrders[Year],B313,tblCleanOrders[Month],C313)</f>
        <v>2206.6400000000003</v>
      </c>
    </row>
    <row r="314" spans="1:4" ht="15" customHeight="1" x14ac:dyDescent="0.3">
      <c r="A314" s="25">
        <v>321590</v>
      </c>
      <c r="B314" s="25">
        <v>2014</v>
      </c>
      <c r="C314" s="25">
        <v>10</v>
      </c>
      <c r="D314" s="29">
        <f>SUMIFS(tblCleanOrders[Sales_USD],tblCleanOrders[Rep_ID],A314,tblCleanOrders[Year],B314,tblCleanOrders[Month],C314)</f>
        <v>3125.17</v>
      </c>
    </row>
    <row r="315" spans="1:4" ht="15" customHeight="1" x14ac:dyDescent="0.3">
      <c r="A315" s="25">
        <v>321590</v>
      </c>
      <c r="B315" s="25">
        <v>2014</v>
      </c>
      <c r="C315" s="25">
        <v>11</v>
      </c>
      <c r="D315" s="29">
        <f>SUMIFS(tblCleanOrders[Sales_USD],tblCleanOrders[Rep_ID],A315,tblCleanOrders[Year],B315,tblCleanOrders[Month],C315)</f>
        <v>941.48</v>
      </c>
    </row>
    <row r="316" spans="1:4" ht="15" customHeight="1" x14ac:dyDescent="0.3">
      <c r="A316" s="25">
        <v>321590</v>
      </c>
      <c r="B316" s="25">
        <v>2014</v>
      </c>
      <c r="C316" s="25">
        <v>12</v>
      </c>
      <c r="D316" s="29">
        <f>SUMIFS(tblCleanOrders[Sales_USD],tblCleanOrders[Rep_ID],A316,tblCleanOrders[Year],B316,tblCleanOrders[Month],C316)</f>
        <v>2622.52</v>
      </c>
    </row>
    <row r="317" spans="1:4" ht="15" customHeight="1" x14ac:dyDescent="0.3">
      <c r="A317" s="25">
        <v>321590</v>
      </c>
      <c r="B317" s="25">
        <v>2015</v>
      </c>
      <c r="C317" s="25">
        <v>1</v>
      </c>
      <c r="D317" s="29">
        <f>SUMIFS(tblCleanOrders[Sales_USD],tblCleanOrders[Rep_ID],A317,tblCleanOrders[Year],B317,tblCleanOrders[Month],C317)</f>
        <v>2845.5299999999997</v>
      </c>
    </row>
    <row r="318" spans="1:4" ht="15" customHeight="1" x14ac:dyDescent="0.3">
      <c r="A318" s="25">
        <v>321590</v>
      </c>
      <c r="B318" s="25">
        <v>2015</v>
      </c>
      <c r="C318" s="25">
        <v>2</v>
      </c>
      <c r="D318" s="29">
        <f>SUMIFS(tblCleanOrders[Sales_USD],tblCleanOrders[Rep_ID],A318,tblCleanOrders[Year],B318,tblCleanOrders[Month],C318)</f>
        <v>1645.4</v>
      </c>
    </row>
    <row r="319" spans="1:4" ht="15" customHeight="1" x14ac:dyDescent="0.3">
      <c r="A319" s="25">
        <v>321590</v>
      </c>
      <c r="B319" s="25">
        <v>2015</v>
      </c>
      <c r="C319" s="25">
        <v>3</v>
      </c>
      <c r="D319" s="29">
        <f>SUMIFS(tblCleanOrders[Sales_USD],tblCleanOrders[Rep_ID],A319,tblCleanOrders[Year],B319,tblCleanOrders[Month],C319)</f>
        <v>1026.48</v>
      </c>
    </row>
    <row r="320" spans="1:4" ht="15" customHeight="1" x14ac:dyDescent="0.3">
      <c r="A320" s="25">
        <v>321590</v>
      </c>
      <c r="B320" s="25">
        <v>2015</v>
      </c>
      <c r="C320" s="25">
        <v>4</v>
      </c>
      <c r="D320" s="29">
        <f>SUMIFS(tblCleanOrders[Sales_USD],tblCleanOrders[Rep_ID],A320,tblCleanOrders[Year],B320,tblCleanOrders[Month],C320)</f>
        <v>93580.86</v>
      </c>
    </row>
    <row r="321" spans="1:4" ht="15" customHeight="1" x14ac:dyDescent="0.3">
      <c r="A321" s="25">
        <v>321590</v>
      </c>
      <c r="B321" s="25">
        <v>2015</v>
      </c>
      <c r="C321" s="25">
        <v>5</v>
      </c>
      <c r="D321" s="29">
        <f>SUMIFS(tblCleanOrders[Sales_USD],tblCleanOrders[Rep_ID],A321,tblCleanOrders[Year],B321,tblCleanOrders[Month],C321)</f>
        <v>868.45</v>
      </c>
    </row>
    <row r="322" spans="1:4" ht="15" customHeight="1" x14ac:dyDescent="0.3">
      <c r="A322" s="25">
        <v>321590</v>
      </c>
      <c r="B322" s="25">
        <v>2015</v>
      </c>
      <c r="C322" s="25">
        <v>6</v>
      </c>
      <c r="D322" s="29">
        <f>SUMIFS(tblCleanOrders[Sales_USD],tblCleanOrders[Rep_ID],A322,tblCleanOrders[Year],B322,tblCleanOrders[Month],C322)</f>
        <v>1501.16</v>
      </c>
    </row>
    <row r="323" spans="1:4" ht="15" customHeight="1" x14ac:dyDescent="0.3">
      <c r="A323" s="25">
        <v>321590</v>
      </c>
      <c r="B323" s="25">
        <v>2015</v>
      </c>
      <c r="C323" s="25">
        <v>7</v>
      </c>
      <c r="D323" s="29">
        <f>SUMIFS(tblCleanOrders[Sales_USD],tblCleanOrders[Rep_ID],A323,tblCleanOrders[Year],B323,tblCleanOrders[Month],C323)</f>
        <v>2065.4499999999998</v>
      </c>
    </row>
    <row r="324" spans="1:4" ht="15" customHeight="1" x14ac:dyDescent="0.3">
      <c r="A324" s="25">
        <v>321590</v>
      </c>
      <c r="B324" s="25">
        <v>2015</v>
      </c>
      <c r="C324" s="25">
        <v>8</v>
      </c>
      <c r="D324" s="29">
        <f>SUMIFS(tblCleanOrders[Sales_USD],tblCleanOrders[Rep_ID],A324,tblCleanOrders[Year],B324,tblCleanOrders[Month],C324)</f>
        <v>1906.74</v>
      </c>
    </row>
    <row r="325" spans="1:4" ht="15" customHeight="1" x14ac:dyDescent="0.3">
      <c r="A325" s="25">
        <v>321590</v>
      </c>
      <c r="B325" s="25">
        <v>2015</v>
      </c>
      <c r="C325" s="25">
        <v>9</v>
      </c>
      <c r="D325" s="29">
        <f>SUMIFS(tblCleanOrders[Sales_USD],tblCleanOrders[Rep_ID],A325,tblCleanOrders[Year],B325,tblCleanOrders[Month],C325)</f>
        <v>1818.19</v>
      </c>
    </row>
    <row r="326" spans="1:4" ht="15" customHeight="1" x14ac:dyDescent="0.3">
      <c r="A326" s="25">
        <v>321590</v>
      </c>
      <c r="B326" s="25">
        <v>2015</v>
      </c>
      <c r="C326" s="25">
        <v>10</v>
      </c>
      <c r="D326" s="29">
        <f>SUMIFS(tblCleanOrders[Sales_USD],tblCleanOrders[Rep_ID],A326,tblCleanOrders[Year],B326,tblCleanOrders[Month],C326)</f>
        <v>2567.25</v>
      </c>
    </row>
    <row r="327" spans="1:4" ht="15" customHeight="1" x14ac:dyDescent="0.3">
      <c r="A327" s="25">
        <v>321590</v>
      </c>
      <c r="B327" s="25">
        <v>2015</v>
      </c>
      <c r="C327" s="25">
        <v>11</v>
      </c>
      <c r="D327" s="29">
        <f>SUMIFS(tblCleanOrders[Sales_USD],tblCleanOrders[Rep_ID],A327,tblCleanOrders[Year],B327,tblCleanOrders[Month],C327)</f>
        <v>1741.67</v>
      </c>
    </row>
    <row r="328" spans="1:4" ht="15" customHeight="1" x14ac:dyDescent="0.3">
      <c r="A328" s="25">
        <v>321590</v>
      </c>
      <c r="B328" s="25">
        <v>2015</v>
      </c>
      <c r="C328" s="25">
        <v>12</v>
      </c>
      <c r="D328" s="29">
        <f>SUMIFS(tblCleanOrders[Sales_USD],tblCleanOrders[Rep_ID],A328,tblCleanOrders[Year],B328,tblCleanOrders[Month],C328)</f>
        <v>931.5</v>
      </c>
    </row>
    <row r="329" spans="1:4" ht="15" customHeight="1" x14ac:dyDescent="0.3">
      <c r="A329" s="25">
        <v>321590</v>
      </c>
      <c r="B329" s="25">
        <v>2016</v>
      </c>
      <c r="C329" s="25">
        <v>1</v>
      </c>
      <c r="D329" s="29">
        <f>SUMIFS(tblCleanOrders[Sales_USD],tblCleanOrders[Rep_ID],A329,tblCleanOrders[Year],B329,tblCleanOrders[Month],C329)</f>
        <v>2481.5100000000002</v>
      </c>
    </row>
    <row r="330" spans="1:4" ht="15" customHeight="1" x14ac:dyDescent="0.3">
      <c r="A330" s="25">
        <v>321590</v>
      </c>
      <c r="B330" s="25">
        <v>2016</v>
      </c>
      <c r="C330" s="25">
        <v>2</v>
      </c>
      <c r="D330" s="29">
        <f>SUMIFS(tblCleanOrders[Sales_USD],tblCleanOrders[Rep_ID],A330,tblCleanOrders[Year],B330,tblCleanOrders[Month],C330)</f>
        <v>1464.27</v>
      </c>
    </row>
    <row r="331" spans="1:4" ht="15" customHeight="1" x14ac:dyDescent="0.3">
      <c r="A331" s="25">
        <v>321590</v>
      </c>
      <c r="B331" s="25">
        <v>2016</v>
      </c>
      <c r="C331" s="25">
        <v>3</v>
      </c>
      <c r="D331" s="29">
        <f>SUMIFS(tblCleanOrders[Sales_USD],tblCleanOrders[Rep_ID],A331,tblCleanOrders[Year],B331,tblCleanOrders[Month],C331)</f>
        <v>4237.26</v>
      </c>
    </row>
    <row r="332" spans="1:4" ht="15" customHeight="1" x14ac:dyDescent="0.3">
      <c r="A332" s="25">
        <v>321590</v>
      </c>
      <c r="B332" s="25">
        <v>2016</v>
      </c>
      <c r="C332" s="25">
        <v>4</v>
      </c>
      <c r="D332" s="29">
        <f>SUMIFS(tblCleanOrders[Sales_USD],tblCleanOrders[Rep_ID],A332,tblCleanOrders[Year],B332,tblCleanOrders[Month],C332)</f>
        <v>4652.17</v>
      </c>
    </row>
    <row r="333" spans="1:4" ht="15" customHeight="1" x14ac:dyDescent="0.3">
      <c r="A333" s="25">
        <v>321590</v>
      </c>
      <c r="B333" s="25">
        <v>2016</v>
      </c>
      <c r="C333" s="25">
        <v>5</v>
      </c>
      <c r="D333" s="29">
        <f>SUMIFS(tblCleanOrders[Sales_USD],tblCleanOrders[Rep_ID],A333,tblCleanOrders[Year],B333,tblCleanOrders[Month],C333)</f>
        <v>4265.26</v>
      </c>
    </row>
    <row r="334" spans="1:4" ht="15" customHeight="1" x14ac:dyDescent="0.3">
      <c r="A334" s="25">
        <v>321590</v>
      </c>
      <c r="B334" s="25">
        <v>2016</v>
      </c>
      <c r="C334" s="25">
        <v>6</v>
      </c>
      <c r="D334" s="29">
        <f>SUMIFS(tblCleanOrders[Sales_USD],tblCleanOrders[Rep_ID],A334,tblCleanOrders[Year],B334,tblCleanOrders[Month],C334)</f>
        <v>9793.7200000000012</v>
      </c>
    </row>
    <row r="335" spans="1:4" ht="15" customHeight="1" x14ac:dyDescent="0.3">
      <c r="A335" s="25">
        <v>321590</v>
      </c>
      <c r="B335" s="25">
        <v>2016</v>
      </c>
      <c r="C335" s="25">
        <v>7</v>
      </c>
      <c r="D335" s="29">
        <f>SUMIFS(tblCleanOrders[Sales_USD],tblCleanOrders[Rep_ID],A335,tblCleanOrders[Year],B335,tblCleanOrders[Month],C335)</f>
        <v>29713.160000000003</v>
      </c>
    </row>
    <row r="336" spans="1:4" ht="15" customHeight="1" x14ac:dyDescent="0.3">
      <c r="A336" s="25">
        <v>321590</v>
      </c>
      <c r="B336" s="25">
        <v>2016</v>
      </c>
      <c r="C336" s="25">
        <v>8</v>
      </c>
      <c r="D336" s="29">
        <f>SUMIFS(tblCleanOrders[Sales_USD],tblCleanOrders[Rep_ID],A336,tblCleanOrders[Year],B336,tblCleanOrders[Month],C336)</f>
        <v>9312.880000000001</v>
      </c>
    </row>
    <row r="337" spans="1:4" ht="15" customHeight="1" x14ac:dyDescent="0.3">
      <c r="A337" s="25">
        <v>321590</v>
      </c>
      <c r="B337" s="25">
        <v>2016</v>
      </c>
      <c r="C337" s="25">
        <v>9</v>
      </c>
      <c r="D337" s="29">
        <f>SUMIFS(tblCleanOrders[Sales_USD],tblCleanOrders[Rep_ID],A337,tblCleanOrders[Year],B337,tblCleanOrders[Month],C337)</f>
        <v>10075.369999999999</v>
      </c>
    </row>
    <row r="338" spans="1:4" ht="15" customHeight="1" x14ac:dyDescent="0.3">
      <c r="A338" s="25">
        <v>321590</v>
      </c>
      <c r="B338" s="25">
        <v>2016</v>
      </c>
      <c r="C338" s="25">
        <v>10</v>
      </c>
      <c r="D338" s="29">
        <f>SUMIFS(tblCleanOrders[Sales_USD],tblCleanOrders[Rep_ID],A338,tblCleanOrders[Year],B338,tblCleanOrders[Month],C338)</f>
        <v>8823.4599999999991</v>
      </c>
    </row>
    <row r="339" spans="1:4" ht="15" customHeight="1" x14ac:dyDescent="0.3">
      <c r="A339" s="25">
        <v>321590</v>
      </c>
      <c r="B339" s="25">
        <v>2016</v>
      </c>
      <c r="C339" s="25">
        <v>11</v>
      </c>
      <c r="D339" s="29">
        <f>SUMIFS(tblCleanOrders[Sales_USD],tblCleanOrders[Rep_ID],A339,tblCleanOrders[Year],B339,tblCleanOrders[Month],C339)</f>
        <v>9599.0400000000009</v>
      </c>
    </row>
    <row r="340" spans="1:4" ht="15" customHeight="1" x14ac:dyDescent="0.3">
      <c r="A340" s="25">
        <v>321590</v>
      </c>
      <c r="B340" s="25">
        <v>2016</v>
      </c>
      <c r="C340" s="25">
        <v>12</v>
      </c>
      <c r="D340" s="29">
        <f>SUMIFS(tblCleanOrders[Sales_USD],tblCleanOrders[Rep_ID],A340,tblCleanOrders[Year],B340,tblCleanOrders[Month],C340)</f>
        <v>8712.0600000000013</v>
      </c>
    </row>
    <row r="341" spans="1:4" ht="15" customHeight="1" x14ac:dyDescent="0.3">
      <c r="A341" s="25">
        <v>321600</v>
      </c>
      <c r="B341" s="25">
        <v>2013</v>
      </c>
      <c r="C341" s="25">
        <v>12</v>
      </c>
      <c r="D341" s="29">
        <f>SUMIFS(tblCleanOrders[Sales_USD],tblCleanOrders[Rep_ID],A341,tblCleanOrders[Year],B341,tblCleanOrders[Month],C341)</f>
        <v>1538.46</v>
      </c>
    </row>
    <row r="342" spans="1:4" ht="15" customHeight="1" x14ac:dyDescent="0.3">
      <c r="A342" s="25">
        <v>321600</v>
      </c>
      <c r="B342" s="25">
        <v>2014</v>
      </c>
      <c r="C342" s="25">
        <v>1</v>
      </c>
      <c r="D342" s="29">
        <f>SUMIFS(tblCleanOrders[Sales_USD],tblCleanOrders[Rep_ID],A342,tblCleanOrders[Year],B342,tblCleanOrders[Month],C342)</f>
        <v>2413.3000000000002</v>
      </c>
    </row>
    <row r="343" spans="1:4" ht="15" customHeight="1" x14ac:dyDescent="0.3">
      <c r="A343" s="25">
        <v>321600</v>
      </c>
      <c r="B343" s="25">
        <v>2014</v>
      </c>
      <c r="C343" s="25">
        <v>2</v>
      </c>
      <c r="D343" s="29">
        <f>SUMIFS(tblCleanOrders[Sales_USD],tblCleanOrders[Rep_ID],A343,tblCleanOrders[Year],B343,tblCleanOrders[Month],C343)</f>
        <v>2564.9499999999998</v>
      </c>
    </row>
    <row r="344" spans="1:4" ht="15" customHeight="1" x14ac:dyDescent="0.3">
      <c r="A344" s="25">
        <v>321600</v>
      </c>
      <c r="B344" s="25">
        <v>2014</v>
      </c>
      <c r="C344" s="25">
        <v>3</v>
      </c>
      <c r="D344" s="29">
        <f>SUMIFS(tblCleanOrders[Sales_USD],tblCleanOrders[Rep_ID],A344,tblCleanOrders[Year],B344,tblCleanOrders[Month],C344)</f>
        <v>2597.4299999999998</v>
      </c>
    </row>
    <row r="345" spans="1:4" ht="15" customHeight="1" x14ac:dyDescent="0.3">
      <c r="A345" s="25">
        <v>321600</v>
      </c>
      <c r="B345" s="25">
        <v>2014</v>
      </c>
      <c r="C345" s="25">
        <v>4</v>
      </c>
      <c r="D345" s="29">
        <f>SUMIFS(tblCleanOrders[Sales_USD],tblCleanOrders[Rep_ID],A345,tblCleanOrders[Year],B345,tblCleanOrders[Month],C345)</f>
        <v>3256.49</v>
      </c>
    </row>
    <row r="346" spans="1:4" ht="15" customHeight="1" x14ac:dyDescent="0.3">
      <c r="A346" s="25">
        <v>321600</v>
      </c>
      <c r="B346" s="25">
        <v>2014</v>
      </c>
      <c r="C346" s="25">
        <v>5</v>
      </c>
      <c r="D346" s="29">
        <f>SUMIFS(tblCleanOrders[Sales_USD],tblCleanOrders[Rep_ID],A346,tblCleanOrders[Year],B346,tblCleanOrders[Month],C346)</f>
        <v>3218.91</v>
      </c>
    </row>
    <row r="347" spans="1:4" ht="15" customHeight="1" x14ac:dyDescent="0.3">
      <c r="A347" s="25">
        <v>321600</v>
      </c>
      <c r="B347" s="25">
        <v>2014</v>
      </c>
      <c r="C347" s="25">
        <v>6</v>
      </c>
      <c r="D347" s="29">
        <f>SUMIFS(tblCleanOrders[Sales_USD],tblCleanOrders[Rep_ID],A347,tblCleanOrders[Year],B347,tblCleanOrders[Month],C347)</f>
        <v>2290.62</v>
      </c>
    </row>
    <row r="348" spans="1:4" ht="15" customHeight="1" x14ac:dyDescent="0.3">
      <c r="A348" s="25">
        <v>321600</v>
      </c>
      <c r="B348" s="25">
        <v>2014</v>
      </c>
      <c r="C348" s="25">
        <v>7</v>
      </c>
      <c r="D348" s="29">
        <f>SUMIFS(tblCleanOrders[Sales_USD],tblCleanOrders[Rep_ID],A348,tblCleanOrders[Year],B348,tblCleanOrders[Month],C348)</f>
        <v>2831.83</v>
      </c>
    </row>
    <row r="349" spans="1:4" ht="15" customHeight="1" x14ac:dyDescent="0.3">
      <c r="A349" s="25">
        <v>321600</v>
      </c>
      <c r="B349" s="25">
        <v>2014</v>
      </c>
      <c r="C349" s="25">
        <v>8</v>
      </c>
      <c r="D349" s="29">
        <f>SUMIFS(tblCleanOrders[Sales_USD],tblCleanOrders[Rep_ID],A349,tblCleanOrders[Year],B349,tblCleanOrders[Month],C349)</f>
        <v>2499.9899999999998</v>
      </c>
    </row>
    <row r="350" spans="1:4" ht="15" customHeight="1" x14ac:dyDescent="0.3">
      <c r="A350" s="25">
        <v>321600</v>
      </c>
      <c r="B350" s="25">
        <v>2014</v>
      </c>
      <c r="C350" s="25">
        <v>9</v>
      </c>
      <c r="D350" s="29">
        <f>SUMIFS(tblCleanOrders[Sales_USD],tblCleanOrders[Rep_ID],A350,tblCleanOrders[Year],B350,tblCleanOrders[Month],C350)</f>
        <v>2565</v>
      </c>
    </row>
    <row r="351" spans="1:4" ht="15" customHeight="1" x14ac:dyDescent="0.3">
      <c r="A351" s="25">
        <v>321600</v>
      </c>
      <c r="B351" s="25">
        <v>2014</v>
      </c>
      <c r="C351" s="25">
        <v>10</v>
      </c>
      <c r="D351" s="29">
        <f>SUMIFS(tblCleanOrders[Sales_USD],tblCleanOrders[Rep_ID],A351,tblCleanOrders[Year],B351,tblCleanOrders[Month],C351)</f>
        <v>2847.47</v>
      </c>
    </row>
    <row r="352" spans="1:4" ht="15" customHeight="1" x14ac:dyDescent="0.3">
      <c r="A352" s="25">
        <v>321600</v>
      </c>
      <c r="B352" s="25">
        <v>2014</v>
      </c>
      <c r="C352" s="25">
        <v>11</v>
      </c>
      <c r="D352" s="29">
        <f>SUMIFS(tblCleanOrders[Sales_USD],tblCleanOrders[Rep_ID],A352,tblCleanOrders[Year],B352,tblCleanOrders[Month],C352)</f>
        <v>141.12</v>
      </c>
    </row>
    <row r="353" spans="1:4" ht="15" customHeight="1" x14ac:dyDescent="0.3">
      <c r="A353" s="25">
        <v>321600</v>
      </c>
      <c r="B353" s="25">
        <v>2014</v>
      </c>
      <c r="C353" s="25">
        <v>12</v>
      </c>
      <c r="D353" s="29">
        <f>SUMIFS(tblCleanOrders[Sales_USD],tblCleanOrders[Rep_ID],A353,tblCleanOrders[Year],B353,tblCleanOrders[Month],C353)</f>
        <v>3166.78</v>
      </c>
    </row>
    <row r="354" spans="1:4" ht="15" customHeight="1" x14ac:dyDescent="0.3">
      <c r="A354" s="25">
        <v>321600</v>
      </c>
      <c r="B354" s="25">
        <v>2015</v>
      </c>
      <c r="C354" s="25">
        <v>1</v>
      </c>
      <c r="D354" s="29">
        <f>SUMIFS(tblCleanOrders[Sales_USD],tblCleanOrders[Rep_ID],A354,tblCleanOrders[Year],B354,tblCleanOrders[Month],C354)</f>
        <v>2646.06</v>
      </c>
    </row>
    <row r="355" spans="1:4" ht="15" customHeight="1" x14ac:dyDescent="0.3">
      <c r="A355" s="25">
        <v>321600</v>
      </c>
      <c r="B355" s="25">
        <v>2015</v>
      </c>
      <c r="C355" s="25">
        <v>2</v>
      </c>
      <c r="D355" s="29">
        <f>SUMIFS(tblCleanOrders[Sales_USD],tblCleanOrders[Rep_ID],A355,tblCleanOrders[Year],B355,tblCleanOrders[Month],C355)</f>
        <v>2499.42</v>
      </c>
    </row>
    <row r="356" spans="1:4" ht="15" customHeight="1" x14ac:dyDescent="0.3">
      <c r="A356" s="25">
        <v>321600</v>
      </c>
      <c r="B356" s="25">
        <v>2015</v>
      </c>
      <c r="C356" s="25">
        <v>4</v>
      </c>
      <c r="D356" s="29">
        <f>SUMIFS(tblCleanOrders[Sales_USD],tblCleanOrders[Rep_ID],A356,tblCleanOrders[Year],B356,tblCleanOrders[Month],C356)</f>
        <v>2629.99</v>
      </c>
    </row>
    <row r="357" spans="1:4" ht="15" customHeight="1" x14ac:dyDescent="0.3">
      <c r="A357" s="25">
        <v>321600</v>
      </c>
      <c r="B357" s="25">
        <v>2015</v>
      </c>
      <c r="C357" s="25">
        <v>5</v>
      </c>
      <c r="D357" s="29">
        <f>SUMIFS(tblCleanOrders[Sales_USD],tblCleanOrders[Rep_ID],A357,tblCleanOrders[Year],B357,tblCleanOrders[Month],C357)</f>
        <v>3075.56</v>
      </c>
    </row>
    <row r="358" spans="1:4" ht="15" customHeight="1" x14ac:dyDescent="0.3">
      <c r="A358" s="25">
        <v>321600</v>
      </c>
      <c r="B358" s="25">
        <v>2015</v>
      </c>
      <c r="C358" s="25">
        <v>6</v>
      </c>
      <c r="D358" s="29">
        <f>SUMIFS(tblCleanOrders[Sales_USD],tblCleanOrders[Rep_ID],A358,tblCleanOrders[Year],B358,tblCleanOrders[Month],C358)</f>
        <v>6455.0599999999995</v>
      </c>
    </row>
    <row r="359" spans="1:4" ht="15" customHeight="1" x14ac:dyDescent="0.3">
      <c r="A359" s="25">
        <v>321600</v>
      </c>
      <c r="B359" s="25">
        <v>2015</v>
      </c>
      <c r="C359" s="25">
        <v>7</v>
      </c>
      <c r="D359" s="29">
        <f>SUMIFS(tblCleanOrders[Sales_USD],tblCleanOrders[Rep_ID],A359,tblCleanOrders[Year],B359,tblCleanOrders[Month],C359)</f>
        <v>2662.33</v>
      </c>
    </row>
    <row r="360" spans="1:4" ht="15" customHeight="1" x14ac:dyDescent="0.3">
      <c r="A360" s="25">
        <v>321600</v>
      </c>
      <c r="B360" s="25">
        <v>2015</v>
      </c>
      <c r="C360" s="25">
        <v>8</v>
      </c>
      <c r="D360" s="29">
        <f>SUMIFS(tblCleanOrders[Sales_USD],tblCleanOrders[Rep_ID],A360,tblCleanOrders[Year],B360,tblCleanOrders[Month],C360)</f>
        <v>6630.3099999999995</v>
      </c>
    </row>
    <row r="361" spans="1:4" ht="15" customHeight="1" x14ac:dyDescent="0.3">
      <c r="A361" s="25">
        <v>321600</v>
      </c>
      <c r="B361" s="25">
        <v>2015</v>
      </c>
      <c r="C361" s="25">
        <v>9</v>
      </c>
      <c r="D361" s="29">
        <f>SUMIFS(tblCleanOrders[Sales_USD],tblCleanOrders[Rep_ID],A361,tblCleanOrders[Year],B361,tblCleanOrders[Month],C361)</f>
        <v>3133.73</v>
      </c>
    </row>
    <row r="362" spans="1:4" ht="15" customHeight="1" x14ac:dyDescent="0.3">
      <c r="A362" s="25">
        <v>321600</v>
      </c>
      <c r="B362" s="25">
        <v>2015</v>
      </c>
      <c r="C362" s="25">
        <v>10</v>
      </c>
      <c r="D362" s="29">
        <f>SUMIFS(tblCleanOrders[Sales_USD],tblCleanOrders[Rep_ID],A362,tblCleanOrders[Year],B362,tblCleanOrders[Month],C362)</f>
        <v>3349.2599999999998</v>
      </c>
    </row>
    <row r="363" spans="1:4" ht="15" customHeight="1" x14ac:dyDescent="0.3">
      <c r="A363" s="25">
        <v>321600</v>
      </c>
      <c r="B363" s="25">
        <v>2015</v>
      </c>
      <c r="C363" s="25">
        <v>11</v>
      </c>
      <c r="D363" s="29">
        <f>SUMIFS(tblCleanOrders[Sales_USD],tblCleanOrders[Rep_ID],A363,tblCleanOrders[Year],B363,tblCleanOrders[Month],C363)</f>
        <v>3756.9</v>
      </c>
    </row>
    <row r="364" spans="1:4" ht="15" customHeight="1" x14ac:dyDescent="0.3">
      <c r="A364" s="25">
        <v>321600</v>
      </c>
      <c r="B364" s="25">
        <v>2015</v>
      </c>
      <c r="C364" s="25">
        <v>12</v>
      </c>
      <c r="D364" s="29">
        <f>SUMIFS(tblCleanOrders[Sales_USD],tblCleanOrders[Rep_ID],A364,tblCleanOrders[Year],B364,tblCleanOrders[Month],C364)</f>
        <v>4131.83</v>
      </c>
    </row>
    <row r="365" spans="1:4" ht="15" customHeight="1" x14ac:dyDescent="0.3">
      <c r="A365" s="25">
        <v>321600</v>
      </c>
      <c r="B365" s="25">
        <v>2016</v>
      </c>
      <c r="C365" s="25">
        <v>1</v>
      </c>
      <c r="D365" s="29">
        <f>SUMIFS(tblCleanOrders[Sales_USD],tblCleanOrders[Rep_ID],A365,tblCleanOrders[Year],B365,tblCleanOrders[Month],C365)</f>
        <v>5399.8499999999995</v>
      </c>
    </row>
    <row r="366" spans="1:4" ht="15" customHeight="1" x14ac:dyDescent="0.3">
      <c r="A366" s="25">
        <v>321600</v>
      </c>
      <c r="B366" s="25">
        <v>2016</v>
      </c>
      <c r="C366" s="25">
        <v>2</v>
      </c>
      <c r="D366" s="29">
        <f>SUMIFS(tblCleanOrders[Sales_USD],tblCleanOrders[Rep_ID],A366,tblCleanOrders[Year],B366,tblCleanOrders[Month],C366)</f>
        <v>3327.1099999999997</v>
      </c>
    </row>
    <row r="367" spans="1:4" ht="15" customHeight="1" x14ac:dyDescent="0.3">
      <c r="A367" s="25">
        <v>321600</v>
      </c>
      <c r="B367" s="25">
        <v>2016</v>
      </c>
      <c r="C367" s="25">
        <v>3</v>
      </c>
      <c r="D367" s="29">
        <f>SUMIFS(tblCleanOrders[Sales_USD],tblCleanOrders[Rep_ID],A367,tblCleanOrders[Year],B367,tblCleanOrders[Month],C367)</f>
        <v>3301.5499999999997</v>
      </c>
    </row>
    <row r="368" spans="1:4" ht="15" customHeight="1" x14ac:dyDescent="0.3">
      <c r="A368" s="25">
        <v>321600</v>
      </c>
      <c r="B368" s="25">
        <v>2016</v>
      </c>
      <c r="C368" s="25">
        <v>4</v>
      </c>
      <c r="D368" s="29">
        <f>SUMIFS(tblCleanOrders[Sales_USD],tblCleanOrders[Rep_ID],A368,tblCleanOrders[Year],B368,tblCleanOrders[Month],C368)</f>
        <v>3433.2</v>
      </c>
    </row>
    <row r="369" spans="1:4" ht="15" customHeight="1" x14ac:dyDescent="0.3">
      <c r="A369" s="25">
        <v>321600</v>
      </c>
      <c r="B369" s="25">
        <v>2016</v>
      </c>
      <c r="C369" s="25">
        <v>5</v>
      </c>
      <c r="D369" s="29">
        <f>SUMIFS(tblCleanOrders[Sales_USD],tblCleanOrders[Rep_ID],A369,tblCleanOrders[Year],B369,tblCleanOrders[Month],C369)</f>
        <v>1128.0899999999999</v>
      </c>
    </row>
    <row r="370" spans="1:4" ht="15" customHeight="1" x14ac:dyDescent="0.3">
      <c r="A370" s="25">
        <v>321600</v>
      </c>
      <c r="B370" s="25">
        <v>2016</v>
      </c>
      <c r="C370" s="25">
        <v>6</v>
      </c>
      <c r="D370" s="29">
        <f>SUMIFS(tblCleanOrders[Sales_USD],tblCleanOrders[Rep_ID],A370,tblCleanOrders[Year],B370,tblCleanOrders[Month],C370)</f>
        <v>93836.99</v>
      </c>
    </row>
    <row r="371" spans="1:4" ht="15" customHeight="1" x14ac:dyDescent="0.3">
      <c r="A371" s="25">
        <v>321600</v>
      </c>
      <c r="B371" s="25">
        <v>2016</v>
      </c>
      <c r="C371" s="25">
        <v>7</v>
      </c>
      <c r="D371" s="29">
        <f>SUMIFS(tblCleanOrders[Sales_USD],tblCleanOrders[Rep_ID],A371,tblCleanOrders[Year],B371,tblCleanOrders[Month],C371)</f>
        <v>4210.6499999999996</v>
      </c>
    </row>
    <row r="372" spans="1:4" ht="15" customHeight="1" x14ac:dyDescent="0.3">
      <c r="A372" s="25">
        <v>321600</v>
      </c>
      <c r="B372" s="25">
        <v>2016</v>
      </c>
      <c r="C372" s="25">
        <v>8</v>
      </c>
      <c r="D372" s="29">
        <f>SUMIFS(tblCleanOrders[Sales_USD],tblCleanOrders[Rep_ID],A372,tblCleanOrders[Year],B372,tblCleanOrders[Month],C372)</f>
        <v>5297.68</v>
      </c>
    </row>
    <row r="373" spans="1:4" ht="15" customHeight="1" x14ac:dyDescent="0.3">
      <c r="A373" s="25">
        <v>321600</v>
      </c>
      <c r="B373" s="25">
        <v>2016</v>
      </c>
      <c r="C373" s="25">
        <v>9</v>
      </c>
      <c r="D373" s="29">
        <f>SUMIFS(tblCleanOrders[Sales_USD],tblCleanOrders[Rep_ID],A373,tblCleanOrders[Year],B373,tblCleanOrders[Month],C373)</f>
        <v>3193.98</v>
      </c>
    </row>
    <row r="374" spans="1:4" ht="15" customHeight="1" x14ac:dyDescent="0.3">
      <c r="A374" s="25">
        <v>321600</v>
      </c>
      <c r="B374" s="25">
        <v>2016</v>
      </c>
      <c r="C374" s="25">
        <v>10</v>
      </c>
      <c r="D374" s="29">
        <f>SUMIFS(tblCleanOrders[Sales_USD],tblCleanOrders[Rep_ID],A374,tblCleanOrders[Year],B374,tblCleanOrders[Month],C374)</f>
        <v>4097.16</v>
      </c>
    </row>
    <row r="375" spans="1:4" ht="15" customHeight="1" x14ac:dyDescent="0.3">
      <c r="A375" s="25">
        <v>321600</v>
      </c>
      <c r="B375" s="25">
        <v>2016</v>
      </c>
      <c r="C375" s="25">
        <v>11</v>
      </c>
      <c r="D375" s="29">
        <f>SUMIFS(tblCleanOrders[Sales_USD],tblCleanOrders[Rep_ID],A375,tblCleanOrders[Year],B375,tblCleanOrders[Month],C375)</f>
        <v>7151.09</v>
      </c>
    </row>
    <row r="376" spans="1:4" ht="15" customHeight="1" x14ac:dyDescent="0.3">
      <c r="A376" s="25">
        <v>321600</v>
      </c>
      <c r="B376" s="25">
        <v>2016</v>
      </c>
      <c r="C376" s="25">
        <v>12</v>
      </c>
      <c r="D376" s="29">
        <f>SUMIFS(tblCleanOrders[Sales_USD],tblCleanOrders[Rep_ID],A376,tblCleanOrders[Year],B376,tblCleanOrders[Month],C376)</f>
        <v>5845.7199999999993</v>
      </c>
    </row>
    <row r="377" spans="1:4" ht="15" customHeight="1" x14ac:dyDescent="0.3">
      <c r="A377" s="25">
        <v>321600</v>
      </c>
      <c r="B377" s="25">
        <v>2017</v>
      </c>
      <c r="C377" s="25">
        <v>1</v>
      </c>
      <c r="D377" s="29">
        <f>SUMIFS(tblCleanOrders[Sales_USD],tblCleanOrders[Rep_ID],A377,tblCleanOrders[Year],B377,tblCleanOrders[Month],C377)</f>
        <v>1853.62</v>
      </c>
    </row>
    <row r="378" spans="1:4" ht="15" customHeight="1" x14ac:dyDescent="0.3">
      <c r="A378" s="25">
        <v>321610</v>
      </c>
      <c r="B378" s="25">
        <v>2013</v>
      </c>
      <c r="C378" s="25">
        <v>12</v>
      </c>
      <c r="D378" s="29">
        <f>SUMIFS(tblCleanOrders[Sales_USD],tblCleanOrders[Rep_ID],A378,tblCleanOrders[Year],B378,tblCleanOrders[Month],C378)</f>
        <v>2499.9899999999998</v>
      </c>
    </row>
    <row r="379" spans="1:4" ht="15" customHeight="1" x14ac:dyDescent="0.3">
      <c r="A379" s="25">
        <v>321610</v>
      </c>
      <c r="B379" s="25">
        <v>2014</v>
      </c>
      <c r="C379" s="25">
        <v>1</v>
      </c>
      <c r="D379" s="29">
        <f>SUMIFS(tblCleanOrders[Sales_USD],tblCleanOrders[Rep_ID],A379,tblCleanOrders[Year],B379,tblCleanOrders[Month],C379)</f>
        <v>1588.25</v>
      </c>
    </row>
    <row r="380" spans="1:4" ht="15" customHeight="1" x14ac:dyDescent="0.3">
      <c r="A380" s="25">
        <v>321610</v>
      </c>
      <c r="B380" s="25">
        <v>2014</v>
      </c>
      <c r="C380" s="25">
        <v>2</v>
      </c>
      <c r="D380" s="29">
        <f>SUMIFS(tblCleanOrders[Sales_USD],tblCleanOrders[Rep_ID],A380,tblCleanOrders[Year],B380,tblCleanOrders[Month],C380)</f>
        <v>2557.5</v>
      </c>
    </row>
    <row r="381" spans="1:4" ht="15" customHeight="1" x14ac:dyDescent="0.3">
      <c r="A381" s="25">
        <v>321610</v>
      </c>
      <c r="B381" s="25">
        <v>2014</v>
      </c>
      <c r="C381" s="25">
        <v>3</v>
      </c>
      <c r="D381" s="29">
        <f>SUMIFS(tblCleanOrders[Sales_USD],tblCleanOrders[Rep_ID],A381,tblCleanOrders[Year],B381,tblCleanOrders[Month],C381)</f>
        <v>2546.81</v>
      </c>
    </row>
    <row r="382" spans="1:4" ht="15" customHeight="1" x14ac:dyDescent="0.3">
      <c r="A382" s="25">
        <v>321610</v>
      </c>
      <c r="B382" s="25">
        <v>2014</v>
      </c>
      <c r="C382" s="25">
        <v>4</v>
      </c>
      <c r="D382" s="29">
        <f>SUMIFS(tblCleanOrders[Sales_USD],tblCleanOrders[Rep_ID],A382,tblCleanOrders[Year],B382,tblCleanOrders[Month],C382)</f>
        <v>2592.35</v>
      </c>
    </row>
    <row r="383" spans="1:4" ht="15" customHeight="1" x14ac:dyDescent="0.3">
      <c r="A383" s="25">
        <v>321610</v>
      </c>
      <c r="B383" s="25">
        <v>2014</v>
      </c>
      <c r="C383" s="25">
        <v>5</v>
      </c>
      <c r="D383" s="29">
        <f>SUMIFS(tblCleanOrders[Sales_USD],tblCleanOrders[Rep_ID],A383,tblCleanOrders[Year],B383,tblCleanOrders[Month],C383)</f>
        <v>2699.86</v>
      </c>
    </row>
    <row r="384" spans="1:4" ht="15" customHeight="1" x14ac:dyDescent="0.3">
      <c r="A384" s="25">
        <v>321610</v>
      </c>
      <c r="B384" s="25">
        <v>2014</v>
      </c>
      <c r="C384" s="25">
        <v>6</v>
      </c>
      <c r="D384" s="29">
        <f>SUMIFS(tblCleanOrders[Sales_USD],tblCleanOrders[Rep_ID],A384,tblCleanOrders[Year],B384,tblCleanOrders[Month],C384)</f>
        <v>2492.54</v>
      </c>
    </row>
    <row r="385" spans="1:4" ht="15" customHeight="1" x14ac:dyDescent="0.3">
      <c r="A385" s="25">
        <v>321610</v>
      </c>
      <c r="B385" s="25">
        <v>2014</v>
      </c>
      <c r="C385" s="25">
        <v>7</v>
      </c>
      <c r="D385" s="29">
        <f>SUMIFS(tblCleanOrders[Sales_USD],tblCleanOrders[Rep_ID],A385,tblCleanOrders[Year],B385,tblCleanOrders[Month],C385)</f>
        <v>2513.19</v>
      </c>
    </row>
    <row r="386" spans="1:4" ht="15" customHeight="1" x14ac:dyDescent="0.3">
      <c r="A386" s="25">
        <v>321610</v>
      </c>
      <c r="B386" s="25">
        <v>2014</v>
      </c>
      <c r="C386" s="25">
        <v>8</v>
      </c>
      <c r="D386" s="29">
        <f>SUMIFS(tblCleanOrders[Sales_USD],tblCleanOrders[Rep_ID],A386,tblCleanOrders[Year],B386,tblCleanOrders[Month],C386)</f>
        <v>2687.19</v>
      </c>
    </row>
    <row r="387" spans="1:4" ht="15" customHeight="1" x14ac:dyDescent="0.3">
      <c r="A387" s="25">
        <v>321610</v>
      </c>
      <c r="B387" s="25">
        <v>2014</v>
      </c>
      <c r="C387" s="25">
        <v>9</v>
      </c>
      <c r="D387" s="29">
        <f>SUMIFS(tblCleanOrders[Sales_USD],tblCleanOrders[Rep_ID],A387,tblCleanOrders[Year],B387,tblCleanOrders[Month],C387)</f>
        <v>3114.84</v>
      </c>
    </row>
    <row r="388" spans="1:4" ht="15" customHeight="1" x14ac:dyDescent="0.3">
      <c r="A388" s="25">
        <v>321610</v>
      </c>
      <c r="B388" s="25">
        <v>2014</v>
      </c>
      <c r="C388" s="25">
        <v>10</v>
      </c>
      <c r="D388" s="29">
        <f>SUMIFS(tblCleanOrders[Sales_USD],tblCleanOrders[Rep_ID],A388,tblCleanOrders[Year],B388,tblCleanOrders[Month],C388)</f>
        <v>5353.58</v>
      </c>
    </row>
    <row r="389" spans="1:4" ht="15" customHeight="1" x14ac:dyDescent="0.3">
      <c r="A389" s="25">
        <v>321610</v>
      </c>
      <c r="B389" s="25">
        <v>2014</v>
      </c>
      <c r="C389" s="25">
        <v>11</v>
      </c>
      <c r="D389" s="29">
        <f>SUMIFS(tblCleanOrders[Sales_USD],tblCleanOrders[Rep_ID],A389,tblCleanOrders[Year],B389,tblCleanOrders[Month],C389)</f>
        <v>2569.33</v>
      </c>
    </row>
    <row r="390" spans="1:4" ht="15" customHeight="1" x14ac:dyDescent="0.3">
      <c r="A390" s="25">
        <v>321610</v>
      </c>
      <c r="B390" s="25">
        <v>2014</v>
      </c>
      <c r="C390" s="25">
        <v>12</v>
      </c>
      <c r="D390" s="29">
        <f>SUMIFS(tblCleanOrders[Sales_USD],tblCleanOrders[Rep_ID],A390,tblCleanOrders[Year],B390,tblCleanOrders[Month],C390)</f>
        <v>2648.01</v>
      </c>
    </row>
    <row r="391" spans="1:4" ht="15" customHeight="1" x14ac:dyDescent="0.3">
      <c r="A391" s="25">
        <v>321610</v>
      </c>
      <c r="B391" s="25">
        <v>2015</v>
      </c>
      <c r="C391" s="25">
        <v>1</v>
      </c>
      <c r="D391" s="29">
        <f>SUMIFS(tblCleanOrders[Sales_USD],tblCleanOrders[Rep_ID],A391,tblCleanOrders[Year],B391,tblCleanOrders[Month],C391)</f>
        <v>3337.72</v>
      </c>
    </row>
    <row r="392" spans="1:4" ht="15" customHeight="1" x14ac:dyDescent="0.3">
      <c r="A392" s="25">
        <v>321610</v>
      </c>
      <c r="B392" s="25">
        <v>2015</v>
      </c>
      <c r="C392" s="25">
        <v>2</v>
      </c>
      <c r="D392" s="29">
        <f>SUMIFS(tblCleanOrders[Sales_USD],tblCleanOrders[Rep_ID],A392,tblCleanOrders[Year],B392,tblCleanOrders[Month],C392)</f>
        <v>2297.9299999999998</v>
      </c>
    </row>
    <row r="393" spans="1:4" ht="15" customHeight="1" x14ac:dyDescent="0.3">
      <c r="A393" s="25">
        <v>321610</v>
      </c>
      <c r="B393" s="25">
        <v>2015</v>
      </c>
      <c r="C393" s="25">
        <v>3</v>
      </c>
      <c r="D393" s="29">
        <f>SUMIFS(tblCleanOrders[Sales_USD],tblCleanOrders[Rep_ID],A393,tblCleanOrders[Year],B393,tblCleanOrders[Month],C393)</f>
        <v>2537.5500000000002</v>
      </c>
    </row>
    <row r="394" spans="1:4" ht="15" customHeight="1" x14ac:dyDescent="0.3">
      <c r="A394" s="25">
        <v>321610</v>
      </c>
      <c r="B394" s="25">
        <v>2015</v>
      </c>
      <c r="C394" s="25">
        <v>4</v>
      </c>
      <c r="D394" s="29">
        <f>SUMIFS(tblCleanOrders[Sales_USD],tblCleanOrders[Rep_ID],A394,tblCleanOrders[Year],B394,tblCleanOrders[Month],C394)</f>
        <v>2078.56</v>
      </c>
    </row>
    <row r="395" spans="1:4" ht="15" customHeight="1" x14ac:dyDescent="0.3">
      <c r="A395" s="25">
        <v>321610</v>
      </c>
      <c r="B395" s="25">
        <v>2015</v>
      </c>
      <c r="C395" s="25">
        <v>5</v>
      </c>
      <c r="D395" s="29">
        <f>SUMIFS(tblCleanOrders[Sales_USD],tblCleanOrders[Rep_ID],A395,tblCleanOrders[Year],B395,tblCleanOrders[Month],C395)</f>
        <v>2630.55</v>
      </c>
    </row>
    <row r="396" spans="1:4" ht="15" customHeight="1" x14ac:dyDescent="0.3">
      <c r="A396" s="25">
        <v>321610</v>
      </c>
      <c r="B396" s="25">
        <v>2015</v>
      </c>
      <c r="C396" s="25">
        <v>6</v>
      </c>
      <c r="D396" s="29">
        <f>SUMIFS(tblCleanOrders[Sales_USD],tblCleanOrders[Rep_ID],A396,tblCleanOrders[Year],B396,tblCleanOrders[Month],C396)</f>
        <v>2495.04</v>
      </c>
    </row>
    <row r="397" spans="1:4" ht="15" customHeight="1" x14ac:dyDescent="0.3">
      <c r="A397" s="25">
        <v>321610</v>
      </c>
      <c r="B397" s="25">
        <v>2015</v>
      </c>
      <c r="C397" s="25">
        <v>7</v>
      </c>
      <c r="D397" s="29">
        <f>SUMIFS(tblCleanOrders[Sales_USD],tblCleanOrders[Rep_ID],A397,tblCleanOrders[Year],B397,tblCleanOrders[Month],C397)</f>
        <v>2694.78</v>
      </c>
    </row>
    <row r="398" spans="1:4" ht="15" customHeight="1" x14ac:dyDescent="0.3">
      <c r="A398" s="25">
        <v>321610</v>
      </c>
      <c r="B398" s="25">
        <v>2015</v>
      </c>
      <c r="C398" s="25">
        <v>8</v>
      </c>
      <c r="D398" s="29">
        <f>SUMIFS(tblCleanOrders[Sales_USD],tblCleanOrders[Rep_ID],A398,tblCleanOrders[Year],B398,tblCleanOrders[Month],C398)</f>
        <v>2562.0100000000002</v>
      </c>
    </row>
    <row r="399" spans="1:4" ht="15" customHeight="1" x14ac:dyDescent="0.3">
      <c r="A399" s="25">
        <v>321610</v>
      </c>
      <c r="B399" s="25">
        <v>2015</v>
      </c>
      <c r="C399" s="25">
        <v>9</v>
      </c>
      <c r="D399" s="29">
        <f>SUMIFS(tblCleanOrders[Sales_USD],tblCleanOrders[Rep_ID],A399,tblCleanOrders[Year],B399,tblCleanOrders[Month],C399)</f>
        <v>3207.38</v>
      </c>
    </row>
    <row r="400" spans="1:4" ht="15" customHeight="1" x14ac:dyDescent="0.3">
      <c r="A400" s="25">
        <v>321610</v>
      </c>
      <c r="B400" s="25">
        <v>2015</v>
      </c>
      <c r="C400" s="25">
        <v>10</v>
      </c>
      <c r="D400" s="29">
        <f>SUMIFS(tblCleanOrders[Sales_USD],tblCleanOrders[Rep_ID],A400,tblCleanOrders[Year],B400,tblCleanOrders[Month],C400)</f>
        <v>2556.39</v>
      </c>
    </row>
    <row r="401" spans="1:4" ht="15" customHeight="1" x14ac:dyDescent="0.3">
      <c r="A401" s="25">
        <v>321610</v>
      </c>
      <c r="B401" s="25">
        <v>2015</v>
      </c>
      <c r="C401" s="25">
        <v>11</v>
      </c>
      <c r="D401" s="29">
        <f>SUMIFS(tblCleanOrders[Sales_USD],tblCleanOrders[Rep_ID],A401,tblCleanOrders[Year],B401,tblCleanOrders[Month],C401)</f>
        <v>5047.13</v>
      </c>
    </row>
    <row r="402" spans="1:4" ht="15" customHeight="1" x14ac:dyDescent="0.3">
      <c r="A402" s="25">
        <v>321610</v>
      </c>
      <c r="B402" s="25">
        <v>2015</v>
      </c>
      <c r="C402" s="25">
        <v>12</v>
      </c>
      <c r="D402" s="29">
        <f>SUMIFS(tblCleanOrders[Sales_USD],tblCleanOrders[Rep_ID],A402,tblCleanOrders[Year],B402,tblCleanOrders[Month],C402)</f>
        <v>7859.65</v>
      </c>
    </row>
    <row r="403" spans="1:4" ht="15" customHeight="1" x14ac:dyDescent="0.3">
      <c r="A403" s="25">
        <v>321610</v>
      </c>
      <c r="B403" s="25">
        <v>2016</v>
      </c>
      <c r="C403" s="25">
        <v>1</v>
      </c>
      <c r="D403" s="29">
        <f>SUMIFS(tblCleanOrders[Sales_USD],tblCleanOrders[Rep_ID],A403,tblCleanOrders[Year],B403,tblCleanOrders[Month],C403)</f>
        <v>5052.4500000000007</v>
      </c>
    </row>
    <row r="404" spans="1:4" ht="15" customHeight="1" x14ac:dyDescent="0.3">
      <c r="A404" s="25">
        <v>321610</v>
      </c>
      <c r="B404" s="25">
        <v>2016</v>
      </c>
      <c r="C404" s="25">
        <v>2</v>
      </c>
      <c r="D404" s="29">
        <f>SUMIFS(tblCleanOrders[Sales_USD],tblCleanOrders[Rep_ID],A404,tblCleanOrders[Year],B404,tblCleanOrders[Month],C404)</f>
        <v>5195.53</v>
      </c>
    </row>
    <row r="405" spans="1:4" ht="15" customHeight="1" x14ac:dyDescent="0.3">
      <c r="A405" s="25">
        <v>321610</v>
      </c>
      <c r="B405" s="25">
        <v>2016</v>
      </c>
      <c r="C405" s="25">
        <v>3</v>
      </c>
      <c r="D405" s="29">
        <f>SUMIFS(tblCleanOrders[Sales_USD],tblCleanOrders[Rep_ID],A405,tblCleanOrders[Year],B405,tblCleanOrders[Month],C405)</f>
        <v>5443.83</v>
      </c>
    </row>
    <row r="406" spans="1:4" ht="15" customHeight="1" x14ac:dyDescent="0.3">
      <c r="A406" s="25">
        <v>321610</v>
      </c>
      <c r="B406" s="25">
        <v>2016</v>
      </c>
      <c r="C406" s="25">
        <v>4</v>
      </c>
      <c r="D406" s="29">
        <f>SUMIFS(tblCleanOrders[Sales_USD],tblCleanOrders[Rep_ID],A406,tblCleanOrders[Year],B406,tblCleanOrders[Month],C406)</f>
        <v>5448.1</v>
      </c>
    </row>
    <row r="407" spans="1:4" ht="15" customHeight="1" x14ac:dyDescent="0.3">
      <c r="A407" s="25">
        <v>321610</v>
      </c>
      <c r="B407" s="25">
        <v>2016</v>
      </c>
      <c r="C407" s="25">
        <v>5</v>
      </c>
      <c r="D407" s="29">
        <f>SUMIFS(tblCleanOrders[Sales_USD],tblCleanOrders[Rep_ID],A407,tblCleanOrders[Year],B407,tblCleanOrders[Month],C407)</f>
        <v>5602.35</v>
      </c>
    </row>
    <row r="408" spans="1:4" ht="15" customHeight="1" x14ac:dyDescent="0.3">
      <c r="A408" s="25">
        <v>321610</v>
      </c>
      <c r="B408" s="25">
        <v>2016</v>
      </c>
      <c r="C408" s="25">
        <v>6</v>
      </c>
      <c r="D408" s="29">
        <f>SUMIFS(tblCleanOrders[Sales_USD],tblCleanOrders[Rep_ID],A408,tblCleanOrders[Year],B408,tblCleanOrders[Month],C408)</f>
        <v>6499.8899999999994</v>
      </c>
    </row>
    <row r="409" spans="1:4" ht="15" customHeight="1" x14ac:dyDescent="0.3">
      <c r="A409" s="25">
        <v>321610</v>
      </c>
      <c r="B409" s="25">
        <v>2016</v>
      </c>
      <c r="C409" s="25">
        <v>7</v>
      </c>
      <c r="D409" s="29">
        <f>SUMIFS(tblCleanOrders[Sales_USD],tblCleanOrders[Rep_ID],A409,tblCleanOrders[Year],B409,tblCleanOrders[Month],C409)</f>
        <v>5965.22</v>
      </c>
    </row>
    <row r="410" spans="1:4" ht="15" customHeight="1" x14ac:dyDescent="0.3">
      <c r="A410" s="25">
        <v>321610</v>
      </c>
      <c r="B410" s="25">
        <v>2016</v>
      </c>
      <c r="C410" s="25">
        <v>8</v>
      </c>
      <c r="D410" s="29">
        <f>SUMIFS(tblCleanOrders[Sales_USD],tblCleanOrders[Rep_ID],A410,tblCleanOrders[Year],B410,tblCleanOrders[Month],C410)</f>
        <v>5553.04</v>
      </c>
    </row>
    <row r="411" spans="1:4" ht="15" customHeight="1" x14ac:dyDescent="0.3">
      <c r="A411" s="25">
        <v>321610</v>
      </c>
      <c r="B411" s="25">
        <v>2016</v>
      </c>
      <c r="C411" s="25">
        <v>9</v>
      </c>
      <c r="D411" s="29">
        <f>SUMIFS(tblCleanOrders[Sales_USD],tblCleanOrders[Rep_ID],A411,tblCleanOrders[Year],B411,tblCleanOrders[Month],C411)</f>
        <v>5046.2299999999996</v>
      </c>
    </row>
    <row r="412" spans="1:4" ht="15" customHeight="1" x14ac:dyDescent="0.3">
      <c r="A412" s="25">
        <v>321610</v>
      </c>
      <c r="B412" s="25">
        <v>2016</v>
      </c>
      <c r="C412" s="25">
        <v>10</v>
      </c>
      <c r="D412" s="29">
        <f>SUMIFS(tblCleanOrders[Sales_USD],tblCleanOrders[Rep_ID],A412,tblCleanOrders[Year],B412,tblCleanOrders[Month],C412)</f>
        <v>8463.49</v>
      </c>
    </row>
    <row r="413" spans="1:4" ht="15" customHeight="1" x14ac:dyDescent="0.3">
      <c r="A413" s="25">
        <v>321610</v>
      </c>
      <c r="B413" s="25">
        <v>2016</v>
      </c>
      <c r="C413" s="25">
        <v>11</v>
      </c>
      <c r="D413" s="29">
        <f>SUMIFS(tblCleanOrders[Sales_USD],tblCleanOrders[Rep_ID],A413,tblCleanOrders[Year],B413,tblCleanOrders[Month],C413)</f>
        <v>5500.66</v>
      </c>
    </row>
    <row r="414" spans="1:4" ht="15" customHeight="1" x14ac:dyDescent="0.3">
      <c r="A414" s="25">
        <v>321610</v>
      </c>
      <c r="B414" s="25">
        <v>2016</v>
      </c>
      <c r="C414" s="25">
        <v>12</v>
      </c>
      <c r="D414" s="29">
        <f>SUMIFS(tblCleanOrders[Sales_USD],tblCleanOrders[Rep_ID],A414,tblCleanOrders[Year],B414,tblCleanOrders[Month],C414)</f>
        <v>5298.45</v>
      </c>
    </row>
    <row r="415" spans="1:4" ht="15" customHeight="1" x14ac:dyDescent="0.3">
      <c r="A415" s="25">
        <v>321610</v>
      </c>
      <c r="B415" s="25">
        <v>2017</v>
      </c>
      <c r="C415" s="25">
        <v>1</v>
      </c>
      <c r="D415" s="29">
        <f>SUMIFS(tblCleanOrders[Sales_USD],tblCleanOrders[Rep_ID],A415,tblCleanOrders[Year],B415,tblCleanOrders[Month],C415)</f>
        <v>2677.89</v>
      </c>
    </row>
    <row r="416" spans="1:4" ht="15" customHeight="1" x14ac:dyDescent="0.3">
      <c r="A416" s="25">
        <v>321620</v>
      </c>
      <c r="B416" s="25">
        <v>2015</v>
      </c>
      <c r="C416" s="25">
        <v>6</v>
      </c>
      <c r="D416" s="29">
        <f>SUMIFS(tblCleanOrders[Sales_USD],tblCleanOrders[Rep_ID],A416,tblCleanOrders[Year],B416,tblCleanOrders[Month],C416)</f>
        <v>949.23</v>
      </c>
    </row>
    <row r="417" spans="1:4" ht="15" customHeight="1" x14ac:dyDescent="0.3">
      <c r="A417" s="25">
        <v>321620</v>
      </c>
      <c r="B417" s="25">
        <v>2015</v>
      </c>
      <c r="C417" s="25">
        <v>8</v>
      </c>
      <c r="D417" s="29">
        <f>SUMIFS(tblCleanOrders[Sales_USD],tblCleanOrders[Rep_ID],A417,tblCleanOrders[Year],B417,tblCleanOrders[Month],C417)</f>
        <v>3284.14</v>
      </c>
    </row>
    <row r="418" spans="1:4" ht="15" customHeight="1" x14ac:dyDescent="0.3">
      <c r="A418" s="25">
        <v>321620</v>
      </c>
      <c r="B418" s="25">
        <v>2015</v>
      </c>
      <c r="C418" s="25">
        <v>9</v>
      </c>
      <c r="D418" s="29">
        <f>SUMIFS(tblCleanOrders[Sales_USD],tblCleanOrders[Rep_ID],A418,tblCleanOrders[Year],B418,tblCleanOrders[Month],C418)</f>
        <v>3104.2200000000003</v>
      </c>
    </row>
    <row r="419" spans="1:4" ht="15" customHeight="1" x14ac:dyDescent="0.3">
      <c r="A419" s="25">
        <v>321620</v>
      </c>
      <c r="B419" s="25">
        <v>2015</v>
      </c>
      <c r="C419" s="25">
        <v>10</v>
      </c>
      <c r="D419" s="29">
        <f>SUMIFS(tblCleanOrders[Sales_USD],tblCleanOrders[Rep_ID],A419,tblCleanOrders[Year],B419,tblCleanOrders[Month],C419)</f>
        <v>3169.8199999999997</v>
      </c>
    </row>
    <row r="420" spans="1:4" ht="15" customHeight="1" x14ac:dyDescent="0.3">
      <c r="A420" s="25">
        <v>321620</v>
      </c>
      <c r="B420" s="25">
        <v>2015</v>
      </c>
      <c r="C420" s="25">
        <v>11</v>
      </c>
      <c r="D420" s="29">
        <f>SUMIFS(tblCleanOrders[Sales_USD],tblCleanOrders[Rep_ID],A420,tblCleanOrders[Year],B420,tblCleanOrders[Month],C420)</f>
        <v>3029.85</v>
      </c>
    </row>
    <row r="421" spans="1:4" ht="15" customHeight="1" x14ac:dyDescent="0.3">
      <c r="A421" s="25">
        <v>321620</v>
      </c>
      <c r="B421" s="25">
        <v>2015</v>
      </c>
      <c r="C421" s="25">
        <v>12</v>
      </c>
      <c r="D421" s="29">
        <f>SUMIFS(tblCleanOrders[Sales_USD],tblCleanOrders[Rep_ID],A421,tblCleanOrders[Year],B421,tblCleanOrders[Month],C421)</f>
        <v>3123.77</v>
      </c>
    </row>
    <row r="422" spans="1:4" ht="15" customHeight="1" x14ac:dyDescent="0.3">
      <c r="A422" s="25">
        <v>321620</v>
      </c>
      <c r="B422" s="25">
        <v>2016</v>
      </c>
      <c r="C422" s="25">
        <v>1</v>
      </c>
      <c r="D422" s="29">
        <f>SUMIFS(tblCleanOrders[Sales_USD],tblCleanOrders[Rep_ID],A422,tblCleanOrders[Year],B422,tblCleanOrders[Month],C422)</f>
        <v>2228.34</v>
      </c>
    </row>
    <row r="423" spans="1:4" ht="15" customHeight="1" x14ac:dyDescent="0.3">
      <c r="A423" s="25">
        <v>321620</v>
      </c>
      <c r="B423" s="25">
        <v>2016</v>
      </c>
      <c r="C423" s="25">
        <v>2</v>
      </c>
      <c r="D423" s="29">
        <f>SUMIFS(tblCleanOrders[Sales_USD],tblCleanOrders[Rep_ID],A423,tblCleanOrders[Year],B423,tblCleanOrders[Month],C423)</f>
        <v>2735.29</v>
      </c>
    </row>
    <row r="424" spans="1:4" ht="15" customHeight="1" x14ac:dyDescent="0.3">
      <c r="A424" s="25">
        <v>321620</v>
      </c>
      <c r="B424" s="25">
        <v>2016</v>
      </c>
      <c r="C424" s="25">
        <v>3</v>
      </c>
      <c r="D424" s="29">
        <f>SUMIFS(tblCleanOrders[Sales_USD],tblCleanOrders[Rep_ID],A424,tblCleanOrders[Year],B424,tblCleanOrders[Month],C424)</f>
        <v>1661.8</v>
      </c>
    </row>
    <row r="425" spans="1:4" ht="15" customHeight="1" x14ac:dyDescent="0.3">
      <c r="A425" s="25">
        <v>321620</v>
      </c>
      <c r="B425" s="25">
        <v>2016</v>
      </c>
      <c r="C425" s="25">
        <v>4</v>
      </c>
      <c r="D425" s="29">
        <f>SUMIFS(tblCleanOrders[Sales_USD],tblCleanOrders[Rep_ID],A425,tblCleanOrders[Year],B425,tblCleanOrders[Month],C425)</f>
        <v>2756.51</v>
      </c>
    </row>
    <row r="426" spans="1:4" ht="15" customHeight="1" x14ac:dyDescent="0.3">
      <c r="A426" s="25">
        <v>321620</v>
      </c>
      <c r="B426" s="25">
        <v>2016</v>
      </c>
      <c r="C426" s="25">
        <v>5</v>
      </c>
      <c r="D426" s="29">
        <f>SUMIFS(tblCleanOrders[Sales_USD],tblCleanOrders[Rep_ID],A426,tblCleanOrders[Year],B426,tblCleanOrders[Month],C426)</f>
        <v>3879.8500000000004</v>
      </c>
    </row>
    <row r="427" spans="1:4" ht="15" customHeight="1" x14ac:dyDescent="0.3">
      <c r="A427" s="25">
        <v>321620</v>
      </c>
      <c r="B427" s="25">
        <v>2016</v>
      </c>
      <c r="C427" s="25">
        <v>6</v>
      </c>
      <c r="D427" s="29">
        <f>SUMIFS(tblCleanOrders[Sales_USD],tblCleanOrders[Rep_ID],A427,tblCleanOrders[Year],B427,tblCleanOrders[Month],C427)</f>
        <v>834.48</v>
      </c>
    </row>
    <row r="428" spans="1:4" ht="15" customHeight="1" x14ac:dyDescent="0.3">
      <c r="A428" s="25">
        <v>321620</v>
      </c>
      <c r="B428" s="25">
        <v>2016</v>
      </c>
      <c r="C428" s="25">
        <v>7</v>
      </c>
      <c r="D428" s="29">
        <f>SUMIFS(tblCleanOrders[Sales_USD],tblCleanOrders[Rep_ID],A428,tblCleanOrders[Year],B428,tblCleanOrders[Month],C428)</f>
        <v>3043.96</v>
      </c>
    </row>
    <row r="429" spans="1:4" ht="15" customHeight="1" x14ac:dyDescent="0.3">
      <c r="A429" s="25">
        <v>321620</v>
      </c>
      <c r="B429" s="25">
        <v>2016</v>
      </c>
      <c r="C429" s="25">
        <v>8</v>
      </c>
      <c r="D429" s="29">
        <f>SUMIFS(tblCleanOrders[Sales_USD],tblCleanOrders[Rep_ID],A429,tblCleanOrders[Year],B429,tblCleanOrders[Month],C429)</f>
        <v>3203.83</v>
      </c>
    </row>
    <row r="430" spans="1:4" ht="15" customHeight="1" x14ac:dyDescent="0.3">
      <c r="A430" s="25">
        <v>321620</v>
      </c>
      <c r="B430" s="25">
        <v>2016</v>
      </c>
      <c r="C430" s="25">
        <v>9</v>
      </c>
      <c r="D430" s="29">
        <f>SUMIFS(tblCleanOrders[Sales_USD],tblCleanOrders[Rep_ID],A430,tblCleanOrders[Year],B430,tblCleanOrders[Month],C430)</f>
        <v>3218.59</v>
      </c>
    </row>
    <row r="431" spans="1:4" ht="15" customHeight="1" x14ac:dyDescent="0.3">
      <c r="A431" s="25">
        <v>321620</v>
      </c>
      <c r="B431" s="25">
        <v>2016</v>
      </c>
      <c r="C431" s="25">
        <v>10</v>
      </c>
      <c r="D431" s="29">
        <f>SUMIFS(tblCleanOrders[Sales_USD],tblCleanOrders[Rep_ID],A431,tblCleanOrders[Year],B431,tblCleanOrders[Month],C431)</f>
        <v>5036.76</v>
      </c>
    </row>
    <row r="432" spans="1:4" ht="15" customHeight="1" x14ac:dyDescent="0.3">
      <c r="A432" s="25">
        <v>321620</v>
      </c>
      <c r="B432" s="25">
        <v>2016</v>
      </c>
      <c r="C432" s="25">
        <v>11</v>
      </c>
      <c r="D432" s="29">
        <f>SUMIFS(tblCleanOrders[Sales_USD],tblCleanOrders[Rep_ID],A432,tblCleanOrders[Year],B432,tblCleanOrders[Month],C432)</f>
        <v>4463.95</v>
      </c>
    </row>
    <row r="433" spans="1:4" ht="15" customHeight="1" x14ac:dyDescent="0.3">
      <c r="A433" s="25">
        <v>321620</v>
      </c>
      <c r="B433" s="25">
        <v>2016</v>
      </c>
      <c r="C433" s="25">
        <v>12</v>
      </c>
      <c r="D433" s="29">
        <f>SUMIFS(tblCleanOrders[Sales_USD],tblCleanOrders[Rep_ID],A433,tblCleanOrders[Year],B433,tblCleanOrders[Month],C433)</f>
        <v>3974.6400000000003</v>
      </c>
    </row>
    <row r="434" spans="1:4" ht="15" customHeight="1" x14ac:dyDescent="0.3">
      <c r="A434" s="25">
        <v>321630</v>
      </c>
      <c r="B434" s="25">
        <v>2014</v>
      </c>
      <c r="C434" s="25">
        <v>7</v>
      </c>
      <c r="D434" s="29">
        <f>SUMIFS(tblCleanOrders[Sales_USD],tblCleanOrders[Rep_ID],A434,tblCleanOrders[Year],B434,tblCleanOrders[Month],C434)</f>
        <v>2467.61</v>
      </c>
    </row>
    <row r="435" spans="1:4" ht="15" customHeight="1" x14ac:dyDescent="0.3">
      <c r="A435" s="25">
        <v>321630</v>
      </c>
      <c r="B435" s="25">
        <v>2014</v>
      </c>
      <c r="C435" s="25">
        <v>8</v>
      </c>
      <c r="D435" s="29">
        <f>SUMIFS(tblCleanOrders[Sales_USD],tblCleanOrders[Rep_ID],A435,tblCleanOrders[Year],B435,tblCleanOrders[Month],C435)</f>
        <v>2611.85</v>
      </c>
    </row>
    <row r="436" spans="1:4" ht="15" customHeight="1" x14ac:dyDescent="0.3">
      <c r="A436" s="25">
        <v>321630</v>
      </c>
      <c r="B436" s="25">
        <v>2014</v>
      </c>
      <c r="C436" s="25">
        <v>9</v>
      </c>
      <c r="D436" s="29">
        <f>SUMIFS(tblCleanOrders[Sales_USD],tblCleanOrders[Rep_ID],A436,tblCleanOrders[Year],B436,tblCleanOrders[Month],C436)</f>
        <v>2624.92</v>
      </c>
    </row>
    <row r="437" spans="1:4" ht="15" customHeight="1" x14ac:dyDescent="0.3">
      <c r="A437" s="25">
        <v>321630</v>
      </c>
      <c r="B437" s="25">
        <v>2014</v>
      </c>
      <c r="C437" s="25">
        <v>10</v>
      </c>
      <c r="D437" s="29">
        <f>SUMIFS(tblCleanOrders[Sales_USD],tblCleanOrders[Rep_ID],A437,tblCleanOrders[Year],B437,tblCleanOrders[Month],C437)</f>
        <v>2662.34</v>
      </c>
    </row>
    <row r="438" spans="1:4" ht="15" customHeight="1" x14ac:dyDescent="0.3">
      <c r="A438" s="25">
        <v>321630</v>
      </c>
      <c r="B438" s="25">
        <v>2014</v>
      </c>
      <c r="C438" s="25">
        <v>11</v>
      </c>
      <c r="D438" s="29">
        <f>SUMIFS(tblCleanOrders[Sales_USD],tblCleanOrders[Rep_ID],A438,tblCleanOrders[Year],B438,tblCleanOrders[Month],C438)</f>
        <v>2642.37</v>
      </c>
    </row>
    <row r="439" spans="1:4" ht="15" customHeight="1" x14ac:dyDescent="0.3">
      <c r="A439" s="25">
        <v>321630</v>
      </c>
      <c r="B439" s="25">
        <v>2014</v>
      </c>
      <c r="C439" s="25">
        <v>12</v>
      </c>
      <c r="D439" s="29">
        <f>SUMIFS(tblCleanOrders[Sales_USD],tblCleanOrders[Rep_ID],A439,tblCleanOrders[Year],B439,tblCleanOrders[Month],C439)</f>
        <v>2714.74</v>
      </c>
    </row>
    <row r="440" spans="1:4" ht="15" customHeight="1" x14ac:dyDescent="0.3">
      <c r="A440" s="25">
        <v>321630</v>
      </c>
      <c r="B440" s="25">
        <v>2015</v>
      </c>
      <c r="C440" s="25">
        <v>1</v>
      </c>
      <c r="D440" s="29">
        <f>SUMIFS(tblCleanOrders[Sales_USD],tblCleanOrders[Rep_ID],A440,tblCleanOrders[Year],B440,tblCleanOrders[Month],C440)</f>
        <v>2532.4699999999998</v>
      </c>
    </row>
    <row r="441" spans="1:4" ht="15" customHeight="1" x14ac:dyDescent="0.3">
      <c r="A441" s="25">
        <v>321630</v>
      </c>
      <c r="B441" s="25">
        <v>2015</v>
      </c>
      <c r="C441" s="25">
        <v>2</v>
      </c>
      <c r="D441" s="29">
        <f>SUMIFS(tblCleanOrders[Sales_USD],tblCleanOrders[Rep_ID],A441,tblCleanOrders[Year],B441,tblCleanOrders[Month],C441)</f>
        <v>4366.6000000000004</v>
      </c>
    </row>
    <row r="442" spans="1:4" ht="15" customHeight="1" x14ac:dyDescent="0.3">
      <c r="A442" s="25">
        <v>321630</v>
      </c>
      <c r="B442" s="25">
        <v>2015</v>
      </c>
      <c r="C442" s="25">
        <v>3</v>
      </c>
      <c r="D442" s="29">
        <f>SUMIFS(tblCleanOrders[Sales_USD],tblCleanOrders[Rep_ID],A442,tblCleanOrders[Year],B442,tblCleanOrders[Month],C442)</f>
        <v>2709.66</v>
      </c>
    </row>
    <row r="443" spans="1:4" ht="15" customHeight="1" x14ac:dyDescent="0.3">
      <c r="A443" s="25">
        <v>321630</v>
      </c>
      <c r="B443" s="25">
        <v>2015</v>
      </c>
      <c r="C443" s="25">
        <v>4</v>
      </c>
      <c r="D443" s="29">
        <f>SUMIFS(tblCleanOrders[Sales_USD],tblCleanOrders[Rep_ID],A443,tblCleanOrders[Year],B443,tblCleanOrders[Month],C443)</f>
        <v>2649.2</v>
      </c>
    </row>
    <row r="444" spans="1:4" ht="15" customHeight="1" x14ac:dyDescent="0.3">
      <c r="A444" s="25">
        <v>321630</v>
      </c>
      <c r="B444" s="25">
        <v>2015</v>
      </c>
      <c r="C444" s="25">
        <v>5</v>
      </c>
      <c r="D444" s="29">
        <f>SUMIFS(tblCleanOrders[Sales_USD],tblCleanOrders[Rep_ID],A444,tblCleanOrders[Year],B444,tblCleanOrders[Month],C444)</f>
        <v>2559.87</v>
      </c>
    </row>
    <row r="445" spans="1:4" ht="15" customHeight="1" x14ac:dyDescent="0.3">
      <c r="A445" s="25">
        <v>321630</v>
      </c>
      <c r="B445" s="25">
        <v>2015</v>
      </c>
      <c r="C445" s="25">
        <v>6</v>
      </c>
      <c r="D445" s="29">
        <f>SUMIFS(tblCleanOrders[Sales_USD],tblCleanOrders[Rep_ID],A445,tblCleanOrders[Year],B445,tblCleanOrders[Month],C445)</f>
        <v>2776.04</v>
      </c>
    </row>
    <row r="446" spans="1:4" ht="15" customHeight="1" x14ac:dyDescent="0.3">
      <c r="A446" s="25">
        <v>321630</v>
      </c>
      <c r="B446" s="25">
        <v>2015</v>
      </c>
      <c r="C446" s="25">
        <v>7</v>
      </c>
      <c r="D446" s="29">
        <f>SUMIFS(tblCleanOrders[Sales_USD],tblCleanOrders[Rep_ID],A446,tblCleanOrders[Year],B446,tblCleanOrders[Month],C446)</f>
        <v>2542.4299999999998</v>
      </c>
    </row>
    <row r="447" spans="1:4" ht="15" customHeight="1" x14ac:dyDescent="0.3">
      <c r="A447" s="25">
        <v>321630</v>
      </c>
      <c r="B447" s="25">
        <v>2015</v>
      </c>
      <c r="C447" s="25">
        <v>8</v>
      </c>
      <c r="D447" s="29">
        <f>SUMIFS(tblCleanOrders[Sales_USD],tblCleanOrders[Rep_ID],A447,tblCleanOrders[Year],B447,tblCleanOrders[Month],C447)</f>
        <v>2430.81</v>
      </c>
    </row>
    <row r="448" spans="1:4" ht="15" customHeight="1" x14ac:dyDescent="0.3">
      <c r="A448" s="25">
        <v>321630</v>
      </c>
      <c r="B448" s="25">
        <v>2015</v>
      </c>
      <c r="C448" s="25">
        <v>9</v>
      </c>
      <c r="D448" s="29">
        <f>SUMIFS(tblCleanOrders[Sales_USD],tblCleanOrders[Rep_ID],A448,tblCleanOrders[Year],B448,tblCleanOrders[Month],C448)</f>
        <v>30279.45</v>
      </c>
    </row>
    <row r="449" spans="1:4" ht="15" customHeight="1" x14ac:dyDescent="0.3">
      <c r="A449" s="25">
        <v>321630</v>
      </c>
      <c r="B449" s="25">
        <v>2015</v>
      </c>
      <c r="C449" s="25">
        <v>10</v>
      </c>
      <c r="D449" s="29">
        <f>SUMIFS(tblCleanOrders[Sales_USD],tblCleanOrders[Rep_ID],A449,tblCleanOrders[Year],B449,tblCleanOrders[Month],C449)</f>
        <v>7326.69</v>
      </c>
    </row>
    <row r="450" spans="1:4" ht="15" customHeight="1" x14ac:dyDescent="0.3">
      <c r="A450" s="25">
        <v>321630</v>
      </c>
      <c r="B450" s="25">
        <v>2015</v>
      </c>
      <c r="C450" s="25">
        <v>11</v>
      </c>
      <c r="D450" s="29">
        <f>SUMIFS(tblCleanOrders[Sales_USD],tblCleanOrders[Rep_ID],A450,tblCleanOrders[Year],B450,tblCleanOrders[Month],C450)</f>
        <v>5406.53</v>
      </c>
    </row>
    <row r="451" spans="1:4" ht="15" customHeight="1" x14ac:dyDescent="0.3">
      <c r="A451" s="25">
        <v>321630</v>
      </c>
      <c r="B451" s="25">
        <v>2015</v>
      </c>
      <c r="C451" s="25">
        <v>12</v>
      </c>
      <c r="D451" s="29">
        <f>SUMIFS(tblCleanOrders[Sales_USD],tblCleanOrders[Rep_ID],A451,tblCleanOrders[Year],B451,tblCleanOrders[Month],C451)</f>
        <v>9531.91</v>
      </c>
    </row>
    <row r="452" spans="1:4" ht="15" customHeight="1" x14ac:dyDescent="0.3">
      <c r="A452" s="25">
        <v>321630</v>
      </c>
      <c r="B452" s="25">
        <v>2016</v>
      </c>
      <c r="C452" s="25">
        <v>1</v>
      </c>
      <c r="D452" s="29">
        <f>SUMIFS(tblCleanOrders[Sales_USD],tblCleanOrders[Rep_ID],A452,tblCleanOrders[Year],B452,tblCleanOrders[Month],C452)</f>
        <v>9548.25</v>
      </c>
    </row>
    <row r="453" spans="1:4" ht="15" customHeight="1" x14ac:dyDescent="0.3">
      <c r="A453" s="25">
        <v>321630</v>
      </c>
      <c r="B453" s="25">
        <v>2016</v>
      </c>
      <c r="C453" s="25">
        <v>2</v>
      </c>
      <c r="D453" s="29">
        <f>SUMIFS(tblCleanOrders[Sales_USD],tblCleanOrders[Rep_ID],A453,tblCleanOrders[Year],B453,tblCleanOrders[Month],C453)</f>
        <v>7213.35</v>
      </c>
    </row>
    <row r="454" spans="1:4" ht="15" customHeight="1" x14ac:dyDescent="0.3">
      <c r="A454" s="25">
        <v>321630</v>
      </c>
      <c r="B454" s="25">
        <v>2016</v>
      </c>
      <c r="C454" s="25">
        <v>3</v>
      </c>
      <c r="D454" s="29">
        <f>SUMIFS(tblCleanOrders[Sales_USD],tblCleanOrders[Rep_ID],A454,tblCleanOrders[Year],B454,tblCleanOrders[Month],C454)</f>
        <v>8845.8000000000011</v>
      </c>
    </row>
    <row r="455" spans="1:4" ht="15" customHeight="1" x14ac:dyDescent="0.3">
      <c r="A455" s="25">
        <v>321630</v>
      </c>
      <c r="B455" s="25">
        <v>2016</v>
      </c>
      <c r="C455" s="25">
        <v>4</v>
      </c>
      <c r="D455" s="29">
        <f>SUMIFS(tblCleanOrders[Sales_USD],tblCleanOrders[Rep_ID],A455,tblCleanOrders[Year],B455,tblCleanOrders[Month],C455)</f>
        <v>8925.7900000000009</v>
      </c>
    </row>
    <row r="456" spans="1:4" ht="15" customHeight="1" x14ac:dyDescent="0.3">
      <c r="A456" s="25">
        <v>321630</v>
      </c>
      <c r="B456" s="25">
        <v>2016</v>
      </c>
      <c r="C456" s="25">
        <v>5</v>
      </c>
      <c r="D456" s="29">
        <f>SUMIFS(tblCleanOrders[Sales_USD],tblCleanOrders[Rep_ID],A456,tblCleanOrders[Year],B456,tblCleanOrders[Month],C456)</f>
        <v>8987.65</v>
      </c>
    </row>
    <row r="457" spans="1:4" ht="15" customHeight="1" x14ac:dyDescent="0.3">
      <c r="A457" s="25">
        <v>321630</v>
      </c>
      <c r="B457" s="25">
        <v>2016</v>
      </c>
      <c r="C457" s="25">
        <v>6</v>
      </c>
      <c r="D457" s="29">
        <f>SUMIFS(tblCleanOrders[Sales_USD],tblCleanOrders[Rep_ID],A457,tblCleanOrders[Year],B457,tblCleanOrders[Month],C457)</f>
        <v>8231.09</v>
      </c>
    </row>
    <row r="458" spans="1:4" ht="15" customHeight="1" x14ac:dyDescent="0.3">
      <c r="A458" s="25">
        <v>321630</v>
      </c>
      <c r="B458" s="25">
        <v>2016</v>
      </c>
      <c r="C458" s="25">
        <v>7</v>
      </c>
      <c r="D458" s="29">
        <f>SUMIFS(tblCleanOrders[Sales_USD],tblCleanOrders[Rep_ID],A458,tblCleanOrders[Year],B458,tblCleanOrders[Month],C458)</f>
        <v>9737.5500000000011</v>
      </c>
    </row>
    <row r="459" spans="1:4" ht="15" customHeight="1" x14ac:dyDescent="0.3">
      <c r="A459" s="25">
        <v>321630</v>
      </c>
      <c r="B459" s="25">
        <v>2016</v>
      </c>
      <c r="C459" s="25">
        <v>8</v>
      </c>
      <c r="D459" s="29">
        <f>SUMIFS(tblCleanOrders[Sales_USD],tblCleanOrders[Rep_ID],A459,tblCleanOrders[Year],B459,tblCleanOrders[Month],C459)</f>
        <v>9828.19</v>
      </c>
    </row>
    <row r="460" spans="1:4" ht="15" customHeight="1" x14ac:dyDescent="0.3">
      <c r="A460" s="25">
        <v>321630</v>
      </c>
      <c r="B460" s="25">
        <v>2016</v>
      </c>
      <c r="C460" s="25">
        <v>9</v>
      </c>
      <c r="D460" s="29">
        <f>SUMIFS(tblCleanOrders[Sales_USD],tblCleanOrders[Rep_ID],A460,tblCleanOrders[Year],B460,tblCleanOrders[Month],C460)</f>
        <v>10349.61</v>
      </c>
    </row>
    <row r="461" spans="1:4" ht="15" customHeight="1" x14ac:dyDescent="0.3">
      <c r="A461" s="25">
        <v>321630</v>
      </c>
      <c r="B461" s="25">
        <v>2016</v>
      </c>
      <c r="C461" s="25">
        <v>10</v>
      </c>
      <c r="D461" s="29">
        <f>SUMIFS(tblCleanOrders[Sales_USD],tblCleanOrders[Rep_ID],A461,tblCleanOrders[Year],B461,tblCleanOrders[Month],C461)</f>
        <v>11840.02</v>
      </c>
    </row>
    <row r="462" spans="1:4" ht="15" customHeight="1" x14ac:dyDescent="0.3">
      <c r="A462" s="25">
        <v>321630</v>
      </c>
      <c r="B462" s="25">
        <v>2016</v>
      </c>
      <c r="C462" s="25">
        <v>11</v>
      </c>
      <c r="D462" s="29">
        <f>SUMIFS(tblCleanOrders[Sales_USD],tblCleanOrders[Rep_ID],A462,tblCleanOrders[Year],B462,tblCleanOrders[Month],C462)</f>
        <v>8493.4699999999993</v>
      </c>
    </row>
    <row r="463" spans="1:4" ht="15" customHeight="1" x14ac:dyDescent="0.3">
      <c r="A463" s="25">
        <v>321630</v>
      </c>
      <c r="B463" s="25">
        <v>2016</v>
      </c>
      <c r="C463" s="25">
        <v>12</v>
      </c>
      <c r="D463" s="29">
        <f>SUMIFS(tblCleanOrders[Sales_USD],tblCleanOrders[Rep_ID],A463,tblCleanOrders[Year],B463,tblCleanOrders[Month],C463)</f>
        <v>16566.940000000002</v>
      </c>
    </row>
    <row r="464" spans="1:4" ht="15" customHeight="1" x14ac:dyDescent="0.3">
      <c r="A464" s="25">
        <v>321640</v>
      </c>
      <c r="B464" s="25">
        <v>2013</v>
      </c>
      <c r="C464" s="25">
        <v>12</v>
      </c>
      <c r="D464" s="29">
        <f>SUMIFS(tblCleanOrders[Sales_USD],tblCleanOrders[Rep_ID],A464,tblCleanOrders[Year],B464,tblCleanOrders[Month],C464)</f>
        <v>6978.27</v>
      </c>
    </row>
    <row r="465" spans="1:4" ht="15" customHeight="1" x14ac:dyDescent="0.3">
      <c r="A465" s="25">
        <v>321640</v>
      </c>
      <c r="B465" s="25">
        <v>2014</v>
      </c>
      <c r="C465" s="25">
        <v>1</v>
      </c>
      <c r="D465" s="29">
        <f>SUMIFS(tblCleanOrders[Sales_USD],tblCleanOrders[Rep_ID],A465,tblCleanOrders[Year],B465,tblCleanOrders[Month],C465)</f>
        <v>6165.2</v>
      </c>
    </row>
    <row r="466" spans="1:4" ht="15" customHeight="1" x14ac:dyDescent="0.3">
      <c r="A466" s="25">
        <v>321640</v>
      </c>
      <c r="B466" s="25">
        <v>2014</v>
      </c>
      <c r="C466" s="25">
        <v>2</v>
      </c>
      <c r="D466" s="29">
        <f>SUMIFS(tblCleanOrders[Sales_USD],tblCleanOrders[Rep_ID],A466,tblCleanOrders[Year],B466,tblCleanOrders[Month],C466)</f>
        <v>6680.93</v>
      </c>
    </row>
    <row r="467" spans="1:4" ht="15" customHeight="1" x14ac:dyDescent="0.3">
      <c r="A467" s="25">
        <v>321640</v>
      </c>
      <c r="B467" s="25">
        <v>2014</v>
      </c>
      <c r="C467" s="25">
        <v>3</v>
      </c>
      <c r="D467" s="29">
        <f>SUMIFS(tblCleanOrders[Sales_USD],tblCleanOrders[Rep_ID],A467,tblCleanOrders[Year],B467,tblCleanOrders[Month],C467)</f>
        <v>6766.4599999999991</v>
      </c>
    </row>
    <row r="468" spans="1:4" ht="15" customHeight="1" x14ac:dyDescent="0.3">
      <c r="A468" s="25">
        <v>321640</v>
      </c>
      <c r="B468" s="25">
        <v>2014</v>
      </c>
      <c r="C468" s="25">
        <v>4</v>
      </c>
      <c r="D468" s="29">
        <f>SUMIFS(tblCleanOrders[Sales_USD],tblCleanOrders[Rep_ID],A468,tblCleanOrders[Year],B468,tblCleanOrders[Month],C468)</f>
        <v>7188.8</v>
      </c>
    </row>
    <row r="469" spans="1:4" ht="15" customHeight="1" x14ac:dyDescent="0.3">
      <c r="A469" s="25">
        <v>321640</v>
      </c>
      <c r="B469" s="25">
        <v>2014</v>
      </c>
      <c r="C469" s="25">
        <v>5</v>
      </c>
      <c r="D469" s="29">
        <f>SUMIFS(tblCleanOrders[Sales_USD],tblCleanOrders[Rep_ID],A469,tblCleanOrders[Year],B469,tblCleanOrders[Month],C469)</f>
        <v>6156.81</v>
      </c>
    </row>
    <row r="470" spans="1:4" ht="15" customHeight="1" x14ac:dyDescent="0.3">
      <c r="A470" s="25">
        <v>321640</v>
      </c>
      <c r="B470" s="25">
        <v>2014</v>
      </c>
      <c r="C470" s="25">
        <v>6</v>
      </c>
      <c r="D470" s="29">
        <f>SUMIFS(tblCleanOrders[Sales_USD],tblCleanOrders[Rep_ID],A470,tblCleanOrders[Year],B470,tblCleanOrders[Month],C470)</f>
        <v>10048.34</v>
      </c>
    </row>
    <row r="471" spans="1:4" ht="15" customHeight="1" x14ac:dyDescent="0.3">
      <c r="A471" s="25">
        <v>321640</v>
      </c>
      <c r="B471" s="25">
        <v>2014</v>
      </c>
      <c r="C471" s="25">
        <v>7</v>
      </c>
      <c r="D471" s="29">
        <f>SUMIFS(tblCleanOrders[Sales_USD],tblCleanOrders[Rep_ID],A471,tblCleanOrders[Year],B471,tblCleanOrders[Month],C471)</f>
        <v>10886.29</v>
      </c>
    </row>
    <row r="472" spans="1:4" ht="15" customHeight="1" x14ac:dyDescent="0.3">
      <c r="A472" s="25">
        <v>321640</v>
      </c>
      <c r="B472" s="25">
        <v>2014</v>
      </c>
      <c r="C472" s="25">
        <v>8</v>
      </c>
      <c r="D472" s="29">
        <f>SUMIFS(tblCleanOrders[Sales_USD],tblCleanOrders[Rep_ID],A472,tblCleanOrders[Year],B472,tblCleanOrders[Month],C472)</f>
        <v>8842.7200000000012</v>
      </c>
    </row>
    <row r="473" spans="1:4" ht="15" customHeight="1" x14ac:dyDescent="0.3">
      <c r="A473" s="25">
        <v>321640</v>
      </c>
      <c r="B473" s="25">
        <v>2014</v>
      </c>
      <c r="C473" s="25">
        <v>9</v>
      </c>
      <c r="D473" s="29">
        <f>SUMIFS(tblCleanOrders[Sales_USD],tblCleanOrders[Rep_ID],A473,tblCleanOrders[Year],B473,tblCleanOrders[Month],C473)</f>
        <v>8636.73</v>
      </c>
    </row>
    <row r="474" spans="1:4" ht="15" customHeight="1" x14ac:dyDescent="0.3">
      <c r="A474" s="25">
        <v>321640</v>
      </c>
      <c r="B474" s="25">
        <v>2014</v>
      </c>
      <c r="C474" s="25">
        <v>10</v>
      </c>
      <c r="D474" s="29">
        <f>SUMIFS(tblCleanOrders[Sales_USD],tblCleanOrders[Rep_ID],A474,tblCleanOrders[Year],B474,tblCleanOrders[Month],C474)</f>
        <v>6429.25</v>
      </c>
    </row>
    <row r="475" spans="1:4" ht="15" customHeight="1" x14ac:dyDescent="0.3">
      <c r="A475" s="25">
        <v>321640</v>
      </c>
      <c r="B475" s="25">
        <v>2014</v>
      </c>
      <c r="C475" s="25">
        <v>11</v>
      </c>
      <c r="D475" s="29">
        <f>SUMIFS(tblCleanOrders[Sales_USD],tblCleanOrders[Rep_ID],A475,tblCleanOrders[Year],B475,tblCleanOrders[Month],C475)</f>
        <v>7364.9100000000008</v>
      </c>
    </row>
    <row r="476" spans="1:4" ht="15" customHeight="1" x14ac:dyDescent="0.3">
      <c r="A476" s="25">
        <v>321640</v>
      </c>
      <c r="B476" s="25">
        <v>2014</v>
      </c>
      <c r="C476" s="25">
        <v>12</v>
      </c>
      <c r="D476" s="29">
        <f>SUMIFS(tblCleanOrders[Sales_USD],tblCleanOrders[Rep_ID],A476,tblCleanOrders[Year],B476,tblCleanOrders[Month],C476)</f>
        <v>10440.92</v>
      </c>
    </row>
    <row r="477" spans="1:4" ht="15" customHeight="1" x14ac:dyDescent="0.3">
      <c r="A477" s="25">
        <v>321640</v>
      </c>
      <c r="B477" s="25">
        <v>2015</v>
      </c>
      <c r="C477" s="25">
        <v>1</v>
      </c>
      <c r="D477" s="29">
        <f>SUMIFS(tblCleanOrders[Sales_USD],tblCleanOrders[Rep_ID],A477,tblCleanOrders[Year],B477,tblCleanOrders[Month],C477)</f>
        <v>8863.2799999999988</v>
      </c>
    </row>
    <row r="478" spans="1:4" ht="15" customHeight="1" x14ac:dyDescent="0.3">
      <c r="A478" s="25">
        <v>321640</v>
      </c>
      <c r="B478" s="25">
        <v>2015</v>
      </c>
      <c r="C478" s="25">
        <v>2</v>
      </c>
      <c r="D478" s="29">
        <f>SUMIFS(tblCleanOrders[Sales_USD],tblCleanOrders[Rep_ID],A478,tblCleanOrders[Year],B478,tblCleanOrders[Month],C478)</f>
        <v>9257.75</v>
      </c>
    </row>
    <row r="479" spans="1:4" ht="15" customHeight="1" x14ac:dyDescent="0.3">
      <c r="A479" s="25">
        <v>321640</v>
      </c>
      <c r="B479" s="25">
        <v>2015</v>
      </c>
      <c r="C479" s="25">
        <v>3</v>
      </c>
      <c r="D479" s="29">
        <f>SUMIFS(tblCleanOrders[Sales_USD],tblCleanOrders[Rep_ID],A479,tblCleanOrders[Year],B479,tblCleanOrders[Month],C479)</f>
        <v>37674.720000000001</v>
      </c>
    </row>
    <row r="480" spans="1:4" ht="15" customHeight="1" x14ac:dyDescent="0.3">
      <c r="A480" s="25">
        <v>321640</v>
      </c>
      <c r="B480" s="25">
        <v>2015</v>
      </c>
      <c r="C480" s="25">
        <v>4</v>
      </c>
      <c r="D480" s="29">
        <f>SUMIFS(tblCleanOrders[Sales_USD],tblCleanOrders[Rep_ID],A480,tblCleanOrders[Year],B480,tblCleanOrders[Month],C480)</f>
        <v>11104.76</v>
      </c>
    </row>
    <row r="481" spans="1:4" ht="15" customHeight="1" x14ac:dyDescent="0.3">
      <c r="A481" s="25">
        <v>321640</v>
      </c>
      <c r="B481" s="25">
        <v>2015</v>
      </c>
      <c r="C481" s="25">
        <v>5</v>
      </c>
      <c r="D481" s="29">
        <f>SUMIFS(tblCleanOrders[Sales_USD],tblCleanOrders[Rep_ID],A481,tblCleanOrders[Year],B481,tblCleanOrders[Month],C481)</f>
        <v>8903.19</v>
      </c>
    </row>
    <row r="482" spans="1:4" ht="15" customHeight="1" x14ac:dyDescent="0.3">
      <c r="A482" s="25">
        <v>321640</v>
      </c>
      <c r="B482" s="25">
        <v>2015</v>
      </c>
      <c r="C482" s="25">
        <v>6</v>
      </c>
      <c r="D482" s="29">
        <f>SUMIFS(tblCleanOrders[Sales_USD],tblCleanOrders[Rep_ID],A482,tblCleanOrders[Year],B482,tblCleanOrders[Month],C482)</f>
        <v>6874.26</v>
      </c>
    </row>
    <row r="483" spans="1:4" ht="15" customHeight="1" x14ac:dyDescent="0.3">
      <c r="A483" s="25">
        <v>321640</v>
      </c>
      <c r="B483" s="25">
        <v>2015</v>
      </c>
      <c r="C483" s="25">
        <v>7</v>
      </c>
      <c r="D483" s="29">
        <f>SUMIFS(tblCleanOrders[Sales_USD],tblCleanOrders[Rep_ID],A483,tblCleanOrders[Year],B483,tblCleanOrders[Month],C483)</f>
        <v>9427.36</v>
      </c>
    </row>
    <row r="484" spans="1:4" ht="15" customHeight="1" x14ac:dyDescent="0.3">
      <c r="A484" s="25">
        <v>321640</v>
      </c>
      <c r="B484" s="25">
        <v>2015</v>
      </c>
      <c r="C484" s="25">
        <v>8</v>
      </c>
      <c r="D484" s="29">
        <f>SUMIFS(tblCleanOrders[Sales_USD],tblCleanOrders[Rep_ID],A484,tblCleanOrders[Year],B484,tblCleanOrders[Month],C484)</f>
        <v>8787.74</v>
      </c>
    </row>
    <row r="485" spans="1:4" ht="15" customHeight="1" x14ac:dyDescent="0.3">
      <c r="A485" s="25">
        <v>321640</v>
      </c>
      <c r="B485" s="25">
        <v>2015</v>
      </c>
      <c r="C485" s="25">
        <v>9</v>
      </c>
      <c r="D485" s="29">
        <f>SUMIFS(tblCleanOrders[Sales_USD],tblCleanOrders[Rep_ID],A485,tblCleanOrders[Year],B485,tblCleanOrders[Month],C485)</f>
        <v>8706.5</v>
      </c>
    </row>
    <row r="486" spans="1:4" ht="15" customHeight="1" x14ac:dyDescent="0.3">
      <c r="A486" s="25">
        <v>321640</v>
      </c>
      <c r="B486" s="25">
        <v>2015</v>
      </c>
      <c r="C486" s="25">
        <v>10</v>
      </c>
      <c r="D486" s="29">
        <f>SUMIFS(tblCleanOrders[Sales_USD],tblCleanOrders[Rep_ID],A486,tblCleanOrders[Year],B486,tblCleanOrders[Month],C486)</f>
        <v>11354.86</v>
      </c>
    </row>
    <row r="487" spans="1:4" ht="15" customHeight="1" x14ac:dyDescent="0.3">
      <c r="A487" s="25">
        <v>321640</v>
      </c>
      <c r="B487" s="25">
        <v>2015</v>
      </c>
      <c r="C487" s="25">
        <v>11</v>
      </c>
      <c r="D487" s="29">
        <f>SUMIFS(tblCleanOrders[Sales_USD],tblCleanOrders[Rep_ID],A487,tblCleanOrders[Year],B487,tblCleanOrders[Month],C487)</f>
        <v>9066.82</v>
      </c>
    </row>
    <row r="488" spans="1:4" ht="15" customHeight="1" x14ac:dyDescent="0.3">
      <c r="A488" s="25">
        <v>321640</v>
      </c>
      <c r="B488" s="25">
        <v>2015</v>
      </c>
      <c r="C488" s="25">
        <v>12</v>
      </c>
      <c r="D488" s="29">
        <f>SUMIFS(tblCleanOrders[Sales_USD],tblCleanOrders[Rep_ID],A488,tblCleanOrders[Year],B488,tblCleanOrders[Month],C488)</f>
        <v>10567.939999999999</v>
      </c>
    </row>
    <row r="489" spans="1:4" ht="15" customHeight="1" x14ac:dyDescent="0.3">
      <c r="A489" s="25">
        <v>321640</v>
      </c>
      <c r="B489" s="25">
        <v>2016</v>
      </c>
      <c r="C489" s="25">
        <v>1</v>
      </c>
      <c r="D489" s="29">
        <f>SUMIFS(tblCleanOrders[Sales_USD],tblCleanOrders[Rep_ID],A489,tblCleanOrders[Year],B489,tblCleanOrders[Month],C489)</f>
        <v>7403.17</v>
      </c>
    </row>
    <row r="490" spans="1:4" ht="15" customHeight="1" x14ac:dyDescent="0.3">
      <c r="A490" s="25">
        <v>321640</v>
      </c>
      <c r="B490" s="25">
        <v>2016</v>
      </c>
      <c r="C490" s="25">
        <v>2</v>
      </c>
      <c r="D490" s="29">
        <f>SUMIFS(tblCleanOrders[Sales_USD],tblCleanOrders[Rep_ID],A490,tblCleanOrders[Year],B490,tblCleanOrders[Month],C490)</f>
        <v>8137.34</v>
      </c>
    </row>
    <row r="491" spans="1:4" ht="15" customHeight="1" x14ac:dyDescent="0.3">
      <c r="A491" s="25">
        <v>321640</v>
      </c>
      <c r="B491" s="25">
        <v>2016</v>
      </c>
      <c r="C491" s="25">
        <v>3</v>
      </c>
      <c r="D491" s="29">
        <f>SUMIFS(tblCleanOrders[Sales_USD],tblCleanOrders[Rep_ID],A491,tblCleanOrders[Year],B491,tblCleanOrders[Month],C491)</f>
        <v>9238.93</v>
      </c>
    </row>
    <row r="492" spans="1:4" ht="15" customHeight="1" x14ac:dyDescent="0.3">
      <c r="A492" s="25">
        <v>321640</v>
      </c>
      <c r="B492" s="25">
        <v>2016</v>
      </c>
      <c r="C492" s="25">
        <v>4</v>
      </c>
      <c r="D492" s="29">
        <f>SUMIFS(tblCleanOrders[Sales_USD],tblCleanOrders[Rep_ID],A492,tblCleanOrders[Year],B492,tblCleanOrders[Month],C492)</f>
        <v>7978.62</v>
      </c>
    </row>
    <row r="493" spans="1:4" ht="15" customHeight="1" x14ac:dyDescent="0.3">
      <c r="A493" s="25">
        <v>321640</v>
      </c>
      <c r="B493" s="25">
        <v>2016</v>
      </c>
      <c r="C493" s="25">
        <v>5</v>
      </c>
      <c r="D493" s="29">
        <f>SUMIFS(tblCleanOrders[Sales_USD],tblCleanOrders[Rep_ID],A493,tblCleanOrders[Year],B493,tblCleanOrders[Month],C493)</f>
        <v>7939.7999999999993</v>
      </c>
    </row>
    <row r="494" spans="1:4" ht="15" customHeight="1" x14ac:dyDescent="0.3">
      <c r="A494" s="25">
        <v>321640</v>
      </c>
      <c r="B494" s="25">
        <v>2016</v>
      </c>
      <c r="C494" s="25">
        <v>6</v>
      </c>
      <c r="D494" s="29">
        <f>SUMIFS(tblCleanOrders[Sales_USD],tblCleanOrders[Rep_ID],A494,tblCleanOrders[Year],B494,tblCleanOrders[Month],C494)</f>
        <v>7789.87</v>
      </c>
    </row>
    <row r="495" spans="1:4" ht="15" customHeight="1" x14ac:dyDescent="0.3">
      <c r="A495" s="25">
        <v>321640</v>
      </c>
      <c r="B495" s="25">
        <v>2016</v>
      </c>
      <c r="C495" s="25">
        <v>7</v>
      </c>
      <c r="D495" s="29">
        <f>SUMIFS(tblCleanOrders[Sales_USD],tblCleanOrders[Rep_ID],A495,tblCleanOrders[Year],B495,tblCleanOrders[Month],C495)</f>
        <v>88002.7</v>
      </c>
    </row>
    <row r="496" spans="1:4" ht="15" customHeight="1" x14ac:dyDescent="0.3">
      <c r="A496" s="25">
        <v>321640</v>
      </c>
      <c r="B496" s="25">
        <v>2016</v>
      </c>
      <c r="C496" s="25">
        <v>8</v>
      </c>
      <c r="D496" s="29">
        <f>SUMIFS(tblCleanOrders[Sales_USD],tblCleanOrders[Rep_ID],A496,tblCleanOrders[Year],B496,tblCleanOrders[Month],C496)</f>
        <v>8000.16</v>
      </c>
    </row>
    <row r="497" spans="1:4" ht="15" customHeight="1" x14ac:dyDescent="0.3">
      <c r="A497" s="25">
        <v>321640</v>
      </c>
      <c r="B497" s="25">
        <v>2016</v>
      </c>
      <c r="C497" s="25">
        <v>9</v>
      </c>
      <c r="D497" s="29">
        <f>SUMIFS(tblCleanOrders[Sales_USD],tblCleanOrders[Rep_ID],A497,tblCleanOrders[Year],B497,tblCleanOrders[Month],C497)</f>
        <v>11777.59</v>
      </c>
    </row>
    <row r="498" spans="1:4" ht="15" customHeight="1" x14ac:dyDescent="0.3">
      <c r="A498" s="25">
        <v>321640</v>
      </c>
      <c r="B498" s="25">
        <v>2016</v>
      </c>
      <c r="C498" s="25">
        <v>10</v>
      </c>
      <c r="D498" s="29">
        <f>SUMIFS(tblCleanOrders[Sales_USD],tblCleanOrders[Rep_ID],A498,tblCleanOrders[Year],B498,tblCleanOrders[Month],C498)</f>
        <v>11204.539999999999</v>
      </c>
    </row>
    <row r="499" spans="1:4" ht="15" customHeight="1" x14ac:dyDescent="0.3">
      <c r="A499" s="25">
        <v>321640</v>
      </c>
      <c r="B499" s="25">
        <v>2016</v>
      </c>
      <c r="C499" s="25">
        <v>11</v>
      </c>
      <c r="D499" s="29">
        <f>SUMIFS(tblCleanOrders[Sales_USD],tblCleanOrders[Rep_ID],A499,tblCleanOrders[Year],B499,tblCleanOrders[Month],C499)</f>
        <v>16763.740000000002</v>
      </c>
    </row>
    <row r="500" spans="1:4" ht="15" customHeight="1" x14ac:dyDescent="0.3">
      <c r="A500" s="25">
        <v>321640</v>
      </c>
      <c r="B500" s="25">
        <v>2016</v>
      </c>
      <c r="C500" s="25">
        <v>12</v>
      </c>
      <c r="D500" s="29">
        <f>SUMIFS(tblCleanOrders[Sales_USD],tblCleanOrders[Rep_ID],A500,tblCleanOrders[Year],B500,tblCleanOrders[Month],C500)</f>
        <v>38802.369999999995</v>
      </c>
    </row>
    <row r="501" spans="1:4" ht="15" customHeight="1" x14ac:dyDescent="0.3">
      <c r="A501" s="25">
        <v>321650</v>
      </c>
      <c r="B501" s="25">
        <v>2014</v>
      </c>
      <c r="C501" s="25">
        <v>1</v>
      </c>
      <c r="D501" s="29">
        <f>SUMIFS(tblCleanOrders[Sales_USD],tblCleanOrders[Rep_ID],A501,tblCleanOrders[Year],B501,tblCleanOrders[Month],C501)</f>
        <v>5566.3</v>
      </c>
    </row>
    <row r="502" spans="1:4" ht="15" customHeight="1" x14ac:dyDescent="0.3">
      <c r="A502" s="25">
        <v>321650</v>
      </c>
      <c r="B502" s="25">
        <v>2014</v>
      </c>
      <c r="C502" s="25">
        <v>3</v>
      </c>
      <c r="D502" s="29">
        <f>SUMIFS(tblCleanOrders[Sales_USD],tblCleanOrders[Rep_ID],A502,tblCleanOrders[Year],B502,tblCleanOrders[Month],C502)</f>
        <v>5848.79</v>
      </c>
    </row>
    <row r="503" spans="1:4" ht="15" customHeight="1" x14ac:dyDescent="0.3">
      <c r="A503" s="25">
        <v>321650</v>
      </c>
      <c r="B503" s="25">
        <v>2014</v>
      </c>
      <c r="C503" s="25">
        <v>4</v>
      </c>
      <c r="D503" s="29">
        <f>SUMIFS(tblCleanOrders[Sales_USD],tblCleanOrders[Rep_ID],A503,tblCleanOrders[Year],B503,tblCleanOrders[Month],C503)</f>
        <v>2740.32</v>
      </c>
    </row>
    <row r="504" spans="1:4" ht="15" customHeight="1" x14ac:dyDescent="0.3">
      <c r="A504" s="25">
        <v>321650</v>
      </c>
      <c r="B504" s="25">
        <v>2014</v>
      </c>
      <c r="C504" s="25">
        <v>5</v>
      </c>
      <c r="D504" s="29">
        <f>SUMIFS(tblCleanOrders[Sales_USD],tblCleanOrders[Rep_ID],A504,tblCleanOrders[Year],B504,tblCleanOrders[Month],C504)</f>
        <v>3012.08</v>
      </c>
    </row>
    <row r="505" spans="1:4" ht="15" customHeight="1" x14ac:dyDescent="0.3">
      <c r="A505" s="25">
        <v>321650</v>
      </c>
      <c r="B505" s="25">
        <v>2014</v>
      </c>
      <c r="C505" s="25">
        <v>6</v>
      </c>
      <c r="D505" s="29">
        <f>SUMIFS(tblCleanOrders[Sales_USD],tblCleanOrders[Rep_ID],A505,tblCleanOrders[Year],B505,tblCleanOrders[Month],C505)</f>
        <v>2900.78</v>
      </c>
    </row>
    <row r="506" spans="1:4" ht="15" customHeight="1" x14ac:dyDescent="0.3">
      <c r="A506" s="25">
        <v>321650</v>
      </c>
      <c r="B506" s="25">
        <v>2014</v>
      </c>
      <c r="C506" s="25">
        <v>7</v>
      </c>
      <c r="D506" s="29">
        <f>SUMIFS(tblCleanOrders[Sales_USD],tblCleanOrders[Rep_ID],A506,tblCleanOrders[Year],B506,tblCleanOrders[Month],C506)</f>
        <v>2704.69</v>
      </c>
    </row>
    <row r="507" spans="1:4" ht="15" customHeight="1" x14ac:dyDescent="0.3">
      <c r="A507" s="25">
        <v>321650</v>
      </c>
      <c r="B507" s="25">
        <v>2014</v>
      </c>
      <c r="C507" s="25">
        <v>8</v>
      </c>
      <c r="D507" s="29">
        <f>SUMIFS(tblCleanOrders[Sales_USD],tblCleanOrders[Rep_ID],A507,tblCleanOrders[Year],B507,tblCleanOrders[Month],C507)</f>
        <v>2705.38</v>
      </c>
    </row>
    <row r="508" spans="1:4" ht="15" customHeight="1" x14ac:dyDescent="0.3">
      <c r="A508" s="25">
        <v>321650</v>
      </c>
      <c r="B508" s="25">
        <v>2014</v>
      </c>
      <c r="C508" s="25">
        <v>9</v>
      </c>
      <c r="D508" s="29">
        <f>SUMIFS(tblCleanOrders[Sales_USD],tblCleanOrders[Rep_ID],A508,tblCleanOrders[Year],B508,tblCleanOrders[Month],C508)</f>
        <v>2660.94</v>
      </c>
    </row>
    <row r="509" spans="1:4" ht="15" customHeight="1" x14ac:dyDescent="0.3">
      <c r="A509" s="25">
        <v>321650</v>
      </c>
      <c r="B509" s="25">
        <v>2014</v>
      </c>
      <c r="C509" s="25">
        <v>10</v>
      </c>
      <c r="D509" s="29">
        <f>SUMIFS(tblCleanOrders[Sales_USD],tblCleanOrders[Rep_ID],A509,tblCleanOrders[Year],B509,tblCleanOrders[Month],C509)</f>
        <v>2722.15</v>
      </c>
    </row>
    <row r="510" spans="1:4" ht="15" customHeight="1" x14ac:dyDescent="0.3">
      <c r="A510" s="25">
        <v>321650</v>
      </c>
      <c r="B510" s="25">
        <v>2014</v>
      </c>
      <c r="C510" s="25">
        <v>11</v>
      </c>
      <c r="D510" s="29">
        <f>SUMIFS(tblCleanOrders[Sales_USD],tblCleanOrders[Rep_ID],A510,tblCleanOrders[Year],B510,tblCleanOrders[Month],C510)</f>
        <v>2763.38</v>
      </c>
    </row>
    <row r="511" spans="1:4" ht="15" customHeight="1" x14ac:dyDescent="0.3">
      <c r="A511" s="25">
        <v>321650</v>
      </c>
      <c r="B511" s="25">
        <v>2014</v>
      </c>
      <c r="C511" s="25">
        <v>12</v>
      </c>
      <c r="D511" s="29">
        <f>SUMIFS(tblCleanOrders[Sales_USD],tblCleanOrders[Rep_ID],A511,tblCleanOrders[Year],B511,tblCleanOrders[Month],C511)</f>
        <v>2518.85</v>
      </c>
    </row>
    <row r="512" spans="1:4" ht="15" customHeight="1" x14ac:dyDescent="0.3">
      <c r="A512" s="25">
        <v>321650</v>
      </c>
      <c r="B512" s="25">
        <v>2015</v>
      </c>
      <c r="C512" s="25">
        <v>1</v>
      </c>
      <c r="D512" s="29">
        <f>SUMIFS(tblCleanOrders[Sales_USD],tblCleanOrders[Rep_ID],A512,tblCleanOrders[Year],B512,tblCleanOrders[Month],C512)</f>
        <v>2588.0500000000002</v>
      </c>
    </row>
    <row r="513" spans="1:4" ht="15" customHeight="1" x14ac:dyDescent="0.3">
      <c r="A513" s="25">
        <v>321650</v>
      </c>
      <c r="B513" s="25">
        <v>2015</v>
      </c>
      <c r="C513" s="25">
        <v>2</v>
      </c>
      <c r="D513" s="29">
        <f>SUMIFS(tblCleanOrders[Sales_USD],tblCleanOrders[Rep_ID],A513,tblCleanOrders[Year],B513,tblCleanOrders[Month],C513)</f>
        <v>2874.24</v>
      </c>
    </row>
    <row r="514" spans="1:4" ht="15" customHeight="1" x14ac:dyDescent="0.3">
      <c r="A514" s="25">
        <v>321650</v>
      </c>
      <c r="B514" s="25">
        <v>2015</v>
      </c>
      <c r="C514" s="25">
        <v>3</v>
      </c>
      <c r="D514" s="29">
        <f>SUMIFS(tblCleanOrders[Sales_USD],tblCleanOrders[Rep_ID],A514,tblCleanOrders[Year],B514,tblCleanOrders[Month],C514)</f>
        <v>2716.19</v>
      </c>
    </row>
    <row r="515" spans="1:4" ht="15" customHeight="1" x14ac:dyDescent="0.3">
      <c r="A515" s="25">
        <v>321650</v>
      </c>
      <c r="B515" s="25">
        <v>2015</v>
      </c>
      <c r="C515" s="25">
        <v>4</v>
      </c>
      <c r="D515" s="29">
        <f>SUMIFS(tblCleanOrders[Sales_USD],tblCleanOrders[Rep_ID],A515,tblCleanOrders[Year],B515,tblCleanOrders[Month],C515)</f>
        <v>3597.93</v>
      </c>
    </row>
    <row r="516" spans="1:4" ht="15" customHeight="1" x14ac:dyDescent="0.3">
      <c r="A516" s="25">
        <v>321650</v>
      </c>
      <c r="B516" s="25">
        <v>2015</v>
      </c>
      <c r="C516" s="25">
        <v>5</v>
      </c>
      <c r="D516" s="29">
        <f>SUMIFS(tblCleanOrders[Sales_USD],tblCleanOrders[Rep_ID],A516,tblCleanOrders[Year],B516,tblCleanOrders[Month],C516)</f>
        <v>2499.9899999999998</v>
      </c>
    </row>
    <row r="517" spans="1:4" ht="15" customHeight="1" x14ac:dyDescent="0.3">
      <c r="A517" s="25">
        <v>321650</v>
      </c>
      <c r="B517" s="25">
        <v>2015</v>
      </c>
      <c r="C517" s="25">
        <v>6</v>
      </c>
      <c r="D517" s="29">
        <f>SUMIFS(tblCleanOrders[Sales_USD],tblCleanOrders[Rep_ID],A517,tblCleanOrders[Year],B517,tblCleanOrders[Month],C517)</f>
        <v>3499.44</v>
      </c>
    </row>
    <row r="518" spans="1:4" ht="15" customHeight="1" x14ac:dyDescent="0.3">
      <c r="A518" s="25">
        <v>321650</v>
      </c>
      <c r="B518" s="25">
        <v>2015</v>
      </c>
      <c r="C518" s="25">
        <v>7</v>
      </c>
      <c r="D518" s="29">
        <f>SUMIFS(tblCleanOrders[Sales_USD],tblCleanOrders[Rep_ID],A518,tblCleanOrders[Year],B518,tblCleanOrders[Month],C518)</f>
        <v>2482.12</v>
      </c>
    </row>
    <row r="519" spans="1:4" ht="15" customHeight="1" x14ac:dyDescent="0.3">
      <c r="A519" s="25">
        <v>321650</v>
      </c>
      <c r="B519" s="25">
        <v>2015</v>
      </c>
      <c r="C519" s="25">
        <v>8</v>
      </c>
      <c r="D519" s="29">
        <f>SUMIFS(tblCleanOrders[Sales_USD],tblCleanOrders[Rep_ID],A519,tblCleanOrders[Year],B519,tblCleanOrders[Month],C519)</f>
        <v>2613.6</v>
      </c>
    </row>
    <row r="520" spans="1:4" ht="15" customHeight="1" x14ac:dyDescent="0.3">
      <c r="A520" s="25">
        <v>321650</v>
      </c>
      <c r="B520" s="25">
        <v>2015</v>
      </c>
      <c r="C520" s="25">
        <v>9</v>
      </c>
      <c r="D520" s="29">
        <f>SUMIFS(tblCleanOrders[Sales_USD],tblCleanOrders[Rep_ID],A520,tblCleanOrders[Year],B520,tblCleanOrders[Month],C520)</f>
        <v>4642.17</v>
      </c>
    </row>
    <row r="521" spans="1:4" ht="15" customHeight="1" x14ac:dyDescent="0.3">
      <c r="A521" s="25">
        <v>321650</v>
      </c>
      <c r="B521" s="25">
        <v>2015</v>
      </c>
      <c r="C521" s="25">
        <v>10</v>
      </c>
      <c r="D521" s="29">
        <f>SUMIFS(tblCleanOrders[Sales_USD],tblCleanOrders[Rep_ID],A521,tblCleanOrders[Year],B521,tblCleanOrders[Month],C521)</f>
        <v>2647.16</v>
      </c>
    </row>
    <row r="522" spans="1:4" ht="15" customHeight="1" x14ac:dyDescent="0.3">
      <c r="A522" s="25">
        <v>321650</v>
      </c>
      <c r="B522" s="25">
        <v>2015</v>
      </c>
      <c r="C522" s="25">
        <v>11</v>
      </c>
      <c r="D522" s="29">
        <f>SUMIFS(tblCleanOrders[Sales_USD],tblCleanOrders[Rep_ID],A522,tblCleanOrders[Year],B522,tblCleanOrders[Month],C522)</f>
        <v>2636.76</v>
      </c>
    </row>
    <row r="523" spans="1:4" ht="15" customHeight="1" x14ac:dyDescent="0.3">
      <c r="A523" s="25">
        <v>321650</v>
      </c>
      <c r="B523" s="25">
        <v>2015</v>
      </c>
      <c r="C523" s="25">
        <v>12</v>
      </c>
      <c r="D523" s="29">
        <f>SUMIFS(tblCleanOrders[Sales_USD],tblCleanOrders[Rep_ID],A523,tblCleanOrders[Year],B523,tblCleanOrders[Month],C523)</f>
        <v>2540.6</v>
      </c>
    </row>
    <row r="524" spans="1:4" ht="15" customHeight="1" x14ac:dyDescent="0.3">
      <c r="A524" s="25">
        <v>321650</v>
      </c>
      <c r="B524" s="25">
        <v>2016</v>
      </c>
      <c r="C524" s="25">
        <v>1</v>
      </c>
      <c r="D524" s="29">
        <f>SUMIFS(tblCleanOrders[Sales_USD],tblCleanOrders[Rep_ID],A524,tblCleanOrders[Year],B524,tblCleanOrders[Month],C524)</f>
        <v>2653.68</v>
      </c>
    </row>
    <row r="525" spans="1:4" ht="15" customHeight="1" x14ac:dyDescent="0.3">
      <c r="A525" s="25">
        <v>321650</v>
      </c>
      <c r="B525" s="25">
        <v>2016</v>
      </c>
      <c r="C525" s="25">
        <v>2</v>
      </c>
      <c r="D525" s="29">
        <f>SUMIFS(tblCleanOrders[Sales_USD],tblCleanOrders[Rep_ID],A525,tblCleanOrders[Year],B525,tblCleanOrders[Month],C525)</f>
        <v>2554.39</v>
      </c>
    </row>
    <row r="526" spans="1:4" ht="15" customHeight="1" x14ac:dyDescent="0.3">
      <c r="A526" s="25">
        <v>321650</v>
      </c>
      <c r="B526" s="25">
        <v>2016</v>
      </c>
      <c r="C526" s="25">
        <v>3</v>
      </c>
      <c r="D526" s="29">
        <f>SUMIFS(tblCleanOrders[Sales_USD],tblCleanOrders[Rep_ID],A526,tblCleanOrders[Year],B526,tblCleanOrders[Month],C526)</f>
        <v>14.98</v>
      </c>
    </row>
    <row r="527" spans="1:4" ht="15" customHeight="1" x14ac:dyDescent="0.3">
      <c r="A527" s="25">
        <v>321650</v>
      </c>
      <c r="B527" s="25">
        <v>2016</v>
      </c>
      <c r="C527" s="25">
        <v>4</v>
      </c>
      <c r="D527" s="29">
        <f>SUMIFS(tblCleanOrders[Sales_USD],tblCleanOrders[Rep_ID],A527,tblCleanOrders[Year],B527,tblCleanOrders[Month],C527)</f>
        <v>4042.01</v>
      </c>
    </row>
    <row r="528" spans="1:4" ht="15" customHeight="1" x14ac:dyDescent="0.3">
      <c r="A528" s="25">
        <v>321650</v>
      </c>
      <c r="B528" s="25">
        <v>2016</v>
      </c>
      <c r="C528" s="25">
        <v>5</v>
      </c>
      <c r="D528" s="29">
        <f>SUMIFS(tblCleanOrders[Sales_USD],tblCleanOrders[Rep_ID],A528,tblCleanOrders[Year],B528,tblCleanOrders[Month],C528)</f>
        <v>2792.16</v>
      </c>
    </row>
    <row r="529" spans="1:4" ht="15" customHeight="1" x14ac:dyDescent="0.3">
      <c r="A529" s="25">
        <v>321650</v>
      </c>
      <c r="B529" s="25">
        <v>2016</v>
      </c>
      <c r="C529" s="25">
        <v>6</v>
      </c>
      <c r="D529" s="29">
        <f>SUMIFS(tblCleanOrders[Sales_USD],tblCleanOrders[Rep_ID],A529,tblCleanOrders[Year],B529,tblCleanOrders[Month],C529)</f>
        <v>2460.0700000000002</v>
      </c>
    </row>
    <row r="530" spans="1:4" ht="15" customHeight="1" x14ac:dyDescent="0.3">
      <c r="A530" s="25">
        <v>321650</v>
      </c>
      <c r="B530" s="25">
        <v>2016</v>
      </c>
      <c r="C530" s="25">
        <v>7</v>
      </c>
      <c r="D530" s="29">
        <f>SUMIFS(tblCleanOrders[Sales_USD],tblCleanOrders[Rep_ID],A530,tblCleanOrders[Year],B530,tblCleanOrders[Month],C530)</f>
        <v>2597.48</v>
      </c>
    </row>
    <row r="531" spans="1:4" ht="15" customHeight="1" x14ac:dyDescent="0.3">
      <c r="A531" s="25">
        <v>321650</v>
      </c>
      <c r="B531" s="25">
        <v>2016</v>
      </c>
      <c r="C531" s="25">
        <v>8</v>
      </c>
      <c r="D531" s="29">
        <f>SUMIFS(tblCleanOrders[Sales_USD],tblCleanOrders[Rep_ID],A531,tblCleanOrders[Year],B531,tblCleanOrders[Month],C531)</f>
        <v>2558.7800000000002</v>
      </c>
    </row>
    <row r="532" spans="1:4" ht="15" customHeight="1" x14ac:dyDescent="0.3">
      <c r="A532" s="25">
        <v>321650</v>
      </c>
      <c r="B532" s="25">
        <v>2016</v>
      </c>
      <c r="C532" s="25">
        <v>9</v>
      </c>
      <c r="D532" s="29">
        <f>SUMIFS(tblCleanOrders[Sales_USD],tblCleanOrders[Rep_ID],A532,tblCleanOrders[Year],B532,tblCleanOrders[Month],C532)</f>
        <v>8512.5499999999993</v>
      </c>
    </row>
    <row r="533" spans="1:4" ht="15" customHeight="1" x14ac:dyDescent="0.3">
      <c r="A533" s="25">
        <v>321650</v>
      </c>
      <c r="B533" s="25">
        <v>2016</v>
      </c>
      <c r="C533" s="25">
        <v>10</v>
      </c>
      <c r="D533" s="29">
        <f>SUMIFS(tblCleanOrders[Sales_USD],tblCleanOrders[Rep_ID],A533,tblCleanOrders[Year],B533,tblCleanOrders[Month],C533)</f>
        <v>5521.27</v>
      </c>
    </row>
    <row r="534" spans="1:4" ht="15" customHeight="1" x14ac:dyDescent="0.3">
      <c r="A534" s="25">
        <v>321650</v>
      </c>
      <c r="B534" s="25">
        <v>2016</v>
      </c>
      <c r="C534" s="25">
        <v>11</v>
      </c>
      <c r="D534" s="29">
        <f>SUMIFS(tblCleanOrders[Sales_USD],tblCleanOrders[Rep_ID],A534,tblCleanOrders[Year],B534,tblCleanOrders[Month],C534)</f>
        <v>5873.75</v>
      </c>
    </row>
    <row r="535" spans="1:4" ht="15" customHeight="1" x14ac:dyDescent="0.3">
      <c r="A535" s="25">
        <v>321650</v>
      </c>
      <c r="B535" s="25">
        <v>2016</v>
      </c>
      <c r="C535" s="25">
        <v>12</v>
      </c>
      <c r="D535" s="29">
        <f>SUMIFS(tblCleanOrders[Sales_USD],tblCleanOrders[Rep_ID],A535,tblCleanOrders[Year],B535,tblCleanOrders[Month],C535)</f>
        <v>8953.08</v>
      </c>
    </row>
    <row r="536" spans="1:4" ht="15" customHeight="1" x14ac:dyDescent="0.3">
      <c r="A536" s="25">
        <v>321660</v>
      </c>
      <c r="B536" s="25">
        <v>2015</v>
      </c>
      <c r="C536" s="25">
        <v>8</v>
      </c>
      <c r="D536" s="29">
        <f>SUMIFS(tblCleanOrders[Sales_USD],tblCleanOrders[Rep_ID],A536,tblCleanOrders[Year],B536,tblCleanOrders[Month],C536)</f>
        <v>2117.61</v>
      </c>
    </row>
    <row r="537" spans="1:4" ht="15" customHeight="1" x14ac:dyDescent="0.3">
      <c r="A537" s="25">
        <v>321660</v>
      </c>
      <c r="B537" s="25">
        <v>2015</v>
      </c>
      <c r="C537" s="25">
        <v>9</v>
      </c>
      <c r="D537" s="29">
        <f>SUMIFS(tblCleanOrders[Sales_USD],tblCleanOrders[Rep_ID],A537,tblCleanOrders[Year],B537,tblCleanOrders[Month],C537)</f>
        <v>1716.14</v>
      </c>
    </row>
    <row r="538" spans="1:4" ht="15" customHeight="1" x14ac:dyDescent="0.3">
      <c r="A538" s="25">
        <v>321660</v>
      </c>
      <c r="B538" s="25">
        <v>2015</v>
      </c>
      <c r="C538" s="25">
        <v>10</v>
      </c>
      <c r="D538" s="29">
        <f>SUMIFS(tblCleanOrders[Sales_USD],tblCleanOrders[Rep_ID],A538,tblCleanOrders[Year],B538,tblCleanOrders[Month],C538)</f>
        <v>1704.31</v>
      </c>
    </row>
    <row r="539" spans="1:4" ht="15" customHeight="1" x14ac:dyDescent="0.3">
      <c r="A539" s="25">
        <v>321660</v>
      </c>
      <c r="B539" s="25">
        <v>2015</v>
      </c>
      <c r="C539" s="25">
        <v>11</v>
      </c>
      <c r="D539" s="29">
        <f>SUMIFS(tblCleanOrders[Sales_USD],tblCleanOrders[Rep_ID],A539,tblCleanOrders[Year],B539,tblCleanOrders[Month],C539)</f>
        <v>1754.8</v>
      </c>
    </row>
    <row r="540" spans="1:4" ht="15" customHeight="1" x14ac:dyDescent="0.3">
      <c r="A540" s="25">
        <v>321660</v>
      </c>
      <c r="B540" s="25">
        <v>2015</v>
      </c>
      <c r="C540" s="25">
        <v>12</v>
      </c>
      <c r="D540" s="29">
        <f>SUMIFS(tblCleanOrders[Sales_USD],tblCleanOrders[Rep_ID],A540,tblCleanOrders[Year],B540,tblCleanOrders[Month],C540)</f>
        <v>1951.44</v>
      </c>
    </row>
    <row r="541" spans="1:4" ht="15" customHeight="1" x14ac:dyDescent="0.3">
      <c r="A541" s="25">
        <v>321660</v>
      </c>
      <c r="B541" s="25">
        <v>2016</v>
      </c>
      <c r="C541" s="25">
        <v>1</v>
      </c>
      <c r="D541" s="29">
        <f>SUMIFS(tblCleanOrders[Sales_USD],tblCleanOrders[Rep_ID],A541,tblCleanOrders[Year],B541,tblCleanOrders[Month],C541)</f>
        <v>2686.63</v>
      </c>
    </row>
    <row r="542" spans="1:4" ht="15" customHeight="1" x14ac:dyDescent="0.3">
      <c r="A542" s="25">
        <v>321660</v>
      </c>
      <c r="B542" s="25">
        <v>2016</v>
      </c>
      <c r="C542" s="25">
        <v>2</v>
      </c>
      <c r="D542" s="29">
        <f>SUMIFS(tblCleanOrders[Sales_USD],tblCleanOrders[Rep_ID],A542,tblCleanOrders[Year],B542,tblCleanOrders[Month],C542)</f>
        <v>1620.16</v>
      </c>
    </row>
    <row r="543" spans="1:4" ht="15" customHeight="1" x14ac:dyDescent="0.3">
      <c r="A543" s="25">
        <v>321660</v>
      </c>
      <c r="B543" s="25">
        <v>2016</v>
      </c>
      <c r="C543" s="25">
        <v>3</v>
      </c>
      <c r="D543" s="29">
        <f>SUMIFS(tblCleanOrders[Sales_USD],tblCleanOrders[Rep_ID],A543,tblCleanOrders[Year],B543,tblCleanOrders[Month],C543)</f>
        <v>4503.3900000000003</v>
      </c>
    </row>
    <row r="544" spans="1:4" ht="15" customHeight="1" x14ac:dyDescent="0.3">
      <c r="A544" s="25">
        <v>321660</v>
      </c>
      <c r="B544" s="25">
        <v>2016</v>
      </c>
      <c r="C544" s="25">
        <v>4</v>
      </c>
      <c r="D544" s="29">
        <f>SUMIFS(tblCleanOrders[Sales_USD],tblCleanOrders[Rep_ID],A544,tblCleanOrders[Year],B544,tblCleanOrders[Month],C544)</f>
        <v>5442.53</v>
      </c>
    </row>
    <row r="545" spans="1:4" ht="15" customHeight="1" x14ac:dyDescent="0.3">
      <c r="A545" s="25">
        <v>321660</v>
      </c>
      <c r="B545" s="25">
        <v>2016</v>
      </c>
      <c r="C545" s="25">
        <v>5</v>
      </c>
      <c r="D545" s="29">
        <f>SUMIFS(tblCleanOrders[Sales_USD],tblCleanOrders[Rep_ID],A545,tblCleanOrders[Year],B545,tblCleanOrders[Month],C545)</f>
        <v>7483.62</v>
      </c>
    </row>
    <row r="546" spans="1:4" ht="15" customHeight="1" x14ac:dyDescent="0.3">
      <c r="A546" s="25">
        <v>321660</v>
      </c>
      <c r="B546" s="25">
        <v>2016</v>
      </c>
      <c r="C546" s="25">
        <v>6</v>
      </c>
      <c r="D546" s="29">
        <f>SUMIFS(tblCleanOrders[Sales_USD],tblCleanOrders[Rep_ID],A546,tblCleanOrders[Year],B546,tblCleanOrders[Month],C546)</f>
        <v>17553.54</v>
      </c>
    </row>
    <row r="547" spans="1:4" ht="15" customHeight="1" x14ac:dyDescent="0.3">
      <c r="A547" s="25">
        <v>321660</v>
      </c>
      <c r="B547" s="25">
        <v>2016</v>
      </c>
      <c r="C547" s="25">
        <v>7</v>
      </c>
      <c r="D547" s="29">
        <f>SUMIFS(tblCleanOrders[Sales_USD],tblCleanOrders[Rep_ID],A547,tblCleanOrders[Year],B547,tblCleanOrders[Month],C547)</f>
        <v>12451.92</v>
      </c>
    </row>
    <row r="548" spans="1:4" ht="15" customHeight="1" x14ac:dyDescent="0.3">
      <c r="A548" s="25">
        <v>321660</v>
      </c>
      <c r="B548" s="25">
        <v>2016</v>
      </c>
      <c r="C548" s="25">
        <v>8</v>
      </c>
      <c r="D548" s="29">
        <f>SUMIFS(tblCleanOrders[Sales_USD],tblCleanOrders[Rep_ID],A548,tblCleanOrders[Year],B548,tblCleanOrders[Month],C548)</f>
        <v>10659.339999999998</v>
      </c>
    </row>
    <row r="549" spans="1:4" ht="15" customHeight="1" x14ac:dyDescent="0.3">
      <c r="A549" s="25">
        <v>321660</v>
      </c>
      <c r="B549" s="25">
        <v>2016</v>
      </c>
      <c r="C549" s="25">
        <v>9</v>
      </c>
      <c r="D549" s="29">
        <f>SUMIFS(tblCleanOrders[Sales_USD],tblCleanOrders[Rep_ID],A549,tblCleanOrders[Year],B549,tblCleanOrders[Month],C549)</f>
        <v>6171.8</v>
      </c>
    </row>
    <row r="550" spans="1:4" ht="15" customHeight="1" x14ac:dyDescent="0.3">
      <c r="A550" s="25">
        <v>321660</v>
      </c>
      <c r="B550" s="25">
        <v>2016</v>
      </c>
      <c r="C550" s="25">
        <v>10</v>
      </c>
      <c r="D550" s="29">
        <f>SUMIFS(tblCleanOrders[Sales_USD],tblCleanOrders[Rep_ID],A550,tblCleanOrders[Year],B550,tblCleanOrders[Month],C550)</f>
        <v>5178.1000000000004</v>
      </c>
    </row>
    <row r="551" spans="1:4" ht="15" customHeight="1" x14ac:dyDescent="0.3">
      <c r="A551" s="25">
        <v>321660</v>
      </c>
      <c r="B551" s="25">
        <v>2016</v>
      </c>
      <c r="C551" s="25">
        <v>11</v>
      </c>
      <c r="D551" s="29">
        <f>SUMIFS(tblCleanOrders[Sales_USD],tblCleanOrders[Rep_ID],A551,tblCleanOrders[Year],B551,tblCleanOrders[Month],C551)</f>
        <v>5064.66</v>
      </c>
    </row>
    <row r="552" spans="1:4" ht="15" customHeight="1" x14ac:dyDescent="0.3">
      <c r="A552" s="25">
        <v>321660</v>
      </c>
      <c r="B552" s="25">
        <v>2016</v>
      </c>
      <c r="C552" s="25">
        <v>12</v>
      </c>
      <c r="D552" s="29">
        <f>SUMIFS(tblCleanOrders[Sales_USD],tblCleanOrders[Rep_ID],A552,tblCleanOrders[Year],B552,tblCleanOrders[Month],C552)</f>
        <v>6712.33</v>
      </c>
    </row>
    <row r="553" spans="1:4" ht="15" customHeight="1" x14ac:dyDescent="0.3">
      <c r="A553" s="25">
        <v>321670</v>
      </c>
      <c r="B553" s="25">
        <v>2016</v>
      </c>
      <c r="C553" s="25">
        <v>8</v>
      </c>
      <c r="D553" s="29">
        <f>SUMIFS(tblCleanOrders[Sales_USD],tblCleanOrders[Rep_ID],A553,tblCleanOrders[Year],B553,tblCleanOrders[Month],C553)</f>
        <v>2001.92</v>
      </c>
    </row>
    <row r="554" spans="1:4" ht="15" customHeight="1" x14ac:dyDescent="0.3">
      <c r="A554" s="25">
        <v>321670</v>
      </c>
      <c r="B554" s="25">
        <v>2016</v>
      </c>
      <c r="C554" s="25">
        <v>9</v>
      </c>
      <c r="D554" s="29">
        <f>SUMIFS(tblCleanOrders[Sales_USD],tblCleanOrders[Rep_ID],A554,tblCleanOrders[Year],B554,tblCleanOrders[Month],C554)</f>
        <v>2022.94</v>
      </c>
    </row>
    <row r="555" spans="1:4" ht="15" customHeight="1" x14ac:dyDescent="0.3">
      <c r="A555" s="25">
        <v>321670</v>
      </c>
      <c r="B555" s="25">
        <v>2016</v>
      </c>
      <c r="C555" s="25">
        <v>10</v>
      </c>
      <c r="D555" s="29">
        <f>SUMIFS(tblCleanOrders[Sales_USD],tblCleanOrders[Rep_ID],A555,tblCleanOrders[Year],B555,tblCleanOrders[Month],C555)</f>
        <v>1813.02</v>
      </c>
    </row>
    <row r="556" spans="1:4" ht="15" customHeight="1" x14ac:dyDescent="0.3">
      <c r="A556" s="25">
        <v>321670</v>
      </c>
      <c r="B556" s="25">
        <v>2016</v>
      </c>
      <c r="C556" s="25">
        <v>11</v>
      </c>
      <c r="D556" s="29">
        <f>SUMIFS(tblCleanOrders[Sales_USD],tblCleanOrders[Rep_ID],A556,tblCleanOrders[Year],B556,tblCleanOrders[Month],C556)</f>
        <v>3646.06</v>
      </c>
    </row>
    <row r="557" spans="1:4" ht="15" customHeight="1" x14ac:dyDescent="0.3">
      <c r="A557" s="25">
        <v>321670</v>
      </c>
      <c r="B557" s="25">
        <v>2016</v>
      </c>
      <c r="C557" s="25">
        <v>12</v>
      </c>
      <c r="D557" s="29">
        <f>SUMIFS(tblCleanOrders[Sales_USD],tblCleanOrders[Rep_ID],A557,tblCleanOrders[Year],B557,tblCleanOrders[Month],C557)</f>
        <v>6233.18</v>
      </c>
    </row>
    <row r="558" spans="1:4" ht="15" customHeight="1" x14ac:dyDescent="0.3">
      <c r="A558" s="25">
        <v>321680</v>
      </c>
      <c r="B558" s="25">
        <v>2013</v>
      </c>
      <c r="C558" s="25">
        <v>12</v>
      </c>
      <c r="D558" s="29">
        <f>SUMIFS(tblCleanOrders[Sales_USD],tblCleanOrders[Rep_ID],A558,tblCleanOrders[Year],B558,tblCleanOrders[Month],C558)</f>
        <v>6029.95</v>
      </c>
    </row>
    <row r="559" spans="1:4" ht="15" customHeight="1" x14ac:dyDescent="0.3">
      <c r="A559" s="25">
        <v>321680</v>
      </c>
      <c r="B559" s="25">
        <v>2014</v>
      </c>
      <c r="C559" s="25">
        <v>1</v>
      </c>
      <c r="D559" s="29">
        <f>SUMIFS(tblCleanOrders[Sales_USD],tblCleanOrders[Rep_ID],A559,tblCleanOrders[Year],B559,tblCleanOrders[Month],C559)</f>
        <v>6431.11</v>
      </c>
    </row>
    <row r="560" spans="1:4" ht="15" customHeight="1" x14ac:dyDescent="0.3">
      <c r="A560" s="25">
        <v>321680</v>
      </c>
      <c r="B560" s="25">
        <v>2014</v>
      </c>
      <c r="C560" s="25">
        <v>2</v>
      </c>
      <c r="D560" s="29">
        <f>SUMIFS(tblCleanOrders[Sales_USD],tblCleanOrders[Rep_ID],A560,tblCleanOrders[Year],B560,tblCleanOrders[Month],C560)</f>
        <v>6091.4900000000007</v>
      </c>
    </row>
    <row r="561" spans="1:4" ht="15" customHeight="1" x14ac:dyDescent="0.3">
      <c r="A561" s="25">
        <v>321680</v>
      </c>
      <c r="B561" s="25">
        <v>2014</v>
      </c>
      <c r="C561" s="25">
        <v>3</v>
      </c>
      <c r="D561" s="29">
        <f>SUMIFS(tblCleanOrders[Sales_USD],tblCleanOrders[Rep_ID],A561,tblCleanOrders[Year],B561,tblCleanOrders[Month],C561)</f>
        <v>5310.4699999999993</v>
      </c>
    </row>
    <row r="562" spans="1:4" ht="15" customHeight="1" x14ac:dyDescent="0.3">
      <c r="A562" s="25">
        <v>321680</v>
      </c>
      <c r="B562" s="25">
        <v>2014</v>
      </c>
      <c r="C562" s="25">
        <v>4</v>
      </c>
      <c r="D562" s="29">
        <f>SUMIFS(tblCleanOrders[Sales_USD],tblCleanOrders[Rep_ID],A562,tblCleanOrders[Year],B562,tblCleanOrders[Month],C562)</f>
        <v>6662.41</v>
      </c>
    </row>
    <row r="563" spans="1:4" ht="15" customHeight="1" x14ac:dyDescent="0.3">
      <c r="A563" s="25">
        <v>321680</v>
      </c>
      <c r="B563" s="25">
        <v>2014</v>
      </c>
      <c r="C563" s="25">
        <v>5</v>
      </c>
      <c r="D563" s="29">
        <f>SUMIFS(tblCleanOrders[Sales_USD],tblCleanOrders[Rep_ID],A563,tblCleanOrders[Year],B563,tblCleanOrders[Month],C563)</f>
        <v>6806.38</v>
      </c>
    </row>
    <row r="564" spans="1:4" ht="15" customHeight="1" x14ac:dyDescent="0.3">
      <c r="A564" s="25">
        <v>321680</v>
      </c>
      <c r="B564" s="25">
        <v>2014</v>
      </c>
      <c r="C564" s="25">
        <v>6</v>
      </c>
      <c r="D564" s="29">
        <f>SUMIFS(tblCleanOrders[Sales_USD],tblCleanOrders[Rep_ID],A564,tblCleanOrders[Year],B564,tblCleanOrders[Month],C564)</f>
        <v>5132.3600000000006</v>
      </c>
    </row>
    <row r="565" spans="1:4" ht="15" customHeight="1" x14ac:dyDescent="0.3">
      <c r="A565" s="25">
        <v>321680</v>
      </c>
      <c r="B565" s="25">
        <v>2014</v>
      </c>
      <c r="C565" s="25">
        <v>7</v>
      </c>
      <c r="D565" s="29">
        <f>SUMIFS(tblCleanOrders[Sales_USD],tblCleanOrders[Rep_ID],A565,tblCleanOrders[Year],B565,tblCleanOrders[Month],C565)</f>
        <v>5102.3500000000004</v>
      </c>
    </row>
    <row r="566" spans="1:4" ht="15" customHeight="1" x14ac:dyDescent="0.3">
      <c r="A566" s="25">
        <v>321680</v>
      </c>
      <c r="B566" s="25">
        <v>2014</v>
      </c>
      <c r="C566" s="25">
        <v>8</v>
      </c>
      <c r="D566" s="29">
        <f>SUMIFS(tblCleanOrders[Sales_USD],tblCleanOrders[Rep_ID],A566,tblCleanOrders[Year],B566,tblCleanOrders[Month],C566)</f>
        <v>5016.4400000000005</v>
      </c>
    </row>
    <row r="567" spans="1:4" ht="15" customHeight="1" x14ac:dyDescent="0.3">
      <c r="A567" s="25">
        <v>321680</v>
      </c>
      <c r="B567" s="25">
        <v>2014</v>
      </c>
      <c r="C567" s="25">
        <v>9</v>
      </c>
      <c r="D567" s="29">
        <f>SUMIFS(tblCleanOrders[Sales_USD],tblCleanOrders[Rep_ID],A567,tblCleanOrders[Year],B567,tblCleanOrders[Month],C567)</f>
        <v>7001.78</v>
      </c>
    </row>
    <row r="568" spans="1:4" ht="15" customHeight="1" x14ac:dyDescent="0.3">
      <c r="A568" s="25">
        <v>321680</v>
      </c>
      <c r="B568" s="25">
        <v>2014</v>
      </c>
      <c r="C568" s="25">
        <v>10</v>
      </c>
      <c r="D568" s="29">
        <f>SUMIFS(tblCleanOrders[Sales_USD],tblCleanOrders[Rep_ID],A568,tblCleanOrders[Year],B568,tblCleanOrders[Month],C568)</f>
        <v>6641.28</v>
      </c>
    </row>
    <row r="569" spans="1:4" ht="15" customHeight="1" x14ac:dyDescent="0.3">
      <c r="A569" s="25">
        <v>321680</v>
      </c>
      <c r="B569" s="25">
        <v>2014</v>
      </c>
      <c r="C569" s="25">
        <v>11</v>
      </c>
      <c r="D569" s="29">
        <f>SUMIFS(tblCleanOrders[Sales_USD],tblCleanOrders[Rep_ID],A569,tblCleanOrders[Year],B569,tblCleanOrders[Month],C569)</f>
        <v>7025.93</v>
      </c>
    </row>
    <row r="570" spans="1:4" ht="15" customHeight="1" x14ac:dyDescent="0.3">
      <c r="A570" s="25">
        <v>321680</v>
      </c>
      <c r="B570" s="25">
        <v>2014</v>
      </c>
      <c r="C570" s="25">
        <v>12</v>
      </c>
      <c r="D570" s="29">
        <f>SUMIFS(tblCleanOrders[Sales_USD],tblCleanOrders[Rep_ID],A570,tblCleanOrders[Year],B570,tblCleanOrders[Month],C570)</f>
        <v>6019.3099999999995</v>
      </c>
    </row>
    <row r="571" spans="1:4" ht="15" customHeight="1" x14ac:dyDescent="0.3">
      <c r="A571" s="25">
        <v>321680</v>
      </c>
      <c r="B571" s="25">
        <v>2015</v>
      </c>
      <c r="C571" s="25">
        <v>1</v>
      </c>
      <c r="D571" s="29">
        <f>SUMIFS(tblCleanOrders[Sales_USD],tblCleanOrders[Rep_ID],A571,tblCleanOrders[Year],B571,tblCleanOrders[Month],C571)</f>
        <v>14730.34</v>
      </c>
    </row>
    <row r="572" spans="1:4" ht="15" customHeight="1" x14ac:dyDescent="0.3">
      <c r="A572" s="25">
        <v>321680</v>
      </c>
      <c r="B572" s="25">
        <v>2015</v>
      </c>
      <c r="C572" s="25">
        <v>2</v>
      </c>
      <c r="D572" s="29">
        <f>SUMIFS(tblCleanOrders[Sales_USD],tblCleanOrders[Rep_ID],A572,tblCleanOrders[Year],B572,tblCleanOrders[Month],C572)</f>
        <v>3788.16</v>
      </c>
    </row>
    <row r="573" spans="1:4" ht="15" customHeight="1" x14ac:dyDescent="0.3">
      <c r="A573" s="25">
        <v>321680</v>
      </c>
      <c r="B573" s="25">
        <v>2015</v>
      </c>
      <c r="C573" s="25">
        <v>3</v>
      </c>
      <c r="D573" s="29">
        <f>SUMIFS(tblCleanOrders[Sales_USD],tblCleanOrders[Rep_ID],A573,tblCleanOrders[Year],B573,tblCleanOrders[Month],C573)</f>
        <v>13551.63</v>
      </c>
    </row>
    <row r="574" spans="1:4" ht="15" customHeight="1" x14ac:dyDescent="0.3">
      <c r="A574" s="25">
        <v>321680</v>
      </c>
      <c r="B574" s="25">
        <v>2015</v>
      </c>
      <c r="C574" s="25">
        <v>4</v>
      </c>
      <c r="D574" s="29">
        <f>SUMIFS(tblCleanOrders[Sales_USD],tblCleanOrders[Rep_ID],A574,tblCleanOrders[Year],B574,tblCleanOrders[Month],C574)</f>
        <v>5125.53</v>
      </c>
    </row>
    <row r="575" spans="1:4" ht="15" customHeight="1" x14ac:dyDescent="0.3">
      <c r="A575" s="25">
        <v>321680</v>
      </c>
      <c r="B575" s="25">
        <v>2015</v>
      </c>
      <c r="C575" s="25">
        <v>5</v>
      </c>
      <c r="D575" s="29">
        <f>SUMIFS(tblCleanOrders[Sales_USD],tblCleanOrders[Rep_ID],A575,tblCleanOrders[Year],B575,tblCleanOrders[Month],C575)</f>
        <v>4237.96</v>
      </c>
    </row>
    <row r="576" spans="1:4" ht="15" customHeight="1" x14ac:dyDescent="0.3">
      <c r="A576" s="25">
        <v>321680</v>
      </c>
      <c r="B576" s="25">
        <v>2015</v>
      </c>
      <c r="C576" s="25">
        <v>6</v>
      </c>
      <c r="D576" s="29">
        <f>SUMIFS(tblCleanOrders[Sales_USD],tblCleanOrders[Rep_ID],A576,tblCleanOrders[Year],B576,tblCleanOrders[Month],C576)</f>
        <v>6391.08</v>
      </c>
    </row>
    <row r="577" spans="1:4" ht="15" customHeight="1" x14ac:dyDescent="0.3">
      <c r="A577" s="25">
        <v>321680</v>
      </c>
      <c r="B577" s="25">
        <v>2015</v>
      </c>
      <c r="C577" s="25">
        <v>7</v>
      </c>
      <c r="D577" s="29">
        <f>SUMIFS(tblCleanOrders[Sales_USD],tblCleanOrders[Rep_ID],A577,tblCleanOrders[Year],B577,tblCleanOrders[Month],C577)</f>
        <v>5914.43</v>
      </c>
    </row>
    <row r="578" spans="1:4" ht="15" customHeight="1" x14ac:dyDescent="0.3">
      <c r="A578" s="25">
        <v>321680</v>
      </c>
      <c r="B578" s="25">
        <v>2015</v>
      </c>
      <c r="C578" s="25">
        <v>8</v>
      </c>
      <c r="D578" s="29">
        <f>SUMIFS(tblCleanOrders[Sales_USD],tblCleanOrders[Rep_ID],A578,tblCleanOrders[Year],B578,tblCleanOrders[Month],C578)</f>
        <v>6511.4800000000005</v>
      </c>
    </row>
    <row r="579" spans="1:4" ht="15" customHeight="1" x14ac:dyDescent="0.3">
      <c r="A579" s="25">
        <v>321680</v>
      </c>
      <c r="B579" s="25">
        <v>2015</v>
      </c>
      <c r="C579" s="25">
        <v>9</v>
      </c>
      <c r="D579" s="29">
        <f>SUMIFS(tblCleanOrders[Sales_USD],tblCleanOrders[Rep_ID],A579,tblCleanOrders[Year],B579,tblCleanOrders[Month],C579)</f>
        <v>6655.75</v>
      </c>
    </row>
    <row r="580" spans="1:4" ht="15" customHeight="1" x14ac:dyDescent="0.3">
      <c r="A580" s="25">
        <v>321680</v>
      </c>
      <c r="B580" s="25">
        <v>2015</v>
      </c>
      <c r="C580" s="25">
        <v>10</v>
      </c>
      <c r="D580" s="29">
        <f>SUMIFS(tblCleanOrders[Sales_USD],tblCleanOrders[Rep_ID],A580,tblCleanOrders[Year],B580,tblCleanOrders[Month],C580)</f>
        <v>9282.7099999999991</v>
      </c>
    </row>
    <row r="581" spans="1:4" ht="15" customHeight="1" x14ac:dyDescent="0.3">
      <c r="A581" s="25">
        <v>321680</v>
      </c>
      <c r="B581" s="25">
        <v>2015</v>
      </c>
      <c r="C581" s="25">
        <v>11</v>
      </c>
      <c r="D581" s="29">
        <f>SUMIFS(tblCleanOrders[Sales_USD],tblCleanOrders[Rep_ID],A581,tblCleanOrders[Year],B581,tblCleanOrders[Month],C581)</f>
        <v>5939.25</v>
      </c>
    </row>
    <row r="582" spans="1:4" ht="15" customHeight="1" x14ac:dyDescent="0.3">
      <c r="A582" s="25">
        <v>321680</v>
      </c>
      <c r="B582" s="25">
        <v>2015</v>
      </c>
      <c r="C582" s="25">
        <v>12</v>
      </c>
      <c r="D582" s="29">
        <f>SUMIFS(tblCleanOrders[Sales_USD],tblCleanOrders[Rep_ID],A582,tblCleanOrders[Year],B582,tblCleanOrders[Month],C582)</f>
        <v>8514.9399999999987</v>
      </c>
    </row>
    <row r="583" spans="1:4" ht="15" customHeight="1" x14ac:dyDescent="0.3">
      <c r="A583" s="25">
        <v>321680</v>
      </c>
      <c r="B583" s="25">
        <v>2016</v>
      </c>
      <c r="C583" s="25">
        <v>1</v>
      </c>
      <c r="D583" s="29">
        <f>SUMIFS(tblCleanOrders[Sales_USD],tblCleanOrders[Rep_ID],A583,tblCleanOrders[Year],B583,tblCleanOrders[Month],C583)</f>
        <v>5775.81</v>
      </c>
    </row>
    <row r="584" spans="1:4" ht="15" customHeight="1" x14ac:dyDescent="0.3">
      <c r="A584" s="25">
        <v>321680</v>
      </c>
      <c r="B584" s="25">
        <v>2016</v>
      </c>
      <c r="C584" s="25">
        <v>2</v>
      </c>
      <c r="D584" s="29">
        <f>SUMIFS(tblCleanOrders[Sales_USD],tblCleanOrders[Rep_ID],A584,tblCleanOrders[Year],B584,tblCleanOrders[Month],C584)</f>
        <v>6104.0199999999995</v>
      </c>
    </row>
    <row r="585" spans="1:4" ht="15" customHeight="1" x14ac:dyDescent="0.3">
      <c r="A585" s="25">
        <v>321680</v>
      </c>
      <c r="B585" s="25">
        <v>2016</v>
      </c>
      <c r="C585" s="25">
        <v>3</v>
      </c>
      <c r="D585" s="29">
        <f>SUMIFS(tblCleanOrders[Sales_USD],tblCleanOrders[Rep_ID],A585,tblCleanOrders[Year],B585,tblCleanOrders[Month],C585)</f>
        <v>5105.75</v>
      </c>
    </row>
    <row r="586" spans="1:4" ht="15" customHeight="1" x14ac:dyDescent="0.3">
      <c r="A586" s="25">
        <v>321680</v>
      </c>
      <c r="B586" s="25">
        <v>2016</v>
      </c>
      <c r="C586" s="25">
        <v>4</v>
      </c>
      <c r="D586" s="29">
        <f>SUMIFS(tblCleanOrders[Sales_USD],tblCleanOrders[Rep_ID],A586,tblCleanOrders[Year],B586,tblCleanOrders[Month],C586)</f>
        <v>13892.05</v>
      </c>
    </row>
    <row r="587" spans="1:4" ht="15" customHeight="1" x14ac:dyDescent="0.3">
      <c r="A587" s="25">
        <v>321680</v>
      </c>
      <c r="B587" s="25">
        <v>2016</v>
      </c>
      <c r="C587" s="25">
        <v>5</v>
      </c>
      <c r="D587" s="29">
        <f>SUMIFS(tblCleanOrders[Sales_USD],tblCleanOrders[Rep_ID],A587,tblCleanOrders[Year],B587,tblCleanOrders[Month],C587)</f>
        <v>6555.54</v>
      </c>
    </row>
    <row r="588" spans="1:4" ht="15" customHeight="1" x14ac:dyDescent="0.3">
      <c r="A588" s="25">
        <v>321680</v>
      </c>
      <c r="B588" s="25">
        <v>2016</v>
      </c>
      <c r="C588" s="25">
        <v>6</v>
      </c>
      <c r="D588" s="29">
        <f>SUMIFS(tblCleanOrders[Sales_USD],tblCleanOrders[Rep_ID],A588,tblCleanOrders[Year],B588,tblCleanOrders[Month],C588)</f>
        <v>4485.3799999999992</v>
      </c>
    </row>
    <row r="589" spans="1:4" ht="15" customHeight="1" x14ac:dyDescent="0.3">
      <c r="A589" s="25">
        <v>321680</v>
      </c>
      <c r="B589" s="25">
        <v>2016</v>
      </c>
      <c r="C589" s="25">
        <v>7</v>
      </c>
      <c r="D589" s="29">
        <f>SUMIFS(tblCleanOrders[Sales_USD],tblCleanOrders[Rep_ID],A589,tblCleanOrders[Year],B589,tblCleanOrders[Month],C589)</f>
        <v>7970.9699999999993</v>
      </c>
    </row>
    <row r="590" spans="1:4" ht="15" customHeight="1" x14ac:dyDescent="0.3">
      <c r="A590" s="25">
        <v>321680</v>
      </c>
      <c r="B590" s="25">
        <v>2016</v>
      </c>
      <c r="C590" s="25">
        <v>8</v>
      </c>
      <c r="D590" s="29">
        <f>SUMIFS(tblCleanOrders[Sales_USD],tblCleanOrders[Rep_ID],A590,tblCleanOrders[Year],B590,tblCleanOrders[Month],C590)</f>
        <v>6374.3</v>
      </c>
    </row>
    <row r="591" spans="1:4" ht="15" customHeight="1" x14ac:dyDescent="0.3">
      <c r="A591" s="25">
        <v>321680</v>
      </c>
      <c r="B591" s="25">
        <v>2016</v>
      </c>
      <c r="C591" s="25">
        <v>9</v>
      </c>
      <c r="D591" s="29">
        <f>SUMIFS(tblCleanOrders[Sales_USD],tblCleanOrders[Rep_ID],A591,tblCleanOrders[Year],B591,tblCleanOrders[Month],C591)</f>
        <v>6306.45</v>
      </c>
    </row>
    <row r="592" spans="1:4" ht="15" customHeight="1" x14ac:dyDescent="0.3">
      <c r="A592" s="25">
        <v>321680</v>
      </c>
      <c r="B592" s="25">
        <v>2016</v>
      </c>
      <c r="C592" s="25">
        <v>10</v>
      </c>
      <c r="D592" s="29">
        <f>SUMIFS(tblCleanOrders[Sales_USD],tblCleanOrders[Rep_ID],A592,tblCleanOrders[Year],B592,tblCleanOrders[Month],C592)</f>
        <v>9005.07</v>
      </c>
    </row>
    <row r="593" spans="1:4" ht="15" customHeight="1" x14ac:dyDescent="0.3">
      <c r="A593" s="25">
        <v>321680</v>
      </c>
      <c r="B593" s="25">
        <v>2016</v>
      </c>
      <c r="C593" s="25">
        <v>11</v>
      </c>
      <c r="D593" s="29">
        <f>SUMIFS(tblCleanOrders[Sales_USD],tblCleanOrders[Rep_ID],A593,tblCleanOrders[Year],B593,tblCleanOrders[Month],C593)</f>
        <v>9350.369999999999</v>
      </c>
    </row>
    <row r="594" spans="1:4" ht="15" customHeight="1" x14ac:dyDescent="0.3">
      <c r="A594" s="25">
        <v>321680</v>
      </c>
      <c r="B594" s="25">
        <v>2016</v>
      </c>
      <c r="C594" s="25">
        <v>12</v>
      </c>
      <c r="D594" s="29">
        <f>SUMIFS(tblCleanOrders[Sales_USD],tblCleanOrders[Rep_ID],A594,tblCleanOrders[Year],B594,tblCleanOrders[Month],C594)</f>
        <v>8489.76</v>
      </c>
    </row>
    <row r="595" spans="1:4" ht="15" customHeight="1" x14ac:dyDescent="0.3">
      <c r="A595" s="25">
        <v>321690</v>
      </c>
      <c r="B595" s="25">
        <v>2013</v>
      </c>
      <c r="C595" s="25">
        <v>12</v>
      </c>
      <c r="D595" s="29">
        <f>SUMIFS(tblCleanOrders[Sales_USD],tblCleanOrders[Rep_ID],A595,tblCleanOrders[Year],B595,tblCleanOrders[Month],C595)</f>
        <v>4794.2800000000007</v>
      </c>
    </row>
    <row r="596" spans="1:4" ht="15" customHeight="1" x14ac:dyDescent="0.3">
      <c r="A596" s="25">
        <v>321690</v>
      </c>
      <c r="B596" s="25">
        <v>2014</v>
      </c>
      <c r="C596" s="25">
        <v>1</v>
      </c>
      <c r="D596" s="29">
        <f>SUMIFS(tblCleanOrders[Sales_USD],tblCleanOrders[Rep_ID],A596,tblCleanOrders[Year],B596,tblCleanOrders[Month],C596)</f>
        <v>4198.7199999999993</v>
      </c>
    </row>
    <row r="597" spans="1:4" ht="15" customHeight="1" x14ac:dyDescent="0.3">
      <c r="A597" s="25">
        <v>321690</v>
      </c>
      <c r="B597" s="25">
        <v>2014</v>
      </c>
      <c r="C597" s="25">
        <v>2</v>
      </c>
      <c r="D597" s="29">
        <f>SUMIFS(tblCleanOrders[Sales_USD],tblCleanOrders[Rep_ID],A597,tblCleanOrders[Year],B597,tblCleanOrders[Month],C597)</f>
        <v>4436.32</v>
      </c>
    </row>
    <row r="598" spans="1:4" ht="15" customHeight="1" x14ac:dyDescent="0.3">
      <c r="A598" s="25">
        <v>321690</v>
      </c>
      <c r="B598" s="25">
        <v>2014</v>
      </c>
      <c r="C598" s="25">
        <v>3</v>
      </c>
      <c r="D598" s="29">
        <f>SUMIFS(tblCleanOrders[Sales_USD],tblCleanOrders[Rep_ID],A598,tblCleanOrders[Year],B598,tblCleanOrders[Month],C598)</f>
        <v>4454.67</v>
      </c>
    </row>
    <row r="599" spans="1:4" ht="15" customHeight="1" x14ac:dyDescent="0.3">
      <c r="A599" s="25">
        <v>321690</v>
      </c>
      <c r="B599" s="25">
        <v>2014</v>
      </c>
      <c r="C599" s="25">
        <v>4</v>
      </c>
      <c r="D599" s="29">
        <f>SUMIFS(tblCleanOrders[Sales_USD],tblCleanOrders[Rep_ID],A599,tblCleanOrders[Year],B599,tblCleanOrders[Month],C599)</f>
        <v>4454.74</v>
      </c>
    </row>
    <row r="600" spans="1:4" ht="15" customHeight="1" x14ac:dyDescent="0.3">
      <c r="A600" s="25">
        <v>321690</v>
      </c>
      <c r="B600" s="25">
        <v>2014</v>
      </c>
      <c r="C600" s="25">
        <v>5</v>
      </c>
      <c r="D600" s="29">
        <f>SUMIFS(tblCleanOrders[Sales_USD],tblCleanOrders[Rep_ID],A600,tblCleanOrders[Year],B600,tblCleanOrders[Month],C600)</f>
        <v>5033.12</v>
      </c>
    </row>
    <row r="601" spans="1:4" ht="15" customHeight="1" x14ac:dyDescent="0.3">
      <c r="A601" s="25">
        <v>321690</v>
      </c>
      <c r="B601" s="25">
        <v>2014</v>
      </c>
      <c r="C601" s="25">
        <v>6</v>
      </c>
      <c r="D601" s="29">
        <f>SUMIFS(tblCleanOrders[Sales_USD],tblCleanOrders[Rep_ID],A601,tblCleanOrders[Year],B601,tblCleanOrders[Month],C601)</f>
        <v>4651.3099999999995</v>
      </c>
    </row>
    <row r="602" spans="1:4" ht="15" customHeight="1" x14ac:dyDescent="0.3">
      <c r="A602" s="25">
        <v>321690</v>
      </c>
      <c r="B602" s="25">
        <v>2014</v>
      </c>
      <c r="C602" s="25">
        <v>7</v>
      </c>
      <c r="D602" s="29">
        <f>SUMIFS(tblCleanOrders[Sales_USD],tblCleanOrders[Rep_ID],A602,tblCleanOrders[Year],B602,tblCleanOrders[Month],C602)</f>
        <v>4269.9799999999996</v>
      </c>
    </row>
    <row r="603" spans="1:4" ht="15" customHeight="1" x14ac:dyDescent="0.3">
      <c r="A603" s="25">
        <v>321690</v>
      </c>
      <c r="B603" s="25">
        <v>2014</v>
      </c>
      <c r="C603" s="25">
        <v>8</v>
      </c>
      <c r="D603" s="29">
        <f>SUMIFS(tblCleanOrders[Sales_USD],tblCleanOrders[Rep_ID],A603,tblCleanOrders[Year],B603,tblCleanOrders[Month],C603)</f>
        <v>4305.7700000000004</v>
      </c>
    </row>
    <row r="604" spans="1:4" ht="15" customHeight="1" x14ac:dyDescent="0.3">
      <c r="A604" s="25">
        <v>321690</v>
      </c>
      <c r="B604" s="25">
        <v>2014</v>
      </c>
      <c r="C604" s="25">
        <v>9</v>
      </c>
      <c r="D604" s="29">
        <f>SUMIFS(tblCleanOrders[Sales_USD],tblCleanOrders[Rep_ID],A604,tblCleanOrders[Year],B604,tblCleanOrders[Month],C604)</f>
        <v>4926.13</v>
      </c>
    </row>
    <row r="605" spans="1:4" ht="15" customHeight="1" x14ac:dyDescent="0.3">
      <c r="A605" s="25">
        <v>321690</v>
      </c>
      <c r="B605" s="25">
        <v>2014</v>
      </c>
      <c r="C605" s="25">
        <v>10</v>
      </c>
      <c r="D605" s="29">
        <f>SUMIFS(tblCleanOrders[Sales_USD],tblCleanOrders[Rep_ID],A605,tblCleanOrders[Year],B605,tblCleanOrders[Month],C605)</f>
        <v>4746.16</v>
      </c>
    </row>
    <row r="606" spans="1:4" ht="15" customHeight="1" x14ac:dyDescent="0.3">
      <c r="A606" s="25">
        <v>321690</v>
      </c>
      <c r="B606" s="25">
        <v>2014</v>
      </c>
      <c r="C606" s="25">
        <v>11</v>
      </c>
      <c r="D606" s="29">
        <f>SUMIFS(tblCleanOrders[Sales_USD],tblCleanOrders[Rep_ID],A606,tblCleanOrders[Year],B606,tblCleanOrders[Month],C606)</f>
        <v>4487.1499999999996</v>
      </c>
    </row>
    <row r="607" spans="1:4" ht="15" customHeight="1" x14ac:dyDescent="0.3">
      <c r="A607" s="25">
        <v>321690</v>
      </c>
      <c r="B607" s="25">
        <v>2014</v>
      </c>
      <c r="C607" s="25">
        <v>12</v>
      </c>
      <c r="D607" s="29">
        <f>SUMIFS(tblCleanOrders[Sales_USD],tblCleanOrders[Rep_ID],A607,tblCleanOrders[Year],B607,tblCleanOrders[Month],C607)</f>
        <v>11192.39</v>
      </c>
    </row>
    <row r="608" spans="1:4" ht="15" customHeight="1" x14ac:dyDescent="0.3">
      <c r="A608" s="25">
        <v>321690</v>
      </c>
      <c r="B608" s="25">
        <v>2015</v>
      </c>
      <c r="C608" s="25">
        <v>1</v>
      </c>
      <c r="D608" s="29">
        <f>SUMIFS(tblCleanOrders[Sales_USD],tblCleanOrders[Rep_ID],A608,tblCleanOrders[Year],B608,tblCleanOrders[Month],C608)</f>
        <v>7114.26</v>
      </c>
    </row>
    <row r="609" spans="1:4" ht="15" customHeight="1" x14ac:dyDescent="0.3">
      <c r="A609" s="25">
        <v>321690</v>
      </c>
      <c r="B609" s="25">
        <v>2015</v>
      </c>
      <c r="C609" s="25">
        <v>2</v>
      </c>
      <c r="D609" s="29">
        <f>SUMIFS(tblCleanOrders[Sales_USD],tblCleanOrders[Rep_ID],A609,tblCleanOrders[Year],B609,tblCleanOrders[Month],C609)</f>
        <v>2944.28</v>
      </c>
    </row>
    <row r="610" spans="1:4" ht="15" customHeight="1" x14ac:dyDescent="0.3">
      <c r="A610" s="25">
        <v>321690</v>
      </c>
      <c r="B610" s="25">
        <v>2015</v>
      </c>
      <c r="C610" s="25">
        <v>3</v>
      </c>
      <c r="D610" s="29">
        <f>SUMIFS(tblCleanOrders[Sales_USD],tblCleanOrders[Rep_ID],A610,tblCleanOrders[Year],B610,tblCleanOrders[Month],C610)</f>
        <v>7084.24</v>
      </c>
    </row>
    <row r="611" spans="1:4" ht="15" customHeight="1" x14ac:dyDescent="0.3">
      <c r="A611" s="25">
        <v>321690</v>
      </c>
      <c r="B611" s="25">
        <v>2015</v>
      </c>
      <c r="C611" s="25">
        <v>4</v>
      </c>
      <c r="D611" s="29">
        <f>SUMIFS(tblCleanOrders[Sales_USD],tblCleanOrders[Rep_ID],A611,tblCleanOrders[Year],B611,tblCleanOrders[Month],C611)</f>
        <v>4370.3999999999996</v>
      </c>
    </row>
    <row r="612" spans="1:4" ht="15" customHeight="1" x14ac:dyDescent="0.3">
      <c r="A612" s="25">
        <v>321690</v>
      </c>
      <c r="B612" s="25">
        <v>2015</v>
      </c>
      <c r="C612" s="25">
        <v>5</v>
      </c>
      <c r="D612" s="29">
        <f>SUMIFS(tblCleanOrders[Sales_USD],tblCleanOrders[Rep_ID],A612,tblCleanOrders[Year],B612,tblCleanOrders[Month],C612)</f>
        <v>4289.8099999999995</v>
      </c>
    </row>
    <row r="613" spans="1:4" ht="15" customHeight="1" x14ac:dyDescent="0.3">
      <c r="A613" s="25">
        <v>321690</v>
      </c>
      <c r="B613" s="25">
        <v>2015</v>
      </c>
      <c r="C613" s="25">
        <v>6</v>
      </c>
      <c r="D613" s="29">
        <f>SUMIFS(tblCleanOrders[Sales_USD],tblCleanOrders[Rep_ID],A613,tblCleanOrders[Year],B613,tblCleanOrders[Month],C613)</f>
        <v>4578.91</v>
      </c>
    </row>
    <row r="614" spans="1:4" ht="15" customHeight="1" x14ac:dyDescent="0.3">
      <c r="A614" s="25">
        <v>321690</v>
      </c>
      <c r="B614" s="25">
        <v>2015</v>
      </c>
      <c r="C614" s="25">
        <v>7</v>
      </c>
      <c r="D614" s="29">
        <f>SUMIFS(tblCleanOrders[Sales_USD],tblCleanOrders[Rep_ID],A614,tblCleanOrders[Year],B614,tblCleanOrders[Month],C614)</f>
        <v>4860.47</v>
      </c>
    </row>
    <row r="615" spans="1:4" ht="15" customHeight="1" x14ac:dyDescent="0.3">
      <c r="A615" s="25">
        <v>321690</v>
      </c>
      <c r="B615" s="25">
        <v>2015</v>
      </c>
      <c r="C615" s="25">
        <v>8</v>
      </c>
      <c r="D615" s="29">
        <f>SUMIFS(tblCleanOrders[Sales_USD],tblCleanOrders[Rep_ID],A615,tblCleanOrders[Year],B615,tblCleanOrders[Month],C615)</f>
        <v>4713.88</v>
      </c>
    </row>
    <row r="616" spans="1:4" ht="15" customHeight="1" x14ac:dyDescent="0.3">
      <c r="A616" s="25">
        <v>321690</v>
      </c>
      <c r="B616" s="25">
        <v>2015</v>
      </c>
      <c r="C616" s="25">
        <v>9</v>
      </c>
      <c r="D616" s="29">
        <f>SUMIFS(tblCleanOrders[Sales_USD],tblCleanOrders[Rep_ID],A616,tblCleanOrders[Year],B616,tblCleanOrders[Month],C616)</f>
        <v>4012.34</v>
      </c>
    </row>
    <row r="617" spans="1:4" ht="15" customHeight="1" x14ac:dyDescent="0.3">
      <c r="A617" s="25">
        <v>321690</v>
      </c>
      <c r="B617" s="25">
        <v>2015</v>
      </c>
      <c r="C617" s="25">
        <v>10</v>
      </c>
      <c r="D617" s="29">
        <f>SUMIFS(tblCleanOrders[Sales_USD],tblCleanOrders[Rep_ID],A617,tblCleanOrders[Year],B617,tblCleanOrders[Month],C617)</f>
        <v>8880.84</v>
      </c>
    </row>
    <row r="618" spans="1:4" ht="15" customHeight="1" x14ac:dyDescent="0.3">
      <c r="A618" s="25">
        <v>321690</v>
      </c>
      <c r="B618" s="25">
        <v>2015</v>
      </c>
      <c r="C618" s="25">
        <v>11</v>
      </c>
      <c r="D618" s="29">
        <f>SUMIFS(tblCleanOrders[Sales_USD],tblCleanOrders[Rep_ID],A618,tblCleanOrders[Year],B618,tblCleanOrders[Month],C618)</f>
        <v>6774</v>
      </c>
    </row>
    <row r="619" spans="1:4" ht="15" customHeight="1" x14ac:dyDescent="0.3">
      <c r="A619" s="25">
        <v>321690</v>
      </c>
      <c r="B619" s="25">
        <v>2015</v>
      </c>
      <c r="C619" s="25">
        <v>12</v>
      </c>
      <c r="D619" s="29">
        <f>SUMIFS(tblCleanOrders[Sales_USD],tblCleanOrders[Rep_ID],A619,tblCleanOrders[Year],B619,tblCleanOrders[Month],C619)</f>
        <v>11555.199999999999</v>
      </c>
    </row>
    <row r="620" spans="1:4" ht="15" customHeight="1" x14ac:dyDescent="0.3">
      <c r="A620" s="25">
        <v>321690</v>
      </c>
      <c r="B620" s="25">
        <v>2016</v>
      </c>
      <c r="C620" s="25">
        <v>1</v>
      </c>
      <c r="D620" s="29">
        <f>SUMIFS(tblCleanOrders[Sales_USD],tblCleanOrders[Rep_ID],A620,tblCleanOrders[Year],B620,tblCleanOrders[Month],C620)</f>
        <v>9864.0299999999988</v>
      </c>
    </row>
    <row r="621" spans="1:4" ht="15" customHeight="1" x14ac:dyDescent="0.3">
      <c r="A621" s="25">
        <v>321690</v>
      </c>
      <c r="B621" s="25">
        <v>2016</v>
      </c>
      <c r="C621" s="25">
        <v>2</v>
      </c>
      <c r="D621" s="29">
        <f>SUMIFS(tblCleanOrders[Sales_USD],tblCleanOrders[Rep_ID],A621,tblCleanOrders[Year],B621,tblCleanOrders[Month],C621)</f>
        <v>9991.76</v>
      </c>
    </row>
    <row r="622" spans="1:4" ht="15" customHeight="1" x14ac:dyDescent="0.3">
      <c r="A622" s="25">
        <v>321690</v>
      </c>
      <c r="B622" s="25">
        <v>2016</v>
      </c>
      <c r="C622" s="25">
        <v>3</v>
      </c>
      <c r="D622" s="29">
        <f>SUMIFS(tblCleanOrders[Sales_USD],tblCleanOrders[Rep_ID],A622,tblCleanOrders[Year],B622,tblCleanOrders[Month],C622)</f>
        <v>9950.94</v>
      </c>
    </row>
    <row r="623" spans="1:4" ht="15" customHeight="1" x14ac:dyDescent="0.3">
      <c r="A623" s="25">
        <v>321690</v>
      </c>
      <c r="B623" s="25">
        <v>2016</v>
      </c>
      <c r="C623" s="25">
        <v>4</v>
      </c>
      <c r="D623" s="29">
        <f>SUMIFS(tblCleanOrders[Sales_USD],tblCleanOrders[Rep_ID],A623,tblCleanOrders[Year],B623,tblCleanOrders[Month],C623)</f>
        <v>9795.07</v>
      </c>
    </row>
    <row r="624" spans="1:4" ht="15" customHeight="1" x14ac:dyDescent="0.3">
      <c r="A624" s="25">
        <v>321690</v>
      </c>
      <c r="B624" s="25">
        <v>2016</v>
      </c>
      <c r="C624" s="25">
        <v>5</v>
      </c>
      <c r="D624" s="29">
        <f>SUMIFS(tblCleanOrders[Sales_USD],tblCleanOrders[Rep_ID],A624,tblCleanOrders[Year],B624,tblCleanOrders[Month],C624)</f>
        <v>7244.05</v>
      </c>
    </row>
    <row r="625" spans="1:4" ht="15" customHeight="1" x14ac:dyDescent="0.3">
      <c r="A625" s="25">
        <v>321690</v>
      </c>
      <c r="B625" s="25">
        <v>2016</v>
      </c>
      <c r="C625" s="25">
        <v>6</v>
      </c>
      <c r="D625" s="29">
        <f>SUMIFS(tblCleanOrders[Sales_USD],tblCleanOrders[Rep_ID],A625,tblCleanOrders[Year],B625,tblCleanOrders[Month],C625)</f>
        <v>9711.14</v>
      </c>
    </row>
    <row r="626" spans="1:4" ht="15" customHeight="1" x14ac:dyDescent="0.3">
      <c r="A626" s="25">
        <v>321690</v>
      </c>
      <c r="B626" s="25">
        <v>2016</v>
      </c>
      <c r="C626" s="25">
        <v>7</v>
      </c>
      <c r="D626" s="29">
        <f>SUMIFS(tblCleanOrders[Sales_USD],tblCleanOrders[Rep_ID],A626,tblCleanOrders[Year],B626,tblCleanOrders[Month],C626)</f>
        <v>9984.7999999999993</v>
      </c>
    </row>
    <row r="627" spans="1:4" ht="15" customHeight="1" x14ac:dyDescent="0.3">
      <c r="A627" s="25">
        <v>321690</v>
      </c>
      <c r="B627" s="25">
        <v>2016</v>
      </c>
      <c r="C627" s="25">
        <v>8</v>
      </c>
      <c r="D627" s="29">
        <f>SUMIFS(tblCleanOrders[Sales_USD],tblCleanOrders[Rep_ID],A627,tblCleanOrders[Year],B627,tblCleanOrders[Month],C627)</f>
        <v>12847.59</v>
      </c>
    </row>
    <row r="628" spans="1:4" ht="15" customHeight="1" x14ac:dyDescent="0.3">
      <c r="A628" s="25">
        <v>321690</v>
      </c>
      <c r="B628" s="25">
        <v>2016</v>
      </c>
      <c r="C628" s="25">
        <v>9</v>
      </c>
      <c r="D628" s="29">
        <f>SUMIFS(tblCleanOrders[Sales_USD],tblCleanOrders[Rep_ID],A628,tblCleanOrders[Year],B628,tblCleanOrders[Month],C628)</f>
        <v>6954.3799999999992</v>
      </c>
    </row>
    <row r="629" spans="1:4" ht="15" customHeight="1" x14ac:dyDescent="0.3">
      <c r="A629" s="25">
        <v>321690</v>
      </c>
      <c r="B629" s="25">
        <v>2016</v>
      </c>
      <c r="C629" s="25">
        <v>10</v>
      </c>
      <c r="D629" s="29">
        <f>SUMIFS(tblCleanOrders[Sales_USD],tblCleanOrders[Rep_ID],A629,tblCleanOrders[Year],B629,tblCleanOrders[Month],C629)</f>
        <v>14142.96</v>
      </c>
    </row>
    <row r="630" spans="1:4" ht="15" customHeight="1" x14ac:dyDescent="0.3">
      <c r="A630" s="25">
        <v>321690</v>
      </c>
      <c r="B630" s="25">
        <v>2016</v>
      </c>
      <c r="C630" s="25">
        <v>11</v>
      </c>
      <c r="D630" s="29">
        <f>SUMIFS(tblCleanOrders[Sales_USD],tblCleanOrders[Rep_ID],A630,tblCleanOrders[Year],B630,tblCleanOrders[Month],C630)</f>
        <v>15433.560000000001</v>
      </c>
    </row>
    <row r="631" spans="1:4" ht="15" customHeight="1" x14ac:dyDescent="0.3">
      <c r="A631" s="25">
        <v>321690</v>
      </c>
      <c r="B631" s="25">
        <v>2016</v>
      </c>
      <c r="C631" s="25">
        <v>12</v>
      </c>
      <c r="D631" s="29">
        <f>SUMIFS(tblCleanOrders[Sales_USD],tblCleanOrders[Rep_ID],A631,tblCleanOrders[Year],B631,tblCleanOrders[Month],C631)</f>
        <v>11648.080000000002</v>
      </c>
    </row>
    <row r="632" spans="1:4" ht="15" customHeight="1" x14ac:dyDescent="0.3">
      <c r="A632" s="25">
        <v>321690</v>
      </c>
      <c r="B632" s="25">
        <v>2017</v>
      </c>
      <c r="C632" s="25">
        <v>1</v>
      </c>
      <c r="D632" s="29">
        <f>SUMIFS(tblCleanOrders[Sales_USD],tblCleanOrders[Rep_ID],A632,tblCleanOrders[Year],B632,tblCleanOrders[Month],C632)</f>
        <v>1525.98</v>
      </c>
    </row>
    <row r="633" spans="1:4" ht="15" customHeight="1" x14ac:dyDescent="0.3">
      <c r="A633" s="25">
        <v>321700</v>
      </c>
      <c r="B633" s="25">
        <v>2013</v>
      </c>
      <c r="C633" s="25">
        <v>12</v>
      </c>
      <c r="D633" s="29">
        <f>SUMIFS(tblCleanOrders[Sales_USD],tblCleanOrders[Rep_ID],A633,tblCleanOrders[Year],B633,tblCleanOrders[Month],C633)</f>
        <v>2792.11</v>
      </c>
    </row>
    <row r="634" spans="1:4" ht="15" customHeight="1" x14ac:dyDescent="0.3">
      <c r="A634" s="25">
        <v>321700</v>
      </c>
      <c r="B634" s="25">
        <v>2014</v>
      </c>
      <c r="C634" s="25">
        <v>1</v>
      </c>
      <c r="D634" s="29">
        <f>SUMIFS(tblCleanOrders[Sales_USD],tblCleanOrders[Rep_ID],A634,tblCleanOrders[Year],B634,tblCleanOrders[Month],C634)</f>
        <v>2725.46</v>
      </c>
    </row>
    <row r="635" spans="1:4" ht="15" customHeight="1" x14ac:dyDescent="0.3">
      <c r="A635" s="25">
        <v>321700</v>
      </c>
      <c r="B635" s="25">
        <v>2014</v>
      </c>
      <c r="C635" s="25">
        <v>3</v>
      </c>
      <c r="D635" s="29">
        <f>SUMIFS(tblCleanOrders[Sales_USD],tblCleanOrders[Rep_ID],A635,tblCleanOrders[Year],B635,tblCleanOrders[Month],C635)</f>
        <v>2543.04</v>
      </c>
    </row>
    <row r="636" spans="1:4" ht="15" customHeight="1" x14ac:dyDescent="0.3">
      <c r="A636" s="25">
        <v>321700</v>
      </c>
      <c r="B636" s="25">
        <v>2014</v>
      </c>
      <c r="C636" s="25">
        <v>4</v>
      </c>
      <c r="D636" s="29">
        <f>SUMIFS(tblCleanOrders[Sales_USD],tblCleanOrders[Rep_ID],A636,tblCleanOrders[Year],B636,tblCleanOrders[Month],C636)</f>
        <v>3143.52</v>
      </c>
    </row>
    <row r="637" spans="1:4" ht="15" customHeight="1" x14ac:dyDescent="0.3">
      <c r="A637" s="25">
        <v>321700</v>
      </c>
      <c r="B637" s="25">
        <v>2014</v>
      </c>
      <c r="C637" s="25">
        <v>5</v>
      </c>
      <c r="D637" s="29">
        <f>SUMIFS(tblCleanOrders[Sales_USD],tblCleanOrders[Rep_ID],A637,tblCleanOrders[Year],B637,tblCleanOrders[Month],C637)</f>
        <v>3301.49</v>
      </c>
    </row>
    <row r="638" spans="1:4" ht="15" customHeight="1" x14ac:dyDescent="0.3">
      <c r="A638" s="25">
        <v>321700</v>
      </c>
      <c r="B638" s="25">
        <v>2014</v>
      </c>
      <c r="C638" s="25">
        <v>6</v>
      </c>
      <c r="D638" s="29">
        <f>SUMIFS(tblCleanOrders[Sales_USD],tblCleanOrders[Rep_ID],A638,tblCleanOrders[Year],B638,tblCleanOrders[Month],C638)</f>
        <v>2375.2399999999998</v>
      </c>
    </row>
    <row r="639" spans="1:4" ht="15" customHeight="1" x14ac:dyDescent="0.3">
      <c r="A639" s="25">
        <v>321700</v>
      </c>
      <c r="B639" s="25">
        <v>2014</v>
      </c>
      <c r="C639" s="25">
        <v>7</v>
      </c>
      <c r="D639" s="29">
        <f>SUMIFS(tblCleanOrders[Sales_USD],tblCleanOrders[Rep_ID],A639,tblCleanOrders[Year],B639,tblCleanOrders[Month],C639)</f>
        <v>2679.64</v>
      </c>
    </row>
    <row r="640" spans="1:4" ht="15" customHeight="1" x14ac:dyDescent="0.3">
      <c r="A640" s="25">
        <v>321700</v>
      </c>
      <c r="B640" s="25">
        <v>2014</v>
      </c>
      <c r="C640" s="25">
        <v>8</v>
      </c>
      <c r="D640" s="29">
        <f>SUMIFS(tblCleanOrders[Sales_USD],tblCleanOrders[Rep_ID],A640,tblCleanOrders[Year],B640,tblCleanOrders[Month],C640)</f>
        <v>2926.64</v>
      </c>
    </row>
    <row r="641" spans="1:4" ht="15" customHeight="1" x14ac:dyDescent="0.3">
      <c r="A641" s="25">
        <v>321700</v>
      </c>
      <c r="B641" s="25">
        <v>2014</v>
      </c>
      <c r="C641" s="25">
        <v>9</v>
      </c>
      <c r="D641" s="29">
        <f>SUMIFS(tblCleanOrders[Sales_USD],tblCleanOrders[Rep_ID],A641,tblCleanOrders[Year],B641,tblCleanOrders[Month],C641)</f>
        <v>2804.15</v>
      </c>
    </row>
    <row r="642" spans="1:4" ht="15" customHeight="1" x14ac:dyDescent="0.3">
      <c r="A642" s="25">
        <v>321700</v>
      </c>
      <c r="B642" s="25">
        <v>2014</v>
      </c>
      <c r="C642" s="25">
        <v>10</v>
      </c>
      <c r="D642" s="29">
        <f>SUMIFS(tblCleanOrders[Sales_USD],tblCleanOrders[Rep_ID],A642,tblCleanOrders[Year],B642,tblCleanOrders[Month],C642)</f>
        <v>2755.97</v>
      </c>
    </row>
    <row r="643" spans="1:4" ht="15" customHeight="1" x14ac:dyDescent="0.3">
      <c r="A643" s="25">
        <v>321700</v>
      </c>
      <c r="B643" s="25">
        <v>2014</v>
      </c>
      <c r="C643" s="25">
        <v>11</v>
      </c>
      <c r="D643" s="29">
        <f>SUMIFS(tblCleanOrders[Sales_USD],tblCleanOrders[Rep_ID],A643,tblCleanOrders[Year],B643,tblCleanOrders[Month],C643)</f>
        <v>2716.52</v>
      </c>
    </row>
    <row r="644" spans="1:4" ht="15" customHeight="1" x14ac:dyDescent="0.3">
      <c r="A644" s="25">
        <v>321700</v>
      </c>
      <c r="B644" s="25">
        <v>2014</v>
      </c>
      <c r="C644" s="25">
        <v>12</v>
      </c>
      <c r="D644" s="29">
        <f>SUMIFS(tblCleanOrders[Sales_USD],tblCleanOrders[Rep_ID],A644,tblCleanOrders[Year],B644,tblCleanOrders[Month],C644)</f>
        <v>2850.83</v>
      </c>
    </row>
    <row r="645" spans="1:4" ht="15" customHeight="1" x14ac:dyDescent="0.3">
      <c r="A645" s="25">
        <v>321700</v>
      </c>
      <c r="B645" s="25">
        <v>2015</v>
      </c>
      <c r="C645" s="25">
        <v>1</v>
      </c>
      <c r="D645" s="29">
        <f>SUMIFS(tblCleanOrders[Sales_USD],tblCleanOrders[Rep_ID],A645,tblCleanOrders[Year],B645,tblCleanOrders[Month],C645)</f>
        <v>2796.71</v>
      </c>
    </row>
    <row r="646" spans="1:4" ht="15" customHeight="1" x14ac:dyDescent="0.3">
      <c r="A646" s="25">
        <v>321700</v>
      </c>
      <c r="B646" s="25">
        <v>2015</v>
      </c>
      <c r="C646" s="25">
        <v>2</v>
      </c>
      <c r="D646" s="29">
        <f>SUMIFS(tblCleanOrders[Sales_USD],tblCleanOrders[Rep_ID],A646,tblCleanOrders[Year],B646,tblCleanOrders[Month],C646)</f>
        <v>3242.19</v>
      </c>
    </row>
    <row r="647" spans="1:4" ht="15" customHeight="1" x14ac:dyDescent="0.3">
      <c r="A647" s="25">
        <v>321700</v>
      </c>
      <c r="B647" s="25">
        <v>2015</v>
      </c>
      <c r="C647" s="25">
        <v>3</v>
      </c>
      <c r="D647" s="29">
        <f>SUMIFS(tblCleanOrders[Sales_USD],tblCleanOrders[Rep_ID],A647,tblCleanOrders[Year],B647,tblCleanOrders[Month],C647)</f>
        <v>6799.09</v>
      </c>
    </row>
    <row r="648" spans="1:4" ht="15" customHeight="1" x14ac:dyDescent="0.3">
      <c r="A648" s="25">
        <v>321700</v>
      </c>
      <c r="B648" s="25">
        <v>2015</v>
      </c>
      <c r="C648" s="25">
        <v>4</v>
      </c>
      <c r="D648" s="29">
        <f>SUMIFS(tblCleanOrders[Sales_USD],tblCleanOrders[Rep_ID],A648,tblCleanOrders[Year],B648,tblCleanOrders[Month],C648)</f>
        <v>2662.3</v>
      </c>
    </row>
    <row r="649" spans="1:4" ht="15" customHeight="1" x14ac:dyDescent="0.3">
      <c r="A649" s="25">
        <v>321700</v>
      </c>
      <c r="B649" s="25">
        <v>2015</v>
      </c>
      <c r="C649" s="25">
        <v>5</v>
      </c>
      <c r="D649" s="29">
        <f>SUMIFS(tblCleanOrders[Sales_USD],tblCleanOrders[Rep_ID],A649,tblCleanOrders[Year],B649,tblCleanOrders[Month],C649)</f>
        <v>5921.83</v>
      </c>
    </row>
    <row r="650" spans="1:4" ht="15" customHeight="1" x14ac:dyDescent="0.3">
      <c r="A650" s="25">
        <v>321700</v>
      </c>
      <c r="B650" s="25">
        <v>2015</v>
      </c>
      <c r="C650" s="25">
        <v>6</v>
      </c>
      <c r="D650" s="29">
        <f>SUMIFS(tblCleanOrders[Sales_USD],tblCleanOrders[Rep_ID],A650,tblCleanOrders[Year],B650,tblCleanOrders[Month],C650)</f>
        <v>5350.1900000000005</v>
      </c>
    </row>
    <row r="651" spans="1:4" ht="15" customHeight="1" x14ac:dyDescent="0.3">
      <c r="A651" s="25">
        <v>321700</v>
      </c>
      <c r="B651" s="25">
        <v>2015</v>
      </c>
      <c r="C651" s="25">
        <v>7</v>
      </c>
      <c r="D651" s="29">
        <f>SUMIFS(tblCleanOrders[Sales_USD],tblCleanOrders[Rep_ID],A651,tblCleanOrders[Year],B651,tblCleanOrders[Month],C651)</f>
        <v>5498.98</v>
      </c>
    </row>
    <row r="652" spans="1:4" ht="15" customHeight="1" x14ac:dyDescent="0.3">
      <c r="A652" s="25">
        <v>321700</v>
      </c>
      <c r="B652" s="25">
        <v>2015</v>
      </c>
      <c r="C652" s="25">
        <v>8</v>
      </c>
      <c r="D652" s="29">
        <f>SUMIFS(tblCleanOrders[Sales_USD],tblCleanOrders[Rep_ID],A652,tblCleanOrders[Year],B652,tblCleanOrders[Month],C652)</f>
        <v>7429.2800000000007</v>
      </c>
    </row>
    <row r="653" spans="1:4" ht="15" customHeight="1" x14ac:dyDescent="0.3">
      <c r="A653" s="25">
        <v>321700</v>
      </c>
      <c r="B653" s="25">
        <v>2015</v>
      </c>
      <c r="C653" s="25">
        <v>9</v>
      </c>
      <c r="D653" s="29">
        <f>SUMIFS(tblCleanOrders[Sales_USD],tblCleanOrders[Rep_ID],A653,tblCleanOrders[Year],B653,tblCleanOrders[Month],C653)</f>
        <v>5197.72</v>
      </c>
    </row>
    <row r="654" spans="1:4" ht="15" customHeight="1" x14ac:dyDescent="0.3">
      <c r="A654" s="25">
        <v>321700</v>
      </c>
      <c r="B654" s="25">
        <v>2015</v>
      </c>
      <c r="C654" s="25">
        <v>10</v>
      </c>
      <c r="D654" s="29">
        <f>SUMIFS(tblCleanOrders[Sales_USD],tblCleanOrders[Rep_ID],A654,tblCleanOrders[Year],B654,tblCleanOrders[Month],C654)</f>
        <v>5144.16</v>
      </c>
    </row>
    <row r="655" spans="1:4" ht="15" customHeight="1" x14ac:dyDescent="0.3">
      <c r="A655" s="25">
        <v>321700</v>
      </c>
      <c r="B655" s="25">
        <v>2015</v>
      </c>
      <c r="C655" s="25">
        <v>11</v>
      </c>
      <c r="D655" s="29">
        <f>SUMIFS(tblCleanOrders[Sales_USD],tblCleanOrders[Rep_ID],A655,tblCleanOrders[Year],B655,tblCleanOrders[Month],C655)</f>
        <v>6458.21</v>
      </c>
    </row>
    <row r="656" spans="1:4" ht="15" customHeight="1" x14ac:dyDescent="0.3">
      <c r="A656" s="25">
        <v>321700</v>
      </c>
      <c r="B656" s="25">
        <v>2015</v>
      </c>
      <c r="C656" s="25">
        <v>12</v>
      </c>
      <c r="D656" s="29">
        <f>SUMIFS(tblCleanOrders[Sales_USD],tblCleanOrders[Rep_ID],A656,tblCleanOrders[Year],B656,tblCleanOrders[Month],C656)</f>
        <v>5425.17</v>
      </c>
    </row>
    <row r="657" spans="1:4" ht="15" customHeight="1" x14ac:dyDescent="0.3">
      <c r="A657" s="25">
        <v>321700</v>
      </c>
      <c r="B657" s="25">
        <v>2016</v>
      </c>
      <c r="C657" s="25">
        <v>1</v>
      </c>
      <c r="D657" s="29">
        <f>SUMIFS(tblCleanOrders[Sales_USD],tblCleanOrders[Rep_ID],A657,tblCleanOrders[Year],B657,tblCleanOrders[Month],C657)</f>
        <v>6163.36</v>
      </c>
    </row>
    <row r="658" spans="1:4" ht="15" customHeight="1" x14ac:dyDescent="0.3">
      <c r="A658" s="25">
        <v>321700</v>
      </c>
      <c r="B658" s="25">
        <v>2016</v>
      </c>
      <c r="C658" s="25">
        <v>2</v>
      </c>
      <c r="D658" s="29">
        <f>SUMIFS(tblCleanOrders[Sales_USD],tblCleanOrders[Rep_ID],A658,tblCleanOrders[Year],B658,tblCleanOrders[Month],C658)</f>
        <v>5511.35</v>
      </c>
    </row>
    <row r="659" spans="1:4" ht="15" customHeight="1" x14ac:dyDescent="0.3">
      <c r="A659" s="25">
        <v>321700</v>
      </c>
      <c r="B659" s="25">
        <v>2016</v>
      </c>
      <c r="C659" s="25">
        <v>3</v>
      </c>
      <c r="D659" s="29">
        <f>SUMIFS(tblCleanOrders[Sales_USD],tblCleanOrders[Rep_ID],A659,tblCleanOrders[Year],B659,tblCleanOrders[Month],C659)</f>
        <v>6623.92</v>
      </c>
    </row>
    <row r="660" spans="1:4" ht="15" customHeight="1" x14ac:dyDescent="0.3">
      <c r="A660" s="25">
        <v>321700</v>
      </c>
      <c r="B660" s="25">
        <v>2016</v>
      </c>
      <c r="C660" s="25">
        <v>4</v>
      </c>
      <c r="D660" s="29">
        <f>SUMIFS(tblCleanOrders[Sales_USD],tblCleanOrders[Rep_ID],A660,tblCleanOrders[Year],B660,tblCleanOrders[Month],C660)</f>
        <v>3271.91</v>
      </c>
    </row>
    <row r="661" spans="1:4" ht="15" customHeight="1" x14ac:dyDescent="0.3">
      <c r="A661" s="25">
        <v>321700</v>
      </c>
      <c r="B661" s="25">
        <v>2016</v>
      </c>
      <c r="C661" s="25">
        <v>5</v>
      </c>
      <c r="D661" s="29">
        <f>SUMIFS(tblCleanOrders[Sales_USD],tblCleanOrders[Rep_ID],A661,tblCleanOrders[Year],B661,tblCleanOrders[Month],C661)</f>
        <v>6953</v>
      </c>
    </row>
    <row r="662" spans="1:4" ht="15" customHeight="1" x14ac:dyDescent="0.3">
      <c r="A662" s="25">
        <v>321700</v>
      </c>
      <c r="B662" s="25">
        <v>2016</v>
      </c>
      <c r="C662" s="25">
        <v>6</v>
      </c>
      <c r="D662" s="29">
        <f>SUMIFS(tblCleanOrders[Sales_USD],tblCleanOrders[Rep_ID],A662,tblCleanOrders[Year],B662,tblCleanOrders[Month],C662)</f>
        <v>6692.75</v>
      </c>
    </row>
    <row r="663" spans="1:4" ht="15" customHeight="1" x14ac:dyDescent="0.3">
      <c r="A663" s="25">
        <v>321700</v>
      </c>
      <c r="B663" s="25">
        <v>2016</v>
      </c>
      <c r="C663" s="25">
        <v>7</v>
      </c>
      <c r="D663" s="29">
        <f>SUMIFS(tblCleanOrders[Sales_USD],tblCleanOrders[Rep_ID],A663,tblCleanOrders[Year],B663,tblCleanOrders[Month],C663)</f>
        <v>6753.91</v>
      </c>
    </row>
    <row r="664" spans="1:4" ht="15" customHeight="1" x14ac:dyDescent="0.3">
      <c r="A664" s="25">
        <v>321700</v>
      </c>
      <c r="B664" s="25">
        <v>2016</v>
      </c>
      <c r="C664" s="25">
        <v>8</v>
      </c>
      <c r="D664" s="29">
        <f>SUMIFS(tblCleanOrders[Sales_USD],tblCleanOrders[Rep_ID],A664,tblCleanOrders[Year],B664,tblCleanOrders[Month],C664)</f>
        <v>13132.94</v>
      </c>
    </row>
    <row r="665" spans="1:4" ht="15" customHeight="1" x14ac:dyDescent="0.3">
      <c r="A665" s="25">
        <v>321700</v>
      </c>
      <c r="B665" s="25">
        <v>2016</v>
      </c>
      <c r="C665" s="25">
        <v>9</v>
      </c>
      <c r="D665" s="29">
        <f>SUMIFS(tblCleanOrders[Sales_USD],tblCleanOrders[Rep_ID],A665,tblCleanOrders[Year],B665,tblCleanOrders[Month],C665)</f>
        <v>10156.94</v>
      </c>
    </row>
    <row r="666" spans="1:4" ht="15" customHeight="1" x14ac:dyDescent="0.3">
      <c r="A666" s="25">
        <v>321700</v>
      </c>
      <c r="B666" s="25">
        <v>2016</v>
      </c>
      <c r="C666" s="25">
        <v>10</v>
      </c>
      <c r="D666" s="29">
        <f>SUMIFS(tblCleanOrders[Sales_USD],tblCleanOrders[Rep_ID],A666,tblCleanOrders[Year],B666,tblCleanOrders[Month],C666)</f>
        <v>26947.09</v>
      </c>
    </row>
    <row r="667" spans="1:4" ht="15" customHeight="1" x14ac:dyDescent="0.3">
      <c r="A667" s="25">
        <v>321700</v>
      </c>
      <c r="B667" s="25">
        <v>2016</v>
      </c>
      <c r="C667" s="25">
        <v>11</v>
      </c>
      <c r="D667" s="29">
        <f>SUMIFS(tblCleanOrders[Sales_USD],tblCleanOrders[Rep_ID],A667,tblCleanOrders[Year],B667,tblCleanOrders[Month],C667)</f>
        <v>14682.83</v>
      </c>
    </row>
    <row r="668" spans="1:4" ht="15" customHeight="1" x14ac:dyDescent="0.3">
      <c r="A668" s="25">
        <v>321700</v>
      </c>
      <c r="B668" s="25">
        <v>2016</v>
      </c>
      <c r="C668" s="25">
        <v>12</v>
      </c>
      <c r="D668" s="29">
        <f>SUMIFS(tblCleanOrders[Sales_USD],tblCleanOrders[Rep_ID],A668,tblCleanOrders[Year],B668,tblCleanOrders[Month],C668)</f>
        <v>19185.21</v>
      </c>
    </row>
    <row r="669" spans="1:4" ht="15" customHeight="1" x14ac:dyDescent="0.3">
      <c r="A669" s="25">
        <v>321710</v>
      </c>
      <c r="B669" s="25">
        <v>2015</v>
      </c>
      <c r="C669" s="25">
        <v>4</v>
      </c>
      <c r="D669" s="29">
        <f>SUMIFS(tblCleanOrders[Sales_USD],tblCleanOrders[Rep_ID],A669,tblCleanOrders[Year],B669,tblCleanOrders[Month],C669)</f>
        <v>1348.22</v>
      </c>
    </row>
    <row r="670" spans="1:4" ht="15" customHeight="1" x14ac:dyDescent="0.3">
      <c r="A670" s="25">
        <v>321710</v>
      </c>
      <c r="B670" s="25">
        <v>2015</v>
      </c>
      <c r="C670" s="25">
        <v>5</v>
      </c>
      <c r="D670" s="29">
        <f>SUMIFS(tblCleanOrders[Sales_USD],tblCleanOrders[Rep_ID],A670,tblCleanOrders[Year],B670,tblCleanOrders[Month],C670)</f>
        <v>3576.6099999999997</v>
      </c>
    </row>
    <row r="671" spans="1:4" ht="15" customHeight="1" x14ac:dyDescent="0.3">
      <c r="A671" s="25">
        <v>321710</v>
      </c>
      <c r="B671" s="25">
        <v>2015</v>
      </c>
      <c r="C671" s="25">
        <v>6</v>
      </c>
      <c r="D671" s="29">
        <f>SUMIFS(tblCleanOrders[Sales_USD],tblCleanOrders[Rep_ID],A671,tblCleanOrders[Year],B671,tblCleanOrders[Month],C671)</f>
        <v>4864.1100000000006</v>
      </c>
    </row>
    <row r="672" spans="1:4" ht="15" customHeight="1" x14ac:dyDescent="0.3">
      <c r="A672" s="25">
        <v>321710</v>
      </c>
      <c r="B672" s="25">
        <v>2015</v>
      </c>
      <c r="C672" s="25">
        <v>7</v>
      </c>
      <c r="D672" s="29">
        <f>SUMIFS(tblCleanOrders[Sales_USD],tblCleanOrders[Rep_ID],A672,tblCleanOrders[Year],B672,tblCleanOrders[Month],C672)</f>
        <v>3082.05</v>
      </c>
    </row>
    <row r="673" spans="1:4" ht="15" customHeight="1" x14ac:dyDescent="0.3">
      <c r="A673" s="25">
        <v>321710</v>
      </c>
      <c r="B673" s="25">
        <v>2015</v>
      </c>
      <c r="C673" s="25">
        <v>8</v>
      </c>
      <c r="D673" s="29">
        <f>SUMIFS(tblCleanOrders[Sales_USD],tblCleanOrders[Rep_ID],A673,tblCleanOrders[Year],B673,tblCleanOrders[Month],C673)</f>
        <v>3585.53</v>
      </c>
    </row>
    <row r="674" spans="1:4" ht="15" customHeight="1" x14ac:dyDescent="0.3">
      <c r="A674" s="25">
        <v>321710</v>
      </c>
      <c r="B674" s="25">
        <v>2015</v>
      </c>
      <c r="C674" s="25">
        <v>9</v>
      </c>
      <c r="D674" s="29">
        <f>SUMIFS(tblCleanOrders[Sales_USD],tblCleanOrders[Rep_ID],A674,tblCleanOrders[Year],B674,tblCleanOrders[Month],C674)</f>
        <v>2509.9699999999998</v>
      </c>
    </row>
    <row r="675" spans="1:4" ht="15" customHeight="1" x14ac:dyDescent="0.3">
      <c r="A675" s="25">
        <v>321710</v>
      </c>
      <c r="B675" s="25">
        <v>2015</v>
      </c>
      <c r="C675" s="25">
        <v>10</v>
      </c>
      <c r="D675" s="29">
        <f>SUMIFS(tblCleanOrders[Sales_USD],tblCleanOrders[Rep_ID],A675,tblCleanOrders[Year],B675,tblCleanOrders[Month],C675)</f>
        <v>3361.58</v>
      </c>
    </row>
    <row r="676" spans="1:4" ht="15" customHeight="1" x14ac:dyDescent="0.3">
      <c r="A676" s="25">
        <v>321710</v>
      </c>
      <c r="B676" s="25">
        <v>2015</v>
      </c>
      <c r="C676" s="25">
        <v>11</v>
      </c>
      <c r="D676" s="29">
        <f>SUMIFS(tblCleanOrders[Sales_USD],tblCleanOrders[Rep_ID],A676,tblCleanOrders[Year],B676,tblCleanOrders[Month],C676)</f>
        <v>2835.36</v>
      </c>
    </row>
    <row r="677" spans="1:4" ht="15" customHeight="1" x14ac:dyDescent="0.3">
      <c r="A677" s="25">
        <v>321710</v>
      </c>
      <c r="B677" s="25">
        <v>2015</v>
      </c>
      <c r="C677" s="25">
        <v>12</v>
      </c>
      <c r="D677" s="29">
        <f>SUMIFS(tblCleanOrders[Sales_USD],tblCleanOrders[Rep_ID],A677,tblCleanOrders[Year],B677,tblCleanOrders[Month],C677)</f>
        <v>2694.1</v>
      </c>
    </row>
    <row r="678" spans="1:4" ht="15" customHeight="1" x14ac:dyDescent="0.3">
      <c r="A678" s="25">
        <v>321710</v>
      </c>
      <c r="B678" s="25">
        <v>2016</v>
      </c>
      <c r="C678" s="25">
        <v>1</v>
      </c>
      <c r="D678" s="29">
        <f>SUMIFS(tblCleanOrders[Sales_USD],tblCleanOrders[Rep_ID],A678,tblCleanOrders[Year],B678,tblCleanOrders[Month],C678)</f>
        <v>2315.38</v>
      </c>
    </row>
    <row r="679" spans="1:4" ht="15" customHeight="1" x14ac:dyDescent="0.3">
      <c r="A679" s="25">
        <v>321710</v>
      </c>
      <c r="B679" s="25">
        <v>2016</v>
      </c>
      <c r="C679" s="25">
        <v>2</v>
      </c>
      <c r="D679" s="29">
        <f>SUMIFS(tblCleanOrders[Sales_USD],tblCleanOrders[Rep_ID],A679,tblCleanOrders[Year],B679,tblCleanOrders[Month],C679)</f>
        <v>3482.7799999999997</v>
      </c>
    </row>
    <row r="680" spans="1:4" ht="15" customHeight="1" x14ac:dyDescent="0.3">
      <c r="A680" s="25">
        <v>321710</v>
      </c>
      <c r="B680" s="25">
        <v>2016</v>
      </c>
      <c r="C680" s="25">
        <v>3</v>
      </c>
      <c r="D680" s="29">
        <f>SUMIFS(tblCleanOrders[Sales_USD],tblCleanOrders[Rep_ID],A680,tblCleanOrders[Year],B680,tblCleanOrders[Month],C680)</f>
        <v>3565.3999999999996</v>
      </c>
    </row>
    <row r="681" spans="1:4" ht="15" customHeight="1" x14ac:dyDescent="0.3">
      <c r="A681" s="25">
        <v>321710</v>
      </c>
      <c r="B681" s="25">
        <v>2016</v>
      </c>
      <c r="C681" s="25">
        <v>4</v>
      </c>
      <c r="D681" s="29">
        <f>SUMIFS(tblCleanOrders[Sales_USD],tblCleanOrders[Rep_ID],A681,tblCleanOrders[Year],B681,tblCleanOrders[Month],C681)</f>
        <v>13308.310000000001</v>
      </c>
    </row>
    <row r="682" spans="1:4" ht="15" customHeight="1" x14ac:dyDescent="0.3">
      <c r="A682" s="25">
        <v>321710</v>
      </c>
      <c r="B682" s="25">
        <v>2016</v>
      </c>
      <c r="C682" s="25">
        <v>5</v>
      </c>
      <c r="D682" s="29">
        <f>SUMIFS(tblCleanOrders[Sales_USD],tblCleanOrders[Rep_ID],A682,tblCleanOrders[Year],B682,tblCleanOrders[Month],C682)</f>
        <v>5287.89</v>
      </c>
    </row>
    <row r="683" spans="1:4" ht="15" customHeight="1" x14ac:dyDescent="0.3">
      <c r="A683" s="25">
        <v>321710</v>
      </c>
      <c r="B683" s="25">
        <v>2016</v>
      </c>
      <c r="C683" s="25">
        <v>6</v>
      </c>
      <c r="D683" s="29">
        <f>SUMIFS(tblCleanOrders[Sales_USD],tblCleanOrders[Rep_ID],A683,tblCleanOrders[Year],B683,tblCleanOrders[Month],C683)</f>
        <v>3748.67</v>
      </c>
    </row>
    <row r="684" spans="1:4" ht="15" customHeight="1" x14ac:dyDescent="0.3">
      <c r="A684" s="25">
        <v>321710</v>
      </c>
      <c r="B684" s="25">
        <v>2016</v>
      </c>
      <c r="C684" s="25">
        <v>7</v>
      </c>
      <c r="D684" s="29">
        <f>SUMIFS(tblCleanOrders[Sales_USD],tblCleanOrders[Rep_ID],A684,tblCleanOrders[Year],B684,tblCleanOrders[Month],C684)</f>
        <v>5777.71</v>
      </c>
    </row>
    <row r="685" spans="1:4" ht="15" customHeight="1" x14ac:dyDescent="0.3">
      <c r="A685" s="25">
        <v>321710</v>
      </c>
      <c r="B685" s="25">
        <v>2016</v>
      </c>
      <c r="C685" s="25">
        <v>8</v>
      </c>
      <c r="D685" s="29">
        <f>SUMIFS(tblCleanOrders[Sales_USD],tblCleanOrders[Rep_ID],A685,tblCleanOrders[Year],B685,tblCleanOrders[Month],C685)</f>
        <v>4083.4</v>
      </c>
    </row>
    <row r="686" spans="1:4" ht="15" customHeight="1" x14ac:dyDescent="0.3">
      <c r="A686" s="25">
        <v>321710</v>
      </c>
      <c r="B686" s="25">
        <v>2016</v>
      </c>
      <c r="C686" s="25">
        <v>9</v>
      </c>
      <c r="D686" s="29">
        <f>SUMIFS(tblCleanOrders[Sales_USD],tblCleanOrders[Rep_ID],A686,tblCleanOrders[Year],B686,tblCleanOrders[Month],C686)</f>
        <v>3906.45</v>
      </c>
    </row>
    <row r="687" spans="1:4" ht="15" customHeight="1" x14ac:dyDescent="0.3">
      <c r="A687" s="25">
        <v>321710</v>
      </c>
      <c r="B687" s="25">
        <v>2016</v>
      </c>
      <c r="C687" s="25">
        <v>10</v>
      </c>
      <c r="D687" s="29">
        <f>SUMIFS(tblCleanOrders[Sales_USD],tblCleanOrders[Rep_ID],A687,tblCleanOrders[Year],B687,tblCleanOrders[Month],C687)</f>
        <v>11881.93</v>
      </c>
    </row>
    <row r="688" spans="1:4" ht="15" customHeight="1" x14ac:dyDescent="0.3">
      <c r="A688" s="25">
        <v>321710</v>
      </c>
      <c r="B688" s="25">
        <v>2016</v>
      </c>
      <c r="C688" s="25">
        <v>11</v>
      </c>
      <c r="D688" s="29">
        <f>SUMIFS(tblCleanOrders[Sales_USD],tblCleanOrders[Rep_ID],A688,tblCleanOrders[Year],B688,tblCleanOrders[Month],C688)</f>
        <v>4016.46</v>
      </c>
    </row>
    <row r="689" spans="1:4" ht="15" customHeight="1" x14ac:dyDescent="0.3">
      <c r="A689" s="25">
        <v>321710</v>
      </c>
      <c r="B689" s="25">
        <v>2016</v>
      </c>
      <c r="C689" s="25">
        <v>12</v>
      </c>
      <c r="D689" s="29">
        <f>SUMIFS(tblCleanOrders[Sales_USD],tblCleanOrders[Rep_ID],A689,tblCleanOrders[Year],B689,tblCleanOrders[Month],C689)</f>
        <v>14945.580000000002</v>
      </c>
    </row>
    <row r="690" spans="1:4" ht="15" customHeight="1" x14ac:dyDescent="0.3">
      <c r="A690" s="25">
        <v>321720</v>
      </c>
      <c r="B690" s="25">
        <v>2013</v>
      </c>
      <c r="C690" s="25">
        <v>12</v>
      </c>
      <c r="D690" s="29">
        <f>SUMIFS(tblCleanOrders[Sales_USD],tblCleanOrders[Rep_ID],A690,tblCleanOrders[Year],B690,tblCleanOrders[Month],C690)</f>
        <v>848.84</v>
      </c>
    </row>
    <row r="691" spans="1:4" ht="15" customHeight="1" x14ac:dyDescent="0.3">
      <c r="A691" s="25">
        <v>321720</v>
      </c>
      <c r="B691" s="25">
        <v>2014</v>
      </c>
      <c r="C691" s="25">
        <v>1</v>
      </c>
      <c r="D691" s="29">
        <f>SUMIFS(tblCleanOrders[Sales_USD],tblCleanOrders[Rep_ID],A691,tblCleanOrders[Year],B691,tblCleanOrders[Month],C691)</f>
        <v>1345.4</v>
      </c>
    </row>
    <row r="692" spans="1:4" ht="15" customHeight="1" x14ac:dyDescent="0.3">
      <c r="A692" s="25">
        <v>321720</v>
      </c>
      <c r="B692" s="25">
        <v>2014</v>
      </c>
      <c r="C692" s="25">
        <v>2</v>
      </c>
      <c r="D692" s="29">
        <f>SUMIFS(tblCleanOrders[Sales_USD],tblCleanOrders[Rep_ID],A692,tblCleanOrders[Year],B692,tblCleanOrders[Month],C692)</f>
        <v>913.46</v>
      </c>
    </row>
    <row r="693" spans="1:4" ht="15" customHeight="1" x14ac:dyDescent="0.3">
      <c r="A693" s="25">
        <v>321720</v>
      </c>
      <c r="B693" s="25">
        <v>2014</v>
      </c>
      <c r="C693" s="25">
        <v>3</v>
      </c>
      <c r="D693" s="29">
        <f>SUMIFS(tblCleanOrders[Sales_USD],tblCleanOrders[Rep_ID],A693,tblCleanOrders[Year],B693,tblCleanOrders[Month],C693)</f>
        <v>883.61</v>
      </c>
    </row>
    <row r="694" spans="1:4" ht="15" customHeight="1" x14ac:dyDescent="0.3">
      <c r="A694" s="25">
        <v>321720</v>
      </c>
      <c r="B694" s="25">
        <v>2014</v>
      </c>
      <c r="C694" s="25">
        <v>4</v>
      </c>
      <c r="D694" s="29">
        <f>SUMIFS(tblCleanOrders[Sales_USD],tblCleanOrders[Rep_ID],A694,tblCleanOrders[Year],B694,tblCleanOrders[Month],C694)</f>
        <v>1028.32</v>
      </c>
    </row>
    <row r="695" spans="1:4" ht="15" customHeight="1" x14ac:dyDescent="0.3">
      <c r="A695" s="25">
        <v>321720</v>
      </c>
      <c r="B695" s="25">
        <v>2014</v>
      </c>
      <c r="C695" s="25">
        <v>5</v>
      </c>
      <c r="D695" s="29">
        <f>SUMIFS(tblCleanOrders[Sales_USD],tblCleanOrders[Rep_ID],A695,tblCleanOrders[Year],B695,tblCleanOrders[Month],C695)</f>
        <v>1010.2</v>
      </c>
    </row>
    <row r="696" spans="1:4" ht="15" customHeight="1" x14ac:dyDescent="0.3">
      <c r="A696" s="25">
        <v>321720</v>
      </c>
      <c r="B696" s="25">
        <v>2014</v>
      </c>
      <c r="C696" s="25">
        <v>6</v>
      </c>
      <c r="D696" s="29">
        <f>SUMIFS(tblCleanOrders[Sales_USD],tblCleanOrders[Rep_ID],A696,tblCleanOrders[Year],B696,tblCleanOrders[Month],C696)</f>
        <v>1174.52</v>
      </c>
    </row>
    <row r="697" spans="1:4" ht="15" customHeight="1" x14ac:dyDescent="0.3">
      <c r="A697" s="25">
        <v>321720</v>
      </c>
      <c r="B697" s="25">
        <v>2014</v>
      </c>
      <c r="C697" s="25">
        <v>7</v>
      </c>
      <c r="D697" s="29">
        <f>SUMIFS(tblCleanOrders[Sales_USD],tblCleanOrders[Rep_ID],A697,tblCleanOrders[Year],B697,tblCleanOrders[Month],C697)</f>
        <v>589.95000000000005</v>
      </c>
    </row>
    <row r="698" spans="1:4" ht="15" customHeight="1" x14ac:dyDescent="0.3">
      <c r="A698" s="25">
        <v>321720</v>
      </c>
      <c r="B698" s="25">
        <v>2014</v>
      </c>
      <c r="C698" s="25">
        <v>8</v>
      </c>
      <c r="D698" s="29">
        <f>SUMIFS(tblCleanOrders[Sales_USD],tblCleanOrders[Rep_ID],A698,tblCleanOrders[Year],B698,tblCleanOrders[Month],C698)</f>
        <v>529.97</v>
      </c>
    </row>
    <row r="699" spans="1:4" ht="15" customHeight="1" x14ac:dyDescent="0.3">
      <c r="A699" s="25">
        <v>321720</v>
      </c>
      <c r="B699" s="25">
        <v>2014</v>
      </c>
      <c r="C699" s="25">
        <v>9</v>
      </c>
      <c r="D699" s="29">
        <f>SUMIFS(tblCleanOrders[Sales_USD],tblCleanOrders[Rep_ID],A699,tblCleanOrders[Year],B699,tblCleanOrders[Month],C699)</f>
        <v>990.43</v>
      </c>
    </row>
    <row r="700" spans="1:4" ht="15" customHeight="1" x14ac:dyDescent="0.3">
      <c r="A700" s="25">
        <v>321720</v>
      </c>
      <c r="B700" s="25">
        <v>2014</v>
      </c>
      <c r="C700" s="25">
        <v>10</v>
      </c>
      <c r="D700" s="29">
        <f>SUMIFS(tblCleanOrders[Sales_USD],tblCleanOrders[Rep_ID],A700,tblCleanOrders[Year],B700,tblCleanOrders[Month],C700)</f>
        <v>1153.4000000000001</v>
      </c>
    </row>
    <row r="701" spans="1:4" ht="15" customHeight="1" x14ac:dyDescent="0.3">
      <c r="A701" s="25">
        <v>321720</v>
      </c>
      <c r="B701" s="25">
        <v>2014</v>
      </c>
      <c r="C701" s="25">
        <v>11</v>
      </c>
      <c r="D701" s="29">
        <f>SUMIFS(tblCleanOrders[Sales_USD],tblCleanOrders[Rep_ID],A701,tblCleanOrders[Year],B701,tblCleanOrders[Month],C701)</f>
        <v>955.5</v>
      </c>
    </row>
    <row r="702" spans="1:4" ht="15" customHeight="1" x14ac:dyDescent="0.3">
      <c r="A702" s="25">
        <v>321720</v>
      </c>
      <c r="B702" s="25">
        <v>2014</v>
      </c>
      <c r="C702" s="25">
        <v>12</v>
      </c>
      <c r="D702" s="29">
        <f>SUMIFS(tblCleanOrders[Sales_USD],tblCleanOrders[Rep_ID],A702,tblCleanOrders[Year],B702,tblCleanOrders[Month],C702)</f>
        <v>449.1</v>
      </c>
    </row>
    <row r="703" spans="1:4" ht="15" customHeight="1" x14ac:dyDescent="0.3">
      <c r="A703" s="25">
        <v>321720</v>
      </c>
      <c r="B703" s="25">
        <v>2015</v>
      </c>
      <c r="C703" s="25">
        <v>1</v>
      </c>
      <c r="D703" s="29">
        <f>SUMIFS(tblCleanOrders[Sales_USD],tblCleanOrders[Rep_ID],A703,tblCleanOrders[Year],B703,tblCleanOrders[Month],C703)</f>
        <v>580.9</v>
      </c>
    </row>
    <row r="704" spans="1:4" ht="15" customHeight="1" x14ac:dyDescent="0.3">
      <c r="A704" s="25">
        <v>321720</v>
      </c>
      <c r="B704" s="25">
        <v>2015</v>
      </c>
      <c r="C704" s="25">
        <v>2</v>
      </c>
      <c r="D704" s="29">
        <f>SUMIFS(tblCleanOrders[Sales_USD],tblCleanOrders[Rep_ID],A704,tblCleanOrders[Year],B704,tblCleanOrders[Month],C704)</f>
        <v>1166.55</v>
      </c>
    </row>
    <row r="705" spans="1:4" ht="15" customHeight="1" x14ac:dyDescent="0.3">
      <c r="A705" s="25">
        <v>321720</v>
      </c>
      <c r="B705" s="25">
        <v>2015</v>
      </c>
      <c r="C705" s="25">
        <v>3</v>
      </c>
      <c r="D705" s="29">
        <f>SUMIFS(tblCleanOrders[Sales_USD],tblCleanOrders[Rep_ID],A705,tblCleanOrders[Year],B705,tblCleanOrders[Month],C705)</f>
        <v>875.99</v>
      </c>
    </row>
    <row r="706" spans="1:4" ht="15" customHeight="1" x14ac:dyDescent="0.3">
      <c r="A706" s="25">
        <v>321720</v>
      </c>
      <c r="B706" s="25">
        <v>2015</v>
      </c>
      <c r="C706" s="25">
        <v>4</v>
      </c>
      <c r="D706" s="29">
        <f>SUMIFS(tblCleanOrders[Sales_USD],tblCleanOrders[Rep_ID],A706,tblCleanOrders[Year],B706,tblCleanOrders[Month],C706)</f>
        <v>1062.6600000000001</v>
      </c>
    </row>
    <row r="707" spans="1:4" ht="15" customHeight="1" x14ac:dyDescent="0.3">
      <c r="A707" s="25">
        <v>321720</v>
      </c>
      <c r="B707" s="25">
        <v>2015</v>
      </c>
      <c r="C707" s="25">
        <v>5</v>
      </c>
      <c r="D707" s="29">
        <f>SUMIFS(tblCleanOrders[Sales_USD],tblCleanOrders[Rep_ID],A707,tblCleanOrders[Year],B707,tblCleanOrders[Month],C707)</f>
        <v>1129.73</v>
      </c>
    </row>
    <row r="708" spans="1:4" ht="15" customHeight="1" x14ac:dyDescent="0.3">
      <c r="A708" s="25">
        <v>321720</v>
      </c>
      <c r="B708" s="25">
        <v>2015</v>
      </c>
      <c r="C708" s="25">
        <v>6</v>
      </c>
      <c r="D708" s="29">
        <f>SUMIFS(tblCleanOrders[Sales_USD],tblCleanOrders[Rep_ID],A708,tblCleanOrders[Year],B708,tblCleanOrders[Month],C708)</f>
        <v>1016.63</v>
      </c>
    </row>
    <row r="709" spans="1:4" ht="15" customHeight="1" x14ac:dyDescent="0.3">
      <c r="A709" s="25">
        <v>321720</v>
      </c>
      <c r="B709" s="25">
        <v>2015</v>
      </c>
      <c r="C709" s="25">
        <v>7</v>
      </c>
      <c r="D709" s="29">
        <f>SUMIFS(tblCleanOrders[Sales_USD],tblCleanOrders[Rep_ID],A709,tblCleanOrders[Year],B709,tblCleanOrders[Month],C709)</f>
        <v>1307.9100000000001</v>
      </c>
    </row>
    <row r="710" spans="1:4" ht="15" customHeight="1" x14ac:dyDescent="0.3">
      <c r="A710" s="25">
        <v>321720</v>
      </c>
      <c r="B710" s="25">
        <v>2016</v>
      </c>
      <c r="C710" s="25">
        <v>5</v>
      </c>
      <c r="D710" s="29">
        <f>SUMIFS(tblCleanOrders[Sales_USD],tblCleanOrders[Rep_ID],A710,tblCleanOrders[Year],B710,tblCleanOrders[Month],C710)</f>
        <v>3223.94</v>
      </c>
    </row>
    <row r="711" spans="1:4" ht="15" customHeight="1" x14ac:dyDescent="0.3">
      <c r="A711" s="25">
        <v>321720</v>
      </c>
      <c r="B711" s="25">
        <v>2016</v>
      </c>
      <c r="C711" s="25">
        <v>6</v>
      </c>
      <c r="D711" s="29">
        <f>SUMIFS(tblCleanOrders[Sales_USD],tblCleanOrders[Rep_ID],A711,tblCleanOrders[Year],B711,tblCleanOrders[Month],C711)</f>
        <v>2594.87</v>
      </c>
    </row>
    <row r="712" spans="1:4" ht="15" customHeight="1" x14ac:dyDescent="0.3">
      <c r="A712" s="25">
        <v>321720</v>
      </c>
      <c r="B712" s="25">
        <v>2016</v>
      </c>
      <c r="C712" s="25">
        <v>7</v>
      </c>
      <c r="D712" s="29">
        <f>SUMIFS(tblCleanOrders[Sales_USD],tblCleanOrders[Rep_ID],A712,tblCleanOrders[Year],B712,tblCleanOrders[Month],C712)</f>
        <v>5062.3999999999996</v>
      </c>
    </row>
    <row r="713" spans="1:4" ht="15" customHeight="1" x14ac:dyDescent="0.3">
      <c r="A713" s="25">
        <v>321720</v>
      </c>
      <c r="B713" s="25">
        <v>2016</v>
      </c>
      <c r="C713" s="25">
        <v>8</v>
      </c>
      <c r="D713" s="29">
        <f>SUMIFS(tblCleanOrders[Sales_USD],tblCleanOrders[Rep_ID],A713,tblCleanOrders[Year],B713,tblCleanOrders[Month],C713)</f>
        <v>9815.56</v>
      </c>
    </row>
    <row r="714" spans="1:4" ht="15" customHeight="1" x14ac:dyDescent="0.3">
      <c r="A714" s="25">
        <v>321720</v>
      </c>
      <c r="B714" s="25">
        <v>2016</v>
      </c>
      <c r="C714" s="25">
        <v>9</v>
      </c>
      <c r="D714" s="29">
        <f>SUMIFS(tblCleanOrders[Sales_USD],tblCleanOrders[Rep_ID],A714,tblCleanOrders[Year],B714,tblCleanOrders[Month],C714)</f>
        <v>5461.34</v>
      </c>
    </row>
    <row r="715" spans="1:4" ht="15" customHeight="1" x14ac:dyDescent="0.3">
      <c r="A715" s="25">
        <v>321720</v>
      </c>
      <c r="B715" s="25">
        <v>2016</v>
      </c>
      <c r="C715" s="25">
        <v>10</v>
      </c>
      <c r="D715" s="29">
        <f>SUMIFS(tblCleanOrders[Sales_USD],tblCleanOrders[Rep_ID],A715,tblCleanOrders[Year],B715,tblCleanOrders[Month],C715)</f>
        <v>9917.23</v>
      </c>
    </row>
    <row r="716" spans="1:4" ht="15" customHeight="1" x14ac:dyDescent="0.3">
      <c r="A716" s="25">
        <v>321720</v>
      </c>
      <c r="B716" s="25">
        <v>2016</v>
      </c>
      <c r="C716" s="25">
        <v>11</v>
      </c>
      <c r="D716" s="29">
        <f>SUMIFS(tblCleanOrders[Sales_USD],tblCleanOrders[Rep_ID],A716,tblCleanOrders[Year],B716,tblCleanOrders[Month],C716)</f>
        <v>8110.5700000000006</v>
      </c>
    </row>
    <row r="717" spans="1:4" ht="15" customHeight="1" x14ac:dyDescent="0.3">
      <c r="A717" s="25">
        <v>321720</v>
      </c>
      <c r="B717" s="25">
        <v>2016</v>
      </c>
      <c r="C717" s="25">
        <v>12</v>
      </c>
      <c r="D717" s="29">
        <f>SUMIFS(tblCleanOrders[Sales_USD],tblCleanOrders[Rep_ID],A717,tblCleanOrders[Year],B717,tblCleanOrders[Month],C717)</f>
        <v>9122.92</v>
      </c>
    </row>
    <row r="718" spans="1:4" ht="15" customHeight="1" x14ac:dyDescent="0.3">
      <c r="A718" s="25">
        <v>321730</v>
      </c>
      <c r="B718" s="25">
        <v>2013</v>
      </c>
      <c r="C718" s="25">
        <v>12</v>
      </c>
      <c r="D718" s="29">
        <f>SUMIFS(tblCleanOrders[Sales_USD],tblCleanOrders[Rep_ID],A718,tblCleanOrders[Year],B718,tblCleanOrders[Month],C718)</f>
        <v>7893.63</v>
      </c>
    </row>
    <row r="719" spans="1:4" ht="15" customHeight="1" x14ac:dyDescent="0.3">
      <c r="A719" s="25">
        <v>321730</v>
      </c>
      <c r="B719" s="25">
        <v>2014</v>
      </c>
      <c r="C719" s="25">
        <v>1</v>
      </c>
      <c r="D719" s="29">
        <f>SUMIFS(tblCleanOrders[Sales_USD],tblCleanOrders[Rep_ID],A719,tblCleanOrders[Year],B719,tblCleanOrders[Month],C719)</f>
        <v>4649.96</v>
      </c>
    </row>
    <row r="720" spans="1:4" ht="15" customHeight="1" x14ac:dyDescent="0.3">
      <c r="A720" s="25">
        <v>321730</v>
      </c>
      <c r="B720" s="25">
        <v>2014</v>
      </c>
      <c r="C720" s="25">
        <v>2</v>
      </c>
      <c r="D720" s="29">
        <f>SUMIFS(tblCleanOrders[Sales_USD],tblCleanOrders[Rep_ID],A720,tblCleanOrders[Year],B720,tblCleanOrders[Month],C720)</f>
        <v>4622.71</v>
      </c>
    </row>
    <row r="721" spans="1:4" ht="15" customHeight="1" x14ac:dyDescent="0.3">
      <c r="A721" s="25">
        <v>321730</v>
      </c>
      <c r="B721" s="25">
        <v>2014</v>
      </c>
      <c r="C721" s="25">
        <v>3</v>
      </c>
      <c r="D721" s="29">
        <f>SUMIFS(tblCleanOrders[Sales_USD],tblCleanOrders[Rep_ID],A721,tblCleanOrders[Year],B721,tblCleanOrders[Month],C721)</f>
        <v>4114.3600000000006</v>
      </c>
    </row>
    <row r="722" spans="1:4" ht="15" customHeight="1" x14ac:dyDescent="0.3">
      <c r="A722" s="25">
        <v>321730</v>
      </c>
      <c r="B722" s="25">
        <v>2014</v>
      </c>
      <c r="C722" s="25">
        <v>4</v>
      </c>
      <c r="D722" s="29">
        <f>SUMIFS(tblCleanOrders[Sales_USD],tblCleanOrders[Rep_ID],A722,tblCleanOrders[Year],B722,tblCleanOrders[Month],C722)</f>
        <v>5185.9400000000005</v>
      </c>
    </row>
    <row r="723" spans="1:4" ht="15" customHeight="1" x14ac:dyDescent="0.3">
      <c r="A723" s="25">
        <v>321730</v>
      </c>
      <c r="B723" s="25">
        <v>2014</v>
      </c>
      <c r="C723" s="25">
        <v>5</v>
      </c>
      <c r="D723" s="29">
        <f>SUMIFS(tblCleanOrders[Sales_USD],tblCleanOrders[Rep_ID],A723,tblCleanOrders[Year],B723,tblCleanOrders[Month],C723)</f>
        <v>6720.87</v>
      </c>
    </row>
    <row r="724" spans="1:4" ht="15" customHeight="1" x14ac:dyDescent="0.3">
      <c r="A724" s="25">
        <v>321730</v>
      </c>
      <c r="B724" s="25">
        <v>2014</v>
      </c>
      <c r="C724" s="25">
        <v>6</v>
      </c>
      <c r="D724" s="29">
        <f>SUMIFS(tblCleanOrders[Sales_USD],tblCleanOrders[Rep_ID],A724,tblCleanOrders[Year],B724,tblCleanOrders[Month],C724)</f>
        <v>4444.4800000000005</v>
      </c>
    </row>
    <row r="725" spans="1:4" ht="15" customHeight="1" x14ac:dyDescent="0.3">
      <c r="A725" s="25">
        <v>321730</v>
      </c>
      <c r="B725" s="25">
        <v>2014</v>
      </c>
      <c r="C725" s="25">
        <v>7</v>
      </c>
      <c r="D725" s="29">
        <f>SUMIFS(tblCleanOrders[Sales_USD],tblCleanOrders[Rep_ID],A725,tblCleanOrders[Year],B725,tblCleanOrders[Month],C725)</f>
        <v>2415.16</v>
      </c>
    </row>
    <row r="726" spans="1:4" ht="15" customHeight="1" x14ac:dyDescent="0.3">
      <c r="A726" s="25">
        <v>321730</v>
      </c>
      <c r="B726" s="25">
        <v>2014</v>
      </c>
      <c r="C726" s="25">
        <v>8</v>
      </c>
      <c r="D726" s="29">
        <f>SUMIFS(tblCleanOrders[Sales_USD],tblCleanOrders[Rep_ID],A726,tblCleanOrders[Year],B726,tblCleanOrders[Month],C726)</f>
        <v>5091.13</v>
      </c>
    </row>
    <row r="727" spans="1:4" ht="15" customHeight="1" x14ac:dyDescent="0.3">
      <c r="A727" s="25">
        <v>321730</v>
      </c>
      <c r="B727" s="25">
        <v>2014</v>
      </c>
      <c r="C727" s="25">
        <v>9</v>
      </c>
      <c r="D727" s="29">
        <f>SUMIFS(tblCleanOrders[Sales_USD],tblCleanOrders[Rep_ID],A727,tblCleanOrders[Year],B727,tblCleanOrders[Month],C727)</f>
        <v>2627.37</v>
      </c>
    </row>
    <row r="728" spans="1:4" ht="15" customHeight="1" x14ac:dyDescent="0.3">
      <c r="A728" s="25">
        <v>321730</v>
      </c>
      <c r="B728" s="25">
        <v>2014</v>
      </c>
      <c r="C728" s="25">
        <v>10</v>
      </c>
      <c r="D728" s="29">
        <f>SUMIFS(tblCleanOrders[Sales_USD],tblCleanOrders[Rep_ID],A728,tblCleanOrders[Year],B728,tblCleanOrders[Month],C728)</f>
        <v>2310.37</v>
      </c>
    </row>
    <row r="729" spans="1:4" ht="15" customHeight="1" x14ac:dyDescent="0.3">
      <c r="A729" s="25">
        <v>321730</v>
      </c>
      <c r="B729" s="25">
        <v>2014</v>
      </c>
      <c r="C729" s="25">
        <v>11</v>
      </c>
      <c r="D729" s="29">
        <f>SUMIFS(tblCleanOrders[Sales_USD],tblCleanOrders[Rep_ID],A729,tblCleanOrders[Year],B729,tblCleanOrders[Month],C729)</f>
        <v>1966.1</v>
      </c>
    </row>
    <row r="730" spans="1:4" ht="15" customHeight="1" x14ac:dyDescent="0.3">
      <c r="A730" s="25">
        <v>321730</v>
      </c>
      <c r="B730" s="25">
        <v>2014</v>
      </c>
      <c r="C730" s="25">
        <v>12</v>
      </c>
      <c r="D730" s="29">
        <f>SUMIFS(tblCleanOrders[Sales_USD],tblCleanOrders[Rep_ID],A730,tblCleanOrders[Year],B730,tblCleanOrders[Month],C730)</f>
        <v>2782.85</v>
      </c>
    </row>
    <row r="731" spans="1:4" ht="15" customHeight="1" x14ac:dyDescent="0.3">
      <c r="A731" s="25">
        <v>321730</v>
      </c>
      <c r="B731" s="25">
        <v>2015</v>
      </c>
      <c r="C731" s="25">
        <v>1</v>
      </c>
      <c r="D731" s="29">
        <f>SUMIFS(tblCleanOrders[Sales_USD],tblCleanOrders[Rep_ID],A731,tblCleanOrders[Year],B731,tblCleanOrders[Month],C731)</f>
        <v>2485.02</v>
      </c>
    </row>
    <row r="732" spans="1:4" ht="15" customHeight="1" x14ac:dyDescent="0.3">
      <c r="A732" s="25">
        <v>321730</v>
      </c>
      <c r="B732" s="25">
        <v>2016</v>
      </c>
      <c r="C732" s="25">
        <v>6</v>
      </c>
      <c r="D732" s="29">
        <f>SUMIFS(tblCleanOrders[Sales_USD],tblCleanOrders[Rep_ID],A732,tblCleanOrders[Year],B732,tblCleanOrders[Month],C732)</f>
        <v>2800.0699999999997</v>
      </c>
    </row>
    <row r="733" spans="1:4" ht="15" customHeight="1" x14ac:dyDescent="0.3">
      <c r="A733" s="25">
        <v>321730</v>
      </c>
      <c r="B733" s="25">
        <v>2016</v>
      </c>
      <c r="C733" s="25">
        <v>7</v>
      </c>
      <c r="D733" s="29">
        <f>SUMIFS(tblCleanOrders[Sales_USD],tblCleanOrders[Rep_ID],A733,tblCleanOrders[Year],B733,tblCleanOrders[Month],C733)</f>
        <v>2755.2</v>
      </c>
    </row>
    <row r="734" spans="1:4" ht="15" customHeight="1" x14ac:dyDescent="0.3">
      <c r="A734" s="25">
        <v>321730</v>
      </c>
      <c r="B734" s="25">
        <v>2016</v>
      </c>
      <c r="C734" s="25">
        <v>8</v>
      </c>
      <c r="D734" s="29">
        <f>SUMIFS(tblCleanOrders[Sales_USD],tblCleanOrders[Rep_ID],A734,tblCleanOrders[Year],B734,tblCleanOrders[Month],C734)</f>
        <v>3194.81</v>
      </c>
    </row>
    <row r="735" spans="1:4" ht="15" customHeight="1" x14ac:dyDescent="0.3">
      <c r="A735" s="25">
        <v>321730</v>
      </c>
      <c r="B735" s="25">
        <v>2016</v>
      </c>
      <c r="C735" s="25">
        <v>9</v>
      </c>
      <c r="D735" s="29">
        <f>SUMIFS(tblCleanOrders[Sales_USD],tblCleanOrders[Rep_ID],A735,tblCleanOrders[Year],B735,tblCleanOrders[Month],C735)</f>
        <v>2851.43</v>
      </c>
    </row>
    <row r="736" spans="1:4" ht="15" customHeight="1" x14ac:dyDescent="0.3">
      <c r="A736" s="25">
        <v>321730</v>
      </c>
      <c r="B736" s="25">
        <v>2016</v>
      </c>
      <c r="C736" s="25">
        <v>10</v>
      </c>
      <c r="D736" s="29">
        <f>SUMIFS(tblCleanOrders[Sales_USD],tblCleanOrders[Rep_ID],A736,tblCleanOrders[Year],B736,tblCleanOrders[Month],C736)</f>
        <v>2983.33</v>
      </c>
    </row>
    <row r="737" spans="1:4" ht="15" customHeight="1" x14ac:dyDescent="0.3">
      <c r="A737" s="25">
        <v>321730</v>
      </c>
      <c r="B737" s="25">
        <v>2016</v>
      </c>
      <c r="C737" s="25">
        <v>11</v>
      </c>
      <c r="D737" s="29">
        <f>SUMIFS(tblCleanOrders[Sales_USD],tblCleanOrders[Rep_ID],A737,tblCleanOrders[Year],B737,tblCleanOrders[Month],C737)</f>
        <v>3320.34</v>
      </c>
    </row>
    <row r="738" spans="1:4" ht="15" customHeight="1" x14ac:dyDescent="0.3">
      <c r="A738" s="25">
        <v>321730</v>
      </c>
      <c r="B738" s="25">
        <v>2016</v>
      </c>
      <c r="C738" s="25">
        <v>12</v>
      </c>
      <c r="D738" s="29">
        <f>SUMIFS(tblCleanOrders[Sales_USD],tblCleanOrders[Rep_ID],A738,tblCleanOrders[Year],B738,tblCleanOrders[Month],C738)</f>
        <v>2889.8900000000003</v>
      </c>
    </row>
    <row r="739" spans="1:4" ht="15" customHeight="1" x14ac:dyDescent="0.3">
      <c r="A739" s="25">
        <v>321740</v>
      </c>
      <c r="B739" s="25">
        <v>2013</v>
      </c>
      <c r="C739" s="25">
        <v>12</v>
      </c>
      <c r="D739" s="29">
        <f>SUMIFS(tblCleanOrders[Sales_USD],tblCleanOrders[Rep_ID],A739,tblCleanOrders[Year],B739,tblCleanOrders[Month],C739)</f>
        <v>6047.4699999999993</v>
      </c>
    </row>
    <row r="740" spans="1:4" ht="15" customHeight="1" x14ac:dyDescent="0.3">
      <c r="A740" s="25">
        <v>321740</v>
      </c>
      <c r="B740" s="25">
        <v>2014</v>
      </c>
      <c r="C740" s="25">
        <v>1</v>
      </c>
      <c r="D740" s="29">
        <f>SUMIFS(tblCleanOrders[Sales_USD],tblCleanOrders[Rep_ID],A740,tblCleanOrders[Year],B740,tblCleanOrders[Month],C740)</f>
        <v>5419.5499999999993</v>
      </c>
    </row>
    <row r="741" spans="1:4" ht="15" customHeight="1" x14ac:dyDescent="0.3">
      <c r="A741" s="25">
        <v>321740</v>
      </c>
      <c r="B741" s="25">
        <v>2014</v>
      </c>
      <c r="C741" s="25">
        <v>2</v>
      </c>
      <c r="D741" s="29">
        <f>SUMIFS(tblCleanOrders[Sales_USD],tblCleanOrders[Rep_ID],A741,tblCleanOrders[Year],B741,tblCleanOrders[Month],C741)</f>
        <v>18160.669999999998</v>
      </c>
    </row>
    <row r="742" spans="1:4" ht="15" customHeight="1" x14ac:dyDescent="0.3">
      <c r="A742" s="25">
        <v>321740</v>
      </c>
      <c r="B742" s="25">
        <v>2014</v>
      </c>
      <c r="C742" s="25">
        <v>3</v>
      </c>
      <c r="D742" s="29">
        <f>SUMIFS(tblCleanOrders[Sales_USD],tblCleanOrders[Rep_ID],A742,tblCleanOrders[Year],B742,tblCleanOrders[Month],C742)</f>
        <v>5849.9400000000005</v>
      </c>
    </row>
    <row r="743" spans="1:4" ht="15" customHeight="1" x14ac:dyDescent="0.3">
      <c r="A743" s="25">
        <v>321740</v>
      </c>
      <c r="B743" s="25">
        <v>2014</v>
      </c>
      <c r="C743" s="25">
        <v>4</v>
      </c>
      <c r="D743" s="29">
        <f>SUMIFS(tblCleanOrders[Sales_USD],tblCleanOrders[Rep_ID],A743,tblCleanOrders[Year],B743,tblCleanOrders[Month],C743)</f>
        <v>5984.42</v>
      </c>
    </row>
    <row r="744" spans="1:4" ht="15" customHeight="1" x14ac:dyDescent="0.3">
      <c r="A744" s="25">
        <v>321740</v>
      </c>
      <c r="B744" s="25">
        <v>2014</v>
      </c>
      <c r="C744" s="25">
        <v>5</v>
      </c>
      <c r="D744" s="29">
        <f>SUMIFS(tblCleanOrders[Sales_USD],tblCleanOrders[Rep_ID],A744,tblCleanOrders[Year],B744,tblCleanOrders[Month],C744)</f>
        <v>7439.6</v>
      </c>
    </row>
    <row r="745" spans="1:4" ht="15" customHeight="1" x14ac:dyDescent="0.3">
      <c r="A745" s="25">
        <v>321740</v>
      </c>
      <c r="B745" s="25">
        <v>2014</v>
      </c>
      <c r="C745" s="25">
        <v>6</v>
      </c>
      <c r="D745" s="29">
        <f>SUMIFS(tblCleanOrders[Sales_USD],tblCleanOrders[Rep_ID],A745,tblCleanOrders[Year],B745,tblCleanOrders[Month],C745)</f>
        <v>5583.41</v>
      </c>
    </row>
    <row r="746" spans="1:4" ht="15" customHeight="1" x14ac:dyDescent="0.3">
      <c r="A746" s="25">
        <v>321740</v>
      </c>
      <c r="B746" s="25">
        <v>2014</v>
      </c>
      <c r="C746" s="25">
        <v>7</v>
      </c>
      <c r="D746" s="29">
        <f>SUMIFS(tblCleanOrders[Sales_USD],tblCleanOrders[Rep_ID],A746,tblCleanOrders[Year],B746,tblCleanOrders[Month],C746)</f>
        <v>6391.6299999999992</v>
      </c>
    </row>
    <row r="747" spans="1:4" ht="15" customHeight="1" x14ac:dyDescent="0.3">
      <c r="A747" s="25">
        <v>321740</v>
      </c>
      <c r="B747" s="25">
        <v>2014</v>
      </c>
      <c r="C747" s="25">
        <v>8</v>
      </c>
      <c r="D747" s="29">
        <f>SUMIFS(tblCleanOrders[Sales_USD],tblCleanOrders[Rep_ID],A747,tblCleanOrders[Year],B747,tblCleanOrders[Month],C747)</f>
        <v>5645.79</v>
      </c>
    </row>
    <row r="748" spans="1:4" ht="15" customHeight="1" x14ac:dyDescent="0.3">
      <c r="A748" s="25">
        <v>321740</v>
      </c>
      <c r="B748" s="25">
        <v>2014</v>
      </c>
      <c r="C748" s="25">
        <v>9</v>
      </c>
      <c r="D748" s="29">
        <f>SUMIFS(tblCleanOrders[Sales_USD],tblCleanOrders[Rep_ID],A748,tblCleanOrders[Year],B748,tblCleanOrders[Month],C748)</f>
        <v>5821.98</v>
      </c>
    </row>
    <row r="749" spans="1:4" ht="15" customHeight="1" x14ac:dyDescent="0.3">
      <c r="A749" s="25">
        <v>321740</v>
      </c>
      <c r="B749" s="25">
        <v>2014</v>
      </c>
      <c r="C749" s="25">
        <v>10</v>
      </c>
      <c r="D749" s="29">
        <f>SUMIFS(tblCleanOrders[Sales_USD],tblCleanOrders[Rep_ID],A749,tblCleanOrders[Year],B749,tblCleanOrders[Month],C749)</f>
        <v>4869.47</v>
      </c>
    </row>
    <row r="750" spans="1:4" ht="15" customHeight="1" x14ac:dyDescent="0.3">
      <c r="A750" s="25">
        <v>321740</v>
      </c>
      <c r="B750" s="25">
        <v>2014</v>
      </c>
      <c r="C750" s="25">
        <v>11</v>
      </c>
      <c r="D750" s="29">
        <f>SUMIFS(tblCleanOrders[Sales_USD],tblCleanOrders[Rep_ID],A750,tblCleanOrders[Year],B750,tblCleanOrders[Month],C750)</f>
        <v>4758.8899999999994</v>
      </c>
    </row>
    <row r="751" spans="1:4" ht="15" customHeight="1" x14ac:dyDescent="0.3">
      <c r="A751" s="25">
        <v>321740</v>
      </c>
      <c r="B751" s="25">
        <v>2014</v>
      </c>
      <c r="C751" s="25">
        <v>12</v>
      </c>
      <c r="D751" s="29">
        <f>SUMIFS(tblCleanOrders[Sales_USD],tblCleanOrders[Rep_ID],A751,tblCleanOrders[Year],B751,tblCleanOrders[Month],C751)</f>
        <v>4958.75</v>
      </c>
    </row>
    <row r="752" spans="1:4" ht="15" customHeight="1" x14ac:dyDescent="0.3">
      <c r="A752" s="25">
        <v>321740</v>
      </c>
      <c r="B752" s="25">
        <v>2015</v>
      </c>
      <c r="C752" s="25">
        <v>1</v>
      </c>
      <c r="D752" s="29">
        <f>SUMIFS(tblCleanOrders[Sales_USD],tblCleanOrders[Rep_ID],A752,tblCleanOrders[Year],B752,tblCleanOrders[Month],C752)</f>
        <v>4711.0599999999995</v>
      </c>
    </row>
    <row r="753" spans="1:4" ht="15" customHeight="1" x14ac:dyDescent="0.3">
      <c r="A753" s="25">
        <v>321740</v>
      </c>
      <c r="B753" s="25">
        <v>2015</v>
      </c>
      <c r="C753" s="25">
        <v>2</v>
      </c>
      <c r="D753" s="29">
        <f>SUMIFS(tblCleanOrders[Sales_USD],tblCleanOrders[Rep_ID],A753,tblCleanOrders[Year],B753,tblCleanOrders[Month],C753)</f>
        <v>4638.03</v>
      </c>
    </row>
    <row r="754" spans="1:4" ht="15" customHeight="1" x14ac:dyDescent="0.3">
      <c r="A754" s="25">
        <v>321740</v>
      </c>
      <c r="B754" s="25">
        <v>2015</v>
      </c>
      <c r="C754" s="25">
        <v>3</v>
      </c>
      <c r="D754" s="29">
        <f>SUMIFS(tblCleanOrders[Sales_USD],tblCleanOrders[Rep_ID],A754,tblCleanOrders[Year],B754,tblCleanOrders[Month],C754)</f>
        <v>6248.8</v>
      </c>
    </row>
    <row r="755" spans="1:4" ht="15" customHeight="1" x14ac:dyDescent="0.3">
      <c r="A755" s="25">
        <v>321740</v>
      </c>
      <c r="B755" s="25">
        <v>2015</v>
      </c>
      <c r="C755" s="25">
        <v>4</v>
      </c>
      <c r="D755" s="29">
        <f>SUMIFS(tblCleanOrders[Sales_USD],tblCleanOrders[Rep_ID],A755,tblCleanOrders[Year],B755,tblCleanOrders[Month],C755)</f>
        <v>6384.5400000000009</v>
      </c>
    </row>
    <row r="756" spans="1:4" ht="15" customHeight="1" x14ac:dyDescent="0.3">
      <c r="A756" s="25">
        <v>321740</v>
      </c>
      <c r="B756" s="25">
        <v>2015</v>
      </c>
      <c r="C756" s="25">
        <v>5</v>
      </c>
      <c r="D756" s="29">
        <f>SUMIFS(tblCleanOrders[Sales_USD],tblCleanOrders[Rep_ID],A756,tblCleanOrders[Year],B756,tblCleanOrders[Month],C756)</f>
        <v>8230.7899999999991</v>
      </c>
    </row>
    <row r="757" spans="1:4" ht="15" customHeight="1" x14ac:dyDescent="0.3">
      <c r="A757" s="25">
        <v>321740</v>
      </c>
      <c r="B757" s="25">
        <v>2015</v>
      </c>
      <c r="C757" s="25">
        <v>6</v>
      </c>
      <c r="D757" s="29">
        <f>SUMIFS(tblCleanOrders[Sales_USD],tblCleanOrders[Rep_ID],A757,tblCleanOrders[Year],B757,tblCleanOrders[Month],C757)</f>
        <v>6575</v>
      </c>
    </row>
    <row r="758" spans="1:4" ht="15" customHeight="1" x14ac:dyDescent="0.3">
      <c r="A758" s="25">
        <v>321740</v>
      </c>
      <c r="B758" s="25">
        <v>2015</v>
      </c>
      <c r="C758" s="25">
        <v>7</v>
      </c>
      <c r="D758" s="29">
        <f>SUMIFS(tblCleanOrders[Sales_USD],tblCleanOrders[Rep_ID],A758,tblCleanOrders[Year],B758,tblCleanOrders[Month],C758)</f>
        <v>6327.0599999999995</v>
      </c>
    </row>
    <row r="759" spans="1:4" ht="15" customHeight="1" x14ac:dyDescent="0.3">
      <c r="A759" s="25">
        <v>321740</v>
      </c>
      <c r="B759" s="25">
        <v>2015</v>
      </c>
      <c r="C759" s="25">
        <v>8</v>
      </c>
      <c r="D759" s="29">
        <f>SUMIFS(tblCleanOrders[Sales_USD],tblCleanOrders[Rep_ID],A759,tblCleanOrders[Year],B759,tblCleanOrders[Month],C759)</f>
        <v>6188.41</v>
      </c>
    </row>
    <row r="760" spans="1:4" ht="15" customHeight="1" x14ac:dyDescent="0.3">
      <c r="A760" s="25">
        <v>321740</v>
      </c>
      <c r="B760" s="25">
        <v>2015</v>
      </c>
      <c r="C760" s="25">
        <v>9</v>
      </c>
      <c r="D760" s="29">
        <f>SUMIFS(tblCleanOrders[Sales_USD],tblCleanOrders[Rep_ID],A760,tblCleanOrders[Year],B760,tblCleanOrders[Month],C760)</f>
        <v>12988.84</v>
      </c>
    </row>
    <row r="761" spans="1:4" ht="15" customHeight="1" x14ac:dyDescent="0.3">
      <c r="A761" s="25">
        <v>321740</v>
      </c>
      <c r="B761" s="25">
        <v>2015</v>
      </c>
      <c r="C761" s="25">
        <v>10</v>
      </c>
      <c r="D761" s="29">
        <f>SUMIFS(tblCleanOrders[Sales_USD],tblCleanOrders[Rep_ID],A761,tblCleanOrders[Year],B761,tblCleanOrders[Month],C761)</f>
        <v>6685.39</v>
      </c>
    </row>
    <row r="762" spans="1:4" ht="15" customHeight="1" x14ac:dyDescent="0.3">
      <c r="A762" s="25">
        <v>321740</v>
      </c>
      <c r="B762" s="25">
        <v>2015</v>
      </c>
      <c r="C762" s="25">
        <v>11</v>
      </c>
      <c r="D762" s="29">
        <f>SUMIFS(tblCleanOrders[Sales_USD],tblCleanOrders[Rep_ID],A762,tblCleanOrders[Year],B762,tblCleanOrders[Month],C762)</f>
        <v>11501.5</v>
      </c>
    </row>
    <row r="763" spans="1:4" ht="15" customHeight="1" x14ac:dyDescent="0.3">
      <c r="A763" s="25">
        <v>321740</v>
      </c>
      <c r="B763" s="25">
        <v>2015</v>
      </c>
      <c r="C763" s="25">
        <v>12</v>
      </c>
      <c r="D763" s="29">
        <f>SUMIFS(tblCleanOrders[Sales_USD],tblCleanOrders[Rep_ID],A763,tblCleanOrders[Year],B763,tblCleanOrders[Month],C763)</f>
        <v>8230.57</v>
      </c>
    </row>
    <row r="764" spans="1:4" ht="15" customHeight="1" x14ac:dyDescent="0.3">
      <c r="A764" s="25">
        <v>321740</v>
      </c>
      <c r="B764" s="25">
        <v>2016</v>
      </c>
      <c r="C764" s="25">
        <v>1</v>
      </c>
      <c r="D764" s="29">
        <f>SUMIFS(tblCleanOrders[Sales_USD],tblCleanOrders[Rep_ID],A764,tblCleanOrders[Year],B764,tblCleanOrders[Month],C764)</f>
        <v>10940.5</v>
      </c>
    </row>
    <row r="765" spans="1:4" ht="15" customHeight="1" x14ac:dyDescent="0.3">
      <c r="A765" s="25">
        <v>321740</v>
      </c>
      <c r="B765" s="25">
        <v>2016</v>
      </c>
      <c r="C765" s="25">
        <v>2</v>
      </c>
      <c r="D765" s="29">
        <f>SUMIFS(tblCleanOrders[Sales_USD],tblCleanOrders[Rep_ID],A765,tblCleanOrders[Year],B765,tblCleanOrders[Month],C765)</f>
        <v>9574.9500000000007</v>
      </c>
    </row>
    <row r="766" spans="1:4" ht="15" customHeight="1" x14ac:dyDescent="0.3">
      <c r="A766" s="25">
        <v>321740</v>
      </c>
      <c r="B766" s="25">
        <v>2016</v>
      </c>
      <c r="C766" s="25">
        <v>3</v>
      </c>
      <c r="D766" s="29">
        <f>SUMIFS(tblCleanOrders[Sales_USD],tblCleanOrders[Rep_ID],A766,tblCleanOrders[Year],B766,tblCleanOrders[Month],C766)</f>
        <v>10584.49</v>
      </c>
    </row>
    <row r="767" spans="1:4" ht="15" customHeight="1" x14ac:dyDescent="0.3">
      <c r="A767" s="25">
        <v>321740</v>
      </c>
      <c r="B767" s="25">
        <v>2016</v>
      </c>
      <c r="C767" s="25">
        <v>4</v>
      </c>
      <c r="D767" s="29">
        <f>SUMIFS(tblCleanOrders[Sales_USD],tblCleanOrders[Rep_ID],A767,tblCleanOrders[Year],B767,tblCleanOrders[Month],C767)</f>
        <v>10104.66</v>
      </c>
    </row>
    <row r="768" spans="1:4" ht="15" customHeight="1" x14ac:dyDescent="0.3">
      <c r="A768" s="25">
        <v>321740</v>
      </c>
      <c r="B768" s="25">
        <v>2016</v>
      </c>
      <c r="C768" s="25">
        <v>5</v>
      </c>
      <c r="D768" s="29">
        <f>SUMIFS(tblCleanOrders[Sales_USD],tblCleanOrders[Rep_ID],A768,tblCleanOrders[Year],B768,tblCleanOrders[Month],C768)</f>
        <v>9133.8700000000008</v>
      </c>
    </row>
    <row r="769" spans="1:4" ht="15" customHeight="1" x14ac:dyDescent="0.3">
      <c r="A769" s="25">
        <v>321740</v>
      </c>
      <c r="B769" s="25">
        <v>2016</v>
      </c>
      <c r="C769" s="25">
        <v>6</v>
      </c>
      <c r="D769" s="29">
        <f>SUMIFS(tblCleanOrders[Sales_USD],tblCleanOrders[Rep_ID],A769,tblCleanOrders[Year],B769,tblCleanOrders[Month],C769)</f>
        <v>8632.9599999999991</v>
      </c>
    </row>
    <row r="770" spans="1:4" ht="15" customHeight="1" x14ac:dyDescent="0.3">
      <c r="A770" s="25">
        <v>321740</v>
      </c>
      <c r="B770" s="25">
        <v>2016</v>
      </c>
      <c r="C770" s="25">
        <v>7</v>
      </c>
      <c r="D770" s="29">
        <f>SUMIFS(tblCleanOrders[Sales_USD],tblCleanOrders[Rep_ID],A770,tblCleanOrders[Year],B770,tblCleanOrders[Month],C770)</f>
        <v>9876.69</v>
      </c>
    </row>
    <row r="771" spans="1:4" ht="15" customHeight="1" x14ac:dyDescent="0.3">
      <c r="A771" s="25">
        <v>321740</v>
      </c>
      <c r="B771" s="25">
        <v>2016</v>
      </c>
      <c r="C771" s="25">
        <v>8</v>
      </c>
      <c r="D771" s="29">
        <f>SUMIFS(tblCleanOrders[Sales_USD],tblCleanOrders[Rep_ID],A771,tblCleanOrders[Year],B771,tblCleanOrders[Month],C771)</f>
        <v>10072.959999999999</v>
      </c>
    </row>
    <row r="772" spans="1:4" ht="15" customHeight="1" x14ac:dyDescent="0.3">
      <c r="A772" s="25">
        <v>321740</v>
      </c>
      <c r="B772" s="25">
        <v>2016</v>
      </c>
      <c r="C772" s="25">
        <v>9</v>
      </c>
      <c r="D772" s="29">
        <f>SUMIFS(tblCleanOrders[Sales_USD],tblCleanOrders[Rep_ID],A772,tblCleanOrders[Year],B772,tblCleanOrders[Month],C772)</f>
        <v>10870.99</v>
      </c>
    </row>
    <row r="773" spans="1:4" ht="15" customHeight="1" x14ac:dyDescent="0.3">
      <c r="A773" s="25">
        <v>321740</v>
      </c>
      <c r="B773" s="25">
        <v>2016</v>
      </c>
      <c r="C773" s="25">
        <v>10</v>
      </c>
      <c r="D773" s="29">
        <f>SUMIFS(tblCleanOrders[Sales_USD],tblCleanOrders[Rep_ID],A773,tblCleanOrders[Year],B773,tblCleanOrders[Month],C773)</f>
        <v>9942.9699999999993</v>
      </c>
    </row>
    <row r="774" spans="1:4" ht="15" customHeight="1" x14ac:dyDescent="0.3">
      <c r="A774" s="25">
        <v>321740</v>
      </c>
      <c r="B774" s="25">
        <v>2016</v>
      </c>
      <c r="C774" s="25">
        <v>11</v>
      </c>
      <c r="D774" s="29">
        <f>SUMIFS(tblCleanOrders[Sales_USD],tblCleanOrders[Rep_ID],A774,tblCleanOrders[Year],B774,tblCleanOrders[Month],C774)</f>
        <v>10831.789999999999</v>
      </c>
    </row>
    <row r="775" spans="1:4" ht="15" customHeight="1" x14ac:dyDescent="0.3">
      <c r="A775" s="25">
        <v>321740</v>
      </c>
      <c r="B775" s="25">
        <v>2016</v>
      </c>
      <c r="C775" s="25">
        <v>12</v>
      </c>
      <c r="D775" s="29">
        <f>SUMIFS(tblCleanOrders[Sales_USD],tblCleanOrders[Rep_ID],A775,tblCleanOrders[Year],B775,tblCleanOrders[Month],C775)</f>
        <v>20544.650000000001</v>
      </c>
    </row>
    <row r="776" spans="1:4" ht="15" customHeight="1" x14ac:dyDescent="0.3">
      <c r="A776" s="25">
        <v>321750</v>
      </c>
      <c r="B776" s="25">
        <v>2013</v>
      </c>
      <c r="C776" s="25">
        <v>12</v>
      </c>
      <c r="D776" s="29">
        <f>SUMIFS(tblCleanOrders[Sales_USD],tblCleanOrders[Rep_ID],A776,tblCleanOrders[Year],B776,tblCleanOrders[Month],C776)</f>
        <v>48675.9</v>
      </c>
    </row>
    <row r="777" spans="1:4" ht="15" customHeight="1" x14ac:dyDescent="0.3">
      <c r="A777" s="25">
        <v>321750</v>
      </c>
      <c r="B777" s="25">
        <v>2014</v>
      </c>
      <c r="C777" s="25">
        <v>1</v>
      </c>
      <c r="D777" s="29">
        <f>SUMIFS(tblCleanOrders[Sales_USD],tblCleanOrders[Rep_ID],A777,tblCleanOrders[Year],B777,tblCleanOrders[Month],C777)</f>
        <v>1429.87</v>
      </c>
    </row>
    <row r="778" spans="1:4" ht="15" customHeight="1" x14ac:dyDescent="0.3">
      <c r="A778" s="25">
        <v>321750</v>
      </c>
      <c r="B778" s="25">
        <v>2014</v>
      </c>
      <c r="C778" s="25">
        <v>2</v>
      </c>
      <c r="D778" s="29">
        <f>SUMIFS(tblCleanOrders[Sales_USD],tblCleanOrders[Rep_ID],A778,tblCleanOrders[Year],B778,tblCleanOrders[Month],C778)</f>
        <v>999.56</v>
      </c>
    </row>
    <row r="779" spans="1:4" ht="15" customHeight="1" x14ac:dyDescent="0.3">
      <c r="A779" s="25">
        <v>321750</v>
      </c>
      <c r="B779" s="25">
        <v>2014</v>
      </c>
      <c r="C779" s="25">
        <v>3</v>
      </c>
      <c r="D779" s="29">
        <f>SUMIFS(tblCleanOrders[Sales_USD],tblCleanOrders[Rep_ID],A779,tblCleanOrders[Year],B779,tblCleanOrders[Month],C779)</f>
        <v>718.56</v>
      </c>
    </row>
    <row r="780" spans="1:4" ht="15" customHeight="1" x14ac:dyDescent="0.3">
      <c r="A780" s="25">
        <v>321750</v>
      </c>
      <c r="B780" s="25">
        <v>2014</v>
      </c>
      <c r="C780" s="25">
        <v>4</v>
      </c>
      <c r="D780" s="29">
        <f>SUMIFS(tblCleanOrders[Sales_USD],tblCleanOrders[Rep_ID],A780,tblCleanOrders[Year],B780,tblCleanOrders[Month],C780)</f>
        <v>851.54</v>
      </c>
    </row>
    <row r="781" spans="1:4" ht="15" customHeight="1" x14ac:dyDescent="0.3">
      <c r="A781" s="25">
        <v>321750</v>
      </c>
      <c r="B781" s="25">
        <v>2014</v>
      </c>
      <c r="C781" s="25">
        <v>5</v>
      </c>
      <c r="D781" s="29">
        <f>SUMIFS(tblCleanOrders[Sales_USD],tblCleanOrders[Rep_ID],A781,tblCleanOrders[Year],B781,tblCleanOrders[Month],C781)</f>
        <v>848.36</v>
      </c>
    </row>
    <row r="782" spans="1:4" ht="15" customHeight="1" x14ac:dyDescent="0.3">
      <c r="A782" s="25">
        <v>321750</v>
      </c>
      <c r="B782" s="25">
        <v>2014</v>
      </c>
      <c r="C782" s="25">
        <v>6</v>
      </c>
      <c r="D782" s="29">
        <f>SUMIFS(tblCleanOrders[Sales_USD],tblCleanOrders[Rep_ID],A782,tblCleanOrders[Year],B782,tblCleanOrders[Month],C782)</f>
        <v>955.24</v>
      </c>
    </row>
    <row r="783" spans="1:4" ht="15" customHeight="1" x14ac:dyDescent="0.3">
      <c r="A783" s="25">
        <v>321750</v>
      </c>
      <c r="B783" s="25">
        <v>2014</v>
      </c>
      <c r="C783" s="25">
        <v>7</v>
      </c>
      <c r="D783" s="29">
        <f>SUMIFS(tblCleanOrders[Sales_USD],tblCleanOrders[Rep_ID],A783,tblCleanOrders[Year],B783,tblCleanOrders[Month],C783)</f>
        <v>860.91</v>
      </c>
    </row>
    <row r="784" spans="1:4" ht="15" customHeight="1" x14ac:dyDescent="0.3">
      <c r="A784" s="25">
        <v>321750</v>
      </c>
      <c r="B784" s="25">
        <v>2014</v>
      </c>
      <c r="C784" s="25">
        <v>11</v>
      </c>
      <c r="D784" s="29">
        <f>SUMIFS(tblCleanOrders[Sales_USD],tblCleanOrders[Rep_ID],A784,tblCleanOrders[Year],B784,tblCleanOrders[Month],C784)</f>
        <v>5114.84</v>
      </c>
    </row>
    <row r="785" spans="1:4" ht="15" customHeight="1" x14ac:dyDescent="0.3">
      <c r="A785" s="25">
        <v>321750</v>
      </c>
      <c r="B785" s="25">
        <v>2014</v>
      </c>
      <c r="C785" s="25">
        <v>12</v>
      </c>
      <c r="D785" s="29">
        <f>SUMIFS(tblCleanOrders[Sales_USD],tblCleanOrders[Rep_ID],A785,tblCleanOrders[Year],B785,tblCleanOrders[Month],C785)</f>
        <v>3854.68</v>
      </c>
    </row>
    <row r="786" spans="1:4" ht="15" customHeight="1" x14ac:dyDescent="0.3">
      <c r="A786" s="25">
        <v>321750</v>
      </c>
      <c r="B786" s="25">
        <v>2015</v>
      </c>
      <c r="C786" s="25">
        <v>1</v>
      </c>
      <c r="D786" s="29">
        <f>SUMIFS(tblCleanOrders[Sales_USD],tblCleanOrders[Rep_ID],A786,tblCleanOrders[Year],B786,tblCleanOrders[Month],C786)</f>
        <v>3400.7200000000003</v>
      </c>
    </row>
    <row r="787" spans="1:4" ht="15" customHeight="1" x14ac:dyDescent="0.3">
      <c r="A787" s="25">
        <v>321750</v>
      </c>
      <c r="B787" s="25">
        <v>2015</v>
      </c>
      <c r="C787" s="25">
        <v>2</v>
      </c>
      <c r="D787" s="29">
        <f>SUMIFS(tblCleanOrders[Sales_USD],tblCleanOrders[Rep_ID],A787,tblCleanOrders[Year],B787,tblCleanOrders[Month],C787)</f>
        <v>3552.4700000000003</v>
      </c>
    </row>
    <row r="788" spans="1:4" ht="15" customHeight="1" x14ac:dyDescent="0.3">
      <c r="A788" s="25">
        <v>321750</v>
      </c>
      <c r="B788" s="25">
        <v>2015</v>
      </c>
      <c r="C788" s="25">
        <v>3</v>
      </c>
      <c r="D788" s="29">
        <f>SUMIFS(tblCleanOrders[Sales_USD],tblCleanOrders[Rep_ID],A788,tblCleanOrders[Year],B788,tblCleanOrders[Month],C788)</f>
        <v>3616.29</v>
      </c>
    </row>
    <row r="789" spans="1:4" ht="15" customHeight="1" x14ac:dyDescent="0.3">
      <c r="A789" s="25">
        <v>321750</v>
      </c>
      <c r="B789" s="25">
        <v>2015</v>
      </c>
      <c r="C789" s="25">
        <v>4</v>
      </c>
      <c r="D789" s="29">
        <f>SUMIFS(tblCleanOrders[Sales_USD],tblCleanOrders[Rep_ID],A789,tblCleanOrders[Year],B789,tblCleanOrders[Month],C789)</f>
        <v>2721.69</v>
      </c>
    </row>
    <row r="790" spans="1:4" ht="15" customHeight="1" x14ac:dyDescent="0.3">
      <c r="A790" s="25">
        <v>321750</v>
      </c>
      <c r="B790" s="25">
        <v>2015</v>
      </c>
      <c r="C790" s="25">
        <v>5</v>
      </c>
      <c r="D790" s="29">
        <f>SUMIFS(tblCleanOrders[Sales_USD],tblCleanOrders[Rep_ID],A790,tblCleanOrders[Year],B790,tblCleanOrders[Month],C790)</f>
        <v>7290.97</v>
      </c>
    </row>
    <row r="791" spans="1:4" ht="15" customHeight="1" x14ac:dyDescent="0.3">
      <c r="A791" s="25">
        <v>321750</v>
      </c>
      <c r="B791" s="25">
        <v>2015</v>
      </c>
      <c r="C791" s="25">
        <v>6</v>
      </c>
      <c r="D791" s="29">
        <f>SUMIFS(tblCleanOrders[Sales_USD],tblCleanOrders[Rep_ID],A791,tblCleanOrders[Year],B791,tblCleanOrders[Month],C791)</f>
        <v>19945.71</v>
      </c>
    </row>
    <row r="792" spans="1:4" ht="15" customHeight="1" x14ac:dyDescent="0.3">
      <c r="A792" s="25">
        <v>321750</v>
      </c>
      <c r="B792" s="25">
        <v>2015</v>
      </c>
      <c r="C792" s="25">
        <v>7</v>
      </c>
      <c r="D792" s="29">
        <f>SUMIFS(tblCleanOrders[Sales_USD],tblCleanOrders[Rep_ID],A792,tblCleanOrders[Year],B792,tblCleanOrders[Month],C792)</f>
        <v>5124.5</v>
      </c>
    </row>
    <row r="793" spans="1:4" ht="15" customHeight="1" x14ac:dyDescent="0.3">
      <c r="A793" s="25">
        <v>321750</v>
      </c>
      <c r="B793" s="25">
        <v>2015</v>
      </c>
      <c r="C793" s="25">
        <v>8</v>
      </c>
      <c r="D793" s="29">
        <f>SUMIFS(tblCleanOrders[Sales_USD],tblCleanOrders[Rep_ID],A793,tblCleanOrders[Year],B793,tblCleanOrders[Month],C793)</f>
        <v>3608.8500000000004</v>
      </c>
    </row>
    <row r="794" spans="1:4" ht="15" customHeight="1" x14ac:dyDescent="0.3">
      <c r="A794" s="25">
        <v>321750</v>
      </c>
      <c r="B794" s="25">
        <v>2015</v>
      </c>
      <c r="C794" s="25">
        <v>9</v>
      </c>
      <c r="D794" s="29">
        <f>SUMIFS(tblCleanOrders[Sales_USD],tblCleanOrders[Rep_ID],A794,tblCleanOrders[Year],B794,tblCleanOrders[Month],C794)</f>
        <v>6665.07</v>
      </c>
    </row>
    <row r="795" spans="1:4" ht="15" customHeight="1" x14ac:dyDescent="0.3">
      <c r="A795" s="25">
        <v>321750</v>
      </c>
      <c r="B795" s="25">
        <v>2015</v>
      </c>
      <c r="C795" s="25">
        <v>10</v>
      </c>
      <c r="D795" s="29">
        <f>SUMIFS(tblCleanOrders[Sales_USD],tblCleanOrders[Rep_ID],A795,tblCleanOrders[Year],B795,tblCleanOrders[Month],C795)</f>
        <v>5171.7</v>
      </c>
    </row>
    <row r="796" spans="1:4" ht="15" customHeight="1" x14ac:dyDescent="0.3">
      <c r="A796" s="25">
        <v>321750</v>
      </c>
      <c r="B796" s="25">
        <v>2015</v>
      </c>
      <c r="C796" s="25">
        <v>11</v>
      </c>
      <c r="D796" s="29">
        <f>SUMIFS(tblCleanOrders[Sales_USD],tblCleanOrders[Rep_ID],A796,tblCleanOrders[Year],B796,tblCleanOrders[Month],C796)</f>
        <v>7491.58</v>
      </c>
    </row>
    <row r="797" spans="1:4" ht="15" customHeight="1" x14ac:dyDescent="0.3">
      <c r="A797" s="25">
        <v>321750</v>
      </c>
      <c r="B797" s="25">
        <v>2015</v>
      </c>
      <c r="C797" s="25">
        <v>12</v>
      </c>
      <c r="D797" s="29">
        <f>SUMIFS(tblCleanOrders[Sales_USD],tblCleanOrders[Rep_ID],A797,tblCleanOrders[Year],B797,tblCleanOrders[Month],C797)</f>
        <v>5984.1</v>
      </c>
    </row>
    <row r="798" spans="1:4" ht="15" customHeight="1" x14ac:dyDescent="0.3">
      <c r="A798" s="25">
        <v>321750</v>
      </c>
      <c r="B798" s="25">
        <v>2016</v>
      </c>
      <c r="C798" s="25">
        <v>1</v>
      </c>
      <c r="D798" s="29">
        <f>SUMIFS(tblCleanOrders[Sales_USD],tblCleanOrders[Rep_ID],A798,tblCleanOrders[Year],B798,tblCleanOrders[Month],C798)</f>
        <v>7556.85</v>
      </c>
    </row>
    <row r="799" spans="1:4" ht="15" customHeight="1" x14ac:dyDescent="0.3">
      <c r="A799" s="25">
        <v>321750</v>
      </c>
      <c r="B799" s="25">
        <v>2016</v>
      </c>
      <c r="C799" s="25">
        <v>2</v>
      </c>
      <c r="D799" s="29">
        <f>SUMIFS(tblCleanOrders[Sales_USD],tblCleanOrders[Rep_ID],A799,tblCleanOrders[Year],B799,tblCleanOrders[Month],C799)</f>
        <v>10344.25</v>
      </c>
    </row>
    <row r="800" spans="1:4" ht="15" customHeight="1" x14ac:dyDescent="0.3">
      <c r="A800" s="25">
        <v>321750</v>
      </c>
      <c r="B800" s="25">
        <v>2016</v>
      </c>
      <c r="C800" s="25">
        <v>3</v>
      </c>
      <c r="D800" s="29">
        <f>SUMIFS(tblCleanOrders[Sales_USD],tblCleanOrders[Rep_ID],A800,tblCleanOrders[Year],B800,tblCleanOrders[Month],C800)</f>
        <v>11460.47</v>
      </c>
    </row>
    <row r="801" spans="1:4" ht="15" customHeight="1" x14ac:dyDescent="0.3">
      <c r="A801" s="25">
        <v>321750</v>
      </c>
      <c r="B801" s="25">
        <v>2016</v>
      </c>
      <c r="C801" s="25">
        <v>4</v>
      </c>
      <c r="D801" s="29">
        <f>SUMIFS(tblCleanOrders[Sales_USD],tblCleanOrders[Rep_ID],A801,tblCleanOrders[Year],B801,tblCleanOrders[Month],C801)</f>
        <v>7937.78</v>
      </c>
    </row>
    <row r="802" spans="1:4" ht="15" customHeight="1" x14ac:dyDescent="0.3">
      <c r="A802" s="25">
        <v>321750</v>
      </c>
      <c r="B802" s="25">
        <v>2016</v>
      </c>
      <c r="C802" s="25">
        <v>5</v>
      </c>
      <c r="D802" s="29">
        <f>SUMIFS(tblCleanOrders[Sales_USD],tblCleanOrders[Rep_ID],A802,tblCleanOrders[Year],B802,tblCleanOrders[Month],C802)</f>
        <v>11731.58</v>
      </c>
    </row>
    <row r="803" spans="1:4" ht="15" customHeight="1" x14ac:dyDescent="0.3">
      <c r="A803" s="25">
        <v>321750</v>
      </c>
      <c r="B803" s="25">
        <v>2016</v>
      </c>
      <c r="C803" s="25">
        <v>6</v>
      </c>
      <c r="D803" s="29">
        <f>SUMIFS(tblCleanOrders[Sales_USD],tblCleanOrders[Rep_ID],A803,tblCleanOrders[Year],B803,tblCleanOrders[Month],C803)</f>
        <v>9842.6500000000015</v>
      </c>
    </row>
    <row r="804" spans="1:4" ht="15" customHeight="1" x14ac:dyDescent="0.3">
      <c r="A804" s="25">
        <v>321750</v>
      </c>
      <c r="B804" s="25">
        <v>2016</v>
      </c>
      <c r="C804" s="25">
        <v>7</v>
      </c>
      <c r="D804" s="29">
        <f>SUMIFS(tblCleanOrders[Sales_USD],tblCleanOrders[Rep_ID],A804,tblCleanOrders[Year],B804,tblCleanOrders[Month],C804)</f>
        <v>49199.98</v>
      </c>
    </row>
    <row r="805" spans="1:4" ht="15" customHeight="1" x14ac:dyDescent="0.3">
      <c r="A805" s="25">
        <v>321750</v>
      </c>
      <c r="B805" s="25">
        <v>2016</v>
      </c>
      <c r="C805" s="25">
        <v>8</v>
      </c>
      <c r="D805" s="29">
        <f>SUMIFS(tblCleanOrders[Sales_USD],tblCleanOrders[Rep_ID],A805,tblCleanOrders[Year],B805,tblCleanOrders[Month],C805)</f>
        <v>6732.9499999999989</v>
      </c>
    </row>
    <row r="806" spans="1:4" ht="15" customHeight="1" x14ac:dyDescent="0.3">
      <c r="A806" s="25">
        <v>321750</v>
      </c>
      <c r="B806" s="25">
        <v>2016</v>
      </c>
      <c r="C806" s="25">
        <v>9</v>
      </c>
      <c r="D806" s="29">
        <f>SUMIFS(tblCleanOrders[Sales_USD],tblCleanOrders[Rep_ID],A806,tblCleanOrders[Year],B806,tblCleanOrders[Month],C806)</f>
        <v>10279.48</v>
      </c>
    </row>
    <row r="807" spans="1:4" ht="15" customHeight="1" x14ac:dyDescent="0.3">
      <c r="A807" s="25">
        <v>321750</v>
      </c>
      <c r="B807" s="25">
        <v>2016</v>
      </c>
      <c r="C807" s="25">
        <v>10</v>
      </c>
      <c r="D807" s="29">
        <f>SUMIFS(tblCleanOrders[Sales_USD],tblCleanOrders[Rep_ID],A807,tblCleanOrders[Year],B807,tblCleanOrders[Month],C807)</f>
        <v>8921.64</v>
      </c>
    </row>
    <row r="808" spans="1:4" ht="15" customHeight="1" x14ac:dyDescent="0.3">
      <c r="A808" s="25">
        <v>321750</v>
      </c>
      <c r="B808" s="25">
        <v>2016</v>
      </c>
      <c r="C808" s="25">
        <v>11</v>
      </c>
      <c r="D808" s="29">
        <f>SUMIFS(tblCleanOrders[Sales_USD],tblCleanOrders[Rep_ID],A808,tblCleanOrders[Year],B808,tblCleanOrders[Month],C808)</f>
        <v>15137.679999999998</v>
      </c>
    </row>
    <row r="809" spans="1:4" ht="15" customHeight="1" x14ac:dyDescent="0.3">
      <c r="A809" s="25">
        <v>321750</v>
      </c>
      <c r="B809" s="25">
        <v>2016</v>
      </c>
      <c r="C809" s="25">
        <v>12</v>
      </c>
      <c r="D809" s="29">
        <f>SUMIFS(tblCleanOrders[Sales_USD],tblCleanOrders[Rep_ID],A809,tblCleanOrders[Year],B809,tblCleanOrders[Month],C809)</f>
        <v>13193.71</v>
      </c>
    </row>
    <row r="810" spans="1:4" ht="15" customHeight="1" x14ac:dyDescent="0.3">
      <c r="A810" s="25">
        <v>321760</v>
      </c>
      <c r="B810" s="25">
        <v>2013</v>
      </c>
      <c r="C810" s="25">
        <v>12</v>
      </c>
      <c r="D810" s="29">
        <f>SUMIFS(tblCleanOrders[Sales_USD],tblCleanOrders[Rep_ID],A810,tblCleanOrders[Year],B810,tblCleanOrders[Month],C810)</f>
        <v>6153.37</v>
      </c>
    </row>
    <row r="811" spans="1:4" ht="15" customHeight="1" x14ac:dyDescent="0.3">
      <c r="A811" s="25">
        <v>321760</v>
      </c>
      <c r="B811" s="25">
        <v>2014</v>
      </c>
      <c r="C811" s="25">
        <v>1</v>
      </c>
      <c r="D811" s="29">
        <f>SUMIFS(tblCleanOrders[Sales_USD],tblCleanOrders[Rep_ID],A811,tblCleanOrders[Year],B811,tblCleanOrders[Month],C811)</f>
        <v>5654.35</v>
      </c>
    </row>
    <row r="812" spans="1:4" ht="15" customHeight="1" x14ac:dyDescent="0.3">
      <c r="A812" s="25">
        <v>321760</v>
      </c>
      <c r="B812" s="25">
        <v>2014</v>
      </c>
      <c r="C812" s="25">
        <v>2</v>
      </c>
      <c r="D812" s="29">
        <f>SUMIFS(tblCleanOrders[Sales_USD],tblCleanOrders[Rep_ID],A812,tblCleanOrders[Year],B812,tblCleanOrders[Month],C812)</f>
        <v>5114.92</v>
      </c>
    </row>
    <row r="813" spans="1:4" ht="15" customHeight="1" x14ac:dyDescent="0.3">
      <c r="A813" s="25">
        <v>321760</v>
      </c>
      <c r="B813" s="25">
        <v>2014</v>
      </c>
      <c r="C813" s="25">
        <v>3</v>
      </c>
      <c r="D813" s="29">
        <f>SUMIFS(tblCleanOrders[Sales_USD],tblCleanOrders[Rep_ID],A813,tblCleanOrders[Year],B813,tblCleanOrders[Month],C813)</f>
        <v>6275.65</v>
      </c>
    </row>
    <row r="814" spans="1:4" ht="15" customHeight="1" x14ac:dyDescent="0.3">
      <c r="A814" s="25">
        <v>321760</v>
      </c>
      <c r="B814" s="25">
        <v>2014</v>
      </c>
      <c r="C814" s="25">
        <v>4</v>
      </c>
      <c r="D814" s="29">
        <f>SUMIFS(tblCleanOrders[Sales_USD],tblCleanOrders[Rep_ID],A814,tblCleanOrders[Year],B814,tblCleanOrders[Month],C814)</f>
        <v>6060.7099999999991</v>
      </c>
    </row>
    <row r="815" spans="1:4" ht="15" customHeight="1" x14ac:dyDescent="0.3">
      <c r="A815" s="25">
        <v>321760</v>
      </c>
      <c r="B815" s="25">
        <v>2014</v>
      </c>
      <c r="C815" s="25">
        <v>5</v>
      </c>
      <c r="D815" s="29">
        <f>SUMIFS(tblCleanOrders[Sales_USD],tblCleanOrders[Rep_ID],A815,tblCleanOrders[Year],B815,tblCleanOrders[Month],C815)</f>
        <v>6434.16</v>
      </c>
    </row>
    <row r="816" spans="1:4" ht="15" customHeight="1" x14ac:dyDescent="0.3">
      <c r="A816" s="25">
        <v>321760</v>
      </c>
      <c r="B816" s="25">
        <v>2014</v>
      </c>
      <c r="C816" s="25">
        <v>6</v>
      </c>
      <c r="D816" s="29">
        <f>SUMIFS(tblCleanOrders[Sales_USD],tblCleanOrders[Rep_ID],A816,tblCleanOrders[Year],B816,tblCleanOrders[Month],C816)</f>
        <v>13426.150000000001</v>
      </c>
    </row>
    <row r="817" spans="1:4" ht="15" customHeight="1" x14ac:dyDescent="0.3">
      <c r="A817" s="25">
        <v>321760</v>
      </c>
      <c r="B817" s="25">
        <v>2014</v>
      </c>
      <c r="C817" s="25">
        <v>7</v>
      </c>
      <c r="D817" s="29">
        <f>SUMIFS(tblCleanOrders[Sales_USD],tblCleanOrders[Rep_ID],A817,tblCleanOrders[Year],B817,tblCleanOrders[Month],C817)</f>
        <v>6313.6900000000005</v>
      </c>
    </row>
    <row r="818" spans="1:4" ht="15" customHeight="1" x14ac:dyDescent="0.3">
      <c r="A818" s="25">
        <v>321760</v>
      </c>
      <c r="B818" s="25">
        <v>2014</v>
      </c>
      <c r="C818" s="25">
        <v>8</v>
      </c>
      <c r="D818" s="29">
        <f>SUMIFS(tblCleanOrders[Sales_USD],tblCleanOrders[Rep_ID],A818,tblCleanOrders[Year],B818,tblCleanOrders[Month],C818)</f>
        <v>6364.04</v>
      </c>
    </row>
    <row r="819" spans="1:4" ht="15" customHeight="1" x14ac:dyDescent="0.3">
      <c r="A819" s="25">
        <v>321760</v>
      </c>
      <c r="B819" s="25">
        <v>2014</v>
      </c>
      <c r="C819" s="25">
        <v>9</v>
      </c>
      <c r="D819" s="29">
        <f>SUMIFS(tblCleanOrders[Sales_USD],tblCleanOrders[Rep_ID],A819,tblCleanOrders[Year],B819,tblCleanOrders[Month],C819)</f>
        <v>7762.65</v>
      </c>
    </row>
    <row r="820" spans="1:4" ht="15" customHeight="1" x14ac:dyDescent="0.3">
      <c r="A820" s="25">
        <v>321760</v>
      </c>
      <c r="B820" s="25">
        <v>2014</v>
      </c>
      <c r="C820" s="25">
        <v>10</v>
      </c>
      <c r="D820" s="29">
        <f>SUMIFS(tblCleanOrders[Sales_USD],tblCleanOrders[Rep_ID],A820,tblCleanOrders[Year],B820,tblCleanOrders[Month],C820)</f>
        <v>9064.3100000000013</v>
      </c>
    </row>
    <row r="821" spans="1:4" ht="15" customHeight="1" x14ac:dyDescent="0.3">
      <c r="A821" s="25">
        <v>321760</v>
      </c>
      <c r="B821" s="25">
        <v>2014</v>
      </c>
      <c r="C821" s="25">
        <v>11</v>
      </c>
      <c r="D821" s="29">
        <f>SUMIFS(tblCleanOrders[Sales_USD],tblCleanOrders[Rep_ID],A821,tblCleanOrders[Year],B821,tblCleanOrders[Month],C821)</f>
        <v>7753.21</v>
      </c>
    </row>
    <row r="822" spans="1:4" ht="15" customHeight="1" x14ac:dyDescent="0.3">
      <c r="A822" s="25">
        <v>321760</v>
      </c>
      <c r="B822" s="25">
        <v>2014</v>
      </c>
      <c r="C822" s="25">
        <v>12</v>
      </c>
      <c r="D822" s="29">
        <f>SUMIFS(tblCleanOrders[Sales_USD],tblCleanOrders[Rep_ID],A822,tblCleanOrders[Year],B822,tblCleanOrders[Month],C822)</f>
        <v>5390.73</v>
      </c>
    </row>
    <row r="823" spans="1:4" ht="15" customHeight="1" x14ac:dyDescent="0.3">
      <c r="A823" s="25">
        <v>321760</v>
      </c>
      <c r="B823" s="25">
        <v>2015</v>
      </c>
      <c r="C823" s="25">
        <v>1</v>
      </c>
      <c r="D823" s="29">
        <f>SUMIFS(tblCleanOrders[Sales_USD],tblCleanOrders[Rep_ID],A823,tblCleanOrders[Year],B823,tblCleanOrders[Month],C823)</f>
        <v>6514.25</v>
      </c>
    </row>
    <row r="824" spans="1:4" ht="15" customHeight="1" x14ac:dyDescent="0.3">
      <c r="A824" s="25">
        <v>321760</v>
      </c>
      <c r="B824" s="25">
        <v>2015</v>
      </c>
      <c r="C824" s="25">
        <v>2</v>
      </c>
      <c r="D824" s="29">
        <f>SUMIFS(tblCleanOrders[Sales_USD],tblCleanOrders[Rep_ID],A824,tblCleanOrders[Year],B824,tblCleanOrders[Month],C824)</f>
        <v>5983.29</v>
      </c>
    </row>
    <row r="825" spans="1:4" ht="15" customHeight="1" x14ac:dyDescent="0.3">
      <c r="A825" s="25">
        <v>321760</v>
      </c>
      <c r="B825" s="25">
        <v>2015</v>
      </c>
      <c r="C825" s="25">
        <v>3</v>
      </c>
      <c r="D825" s="29">
        <f>SUMIFS(tblCleanOrders[Sales_USD],tblCleanOrders[Rep_ID],A825,tblCleanOrders[Year],B825,tblCleanOrders[Month],C825)</f>
        <v>5184.83</v>
      </c>
    </row>
    <row r="826" spans="1:4" ht="15" customHeight="1" x14ac:dyDescent="0.3">
      <c r="A826" s="25">
        <v>321760</v>
      </c>
      <c r="B826" s="25">
        <v>2015</v>
      </c>
      <c r="C826" s="25">
        <v>4</v>
      </c>
      <c r="D826" s="29">
        <f>SUMIFS(tblCleanOrders[Sales_USD],tblCleanOrders[Rep_ID],A826,tblCleanOrders[Year],B826,tblCleanOrders[Month],C826)</f>
        <v>8848.9599999999991</v>
      </c>
    </row>
    <row r="827" spans="1:4" ht="15" customHeight="1" x14ac:dyDescent="0.3">
      <c r="A827" s="25">
        <v>321760</v>
      </c>
      <c r="B827" s="25">
        <v>2015</v>
      </c>
      <c r="C827" s="25">
        <v>5</v>
      </c>
      <c r="D827" s="29">
        <f>SUMIFS(tblCleanOrders[Sales_USD],tblCleanOrders[Rep_ID],A827,tblCleanOrders[Year],B827,tblCleanOrders[Month],C827)</f>
        <v>7367.2800000000007</v>
      </c>
    </row>
    <row r="828" spans="1:4" ht="15" customHeight="1" x14ac:dyDescent="0.3">
      <c r="A828" s="25">
        <v>321760</v>
      </c>
      <c r="B828" s="25">
        <v>2015</v>
      </c>
      <c r="C828" s="25">
        <v>6</v>
      </c>
      <c r="D828" s="29">
        <f>SUMIFS(tblCleanOrders[Sales_USD],tblCleanOrders[Rep_ID],A828,tblCleanOrders[Year],B828,tblCleanOrders[Month],C828)</f>
        <v>7651.08</v>
      </c>
    </row>
    <row r="829" spans="1:4" ht="15" customHeight="1" x14ac:dyDescent="0.3">
      <c r="A829" s="25">
        <v>321760</v>
      </c>
      <c r="B829" s="25">
        <v>2015</v>
      </c>
      <c r="C829" s="25">
        <v>7</v>
      </c>
      <c r="D829" s="29">
        <f>SUMIFS(tblCleanOrders[Sales_USD],tblCleanOrders[Rep_ID],A829,tblCleanOrders[Year],B829,tblCleanOrders[Month],C829)</f>
        <v>6157.82</v>
      </c>
    </row>
    <row r="830" spans="1:4" ht="15" customHeight="1" x14ac:dyDescent="0.3">
      <c r="A830" s="25">
        <v>321760</v>
      </c>
      <c r="B830" s="25">
        <v>2015</v>
      </c>
      <c r="C830" s="25">
        <v>8</v>
      </c>
      <c r="D830" s="29">
        <f>SUMIFS(tblCleanOrders[Sales_USD],tblCleanOrders[Rep_ID],A830,tblCleanOrders[Year],B830,tblCleanOrders[Month],C830)</f>
        <v>5050.04</v>
      </c>
    </row>
    <row r="831" spans="1:4" ht="15" customHeight="1" x14ac:dyDescent="0.3">
      <c r="A831" s="25">
        <v>321760</v>
      </c>
      <c r="B831" s="25">
        <v>2015</v>
      </c>
      <c r="C831" s="25">
        <v>9</v>
      </c>
      <c r="D831" s="29">
        <f>SUMIFS(tblCleanOrders[Sales_USD],tblCleanOrders[Rep_ID],A831,tblCleanOrders[Year],B831,tblCleanOrders[Month],C831)</f>
        <v>5209.13</v>
      </c>
    </row>
    <row r="832" spans="1:4" ht="15" customHeight="1" x14ac:dyDescent="0.3">
      <c r="A832" s="25">
        <v>321760</v>
      </c>
      <c r="B832" s="25">
        <v>2015</v>
      </c>
      <c r="C832" s="25">
        <v>10</v>
      </c>
      <c r="D832" s="29">
        <f>SUMIFS(tblCleanOrders[Sales_USD],tblCleanOrders[Rep_ID],A832,tblCleanOrders[Year],B832,tblCleanOrders[Month],C832)</f>
        <v>5697.8</v>
      </c>
    </row>
    <row r="833" spans="1:4" ht="15" customHeight="1" x14ac:dyDescent="0.3">
      <c r="A833" s="25">
        <v>321760</v>
      </c>
      <c r="B833" s="25">
        <v>2015</v>
      </c>
      <c r="C833" s="25">
        <v>11</v>
      </c>
      <c r="D833" s="29">
        <f>SUMIFS(tblCleanOrders[Sales_USD],tblCleanOrders[Rep_ID],A833,tblCleanOrders[Year],B833,tblCleanOrders[Month],C833)</f>
        <v>6127.07</v>
      </c>
    </row>
    <row r="834" spans="1:4" ht="15" customHeight="1" x14ac:dyDescent="0.3">
      <c r="A834" s="25">
        <v>321760</v>
      </c>
      <c r="B834" s="25">
        <v>2015</v>
      </c>
      <c r="C834" s="25">
        <v>12</v>
      </c>
      <c r="D834" s="29">
        <f>SUMIFS(tblCleanOrders[Sales_USD],tblCleanOrders[Rep_ID],A834,tblCleanOrders[Year],B834,tblCleanOrders[Month],C834)</f>
        <v>5700.57</v>
      </c>
    </row>
    <row r="835" spans="1:4" ht="15" customHeight="1" x14ac:dyDescent="0.3">
      <c r="A835" s="25">
        <v>321760</v>
      </c>
      <c r="B835" s="25">
        <v>2016</v>
      </c>
      <c r="C835" s="25">
        <v>1</v>
      </c>
      <c r="D835" s="29">
        <f>SUMIFS(tblCleanOrders[Sales_USD],tblCleanOrders[Rep_ID],A835,tblCleanOrders[Year],B835,tblCleanOrders[Month],C835)</f>
        <v>6522.1</v>
      </c>
    </row>
    <row r="836" spans="1:4" ht="15" customHeight="1" x14ac:dyDescent="0.3">
      <c r="A836" s="25">
        <v>321760</v>
      </c>
      <c r="B836" s="25">
        <v>2016</v>
      </c>
      <c r="C836" s="25">
        <v>2</v>
      </c>
      <c r="D836" s="29">
        <f>SUMIFS(tblCleanOrders[Sales_USD],tblCleanOrders[Rep_ID],A836,tblCleanOrders[Year],B836,tblCleanOrders[Month],C836)</f>
        <v>6286.59</v>
      </c>
    </row>
    <row r="837" spans="1:4" ht="15" customHeight="1" x14ac:dyDescent="0.3">
      <c r="A837" s="25">
        <v>321760</v>
      </c>
      <c r="B837" s="25">
        <v>2016</v>
      </c>
      <c r="C837" s="25">
        <v>3</v>
      </c>
      <c r="D837" s="29">
        <f>SUMIFS(tblCleanOrders[Sales_USD],tblCleanOrders[Rep_ID],A837,tblCleanOrders[Year],B837,tblCleanOrders[Month],C837)</f>
        <v>9994.41</v>
      </c>
    </row>
    <row r="838" spans="1:4" ht="15" customHeight="1" x14ac:dyDescent="0.3">
      <c r="A838" s="25">
        <v>321760</v>
      </c>
      <c r="B838" s="25">
        <v>2016</v>
      </c>
      <c r="C838" s="25">
        <v>4</v>
      </c>
      <c r="D838" s="29">
        <f>SUMIFS(tblCleanOrders[Sales_USD],tblCleanOrders[Rep_ID],A838,tblCleanOrders[Year],B838,tblCleanOrders[Month],C838)</f>
        <v>10579.810000000001</v>
      </c>
    </row>
    <row r="839" spans="1:4" ht="15" customHeight="1" x14ac:dyDescent="0.3">
      <c r="A839" s="25">
        <v>321760</v>
      </c>
      <c r="B839" s="25">
        <v>2016</v>
      </c>
      <c r="C839" s="25">
        <v>5</v>
      </c>
      <c r="D839" s="29">
        <f>SUMIFS(tblCleanOrders[Sales_USD],tblCleanOrders[Rep_ID],A839,tblCleanOrders[Year],B839,tblCleanOrders[Month],C839)</f>
        <v>7855.1</v>
      </c>
    </row>
    <row r="840" spans="1:4" ht="15" customHeight="1" x14ac:dyDescent="0.3">
      <c r="A840" s="25">
        <v>321760</v>
      </c>
      <c r="B840" s="25">
        <v>2016</v>
      </c>
      <c r="C840" s="25">
        <v>6</v>
      </c>
      <c r="D840" s="29">
        <f>SUMIFS(tblCleanOrders[Sales_USD],tblCleanOrders[Rep_ID],A840,tblCleanOrders[Year],B840,tblCleanOrders[Month],C840)</f>
        <v>12205.18</v>
      </c>
    </row>
    <row r="841" spans="1:4" ht="15" customHeight="1" x14ac:dyDescent="0.3">
      <c r="A841" s="25">
        <v>321760</v>
      </c>
      <c r="B841" s="25">
        <v>2016</v>
      </c>
      <c r="C841" s="25">
        <v>7</v>
      </c>
      <c r="D841" s="29">
        <f>SUMIFS(tblCleanOrders[Sales_USD],tblCleanOrders[Rep_ID],A841,tblCleanOrders[Year],B841,tblCleanOrders[Month],C841)</f>
        <v>15432.830000000002</v>
      </c>
    </row>
    <row r="842" spans="1:4" ht="15" customHeight="1" x14ac:dyDescent="0.3">
      <c r="A842" s="25">
        <v>321760</v>
      </c>
      <c r="B842" s="25">
        <v>2016</v>
      </c>
      <c r="C842" s="25">
        <v>8</v>
      </c>
      <c r="D842" s="29">
        <f>SUMIFS(tblCleanOrders[Sales_USD],tblCleanOrders[Rep_ID],A842,tblCleanOrders[Year],B842,tblCleanOrders[Month],C842)</f>
        <v>19756.93</v>
      </c>
    </row>
    <row r="843" spans="1:4" ht="15" customHeight="1" x14ac:dyDescent="0.3">
      <c r="A843" s="25">
        <v>321760</v>
      </c>
      <c r="B843" s="25">
        <v>2016</v>
      </c>
      <c r="C843" s="25">
        <v>9</v>
      </c>
      <c r="D843" s="29">
        <f>SUMIFS(tblCleanOrders[Sales_USD],tblCleanOrders[Rep_ID],A843,tblCleanOrders[Year],B843,tblCleanOrders[Month],C843)</f>
        <v>16051.599999999999</v>
      </c>
    </row>
    <row r="844" spans="1:4" ht="15" customHeight="1" x14ac:dyDescent="0.3">
      <c r="A844" s="25">
        <v>321760</v>
      </c>
      <c r="B844" s="25">
        <v>2016</v>
      </c>
      <c r="C844" s="25">
        <v>10</v>
      </c>
      <c r="D844" s="29">
        <f>SUMIFS(tblCleanOrders[Sales_USD],tblCleanOrders[Rep_ID],A844,tblCleanOrders[Year],B844,tblCleanOrders[Month],C844)</f>
        <v>14114.92</v>
      </c>
    </row>
    <row r="845" spans="1:4" ht="15" customHeight="1" x14ac:dyDescent="0.3">
      <c r="A845" s="25">
        <v>321760</v>
      </c>
      <c r="B845" s="25">
        <v>2016</v>
      </c>
      <c r="C845" s="25">
        <v>11</v>
      </c>
      <c r="D845" s="29">
        <f>SUMIFS(tblCleanOrders[Sales_USD],tblCleanOrders[Rep_ID],A845,tblCleanOrders[Year],B845,tblCleanOrders[Month],C845)</f>
        <v>12708.2</v>
      </c>
    </row>
    <row r="846" spans="1:4" ht="15" customHeight="1" x14ac:dyDescent="0.3">
      <c r="A846" s="25">
        <v>321760</v>
      </c>
      <c r="B846" s="25">
        <v>2016</v>
      </c>
      <c r="C846" s="25">
        <v>12</v>
      </c>
      <c r="D846" s="29">
        <f>SUMIFS(tblCleanOrders[Sales_USD],tblCleanOrders[Rep_ID],A846,tblCleanOrders[Year],B846,tblCleanOrders[Month],C846)</f>
        <v>16980.16</v>
      </c>
    </row>
    <row r="847" spans="1:4" ht="15" customHeight="1" x14ac:dyDescent="0.3">
      <c r="A847" s="25">
        <v>321770</v>
      </c>
      <c r="B847" s="25">
        <v>2016</v>
      </c>
      <c r="C847" s="25">
        <v>5</v>
      </c>
      <c r="D847" s="29">
        <f>SUMIFS(tblCleanOrders[Sales_USD],tblCleanOrders[Rep_ID],A847,tblCleanOrders[Year],B847,tblCleanOrders[Month],C847)</f>
        <v>2779.73</v>
      </c>
    </row>
    <row r="848" spans="1:4" ht="15" customHeight="1" x14ac:dyDescent="0.3">
      <c r="A848" s="25">
        <v>321770</v>
      </c>
      <c r="B848" s="25">
        <v>2016</v>
      </c>
      <c r="C848" s="25">
        <v>6</v>
      </c>
      <c r="D848" s="29">
        <f>SUMIFS(tblCleanOrders[Sales_USD],tblCleanOrders[Rep_ID],A848,tblCleanOrders[Year],B848,tblCleanOrders[Month],C848)</f>
        <v>2528.75</v>
      </c>
    </row>
    <row r="849" spans="1:4" ht="15" customHeight="1" x14ac:dyDescent="0.3">
      <c r="A849" s="25">
        <v>321770</v>
      </c>
      <c r="B849" s="25">
        <v>2016</v>
      </c>
      <c r="C849" s="25">
        <v>7</v>
      </c>
      <c r="D849" s="29">
        <f>SUMIFS(tblCleanOrders[Sales_USD],tblCleanOrders[Rep_ID],A849,tblCleanOrders[Year],B849,tblCleanOrders[Month],C849)</f>
        <v>7514.31</v>
      </c>
    </row>
    <row r="850" spans="1:4" ht="15" customHeight="1" x14ac:dyDescent="0.3">
      <c r="A850" s="25">
        <v>321770</v>
      </c>
      <c r="B850" s="25">
        <v>2016</v>
      </c>
      <c r="C850" s="25">
        <v>8</v>
      </c>
      <c r="D850" s="29">
        <f>SUMIFS(tblCleanOrders[Sales_USD],tblCleanOrders[Rep_ID],A850,tblCleanOrders[Year],B850,tblCleanOrders[Month],C850)</f>
        <v>1912.44</v>
      </c>
    </row>
    <row r="851" spans="1:4" ht="15" customHeight="1" x14ac:dyDescent="0.3">
      <c r="A851" s="25">
        <v>321770</v>
      </c>
      <c r="B851" s="25">
        <v>2016</v>
      </c>
      <c r="C851" s="25">
        <v>9</v>
      </c>
      <c r="D851" s="29">
        <f>SUMIFS(tblCleanOrders[Sales_USD],tblCleanOrders[Rep_ID],A851,tblCleanOrders[Year],B851,tblCleanOrders[Month],C851)</f>
        <v>5227.8099999999995</v>
      </c>
    </row>
    <row r="852" spans="1:4" ht="15" customHeight="1" x14ac:dyDescent="0.3">
      <c r="A852" s="25">
        <v>321770</v>
      </c>
      <c r="B852" s="25">
        <v>2016</v>
      </c>
      <c r="C852" s="25">
        <v>10</v>
      </c>
      <c r="D852" s="29">
        <f>SUMIFS(tblCleanOrders[Sales_USD],tblCleanOrders[Rep_ID],A852,tblCleanOrders[Year],B852,tblCleanOrders[Month],C852)</f>
        <v>11637.44</v>
      </c>
    </row>
    <row r="853" spans="1:4" ht="15" customHeight="1" x14ac:dyDescent="0.3">
      <c r="A853" s="25">
        <v>321770</v>
      </c>
      <c r="B853" s="25">
        <v>2016</v>
      </c>
      <c r="C853" s="25">
        <v>11</v>
      </c>
      <c r="D853" s="29">
        <f>SUMIFS(tblCleanOrders[Sales_USD],tblCleanOrders[Rep_ID],A853,tblCleanOrders[Year],B853,tblCleanOrders[Month],C853)</f>
        <v>6716.22</v>
      </c>
    </row>
    <row r="854" spans="1:4" ht="15" customHeight="1" x14ac:dyDescent="0.3">
      <c r="A854" s="25">
        <v>321770</v>
      </c>
      <c r="B854" s="25">
        <v>2016</v>
      </c>
      <c r="C854" s="25">
        <v>12</v>
      </c>
      <c r="D854" s="29">
        <f>SUMIFS(tblCleanOrders[Sales_USD],tblCleanOrders[Rep_ID],A854,tblCleanOrders[Year],B854,tblCleanOrders[Month],C854)</f>
        <v>5587.8099999999995</v>
      </c>
    </row>
    <row r="855" spans="1:4" ht="15" customHeight="1" x14ac:dyDescent="0.3">
      <c r="A855" s="25">
        <v>321780</v>
      </c>
      <c r="B855" s="25">
        <v>2013</v>
      </c>
      <c r="C855" s="25">
        <v>12</v>
      </c>
      <c r="D855" s="29">
        <f>SUMIFS(tblCleanOrders[Sales_USD],tblCleanOrders[Rep_ID],A855,tblCleanOrders[Year],B855,tblCleanOrders[Month],C855)</f>
        <v>738.54</v>
      </c>
    </row>
    <row r="856" spans="1:4" ht="15" customHeight="1" x14ac:dyDescent="0.3">
      <c r="A856" s="25">
        <v>321780</v>
      </c>
      <c r="B856" s="25">
        <v>2014</v>
      </c>
      <c r="C856" s="25">
        <v>1</v>
      </c>
      <c r="D856" s="29">
        <f>SUMIFS(tblCleanOrders[Sales_USD],tblCleanOrders[Rep_ID],A856,tblCleanOrders[Year],B856,tblCleanOrders[Month],C856)</f>
        <v>540.28</v>
      </c>
    </row>
    <row r="857" spans="1:4" ht="15" customHeight="1" x14ac:dyDescent="0.3">
      <c r="A857" s="25">
        <v>321780</v>
      </c>
      <c r="B857" s="25">
        <v>2014</v>
      </c>
      <c r="C857" s="25">
        <v>2</v>
      </c>
      <c r="D857" s="29">
        <f>SUMIFS(tblCleanOrders[Sales_USD],tblCleanOrders[Rep_ID],A857,tblCleanOrders[Year],B857,tblCleanOrders[Month],C857)</f>
        <v>928.95</v>
      </c>
    </row>
    <row r="858" spans="1:4" ht="15" customHeight="1" x14ac:dyDescent="0.3">
      <c r="A858" s="25">
        <v>321780</v>
      </c>
      <c r="B858" s="25">
        <v>2014</v>
      </c>
      <c r="C858" s="25">
        <v>3</v>
      </c>
      <c r="D858" s="29">
        <f>SUMIFS(tblCleanOrders[Sales_USD],tblCleanOrders[Rep_ID],A858,tblCleanOrders[Year],B858,tblCleanOrders[Month],C858)</f>
        <v>994.71</v>
      </c>
    </row>
    <row r="859" spans="1:4" ht="15" customHeight="1" x14ac:dyDescent="0.3">
      <c r="A859" s="25">
        <v>321780</v>
      </c>
      <c r="B859" s="25">
        <v>2014</v>
      </c>
      <c r="C859" s="25">
        <v>4</v>
      </c>
      <c r="D859" s="29">
        <f>SUMIFS(tblCleanOrders[Sales_USD],tblCleanOrders[Rep_ID],A859,tblCleanOrders[Year],B859,tblCleanOrders[Month],C859)</f>
        <v>1894.05</v>
      </c>
    </row>
    <row r="860" spans="1:4" ht="15" customHeight="1" x14ac:dyDescent="0.3">
      <c r="A860" s="25">
        <v>321780</v>
      </c>
      <c r="B860" s="25">
        <v>2014</v>
      </c>
      <c r="C860" s="25">
        <v>5</v>
      </c>
      <c r="D860" s="29">
        <f>SUMIFS(tblCleanOrders[Sales_USD],tblCleanOrders[Rep_ID],A860,tblCleanOrders[Year],B860,tblCleanOrders[Month],C860)</f>
        <v>835.88</v>
      </c>
    </row>
    <row r="861" spans="1:4" ht="15" customHeight="1" x14ac:dyDescent="0.3">
      <c r="A861" s="25">
        <v>321780</v>
      </c>
      <c r="B861" s="25">
        <v>2014</v>
      </c>
      <c r="C861" s="25">
        <v>6</v>
      </c>
      <c r="D861" s="29">
        <f>SUMIFS(tblCleanOrders[Sales_USD],tblCleanOrders[Rep_ID],A861,tblCleanOrders[Year],B861,tblCleanOrders[Month],C861)</f>
        <v>748.5</v>
      </c>
    </row>
    <row r="862" spans="1:4" ht="15" customHeight="1" x14ac:dyDescent="0.3">
      <c r="A862" s="25">
        <v>321780</v>
      </c>
      <c r="B862" s="25">
        <v>2014</v>
      </c>
      <c r="C862" s="25">
        <v>7</v>
      </c>
      <c r="D862" s="29">
        <f>SUMIFS(tblCleanOrders[Sales_USD],tblCleanOrders[Rep_ID],A862,tblCleanOrders[Year],B862,tblCleanOrders[Month],C862)</f>
        <v>873.25</v>
      </c>
    </row>
    <row r="863" spans="1:4" ht="15" customHeight="1" x14ac:dyDescent="0.3">
      <c r="A863" s="25">
        <v>321780</v>
      </c>
      <c r="B863" s="25">
        <v>2014</v>
      </c>
      <c r="C863" s="25">
        <v>8</v>
      </c>
      <c r="D863" s="29">
        <f>SUMIFS(tblCleanOrders[Sales_USD],tblCleanOrders[Rep_ID],A863,tblCleanOrders[Year],B863,tblCleanOrders[Month],C863)</f>
        <v>653.19000000000005</v>
      </c>
    </row>
    <row r="864" spans="1:4" ht="15" customHeight="1" x14ac:dyDescent="0.3">
      <c r="A864" s="25">
        <v>321780</v>
      </c>
      <c r="B864" s="25">
        <v>2014</v>
      </c>
      <c r="C864" s="25">
        <v>9</v>
      </c>
      <c r="D864" s="29">
        <f>SUMIFS(tblCleanOrders[Sales_USD],tblCleanOrders[Rep_ID],A864,tblCleanOrders[Year],B864,tblCleanOrders[Month],C864)</f>
        <v>829.68</v>
      </c>
    </row>
    <row r="865" spans="1:4" ht="15" customHeight="1" x14ac:dyDescent="0.3">
      <c r="A865" s="25">
        <v>321780</v>
      </c>
      <c r="B865" s="25">
        <v>2014</v>
      </c>
      <c r="C865" s="25">
        <v>10</v>
      </c>
      <c r="D865" s="29">
        <f>SUMIFS(tblCleanOrders[Sales_USD],tblCleanOrders[Rep_ID],A865,tblCleanOrders[Year],B865,tblCleanOrders[Month],C865)</f>
        <v>926.36</v>
      </c>
    </row>
    <row r="866" spans="1:4" ht="15" customHeight="1" x14ac:dyDescent="0.3">
      <c r="A866" s="25">
        <v>321780</v>
      </c>
      <c r="B866" s="25">
        <v>2014</v>
      </c>
      <c r="C866" s="25">
        <v>11</v>
      </c>
      <c r="D866" s="29">
        <f>SUMIFS(tblCleanOrders[Sales_USD],tblCleanOrders[Rep_ID],A866,tblCleanOrders[Year],B866,tblCleanOrders[Month],C866)</f>
        <v>852.79</v>
      </c>
    </row>
    <row r="867" spans="1:4" ht="15" customHeight="1" x14ac:dyDescent="0.3">
      <c r="A867" s="25">
        <v>321780</v>
      </c>
      <c r="B867" s="25">
        <v>2014</v>
      </c>
      <c r="C867" s="25">
        <v>12</v>
      </c>
      <c r="D867" s="29">
        <f>SUMIFS(tblCleanOrders[Sales_USD],tblCleanOrders[Rep_ID],A867,tblCleanOrders[Year],B867,tblCleanOrders[Month],C867)</f>
        <v>856.51</v>
      </c>
    </row>
    <row r="868" spans="1:4" ht="15" customHeight="1" x14ac:dyDescent="0.3">
      <c r="A868" s="25">
        <v>321780</v>
      </c>
      <c r="B868" s="25">
        <v>2016</v>
      </c>
      <c r="C868" s="25">
        <v>8</v>
      </c>
      <c r="D868" s="29">
        <f>SUMIFS(tblCleanOrders[Sales_USD],tblCleanOrders[Rep_ID],A868,tblCleanOrders[Year],B868,tblCleanOrders[Month],C868)</f>
        <v>2588.39</v>
      </c>
    </row>
    <row r="869" spans="1:4" ht="15" customHeight="1" x14ac:dyDescent="0.3">
      <c r="A869" s="25">
        <v>321780</v>
      </c>
      <c r="B869" s="25">
        <v>2016</v>
      </c>
      <c r="C869" s="25">
        <v>9</v>
      </c>
      <c r="D869" s="29">
        <f>SUMIFS(tblCleanOrders[Sales_USD],tblCleanOrders[Rep_ID],A869,tblCleanOrders[Year],B869,tblCleanOrders[Month],C869)</f>
        <v>6518.19</v>
      </c>
    </row>
    <row r="870" spans="1:4" ht="15" customHeight="1" x14ac:dyDescent="0.3">
      <c r="A870" s="25">
        <v>321780</v>
      </c>
      <c r="B870" s="25">
        <v>2016</v>
      </c>
      <c r="C870" s="25">
        <v>10</v>
      </c>
      <c r="D870" s="29">
        <f>SUMIFS(tblCleanOrders[Sales_USD],tblCleanOrders[Rep_ID],A870,tblCleanOrders[Year],B870,tblCleanOrders[Month],C870)</f>
        <v>2621.25</v>
      </c>
    </row>
    <row r="871" spans="1:4" ht="15" customHeight="1" x14ac:dyDescent="0.3">
      <c r="A871" s="25">
        <v>321780</v>
      </c>
      <c r="B871" s="25">
        <v>2016</v>
      </c>
      <c r="C871" s="25">
        <v>11</v>
      </c>
      <c r="D871" s="29">
        <f>SUMIFS(tblCleanOrders[Sales_USD],tblCleanOrders[Rep_ID],A871,tblCleanOrders[Year],B871,tblCleanOrders[Month],C871)</f>
        <v>7681.49</v>
      </c>
    </row>
    <row r="872" spans="1:4" ht="15" customHeight="1" x14ac:dyDescent="0.3">
      <c r="A872" s="25">
        <v>321780</v>
      </c>
      <c r="B872" s="25">
        <v>2016</v>
      </c>
      <c r="C872" s="25">
        <v>12</v>
      </c>
      <c r="D872" s="29">
        <f>SUMIFS(tblCleanOrders[Sales_USD],tblCleanOrders[Rep_ID],A872,tblCleanOrders[Year],B872,tblCleanOrders[Month],C872)</f>
        <v>4832.1399999999994</v>
      </c>
    </row>
    <row r="873" spans="1:4" ht="15" customHeight="1" x14ac:dyDescent="0.3">
      <c r="A873" s="25">
        <v>321790</v>
      </c>
      <c r="B873" s="25">
        <v>2013</v>
      </c>
      <c r="C873" s="25">
        <v>12</v>
      </c>
      <c r="D873" s="29">
        <f>SUMIFS(tblCleanOrders[Sales_USD],tblCleanOrders[Rep_ID],A873,tblCleanOrders[Year],B873,tblCleanOrders[Month],C873)</f>
        <v>1959.15</v>
      </c>
    </row>
    <row r="874" spans="1:4" ht="15" customHeight="1" x14ac:dyDescent="0.3">
      <c r="A874" s="25">
        <v>321790</v>
      </c>
      <c r="B874" s="25">
        <v>2014</v>
      </c>
      <c r="C874" s="25">
        <v>1</v>
      </c>
      <c r="D874" s="29">
        <f>SUMIFS(tblCleanOrders[Sales_USD],tblCleanOrders[Rep_ID],A874,tblCleanOrders[Year],B874,tblCleanOrders[Month],C874)</f>
        <v>1933.4</v>
      </c>
    </row>
    <row r="875" spans="1:4" ht="15" customHeight="1" x14ac:dyDescent="0.3">
      <c r="A875" s="25">
        <v>321790</v>
      </c>
      <c r="B875" s="25">
        <v>2014</v>
      </c>
      <c r="C875" s="25">
        <v>3</v>
      </c>
      <c r="D875" s="29">
        <f>SUMIFS(tblCleanOrders[Sales_USD],tblCleanOrders[Rep_ID],A875,tblCleanOrders[Year],B875,tblCleanOrders[Month],C875)</f>
        <v>1790.61</v>
      </c>
    </row>
    <row r="876" spans="1:4" ht="15" customHeight="1" x14ac:dyDescent="0.3">
      <c r="A876" s="25">
        <v>321790</v>
      </c>
      <c r="B876" s="25">
        <v>2014</v>
      </c>
      <c r="C876" s="25">
        <v>4</v>
      </c>
      <c r="D876" s="29">
        <f>SUMIFS(tblCleanOrders[Sales_USD],tblCleanOrders[Rep_ID],A876,tblCleanOrders[Year],B876,tblCleanOrders[Month],C876)</f>
        <v>1776.78</v>
      </c>
    </row>
    <row r="877" spans="1:4" ht="15" customHeight="1" x14ac:dyDescent="0.3">
      <c r="A877" s="25">
        <v>321790</v>
      </c>
      <c r="B877" s="25">
        <v>2014</v>
      </c>
      <c r="C877" s="25">
        <v>6</v>
      </c>
      <c r="D877" s="29">
        <f>SUMIFS(tblCleanOrders[Sales_USD],tblCleanOrders[Rep_ID],A877,tblCleanOrders[Year],B877,tblCleanOrders[Month],C877)</f>
        <v>1759.96</v>
      </c>
    </row>
    <row r="878" spans="1:4" ht="15" customHeight="1" x14ac:dyDescent="0.3">
      <c r="A878" s="25">
        <v>321790</v>
      </c>
      <c r="B878" s="25">
        <v>2014</v>
      </c>
      <c r="C878" s="25">
        <v>7</v>
      </c>
      <c r="D878" s="29">
        <f>SUMIFS(tblCleanOrders[Sales_USD],tblCleanOrders[Rep_ID],A878,tblCleanOrders[Year],B878,tblCleanOrders[Month],C878)</f>
        <v>2014.55</v>
      </c>
    </row>
    <row r="879" spans="1:4" ht="15" customHeight="1" x14ac:dyDescent="0.3">
      <c r="A879" s="25">
        <v>321790</v>
      </c>
      <c r="B879" s="25">
        <v>2014</v>
      </c>
      <c r="C879" s="25">
        <v>8</v>
      </c>
      <c r="D879" s="29">
        <f>SUMIFS(tblCleanOrders[Sales_USD],tblCleanOrders[Rep_ID],A879,tblCleanOrders[Year],B879,tblCleanOrders[Month],C879)</f>
        <v>1873.49</v>
      </c>
    </row>
    <row r="880" spans="1:4" ht="15" customHeight="1" x14ac:dyDescent="0.3">
      <c r="A880" s="25">
        <v>321790</v>
      </c>
      <c r="B880" s="25">
        <v>2014</v>
      </c>
      <c r="C880" s="25">
        <v>9</v>
      </c>
      <c r="D880" s="29">
        <f>SUMIFS(tblCleanOrders[Sales_USD],tblCleanOrders[Rep_ID],A880,tblCleanOrders[Year],B880,tblCleanOrders[Month],C880)</f>
        <v>1635.65</v>
      </c>
    </row>
    <row r="881" spans="1:4" ht="15" customHeight="1" x14ac:dyDescent="0.3">
      <c r="A881" s="25">
        <v>321790</v>
      </c>
      <c r="B881" s="25">
        <v>2014</v>
      </c>
      <c r="C881" s="25">
        <v>10</v>
      </c>
      <c r="D881" s="29">
        <f>SUMIFS(tblCleanOrders[Sales_USD],tblCleanOrders[Rep_ID],A881,tblCleanOrders[Year],B881,tblCleanOrders[Month],C881)</f>
        <v>1913.89</v>
      </c>
    </row>
    <row r="882" spans="1:4" ht="15" customHeight="1" x14ac:dyDescent="0.3">
      <c r="A882" s="25">
        <v>321790</v>
      </c>
      <c r="B882" s="25">
        <v>2014</v>
      </c>
      <c r="C882" s="25">
        <v>11</v>
      </c>
      <c r="D882" s="29">
        <f>SUMIFS(tblCleanOrders[Sales_USD],tblCleanOrders[Rep_ID],A882,tblCleanOrders[Year],B882,tblCleanOrders[Month],C882)</f>
        <v>2397.1</v>
      </c>
    </row>
    <row r="883" spans="1:4" ht="15" customHeight="1" x14ac:dyDescent="0.3">
      <c r="A883" s="25">
        <v>321790</v>
      </c>
      <c r="B883" s="25">
        <v>2014</v>
      </c>
      <c r="C883" s="25">
        <v>12</v>
      </c>
      <c r="D883" s="29">
        <f>SUMIFS(tblCleanOrders[Sales_USD],tblCleanOrders[Rep_ID],A883,tblCleanOrders[Year],B883,tblCleanOrders[Month],C883)</f>
        <v>1791.18</v>
      </c>
    </row>
    <row r="884" spans="1:4" ht="15" customHeight="1" x14ac:dyDescent="0.3">
      <c r="A884" s="25">
        <v>321790</v>
      </c>
      <c r="B884" s="25">
        <v>2015</v>
      </c>
      <c r="C884" s="25">
        <v>1</v>
      </c>
      <c r="D884" s="29">
        <f>SUMIFS(tblCleanOrders[Sales_USD],tblCleanOrders[Rep_ID],A884,tblCleanOrders[Year],B884,tblCleanOrders[Month],C884)</f>
        <v>1829.02</v>
      </c>
    </row>
    <row r="885" spans="1:4" ht="15" customHeight="1" x14ac:dyDescent="0.3">
      <c r="A885" s="25">
        <v>321790</v>
      </c>
      <c r="B885" s="25">
        <v>2015</v>
      </c>
      <c r="C885" s="25">
        <v>2</v>
      </c>
      <c r="D885" s="29">
        <f>SUMIFS(tblCleanOrders[Sales_USD],tblCleanOrders[Rep_ID],A885,tblCleanOrders[Year],B885,tblCleanOrders[Month],C885)</f>
        <v>2401.81</v>
      </c>
    </row>
    <row r="886" spans="1:4" ht="15" customHeight="1" x14ac:dyDescent="0.3">
      <c r="A886" s="25">
        <v>321790</v>
      </c>
      <c r="B886" s="25">
        <v>2015</v>
      </c>
      <c r="C886" s="25">
        <v>3</v>
      </c>
      <c r="D886" s="29">
        <f>SUMIFS(tblCleanOrders[Sales_USD],tblCleanOrders[Rep_ID],A886,tblCleanOrders[Year],B886,tblCleanOrders[Month],C886)</f>
        <v>566.29999999999995</v>
      </c>
    </row>
    <row r="887" spans="1:4" ht="15" customHeight="1" x14ac:dyDescent="0.3">
      <c r="A887" s="25">
        <v>321790</v>
      </c>
      <c r="B887" s="25">
        <v>2015</v>
      </c>
      <c r="C887" s="25">
        <v>4</v>
      </c>
      <c r="D887" s="29">
        <f>SUMIFS(tblCleanOrders[Sales_USD],tblCleanOrders[Rep_ID],A887,tblCleanOrders[Year],B887,tblCleanOrders[Month],C887)</f>
        <v>1726.87</v>
      </c>
    </row>
    <row r="888" spans="1:4" ht="15" customHeight="1" x14ac:dyDescent="0.3">
      <c r="A888" s="25">
        <v>321790</v>
      </c>
      <c r="B888" s="25">
        <v>2015</v>
      </c>
      <c r="C888" s="25">
        <v>5</v>
      </c>
      <c r="D888" s="29">
        <f>SUMIFS(tblCleanOrders[Sales_USD],tblCleanOrders[Rep_ID],A888,tblCleanOrders[Year],B888,tblCleanOrders[Month],C888)</f>
        <v>1778.03</v>
      </c>
    </row>
    <row r="889" spans="1:4" ht="15" customHeight="1" x14ac:dyDescent="0.3">
      <c r="A889" s="25">
        <v>321790</v>
      </c>
      <c r="B889" s="25">
        <v>2015</v>
      </c>
      <c r="C889" s="25">
        <v>6</v>
      </c>
      <c r="D889" s="29">
        <f>SUMIFS(tblCleanOrders[Sales_USD],tblCleanOrders[Rep_ID],A889,tblCleanOrders[Year],B889,tblCleanOrders[Month],C889)</f>
        <v>2265.94</v>
      </c>
    </row>
    <row r="890" spans="1:4" ht="15" customHeight="1" x14ac:dyDescent="0.3">
      <c r="A890" s="25">
        <v>321790</v>
      </c>
      <c r="B890" s="25">
        <v>2015</v>
      </c>
      <c r="C890" s="25">
        <v>7</v>
      </c>
      <c r="D890" s="29">
        <f>SUMIFS(tblCleanOrders[Sales_USD],tblCleanOrders[Rep_ID],A890,tblCleanOrders[Year],B890,tblCleanOrders[Month],C890)</f>
        <v>3591.4</v>
      </c>
    </row>
    <row r="891" spans="1:4" ht="15" customHeight="1" x14ac:dyDescent="0.3">
      <c r="A891" s="25">
        <v>321790</v>
      </c>
      <c r="B891" s="25">
        <v>2015</v>
      </c>
      <c r="C891" s="25">
        <v>8</v>
      </c>
      <c r="D891" s="29">
        <f>SUMIFS(tblCleanOrders[Sales_USD],tblCleanOrders[Rep_ID],A891,tblCleanOrders[Year],B891,tblCleanOrders[Month],C891)</f>
        <v>3729.93</v>
      </c>
    </row>
    <row r="892" spans="1:4" ht="15" customHeight="1" x14ac:dyDescent="0.3">
      <c r="A892" s="25">
        <v>321790</v>
      </c>
      <c r="B892" s="25">
        <v>2015</v>
      </c>
      <c r="C892" s="25">
        <v>9</v>
      </c>
      <c r="D892" s="29">
        <f>SUMIFS(tblCleanOrders[Sales_USD],tblCleanOrders[Rep_ID],A892,tblCleanOrders[Year],B892,tblCleanOrders[Month],C892)</f>
        <v>3893.6400000000003</v>
      </c>
    </row>
    <row r="893" spans="1:4" ht="15" customHeight="1" x14ac:dyDescent="0.3">
      <c r="A893" s="25">
        <v>321790</v>
      </c>
      <c r="B893" s="25">
        <v>2015</v>
      </c>
      <c r="C893" s="25">
        <v>10</v>
      </c>
      <c r="D893" s="29">
        <f>SUMIFS(tblCleanOrders[Sales_USD],tblCleanOrders[Rep_ID],A893,tblCleanOrders[Year],B893,tblCleanOrders[Month],C893)</f>
        <v>2857.73</v>
      </c>
    </row>
    <row r="894" spans="1:4" ht="15" customHeight="1" x14ac:dyDescent="0.3">
      <c r="A894" s="25">
        <v>321790</v>
      </c>
      <c r="B894" s="25">
        <v>2015</v>
      </c>
      <c r="C894" s="25">
        <v>11</v>
      </c>
      <c r="D894" s="29">
        <f>SUMIFS(tblCleanOrders[Sales_USD],tblCleanOrders[Rep_ID],A894,tblCleanOrders[Year],B894,tblCleanOrders[Month],C894)</f>
        <v>3752.04</v>
      </c>
    </row>
    <row r="895" spans="1:4" ht="15" customHeight="1" x14ac:dyDescent="0.3">
      <c r="A895" s="25">
        <v>321790</v>
      </c>
      <c r="B895" s="25">
        <v>2015</v>
      </c>
      <c r="C895" s="25">
        <v>12</v>
      </c>
      <c r="D895" s="29">
        <f>SUMIFS(tblCleanOrders[Sales_USD],tblCleanOrders[Rep_ID],A895,tblCleanOrders[Year],B895,tblCleanOrders[Month],C895)</f>
        <v>4887.3500000000004</v>
      </c>
    </row>
    <row r="896" spans="1:4" ht="15" customHeight="1" x14ac:dyDescent="0.3">
      <c r="A896" s="25">
        <v>321790</v>
      </c>
      <c r="B896" s="25">
        <v>2016</v>
      </c>
      <c r="C896" s="25">
        <v>1</v>
      </c>
      <c r="D896" s="29">
        <f>SUMIFS(tblCleanOrders[Sales_USD],tblCleanOrders[Rep_ID],A896,tblCleanOrders[Year],B896,tblCleanOrders[Month],C896)</f>
        <v>3778.2</v>
      </c>
    </row>
    <row r="897" spans="1:4" ht="15" customHeight="1" x14ac:dyDescent="0.3">
      <c r="A897" s="25">
        <v>321790</v>
      </c>
      <c r="B897" s="25">
        <v>2016</v>
      </c>
      <c r="C897" s="25">
        <v>2</v>
      </c>
      <c r="D897" s="29">
        <f>SUMIFS(tblCleanOrders[Sales_USD],tblCleanOrders[Rep_ID],A897,tblCleanOrders[Year],B897,tblCleanOrders[Month],C897)</f>
        <v>3683.3500000000004</v>
      </c>
    </row>
    <row r="898" spans="1:4" ht="15" customHeight="1" x14ac:dyDescent="0.3">
      <c r="A898" s="25">
        <v>321790</v>
      </c>
      <c r="B898" s="25">
        <v>2016</v>
      </c>
      <c r="C898" s="25">
        <v>3</v>
      </c>
      <c r="D898" s="29">
        <f>SUMIFS(tblCleanOrders[Sales_USD],tblCleanOrders[Rep_ID],A898,tblCleanOrders[Year],B898,tblCleanOrders[Month],C898)</f>
        <v>4104.5</v>
      </c>
    </row>
    <row r="899" spans="1:4" ht="15" customHeight="1" x14ac:dyDescent="0.3">
      <c r="A899" s="25">
        <v>321790</v>
      </c>
      <c r="B899" s="25">
        <v>2016</v>
      </c>
      <c r="C899" s="25">
        <v>4</v>
      </c>
      <c r="D899" s="29">
        <f>SUMIFS(tblCleanOrders[Sales_USD],tblCleanOrders[Rep_ID],A899,tblCleanOrders[Year],B899,tblCleanOrders[Month],C899)</f>
        <v>3385.06</v>
      </c>
    </row>
    <row r="900" spans="1:4" ht="15" customHeight="1" x14ac:dyDescent="0.3">
      <c r="A900" s="25">
        <v>321790</v>
      </c>
      <c r="B900" s="25">
        <v>2016</v>
      </c>
      <c r="C900" s="25">
        <v>5</v>
      </c>
      <c r="D900" s="29">
        <f>SUMIFS(tblCleanOrders[Sales_USD],tblCleanOrders[Rep_ID],A900,tblCleanOrders[Year],B900,tblCleanOrders[Month],C900)</f>
        <v>4115.78</v>
      </c>
    </row>
    <row r="901" spans="1:4" ht="15" customHeight="1" x14ac:dyDescent="0.3">
      <c r="A901" s="25">
        <v>321790</v>
      </c>
      <c r="B901" s="25">
        <v>2016</v>
      </c>
      <c r="C901" s="25">
        <v>6</v>
      </c>
      <c r="D901" s="29">
        <f>SUMIFS(tblCleanOrders[Sales_USD],tblCleanOrders[Rep_ID],A901,tblCleanOrders[Year],B901,tblCleanOrders[Month],C901)</f>
        <v>3649.34</v>
      </c>
    </row>
    <row r="902" spans="1:4" ht="15" customHeight="1" x14ac:dyDescent="0.3">
      <c r="A902" s="25">
        <v>321790</v>
      </c>
      <c r="B902" s="25">
        <v>2016</v>
      </c>
      <c r="C902" s="25">
        <v>7</v>
      </c>
      <c r="D902" s="29">
        <f>SUMIFS(tblCleanOrders[Sales_USD],tblCleanOrders[Rep_ID],A902,tblCleanOrders[Year],B902,tblCleanOrders[Month],C902)</f>
        <v>3808.54</v>
      </c>
    </row>
    <row r="903" spans="1:4" ht="15" customHeight="1" x14ac:dyDescent="0.3">
      <c r="A903" s="25">
        <v>321790</v>
      </c>
      <c r="B903" s="25">
        <v>2016</v>
      </c>
      <c r="C903" s="25">
        <v>8</v>
      </c>
      <c r="D903" s="29">
        <f>SUMIFS(tblCleanOrders[Sales_USD],tblCleanOrders[Rep_ID],A903,tblCleanOrders[Year],B903,tblCleanOrders[Month],C903)</f>
        <v>4986.9399999999996</v>
      </c>
    </row>
    <row r="904" spans="1:4" ht="15" customHeight="1" x14ac:dyDescent="0.3">
      <c r="A904" s="25">
        <v>321790</v>
      </c>
      <c r="B904" s="25">
        <v>2016</v>
      </c>
      <c r="C904" s="25">
        <v>9</v>
      </c>
      <c r="D904" s="29">
        <f>SUMIFS(tblCleanOrders[Sales_USD],tblCleanOrders[Rep_ID],A904,tblCleanOrders[Year],B904,tblCleanOrders[Month],C904)</f>
        <v>4224.28</v>
      </c>
    </row>
    <row r="905" spans="1:4" ht="15" customHeight="1" x14ac:dyDescent="0.3">
      <c r="A905" s="25">
        <v>321790</v>
      </c>
      <c r="B905" s="25">
        <v>2016</v>
      </c>
      <c r="C905" s="25">
        <v>10</v>
      </c>
      <c r="D905" s="29">
        <f>SUMIFS(tblCleanOrders[Sales_USD],tblCleanOrders[Rep_ID],A905,tblCleanOrders[Year],B905,tblCleanOrders[Month],C905)</f>
        <v>5748.4400000000005</v>
      </c>
    </row>
    <row r="906" spans="1:4" ht="15" customHeight="1" x14ac:dyDescent="0.3">
      <c r="A906" s="25">
        <v>321790</v>
      </c>
      <c r="B906" s="25">
        <v>2016</v>
      </c>
      <c r="C906" s="25">
        <v>11</v>
      </c>
      <c r="D906" s="29">
        <f>SUMIFS(tblCleanOrders[Sales_USD],tblCleanOrders[Rep_ID],A906,tblCleanOrders[Year],B906,tblCleanOrders[Month],C906)</f>
        <v>4999.92</v>
      </c>
    </row>
    <row r="907" spans="1:4" ht="15" customHeight="1" x14ac:dyDescent="0.3">
      <c r="A907" s="25">
        <v>321790</v>
      </c>
      <c r="B907" s="25">
        <v>2016</v>
      </c>
      <c r="C907" s="25">
        <v>12</v>
      </c>
      <c r="D907" s="29">
        <f>SUMIFS(tblCleanOrders[Sales_USD],tblCleanOrders[Rep_ID],A907,tblCleanOrders[Year],B907,tblCleanOrders[Month],C907)</f>
        <v>4935.63</v>
      </c>
    </row>
    <row r="908" spans="1:4" ht="15" customHeight="1" x14ac:dyDescent="0.3">
      <c r="A908" s="25">
        <v>321800</v>
      </c>
      <c r="B908" s="25">
        <v>2013</v>
      </c>
      <c r="C908" s="25">
        <v>12</v>
      </c>
      <c r="D908" s="29">
        <f>SUMIFS(tblCleanOrders[Sales_USD],tblCleanOrders[Rep_ID],A908,tblCleanOrders[Year],B908,tblCleanOrders[Month],C908)</f>
        <v>8192.86</v>
      </c>
    </row>
    <row r="909" spans="1:4" ht="15" customHeight="1" x14ac:dyDescent="0.3">
      <c r="A909" s="25">
        <v>321800</v>
      </c>
      <c r="B909" s="25">
        <v>2014</v>
      </c>
      <c r="C909" s="25">
        <v>1</v>
      </c>
      <c r="D909" s="29">
        <f>SUMIFS(tblCleanOrders[Sales_USD],tblCleanOrders[Rep_ID],A909,tblCleanOrders[Year],B909,tblCleanOrders[Month],C909)</f>
        <v>7435.880000000001</v>
      </c>
    </row>
    <row r="910" spans="1:4" ht="15" customHeight="1" x14ac:dyDescent="0.3">
      <c r="A910" s="25">
        <v>321800</v>
      </c>
      <c r="B910" s="25">
        <v>2014</v>
      </c>
      <c r="C910" s="25">
        <v>2</v>
      </c>
      <c r="D910" s="29">
        <f>SUMIFS(tblCleanOrders[Sales_USD],tblCleanOrders[Rep_ID],A910,tblCleanOrders[Year],B910,tblCleanOrders[Month],C910)</f>
        <v>9392.17</v>
      </c>
    </row>
    <row r="911" spans="1:4" ht="15" customHeight="1" x14ac:dyDescent="0.3">
      <c r="A911" s="25">
        <v>321800</v>
      </c>
      <c r="B911" s="25">
        <v>2014</v>
      </c>
      <c r="C911" s="25">
        <v>3</v>
      </c>
      <c r="D911" s="29">
        <f>SUMIFS(tblCleanOrders[Sales_USD],tblCleanOrders[Rep_ID],A911,tblCleanOrders[Year],B911,tblCleanOrders[Month],C911)</f>
        <v>8973.59</v>
      </c>
    </row>
    <row r="912" spans="1:4" ht="15" customHeight="1" x14ac:dyDescent="0.3">
      <c r="A912" s="25">
        <v>321800</v>
      </c>
      <c r="B912" s="25">
        <v>2014</v>
      </c>
      <c r="C912" s="25">
        <v>4</v>
      </c>
      <c r="D912" s="29">
        <f>SUMIFS(tblCleanOrders[Sales_USD],tblCleanOrders[Rep_ID],A912,tblCleanOrders[Year],B912,tblCleanOrders[Month],C912)</f>
        <v>8292.92</v>
      </c>
    </row>
    <row r="913" spans="1:4" ht="15" customHeight="1" x14ac:dyDescent="0.3">
      <c r="A913" s="25">
        <v>321800</v>
      </c>
      <c r="B913" s="25">
        <v>2014</v>
      </c>
      <c r="C913" s="25">
        <v>5</v>
      </c>
      <c r="D913" s="29">
        <f>SUMIFS(tblCleanOrders[Sales_USD],tblCleanOrders[Rep_ID],A913,tblCleanOrders[Year],B913,tblCleanOrders[Month],C913)</f>
        <v>8818.3799999999992</v>
      </c>
    </row>
    <row r="914" spans="1:4" ht="15" customHeight="1" x14ac:dyDescent="0.3">
      <c r="A914" s="25">
        <v>321800</v>
      </c>
      <c r="B914" s="25">
        <v>2014</v>
      </c>
      <c r="C914" s="25">
        <v>6</v>
      </c>
      <c r="D914" s="29">
        <f>SUMIFS(tblCleanOrders[Sales_USD],tblCleanOrders[Rep_ID],A914,tblCleanOrders[Year],B914,tblCleanOrders[Month],C914)</f>
        <v>9083.880000000001</v>
      </c>
    </row>
    <row r="915" spans="1:4" ht="15" customHeight="1" x14ac:dyDescent="0.3">
      <c r="A915" s="25">
        <v>321800</v>
      </c>
      <c r="B915" s="25">
        <v>2014</v>
      </c>
      <c r="C915" s="25">
        <v>7</v>
      </c>
      <c r="D915" s="29">
        <f>SUMIFS(tblCleanOrders[Sales_USD],tblCleanOrders[Rep_ID],A915,tblCleanOrders[Year],B915,tblCleanOrders[Month],C915)</f>
        <v>12022.439999999999</v>
      </c>
    </row>
    <row r="916" spans="1:4" ht="15" customHeight="1" x14ac:dyDescent="0.3">
      <c r="A916" s="25">
        <v>321800</v>
      </c>
      <c r="B916" s="25">
        <v>2014</v>
      </c>
      <c r="C916" s="25">
        <v>8</v>
      </c>
      <c r="D916" s="29">
        <f>SUMIFS(tblCleanOrders[Sales_USD],tblCleanOrders[Rep_ID],A916,tblCleanOrders[Year],B916,tblCleanOrders[Month],C916)</f>
        <v>11960.54</v>
      </c>
    </row>
    <row r="917" spans="1:4" ht="15" customHeight="1" x14ac:dyDescent="0.3">
      <c r="A917" s="25">
        <v>321800</v>
      </c>
      <c r="B917" s="25">
        <v>2014</v>
      </c>
      <c r="C917" s="25">
        <v>9</v>
      </c>
      <c r="D917" s="29">
        <f>SUMIFS(tblCleanOrders[Sales_USD],tblCleanOrders[Rep_ID],A917,tblCleanOrders[Year],B917,tblCleanOrders[Month],C917)</f>
        <v>10585.2</v>
      </c>
    </row>
    <row r="918" spans="1:4" ht="15" customHeight="1" x14ac:dyDescent="0.3">
      <c r="A918" s="25">
        <v>321800</v>
      </c>
      <c r="B918" s="25">
        <v>2014</v>
      </c>
      <c r="C918" s="25">
        <v>10</v>
      </c>
      <c r="D918" s="29">
        <f>SUMIFS(tblCleanOrders[Sales_USD],tblCleanOrders[Rep_ID],A918,tblCleanOrders[Year],B918,tblCleanOrders[Month],C918)</f>
        <v>15132.9</v>
      </c>
    </row>
    <row r="919" spans="1:4" ht="15" customHeight="1" x14ac:dyDescent="0.3">
      <c r="A919" s="25">
        <v>321800</v>
      </c>
      <c r="B919" s="25">
        <v>2014</v>
      </c>
      <c r="C919" s="25">
        <v>11</v>
      </c>
      <c r="D919" s="29">
        <f>SUMIFS(tblCleanOrders[Sales_USD],tblCleanOrders[Rep_ID],A919,tblCleanOrders[Year],B919,tblCleanOrders[Month],C919)</f>
        <v>16535.29</v>
      </c>
    </row>
    <row r="920" spans="1:4" ht="15" customHeight="1" x14ac:dyDescent="0.3">
      <c r="A920" s="25">
        <v>321800</v>
      </c>
      <c r="B920" s="25">
        <v>2014</v>
      </c>
      <c r="C920" s="25">
        <v>12</v>
      </c>
      <c r="D920" s="29">
        <f>SUMIFS(tblCleanOrders[Sales_USD],tblCleanOrders[Rep_ID],A920,tblCleanOrders[Year],B920,tblCleanOrders[Month],C920)</f>
        <v>9404.42</v>
      </c>
    </row>
    <row r="921" spans="1:4" ht="15" customHeight="1" x14ac:dyDescent="0.3">
      <c r="A921" s="25">
        <v>321800</v>
      </c>
      <c r="B921" s="25">
        <v>2015</v>
      </c>
      <c r="C921" s="25">
        <v>1</v>
      </c>
      <c r="D921" s="29">
        <f>SUMIFS(tblCleanOrders[Sales_USD],tblCleanOrders[Rep_ID],A921,tblCleanOrders[Year],B921,tblCleanOrders[Month],C921)</f>
        <v>10264.17</v>
      </c>
    </row>
    <row r="922" spans="1:4" ht="15" customHeight="1" x14ac:dyDescent="0.3">
      <c r="A922" s="25">
        <v>321800</v>
      </c>
      <c r="B922" s="25">
        <v>2015</v>
      </c>
      <c r="C922" s="25">
        <v>2</v>
      </c>
      <c r="D922" s="29">
        <f>SUMIFS(tblCleanOrders[Sales_USD],tblCleanOrders[Rep_ID],A922,tblCleanOrders[Year],B922,tblCleanOrders[Month],C922)</f>
        <v>9764.84</v>
      </c>
    </row>
    <row r="923" spans="1:4" ht="15" customHeight="1" x14ac:dyDescent="0.3">
      <c r="A923" s="25">
        <v>321800</v>
      </c>
      <c r="B923" s="25">
        <v>2015</v>
      </c>
      <c r="C923" s="25">
        <v>3</v>
      </c>
      <c r="D923" s="29">
        <f>SUMIFS(tblCleanOrders[Sales_USD],tblCleanOrders[Rep_ID],A923,tblCleanOrders[Year],B923,tblCleanOrders[Month],C923)</f>
        <v>7519.1100000000006</v>
      </c>
    </row>
    <row r="924" spans="1:4" ht="15" customHeight="1" x14ac:dyDescent="0.3">
      <c r="A924" s="25">
        <v>321800</v>
      </c>
      <c r="B924" s="25">
        <v>2015</v>
      </c>
      <c r="C924" s="25">
        <v>4</v>
      </c>
      <c r="D924" s="29">
        <f>SUMIFS(tblCleanOrders[Sales_USD],tblCleanOrders[Rep_ID],A924,tblCleanOrders[Year],B924,tblCleanOrders[Month],C924)</f>
        <v>7176.82</v>
      </c>
    </row>
    <row r="925" spans="1:4" ht="15" customHeight="1" x14ac:dyDescent="0.3">
      <c r="A925" s="25">
        <v>321800</v>
      </c>
      <c r="B925" s="25">
        <v>2015</v>
      </c>
      <c r="C925" s="25">
        <v>5</v>
      </c>
      <c r="D925" s="29">
        <f>SUMIFS(tblCleanOrders[Sales_USD],tblCleanOrders[Rep_ID],A925,tblCleanOrders[Year],B925,tblCleanOrders[Month],C925)</f>
        <v>9801.83</v>
      </c>
    </row>
    <row r="926" spans="1:4" ht="15" customHeight="1" x14ac:dyDescent="0.3">
      <c r="A926" s="25">
        <v>321800</v>
      </c>
      <c r="B926" s="25">
        <v>2015</v>
      </c>
      <c r="C926" s="25">
        <v>6</v>
      </c>
      <c r="D926" s="29">
        <f>SUMIFS(tblCleanOrders[Sales_USD],tblCleanOrders[Rep_ID],A926,tblCleanOrders[Year],B926,tblCleanOrders[Month],C926)</f>
        <v>10081.15</v>
      </c>
    </row>
    <row r="927" spans="1:4" ht="15" customHeight="1" x14ac:dyDescent="0.3">
      <c r="A927" s="25">
        <v>321800</v>
      </c>
      <c r="B927" s="25">
        <v>2015</v>
      </c>
      <c r="C927" s="25">
        <v>7</v>
      </c>
      <c r="D927" s="29">
        <f>SUMIFS(tblCleanOrders[Sales_USD],tblCleanOrders[Rep_ID],A927,tblCleanOrders[Year],B927,tblCleanOrders[Month],C927)</f>
        <v>8869.69</v>
      </c>
    </row>
    <row r="928" spans="1:4" ht="15" customHeight="1" x14ac:dyDescent="0.3">
      <c r="A928" s="25">
        <v>321800</v>
      </c>
      <c r="B928" s="25">
        <v>2015</v>
      </c>
      <c r="C928" s="25">
        <v>8</v>
      </c>
      <c r="D928" s="29">
        <f>SUMIFS(tblCleanOrders[Sales_USD],tblCleanOrders[Rep_ID],A928,tblCleanOrders[Year],B928,tblCleanOrders[Month],C928)</f>
        <v>9515.39</v>
      </c>
    </row>
    <row r="929" spans="1:4" ht="15" customHeight="1" x14ac:dyDescent="0.3">
      <c r="A929" s="25">
        <v>321800</v>
      </c>
      <c r="B929" s="25">
        <v>2015</v>
      </c>
      <c r="C929" s="25">
        <v>9</v>
      </c>
      <c r="D929" s="29">
        <f>SUMIFS(tblCleanOrders[Sales_USD],tblCleanOrders[Rep_ID],A929,tblCleanOrders[Year],B929,tblCleanOrders[Month],C929)</f>
        <v>8554.5300000000007</v>
      </c>
    </row>
    <row r="930" spans="1:4" ht="15" customHeight="1" x14ac:dyDescent="0.3">
      <c r="A930" s="25">
        <v>321800</v>
      </c>
      <c r="B930" s="25">
        <v>2015</v>
      </c>
      <c r="C930" s="25">
        <v>10</v>
      </c>
      <c r="D930" s="29">
        <f>SUMIFS(tblCleanOrders[Sales_USD],tblCleanOrders[Rep_ID],A930,tblCleanOrders[Year],B930,tblCleanOrders[Month],C930)</f>
        <v>10418.09</v>
      </c>
    </row>
    <row r="931" spans="1:4" ht="15" customHeight="1" x14ac:dyDescent="0.3">
      <c r="A931" s="25">
        <v>321800</v>
      </c>
      <c r="B931" s="25">
        <v>2015</v>
      </c>
      <c r="C931" s="25">
        <v>11</v>
      </c>
      <c r="D931" s="29">
        <f>SUMIFS(tblCleanOrders[Sales_USD],tblCleanOrders[Rep_ID],A931,tblCleanOrders[Year],B931,tblCleanOrders[Month],C931)</f>
        <v>9834.18</v>
      </c>
    </row>
    <row r="932" spans="1:4" ht="15" customHeight="1" x14ac:dyDescent="0.3">
      <c r="A932" s="25">
        <v>321800</v>
      </c>
      <c r="B932" s="25">
        <v>2015</v>
      </c>
      <c r="C932" s="25">
        <v>12</v>
      </c>
      <c r="D932" s="29">
        <f>SUMIFS(tblCleanOrders[Sales_USD],tblCleanOrders[Rep_ID],A932,tblCleanOrders[Year],B932,tblCleanOrders[Month],C932)</f>
        <v>12945.04</v>
      </c>
    </row>
    <row r="933" spans="1:4" ht="15" customHeight="1" x14ac:dyDescent="0.3">
      <c r="A933" s="25">
        <v>321800</v>
      </c>
      <c r="B933" s="25">
        <v>2016</v>
      </c>
      <c r="C933" s="25">
        <v>1</v>
      </c>
      <c r="D933" s="29">
        <f>SUMIFS(tblCleanOrders[Sales_USD],tblCleanOrders[Rep_ID],A933,tblCleanOrders[Year],B933,tblCleanOrders[Month],C933)</f>
        <v>13937.5</v>
      </c>
    </row>
    <row r="934" spans="1:4" ht="15" customHeight="1" x14ac:dyDescent="0.3">
      <c r="A934" s="25">
        <v>321800</v>
      </c>
      <c r="B934" s="25">
        <v>2016</v>
      </c>
      <c r="C934" s="25">
        <v>2</v>
      </c>
      <c r="D934" s="29">
        <f>SUMIFS(tblCleanOrders[Sales_USD],tblCleanOrders[Rep_ID],A934,tblCleanOrders[Year],B934,tblCleanOrders[Month],C934)</f>
        <v>11927.220000000001</v>
      </c>
    </row>
    <row r="935" spans="1:4" ht="15" customHeight="1" x14ac:dyDescent="0.3">
      <c r="A935" s="25">
        <v>321800</v>
      </c>
      <c r="B935" s="25">
        <v>2016</v>
      </c>
      <c r="C935" s="25">
        <v>3</v>
      </c>
      <c r="D935" s="29">
        <f>SUMIFS(tblCleanOrders[Sales_USD],tblCleanOrders[Rep_ID],A935,tblCleanOrders[Year],B935,tblCleanOrders[Month],C935)</f>
        <v>16155.480000000003</v>
      </c>
    </row>
    <row r="936" spans="1:4" ht="15" customHeight="1" x14ac:dyDescent="0.3">
      <c r="A936" s="25">
        <v>321800</v>
      </c>
      <c r="B936" s="25">
        <v>2016</v>
      </c>
      <c r="C936" s="25">
        <v>4</v>
      </c>
      <c r="D936" s="29">
        <f>SUMIFS(tblCleanOrders[Sales_USD],tblCleanOrders[Rep_ID],A936,tblCleanOrders[Year],B936,tblCleanOrders[Month],C936)</f>
        <v>16211.980000000003</v>
      </c>
    </row>
    <row r="937" spans="1:4" ht="15" customHeight="1" x14ac:dyDescent="0.3">
      <c r="A937" s="25">
        <v>321800</v>
      </c>
      <c r="B937" s="25">
        <v>2016</v>
      </c>
      <c r="C937" s="25">
        <v>5</v>
      </c>
      <c r="D937" s="29">
        <f>SUMIFS(tblCleanOrders[Sales_USD],tblCleanOrders[Rep_ID],A937,tblCleanOrders[Year],B937,tblCleanOrders[Month],C937)</f>
        <v>19214.52</v>
      </c>
    </row>
    <row r="938" spans="1:4" ht="15" customHeight="1" x14ac:dyDescent="0.3">
      <c r="A938" s="25">
        <v>321800</v>
      </c>
      <c r="B938" s="25">
        <v>2016</v>
      </c>
      <c r="C938" s="25">
        <v>6</v>
      </c>
      <c r="D938" s="29">
        <f>SUMIFS(tblCleanOrders[Sales_USD],tblCleanOrders[Rep_ID],A938,tblCleanOrders[Year],B938,tblCleanOrders[Month],C938)</f>
        <v>17025.510000000002</v>
      </c>
    </row>
    <row r="939" spans="1:4" ht="15" customHeight="1" x14ac:dyDescent="0.3">
      <c r="A939" s="25">
        <v>321800</v>
      </c>
      <c r="B939" s="25">
        <v>2016</v>
      </c>
      <c r="C939" s="25">
        <v>7</v>
      </c>
      <c r="D939" s="29">
        <f>SUMIFS(tblCleanOrders[Sales_USD],tblCleanOrders[Rep_ID],A939,tblCleanOrders[Year],B939,tblCleanOrders[Month],C939)</f>
        <v>18085.370000000003</v>
      </c>
    </row>
    <row r="940" spans="1:4" ht="15" customHeight="1" x14ac:dyDescent="0.3">
      <c r="A940" s="25">
        <v>321800</v>
      </c>
      <c r="B940" s="25">
        <v>2016</v>
      </c>
      <c r="C940" s="25">
        <v>8</v>
      </c>
      <c r="D940" s="29">
        <f>SUMIFS(tblCleanOrders[Sales_USD],tblCleanOrders[Rep_ID],A940,tblCleanOrders[Year],B940,tblCleanOrders[Month],C940)</f>
        <v>25356.27</v>
      </c>
    </row>
    <row r="941" spans="1:4" ht="15" customHeight="1" x14ac:dyDescent="0.3">
      <c r="A941" s="25">
        <v>321800</v>
      </c>
      <c r="B941" s="25">
        <v>2016</v>
      </c>
      <c r="C941" s="25">
        <v>9</v>
      </c>
      <c r="D941" s="29">
        <f>SUMIFS(tblCleanOrders[Sales_USD],tblCleanOrders[Rep_ID],A941,tblCleanOrders[Year],B941,tblCleanOrders[Month],C941)</f>
        <v>21814.07</v>
      </c>
    </row>
    <row r="942" spans="1:4" ht="15" customHeight="1" x14ac:dyDescent="0.3">
      <c r="A942" s="25">
        <v>321800</v>
      </c>
      <c r="B942" s="25">
        <v>2016</v>
      </c>
      <c r="C942" s="25">
        <v>10</v>
      </c>
      <c r="D942" s="29">
        <f>SUMIFS(tblCleanOrders[Sales_USD],tblCleanOrders[Rep_ID],A942,tblCleanOrders[Year],B942,tblCleanOrders[Month],C942)</f>
        <v>22819.559999999998</v>
      </c>
    </row>
    <row r="943" spans="1:4" ht="15" customHeight="1" x14ac:dyDescent="0.3">
      <c r="A943" s="25">
        <v>321800</v>
      </c>
      <c r="B943" s="25">
        <v>2016</v>
      </c>
      <c r="C943" s="25">
        <v>11</v>
      </c>
      <c r="D943" s="29">
        <f>SUMIFS(tblCleanOrders[Sales_USD],tblCleanOrders[Rep_ID],A943,tblCleanOrders[Year],B943,tblCleanOrders[Month],C943)</f>
        <v>24935.9</v>
      </c>
    </row>
    <row r="944" spans="1:4" ht="15" customHeight="1" x14ac:dyDescent="0.3">
      <c r="A944" s="25">
        <v>321800</v>
      </c>
      <c r="B944" s="25">
        <v>2016</v>
      </c>
      <c r="C944" s="25">
        <v>12</v>
      </c>
      <c r="D944" s="29">
        <f>SUMIFS(tblCleanOrders[Sales_USD],tblCleanOrders[Rep_ID],A944,tblCleanOrders[Year],B944,tblCleanOrders[Month],C944)</f>
        <v>44048.65</v>
      </c>
    </row>
    <row r="945" spans="1:4" ht="15" customHeight="1" x14ac:dyDescent="0.3">
      <c r="A945" s="25">
        <v>321800</v>
      </c>
      <c r="B945" s="25">
        <v>2017</v>
      </c>
      <c r="C945" s="25">
        <v>1</v>
      </c>
      <c r="D945" s="29">
        <f>SUMIFS(tblCleanOrders[Sales_USD],tblCleanOrders[Rep_ID],A945,tblCleanOrders[Year],B945,tblCleanOrders[Month],C945)</f>
        <v>4363.58</v>
      </c>
    </row>
    <row r="946" spans="1:4" ht="15" customHeight="1" x14ac:dyDescent="0.3">
      <c r="A946" s="25">
        <v>321810</v>
      </c>
      <c r="B946" s="25">
        <v>2013</v>
      </c>
      <c r="C946" s="25">
        <v>12</v>
      </c>
      <c r="D946" s="29">
        <f>SUMIFS(tblCleanOrders[Sales_USD],tblCleanOrders[Rep_ID],A946,tblCleanOrders[Year],B946,tblCleanOrders[Month],C946)</f>
        <v>7929.7199999999993</v>
      </c>
    </row>
    <row r="947" spans="1:4" ht="15" customHeight="1" x14ac:dyDescent="0.3">
      <c r="A947" s="25">
        <v>321810</v>
      </c>
      <c r="B947" s="25">
        <v>2014</v>
      </c>
      <c r="C947" s="25">
        <v>1</v>
      </c>
      <c r="D947" s="29">
        <f>SUMIFS(tblCleanOrders[Sales_USD],tblCleanOrders[Rep_ID],A947,tblCleanOrders[Year],B947,tblCleanOrders[Month],C947)</f>
        <v>8841.6899999999987</v>
      </c>
    </row>
    <row r="948" spans="1:4" ht="15" customHeight="1" x14ac:dyDescent="0.3">
      <c r="A948" s="25">
        <v>321810</v>
      </c>
      <c r="B948" s="25">
        <v>2014</v>
      </c>
      <c r="C948" s="25">
        <v>2</v>
      </c>
      <c r="D948" s="29">
        <f>SUMIFS(tblCleanOrders[Sales_USD],tblCleanOrders[Rep_ID],A948,tblCleanOrders[Year],B948,tblCleanOrders[Month],C948)</f>
        <v>7998.8099999999995</v>
      </c>
    </row>
    <row r="949" spans="1:4" ht="15" customHeight="1" x14ac:dyDescent="0.3">
      <c r="A949" s="25">
        <v>321810</v>
      </c>
      <c r="B949" s="25">
        <v>2014</v>
      </c>
      <c r="C949" s="25">
        <v>3</v>
      </c>
      <c r="D949" s="29">
        <f>SUMIFS(tblCleanOrders[Sales_USD],tblCleanOrders[Rep_ID],A949,tblCleanOrders[Year],B949,tblCleanOrders[Month],C949)</f>
        <v>7995.1799999999994</v>
      </c>
    </row>
    <row r="950" spans="1:4" ht="15" customHeight="1" x14ac:dyDescent="0.3">
      <c r="A950" s="25">
        <v>321810</v>
      </c>
      <c r="B950" s="25">
        <v>2014</v>
      </c>
      <c r="C950" s="25">
        <v>4</v>
      </c>
      <c r="D950" s="29">
        <f>SUMIFS(tblCleanOrders[Sales_USD],tblCleanOrders[Rep_ID],A950,tblCleanOrders[Year],B950,tblCleanOrders[Month],C950)</f>
        <v>8164.68</v>
      </c>
    </row>
    <row r="951" spans="1:4" ht="15" customHeight="1" x14ac:dyDescent="0.3">
      <c r="A951" s="25">
        <v>321810</v>
      </c>
      <c r="B951" s="25">
        <v>2014</v>
      </c>
      <c r="C951" s="25">
        <v>5</v>
      </c>
      <c r="D951" s="29">
        <f>SUMIFS(tblCleanOrders[Sales_USD],tblCleanOrders[Rep_ID],A951,tblCleanOrders[Year],B951,tblCleanOrders[Month],C951)</f>
        <v>9822.3900000000012</v>
      </c>
    </row>
    <row r="952" spans="1:4" ht="15" customHeight="1" x14ac:dyDescent="0.3">
      <c r="A952" s="25">
        <v>321810</v>
      </c>
      <c r="B952" s="25">
        <v>2014</v>
      </c>
      <c r="C952" s="25">
        <v>6</v>
      </c>
      <c r="D952" s="29">
        <f>SUMIFS(tblCleanOrders[Sales_USD],tblCleanOrders[Rep_ID],A952,tblCleanOrders[Year],B952,tblCleanOrders[Month],C952)</f>
        <v>12434.599999999999</v>
      </c>
    </row>
    <row r="953" spans="1:4" ht="15" customHeight="1" x14ac:dyDescent="0.3">
      <c r="A953" s="25">
        <v>321810</v>
      </c>
      <c r="B953" s="25">
        <v>2014</v>
      </c>
      <c r="C953" s="25">
        <v>7</v>
      </c>
      <c r="D953" s="29">
        <f>SUMIFS(tblCleanOrders[Sales_USD],tblCleanOrders[Rep_ID],A953,tblCleanOrders[Year],B953,tblCleanOrders[Month],C953)</f>
        <v>8660.52</v>
      </c>
    </row>
    <row r="954" spans="1:4" ht="15" customHeight="1" x14ac:dyDescent="0.3">
      <c r="A954" s="25">
        <v>321810</v>
      </c>
      <c r="B954" s="25">
        <v>2014</v>
      </c>
      <c r="C954" s="25">
        <v>8</v>
      </c>
      <c r="D954" s="29">
        <f>SUMIFS(tblCleanOrders[Sales_USD],tblCleanOrders[Rep_ID],A954,tblCleanOrders[Year],B954,tblCleanOrders[Month],C954)</f>
        <v>13241.119999999999</v>
      </c>
    </row>
    <row r="955" spans="1:4" ht="15" customHeight="1" x14ac:dyDescent="0.3">
      <c r="A955" s="25">
        <v>321810</v>
      </c>
      <c r="B955" s="25">
        <v>2014</v>
      </c>
      <c r="C955" s="25">
        <v>9</v>
      </c>
      <c r="D955" s="29">
        <f>SUMIFS(tblCleanOrders[Sales_USD],tblCleanOrders[Rep_ID],A955,tblCleanOrders[Year],B955,tblCleanOrders[Month],C955)</f>
        <v>6147.6900000000005</v>
      </c>
    </row>
    <row r="956" spans="1:4" ht="15" customHeight="1" x14ac:dyDescent="0.3">
      <c r="A956" s="25">
        <v>321810</v>
      </c>
      <c r="B956" s="25">
        <v>2014</v>
      </c>
      <c r="C956" s="25">
        <v>10</v>
      </c>
      <c r="D956" s="29">
        <f>SUMIFS(tblCleanOrders[Sales_USD],tblCleanOrders[Rep_ID],A956,tblCleanOrders[Year],B956,tblCleanOrders[Month],C956)</f>
        <v>26008.6</v>
      </c>
    </row>
    <row r="957" spans="1:4" ht="15" customHeight="1" x14ac:dyDescent="0.3">
      <c r="A957" s="25">
        <v>321810</v>
      </c>
      <c r="B957" s="25">
        <v>2014</v>
      </c>
      <c r="C957" s="25">
        <v>11</v>
      </c>
      <c r="D957" s="29">
        <f>SUMIFS(tblCleanOrders[Sales_USD],tblCleanOrders[Rep_ID],A957,tblCleanOrders[Year],B957,tblCleanOrders[Month],C957)</f>
        <v>8172.4500000000007</v>
      </c>
    </row>
    <row r="958" spans="1:4" ht="15" customHeight="1" x14ac:dyDescent="0.3">
      <c r="A958" s="25">
        <v>321810</v>
      </c>
      <c r="B958" s="25">
        <v>2014</v>
      </c>
      <c r="C958" s="25">
        <v>12</v>
      </c>
      <c r="D958" s="29">
        <f>SUMIFS(tblCleanOrders[Sales_USD],tblCleanOrders[Rep_ID],A958,tblCleanOrders[Year],B958,tblCleanOrders[Month],C958)</f>
        <v>7842.6999999999989</v>
      </c>
    </row>
    <row r="959" spans="1:4" ht="15" customHeight="1" x14ac:dyDescent="0.3">
      <c r="A959" s="25">
        <v>321810</v>
      </c>
      <c r="B959" s="25">
        <v>2015</v>
      </c>
      <c r="C959" s="25">
        <v>1</v>
      </c>
      <c r="D959" s="29">
        <f>SUMIFS(tblCleanOrders[Sales_USD],tblCleanOrders[Rep_ID],A959,tblCleanOrders[Year],B959,tblCleanOrders[Month],C959)</f>
        <v>8018.67</v>
      </c>
    </row>
    <row r="960" spans="1:4" ht="15" customHeight="1" x14ac:dyDescent="0.3">
      <c r="A960" s="25">
        <v>321810</v>
      </c>
      <c r="B960" s="25">
        <v>2015</v>
      </c>
      <c r="C960" s="25">
        <v>2</v>
      </c>
      <c r="D960" s="29">
        <f>SUMIFS(tblCleanOrders[Sales_USD],tblCleanOrders[Rep_ID],A960,tblCleanOrders[Year],B960,tblCleanOrders[Month],C960)</f>
        <v>8624.41</v>
      </c>
    </row>
    <row r="961" spans="1:4" ht="15" customHeight="1" x14ac:dyDescent="0.3">
      <c r="A961" s="25">
        <v>321810</v>
      </c>
      <c r="B961" s="25">
        <v>2015</v>
      </c>
      <c r="C961" s="25">
        <v>3</v>
      </c>
      <c r="D961" s="29">
        <f>SUMIFS(tblCleanOrders[Sales_USD],tblCleanOrders[Rep_ID],A961,tblCleanOrders[Year],B961,tblCleanOrders[Month],C961)</f>
        <v>8279.4700000000012</v>
      </c>
    </row>
    <row r="962" spans="1:4" ht="15" customHeight="1" x14ac:dyDescent="0.3">
      <c r="A962" s="25">
        <v>321810</v>
      </c>
      <c r="B962" s="25">
        <v>2015</v>
      </c>
      <c r="C962" s="25">
        <v>4</v>
      </c>
      <c r="D962" s="29">
        <f>SUMIFS(tblCleanOrders[Sales_USD],tblCleanOrders[Rep_ID],A962,tblCleanOrders[Year],B962,tblCleanOrders[Month],C962)</f>
        <v>8362.36</v>
      </c>
    </row>
    <row r="963" spans="1:4" ht="15" customHeight="1" x14ac:dyDescent="0.3">
      <c r="A963" s="25">
        <v>321810</v>
      </c>
      <c r="B963" s="25">
        <v>2015</v>
      </c>
      <c r="C963" s="25">
        <v>5</v>
      </c>
      <c r="D963" s="29">
        <f>SUMIFS(tblCleanOrders[Sales_USD],tblCleanOrders[Rep_ID],A963,tblCleanOrders[Year],B963,tblCleanOrders[Month],C963)</f>
        <v>11240.2</v>
      </c>
    </row>
    <row r="964" spans="1:4" ht="15" customHeight="1" x14ac:dyDescent="0.3">
      <c r="A964" s="25">
        <v>321810</v>
      </c>
      <c r="B964" s="25">
        <v>2015</v>
      </c>
      <c r="C964" s="25">
        <v>6</v>
      </c>
      <c r="D964" s="29">
        <f>SUMIFS(tblCleanOrders[Sales_USD],tblCleanOrders[Rep_ID],A964,tblCleanOrders[Year],B964,tblCleanOrders[Month],C964)</f>
        <v>7867.06</v>
      </c>
    </row>
    <row r="965" spans="1:4" ht="15" customHeight="1" x14ac:dyDescent="0.3">
      <c r="A965" s="25">
        <v>321810</v>
      </c>
      <c r="B965" s="25">
        <v>2015</v>
      </c>
      <c r="C965" s="25">
        <v>7</v>
      </c>
      <c r="D965" s="29">
        <f>SUMIFS(tblCleanOrders[Sales_USD],tblCleanOrders[Rep_ID],A965,tblCleanOrders[Year],B965,tblCleanOrders[Month],C965)</f>
        <v>8695.5600000000013</v>
      </c>
    </row>
    <row r="966" spans="1:4" ht="15" customHeight="1" x14ac:dyDescent="0.3">
      <c r="A966" s="25">
        <v>321810</v>
      </c>
      <c r="B966" s="25">
        <v>2015</v>
      </c>
      <c r="C966" s="25">
        <v>8</v>
      </c>
      <c r="D966" s="29">
        <f>SUMIFS(tblCleanOrders[Sales_USD],tblCleanOrders[Rep_ID],A966,tblCleanOrders[Year],B966,tblCleanOrders[Month],C966)</f>
        <v>8656.01</v>
      </c>
    </row>
    <row r="967" spans="1:4" ht="15" customHeight="1" x14ac:dyDescent="0.3">
      <c r="A967" s="25">
        <v>321810</v>
      </c>
      <c r="B967" s="25">
        <v>2015</v>
      </c>
      <c r="C967" s="25">
        <v>9</v>
      </c>
      <c r="D967" s="29">
        <f>SUMIFS(tblCleanOrders[Sales_USD],tblCleanOrders[Rep_ID],A967,tblCleanOrders[Year],B967,tblCleanOrders[Month],C967)</f>
        <v>8220.17</v>
      </c>
    </row>
    <row r="968" spans="1:4" ht="15" customHeight="1" x14ac:dyDescent="0.3">
      <c r="A968" s="25">
        <v>321810</v>
      </c>
      <c r="B968" s="25">
        <v>2015</v>
      </c>
      <c r="C968" s="25">
        <v>10</v>
      </c>
      <c r="D968" s="29">
        <f>SUMIFS(tblCleanOrders[Sales_USD],tblCleanOrders[Rep_ID],A968,tblCleanOrders[Year],B968,tblCleanOrders[Month],C968)</f>
        <v>7070.13</v>
      </c>
    </row>
    <row r="969" spans="1:4" ht="15" customHeight="1" x14ac:dyDescent="0.3">
      <c r="A969" s="25">
        <v>321810</v>
      </c>
      <c r="B969" s="25">
        <v>2015</v>
      </c>
      <c r="C969" s="25">
        <v>11</v>
      </c>
      <c r="D969" s="29">
        <f>SUMIFS(tblCleanOrders[Sales_USD],tblCleanOrders[Rep_ID],A969,tblCleanOrders[Year],B969,tblCleanOrders[Month],C969)</f>
        <v>5483.8</v>
      </c>
    </row>
    <row r="970" spans="1:4" ht="15" customHeight="1" x14ac:dyDescent="0.3">
      <c r="A970" s="25">
        <v>321810</v>
      </c>
      <c r="B970" s="25">
        <v>2015</v>
      </c>
      <c r="C970" s="25">
        <v>12</v>
      </c>
      <c r="D970" s="29">
        <f>SUMIFS(tblCleanOrders[Sales_USD],tblCleanOrders[Rep_ID],A970,tblCleanOrders[Year],B970,tblCleanOrders[Month],C970)</f>
        <v>15950.330000000002</v>
      </c>
    </row>
    <row r="971" spans="1:4" ht="15" customHeight="1" x14ac:dyDescent="0.3">
      <c r="A971" s="25">
        <v>321810</v>
      </c>
      <c r="B971" s="25">
        <v>2016</v>
      </c>
      <c r="C971" s="25">
        <v>1</v>
      </c>
      <c r="D971" s="29">
        <f>SUMIFS(tblCleanOrders[Sales_USD],tblCleanOrders[Rep_ID],A971,tblCleanOrders[Year],B971,tblCleanOrders[Month],C971)</f>
        <v>11297.27</v>
      </c>
    </row>
    <row r="972" spans="1:4" ht="15" customHeight="1" x14ac:dyDescent="0.3">
      <c r="A972" s="25">
        <v>321810</v>
      </c>
      <c r="B972" s="25">
        <v>2016</v>
      </c>
      <c r="C972" s="25">
        <v>2</v>
      </c>
      <c r="D972" s="29">
        <f>SUMIFS(tblCleanOrders[Sales_USD],tblCleanOrders[Rep_ID],A972,tblCleanOrders[Year],B972,tblCleanOrders[Month],C972)</f>
        <v>11644.57</v>
      </c>
    </row>
    <row r="973" spans="1:4" ht="15" customHeight="1" x14ac:dyDescent="0.3">
      <c r="A973" s="25">
        <v>321810</v>
      </c>
      <c r="B973" s="25">
        <v>2016</v>
      </c>
      <c r="C973" s="25">
        <v>3</v>
      </c>
      <c r="D973" s="29">
        <f>SUMIFS(tblCleanOrders[Sales_USD],tblCleanOrders[Rep_ID],A973,tblCleanOrders[Year],B973,tblCleanOrders[Month],C973)</f>
        <v>16346.11</v>
      </c>
    </row>
    <row r="974" spans="1:4" ht="15" customHeight="1" x14ac:dyDescent="0.3">
      <c r="A974" s="25">
        <v>321810</v>
      </c>
      <c r="B974" s="25">
        <v>2016</v>
      </c>
      <c r="C974" s="25">
        <v>4</v>
      </c>
      <c r="D974" s="29">
        <f>SUMIFS(tblCleanOrders[Sales_USD],tblCleanOrders[Rep_ID],A974,tblCleanOrders[Year],B974,tblCleanOrders[Month],C974)</f>
        <v>14672.55</v>
      </c>
    </row>
    <row r="975" spans="1:4" ht="15" customHeight="1" x14ac:dyDescent="0.3">
      <c r="A975" s="25">
        <v>321810</v>
      </c>
      <c r="B975" s="25">
        <v>2016</v>
      </c>
      <c r="C975" s="25">
        <v>5</v>
      </c>
      <c r="D975" s="29">
        <f>SUMIFS(tblCleanOrders[Sales_USD],tblCleanOrders[Rep_ID],A975,tblCleanOrders[Year],B975,tblCleanOrders[Month],C975)</f>
        <v>19003.23</v>
      </c>
    </row>
    <row r="976" spans="1:4" ht="15" customHeight="1" x14ac:dyDescent="0.3">
      <c r="A976" s="25">
        <v>321810</v>
      </c>
      <c r="B976" s="25">
        <v>2016</v>
      </c>
      <c r="C976" s="25">
        <v>6</v>
      </c>
      <c r="D976" s="29">
        <f>SUMIFS(tblCleanOrders[Sales_USD],tblCleanOrders[Rep_ID],A976,tblCleanOrders[Year],B976,tblCleanOrders[Month],C976)</f>
        <v>25238.670000000002</v>
      </c>
    </row>
    <row r="977" spans="1:4" ht="15" customHeight="1" x14ac:dyDescent="0.3">
      <c r="A977" s="25">
        <v>321810</v>
      </c>
      <c r="B977" s="25">
        <v>2016</v>
      </c>
      <c r="C977" s="25">
        <v>7</v>
      </c>
      <c r="D977" s="29">
        <f>SUMIFS(tblCleanOrders[Sales_USD],tblCleanOrders[Rep_ID],A977,tblCleanOrders[Year],B977,tblCleanOrders[Month],C977)</f>
        <v>20104.05</v>
      </c>
    </row>
    <row r="978" spans="1:4" ht="15" customHeight="1" x14ac:dyDescent="0.3">
      <c r="A978" s="25">
        <v>321810</v>
      </c>
      <c r="B978" s="25">
        <v>2016</v>
      </c>
      <c r="C978" s="25">
        <v>8</v>
      </c>
      <c r="D978" s="29">
        <f>SUMIFS(tblCleanOrders[Sales_USD],tblCleanOrders[Rep_ID],A978,tblCleanOrders[Year],B978,tblCleanOrders[Month],C978)</f>
        <v>29573.05</v>
      </c>
    </row>
    <row r="979" spans="1:4" ht="15" customHeight="1" x14ac:dyDescent="0.3">
      <c r="A979" s="25">
        <v>321810</v>
      </c>
      <c r="B979" s="25">
        <v>2016</v>
      </c>
      <c r="C979" s="25">
        <v>9</v>
      </c>
      <c r="D979" s="29">
        <f>SUMIFS(tblCleanOrders[Sales_USD],tblCleanOrders[Rep_ID],A979,tblCleanOrders[Year],B979,tblCleanOrders[Month],C979)</f>
        <v>23869.809999999998</v>
      </c>
    </row>
    <row r="980" spans="1:4" ht="15" customHeight="1" x14ac:dyDescent="0.3">
      <c r="A980" s="25">
        <v>321810</v>
      </c>
      <c r="B980" s="25">
        <v>2016</v>
      </c>
      <c r="C980" s="25">
        <v>10</v>
      </c>
      <c r="D980" s="29">
        <f>SUMIFS(tblCleanOrders[Sales_USD],tblCleanOrders[Rep_ID],A980,tblCleanOrders[Year],B980,tblCleanOrders[Month],C980)</f>
        <v>20939.399999999998</v>
      </c>
    </row>
    <row r="981" spans="1:4" ht="15" customHeight="1" x14ac:dyDescent="0.3">
      <c r="A981" s="25">
        <v>321810</v>
      </c>
      <c r="B981" s="25">
        <v>2016</v>
      </c>
      <c r="C981" s="25">
        <v>11</v>
      </c>
      <c r="D981" s="29">
        <f>SUMIFS(tblCleanOrders[Sales_USD],tblCleanOrders[Rep_ID],A981,tblCleanOrders[Year],B981,tblCleanOrders[Month],C981)</f>
        <v>20714.339999999997</v>
      </c>
    </row>
    <row r="982" spans="1:4" ht="15" customHeight="1" x14ac:dyDescent="0.3">
      <c r="A982" s="25">
        <v>321810</v>
      </c>
      <c r="B982" s="25">
        <v>2016</v>
      </c>
      <c r="C982" s="25">
        <v>12</v>
      </c>
      <c r="D982" s="29">
        <f>SUMIFS(tblCleanOrders[Sales_USD],tblCleanOrders[Rep_ID],A982,tblCleanOrders[Year],B982,tblCleanOrders[Month],C982)</f>
        <v>20391.350000000002</v>
      </c>
    </row>
    <row r="983" spans="1:4" ht="15" customHeight="1" x14ac:dyDescent="0.3">
      <c r="A983" s="25">
        <v>321810</v>
      </c>
      <c r="B983" s="25">
        <v>2017</v>
      </c>
      <c r="C983" s="25">
        <v>1</v>
      </c>
      <c r="D983" s="29">
        <f>SUMIFS(tblCleanOrders[Sales_USD],tblCleanOrders[Rep_ID],A983,tblCleanOrders[Year],B983,tblCleanOrders[Month],C983)</f>
        <v>849.36</v>
      </c>
    </row>
    <row r="984" spans="1:4" ht="15" customHeight="1" x14ac:dyDescent="0.3">
      <c r="A984" s="25">
        <v>321820</v>
      </c>
      <c r="B984" s="25">
        <v>2013</v>
      </c>
      <c r="C984" s="25">
        <v>12</v>
      </c>
      <c r="D984" s="29">
        <f>SUMIFS(tblCleanOrders[Sales_USD],tblCleanOrders[Rep_ID],A984,tblCleanOrders[Year],B984,tblCleanOrders[Month],C984)</f>
        <v>2646.77</v>
      </c>
    </row>
    <row r="985" spans="1:4" ht="15" customHeight="1" x14ac:dyDescent="0.3">
      <c r="A985" s="25">
        <v>321820</v>
      </c>
      <c r="B985" s="25">
        <v>2014</v>
      </c>
      <c r="C985" s="25">
        <v>1</v>
      </c>
      <c r="D985" s="29">
        <f>SUMIFS(tblCleanOrders[Sales_USD],tblCleanOrders[Rep_ID],A985,tblCleanOrders[Year],B985,tblCleanOrders[Month],C985)</f>
        <v>2785.98</v>
      </c>
    </row>
    <row r="986" spans="1:4" ht="15" customHeight="1" x14ac:dyDescent="0.3">
      <c r="A986" s="25">
        <v>321820</v>
      </c>
      <c r="B986" s="25">
        <v>2014</v>
      </c>
      <c r="C986" s="25">
        <v>2</v>
      </c>
      <c r="D986" s="29">
        <f>SUMIFS(tblCleanOrders[Sales_USD],tblCleanOrders[Rep_ID],A986,tblCleanOrders[Year],B986,tblCleanOrders[Month],C986)</f>
        <v>2921.28</v>
      </c>
    </row>
    <row r="987" spans="1:4" ht="15" customHeight="1" x14ac:dyDescent="0.3">
      <c r="A987" s="25">
        <v>321820</v>
      </c>
      <c r="B987" s="25">
        <v>2014</v>
      </c>
      <c r="C987" s="25">
        <v>3</v>
      </c>
      <c r="D987" s="29">
        <f>SUMIFS(tblCleanOrders[Sales_USD],tblCleanOrders[Rep_ID],A987,tblCleanOrders[Year],B987,tblCleanOrders[Month],C987)</f>
        <v>2819.35</v>
      </c>
    </row>
    <row r="988" spans="1:4" ht="15" customHeight="1" x14ac:dyDescent="0.3">
      <c r="A988" s="25">
        <v>321820</v>
      </c>
      <c r="B988" s="25">
        <v>2014</v>
      </c>
      <c r="C988" s="25">
        <v>4</v>
      </c>
      <c r="D988" s="29">
        <f>SUMIFS(tblCleanOrders[Sales_USD],tblCleanOrders[Rep_ID],A988,tblCleanOrders[Year],B988,tblCleanOrders[Month],C988)</f>
        <v>5249.7000000000007</v>
      </c>
    </row>
    <row r="989" spans="1:4" ht="15" customHeight="1" x14ac:dyDescent="0.3">
      <c r="A989" s="25">
        <v>321820</v>
      </c>
      <c r="B989" s="25">
        <v>2014</v>
      </c>
      <c r="C989" s="25">
        <v>5</v>
      </c>
      <c r="D989" s="29">
        <f>SUMIFS(tblCleanOrders[Sales_USD],tblCleanOrders[Rep_ID],A989,tblCleanOrders[Year],B989,tblCleanOrders[Month],C989)</f>
        <v>2629.32</v>
      </c>
    </row>
    <row r="990" spans="1:4" ht="15" customHeight="1" x14ac:dyDescent="0.3">
      <c r="A990" s="25">
        <v>321820</v>
      </c>
      <c r="B990" s="25">
        <v>2014</v>
      </c>
      <c r="C990" s="25">
        <v>6</v>
      </c>
      <c r="D990" s="29">
        <f>SUMIFS(tblCleanOrders[Sales_USD],tblCleanOrders[Rep_ID],A990,tblCleanOrders[Year],B990,tblCleanOrders[Month],C990)</f>
        <v>2764.19</v>
      </c>
    </row>
    <row r="991" spans="1:4" ht="15" customHeight="1" x14ac:dyDescent="0.3">
      <c r="A991" s="25">
        <v>321820</v>
      </c>
      <c r="B991" s="25">
        <v>2014</v>
      </c>
      <c r="C991" s="25">
        <v>7</v>
      </c>
      <c r="D991" s="29">
        <f>SUMIFS(tblCleanOrders[Sales_USD],tblCleanOrders[Rep_ID],A991,tblCleanOrders[Year],B991,tblCleanOrders[Month],C991)</f>
        <v>2672.98</v>
      </c>
    </row>
    <row r="992" spans="1:4" ht="15" customHeight="1" x14ac:dyDescent="0.3">
      <c r="A992" s="25">
        <v>321820</v>
      </c>
      <c r="B992" s="25">
        <v>2014</v>
      </c>
      <c r="C992" s="25">
        <v>8</v>
      </c>
      <c r="D992" s="29">
        <f>SUMIFS(tblCleanOrders[Sales_USD],tblCleanOrders[Rep_ID],A992,tblCleanOrders[Year],B992,tblCleanOrders[Month],C992)</f>
        <v>2058.42</v>
      </c>
    </row>
    <row r="993" spans="1:4" ht="15" customHeight="1" x14ac:dyDescent="0.3">
      <c r="A993" s="25">
        <v>321820</v>
      </c>
      <c r="B993" s="25">
        <v>2014</v>
      </c>
      <c r="C993" s="25">
        <v>9</v>
      </c>
      <c r="D993" s="29">
        <f>SUMIFS(tblCleanOrders[Sales_USD],tblCleanOrders[Rep_ID],A993,tblCleanOrders[Year],B993,tblCleanOrders[Month],C993)</f>
        <v>2588.7199999999998</v>
      </c>
    </row>
    <row r="994" spans="1:4" ht="15" customHeight="1" x14ac:dyDescent="0.3">
      <c r="A994" s="25">
        <v>321820</v>
      </c>
      <c r="B994" s="25">
        <v>2014</v>
      </c>
      <c r="C994" s="25">
        <v>10</v>
      </c>
      <c r="D994" s="29">
        <f>SUMIFS(tblCleanOrders[Sales_USD],tblCleanOrders[Rep_ID],A994,tblCleanOrders[Year],B994,tblCleanOrders[Month],C994)</f>
        <v>3040.51</v>
      </c>
    </row>
    <row r="995" spans="1:4" ht="15" customHeight="1" x14ac:dyDescent="0.3">
      <c r="A995" s="25">
        <v>321820</v>
      </c>
      <c r="B995" s="25">
        <v>2014</v>
      </c>
      <c r="C995" s="25">
        <v>11</v>
      </c>
      <c r="D995" s="29">
        <f>SUMIFS(tblCleanOrders[Sales_USD],tblCleanOrders[Rep_ID],A995,tblCleanOrders[Year],B995,tblCleanOrders[Month],C995)</f>
        <v>2709.15</v>
      </c>
    </row>
    <row r="996" spans="1:4" ht="15" customHeight="1" x14ac:dyDescent="0.3">
      <c r="A996" s="25">
        <v>321820</v>
      </c>
      <c r="B996" s="25">
        <v>2014</v>
      </c>
      <c r="C996" s="25">
        <v>12</v>
      </c>
      <c r="D996" s="29">
        <f>SUMIFS(tblCleanOrders[Sales_USD],tblCleanOrders[Rep_ID],A996,tblCleanOrders[Year],B996,tblCleanOrders[Month],C996)</f>
        <v>2800.96</v>
      </c>
    </row>
    <row r="997" spans="1:4" ht="15" customHeight="1" x14ac:dyDescent="0.3">
      <c r="A997" s="25">
        <v>321820</v>
      </c>
      <c r="B997" s="25">
        <v>2015</v>
      </c>
      <c r="C997" s="25">
        <v>1</v>
      </c>
      <c r="D997" s="29">
        <f>SUMIFS(tblCleanOrders[Sales_USD],tblCleanOrders[Rep_ID],A997,tblCleanOrders[Year],B997,tblCleanOrders[Month],C997)</f>
        <v>2749.51</v>
      </c>
    </row>
    <row r="998" spans="1:4" ht="15" customHeight="1" x14ac:dyDescent="0.3">
      <c r="A998" s="25">
        <v>321820</v>
      </c>
      <c r="B998" s="25">
        <v>2015</v>
      </c>
      <c r="C998" s="25">
        <v>2</v>
      </c>
      <c r="D998" s="29">
        <f>SUMIFS(tblCleanOrders[Sales_USD],tblCleanOrders[Rep_ID],A998,tblCleanOrders[Year],B998,tblCleanOrders[Month],C998)</f>
        <v>5621.25</v>
      </c>
    </row>
    <row r="999" spans="1:4" ht="15" customHeight="1" x14ac:dyDescent="0.3">
      <c r="A999" s="25">
        <v>321820</v>
      </c>
      <c r="B999" s="25">
        <v>2015</v>
      </c>
      <c r="C999" s="25">
        <v>3</v>
      </c>
      <c r="D999" s="29">
        <f>SUMIFS(tblCleanOrders[Sales_USD],tblCleanOrders[Rep_ID],A999,tblCleanOrders[Year],B999,tblCleanOrders[Month],C999)</f>
        <v>6559.43</v>
      </c>
    </row>
    <row r="1000" spans="1:4" ht="15" customHeight="1" x14ac:dyDescent="0.3">
      <c r="A1000" s="25">
        <v>321820</v>
      </c>
      <c r="B1000" s="25">
        <v>2015</v>
      </c>
      <c r="C1000" s="25">
        <v>4</v>
      </c>
      <c r="D1000" s="29">
        <f>SUMIFS(tblCleanOrders[Sales_USD],tblCleanOrders[Rep_ID],A1000,tblCleanOrders[Year],B1000,tblCleanOrders[Month],C1000)</f>
        <v>5325.28</v>
      </c>
    </row>
    <row r="1001" spans="1:4" ht="15" customHeight="1" x14ac:dyDescent="0.3">
      <c r="A1001" s="25">
        <v>321820</v>
      </c>
      <c r="B1001" s="25">
        <v>2015</v>
      </c>
      <c r="C1001" s="25">
        <v>5</v>
      </c>
      <c r="D1001" s="29">
        <f>SUMIFS(tblCleanOrders[Sales_USD],tblCleanOrders[Rep_ID],A1001,tblCleanOrders[Year],B1001,tblCleanOrders[Month],C1001)</f>
        <v>5008.74</v>
      </c>
    </row>
    <row r="1002" spans="1:4" ht="15" customHeight="1" x14ac:dyDescent="0.3">
      <c r="A1002" s="25">
        <v>321820</v>
      </c>
      <c r="B1002" s="25">
        <v>2015</v>
      </c>
      <c r="C1002" s="25">
        <v>6</v>
      </c>
      <c r="D1002" s="29">
        <f>SUMIFS(tblCleanOrders[Sales_USD],tblCleanOrders[Rep_ID],A1002,tblCleanOrders[Year],B1002,tblCleanOrders[Month],C1002)</f>
        <v>4809.8600000000006</v>
      </c>
    </row>
    <row r="1003" spans="1:4" ht="15" customHeight="1" x14ac:dyDescent="0.3">
      <c r="A1003" s="25">
        <v>321820</v>
      </c>
      <c r="B1003" s="25">
        <v>2015</v>
      </c>
      <c r="C1003" s="25">
        <v>7</v>
      </c>
      <c r="D1003" s="29">
        <f>SUMIFS(tblCleanOrders[Sales_USD],tblCleanOrders[Rep_ID],A1003,tblCleanOrders[Year],B1003,tblCleanOrders[Month],C1003)</f>
        <v>5615.84</v>
      </c>
    </row>
    <row r="1004" spans="1:4" ht="15" customHeight="1" x14ac:dyDescent="0.3">
      <c r="A1004" s="25">
        <v>321820</v>
      </c>
      <c r="B1004" s="25">
        <v>2015</v>
      </c>
      <c r="C1004" s="25">
        <v>8</v>
      </c>
      <c r="D1004" s="29">
        <f>SUMIFS(tblCleanOrders[Sales_USD],tblCleanOrders[Rep_ID],A1004,tblCleanOrders[Year],B1004,tblCleanOrders[Month],C1004)</f>
        <v>5086.25</v>
      </c>
    </row>
    <row r="1005" spans="1:4" ht="15" customHeight="1" x14ac:dyDescent="0.3">
      <c r="A1005" s="25">
        <v>321820</v>
      </c>
      <c r="B1005" s="25">
        <v>2015</v>
      </c>
      <c r="C1005" s="25">
        <v>9</v>
      </c>
      <c r="D1005" s="29">
        <f>SUMIFS(tblCleanOrders[Sales_USD],tblCleanOrders[Rep_ID],A1005,tblCleanOrders[Year],B1005,tblCleanOrders[Month],C1005)</f>
        <v>7156.5999999999995</v>
      </c>
    </row>
    <row r="1006" spans="1:4" ht="15" customHeight="1" x14ac:dyDescent="0.3">
      <c r="A1006" s="25">
        <v>321820</v>
      </c>
      <c r="B1006" s="25">
        <v>2015</v>
      </c>
      <c r="C1006" s="25">
        <v>10</v>
      </c>
      <c r="D1006" s="29">
        <f>SUMIFS(tblCleanOrders[Sales_USD],tblCleanOrders[Rep_ID],A1006,tblCleanOrders[Year],B1006,tblCleanOrders[Month],C1006)</f>
        <v>13792.949999999999</v>
      </c>
    </row>
    <row r="1007" spans="1:4" ht="15" customHeight="1" x14ac:dyDescent="0.3">
      <c r="A1007" s="25">
        <v>321820</v>
      </c>
      <c r="B1007" s="25">
        <v>2015</v>
      </c>
      <c r="C1007" s="25">
        <v>11</v>
      </c>
      <c r="D1007" s="29">
        <f>SUMIFS(tblCleanOrders[Sales_USD],tblCleanOrders[Rep_ID],A1007,tblCleanOrders[Year],B1007,tblCleanOrders[Month],C1007)</f>
        <v>10511.1</v>
      </c>
    </row>
    <row r="1008" spans="1:4" ht="15" customHeight="1" x14ac:dyDescent="0.3">
      <c r="A1008" s="25">
        <v>321820</v>
      </c>
      <c r="B1008" s="25">
        <v>2015</v>
      </c>
      <c r="C1008" s="25">
        <v>12</v>
      </c>
      <c r="D1008" s="29">
        <f>SUMIFS(tblCleanOrders[Sales_USD],tblCleanOrders[Rep_ID],A1008,tblCleanOrders[Year],B1008,tblCleanOrders[Month],C1008)</f>
        <v>4128.79</v>
      </c>
    </row>
    <row r="1009" spans="1:4" ht="15" customHeight="1" x14ac:dyDescent="0.3">
      <c r="A1009" s="25">
        <v>321820</v>
      </c>
      <c r="B1009" s="25">
        <v>2016</v>
      </c>
      <c r="C1009" s="25">
        <v>1</v>
      </c>
      <c r="D1009" s="29">
        <f>SUMIFS(tblCleanOrders[Sales_USD],tblCleanOrders[Rep_ID],A1009,tblCleanOrders[Year],B1009,tblCleanOrders[Month],C1009)</f>
        <v>6678.25</v>
      </c>
    </row>
    <row r="1010" spans="1:4" ht="15" customHeight="1" x14ac:dyDescent="0.3">
      <c r="A1010" s="25">
        <v>321820</v>
      </c>
      <c r="B1010" s="25">
        <v>2016</v>
      </c>
      <c r="C1010" s="25">
        <v>2</v>
      </c>
      <c r="D1010" s="29">
        <f>SUMIFS(tblCleanOrders[Sales_USD],tblCleanOrders[Rep_ID],A1010,tblCleanOrders[Year],B1010,tblCleanOrders[Month],C1010)</f>
        <v>6037.55</v>
      </c>
    </row>
    <row r="1011" spans="1:4" ht="15" customHeight="1" x14ac:dyDescent="0.3">
      <c r="A1011" s="25">
        <v>321820</v>
      </c>
      <c r="B1011" s="25">
        <v>2016</v>
      </c>
      <c r="C1011" s="25">
        <v>3</v>
      </c>
      <c r="D1011" s="29">
        <f>SUMIFS(tblCleanOrders[Sales_USD],tblCleanOrders[Rep_ID],A1011,tblCleanOrders[Year],B1011,tblCleanOrders[Month],C1011)</f>
        <v>7479.19</v>
      </c>
    </row>
    <row r="1012" spans="1:4" ht="15" customHeight="1" x14ac:dyDescent="0.3">
      <c r="A1012" s="25">
        <v>321820</v>
      </c>
      <c r="B1012" s="25">
        <v>2016</v>
      </c>
      <c r="C1012" s="25">
        <v>4</v>
      </c>
      <c r="D1012" s="29">
        <f>SUMIFS(tblCleanOrders[Sales_USD],tblCleanOrders[Rep_ID],A1012,tblCleanOrders[Year],B1012,tblCleanOrders[Month],C1012)</f>
        <v>11362.519999999999</v>
      </c>
    </row>
    <row r="1013" spans="1:4" ht="15" customHeight="1" x14ac:dyDescent="0.3">
      <c r="A1013" s="25">
        <v>321820</v>
      </c>
      <c r="B1013" s="25">
        <v>2016</v>
      </c>
      <c r="C1013" s="25">
        <v>5</v>
      </c>
      <c r="D1013" s="29">
        <f>SUMIFS(tblCleanOrders[Sales_USD],tblCleanOrders[Rep_ID],A1013,tblCleanOrders[Year],B1013,tblCleanOrders[Month],C1013)</f>
        <v>12268.06</v>
      </c>
    </row>
    <row r="1014" spans="1:4" ht="15" customHeight="1" x14ac:dyDescent="0.3">
      <c r="A1014" s="25">
        <v>321820</v>
      </c>
      <c r="B1014" s="25">
        <v>2016</v>
      </c>
      <c r="C1014" s="25">
        <v>6</v>
      </c>
      <c r="D1014" s="29">
        <f>SUMIFS(tblCleanOrders[Sales_USD],tblCleanOrders[Rep_ID],A1014,tblCleanOrders[Year],B1014,tblCleanOrders[Month],C1014)</f>
        <v>28135.25</v>
      </c>
    </row>
    <row r="1015" spans="1:4" ht="15" customHeight="1" x14ac:dyDescent="0.3">
      <c r="A1015" s="25">
        <v>321820</v>
      </c>
      <c r="B1015" s="25">
        <v>2016</v>
      </c>
      <c r="C1015" s="25">
        <v>7</v>
      </c>
      <c r="D1015" s="29">
        <f>SUMIFS(tblCleanOrders[Sales_USD],tblCleanOrders[Rep_ID],A1015,tblCleanOrders[Year],B1015,tblCleanOrders[Month],C1015)</f>
        <v>15651.46</v>
      </c>
    </row>
    <row r="1016" spans="1:4" ht="15" customHeight="1" x14ac:dyDescent="0.3">
      <c r="A1016" s="25">
        <v>321820</v>
      </c>
      <c r="B1016" s="25">
        <v>2016</v>
      </c>
      <c r="C1016" s="25">
        <v>8</v>
      </c>
      <c r="D1016" s="29">
        <f>SUMIFS(tblCleanOrders[Sales_USD],tblCleanOrders[Rep_ID],A1016,tblCleanOrders[Year],B1016,tblCleanOrders[Month],C1016)</f>
        <v>18694.260000000002</v>
      </c>
    </row>
    <row r="1017" spans="1:4" ht="15" customHeight="1" x14ac:dyDescent="0.3">
      <c r="A1017" s="25">
        <v>321820</v>
      </c>
      <c r="B1017" s="25">
        <v>2016</v>
      </c>
      <c r="C1017" s="25">
        <v>9</v>
      </c>
      <c r="D1017" s="29">
        <f>SUMIFS(tblCleanOrders[Sales_USD],tblCleanOrders[Rep_ID],A1017,tblCleanOrders[Year],B1017,tblCleanOrders[Month],C1017)</f>
        <v>15917.609999999999</v>
      </c>
    </row>
    <row r="1018" spans="1:4" ht="15" customHeight="1" x14ac:dyDescent="0.3">
      <c r="A1018" s="25">
        <v>321820</v>
      </c>
      <c r="B1018" s="25">
        <v>2016</v>
      </c>
      <c r="C1018" s="25">
        <v>10</v>
      </c>
      <c r="D1018" s="29">
        <f>SUMIFS(tblCleanOrders[Sales_USD],tblCleanOrders[Rep_ID],A1018,tblCleanOrders[Year],B1018,tblCleanOrders[Month],C1018)</f>
        <v>15945.18</v>
      </c>
    </row>
    <row r="1019" spans="1:4" ht="15" customHeight="1" x14ac:dyDescent="0.3">
      <c r="A1019" s="25">
        <v>321820</v>
      </c>
      <c r="B1019" s="25">
        <v>2016</v>
      </c>
      <c r="C1019" s="25">
        <v>11</v>
      </c>
      <c r="D1019" s="29">
        <f>SUMIFS(tblCleanOrders[Sales_USD],tblCleanOrders[Rep_ID],A1019,tblCleanOrders[Year],B1019,tblCleanOrders[Month],C1019)</f>
        <v>20291.760000000002</v>
      </c>
    </row>
    <row r="1020" spans="1:4" ht="15" customHeight="1" x14ac:dyDescent="0.3">
      <c r="A1020" s="25">
        <v>321820</v>
      </c>
      <c r="B1020" s="25">
        <v>2016</v>
      </c>
      <c r="C1020" s="25">
        <v>12</v>
      </c>
      <c r="D1020" s="29">
        <f>SUMIFS(tblCleanOrders[Sales_USD],tblCleanOrders[Rep_ID],A1020,tblCleanOrders[Year],B1020,tblCleanOrders[Month],C1020)</f>
        <v>14975.54</v>
      </c>
    </row>
    <row r="1021" spans="1:4" ht="15" customHeight="1" x14ac:dyDescent="0.3">
      <c r="A1021" s="25">
        <v>321830</v>
      </c>
      <c r="B1021" s="25">
        <v>2013</v>
      </c>
      <c r="C1021" s="25">
        <v>12</v>
      </c>
      <c r="D1021" s="29">
        <f>SUMIFS(tblCleanOrders[Sales_USD],tblCleanOrders[Rep_ID],A1021,tblCleanOrders[Year],B1021,tblCleanOrders[Month],C1021)</f>
        <v>9182.7999999999993</v>
      </c>
    </row>
    <row r="1022" spans="1:4" ht="15" customHeight="1" x14ac:dyDescent="0.3">
      <c r="A1022" s="25">
        <v>321830</v>
      </c>
      <c r="B1022" s="25">
        <v>2014</v>
      </c>
      <c r="C1022" s="25">
        <v>1</v>
      </c>
      <c r="D1022" s="29">
        <f>SUMIFS(tblCleanOrders[Sales_USD],tblCleanOrders[Rep_ID],A1022,tblCleanOrders[Year],B1022,tblCleanOrders[Month],C1022)</f>
        <v>9533.130000000001</v>
      </c>
    </row>
    <row r="1023" spans="1:4" ht="15" customHeight="1" x14ac:dyDescent="0.3">
      <c r="A1023" s="25">
        <v>321830</v>
      </c>
      <c r="B1023" s="25">
        <v>2014</v>
      </c>
      <c r="C1023" s="25">
        <v>2</v>
      </c>
      <c r="D1023" s="29">
        <f>SUMIFS(tblCleanOrders[Sales_USD],tblCleanOrders[Rep_ID],A1023,tblCleanOrders[Year],B1023,tblCleanOrders[Month],C1023)</f>
        <v>11563.49</v>
      </c>
    </row>
    <row r="1024" spans="1:4" ht="15" customHeight="1" x14ac:dyDescent="0.3">
      <c r="A1024" s="25">
        <v>321830</v>
      </c>
      <c r="B1024" s="25">
        <v>2014</v>
      </c>
      <c r="C1024" s="25">
        <v>3</v>
      </c>
      <c r="D1024" s="29">
        <f>SUMIFS(tblCleanOrders[Sales_USD],tblCleanOrders[Rep_ID],A1024,tblCleanOrders[Year],B1024,tblCleanOrders[Month],C1024)</f>
        <v>9953.39</v>
      </c>
    </row>
    <row r="1025" spans="1:4" ht="15" customHeight="1" x14ac:dyDescent="0.3">
      <c r="A1025" s="25">
        <v>321830</v>
      </c>
      <c r="B1025" s="25">
        <v>2014</v>
      </c>
      <c r="C1025" s="25">
        <v>4</v>
      </c>
      <c r="D1025" s="29">
        <f>SUMIFS(tblCleanOrders[Sales_USD],tblCleanOrders[Rep_ID],A1025,tblCleanOrders[Year],B1025,tblCleanOrders[Month],C1025)</f>
        <v>8626.01</v>
      </c>
    </row>
    <row r="1026" spans="1:4" ht="15" customHeight="1" x14ac:dyDescent="0.3">
      <c r="A1026" s="25">
        <v>321830</v>
      </c>
      <c r="B1026" s="25">
        <v>2014</v>
      </c>
      <c r="C1026" s="25">
        <v>5</v>
      </c>
      <c r="D1026" s="29">
        <f>SUMIFS(tblCleanOrders[Sales_USD],tblCleanOrders[Rep_ID],A1026,tblCleanOrders[Year],B1026,tblCleanOrders[Month],C1026)</f>
        <v>10888.9</v>
      </c>
    </row>
    <row r="1027" spans="1:4" ht="15" customHeight="1" x14ac:dyDescent="0.3">
      <c r="A1027" s="25">
        <v>321830</v>
      </c>
      <c r="B1027" s="25">
        <v>2014</v>
      </c>
      <c r="C1027" s="25">
        <v>6</v>
      </c>
      <c r="D1027" s="29">
        <f>SUMIFS(tblCleanOrders[Sales_USD],tblCleanOrders[Rep_ID],A1027,tblCleanOrders[Year],B1027,tblCleanOrders[Month],C1027)</f>
        <v>9396.91</v>
      </c>
    </row>
    <row r="1028" spans="1:4" ht="15" customHeight="1" x14ac:dyDescent="0.3">
      <c r="A1028" s="25">
        <v>321830</v>
      </c>
      <c r="B1028" s="25">
        <v>2014</v>
      </c>
      <c r="C1028" s="25">
        <v>7</v>
      </c>
      <c r="D1028" s="29">
        <f>SUMIFS(tblCleanOrders[Sales_USD],tblCleanOrders[Rep_ID],A1028,tblCleanOrders[Year],B1028,tblCleanOrders[Month],C1028)</f>
        <v>9008.42</v>
      </c>
    </row>
    <row r="1029" spans="1:4" ht="15" customHeight="1" x14ac:dyDescent="0.3">
      <c r="A1029" s="25">
        <v>321830</v>
      </c>
      <c r="B1029" s="25">
        <v>2014</v>
      </c>
      <c r="C1029" s="25">
        <v>8</v>
      </c>
      <c r="D1029" s="29">
        <f>SUMIFS(tblCleanOrders[Sales_USD],tblCleanOrders[Rep_ID],A1029,tblCleanOrders[Year],B1029,tblCleanOrders[Month],C1029)</f>
        <v>9285.83</v>
      </c>
    </row>
    <row r="1030" spans="1:4" ht="15" customHeight="1" x14ac:dyDescent="0.3">
      <c r="A1030" s="25">
        <v>321830</v>
      </c>
      <c r="B1030" s="25">
        <v>2014</v>
      </c>
      <c r="C1030" s="25">
        <v>9</v>
      </c>
      <c r="D1030" s="29">
        <f>SUMIFS(tblCleanOrders[Sales_USD],tblCleanOrders[Rep_ID],A1030,tblCleanOrders[Year],B1030,tblCleanOrders[Month],C1030)</f>
        <v>7953.1999999999989</v>
      </c>
    </row>
    <row r="1031" spans="1:4" ht="15" customHeight="1" x14ac:dyDescent="0.3">
      <c r="A1031" s="25">
        <v>321830</v>
      </c>
      <c r="B1031" s="25">
        <v>2014</v>
      </c>
      <c r="C1031" s="25">
        <v>10</v>
      </c>
      <c r="D1031" s="29">
        <f>SUMIFS(tblCleanOrders[Sales_USD],tblCleanOrders[Rep_ID],A1031,tblCleanOrders[Year],B1031,tblCleanOrders[Month],C1031)</f>
        <v>8753.5399999999991</v>
      </c>
    </row>
    <row r="1032" spans="1:4" ht="15" customHeight="1" x14ac:dyDescent="0.3">
      <c r="A1032" s="25">
        <v>321830</v>
      </c>
      <c r="B1032" s="25">
        <v>2014</v>
      </c>
      <c r="C1032" s="25">
        <v>11</v>
      </c>
      <c r="D1032" s="29">
        <f>SUMIFS(tblCleanOrders[Sales_USD],tblCleanOrders[Rep_ID],A1032,tblCleanOrders[Year],B1032,tblCleanOrders[Month],C1032)</f>
        <v>9360.52</v>
      </c>
    </row>
    <row r="1033" spans="1:4" ht="15" customHeight="1" x14ac:dyDescent="0.3">
      <c r="A1033" s="25">
        <v>321830</v>
      </c>
      <c r="B1033" s="25">
        <v>2014</v>
      </c>
      <c r="C1033" s="25">
        <v>12</v>
      </c>
      <c r="D1033" s="29">
        <f>SUMIFS(tblCleanOrders[Sales_USD],tblCleanOrders[Rep_ID],A1033,tblCleanOrders[Year],B1033,tblCleanOrders[Month],C1033)</f>
        <v>10692.32</v>
      </c>
    </row>
    <row r="1034" spans="1:4" ht="15" customHeight="1" x14ac:dyDescent="0.3">
      <c r="A1034" s="25">
        <v>321830</v>
      </c>
      <c r="B1034" s="25">
        <v>2015</v>
      </c>
      <c r="C1034" s="25">
        <v>1</v>
      </c>
      <c r="D1034" s="29">
        <f>SUMIFS(tblCleanOrders[Sales_USD],tblCleanOrders[Rep_ID],A1034,tblCleanOrders[Year],B1034,tblCleanOrders[Month],C1034)</f>
        <v>11044.400000000001</v>
      </c>
    </row>
    <row r="1035" spans="1:4" ht="15" customHeight="1" x14ac:dyDescent="0.3">
      <c r="A1035" s="25">
        <v>321830</v>
      </c>
      <c r="B1035" s="25">
        <v>2015</v>
      </c>
      <c r="C1035" s="25">
        <v>2</v>
      </c>
      <c r="D1035" s="29">
        <f>SUMIFS(tblCleanOrders[Sales_USD],tblCleanOrders[Rep_ID],A1035,tblCleanOrders[Year],B1035,tblCleanOrders[Month],C1035)</f>
        <v>5676.27</v>
      </c>
    </row>
    <row r="1036" spans="1:4" ht="15" customHeight="1" x14ac:dyDescent="0.3">
      <c r="A1036" s="25">
        <v>321830</v>
      </c>
      <c r="B1036" s="25">
        <v>2015</v>
      </c>
      <c r="C1036" s="25">
        <v>3</v>
      </c>
      <c r="D1036" s="29">
        <f>SUMIFS(tblCleanOrders[Sales_USD],tblCleanOrders[Rep_ID],A1036,tblCleanOrders[Year],B1036,tblCleanOrders[Month],C1036)</f>
        <v>13797.71</v>
      </c>
    </row>
    <row r="1037" spans="1:4" ht="15" customHeight="1" x14ac:dyDescent="0.3">
      <c r="A1037" s="25">
        <v>321830</v>
      </c>
      <c r="B1037" s="25">
        <v>2015</v>
      </c>
      <c r="C1037" s="25">
        <v>4</v>
      </c>
      <c r="D1037" s="29">
        <f>SUMIFS(tblCleanOrders[Sales_USD],tblCleanOrders[Rep_ID],A1037,tblCleanOrders[Year],B1037,tblCleanOrders[Month],C1037)</f>
        <v>11203.53</v>
      </c>
    </row>
    <row r="1038" spans="1:4" ht="15" customHeight="1" x14ac:dyDescent="0.3">
      <c r="A1038" s="25">
        <v>321830</v>
      </c>
      <c r="B1038" s="25">
        <v>2015</v>
      </c>
      <c r="C1038" s="25">
        <v>5</v>
      </c>
      <c r="D1038" s="29">
        <f>SUMIFS(tblCleanOrders[Sales_USD],tblCleanOrders[Rep_ID],A1038,tblCleanOrders[Year],B1038,tblCleanOrders[Month],C1038)</f>
        <v>8061.4299999999994</v>
      </c>
    </row>
    <row r="1039" spans="1:4" ht="15" customHeight="1" x14ac:dyDescent="0.3">
      <c r="A1039" s="25">
        <v>321830</v>
      </c>
      <c r="B1039" s="25">
        <v>2015</v>
      </c>
      <c r="C1039" s="25">
        <v>6</v>
      </c>
      <c r="D1039" s="29">
        <f>SUMIFS(tblCleanOrders[Sales_USD],tblCleanOrders[Rep_ID],A1039,tblCleanOrders[Year],B1039,tblCleanOrders[Month],C1039)</f>
        <v>6921.65</v>
      </c>
    </row>
    <row r="1040" spans="1:4" ht="15" customHeight="1" x14ac:dyDescent="0.3">
      <c r="A1040" s="25">
        <v>321830</v>
      </c>
      <c r="B1040" s="25">
        <v>2015</v>
      </c>
      <c r="C1040" s="25">
        <v>7</v>
      </c>
      <c r="D1040" s="29">
        <f>SUMIFS(tblCleanOrders[Sales_USD],tblCleanOrders[Rep_ID],A1040,tblCleanOrders[Year],B1040,tblCleanOrders[Month],C1040)</f>
        <v>6062.67</v>
      </c>
    </row>
    <row r="1041" spans="1:4" ht="15" customHeight="1" x14ac:dyDescent="0.3">
      <c r="A1041" s="25">
        <v>321830</v>
      </c>
      <c r="B1041" s="25">
        <v>2015</v>
      </c>
      <c r="C1041" s="25">
        <v>8</v>
      </c>
      <c r="D1041" s="29">
        <f>SUMIFS(tblCleanOrders[Sales_USD],tblCleanOrders[Rep_ID],A1041,tblCleanOrders[Year],B1041,tblCleanOrders[Month],C1041)</f>
        <v>4893.33</v>
      </c>
    </row>
    <row r="1042" spans="1:4" ht="15" customHeight="1" x14ac:dyDescent="0.3">
      <c r="A1042" s="25">
        <v>321830</v>
      </c>
      <c r="B1042" s="25">
        <v>2015</v>
      </c>
      <c r="C1042" s="25">
        <v>9</v>
      </c>
      <c r="D1042" s="29">
        <f>SUMIFS(tblCleanOrders[Sales_USD],tblCleanOrders[Rep_ID],A1042,tblCleanOrders[Year],B1042,tblCleanOrders[Month],C1042)</f>
        <v>5942.7</v>
      </c>
    </row>
    <row r="1043" spans="1:4" ht="15" customHeight="1" x14ac:dyDescent="0.3">
      <c r="A1043" s="25">
        <v>321830</v>
      </c>
      <c r="B1043" s="25">
        <v>2015</v>
      </c>
      <c r="C1043" s="25">
        <v>10</v>
      </c>
      <c r="D1043" s="29">
        <f>SUMIFS(tblCleanOrders[Sales_USD],tblCleanOrders[Rep_ID],A1043,tblCleanOrders[Year],B1043,tblCleanOrders[Month],C1043)</f>
        <v>5403.6900000000005</v>
      </c>
    </row>
    <row r="1044" spans="1:4" ht="15" customHeight="1" x14ac:dyDescent="0.3">
      <c r="A1044" s="25">
        <v>321830</v>
      </c>
      <c r="B1044" s="25">
        <v>2015</v>
      </c>
      <c r="C1044" s="25">
        <v>11</v>
      </c>
      <c r="D1044" s="29">
        <f>SUMIFS(tblCleanOrders[Sales_USD],tblCleanOrders[Rep_ID],A1044,tblCleanOrders[Year],B1044,tblCleanOrders[Month],C1044)</f>
        <v>6116.65</v>
      </c>
    </row>
    <row r="1045" spans="1:4" ht="15" customHeight="1" x14ac:dyDescent="0.3">
      <c r="A1045" s="25">
        <v>321830</v>
      </c>
      <c r="B1045" s="25">
        <v>2015</v>
      </c>
      <c r="C1045" s="25">
        <v>12</v>
      </c>
      <c r="D1045" s="29">
        <f>SUMIFS(tblCleanOrders[Sales_USD],tblCleanOrders[Rep_ID],A1045,tblCleanOrders[Year],B1045,tblCleanOrders[Month],C1045)</f>
        <v>2771.66</v>
      </c>
    </row>
    <row r="1046" spans="1:4" ht="15" customHeight="1" x14ac:dyDescent="0.3">
      <c r="A1046" s="25">
        <v>321830</v>
      </c>
      <c r="B1046" s="25">
        <v>2016</v>
      </c>
      <c r="C1046" s="25">
        <v>1</v>
      </c>
      <c r="D1046" s="29">
        <f>SUMIFS(tblCleanOrders[Sales_USD],tblCleanOrders[Rep_ID],A1046,tblCleanOrders[Year],B1046,tblCleanOrders[Month],C1046)</f>
        <v>3570.31</v>
      </c>
    </row>
    <row r="1047" spans="1:4" ht="15" customHeight="1" x14ac:dyDescent="0.3">
      <c r="A1047" s="25">
        <v>321830</v>
      </c>
      <c r="B1047" s="25">
        <v>2016</v>
      </c>
      <c r="C1047" s="25">
        <v>2</v>
      </c>
      <c r="D1047" s="29">
        <f>SUMIFS(tblCleanOrders[Sales_USD],tblCleanOrders[Rep_ID],A1047,tblCleanOrders[Year],B1047,tblCleanOrders[Month],C1047)</f>
        <v>4905.04</v>
      </c>
    </row>
    <row r="1048" spans="1:4" ht="15" customHeight="1" x14ac:dyDescent="0.3">
      <c r="A1048" s="25">
        <v>321830</v>
      </c>
      <c r="B1048" s="25">
        <v>2016</v>
      </c>
      <c r="C1048" s="25">
        <v>3</v>
      </c>
      <c r="D1048" s="29">
        <f>SUMIFS(tblCleanOrders[Sales_USD],tblCleanOrders[Rep_ID],A1048,tblCleanOrders[Year],B1048,tblCleanOrders[Month],C1048)</f>
        <v>4845.07</v>
      </c>
    </row>
    <row r="1049" spans="1:4" ht="15" customHeight="1" x14ac:dyDescent="0.3">
      <c r="A1049" s="25">
        <v>321830</v>
      </c>
      <c r="B1049" s="25">
        <v>2016</v>
      </c>
      <c r="C1049" s="25">
        <v>4</v>
      </c>
      <c r="D1049" s="29">
        <f>SUMIFS(tblCleanOrders[Sales_USD],tblCleanOrders[Rep_ID],A1049,tblCleanOrders[Year],B1049,tblCleanOrders[Month],C1049)</f>
        <v>7571.02</v>
      </c>
    </row>
    <row r="1050" spans="1:4" ht="15" customHeight="1" x14ac:dyDescent="0.3">
      <c r="A1050" s="25">
        <v>321830</v>
      </c>
      <c r="B1050" s="25">
        <v>2016</v>
      </c>
      <c r="C1050" s="25">
        <v>5</v>
      </c>
      <c r="D1050" s="29">
        <f>SUMIFS(tblCleanOrders[Sales_USD],tblCleanOrders[Rep_ID],A1050,tblCleanOrders[Year],B1050,tblCleanOrders[Month],C1050)</f>
        <v>6334.25</v>
      </c>
    </row>
    <row r="1051" spans="1:4" ht="15" customHeight="1" x14ac:dyDescent="0.3">
      <c r="A1051" s="25">
        <v>321830</v>
      </c>
      <c r="B1051" s="25">
        <v>2016</v>
      </c>
      <c r="C1051" s="25">
        <v>6</v>
      </c>
      <c r="D1051" s="29">
        <f>SUMIFS(tblCleanOrders[Sales_USD],tblCleanOrders[Rep_ID],A1051,tblCleanOrders[Year],B1051,tblCleanOrders[Month],C1051)</f>
        <v>8117.6399999999994</v>
      </c>
    </row>
    <row r="1052" spans="1:4" ht="15" customHeight="1" x14ac:dyDescent="0.3">
      <c r="A1052" s="25">
        <v>321830</v>
      </c>
      <c r="B1052" s="25">
        <v>2016</v>
      </c>
      <c r="C1052" s="25">
        <v>7</v>
      </c>
      <c r="D1052" s="29">
        <f>SUMIFS(tblCleanOrders[Sales_USD],tblCleanOrders[Rep_ID],A1052,tblCleanOrders[Year],B1052,tblCleanOrders[Month],C1052)</f>
        <v>5629.619999999999</v>
      </c>
    </row>
    <row r="1053" spans="1:4" ht="15" customHeight="1" x14ac:dyDescent="0.3">
      <c r="A1053" s="25">
        <v>321830</v>
      </c>
      <c r="B1053" s="25">
        <v>2016</v>
      </c>
      <c r="C1053" s="25">
        <v>8</v>
      </c>
      <c r="D1053" s="29">
        <f>SUMIFS(tblCleanOrders[Sales_USD],tblCleanOrders[Rep_ID],A1053,tblCleanOrders[Year],B1053,tblCleanOrders[Month],C1053)</f>
        <v>6123.5300000000007</v>
      </c>
    </row>
    <row r="1054" spans="1:4" ht="15" customHeight="1" x14ac:dyDescent="0.3">
      <c r="A1054" s="25">
        <v>321830</v>
      </c>
      <c r="B1054" s="25">
        <v>2016</v>
      </c>
      <c r="C1054" s="25">
        <v>9</v>
      </c>
      <c r="D1054" s="29">
        <f>SUMIFS(tblCleanOrders[Sales_USD],tblCleanOrders[Rep_ID],A1054,tblCleanOrders[Year],B1054,tblCleanOrders[Month],C1054)</f>
        <v>7888.4</v>
      </c>
    </row>
    <row r="1055" spans="1:4" ht="15" customHeight="1" x14ac:dyDescent="0.3">
      <c r="A1055" s="25">
        <v>321830</v>
      </c>
      <c r="B1055" s="25">
        <v>2016</v>
      </c>
      <c r="C1055" s="25">
        <v>10</v>
      </c>
      <c r="D1055" s="29">
        <f>SUMIFS(tblCleanOrders[Sales_USD],tblCleanOrders[Rep_ID],A1055,tblCleanOrders[Year],B1055,tblCleanOrders[Month],C1055)</f>
        <v>9422.52</v>
      </c>
    </row>
    <row r="1056" spans="1:4" ht="15" customHeight="1" x14ac:dyDescent="0.3">
      <c r="A1056" s="25">
        <v>321830</v>
      </c>
      <c r="B1056" s="25">
        <v>2016</v>
      </c>
      <c r="C1056" s="25">
        <v>11</v>
      </c>
      <c r="D1056" s="29">
        <f>SUMIFS(tblCleanOrders[Sales_USD],tblCleanOrders[Rep_ID],A1056,tblCleanOrders[Year],B1056,tblCleanOrders[Month],C1056)</f>
        <v>9615.17</v>
      </c>
    </row>
    <row r="1057" spans="1:4" ht="15" customHeight="1" x14ac:dyDescent="0.3">
      <c r="A1057" s="25">
        <v>321830</v>
      </c>
      <c r="B1057" s="25">
        <v>2016</v>
      </c>
      <c r="C1057" s="25">
        <v>12</v>
      </c>
      <c r="D1057" s="29">
        <f>SUMIFS(tblCleanOrders[Sales_USD],tblCleanOrders[Rep_ID],A1057,tblCleanOrders[Year],B1057,tblCleanOrders[Month],C1057)</f>
        <v>11304.27</v>
      </c>
    </row>
    <row r="1058" spans="1:4" ht="15" customHeight="1" x14ac:dyDescent="0.3">
      <c r="A1058" s="25">
        <v>321840</v>
      </c>
      <c r="B1058" s="25">
        <v>2013</v>
      </c>
      <c r="C1058" s="25">
        <v>12</v>
      </c>
      <c r="D1058" s="29">
        <f>SUMIFS(tblCleanOrders[Sales_USD],tblCleanOrders[Rep_ID],A1058,tblCleanOrders[Year],B1058,tblCleanOrders[Month],C1058)</f>
        <v>4837.1399999999994</v>
      </c>
    </row>
    <row r="1059" spans="1:4" ht="15" customHeight="1" x14ac:dyDescent="0.3">
      <c r="A1059" s="25">
        <v>321840</v>
      </c>
      <c r="B1059" s="25">
        <v>2014</v>
      </c>
      <c r="C1059" s="25">
        <v>1</v>
      </c>
      <c r="D1059" s="29">
        <f>SUMIFS(tblCleanOrders[Sales_USD],tblCleanOrders[Rep_ID],A1059,tblCleanOrders[Year],B1059,tblCleanOrders[Month],C1059)</f>
        <v>4390.88</v>
      </c>
    </row>
    <row r="1060" spans="1:4" ht="15" customHeight="1" x14ac:dyDescent="0.3">
      <c r="A1060" s="25">
        <v>321840</v>
      </c>
      <c r="B1060" s="25">
        <v>2014</v>
      </c>
      <c r="C1060" s="25">
        <v>2</v>
      </c>
      <c r="D1060" s="29">
        <f>SUMIFS(tblCleanOrders[Sales_USD],tblCleanOrders[Rep_ID],A1060,tblCleanOrders[Year],B1060,tblCleanOrders[Month],C1060)</f>
        <v>4298.0199999999995</v>
      </c>
    </row>
    <row r="1061" spans="1:4" ht="15" customHeight="1" x14ac:dyDescent="0.3">
      <c r="A1061" s="25">
        <v>321840</v>
      </c>
      <c r="B1061" s="25">
        <v>2014</v>
      </c>
      <c r="C1061" s="25">
        <v>3</v>
      </c>
      <c r="D1061" s="29">
        <f>SUMIFS(tblCleanOrders[Sales_USD],tblCleanOrders[Rep_ID],A1061,tblCleanOrders[Year],B1061,tblCleanOrders[Month],C1061)</f>
        <v>4214.3099999999995</v>
      </c>
    </row>
    <row r="1062" spans="1:4" ht="15" customHeight="1" x14ac:dyDescent="0.3">
      <c r="A1062" s="25">
        <v>321840</v>
      </c>
      <c r="B1062" s="25">
        <v>2014</v>
      </c>
      <c r="C1062" s="25">
        <v>4</v>
      </c>
      <c r="D1062" s="29">
        <f>SUMIFS(tblCleanOrders[Sales_USD],tblCleanOrders[Rep_ID],A1062,tblCleanOrders[Year],B1062,tblCleanOrders[Month],C1062)</f>
        <v>4031</v>
      </c>
    </row>
    <row r="1063" spans="1:4" ht="15" customHeight="1" x14ac:dyDescent="0.3">
      <c r="A1063" s="25">
        <v>321840</v>
      </c>
      <c r="B1063" s="25">
        <v>2014</v>
      </c>
      <c r="C1063" s="25">
        <v>5</v>
      </c>
      <c r="D1063" s="29">
        <f>SUMIFS(tblCleanOrders[Sales_USD],tblCleanOrders[Rep_ID],A1063,tblCleanOrders[Year],B1063,tblCleanOrders[Month],C1063)</f>
        <v>4487.96</v>
      </c>
    </row>
    <row r="1064" spans="1:4" ht="15" customHeight="1" x14ac:dyDescent="0.3">
      <c r="A1064" s="25">
        <v>321840</v>
      </c>
      <c r="B1064" s="25">
        <v>2014</v>
      </c>
      <c r="C1064" s="25">
        <v>6</v>
      </c>
      <c r="D1064" s="29">
        <f>SUMIFS(tblCleanOrders[Sales_USD],tblCleanOrders[Rep_ID],A1064,tblCleanOrders[Year],B1064,tblCleanOrders[Month],C1064)</f>
        <v>4314.9799999999996</v>
      </c>
    </row>
    <row r="1065" spans="1:4" ht="15" customHeight="1" x14ac:dyDescent="0.3">
      <c r="A1065" s="25">
        <v>321840</v>
      </c>
      <c r="B1065" s="25">
        <v>2014</v>
      </c>
      <c r="C1065" s="25">
        <v>7</v>
      </c>
      <c r="D1065" s="29">
        <f>SUMIFS(tblCleanOrders[Sales_USD],tblCleanOrders[Rep_ID],A1065,tblCleanOrders[Year],B1065,tblCleanOrders[Month],C1065)</f>
        <v>4272.4799999999996</v>
      </c>
    </row>
    <row r="1066" spans="1:4" ht="15" customHeight="1" x14ac:dyDescent="0.3">
      <c r="A1066" s="25">
        <v>321840</v>
      </c>
      <c r="B1066" s="25">
        <v>2014</v>
      </c>
      <c r="C1066" s="25">
        <v>8</v>
      </c>
      <c r="D1066" s="29">
        <f>SUMIFS(tblCleanOrders[Sales_USD],tblCleanOrders[Rep_ID],A1066,tblCleanOrders[Year],B1066,tblCleanOrders[Month],C1066)</f>
        <v>5336.26</v>
      </c>
    </row>
    <row r="1067" spans="1:4" ht="15" customHeight="1" x14ac:dyDescent="0.3">
      <c r="A1067" s="25">
        <v>321840</v>
      </c>
      <c r="B1067" s="25">
        <v>2014</v>
      </c>
      <c r="C1067" s="25">
        <v>9</v>
      </c>
      <c r="D1067" s="29">
        <f>SUMIFS(tblCleanOrders[Sales_USD],tblCleanOrders[Rep_ID],A1067,tblCleanOrders[Year],B1067,tblCleanOrders[Month],C1067)</f>
        <v>7323.3099999999995</v>
      </c>
    </row>
    <row r="1068" spans="1:4" ht="15" customHeight="1" x14ac:dyDescent="0.3">
      <c r="A1068" s="25">
        <v>321840</v>
      </c>
      <c r="B1068" s="25">
        <v>2014</v>
      </c>
      <c r="C1068" s="25">
        <v>10</v>
      </c>
      <c r="D1068" s="29">
        <f>SUMIFS(tblCleanOrders[Sales_USD],tblCleanOrders[Rep_ID],A1068,tblCleanOrders[Year],B1068,tblCleanOrders[Month],C1068)</f>
        <v>7608.73</v>
      </c>
    </row>
    <row r="1069" spans="1:4" ht="15" customHeight="1" x14ac:dyDescent="0.3">
      <c r="A1069" s="25">
        <v>321840</v>
      </c>
      <c r="B1069" s="25">
        <v>2014</v>
      </c>
      <c r="C1069" s="25">
        <v>11</v>
      </c>
      <c r="D1069" s="29">
        <f>SUMIFS(tblCleanOrders[Sales_USD],tblCleanOrders[Rep_ID],A1069,tblCleanOrders[Year],B1069,tblCleanOrders[Month],C1069)</f>
        <v>9543.2100000000009</v>
      </c>
    </row>
    <row r="1070" spans="1:4" ht="15" customHeight="1" x14ac:dyDescent="0.3">
      <c r="A1070" s="25">
        <v>321840</v>
      </c>
      <c r="B1070" s="25">
        <v>2014</v>
      </c>
      <c r="C1070" s="25">
        <v>12</v>
      </c>
      <c r="D1070" s="29">
        <f>SUMIFS(tblCleanOrders[Sales_USD],tblCleanOrders[Rep_ID],A1070,tblCleanOrders[Year],B1070,tblCleanOrders[Month],C1070)</f>
        <v>7721.53</v>
      </c>
    </row>
    <row r="1071" spans="1:4" ht="15" customHeight="1" x14ac:dyDescent="0.3">
      <c r="A1071" s="25">
        <v>321840</v>
      </c>
      <c r="B1071" s="25">
        <v>2015</v>
      </c>
      <c r="C1071" s="25">
        <v>1</v>
      </c>
      <c r="D1071" s="29">
        <f>SUMIFS(tblCleanOrders[Sales_USD],tblCleanOrders[Rep_ID],A1071,tblCleanOrders[Year],B1071,tblCleanOrders[Month],C1071)</f>
        <v>8326.4900000000016</v>
      </c>
    </row>
    <row r="1072" spans="1:4" ht="15" customHeight="1" x14ac:dyDescent="0.3">
      <c r="A1072" s="25">
        <v>321840</v>
      </c>
      <c r="B1072" s="25">
        <v>2015</v>
      </c>
      <c r="C1072" s="25">
        <v>2</v>
      </c>
      <c r="D1072" s="29">
        <f>SUMIFS(tblCleanOrders[Sales_USD],tblCleanOrders[Rep_ID],A1072,tblCleanOrders[Year],B1072,tblCleanOrders[Month],C1072)</f>
        <v>7815.3600000000006</v>
      </c>
    </row>
    <row r="1073" spans="1:4" ht="15" customHeight="1" x14ac:dyDescent="0.3">
      <c r="A1073" s="25">
        <v>321840</v>
      </c>
      <c r="B1073" s="25">
        <v>2015</v>
      </c>
      <c r="C1073" s="25">
        <v>3</v>
      </c>
      <c r="D1073" s="29">
        <f>SUMIFS(tblCleanOrders[Sales_USD],tblCleanOrders[Rep_ID],A1073,tblCleanOrders[Year],B1073,tblCleanOrders[Month],C1073)</f>
        <v>9694.64</v>
      </c>
    </row>
    <row r="1074" spans="1:4" ht="15" customHeight="1" x14ac:dyDescent="0.3">
      <c r="A1074" s="25">
        <v>321840</v>
      </c>
      <c r="B1074" s="25">
        <v>2015</v>
      </c>
      <c r="C1074" s="25">
        <v>4</v>
      </c>
      <c r="D1074" s="29">
        <f>SUMIFS(tblCleanOrders[Sales_USD],tblCleanOrders[Rep_ID],A1074,tblCleanOrders[Year],B1074,tblCleanOrders[Month],C1074)</f>
        <v>9347.14</v>
      </c>
    </row>
    <row r="1075" spans="1:4" ht="15" customHeight="1" x14ac:dyDescent="0.3">
      <c r="A1075" s="25">
        <v>321840</v>
      </c>
      <c r="B1075" s="25">
        <v>2015</v>
      </c>
      <c r="C1075" s="25">
        <v>5</v>
      </c>
      <c r="D1075" s="29">
        <f>SUMIFS(tblCleanOrders[Sales_USD],tblCleanOrders[Rep_ID],A1075,tblCleanOrders[Year],B1075,tblCleanOrders[Month],C1075)</f>
        <v>8304.82</v>
      </c>
    </row>
    <row r="1076" spans="1:4" ht="15" customHeight="1" x14ac:dyDescent="0.3">
      <c r="A1076" s="25">
        <v>321840</v>
      </c>
      <c r="B1076" s="25">
        <v>2015</v>
      </c>
      <c r="C1076" s="25">
        <v>6</v>
      </c>
      <c r="D1076" s="29">
        <f>SUMIFS(tblCleanOrders[Sales_USD],tblCleanOrders[Rep_ID],A1076,tblCleanOrders[Year],B1076,tblCleanOrders[Month],C1076)</f>
        <v>11473.1</v>
      </c>
    </row>
    <row r="1077" spans="1:4" ht="15" customHeight="1" x14ac:dyDescent="0.3">
      <c r="A1077" s="25">
        <v>321840</v>
      </c>
      <c r="B1077" s="25">
        <v>2015</v>
      </c>
      <c r="C1077" s="25">
        <v>7</v>
      </c>
      <c r="D1077" s="29">
        <f>SUMIFS(tblCleanOrders[Sales_USD],tblCleanOrders[Rep_ID],A1077,tblCleanOrders[Year],B1077,tblCleanOrders[Month],C1077)</f>
        <v>12648.630000000001</v>
      </c>
    </row>
    <row r="1078" spans="1:4" ht="15" customHeight="1" x14ac:dyDescent="0.3">
      <c r="A1078" s="25">
        <v>321840</v>
      </c>
      <c r="B1078" s="25">
        <v>2015</v>
      </c>
      <c r="C1078" s="25">
        <v>8</v>
      </c>
      <c r="D1078" s="29">
        <f>SUMIFS(tblCleanOrders[Sales_USD],tblCleanOrders[Rep_ID],A1078,tblCleanOrders[Year],B1078,tblCleanOrders[Month],C1078)</f>
        <v>30999.059999999994</v>
      </c>
    </row>
    <row r="1079" spans="1:4" ht="15" customHeight="1" x14ac:dyDescent="0.3">
      <c r="A1079" s="25">
        <v>321840</v>
      </c>
      <c r="B1079" s="25">
        <v>2015</v>
      </c>
      <c r="C1079" s="25">
        <v>9</v>
      </c>
      <c r="D1079" s="29">
        <f>SUMIFS(tblCleanOrders[Sales_USD],tblCleanOrders[Rep_ID],A1079,tblCleanOrders[Year],B1079,tblCleanOrders[Month],C1079)</f>
        <v>12250.92</v>
      </c>
    </row>
    <row r="1080" spans="1:4" ht="15" customHeight="1" x14ac:dyDescent="0.3">
      <c r="A1080" s="25">
        <v>321840</v>
      </c>
      <c r="B1080" s="25">
        <v>2015</v>
      </c>
      <c r="C1080" s="25">
        <v>10</v>
      </c>
      <c r="D1080" s="29">
        <f>SUMIFS(tblCleanOrders[Sales_USD],tblCleanOrders[Rep_ID],A1080,tblCleanOrders[Year],B1080,tblCleanOrders[Month],C1080)</f>
        <v>13818.19</v>
      </c>
    </row>
    <row r="1081" spans="1:4" ht="15" customHeight="1" x14ac:dyDescent="0.3">
      <c r="A1081" s="25">
        <v>321840</v>
      </c>
      <c r="B1081" s="25">
        <v>2015</v>
      </c>
      <c r="C1081" s="25">
        <v>11</v>
      </c>
      <c r="D1081" s="29">
        <f>SUMIFS(tblCleanOrders[Sales_USD],tblCleanOrders[Rep_ID],A1081,tblCleanOrders[Year],B1081,tblCleanOrders[Month],C1081)</f>
        <v>15193.699999999999</v>
      </c>
    </row>
    <row r="1082" spans="1:4" ht="15" customHeight="1" x14ac:dyDescent="0.3">
      <c r="A1082" s="25">
        <v>321840</v>
      </c>
      <c r="B1082" s="25">
        <v>2015</v>
      </c>
      <c r="C1082" s="25">
        <v>12</v>
      </c>
      <c r="D1082" s="29">
        <f>SUMIFS(tblCleanOrders[Sales_USD],tblCleanOrders[Rep_ID],A1082,tblCleanOrders[Year],B1082,tblCleanOrders[Month],C1082)</f>
        <v>15493.02</v>
      </c>
    </row>
    <row r="1083" spans="1:4" ht="15" customHeight="1" x14ac:dyDescent="0.3">
      <c r="A1083" s="25">
        <v>321840</v>
      </c>
      <c r="B1083" s="25">
        <v>2016</v>
      </c>
      <c r="C1083" s="25">
        <v>1</v>
      </c>
      <c r="D1083" s="29">
        <f>SUMIFS(tblCleanOrders[Sales_USD],tblCleanOrders[Rep_ID],A1083,tblCleanOrders[Year],B1083,tblCleanOrders[Month],C1083)</f>
        <v>12988.51</v>
      </c>
    </row>
    <row r="1084" spans="1:4" ht="15" customHeight="1" x14ac:dyDescent="0.3">
      <c r="A1084" s="25">
        <v>321840</v>
      </c>
      <c r="B1084" s="25">
        <v>2016</v>
      </c>
      <c r="C1084" s="25">
        <v>2</v>
      </c>
      <c r="D1084" s="29">
        <f>SUMIFS(tblCleanOrders[Sales_USD],tblCleanOrders[Rep_ID],A1084,tblCleanOrders[Year],B1084,tblCleanOrders[Month],C1084)</f>
        <v>15431.170000000002</v>
      </c>
    </row>
    <row r="1085" spans="1:4" ht="15" customHeight="1" x14ac:dyDescent="0.3">
      <c r="A1085" s="25">
        <v>321840</v>
      </c>
      <c r="B1085" s="25">
        <v>2016</v>
      </c>
      <c r="C1085" s="25">
        <v>3</v>
      </c>
      <c r="D1085" s="29">
        <f>SUMIFS(tblCleanOrders[Sales_USD],tblCleanOrders[Rep_ID],A1085,tblCleanOrders[Year],B1085,tblCleanOrders[Month],C1085)</f>
        <v>14141.15</v>
      </c>
    </row>
    <row r="1086" spans="1:4" ht="15" customHeight="1" x14ac:dyDescent="0.3">
      <c r="A1086" s="25">
        <v>321840</v>
      </c>
      <c r="B1086" s="25">
        <v>2016</v>
      </c>
      <c r="C1086" s="25">
        <v>4</v>
      </c>
      <c r="D1086" s="29">
        <f>SUMIFS(tblCleanOrders[Sales_USD],tblCleanOrders[Rep_ID],A1086,tblCleanOrders[Year],B1086,tblCleanOrders[Month],C1086)</f>
        <v>16859.71</v>
      </c>
    </row>
    <row r="1087" spans="1:4" ht="15" customHeight="1" x14ac:dyDescent="0.3">
      <c r="A1087" s="25">
        <v>321840</v>
      </c>
      <c r="B1087" s="25">
        <v>2016</v>
      </c>
      <c r="C1087" s="25">
        <v>5</v>
      </c>
      <c r="D1087" s="29">
        <f>SUMIFS(tblCleanOrders[Sales_USD],tblCleanOrders[Rep_ID],A1087,tblCleanOrders[Year],B1087,tblCleanOrders[Month],C1087)</f>
        <v>17290.32</v>
      </c>
    </row>
    <row r="1088" spans="1:4" ht="15" customHeight="1" x14ac:dyDescent="0.3">
      <c r="A1088" s="25">
        <v>321840</v>
      </c>
      <c r="B1088" s="25">
        <v>2016</v>
      </c>
      <c r="C1088" s="25">
        <v>6</v>
      </c>
      <c r="D1088" s="29">
        <f>SUMIFS(tblCleanOrders[Sales_USD],tblCleanOrders[Rep_ID],A1088,tblCleanOrders[Year],B1088,tblCleanOrders[Month],C1088)</f>
        <v>21880.780000000002</v>
      </c>
    </row>
    <row r="1089" spans="1:4" ht="15" customHeight="1" x14ac:dyDescent="0.3">
      <c r="A1089" s="25">
        <v>321840</v>
      </c>
      <c r="B1089" s="25">
        <v>2016</v>
      </c>
      <c r="C1089" s="25">
        <v>7</v>
      </c>
      <c r="D1089" s="29">
        <f>SUMIFS(tblCleanOrders[Sales_USD],tblCleanOrders[Rep_ID],A1089,tblCleanOrders[Year],B1089,tblCleanOrders[Month],C1089)</f>
        <v>19988.22</v>
      </c>
    </row>
    <row r="1090" spans="1:4" ht="15" customHeight="1" x14ac:dyDescent="0.3">
      <c r="A1090" s="25">
        <v>321840</v>
      </c>
      <c r="B1090" s="25">
        <v>2016</v>
      </c>
      <c r="C1090" s="25">
        <v>8</v>
      </c>
      <c r="D1090" s="29">
        <f>SUMIFS(tblCleanOrders[Sales_USD],tblCleanOrders[Rep_ID],A1090,tblCleanOrders[Year],B1090,tblCleanOrders[Month],C1090)</f>
        <v>21988.91</v>
      </c>
    </row>
    <row r="1091" spans="1:4" ht="15" customHeight="1" x14ac:dyDescent="0.3">
      <c r="A1091" s="25">
        <v>321840</v>
      </c>
      <c r="B1091" s="25">
        <v>2016</v>
      </c>
      <c r="C1091" s="25">
        <v>9</v>
      </c>
      <c r="D1091" s="29">
        <f>SUMIFS(tblCleanOrders[Sales_USD],tblCleanOrders[Rep_ID],A1091,tblCleanOrders[Year],B1091,tblCleanOrders[Month],C1091)</f>
        <v>21648.750000000004</v>
      </c>
    </row>
    <row r="1092" spans="1:4" ht="15" customHeight="1" x14ac:dyDescent="0.3">
      <c r="A1092" s="25">
        <v>321840</v>
      </c>
      <c r="B1092" s="25">
        <v>2016</v>
      </c>
      <c r="C1092" s="25">
        <v>10</v>
      </c>
      <c r="D1092" s="29">
        <f>SUMIFS(tblCleanOrders[Sales_USD],tblCleanOrders[Rep_ID],A1092,tblCleanOrders[Year],B1092,tblCleanOrders[Month],C1092)</f>
        <v>29604.260000000002</v>
      </c>
    </row>
    <row r="1093" spans="1:4" ht="15" customHeight="1" x14ac:dyDescent="0.3">
      <c r="A1093" s="25">
        <v>321840</v>
      </c>
      <c r="B1093" s="25">
        <v>2016</v>
      </c>
      <c r="C1093" s="25">
        <v>11</v>
      </c>
      <c r="D1093" s="29">
        <f>SUMIFS(tblCleanOrders[Sales_USD],tblCleanOrders[Rep_ID],A1093,tblCleanOrders[Year],B1093,tblCleanOrders[Month],C1093)</f>
        <v>25019.870000000003</v>
      </c>
    </row>
    <row r="1094" spans="1:4" ht="15" customHeight="1" x14ac:dyDescent="0.3">
      <c r="A1094" s="25">
        <v>321840</v>
      </c>
      <c r="B1094" s="25">
        <v>2016</v>
      </c>
      <c r="C1094" s="25">
        <v>12</v>
      </c>
      <c r="D1094" s="29">
        <f>SUMIFS(tblCleanOrders[Sales_USD],tblCleanOrders[Rep_ID],A1094,tblCleanOrders[Year],B1094,tblCleanOrders[Month],C1094)</f>
        <v>27457.629999999997</v>
      </c>
    </row>
    <row r="1095" spans="1:4" ht="15" customHeight="1" x14ac:dyDescent="0.3">
      <c r="A1095" s="25">
        <v>321850</v>
      </c>
      <c r="B1095" s="25">
        <v>2013</v>
      </c>
      <c r="C1095" s="25">
        <v>12</v>
      </c>
      <c r="D1095" s="29">
        <f>SUMIFS(tblCleanOrders[Sales_USD],tblCleanOrders[Rep_ID],A1095,tblCleanOrders[Year],B1095,tblCleanOrders[Month],C1095)</f>
        <v>3051.66</v>
      </c>
    </row>
    <row r="1096" spans="1:4" ht="15" customHeight="1" x14ac:dyDescent="0.3">
      <c r="A1096" s="25">
        <v>321850</v>
      </c>
      <c r="B1096" s="25">
        <v>2014</v>
      </c>
      <c r="C1096" s="25">
        <v>1</v>
      </c>
      <c r="D1096" s="29">
        <f>SUMIFS(tblCleanOrders[Sales_USD],tblCleanOrders[Rep_ID],A1096,tblCleanOrders[Year],B1096,tblCleanOrders[Month],C1096)</f>
        <v>1899.76</v>
      </c>
    </row>
    <row r="1097" spans="1:4" ht="15" customHeight="1" x14ac:dyDescent="0.3">
      <c r="A1097" s="25">
        <v>321850</v>
      </c>
      <c r="B1097" s="25">
        <v>2014</v>
      </c>
      <c r="C1097" s="25">
        <v>2</v>
      </c>
      <c r="D1097" s="29">
        <f>SUMIFS(tblCleanOrders[Sales_USD],tblCleanOrders[Rep_ID],A1097,tblCleanOrders[Year],B1097,tblCleanOrders[Month],C1097)</f>
        <v>1643.77</v>
      </c>
    </row>
    <row r="1098" spans="1:4" ht="15" customHeight="1" x14ac:dyDescent="0.3">
      <c r="A1098" s="25">
        <v>321850</v>
      </c>
      <c r="B1098" s="25">
        <v>2014</v>
      </c>
      <c r="C1098" s="25">
        <v>3</v>
      </c>
      <c r="D1098" s="29">
        <f>SUMIFS(tblCleanOrders[Sales_USD],tblCleanOrders[Rep_ID],A1098,tblCleanOrders[Year],B1098,tblCleanOrders[Month],C1098)</f>
        <v>2119.6799999999998</v>
      </c>
    </row>
    <row r="1099" spans="1:4" ht="15" customHeight="1" x14ac:dyDescent="0.3">
      <c r="A1099" s="25">
        <v>321850</v>
      </c>
      <c r="B1099" s="25">
        <v>2014</v>
      </c>
      <c r="C1099" s="25">
        <v>4</v>
      </c>
      <c r="D1099" s="29">
        <f>SUMIFS(tblCleanOrders[Sales_USD],tblCleanOrders[Rep_ID],A1099,tblCleanOrders[Year],B1099,tblCleanOrders[Month],C1099)</f>
        <v>3609.77</v>
      </c>
    </row>
    <row r="1100" spans="1:4" ht="15" customHeight="1" x14ac:dyDescent="0.3">
      <c r="A1100" s="25">
        <v>321850</v>
      </c>
      <c r="B1100" s="25">
        <v>2014</v>
      </c>
      <c r="C1100" s="25">
        <v>5</v>
      </c>
      <c r="D1100" s="29">
        <f>SUMIFS(tblCleanOrders[Sales_USD],tblCleanOrders[Rep_ID],A1100,tblCleanOrders[Year],B1100,tblCleanOrders[Month],C1100)</f>
        <v>2765.5</v>
      </c>
    </row>
    <row r="1101" spans="1:4" ht="15" customHeight="1" x14ac:dyDescent="0.3">
      <c r="A1101" s="25">
        <v>321850</v>
      </c>
      <c r="B1101" s="25">
        <v>2014</v>
      </c>
      <c r="C1101" s="25">
        <v>6</v>
      </c>
      <c r="D1101" s="29">
        <f>SUMIFS(tblCleanOrders[Sales_USD],tblCleanOrders[Rep_ID],A1101,tblCleanOrders[Year],B1101,tblCleanOrders[Month],C1101)</f>
        <v>1961.4</v>
      </c>
    </row>
    <row r="1102" spans="1:4" ht="15" customHeight="1" x14ac:dyDescent="0.3">
      <c r="A1102" s="25">
        <v>321850</v>
      </c>
      <c r="B1102" s="25">
        <v>2014</v>
      </c>
      <c r="C1102" s="25">
        <v>7</v>
      </c>
      <c r="D1102" s="29">
        <f>SUMIFS(tblCleanOrders[Sales_USD],tblCleanOrders[Rep_ID],A1102,tblCleanOrders[Year],B1102,tblCleanOrders[Month],C1102)</f>
        <v>1971.51</v>
      </c>
    </row>
    <row r="1103" spans="1:4" ht="15" customHeight="1" x14ac:dyDescent="0.3">
      <c r="A1103" s="25">
        <v>321850</v>
      </c>
      <c r="B1103" s="25">
        <v>2014</v>
      </c>
      <c r="C1103" s="25">
        <v>8</v>
      </c>
      <c r="D1103" s="29">
        <f>SUMIFS(tblCleanOrders[Sales_USD],tblCleanOrders[Rep_ID],A1103,tblCleanOrders[Year],B1103,tblCleanOrders[Month],C1103)</f>
        <v>4671.3600000000006</v>
      </c>
    </row>
    <row r="1104" spans="1:4" ht="15" customHeight="1" x14ac:dyDescent="0.3">
      <c r="A1104" s="25">
        <v>321850</v>
      </c>
      <c r="B1104" s="25">
        <v>2014</v>
      </c>
      <c r="C1104" s="25">
        <v>9</v>
      </c>
      <c r="D1104" s="29">
        <f>SUMIFS(tblCleanOrders[Sales_USD],tblCleanOrders[Rep_ID],A1104,tblCleanOrders[Year],B1104,tblCleanOrders[Month],C1104)</f>
        <v>2188.88</v>
      </c>
    </row>
    <row r="1105" spans="1:4" ht="15" customHeight="1" x14ac:dyDescent="0.3">
      <c r="A1105" s="25">
        <v>321850</v>
      </c>
      <c r="B1105" s="25">
        <v>2014</v>
      </c>
      <c r="C1105" s="25">
        <v>10</v>
      </c>
      <c r="D1105" s="29">
        <f>SUMIFS(tblCleanOrders[Sales_USD],tblCleanOrders[Rep_ID],A1105,tblCleanOrders[Year],B1105,tblCleanOrders[Month],C1105)</f>
        <v>1819.25</v>
      </c>
    </row>
    <row r="1106" spans="1:4" ht="15" customHeight="1" x14ac:dyDescent="0.3">
      <c r="A1106" s="25">
        <v>321850</v>
      </c>
      <c r="B1106" s="25">
        <v>2014</v>
      </c>
      <c r="C1106" s="25">
        <v>11</v>
      </c>
      <c r="D1106" s="29">
        <f>SUMIFS(tblCleanOrders[Sales_USD],tblCleanOrders[Rep_ID],A1106,tblCleanOrders[Year],B1106,tblCleanOrders[Month],C1106)</f>
        <v>2018.31</v>
      </c>
    </row>
    <row r="1107" spans="1:4" ht="15" customHeight="1" x14ac:dyDescent="0.3">
      <c r="A1107" s="25">
        <v>321850</v>
      </c>
      <c r="B1107" s="25">
        <v>2014</v>
      </c>
      <c r="C1107" s="25">
        <v>12</v>
      </c>
      <c r="D1107" s="29">
        <f>SUMIFS(tblCleanOrders[Sales_USD],tblCleanOrders[Rep_ID],A1107,tblCleanOrders[Year],B1107,tblCleanOrders[Month],C1107)</f>
        <v>1910.36</v>
      </c>
    </row>
    <row r="1108" spans="1:4" ht="15" customHeight="1" x14ac:dyDescent="0.3">
      <c r="A1108" s="25">
        <v>321850</v>
      </c>
      <c r="B1108" s="25">
        <v>2015</v>
      </c>
      <c r="C1108" s="25">
        <v>1</v>
      </c>
      <c r="D1108" s="29">
        <f>SUMIFS(tblCleanOrders[Sales_USD],tblCleanOrders[Rep_ID],A1108,tblCleanOrders[Year],B1108,tblCleanOrders[Month],C1108)</f>
        <v>1664.99</v>
      </c>
    </row>
    <row r="1109" spans="1:4" ht="15" customHeight="1" x14ac:dyDescent="0.3">
      <c r="A1109" s="25">
        <v>321850</v>
      </c>
      <c r="B1109" s="25">
        <v>2015</v>
      </c>
      <c r="C1109" s="25">
        <v>2</v>
      </c>
      <c r="D1109" s="29">
        <f>SUMIFS(tblCleanOrders[Sales_USD],tblCleanOrders[Rep_ID],A1109,tblCleanOrders[Year],B1109,tblCleanOrders[Month],C1109)</f>
        <v>1649.29</v>
      </c>
    </row>
    <row r="1110" spans="1:4" ht="15" customHeight="1" x14ac:dyDescent="0.3">
      <c r="A1110" s="25">
        <v>321850</v>
      </c>
      <c r="B1110" s="25">
        <v>2015</v>
      </c>
      <c r="C1110" s="25">
        <v>3</v>
      </c>
      <c r="D1110" s="29">
        <f>SUMIFS(tblCleanOrders[Sales_USD],tblCleanOrders[Rep_ID],A1110,tblCleanOrders[Year],B1110,tblCleanOrders[Month],C1110)</f>
        <v>1679.24</v>
      </c>
    </row>
    <row r="1111" spans="1:4" ht="15" customHeight="1" x14ac:dyDescent="0.3">
      <c r="A1111" s="25">
        <v>321850</v>
      </c>
      <c r="B1111" s="25">
        <v>2015</v>
      </c>
      <c r="C1111" s="25">
        <v>4</v>
      </c>
      <c r="D1111" s="29">
        <f>SUMIFS(tblCleanOrders[Sales_USD],tblCleanOrders[Rep_ID],A1111,tblCleanOrders[Year],B1111,tblCleanOrders[Month],C1111)</f>
        <v>1940.84</v>
      </c>
    </row>
    <row r="1112" spans="1:4" ht="15" customHeight="1" x14ac:dyDescent="0.3">
      <c r="A1112" s="25">
        <v>321850</v>
      </c>
      <c r="B1112" s="25">
        <v>2015</v>
      </c>
      <c r="C1112" s="25">
        <v>5</v>
      </c>
      <c r="D1112" s="29">
        <f>SUMIFS(tblCleanOrders[Sales_USD],tblCleanOrders[Rep_ID],A1112,tblCleanOrders[Year],B1112,tblCleanOrders[Month],C1112)</f>
        <v>2082.7800000000002</v>
      </c>
    </row>
    <row r="1113" spans="1:4" ht="15" customHeight="1" x14ac:dyDescent="0.3">
      <c r="A1113" s="25">
        <v>321850</v>
      </c>
      <c r="B1113" s="25">
        <v>2015</v>
      </c>
      <c r="C1113" s="25">
        <v>6</v>
      </c>
      <c r="D1113" s="29">
        <f>SUMIFS(tblCleanOrders[Sales_USD],tblCleanOrders[Rep_ID],A1113,tblCleanOrders[Year],B1113,tblCleanOrders[Month],C1113)</f>
        <v>1551.95</v>
      </c>
    </row>
    <row r="1114" spans="1:4" ht="15" customHeight="1" x14ac:dyDescent="0.3">
      <c r="A1114" s="25">
        <v>321850</v>
      </c>
      <c r="B1114" s="25">
        <v>2015</v>
      </c>
      <c r="C1114" s="25">
        <v>7</v>
      </c>
      <c r="D1114" s="29">
        <f>SUMIFS(tblCleanOrders[Sales_USD],tblCleanOrders[Rep_ID],A1114,tblCleanOrders[Year],B1114,tblCleanOrders[Month],C1114)</f>
        <v>2013.32</v>
      </c>
    </row>
    <row r="1115" spans="1:4" ht="15" customHeight="1" x14ac:dyDescent="0.3">
      <c r="A1115" s="25">
        <v>321850</v>
      </c>
      <c r="B1115" s="25">
        <v>2015</v>
      </c>
      <c r="C1115" s="25">
        <v>8</v>
      </c>
      <c r="D1115" s="29">
        <f>SUMIFS(tblCleanOrders[Sales_USD],tblCleanOrders[Rep_ID],A1115,tblCleanOrders[Year],B1115,tblCleanOrders[Month],C1115)</f>
        <v>5391.66</v>
      </c>
    </row>
    <row r="1116" spans="1:4" ht="15" customHeight="1" x14ac:dyDescent="0.3">
      <c r="A1116" s="25">
        <v>321850</v>
      </c>
      <c r="B1116" s="25">
        <v>2015</v>
      </c>
      <c r="C1116" s="25">
        <v>9</v>
      </c>
      <c r="D1116" s="29">
        <f>SUMIFS(tblCleanOrders[Sales_USD],tblCleanOrders[Rep_ID],A1116,tblCleanOrders[Year],B1116,tblCleanOrders[Month],C1116)</f>
        <v>5392.0599999999995</v>
      </c>
    </row>
    <row r="1117" spans="1:4" ht="15" customHeight="1" x14ac:dyDescent="0.3">
      <c r="A1117" s="25">
        <v>321850</v>
      </c>
      <c r="B1117" s="25">
        <v>2015</v>
      </c>
      <c r="C1117" s="25">
        <v>10</v>
      </c>
      <c r="D1117" s="29">
        <f>SUMIFS(tblCleanOrders[Sales_USD],tblCleanOrders[Rep_ID],A1117,tblCleanOrders[Year],B1117,tblCleanOrders[Month],C1117)</f>
        <v>7331.5499999999993</v>
      </c>
    </row>
    <row r="1118" spans="1:4" ht="15" customHeight="1" x14ac:dyDescent="0.3">
      <c r="A1118" s="25">
        <v>321850</v>
      </c>
      <c r="B1118" s="25">
        <v>2015</v>
      </c>
      <c r="C1118" s="25">
        <v>11</v>
      </c>
      <c r="D1118" s="29">
        <f>SUMIFS(tblCleanOrders[Sales_USD],tblCleanOrders[Rep_ID],A1118,tblCleanOrders[Year],B1118,tblCleanOrders[Month],C1118)</f>
        <v>7761.25</v>
      </c>
    </row>
    <row r="1119" spans="1:4" ht="15" customHeight="1" x14ac:dyDescent="0.3">
      <c r="A1119" s="25">
        <v>321850</v>
      </c>
      <c r="B1119" s="25">
        <v>2015</v>
      </c>
      <c r="C1119" s="25">
        <v>12</v>
      </c>
      <c r="D1119" s="29">
        <f>SUMIFS(tblCleanOrders[Sales_USD],tblCleanOrders[Rep_ID],A1119,tblCleanOrders[Year],B1119,tblCleanOrders[Month],C1119)</f>
        <v>9313.82</v>
      </c>
    </row>
    <row r="1120" spans="1:4" ht="15" customHeight="1" x14ac:dyDescent="0.3">
      <c r="A1120" s="25">
        <v>321850</v>
      </c>
      <c r="B1120" s="25">
        <v>2016</v>
      </c>
      <c r="C1120" s="25">
        <v>1</v>
      </c>
      <c r="D1120" s="29">
        <f>SUMIFS(tblCleanOrders[Sales_USD],tblCleanOrders[Rep_ID],A1120,tblCleanOrders[Year],B1120,tblCleanOrders[Month],C1120)</f>
        <v>10907.65</v>
      </c>
    </row>
    <row r="1121" spans="1:4" ht="15" customHeight="1" x14ac:dyDescent="0.3">
      <c r="A1121" s="25">
        <v>321850</v>
      </c>
      <c r="B1121" s="25">
        <v>2016</v>
      </c>
      <c r="C1121" s="25">
        <v>2</v>
      </c>
      <c r="D1121" s="29">
        <f>SUMIFS(tblCleanOrders[Sales_USD],tblCleanOrders[Rep_ID],A1121,tblCleanOrders[Year],B1121,tblCleanOrders[Month],C1121)</f>
        <v>9029.14</v>
      </c>
    </row>
    <row r="1122" spans="1:4" ht="15" customHeight="1" x14ac:dyDescent="0.3">
      <c r="A1122" s="25">
        <v>321850</v>
      </c>
      <c r="B1122" s="25">
        <v>2016</v>
      </c>
      <c r="C1122" s="25">
        <v>3</v>
      </c>
      <c r="D1122" s="29">
        <f>SUMIFS(tblCleanOrders[Sales_USD],tblCleanOrders[Rep_ID],A1122,tblCleanOrders[Year],B1122,tblCleanOrders[Month],C1122)</f>
        <v>9865.99</v>
      </c>
    </row>
    <row r="1123" spans="1:4" ht="15" customHeight="1" x14ac:dyDescent="0.3">
      <c r="A1123" s="25">
        <v>321850</v>
      </c>
      <c r="B1123" s="25">
        <v>2016</v>
      </c>
      <c r="C1123" s="25">
        <v>4</v>
      </c>
      <c r="D1123" s="29">
        <f>SUMIFS(tblCleanOrders[Sales_USD],tblCleanOrders[Rep_ID],A1123,tblCleanOrders[Year],B1123,tblCleanOrders[Month],C1123)</f>
        <v>10696.160000000002</v>
      </c>
    </row>
    <row r="1124" spans="1:4" ht="15" customHeight="1" x14ac:dyDescent="0.3">
      <c r="A1124" s="25">
        <v>321850</v>
      </c>
      <c r="B1124" s="25">
        <v>2016</v>
      </c>
      <c r="C1124" s="25">
        <v>5</v>
      </c>
      <c r="D1124" s="29">
        <f>SUMIFS(tblCleanOrders[Sales_USD],tblCleanOrders[Rep_ID],A1124,tblCleanOrders[Year],B1124,tblCleanOrders[Month],C1124)</f>
        <v>12267.029999999999</v>
      </c>
    </row>
    <row r="1125" spans="1:4" ht="15" customHeight="1" x14ac:dyDescent="0.3">
      <c r="A1125" s="25">
        <v>321850</v>
      </c>
      <c r="B1125" s="25">
        <v>2016</v>
      </c>
      <c r="C1125" s="25">
        <v>6</v>
      </c>
      <c r="D1125" s="29">
        <f>SUMIFS(tblCleanOrders[Sales_USD],tblCleanOrders[Rep_ID],A1125,tblCleanOrders[Year],B1125,tblCleanOrders[Month],C1125)</f>
        <v>11017.49</v>
      </c>
    </row>
    <row r="1126" spans="1:4" ht="15" customHeight="1" x14ac:dyDescent="0.3">
      <c r="A1126" s="25">
        <v>321850</v>
      </c>
      <c r="B1126" s="25">
        <v>2016</v>
      </c>
      <c r="C1126" s="25">
        <v>7</v>
      </c>
      <c r="D1126" s="29">
        <f>SUMIFS(tblCleanOrders[Sales_USD],tblCleanOrders[Rep_ID],A1126,tblCleanOrders[Year],B1126,tblCleanOrders[Month],C1126)</f>
        <v>11023.33</v>
      </c>
    </row>
    <row r="1127" spans="1:4" ht="15" customHeight="1" x14ac:dyDescent="0.3">
      <c r="A1127" s="25">
        <v>321850</v>
      </c>
      <c r="B1127" s="25">
        <v>2016</v>
      </c>
      <c r="C1127" s="25">
        <v>8</v>
      </c>
      <c r="D1127" s="29">
        <f>SUMIFS(tblCleanOrders[Sales_USD],tblCleanOrders[Rep_ID],A1127,tblCleanOrders[Year],B1127,tblCleanOrders[Month],C1127)</f>
        <v>19914</v>
      </c>
    </row>
    <row r="1128" spans="1:4" ht="15" customHeight="1" x14ac:dyDescent="0.3">
      <c r="A1128" s="25">
        <v>321850</v>
      </c>
      <c r="B1128" s="25">
        <v>2016</v>
      </c>
      <c r="C1128" s="25">
        <v>9</v>
      </c>
      <c r="D1128" s="29">
        <f>SUMIFS(tblCleanOrders[Sales_USD],tblCleanOrders[Rep_ID],A1128,tblCleanOrders[Year],B1128,tblCleanOrders[Month],C1128)</f>
        <v>9436.2000000000007</v>
      </c>
    </row>
    <row r="1129" spans="1:4" ht="15" customHeight="1" x14ac:dyDescent="0.3">
      <c r="A1129" s="25">
        <v>321850</v>
      </c>
      <c r="B1129" s="25">
        <v>2016</v>
      </c>
      <c r="C1129" s="25">
        <v>10</v>
      </c>
      <c r="D1129" s="29">
        <f>SUMIFS(tblCleanOrders[Sales_USD],tblCleanOrders[Rep_ID],A1129,tblCleanOrders[Year],B1129,tblCleanOrders[Month],C1129)</f>
        <v>10139.77</v>
      </c>
    </row>
    <row r="1130" spans="1:4" ht="15" customHeight="1" x14ac:dyDescent="0.3">
      <c r="A1130" s="25">
        <v>321850</v>
      </c>
      <c r="B1130" s="25">
        <v>2016</v>
      </c>
      <c r="C1130" s="25">
        <v>11</v>
      </c>
      <c r="D1130" s="29">
        <f>SUMIFS(tblCleanOrders[Sales_USD],tblCleanOrders[Rep_ID],A1130,tblCleanOrders[Year],B1130,tblCleanOrders[Month],C1130)</f>
        <v>13422.920000000002</v>
      </c>
    </row>
    <row r="1131" spans="1:4" ht="15" customHeight="1" x14ac:dyDescent="0.3">
      <c r="A1131" s="25">
        <v>321850</v>
      </c>
      <c r="B1131" s="25">
        <v>2016</v>
      </c>
      <c r="C1131" s="25">
        <v>12</v>
      </c>
      <c r="D1131" s="29">
        <f>SUMIFS(tblCleanOrders[Sales_USD],tblCleanOrders[Rep_ID],A1131,tblCleanOrders[Year],B1131,tblCleanOrders[Month],C1131)</f>
        <v>20855.84</v>
      </c>
    </row>
    <row r="1132" spans="1:4" ht="15" customHeight="1" x14ac:dyDescent="0.3">
      <c r="A1132" s="25">
        <v>321860</v>
      </c>
      <c r="B1132" s="25">
        <v>2013</v>
      </c>
      <c r="C1132" s="25">
        <v>12</v>
      </c>
      <c r="D1132" s="29">
        <f>SUMIFS(tblCleanOrders[Sales_USD],tblCleanOrders[Rep_ID],A1132,tblCleanOrders[Year],B1132,tblCleanOrders[Month],C1132)</f>
        <v>863.45</v>
      </c>
    </row>
    <row r="1133" spans="1:4" ht="15" customHeight="1" x14ac:dyDescent="0.3">
      <c r="A1133" s="25">
        <v>321860</v>
      </c>
      <c r="B1133" s="25">
        <v>2014</v>
      </c>
      <c r="C1133" s="25">
        <v>1</v>
      </c>
      <c r="D1133" s="29">
        <f>SUMIFS(tblCleanOrders[Sales_USD],tblCleanOrders[Rep_ID],A1133,tblCleanOrders[Year],B1133,tblCleanOrders[Month],C1133)</f>
        <v>755.03</v>
      </c>
    </row>
    <row r="1134" spans="1:4" ht="15" customHeight="1" x14ac:dyDescent="0.3">
      <c r="A1134" s="25">
        <v>321860</v>
      </c>
      <c r="B1134" s="25">
        <v>2014</v>
      </c>
      <c r="C1134" s="25">
        <v>2</v>
      </c>
      <c r="D1134" s="29">
        <f>SUMIFS(tblCleanOrders[Sales_USD],tblCleanOrders[Rep_ID],A1134,tblCleanOrders[Year],B1134,tblCleanOrders[Month],C1134)</f>
        <v>777.56</v>
      </c>
    </row>
    <row r="1135" spans="1:4" ht="15" customHeight="1" x14ac:dyDescent="0.3">
      <c r="A1135" s="25">
        <v>321860</v>
      </c>
      <c r="B1135" s="25">
        <v>2014</v>
      </c>
      <c r="C1135" s="25">
        <v>3</v>
      </c>
      <c r="D1135" s="29">
        <f>SUMIFS(tblCleanOrders[Sales_USD],tblCleanOrders[Rep_ID],A1135,tblCleanOrders[Year],B1135,tblCleanOrders[Month],C1135)</f>
        <v>1458.43</v>
      </c>
    </row>
    <row r="1136" spans="1:4" ht="15" customHeight="1" x14ac:dyDescent="0.3">
      <c r="A1136" s="25">
        <v>321860</v>
      </c>
      <c r="B1136" s="25">
        <v>2014</v>
      </c>
      <c r="C1136" s="25">
        <v>4</v>
      </c>
      <c r="D1136" s="29">
        <f>SUMIFS(tblCleanOrders[Sales_USD],tblCleanOrders[Rep_ID],A1136,tblCleanOrders[Year],B1136,tblCleanOrders[Month],C1136)</f>
        <v>727.63</v>
      </c>
    </row>
    <row r="1137" spans="1:4" ht="15" customHeight="1" x14ac:dyDescent="0.3">
      <c r="A1137" s="25">
        <v>321860</v>
      </c>
      <c r="B1137" s="25">
        <v>2014</v>
      </c>
      <c r="C1137" s="25">
        <v>5</v>
      </c>
      <c r="D1137" s="29">
        <f>SUMIFS(tblCleanOrders[Sales_USD],tblCleanOrders[Rep_ID],A1137,tblCleanOrders[Year],B1137,tblCleanOrders[Month],C1137)</f>
        <v>1696.43</v>
      </c>
    </row>
    <row r="1138" spans="1:4" ht="15" customHeight="1" x14ac:dyDescent="0.3">
      <c r="A1138" s="25">
        <v>321860</v>
      </c>
      <c r="B1138" s="25">
        <v>2015</v>
      </c>
      <c r="C1138" s="25">
        <v>2</v>
      </c>
      <c r="D1138" s="29">
        <f>SUMIFS(tblCleanOrders[Sales_USD],tblCleanOrders[Rep_ID],A1138,tblCleanOrders[Year],B1138,tblCleanOrders[Month],C1138)</f>
        <v>2522.61</v>
      </c>
    </row>
    <row r="1139" spans="1:4" ht="15" customHeight="1" x14ac:dyDescent="0.3">
      <c r="A1139" s="25">
        <v>321860</v>
      </c>
      <c r="B1139" s="25">
        <v>2015</v>
      </c>
      <c r="C1139" s="25">
        <v>3</v>
      </c>
      <c r="D1139" s="29">
        <f>SUMIFS(tblCleanOrders[Sales_USD],tblCleanOrders[Rep_ID],A1139,tblCleanOrders[Year],B1139,tblCleanOrders[Month],C1139)</f>
        <v>2668.54</v>
      </c>
    </row>
    <row r="1140" spans="1:4" ht="15" customHeight="1" x14ac:dyDescent="0.3">
      <c r="A1140" s="25">
        <v>321860</v>
      </c>
      <c r="B1140" s="25">
        <v>2015</v>
      </c>
      <c r="C1140" s="25">
        <v>4</v>
      </c>
      <c r="D1140" s="29">
        <f>SUMIFS(tblCleanOrders[Sales_USD],tblCleanOrders[Rep_ID],A1140,tblCleanOrders[Year],B1140,tblCleanOrders[Month],C1140)</f>
        <v>3206.57</v>
      </c>
    </row>
    <row r="1141" spans="1:4" ht="15" customHeight="1" x14ac:dyDescent="0.3">
      <c r="A1141" s="25">
        <v>321860</v>
      </c>
      <c r="B1141" s="25">
        <v>2015</v>
      </c>
      <c r="C1141" s="25">
        <v>5</v>
      </c>
      <c r="D1141" s="29">
        <f>SUMIFS(tblCleanOrders[Sales_USD],tblCleanOrders[Rep_ID],A1141,tblCleanOrders[Year],B1141,tblCleanOrders[Month],C1141)</f>
        <v>2584.98</v>
      </c>
    </row>
    <row r="1142" spans="1:4" ht="15" customHeight="1" x14ac:dyDescent="0.3">
      <c r="A1142" s="25">
        <v>321860</v>
      </c>
      <c r="B1142" s="25">
        <v>2015</v>
      </c>
      <c r="C1142" s="25">
        <v>6</v>
      </c>
      <c r="D1142" s="29">
        <f>SUMIFS(tblCleanOrders[Sales_USD],tblCleanOrders[Rep_ID],A1142,tblCleanOrders[Year],B1142,tblCleanOrders[Month],C1142)</f>
        <v>2523.16</v>
      </c>
    </row>
    <row r="1143" spans="1:4" ht="15" customHeight="1" x14ac:dyDescent="0.3">
      <c r="A1143" s="25">
        <v>321860</v>
      </c>
      <c r="B1143" s="25">
        <v>2015</v>
      </c>
      <c r="C1143" s="25">
        <v>7</v>
      </c>
      <c r="D1143" s="29">
        <f>SUMIFS(tblCleanOrders[Sales_USD],tblCleanOrders[Rep_ID],A1143,tblCleanOrders[Year],B1143,tblCleanOrders[Month],C1143)</f>
        <v>5326.51</v>
      </c>
    </row>
    <row r="1144" spans="1:4" ht="15" customHeight="1" x14ac:dyDescent="0.3">
      <c r="A1144" s="25">
        <v>321860</v>
      </c>
      <c r="B1144" s="25">
        <v>2015</v>
      </c>
      <c r="C1144" s="25">
        <v>8</v>
      </c>
      <c r="D1144" s="29">
        <f>SUMIFS(tblCleanOrders[Sales_USD],tblCleanOrders[Rep_ID],A1144,tblCleanOrders[Year],B1144,tblCleanOrders[Month],C1144)</f>
        <v>2833.96</v>
      </c>
    </row>
    <row r="1145" spans="1:4" ht="15" customHeight="1" x14ac:dyDescent="0.3">
      <c r="A1145" s="25">
        <v>321860</v>
      </c>
      <c r="B1145" s="25">
        <v>2015</v>
      </c>
      <c r="C1145" s="25">
        <v>9</v>
      </c>
      <c r="D1145" s="29">
        <f>SUMIFS(tblCleanOrders[Sales_USD],tblCleanOrders[Rep_ID],A1145,tblCleanOrders[Year],B1145,tblCleanOrders[Month],C1145)</f>
        <v>3988.03</v>
      </c>
    </row>
    <row r="1146" spans="1:4" ht="15" customHeight="1" x14ac:dyDescent="0.3">
      <c r="A1146" s="25">
        <v>321860</v>
      </c>
      <c r="B1146" s="25">
        <v>2015</v>
      </c>
      <c r="C1146" s="25">
        <v>10</v>
      </c>
      <c r="D1146" s="29">
        <f>SUMIFS(tblCleanOrders[Sales_USD],tblCleanOrders[Rep_ID],A1146,tblCleanOrders[Year],B1146,tblCleanOrders[Month],C1146)</f>
        <v>2630.41</v>
      </c>
    </row>
    <row r="1147" spans="1:4" ht="15" customHeight="1" x14ac:dyDescent="0.3">
      <c r="A1147" s="25">
        <v>321860</v>
      </c>
      <c r="B1147" s="25">
        <v>2015</v>
      </c>
      <c r="C1147" s="25">
        <v>11</v>
      </c>
      <c r="D1147" s="29">
        <f>SUMIFS(tblCleanOrders[Sales_USD],tblCleanOrders[Rep_ID],A1147,tblCleanOrders[Year],B1147,tblCleanOrders[Month],C1147)</f>
        <v>3566.1099999999997</v>
      </c>
    </row>
    <row r="1148" spans="1:4" ht="15" customHeight="1" x14ac:dyDescent="0.3">
      <c r="A1148" s="25">
        <v>321860</v>
      </c>
      <c r="B1148" s="25">
        <v>2015</v>
      </c>
      <c r="C1148" s="25">
        <v>12</v>
      </c>
      <c r="D1148" s="29">
        <f>SUMIFS(tblCleanOrders[Sales_USD],tblCleanOrders[Rep_ID],A1148,tblCleanOrders[Year],B1148,tblCleanOrders[Month],C1148)</f>
        <v>932.25</v>
      </c>
    </row>
    <row r="1149" spans="1:4" ht="15" customHeight="1" x14ac:dyDescent="0.3">
      <c r="A1149" s="25">
        <v>321860</v>
      </c>
      <c r="B1149" s="25">
        <v>2016</v>
      </c>
      <c r="C1149" s="25">
        <v>1</v>
      </c>
      <c r="D1149" s="29">
        <f>SUMIFS(tblCleanOrders[Sales_USD],tblCleanOrders[Rep_ID],A1149,tblCleanOrders[Year],B1149,tblCleanOrders[Month],C1149)</f>
        <v>4608.43</v>
      </c>
    </row>
    <row r="1150" spans="1:4" ht="15" customHeight="1" x14ac:dyDescent="0.3">
      <c r="A1150" s="25">
        <v>321860</v>
      </c>
      <c r="B1150" s="25">
        <v>2016</v>
      </c>
      <c r="C1150" s="25">
        <v>2</v>
      </c>
      <c r="D1150" s="29">
        <f>SUMIFS(tblCleanOrders[Sales_USD],tblCleanOrders[Rep_ID],A1150,tblCleanOrders[Year],B1150,tblCleanOrders[Month],C1150)</f>
        <v>4021.56</v>
      </c>
    </row>
    <row r="1151" spans="1:4" ht="15" customHeight="1" x14ac:dyDescent="0.3">
      <c r="A1151" s="25">
        <v>321860</v>
      </c>
      <c r="B1151" s="25">
        <v>2016</v>
      </c>
      <c r="C1151" s="25">
        <v>3</v>
      </c>
      <c r="D1151" s="29">
        <f>SUMIFS(tblCleanOrders[Sales_USD],tblCleanOrders[Rep_ID],A1151,tblCleanOrders[Year],B1151,tblCleanOrders[Month],C1151)</f>
        <v>26611.69</v>
      </c>
    </row>
    <row r="1152" spans="1:4" ht="15" customHeight="1" x14ac:dyDescent="0.3">
      <c r="A1152" s="25">
        <v>321860</v>
      </c>
      <c r="B1152" s="25">
        <v>2016</v>
      </c>
      <c r="C1152" s="25">
        <v>4</v>
      </c>
      <c r="D1152" s="29">
        <f>SUMIFS(tblCleanOrders[Sales_USD],tblCleanOrders[Rep_ID],A1152,tblCleanOrders[Year],B1152,tblCleanOrders[Month],C1152)</f>
        <v>8189.7699999999995</v>
      </c>
    </row>
    <row r="1153" spans="1:4" ht="15" customHeight="1" x14ac:dyDescent="0.3">
      <c r="A1153" s="25">
        <v>321860</v>
      </c>
      <c r="B1153" s="25">
        <v>2016</v>
      </c>
      <c r="C1153" s="25">
        <v>5</v>
      </c>
      <c r="D1153" s="29">
        <f>SUMIFS(tblCleanOrders[Sales_USD],tblCleanOrders[Rep_ID],A1153,tblCleanOrders[Year],B1153,tblCleanOrders[Month],C1153)</f>
        <v>19063.669999999998</v>
      </c>
    </row>
    <row r="1154" spans="1:4" ht="15" customHeight="1" x14ac:dyDescent="0.3">
      <c r="A1154" s="25">
        <v>321860</v>
      </c>
      <c r="B1154" s="25">
        <v>2016</v>
      </c>
      <c r="C1154" s="25">
        <v>6</v>
      </c>
      <c r="D1154" s="29">
        <f>SUMIFS(tblCleanOrders[Sales_USD],tblCleanOrders[Rep_ID],A1154,tblCleanOrders[Year],B1154,tblCleanOrders[Month],C1154)</f>
        <v>9390.8900000000012</v>
      </c>
    </row>
    <row r="1155" spans="1:4" ht="15" customHeight="1" x14ac:dyDescent="0.3">
      <c r="A1155" s="25">
        <v>321860</v>
      </c>
      <c r="B1155" s="25">
        <v>2016</v>
      </c>
      <c r="C1155" s="25">
        <v>7</v>
      </c>
      <c r="D1155" s="29">
        <f>SUMIFS(tblCleanOrders[Sales_USD],tblCleanOrders[Rep_ID],A1155,tblCleanOrders[Year],B1155,tblCleanOrders[Month],C1155)</f>
        <v>14912.490000000002</v>
      </c>
    </row>
    <row r="1156" spans="1:4" ht="15" customHeight="1" x14ac:dyDescent="0.3">
      <c r="A1156" s="25">
        <v>321860</v>
      </c>
      <c r="B1156" s="25">
        <v>2016</v>
      </c>
      <c r="C1156" s="25">
        <v>8</v>
      </c>
      <c r="D1156" s="29">
        <f>SUMIFS(tblCleanOrders[Sales_USD],tblCleanOrders[Rep_ID],A1156,tblCleanOrders[Year],B1156,tblCleanOrders[Month],C1156)</f>
        <v>7015.4900000000007</v>
      </c>
    </row>
    <row r="1157" spans="1:4" ht="15" customHeight="1" x14ac:dyDescent="0.3">
      <c r="A1157" s="25">
        <v>321860</v>
      </c>
      <c r="B1157" s="25">
        <v>2016</v>
      </c>
      <c r="C1157" s="25">
        <v>9</v>
      </c>
      <c r="D1157" s="29">
        <f>SUMIFS(tblCleanOrders[Sales_USD],tblCleanOrders[Rep_ID],A1157,tblCleanOrders[Year],B1157,tblCleanOrders[Month],C1157)</f>
        <v>7677.28</v>
      </c>
    </row>
    <row r="1158" spans="1:4" ht="15" customHeight="1" x14ac:dyDescent="0.3">
      <c r="A1158" s="25">
        <v>321860</v>
      </c>
      <c r="B1158" s="25">
        <v>2016</v>
      </c>
      <c r="C1158" s="25">
        <v>10</v>
      </c>
      <c r="D1158" s="29">
        <f>SUMIFS(tblCleanOrders[Sales_USD],tblCleanOrders[Rep_ID],A1158,tblCleanOrders[Year],B1158,tblCleanOrders[Month],C1158)</f>
        <v>7030.9700000000012</v>
      </c>
    </row>
    <row r="1159" spans="1:4" ht="15" customHeight="1" x14ac:dyDescent="0.3">
      <c r="A1159" s="25">
        <v>321860</v>
      </c>
      <c r="B1159" s="25">
        <v>2016</v>
      </c>
      <c r="C1159" s="25">
        <v>11</v>
      </c>
      <c r="D1159" s="29">
        <f>SUMIFS(tblCleanOrders[Sales_USD],tblCleanOrders[Rep_ID],A1159,tblCleanOrders[Year],B1159,tblCleanOrders[Month],C1159)</f>
        <v>9111.6500000000015</v>
      </c>
    </row>
    <row r="1160" spans="1:4" ht="15" customHeight="1" x14ac:dyDescent="0.3">
      <c r="A1160" s="25">
        <v>321860</v>
      </c>
      <c r="B1160" s="25">
        <v>2016</v>
      </c>
      <c r="C1160" s="25">
        <v>12</v>
      </c>
      <c r="D1160" s="29">
        <f>SUMIFS(tblCleanOrders[Sales_USD],tblCleanOrders[Rep_ID],A1160,tblCleanOrders[Year],B1160,tblCleanOrders[Month],C1160)</f>
        <v>6803.49</v>
      </c>
    </row>
    <row r="1161" spans="1:4" ht="15" customHeight="1" x14ac:dyDescent="0.3">
      <c r="A1161" s="25">
        <v>321870</v>
      </c>
      <c r="B1161" s="25">
        <v>2015</v>
      </c>
      <c r="C1161" s="25">
        <v>6</v>
      </c>
      <c r="D1161" s="29">
        <f>SUMIFS(tblCleanOrders[Sales_USD],tblCleanOrders[Rep_ID],A1161,tblCleanOrders[Year],B1161,tblCleanOrders[Month],C1161)</f>
        <v>885.53</v>
      </c>
    </row>
    <row r="1162" spans="1:4" ht="15" customHeight="1" x14ac:dyDescent="0.3">
      <c r="A1162" s="25">
        <v>321870</v>
      </c>
      <c r="B1162" s="25">
        <v>2015</v>
      </c>
      <c r="C1162" s="25">
        <v>7</v>
      </c>
      <c r="D1162" s="29">
        <f>SUMIFS(tblCleanOrders[Sales_USD],tblCleanOrders[Rep_ID],A1162,tblCleanOrders[Year],B1162,tblCleanOrders[Month],C1162)</f>
        <v>666.3</v>
      </c>
    </row>
    <row r="1163" spans="1:4" ht="15" customHeight="1" x14ac:dyDescent="0.3">
      <c r="A1163" s="25">
        <v>321870</v>
      </c>
      <c r="B1163" s="25">
        <v>2015</v>
      </c>
      <c r="C1163" s="25">
        <v>8</v>
      </c>
      <c r="D1163" s="29">
        <f>SUMIFS(tblCleanOrders[Sales_USD],tblCleanOrders[Rep_ID],A1163,tblCleanOrders[Year],B1163,tblCleanOrders[Month],C1163)</f>
        <v>951.75</v>
      </c>
    </row>
    <row r="1164" spans="1:4" ht="15" customHeight="1" x14ac:dyDescent="0.3">
      <c r="A1164" s="25">
        <v>321870</v>
      </c>
      <c r="B1164" s="25">
        <v>2015</v>
      </c>
      <c r="C1164" s="25">
        <v>9</v>
      </c>
      <c r="D1164" s="29">
        <f>SUMIFS(tblCleanOrders[Sales_USD],tblCleanOrders[Rep_ID],A1164,tblCleanOrders[Year],B1164,tblCleanOrders[Month],C1164)</f>
        <v>901.01</v>
      </c>
    </row>
    <row r="1165" spans="1:4" ht="15" customHeight="1" x14ac:dyDescent="0.3">
      <c r="A1165" s="25">
        <v>321870</v>
      </c>
      <c r="B1165" s="25">
        <v>2015</v>
      </c>
      <c r="C1165" s="25">
        <v>10</v>
      </c>
      <c r="D1165" s="29">
        <f>SUMIFS(tblCleanOrders[Sales_USD],tblCleanOrders[Rep_ID],A1165,tblCleanOrders[Year],B1165,tblCleanOrders[Month],C1165)</f>
        <v>766.17</v>
      </c>
    </row>
    <row r="1166" spans="1:4" ht="15" customHeight="1" x14ac:dyDescent="0.3">
      <c r="A1166" s="25">
        <v>321870</v>
      </c>
      <c r="B1166" s="25">
        <v>2015</v>
      </c>
      <c r="C1166" s="25">
        <v>11</v>
      </c>
      <c r="D1166" s="29">
        <f>SUMIFS(tblCleanOrders[Sales_USD],tblCleanOrders[Rep_ID],A1166,tblCleanOrders[Year],B1166,tblCleanOrders[Month],C1166)</f>
        <v>4021.0200000000004</v>
      </c>
    </row>
    <row r="1167" spans="1:4" ht="15" customHeight="1" x14ac:dyDescent="0.3">
      <c r="A1167" s="25">
        <v>321870</v>
      </c>
      <c r="B1167" s="25">
        <v>2015</v>
      </c>
      <c r="C1167" s="25">
        <v>12</v>
      </c>
      <c r="D1167" s="29">
        <f>SUMIFS(tblCleanOrders[Sales_USD],tblCleanOrders[Rep_ID],A1167,tblCleanOrders[Year],B1167,tblCleanOrders[Month],C1167)</f>
        <v>6716.33</v>
      </c>
    </row>
    <row r="1168" spans="1:4" ht="15" customHeight="1" x14ac:dyDescent="0.3">
      <c r="A1168" s="25">
        <v>321870</v>
      </c>
      <c r="B1168" s="25">
        <v>2016</v>
      </c>
      <c r="C1168" s="25">
        <v>1</v>
      </c>
      <c r="D1168" s="29">
        <f>SUMIFS(tblCleanOrders[Sales_USD],tblCleanOrders[Rep_ID],A1168,tblCleanOrders[Year],B1168,tblCleanOrders[Month],C1168)</f>
        <v>5668.4900000000007</v>
      </c>
    </row>
    <row r="1169" spans="1:4" ht="15" customHeight="1" x14ac:dyDescent="0.3">
      <c r="A1169" s="25">
        <v>321870</v>
      </c>
      <c r="B1169" s="25">
        <v>2016</v>
      </c>
      <c r="C1169" s="25">
        <v>2</v>
      </c>
      <c r="D1169" s="29">
        <f>SUMIFS(tblCleanOrders[Sales_USD],tblCleanOrders[Rep_ID],A1169,tblCleanOrders[Year],B1169,tblCleanOrders[Month],C1169)</f>
        <v>4979.6000000000004</v>
      </c>
    </row>
    <row r="1170" spans="1:4" ht="15" customHeight="1" x14ac:dyDescent="0.3">
      <c r="A1170" s="25">
        <v>321870</v>
      </c>
      <c r="B1170" s="25">
        <v>2016</v>
      </c>
      <c r="C1170" s="25">
        <v>3</v>
      </c>
      <c r="D1170" s="29">
        <f>SUMIFS(tblCleanOrders[Sales_USD],tblCleanOrders[Rep_ID],A1170,tblCleanOrders[Year],B1170,tblCleanOrders[Month],C1170)</f>
        <v>7457.17</v>
      </c>
    </row>
    <row r="1171" spans="1:4" ht="15" customHeight="1" x14ac:dyDescent="0.3">
      <c r="A1171" s="25">
        <v>321870</v>
      </c>
      <c r="B1171" s="25">
        <v>2016</v>
      </c>
      <c r="C1171" s="25">
        <v>4</v>
      </c>
      <c r="D1171" s="29">
        <f>SUMIFS(tblCleanOrders[Sales_USD],tblCleanOrders[Rep_ID],A1171,tblCleanOrders[Year],B1171,tblCleanOrders[Month],C1171)</f>
        <v>8230.93</v>
      </c>
    </row>
    <row r="1172" spans="1:4" ht="15" customHeight="1" x14ac:dyDescent="0.3">
      <c r="A1172" s="25">
        <v>321870</v>
      </c>
      <c r="B1172" s="25">
        <v>2016</v>
      </c>
      <c r="C1172" s="25">
        <v>5</v>
      </c>
      <c r="D1172" s="29">
        <f>SUMIFS(tblCleanOrders[Sales_USD],tblCleanOrders[Rep_ID],A1172,tblCleanOrders[Year],B1172,tblCleanOrders[Month],C1172)</f>
        <v>9756.9</v>
      </c>
    </row>
    <row r="1173" spans="1:4" ht="15" customHeight="1" x14ac:dyDescent="0.3">
      <c r="A1173" s="25">
        <v>321870</v>
      </c>
      <c r="B1173" s="25">
        <v>2016</v>
      </c>
      <c r="C1173" s="25">
        <v>6</v>
      </c>
      <c r="D1173" s="29">
        <f>SUMIFS(tblCleanOrders[Sales_USD],tblCleanOrders[Rep_ID],A1173,tblCleanOrders[Year],B1173,tblCleanOrders[Month],C1173)</f>
        <v>7271.21</v>
      </c>
    </row>
    <row r="1174" spans="1:4" ht="15" customHeight="1" x14ac:dyDescent="0.3">
      <c r="A1174" s="25">
        <v>321870</v>
      </c>
      <c r="B1174" s="25">
        <v>2016</v>
      </c>
      <c r="C1174" s="25">
        <v>7</v>
      </c>
      <c r="D1174" s="29">
        <f>SUMIFS(tblCleanOrders[Sales_USD],tblCleanOrders[Rep_ID],A1174,tblCleanOrders[Year],B1174,tblCleanOrders[Month],C1174)</f>
        <v>10396.91</v>
      </c>
    </row>
    <row r="1175" spans="1:4" ht="15" customHeight="1" x14ac:dyDescent="0.3">
      <c r="A1175" s="25">
        <v>321870</v>
      </c>
      <c r="B1175" s="25">
        <v>2016</v>
      </c>
      <c r="C1175" s="25">
        <v>8</v>
      </c>
      <c r="D1175" s="29">
        <f>SUMIFS(tblCleanOrders[Sales_USD],tblCleanOrders[Rep_ID],A1175,tblCleanOrders[Year],B1175,tblCleanOrders[Month],C1175)</f>
        <v>8678.69</v>
      </c>
    </row>
    <row r="1176" spans="1:4" ht="15" customHeight="1" x14ac:dyDescent="0.3">
      <c r="A1176" s="25">
        <v>321870</v>
      </c>
      <c r="B1176" s="25">
        <v>2016</v>
      </c>
      <c r="C1176" s="25">
        <v>9</v>
      </c>
      <c r="D1176" s="29">
        <f>SUMIFS(tblCleanOrders[Sales_USD],tblCleanOrders[Rep_ID],A1176,tblCleanOrders[Year],B1176,tblCleanOrders[Month],C1176)</f>
        <v>8492.7000000000007</v>
      </c>
    </row>
    <row r="1177" spans="1:4" ht="15" customHeight="1" x14ac:dyDescent="0.3">
      <c r="A1177" s="25">
        <v>321870</v>
      </c>
      <c r="B1177" s="25">
        <v>2016</v>
      </c>
      <c r="C1177" s="25">
        <v>10</v>
      </c>
      <c r="D1177" s="29">
        <f>SUMIFS(tblCleanOrders[Sales_USD],tblCleanOrders[Rep_ID],A1177,tblCleanOrders[Year],B1177,tblCleanOrders[Month],C1177)</f>
        <v>14743.470000000001</v>
      </c>
    </row>
    <row r="1178" spans="1:4" ht="15" customHeight="1" x14ac:dyDescent="0.3">
      <c r="A1178" s="25">
        <v>321870</v>
      </c>
      <c r="B1178" s="25">
        <v>2016</v>
      </c>
      <c r="C1178" s="25">
        <v>11</v>
      </c>
      <c r="D1178" s="29">
        <f>SUMIFS(tblCleanOrders[Sales_USD],tblCleanOrders[Rep_ID],A1178,tblCleanOrders[Year],B1178,tblCleanOrders[Month],C1178)</f>
        <v>16093.7</v>
      </c>
    </row>
    <row r="1179" spans="1:4" ht="15" customHeight="1" x14ac:dyDescent="0.3">
      <c r="A1179" s="25">
        <v>321870</v>
      </c>
      <c r="B1179" s="25">
        <v>2016</v>
      </c>
      <c r="C1179" s="25">
        <v>12</v>
      </c>
      <c r="D1179" s="29">
        <f>SUMIFS(tblCleanOrders[Sales_USD],tblCleanOrders[Rep_ID],A1179,tblCleanOrders[Year],B1179,tblCleanOrders[Month],C1179)</f>
        <v>11308.69</v>
      </c>
    </row>
    <row r="1180" spans="1:4" ht="15" customHeight="1" x14ac:dyDescent="0.3">
      <c r="A1180" s="25">
        <v>321880</v>
      </c>
      <c r="B1180" s="25">
        <v>2014</v>
      </c>
      <c r="C1180" s="25">
        <v>5</v>
      </c>
      <c r="D1180" s="29">
        <f>SUMIFS(tblCleanOrders[Sales_USD],tblCleanOrders[Rep_ID],A1180,tblCleanOrders[Year],B1180,tblCleanOrders[Month],C1180)</f>
        <v>1469.54</v>
      </c>
    </row>
    <row r="1181" spans="1:4" ht="15" customHeight="1" x14ac:dyDescent="0.3">
      <c r="A1181" s="25">
        <v>321880</v>
      </c>
      <c r="B1181" s="25">
        <v>2014</v>
      </c>
      <c r="C1181" s="25">
        <v>6</v>
      </c>
      <c r="D1181" s="29">
        <f>SUMIFS(tblCleanOrders[Sales_USD],tblCleanOrders[Rep_ID],A1181,tblCleanOrders[Year],B1181,tblCleanOrders[Month],C1181)</f>
        <v>699.52</v>
      </c>
    </row>
    <row r="1182" spans="1:4" ht="15" customHeight="1" x14ac:dyDescent="0.3">
      <c r="A1182" s="25">
        <v>321880</v>
      </c>
      <c r="B1182" s="25">
        <v>2014</v>
      </c>
      <c r="C1182" s="25">
        <v>7</v>
      </c>
      <c r="D1182" s="29">
        <f>SUMIFS(tblCleanOrders[Sales_USD],tblCleanOrders[Rep_ID],A1182,tblCleanOrders[Year],B1182,tblCleanOrders[Month],C1182)</f>
        <v>1222.0899999999999</v>
      </c>
    </row>
    <row r="1183" spans="1:4" ht="15" customHeight="1" x14ac:dyDescent="0.3">
      <c r="A1183" s="25">
        <v>321880</v>
      </c>
      <c r="B1183" s="25">
        <v>2014</v>
      </c>
      <c r="C1183" s="25">
        <v>9</v>
      </c>
      <c r="D1183" s="29">
        <f>SUMIFS(tblCleanOrders[Sales_USD],tblCleanOrders[Rep_ID],A1183,tblCleanOrders[Year],B1183,tblCleanOrders[Month],C1183)</f>
        <v>848.55</v>
      </c>
    </row>
    <row r="1184" spans="1:4" ht="15" customHeight="1" x14ac:dyDescent="0.3">
      <c r="A1184" s="25">
        <v>321880</v>
      </c>
      <c r="B1184" s="25">
        <v>2014</v>
      </c>
      <c r="C1184" s="25">
        <v>10</v>
      </c>
      <c r="D1184" s="29">
        <f>SUMIFS(tblCleanOrders[Sales_USD],tblCleanOrders[Rep_ID],A1184,tblCleanOrders[Year],B1184,tblCleanOrders[Month],C1184)</f>
        <v>537.55999999999995</v>
      </c>
    </row>
    <row r="1185" spans="1:4" ht="15" customHeight="1" x14ac:dyDescent="0.3">
      <c r="A1185" s="25">
        <v>321880</v>
      </c>
      <c r="B1185" s="25">
        <v>2016</v>
      </c>
      <c r="C1185" s="25">
        <v>2</v>
      </c>
      <c r="D1185" s="29">
        <f>SUMIFS(tblCleanOrders[Sales_USD],tblCleanOrders[Rep_ID],A1185,tblCleanOrders[Year],B1185,tblCleanOrders[Month],C1185)</f>
        <v>2725.4</v>
      </c>
    </row>
    <row r="1186" spans="1:4" ht="15" customHeight="1" x14ac:dyDescent="0.3">
      <c r="A1186" s="25">
        <v>321880</v>
      </c>
      <c r="B1186" s="25">
        <v>2016</v>
      </c>
      <c r="C1186" s="25">
        <v>3</v>
      </c>
      <c r="D1186" s="29">
        <f>SUMIFS(tblCleanOrders[Sales_USD],tblCleanOrders[Rep_ID],A1186,tblCleanOrders[Year],B1186,tblCleanOrders[Month],C1186)</f>
        <v>6144.11</v>
      </c>
    </row>
    <row r="1187" spans="1:4" ht="15" customHeight="1" x14ac:dyDescent="0.3">
      <c r="A1187" s="25">
        <v>321880</v>
      </c>
      <c r="B1187" s="25">
        <v>2016</v>
      </c>
      <c r="C1187" s="25">
        <v>4</v>
      </c>
      <c r="D1187" s="29">
        <f>SUMIFS(tblCleanOrders[Sales_USD],tblCleanOrders[Rep_ID],A1187,tblCleanOrders[Year],B1187,tblCleanOrders[Month],C1187)</f>
        <v>4151.95</v>
      </c>
    </row>
    <row r="1188" spans="1:4" ht="15" customHeight="1" x14ac:dyDescent="0.3">
      <c r="A1188" s="25">
        <v>321880</v>
      </c>
      <c r="B1188" s="25">
        <v>2016</v>
      </c>
      <c r="C1188" s="25">
        <v>5</v>
      </c>
      <c r="D1188" s="29">
        <f>SUMIFS(tblCleanOrders[Sales_USD],tblCleanOrders[Rep_ID],A1188,tblCleanOrders[Year],B1188,tblCleanOrders[Month],C1188)</f>
        <v>2796.71</v>
      </c>
    </row>
    <row r="1189" spans="1:4" ht="15" customHeight="1" x14ac:dyDescent="0.3">
      <c r="A1189" s="25">
        <v>321880</v>
      </c>
      <c r="B1189" s="25">
        <v>2016</v>
      </c>
      <c r="C1189" s="25">
        <v>6</v>
      </c>
      <c r="D1189" s="29">
        <f>SUMIFS(tblCleanOrders[Sales_USD],tblCleanOrders[Rep_ID],A1189,tblCleanOrders[Year],B1189,tblCleanOrders[Month],C1189)</f>
        <v>4526.34</v>
      </c>
    </row>
    <row r="1190" spans="1:4" ht="15" customHeight="1" x14ac:dyDescent="0.3">
      <c r="A1190" s="25">
        <v>321880</v>
      </c>
      <c r="B1190" s="25">
        <v>2016</v>
      </c>
      <c r="C1190" s="25">
        <v>7</v>
      </c>
      <c r="D1190" s="29">
        <f>SUMIFS(tblCleanOrders[Sales_USD],tblCleanOrders[Rep_ID],A1190,tblCleanOrders[Year],B1190,tblCleanOrders[Month],C1190)</f>
        <v>6431.16</v>
      </c>
    </row>
    <row r="1191" spans="1:4" ht="15" customHeight="1" x14ac:dyDescent="0.3">
      <c r="A1191" s="25">
        <v>321880</v>
      </c>
      <c r="B1191" s="25">
        <v>2016</v>
      </c>
      <c r="C1191" s="25">
        <v>8</v>
      </c>
      <c r="D1191" s="29">
        <f>SUMIFS(tblCleanOrders[Sales_USD],tblCleanOrders[Rep_ID],A1191,tblCleanOrders[Year],B1191,tblCleanOrders[Month],C1191)</f>
        <v>9485.7699999999986</v>
      </c>
    </row>
    <row r="1192" spans="1:4" ht="15" customHeight="1" x14ac:dyDescent="0.3">
      <c r="A1192" s="25">
        <v>321880</v>
      </c>
      <c r="B1192" s="25">
        <v>2016</v>
      </c>
      <c r="C1192" s="25">
        <v>9</v>
      </c>
      <c r="D1192" s="29">
        <f>SUMIFS(tblCleanOrders[Sales_USD],tblCleanOrders[Rep_ID],A1192,tblCleanOrders[Year],B1192,tblCleanOrders[Month],C1192)</f>
        <v>5165.45</v>
      </c>
    </row>
    <row r="1193" spans="1:4" ht="15" customHeight="1" x14ac:dyDescent="0.3">
      <c r="A1193" s="25">
        <v>321880</v>
      </c>
      <c r="B1193" s="25">
        <v>2016</v>
      </c>
      <c r="C1193" s="25">
        <v>10</v>
      </c>
      <c r="D1193" s="29">
        <f>SUMIFS(tblCleanOrders[Sales_USD],tblCleanOrders[Rep_ID],A1193,tblCleanOrders[Year],B1193,tblCleanOrders[Month],C1193)</f>
        <v>5902.8</v>
      </c>
    </row>
    <row r="1194" spans="1:4" ht="15" customHeight="1" x14ac:dyDescent="0.3">
      <c r="A1194" s="25">
        <v>321880</v>
      </c>
      <c r="B1194" s="25">
        <v>2016</v>
      </c>
      <c r="C1194" s="25">
        <v>11</v>
      </c>
      <c r="D1194" s="29">
        <f>SUMIFS(tblCleanOrders[Sales_USD],tblCleanOrders[Rep_ID],A1194,tblCleanOrders[Year],B1194,tblCleanOrders[Month],C1194)</f>
        <v>5570.85</v>
      </c>
    </row>
    <row r="1195" spans="1:4" ht="15" customHeight="1" x14ac:dyDescent="0.3">
      <c r="A1195" s="25">
        <v>321880</v>
      </c>
      <c r="B1195" s="25">
        <v>2016</v>
      </c>
      <c r="C1195" s="25">
        <v>12</v>
      </c>
      <c r="D1195" s="29">
        <f>SUMIFS(tblCleanOrders[Sales_USD],tblCleanOrders[Rep_ID],A1195,tblCleanOrders[Year],B1195,tblCleanOrders[Month],C1195)</f>
        <v>15364.9</v>
      </c>
    </row>
    <row r="1196" spans="1:4" ht="15" customHeight="1" x14ac:dyDescent="0.3">
      <c r="A1196" s="25">
        <v>321890</v>
      </c>
      <c r="B1196" s="25">
        <v>2013</v>
      </c>
      <c r="C1196" s="25">
        <v>12</v>
      </c>
      <c r="D1196" s="29">
        <f>SUMIFS(tblCleanOrders[Sales_USD],tblCleanOrders[Rep_ID],A1196,tblCleanOrders[Year],B1196,tblCleanOrders[Month],C1196)</f>
        <v>7164.58</v>
      </c>
    </row>
    <row r="1197" spans="1:4" ht="15" customHeight="1" x14ac:dyDescent="0.3">
      <c r="A1197" s="25">
        <v>321890</v>
      </c>
      <c r="B1197" s="25">
        <v>2014</v>
      </c>
      <c r="C1197" s="25">
        <v>1</v>
      </c>
      <c r="D1197" s="29">
        <f>SUMIFS(tblCleanOrders[Sales_USD],tblCleanOrders[Rep_ID],A1197,tblCleanOrders[Year],B1197,tblCleanOrders[Month],C1197)</f>
        <v>8621.7099999999991</v>
      </c>
    </row>
    <row r="1198" spans="1:4" ht="15" customHeight="1" x14ac:dyDescent="0.3">
      <c r="A1198" s="25">
        <v>321890</v>
      </c>
      <c r="B1198" s="25">
        <v>2014</v>
      </c>
      <c r="C1198" s="25">
        <v>2</v>
      </c>
      <c r="D1198" s="29">
        <f>SUMIFS(tblCleanOrders[Sales_USD],tblCleanOrders[Rep_ID],A1198,tblCleanOrders[Year],B1198,tblCleanOrders[Month],C1198)</f>
        <v>10706.09</v>
      </c>
    </row>
    <row r="1199" spans="1:4" ht="15" customHeight="1" x14ac:dyDescent="0.3">
      <c r="A1199" s="25">
        <v>321890</v>
      </c>
      <c r="B1199" s="25">
        <v>2014</v>
      </c>
      <c r="C1199" s="25">
        <v>3</v>
      </c>
      <c r="D1199" s="29">
        <f>SUMIFS(tblCleanOrders[Sales_USD],tblCleanOrders[Rep_ID],A1199,tblCleanOrders[Year],B1199,tblCleanOrders[Month],C1199)</f>
        <v>7404.75</v>
      </c>
    </row>
    <row r="1200" spans="1:4" ht="15" customHeight="1" x14ac:dyDescent="0.3">
      <c r="A1200" s="25">
        <v>321890</v>
      </c>
      <c r="B1200" s="25">
        <v>2014</v>
      </c>
      <c r="C1200" s="25">
        <v>4</v>
      </c>
      <c r="D1200" s="29">
        <f>SUMIFS(tblCleanOrders[Sales_USD],tblCleanOrders[Rep_ID],A1200,tblCleanOrders[Year],B1200,tblCleanOrders[Month],C1200)</f>
        <v>10537.619999999999</v>
      </c>
    </row>
    <row r="1201" spans="1:4" ht="15" customHeight="1" x14ac:dyDescent="0.3">
      <c r="A1201" s="25">
        <v>321890</v>
      </c>
      <c r="B1201" s="25">
        <v>2014</v>
      </c>
      <c r="C1201" s="25">
        <v>5</v>
      </c>
      <c r="D1201" s="29">
        <f>SUMIFS(tblCleanOrders[Sales_USD],tblCleanOrders[Rep_ID],A1201,tblCleanOrders[Year],B1201,tblCleanOrders[Month],C1201)</f>
        <v>5498.58</v>
      </c>
    </row>
    <row r="1202" spans="1:4" ht="15" customHeight="1" x14ac:dyDescent="0.3">
      <c r="A1202" s="25">
        <v>321890</v>
      </c>
      <c r="B1202" s="25">
        <v>2014</v>
      </c>
      <c r="C1202" s="25">
        <v>6</v>
      </c>
      <c r="D1202" s="29">
        <f>SUMIFS(tblCleanOrders[Sales_USD],tblCleanOrders[Rep_ID],A1202,tblCleanOrders[Year],B1202,tblCleanOrders[Month],C1202)</f>
        <v>8997.86</v>
      </c>
    </row>
    <row r="1203" spans="1:4" ht="15" customHeight="1" x14ac:dyDescent="0.3">
      <c r="A1203" s="25">
        <v>321890</v>
      </c>
      <c r="B1203" s="25">
        <v>2014</v>
      </c>
      <c r="C1203" s="25">
        <v>7</v>
      </c>
      <c r="D1203" s="29">
        <f>SUMIFS(tblCleanOrders[Sales_USD],tblCleanOrders[Rep_ID],A1203,tblCleanOrders[Year],B1203,tblCleanOrders[Month],C1203)</f>
        <v>9114.75</v>
      </c>
    </row>
    <row r="1204" spans="1:4" ht="15" customHeight="1" x14ac:dyDescent="0.3">
      <c r="A1204" s="25">
        <v>321890</v>
      </c>
      <c r="B1204" s="25">
        <v>2014</v>
      </c>
      <c r="C1204" s="25">
        <v>8</v>
      </c>
      <c r="D1204" s="29">
        <f>SUMIFS(tblCleanOrders[Sales_USD],tblCleanOrders[Rep_ID],A1204,tblCleanOrders[Year],B1204,tblCleanOrders[Month],C1204)</f>
        <v>8476.15</v>
      </c>
    </row>
    <row r="1205" spans="1:4" ht="15" customHeight="1" x14ac:dyDescent="0.3">
      <c r="A1205" s="25">
        <v>321890</v>
      </c>
      <c r="B1205" s="25">
        <v>2014</v>
      </c>
      <c r="C1205" s="25">
        <v>9</v>
      </c>
      <c r="D1205" s="29">
        <f>SUMIFS(tblCleanOrders[Sales_USD],tblCleanOrders[Rep_ID],A1205,tblCleanOrders[Year],B1205,tblCleanOrders[Month],C1205)</f>
        <v>10532.53</v>
      </c>
    </row>
    <row r="1206" spans="1:4" ht="15" customHeight="1" x14ac:dyDescent="0.3">
      <c r="A1206" s="25">
        <v>321890</v>
      </c>
      <c r="B1206" s="25">
        <v>2014</v>
      </c>
      <c r="C1206" s="25">
        <v>10</v>
      </c>
      <c r="D1206" s="29">
        <f>SUMIFS(tblCleanOrders[Sales_USD],tblCleanOrders[Rep_ID],A1206,tblCleanOrders[Year],B1206,tblCleanOrders[Month],C1206)</f>
        <v>8273.0799999999981</v>
      </c>
    </row>
    <row r="1207" spans="1:4" ht="15" customHeight="1" x14ac:dyDescent="0.3">
      <c r="A1207" s="25">
        <v>321890</v>
      </c>
      <c r="B1207" s="25">
        <v>2014</v>
      </c>
      <c r="C1207" s="25">
        <v>11</v>
      </c>
      <c r="D1207" s="29">
        <f>SUMIFS(tblCleanOrders[Sales_USD],tblCleanOrders[Rep_ID],A1207,tblCleanOrders[Year],B1207,tblCleanOrders[Month],C1207)</f>
        <v>8596.27</v>
      </c>
    </row>
    <row r="1208" spans="1:4" ht="15" customHeight="1" x14ac:dyDescent="0.3">
      <c r="A1208" s="25">
        <v>321890</v>
      </c>
      <c r="B1208" s="25">
        <v>2014</v>
      </c>
      <c r="C1208" s="25">
        <v>12</v>
      </c>
      <c r="D1208" s="29">
        <f>SUMIFS(tblCleanOrders[Sales_USD],tblCleanOrders[Rep_ID],A1208,tblCleanOrders[Year],B1208,tblCleanOrders[Month],C1208)</f>
        <v>9636.67</v>
      </c>
    </row>
    <row r="1209" spans="1:4" ht="15" customHeight="1" x14ac:dyDescent="0.3">
      <c r="A1209" s="25">
        <v>321890</v>
      </c>
      <c r="B1209" s="25">
        <v>2015</v>
      </c>
      <c r="C1209" s="25">
        <v>1</v>
      </c>
      <c r="D1209" s="29">
        <f>SUMIFS(tblCleanOrders[Sales_USD],tblCleanOrders[Rep_ID],A1209,tblCleanOrders[Year],B1209,tblCleanOrders[Month],C1209)</f>
        <v>8172.93</v>
      </c>
    </row>
    <row r="1210" spans="1:4" ht="15" customHeight="1" x14ac:dyDescent="0.3">
      <c r="A1210" s="25">
        <v>321890</v>
      </c>
      <c r="B1210" s="25">
        <v>2015</v>
      </c>
      <c r="C1210" s="25">
        <v>2</v>
      </c>
      <c r="D1210" s="29">
        <f>SUMIFS(tblCleanOrders[Sales_USD],tblCleanOrders[Rep_ID],A1210,tblCleanOrders[Year],B1210,tblCleanOrders[Month],C1210)</f>
        <v>8416.66</v>
      </c>
    </row>
    <row r="1211" spans="1:4" ht="15" customHeight="1" x14ac:dyDescent="0.3">
      <c r="A1211" s="25">
        <v>321890</v>
      </c>
      <c r="B1211" s="25">
        <v>2015</v>
      </c>
      <c r="C1211" s="25">
        <v>3</v>
      </c>
      <c r="D1211" s="29">
        <f>SUMIFS(tblCleanOrders[Sales_USD],tblCleanOrders[Rep_ID],A1211,tblCleanOrders[Year],B1211,tblCleanOrders[Month],C1211)</f>
        <v>7703.89</v>
      </c>
    </row>
    <row r="1212" spans="1:4" ht="15" customHeight="1" x14ac:dyDescent="0.3">
      <c r="A1212" s="25">
        <v>321890</v>
      </c>
      <c r="B1212" s="25">
        <v>2015</v>
      </c>
      <c r="C1212" s="25">
        <v>4</v>
      </c>
      <c r="D1212" s="29">
        <f>SUMIFS(tblCleanOrders[Sales_USD],tblCleanOrders[Rep_ID],A1212,tblCleanOrders[Year],B1212,tblCleanOrders[Month],C1212)</f>
        <v>7070.23</v>
      </c>
    </row>
    <row r="1213" spans="1:4" ht="15" customHeight="1" x14ac:dyDescent="0.3">
      <c r="A1213" s="25">
        <v>321890</v>
      </c>
      <c r="B1213" s="25">
        <v>2015</v>
      </c>
      <c r="C1213" s="25">
        <v>5</v>
      </c>
      <c r="D1213" s="29">
        <f>SUMIFS(tblCleanOrders[Sales_USD],tblCleanOrders[Rep_ID],A1213,tblCleanOrders[Year],B1213,tblCleanOrders[Month],C1213)</f>
        <v>6701.03</v>
      </c>
    </row>
    <row r="1214" spans="1:4" ht="15" customHeight="1" x14ac:dyDescent="0.3">
      <c r="A1214" s="25">
        <v>321890</v>
      </c>
      <c r="B1214" s="25">
        <v>2015</v>
      </c>
      <c r="C1214" s="25">
        <v>6</v>
      </c>
      <c r="D1214" s="29">
        <f>SUMIFS(tblCleanOrders[Sales_USD],tblCleanOrders[Rep_ID],A1214,tblCleanOrders[Year],B1214,tblCleanOrders[Month],C1214)</f>
        <v>8001.93</v>
      </c>
    </row>
    <row r="1215" spans="1:4" ht="15" customHeight="1" x14ac:dyDescent="0.3">
      <c r="A1215" s="25">
        <v>321890</v>
      </c>
      <c r="B1215" s="25">
        <v>2015</v>
      </c>
      <c r="C1215" s="25">
        <v>7</v>
      </c>
      <c r="D1215" s="29">
        <f>SUMIFS(tblCleanOrders[Sales_USD],tblCleanOrders[Rep_ID],A1215,tblCleanOrders[Year],B1215,tblCleanOrders[Month],C1215)</f>
        <v>8049.04</v>
      </c>
    </row>
    <row r="1216" spans="1:4" ht="15" customHeight="1" x14ac:dyDescent="0.3">
      <c r="A1216" s="25">
        <v>321890</v>
      </c>
      <c r="B1216" s="25">
        <v>2015</v>
      </c>
      <c r="C1216" s="25">
        <v>8</v>
      </c>
      <c r="D1216" s="29">
        <f>SUMIFS(tblCleanOrders[Sales_USD],tblCleanOrders[Rep_ID],A1216,tblCleanOrders[Year],B1216,tblCleanOrders[Month],C1216)</f>
        <v>7309.2100000000009</v>
      </c>
    </row>
    <row r="1217" spans="1:4" ht="15" customHeight="1" x14ac:dyDescent="0.3">
      <c r="A1217" s="25">
        <v>321890</v>
      </c>
      <c r="B1217" s="25">
        <v>2015</v>
      </c>
      <c r="C1217" s="25">
        <v>9</v>
      </c>
      <c r="D1217" s="29">
        <f>SUMIFS(tblCleanOrders[Sales_USD],tblCleanOrders[Rep_ID],A1217,tblCleanOrders[Year],B1217,tblCleanOrders[Month],C1217)</f>
        <v>7690.4100000000008</v>
      </c>
    </row>
    <row r="1218" spans="1:4" ht="15" customHeight="1" x14ac:dyDescent="0.3">
      <c r="A1218" s="25">
        <v>321890</v>
      </c>
      <c r="B1218" s="25">
        <v>2015</v>
      </c>
      <c r="C1218" s="25">
        <v>10</v>
      </c>
      <c r="D1218" s="29">
        <f>SUMIFS(tblCleanOrders[Sales_USD],tblCleanOrders[Rep_ID],A1218,tblCleanOrders[Year],B1218,tblCleanOrders[Month],C1218)</f>
        <v>8238.2999999999993</v>
      </c>
    </row>
    <row r="1219" spans="1:4" ht="15" customHeight="1" x14ac:dyDescent="0.3">
      <c r="A1219" s="25">
        <v>321890</v>
      </c>
      <c r="B1219" s="25">
        <v>2015</v>
      </c>
      <c r="C1219" s="25">
        <v>11</v>
      </c>
      <c r="D1219" s="29">
        <f>SUMIFS(tblCleanOrders[Sales_USD],tblCleanOrders[Rep_ID],A1219,tblCleanOrders[Year],B1219,tblCleanOrders[Month],C1219)</f>
        <v>6985.37</v>
      </c>
    </row>
    <row r="1220" spans="1:4" ht="15" customHeight="1" x14ac:dyDescent="0.3">
      <c r="A1220" s="25">
        <v>321890</v>
      </c>
      <c r="B1220" s="25">
        <v>2015</v>
      </c>
      <c r="C1220" s="25">
        <v>12</v>
      </c>
      <c r="D1220" s="29">
        <f>SUMIFS(tblCleanOrders[Sales_USD],tblCleanOrders[Rep_ID],A1220,tblCleanOrders[Year],B1220,tblCleanOrders[Month],C1220)</f>
        <v>10484.970000000001</v>
      </c>
    </row>
    <row r="1221" spans="1:4" ht="15" customHeight="1" x14ac:dyDescent="0.3">
      <c r="A1221" s="25">
        <v>321890</v>
      </c>
      <c r="B1221" s="25">
        <v>2016</v>
      </c>
      <c r="C1221" s="25">
        <v>1</v>
      </c>
      <c r="D1221" s="29">
        <f>SUMIFS(tblCleanOrders[Sales_USD],tblCleanOrders[Rep_ID],A1221,tblCleanOrders[Year],B1221,tblCleanOrders[Month],C1221)</f>
        <v>7120.95</v>
      </c>
    </row>
    <row r="1222" spans="1:4" ht="15" customHeight="1" x14ac:dyDescent="0.3">
      <c r="A1222" s="25">
        <v>321890</v>
      </c>
      <c r="B1222" s="25">
        <v>2016</v>
      </c>
      <c r="C1222" s="25">
        <v>2</v>
      </c>
      <c r="D1222" s="29">
        <f>SUMIFS(tblCleanOrders[Sales_USD],tblCleanOrders[Rep_ID],A1222,tblCleanOrders[Year],B1222,tblCleanOrders[Month],C1222)</f>
        <v>7918.53</v>
      </c>
    </row>
    <row r="1223" spans="1:4" ht="15" customHeight="1" x14ac:dyDescent="0.3">
      <c r="A1223" s="25">
        <v>321890</v>
      </c>
      <c r="B1223" s="25">
        <v>2016</v>
      </c>
      <c r="C1223" s="25">
        <v>3</v>
      </c>
      <c r="D1223" s="29">
        <f>SUMIFS(tblCleanOrders[Sales_USD],tblCleanOrders[Rep_ID],A1223,tblCleanOrders[Year],B1223,tblCleanOrders[Month],C1223)</f>
        <v>14117.05</v>
      </c>
    </row>
    <row r="1224" spans="1:4" ht="15" customHeight="1" x14ac:dyDescent="0.3">
      <c r="A1224" s="25">
        <v>321890</v>
      </c>
      <c r="B1224" s="25">
        <v>2016</v>
      </c>
      <c r="C1224" s="25">
        <v>4</v>
      </c>
      <c r="D1224" s="29">
        <f>SUMIFS(tblCleanOrders[Sales_USD],tblCleanOrders[Rep_ID],A1224,tblCleanOrders[Year],B1224,tblCleanOrders[Month],C1224)</f>
        <v>14434.43</v>
      </c>
    </row>
    <row r="1225" spans="1:4" ht="15" customHeight="1" x14ac:dyDescent="0.3">
      <c r="A1225" s="25">
        <v>321890</v>
      </c>
      <c r="B1225" s="25">
        <v>2016</v>
      </c>
      <c r="C1225" s="25">
        <v>5</v>
      </c>
      <c r="D1225" s="29">
        <f>SUMIFS(tblCleanOrders[Sales_USD],tblCleanOrders[Rep_ID],A1225,tblCleanOrders[Year],B1225,tblCleanOrders[Month],C1225)</f>
        <v>13541.71</v>
      </c>
    </row>
    <row r="1226" spans="1:4" ht="15" customHeight="1" x14ac:dyDescent="0.3">
      <c r="A1226" s="25">
        <v>321890</v>
      </c>
      <c r="B1226" s="25">
        <v>2016</v>
      </c>
      <c r="C1226" s="25">
        <v>6</v>
      </c>
      <c r="D1226" s="29">
        <f>SUMIFS(tblCleanOrders[Sales_USD],tblCleanOrders[Rep_ID],A1226,tblCleanOrders[Year],B1226,tblCleanOrders[Month],C1226)</f>
        <v>13064.61</v>
      </c>
    </row>
    <row r="1227" spans="1:4" ht="15" customHeight="1" x14ac:dyDescent="0.3">
      <c r="A1227" s="25">
        <v>321890</v>
      </c>
      <c r="B1227" s="25">
        <v>2016</v>
      </c>
      <c r="C1227" s="25">
        <v>7</v>
      </c>
      <c r="D1227" s="29">
        <f>SUMIFS(tblCleanOrders[Sales_USD],tblCleanOrders[Rep_ID],A1227,tblCleanOrders[Year],B1227,tblCleanOrders[Month],C1227)</f>
        <v>10466.24</v>
      </c>
    </row>
    <row r="1228" spans="1:4" ht="15" customHeight="1" x14ac:dyDescent="0.3">
      <c r="A1228" s="25">
        <v>321890</v>
      </c>
      <c r="B1228" s="25">
        <v>2016</v>
      </c>
      <c r="C1228" s="25">
        <v>8</v>
      </c>
      <c r="D1228" s="29">
        <f>SUMIFS(tblCleanOrders[Sales_USD],tblCleanOrders[Rep_ID],A1228,tblCleanOrders[Year],B1228,tblCleanOrders[Month],C1228)</f>
        <v>11979.61</v>
      </c>
    </row>
    <row r="1229" spans="1:4" ht="15" customHeight="1" x14ac:dyDescent="0.3">
      <c r="A1229" s="25">
        <v>321890</v>
      </c>
      <c r="B1229" s="25">
        <v>2016</v>
      </c>
      <c r="C1229" s="25">
        <v>9</v>
      </c>
      <c r="D1229" s="29">
        <f>SUMIFS(tblCleanOrders[Sales_USD],tblCleanOrders[Rep_ID],A1229,tblCleanOrders[Year],B1229,tblCleanOrders[Month],C1229)</f>
        <v>13551.92</v>
      </c>
    </row>
    <row r="1230" spans="1:4" ht="15" customHeight="1" x14ac:dyDescent="0.3">
      <c r="A1230" s="25">
        <v>321890</v>
      </c>
      <c r="B1230" s="25">
        <v>2016</v>
      </c>
      <c r="C1230" s="25">
        <v>10</v>
      </c>
      <c r="D1230" s="29">
        <f>SUMIFS(tblCleanOrders[Sales_USD],tblCleanOrders[Rep_ID],A1230,tblCleanOrders[Year],B1230,tblCleanOrders[Month],C1230)</f>
        <v>13303.82</v>
      </c>
    </row>
    <row r="1231" spans="1:4" ht="15" customHeight="1" x14ac:dyDescent="0.3">
      <c r="A1231" s="25">
        <v>321890</v>
      </c>
      <c r="B1231" s="25">
        <v>2016</v>
      </c>
      <c r="C1231" s="25">
        <v>11</v>
      </c>
      <c r="D1231" s="29">
        <f>SUMIFS(tblCleanOrders[Sales_USD],tblCleanOrders[Rep_ID],A1231,tblCleanOrders[Year],B1231,tblCleanOrders[Month],C1231)</f>
        <v>12300.59</v>
      </c>
    </row>
    <row r="1232" spans="1:4" ht="15" customHeight="1" x14ac:dyDescent="0.3">
      <c r="A1232" s="25">
        <v>321890</v>
      </c>
      <c r="B1232" s="25">
        <v>2016</v>
      </c>
      <c r="C1232" s="25">
        <v>12</v>
      </c>
      <c r="D1232" s="29">
        <f>SUMIFS(tblCleanOrders[Sales_USD],tblCleanOrders[Rep_ID],A1232,tblCleanOrders[Year],B1232,tblCleanOrders[Month],C1232)</f>
        <v>18030.719999999998</v>
      </c>
    </row>
    <row r="1233" spans="1:4" ht="15" customHeight="1" x14ac:dyDescent="0.3">
      <c r="A1233" s="25">
        <v>321890</v>
      </c>
      <c r="B1233" s="25">
        <v>2017</v>
      </c>
      <c r="C1233" s="25">
        <v>1</v>
      </c>
      <c r="D1233" s="29">
        <f>SUMIFS(tblCleanOrders[Sales_USD],tblCleanOrders[Rep_ID],A1233,tblCleanOrders[Year],B1233,tblCleanOrders[Month],C1233)</f>
        <v>1565.09</v>
      </c>
    </row>
    <row r="1234" spans="1:4" ht="15" customHeight="1" x14ac:dyDescent="0.3">
      <c r="A1234" s="25">
        <v>321900</v>
      </c>
      <c r="B1234" s="25">
        <v>2016</v>
      </c>
      <c r="C1234" s="25">
        <v>5</v>
      </c>
      <c r="D1234" s="29">
        <f>SUMIFS(tblCleanOrders[Sales_USD],tblCleanOrders[Rep_ID],A1234,tblCleanOrders[Year],B1234,tblCleanOrders[Month],C1234)</f>
        <v>666.89</v>
      </c>
    </row>
    <row r="1235" spans="1:4" ht="15" customHeight="1" x14ac:dyDescent="0.3">
      <c r="A1235" s="25">
        <v>321900</v>
      </c>
      <c r="B1235" s="25">
        <v>2016</v>
      </c>
      <c r="C1235" s="25">
        <v>6</v>
      </c>
      <c r="D1235" s="29">
        <f>SUMIFS(tblCleanOrders[Sales_USD],tblCleanOrders[Rep_ID],A1235,tblCleanOrders[Year],B1235,tblCleanOrders[Month],C1235)</f>
        <v>2570.2600000000002</v>
      </c>
    </row>
    <row r="1236" spans="1:4" ht="15" customHeight="1" x14ac:dyDescent="0.3">
      <c r="A1236" s="25">
        <v>321900</v>
      </c>
      <c r="B1236" s="25">
        <v>2016</v>
      </c>
      <c r="C1236" s="25">
        <v>7</v>
      </c>
      <c r="D1236" s="29">
        <f>SUMIFS(tblCleanOrders[Sales_USD],tblCleanOrders[Rep_ID],A1236,tblCleanOrders[Year],B1236,tblCleanOrders[Month],C1236)</f>
        <v>98265.239999999991</v>
      </c>
    </row>
    <row r="1237" spans="1:4" ht="15" customHeight="1" x14ac:dyDescent="0.3">
      <c r="A1237" s="25">
        <v>321900</v>
      </c>
      <c r="B1237" s="25">
        <v>2016</v>
      </c>
      <c r="C1237" s="25">
        <v>8</v>
      </c>
      <c r="D1237" s="29">
        <f>SUMIFS(tblCleanOrders[Sales_USD],tblCleanOrders[Rep_ID],A1237,tblCleanOrders[Year],B1237,tblCleanOrders[Month],C1237)</f>
        <v>9029.2200000000012</v>
      </c>
    </row>
    <row r="1238" spans="1:4" ht="15" customHeight="1" x14ac:dyDescent="0.3">
      <c r="A1238" s="25">
        <v>321900</v>
      </c>
      <c r="B1238" s="25">
        <v>2016</v>
      </c>
      <c r="C1238" s="25">
        <v>9</v>
      </c>
      <c r="D1238" s="29">
        <f>SUMIFS(tblCleanOrders[Sales_USD],tblCleanOrders[Rep_ID],A1238,tblCleanOrders[Year],B1238,tblCleanOrders[Month],C1238)</f>
        <v>14656.119999999999</v>
      </c>
    </row>
    <row r="1239" spans="1:4" ht="15" customHeight="1" x14ac:dyDescent="0.3">
      <c r="A1239" s="25">
        <v>321900</v>
      </c>
      <c r="B1239" s="25">
        <v>2016</v>
      </c>
      <c r="C1239" s="25">
        <v>10</v>
      </c>
      <c r="D1239" s="29">
        <f>SUMIFS(tblCleanOrders[Sales_USD],tblCleanOrders[Rep_ID],A1239,tblCleanOrders[Year],B1239,tblCleanOrders[Month],C1239)</f>
        <v>7722.73</v>
      </c>
    </row>
    <row r="1240" spans="1:4" ht="15" customHeight="1" x14ac:dyDescent="0.3">
      <c r="A1240" s="25">
        <v>321900</v>
      </c>
      <c r="B1240" s="25">
        <v>2016</v>
      </c>
      <c r="C1240" s="25">
        <v>11</v>
      </c>
      <c r="D1240" s="29">
        <f>SUMIFS(tblCleanOrders[Sales_USD],tblCleanOrders[Rep_ID],A1240,tblCleanOrders[Year],B1240,tblCleanOrders[Month],C1240)</f>
        <v>13126.19</v>
      </c>
    </row>
    <row r="1241" spans="1:4" ht="15" customHeight="1" x14ac:dyDescent="0.3">
      <c r="A1241" s="25">
        <v>321900</v>
      </c>
      <c r="B1241" s="25">
        <v>2016</v>
      </c>
      <c r="C1241" s="25">
        <v>12</v>
      </c>
      <c r="D1241" s="29">
        <f>SUMIFS(tblCleanOrders[Sales_USD],tblCleanOrders[Rep_ID],A1241,tblCleanOrders[Year],B1241,tblCleanOrders[Month],C1241)</f>
        <v>16737.89</v>
      </c>
    </row>
    <row r="1242" spans="1:4" ht="15" customHeight="1" x14ac:dyDescent="0.3">
      <c r="A1242" s="25">
        <v>321900</v>
      </c>
      <c r="B1242" s="25">
        <v>2017</v>
      </c>
      <c r="C1242" s="25">
        <v>1</v>
      </c>
      <c r="D1242" s="29">
        <f>SUMIFS(tblCleanOrders[Sales_USD],tblCleanOrders[Rep_ID],A1242,tblCleanOrders[Year],B1242,tblCleanOrders[Month],C1242)</f>
        <v>1402.59</v>
      </c>
    </row>
    <row r="1243" spans="1:4" ht="15" customHeight="1" x14ac:dyDescent="0.3">
      <c r="A1243" s="25">
        <v>321910</v>
      </c>
      <c r="B1243" s="25">
        <v>2013</v>
      </c>
      <c r="C1243" s="25">
        <v>12</v>
      </c>
      <c r="D1243" s="29">
        <f>SUMIFS(tblCleanOrders[Sales_USD],tblCleanOrders[Rep_ID],A1243,tblCleanOrders[Year],B1243,tblCleanOrders[Month],C1243)</f>
        <v>1906.58</v>
      </c>
    </row>
    <row r="1244" spans="1:4" ht="15" customHeight="1" x14ac:dyDescent="0.3">
      <c r="A1244" s="25">
        <v>321910</v>
      </c>
      <c r="B1244" s="25">
        <v>2014</v>
      </c>
      <c r="C1244" s="25">
        <v>1</v>
      </c>
      <c r="D1244" s="29">
        <f>SUMIFS(tblCleanOrders[Sales_USD],tblCleanOrders[Rep_ID],A1244,tblCleanOrders[Year],B1244,tblCleanOrders[Month],C1244)</f>
        <v>7151.3799999999992</v>
      </c>
    </row>
    <row r="1245" spans="1:4" ht="15" customHeight="1" x14ac:dyDescent="0.3">
      <c r="A1245" s="25">
        <v>321910</v>
      </c>
      <c r="B1245" s="25">
        <v>2014</v>
      </c>
      <c r="C1245" s="25">
        <v>2</v>
      </c>
      <c r="D1245" s="29">
        <f>SUMIFS(tblCleanOrders[Sales_USD],tblCleanOrders[Rep_ID],A1245,tblCleanOrders[Year],B1245,tblCleanOrders[Month],C1245)</f>
        <v>4740.1000000000004</v>
      </c>
    </row>
    <row r="1246" spans="1:4" ht="15" customHeight="1" x14ac:dyDescent="0.3">
      <c r="A1246" s="25">
        <v>321910</v>
      </c>
      <c r="B1246" s="25">
        <v>2014</v>
      </c>
      <c r="C1246" s="25">
        <v>3</v>
      </c>
      <c r="D1246" s="29">
        <f>SUMIFS(tblCleanOrders[Sales_USD],tblCleanOrders[Rep_ID],A1246,tblCleanOrders[Year],B1246,tblCleanOrders[Month],C1246)</f>
        <v>2817.9</v>
      </c>
    </row>
    <row r="1247" spans="1:4" ht="15" customHeight="1" x14ac:dyDescent="0.3">
      <c r="A1247" s="25">
        <v>321910</v>
      </c>
      <c r="B1247" s="25">
        <v>2014</v>
      </c>
      <c r="C1247" s="25">
        <v>4</v>
      </c>
      <c r="D1247" s="29">
        <f>SUMIFS(tblCleanOrders[Sales_USD],tblCleanOrders[Rep_ID],A1247,tblCleanOrders[Year],B1247,tblCleanOrders[Month],C1247)</f>
        <v>4243.42</v>
      </c>
    </row>
    <row r="1248" spans="1:4" ht="15" customHeight="1" x14ac:dyDescent="0.3">
      <c r="A1248" s="25">
        <v>321910</v>
      </c>
      <c r="B1248" s="25">
        <v>2014</v>
      </c>
      <c r="C1248" s="25">
        <v>5</v>
      </c>
      <c r="D1248" s="29">
        <f>SUMIFS(tblCleanOrders[Sales_USD],tblCleanOrders[Rep_ID],A1248,tblCleanOrders[Year],B1248,tblCleanOrders[Month],C1248)</f>
        <v>4638.25</v>
      </c>
    </row>
    <row r="1249" spans="1:4" ht="15" customHeight="1" x14ac:dyDescent="0.3">
      <c r="A1249" s="25">
        <v>321910</v>
      </c>
      <c r="B1249" s="25">
        <v>2014</v>
      </c>
      <c r="C1249" s="25">
        <v>6</v>
      </c>
      <c r="D1249" s="29">
        <f>SUMIFS(tblCleanOrders[Sales_USD],tblCleanOrders[Rep_ID],A1249,tblCleanOrders[Year],B1249,tblCleanOrders[Month],C1249)</f>
        <v>4879.75</v>
      </c>
    </row>
    <row r="1250" spans="1:4" ht="15" customHeight="1" x14ac:dyDescent="0.3">
      <c r="A1250" s="25">
        <v>321910</v>
      </c>
      <c r="B1250" s="25">
        <v>2014</v>
      </c>
      <c r="C1250" s="25">
        <v>7</v>
      </c>
      <c r="D1250" s="29">
        <f>SUMIFS(tblCleanOrders[Sales_USD],tblCleanOrders[Rep_ID],A1250,tblCleanOrders[Year],B1250,tblCleanOrders[Month],C1250)</f>
        <v>5482.22</v>
      </c>
    </row>
    <row r="1251" spans="1:4" ht="15" customHeight="1" x14ac:dyDescent="0.3">
      <c r="A1251" s="25">
        <v>321910</v>
      </c>
      <c r="B1251" s="25">
        <v>2014</v>
      </c>
      <c r="C1251" s="25">
        <v>8</v>
      </c>
      <c r="D1251" s="29">
        <f>SUMIFS(tblCleanOrders[Sales_USD],tblCleanOrders[Rep_ID],A1251,tblCleanOrders[Year],B1251,tblCleanOrders[Month],C1251)</f>
        <v>4398.01</v>
      </c>
    </row>
    <row r="1252" spans="1:4" ht="15" customHeight="1" x14ac:dyDescent="0.3">
      <c r="A1252" s="25">
        <v>321910</v>
      </c>
      <c r="B1252" s="25">
        <v>2014</v>
      </c>
      <c r="C1252" s="25">
        <v>9</v>
      </c>
      <c r="D1252" s="29">
        <f>SUMIFS(tblCleanOrders[Sales_USD],tblCleanOrders[Rep_ID],A1252,tblCleanOrders[Year],B1252,tblCleanOrders[Month],C1252)</f>
        <v>2080.7199999999998</v>
      </c>
    </row>
    <row r="1253" spans="1:4" ht="15" customHeight="1" x14ac:dyDescent="0.3">
      <c r="A1253" s="25">
        <v>321910</v>
      </c>
      <c r="B1253" s="25">
        <v>2014</v>
      </c>
      <c r="C1253" s="25">
        <v>10</v>
      </c>
      <c r="D1253" s="29">
        <f>SUMIFS(tblCleanOrders[Sales_USD],tblCleanOrders[Rep_ID],A1253,tblCleanOrders[Year],B1253,tblCleanOrders[Month],C1253)</f>
        <v>13807.380000000001</v>
      </c>
    </row>
    <row r="1254" spans="1:4" ht="15" customHeight="1" x14ac:dyDescent="0.3">
      <c r="A1254" s="25">
        <v>321910</v>
      </c>
      <c r="B1254" s="25">
        <v>2014</v>
      </c>
      <c r="C1254" s="25">
        <v>11</v>
      </c>
      <c r="D1254" s="29">
        <f>SUMIFS(tblCleanOrders[Sales_USD],tblCleanOrders[Rep_ID],A1254,tblCleanOrders[Year],B1254,tblCleanOrders[Month],C1254)</f>
        <v>4249.1399999999994</v>
      </c>
    </row>
    <row r="1255" spans="1:4" ht="15" customHeight="1" x14ac:dyDescent="0.3">
      <c r="A1255" s="25">
        <v>321910</v>
      </c>
      <c r="B1255" s="25">
        <v>2014</v>
      </c>
      <c r="C1255" s="25">
        <v>12</v>
      </c>
      <c r="D1255" s="29">
        <f>SUMIFS(tblCleanOrders[Sales_USD],tblCleanOrders[Rep_ID],A1255,tblCleanOrders[Year],B1255,tblCleanOrders[Month],C1255)</f>
        <v>4351.67</v>
      </c>
    </row>
    <row r="1256" spans="1:4" ht="15" customHeight="1" x14ac:dyDescent="0.3">
      <c r="A1256" s="25">
        <v>321910</v>
      </c>
      <c r="B1256" s="25">
        <v>2015</v>
      </c>
      <c r="C1256" s="25">
        <v>1</v>
      </c>
      <c r="D1256" s="29">
        <f>SUMIFS(tblCleanOrders[Sales_USD],tblCleanOrders[Rep_ID],A1256,tblCleanOrders[Year],B1256,tblCleanOrders[Month],C1256)</f>
        <v>4421.13</v>
      </c>
    </row>
    <row r="1257" spans="1:4" ht="15" customHeight="1" x14ac:dyDescent="0.3">
      <c r="A1257" s="25">
        <v>321910</v>
      </c>
      <c r="B1257" s="25">
        <v>2015</v>
      </c>
      <c r="C1257" s="25">
        <v>2</v>
      </c>
      <c r="D1257" s="29">
        <f>SUMIFS(tblCleanOrders[Sales_USD],tblCleanOrders[Rep_ID],A1257,tblCleanOrders[Year],B1257,tblCleanOrders[Month],C1257)</f>
        <v>3847.63</v>
      </c>
    </row>
    <row r="1258" spans="1:4" ht="15" customHeight="1" x14ac:dyDescent="0.3">
      <c r="A1258" s="25">
        <v>321910</v>
      </c>
      <c r="B1258" s="25">
        <v>2015</v>
      </c>
      <c r="C1258" s="25">
        <v>3</v>
      </c>
      <c r="D1258" s="29">
        <f>SUMIFS(tblCleanOrders[Sales_USD],tblCleanOrders[Rep_ID],A1258,tblCleanOrders[Year],B1258,tblCleanOrders[Month],C1258)</f>
        <v>4632.3600000000006</v>
      </c>
    </row>
    <row r="1259" spans="1:4" ht="15" customHeight="1" x14ac:dyDescent="0.3">
      <c r="A1259" s="25">
        <v>321910</v>
      </c>
      <c r="B1259" s="25">
        <v>2015</v>
      </c>
      <c r="C1259" s="25">
        <v>4</v>
      </c>
      <c r="D1259" s="29">
        <f>SUMIFS(tblCleanOrders[Sales_USD],tblCleanOrders[Rep_ID],A1259,tblCleanOrders[Year],B1259,tblCleanOrders[Month],C1259)</f>
        <v>4420.33</v>
      </c>
    </row>
    <row r="1260" spans="1:4" ht="15" customHeight="1" x14ac:dyDescent="0.3">
      <c r="A1260" s="25">
        <v>321910</v>
      </c>
      <c r="B1260" s="25">
        <v>2015</v>
      </c>
      <c r="C1260" s="25">
        <v>5</v>
      </c>
      <c r="D1260" s="29">
        <f>SUMIFS(tblCleanOrders[Sales_USD],tblCleanOrders[Rep_ID],A1260,tblCleanOrders[Year],B1260,tblCleanOrders[Month],C1260)</f>
        <v>4613.96</v>
      </c>
    </row>
    <row r="1261" spans="1:4" ht="15" customHeight="1" x14ac:dyDescent="0.3">
      <c r="A1261" s="25">
        <v>321910</v>
      </c>
      <c r="B1261" s="25">
        <v>2015</v>
      </c>
      <c r="C1261" s="25">
        <v>6</v>
      </c>
      <c r="D1261" s="29">
        <f>SUMIFS(tblCleanOrders[Sales_USD],tblCleanOrders[Rep_ID],A1261,tblCleanOrders[Year],B1261,tblCleanOrders[Month],C1261)</f>
        <v>4646.21</v>
      </c>
    </row>
    <row r="1262" spans="1:4" ht="15" customHeight="1" x14ac:dyDescent="0.3">
      <c r="A1262" s="25">
        <v>321910</v>
      </c>
      <c r="B1262" s="25">
        <v>2015</v>
      </c>
      <c r="C1262" s="25">
        <v>7</v>
      </c>
      <c r="D1262" s="29">
        <f>SUMIFS(tblCleanOrders[Sales_USD],tblCleanOrders[Rep_ID],A1262,tblCleanOrders[Year],B1262,tblCleanOrders[Month],C1262)</f>
        <v>4141.28</v>
      </c>
    </row>
    <row r="1263" spans="1:4" ht="15" customHeight="1" x14ac:dyDescent="0.3">
      <c r="A1263" s="25">
        <v>321910</v>
      </c>
      <c r="B1263" s="25">
        <v>2015</v>
      </c>
      <c r="C1263" s="25">
        <v>8</v>
      </c>
      <c r="D1263" s="29">
        <f>SUMIFS(tblCleanOrders[Sales_USD],tblCleanOrders[Rep_ID],A1263,tblCleanOrders[Year],B1263,tblCleanOrders[Month],C1263)</f>
        <v>4950.3099999999995</v>
      </c>
    </row>
    <row r="1264" spans="1:4" ht="15" customHeight="1" x14ac:dyDescent="0.3">
      <c r="A1264" s="25">
        <v>321910</v>
      </c>
      <c r="B1264" s="25">
        <v>2015</v>
      </c>
      <c r="C1264" s="25">
        <v>9</v>
      </c>
      <c r="D1264" s="29">
        <f>SUMIFS(tblCleanOrders[Sales_USD],tblCleanOrders[Rep_ID],A1264,tblCleanOrders[Year],B1264,tblCleanOrders[Month],C1264)</f>
        <v>4735.67</v>
      </c>
    </row>
    <row r="1265" spans="1:4" ht="15" customHeight="1" x14ac:dyDescent="0.3">
      <c r="A1265" s="25">
        <v>321910</v>
      </c>
      <c r="B1265" s="25">
        <v>2015</v>
      </c>
      <c r="C1265" s="25">
        <v>10</v>
      </c>
      <c r="D1265" s="29">
        <f>SUMIFS(tblCleanOrders[Sales_USD],tblCleanOrders[Rep_ID],A1265,tblCleanOrders[Year],B1265,tblCleanOrders[Month],C1265)</f>
        <v>4615.1000000000004</v>
      </c>
    </row>
    <row r="1266" spans="1:4" ht="15" customHeight="1" x14ac:dyDescent="0.3">
      <c r="A1266" s="25">
        <v>321910</v>
      </c>
      <c r="B1266" s="25">
        <v>2015</v>
      </c>
      <c r="C1266" s="25">
        <v>11</v>
      </c>
      <c r="D1266" s="29">
        <f>SUMIFS(tblCleanOrders[Sales_USD],tblCleanOrders[Rep_ID],A1266,tblCleanOrders[Year],B1266,tblCleanOrders[Month],C1266)</f>
        <v>4728.57</v>
      </c>
    </row>
    <row r="1267" spans="1:4" ht="15" customHeight="1" x14ac:dyDescent="0.3">
      <c r="A1267" s="25">
        <v>321910</v>
      </c>
      <c r="B1267" s="25">
        <v>2015</v>
      </c>
      <c r="C1267" s="25">
        <v>12</v>
      </c>
      <c r="D1267" s="29">
        <f>SUMIFS(tblCleanOrders[Sales_USD],tblCleanOrders[Rep_ID],A1267,tblCleanOrders[Year],B1267,tblCleanOrders[Month],C1267)</f>
        <v>4733.51</v>
      </c>
    </row>
    <row r="1268" spans="1:4" ht="15" customHeight="1" x14ac:dyDescent="0.3">
      <c r="A1268" s="25">
        <v>321910</v>
      </c>
      <c r="B1268" s="25">
        <v>2016</v>
      </c>
      <c r="C1268" s="25">
        <v>1</v>
      </c>
      <c r="D1268" s="29">
        <f>SUMIFS(tblCleanOrders[Sales_USD],tblCleanOrders[Rep_ID],A1268,tblCleanOrders[Year],B1268,tblCleanOrders[Month],C1268)</f>
        <v>4219.93</v>
      </c>
    </row>
    <row r="1269" spans="1:4" ht="15" customHeight="1" x14ac:dyDescent="0.3">
      <c r="A1269" s="25">
        <v>321910</v>
      </c>
      <c r="B1269" s="25">
        <v>2016</v>
      </c>
      <c r="C1269" s="25">
        <v>2</v>
      </c>
      <c r="D1269" s="29">
        <f>SUMIFS(tblCleanOrders[Sales_USD],tblCleanOrders[Rep_ID],A1269,tblCleanOrders[Year],B1269,tblCleanOrders[Month],C1269)</f>
        <v>4765.62</v>
      </c>
    </row>
    <row r="1270" spans="1:4" ht="15" customHeight="1" x14ac:dyDescent="0.3">
      <c r="A1270" s="25">
        <v>321910</v>
      </c>
      <c r="B1270" s="25">
        <v>2016</v>
      </c>
      <c r="C1270" s="25">
        <v>3</v>
      </c>
      <c r="D1270" s="29">
        <f>SUMIFS(tblCleanOrders[Sales_USD],tblCleanOrders[Rep_ID],A1270,tblCleanOrders[Year],B1270,tblCleanOrders[Month],C1270)</f>
        <v>4952.76</v>
      </c>
    </row>
    <row r="1271" spans="1:4" ht="15" customHeight="1" x14ac:dyDescent="0.3">
      <c r="A1271" s="25">
        <v>321910</v>
      </c>
      <c r="B1271" s="25">
        <v>2016</v>
      </c>
      <c r="C1271" s="25">
        <v>4</v>
      </c>
      <c r="D1271" s="29">
        <f>SUMIFS(tblCleanOrders[Sales_USD],tblCleanOrders[Rep_ID],A1271,tblCleanOrders[Year],B1271,tblCleanOrders[Month],C1271)</f>
        <v>4950.3099999999995</v>
      </c>
    </row>
    <row r="1272" spans="1:4" ht="15" customHeight="1" x14ac:dyDescent="0.3">
      <c r="A1272" s="25">
        <v>321910</v>
      </c>
      <c r="B1272" s="25">
        <v>2016</v>
      </c>
      <c r="C1272" s="25">
        <v>5</v>
      </c>
      <c r="D1272" s="29">
        <f>SUMIFS(tblCleanOrders[Sales_USD],tblCleanOrders[Rep_ID],A1272,tblCleanOrders[Year],B1272,tblCleanOrders[Month],C1272)</f>
        <v>7134.4500000000007</v>
      </c>
    </row>
    <row r="1273" spans="1:4" ht="15" customHeight="1" x14ac:dyDescent="0.3">
      <c r="A1273" s="25">
        <v>321910</v>
      </c>
      <c r="B1273" s="25">
        <v>2016</v>
      </c>
      <c r="C1273" s="25">
        <v>6</v>
      </c>
      <c r="D1273" s="29">
        <f>SUMIFS(tblCleanOrders[Sales_USD],tblCleanOrders[Rep_ID],A1273,tblCleanOrders[Year],B1273,tblCleanOrders[Month],C1273)</f>
        <v>7644.88</v>
      </c>
    </row>
    <row r="1274" spans="1:4" ht="15" customHeight="1" x14ac:dyDescent="0.3">
      <c r="A1274" s="25">
        <v>321910</v>
      </c>
      <c r="B1274" s="25">
        <v>2016</v>
      </c>
      <c r="C1274" s="25">
        <v>7</v>
      </c>
      <c r="D1274" s="29">
        <f>SUMIFS(tblCleanOrders[Sales_USD],tblCleanOrders[Rep_ID],A1274,tblCleanOrders[Year],B1274,tblCleanOrders[Month],C1274)</f>
        <v>8738.01</v>
      </c>
    </row>
    <row r="1275" spans="1:4" ht="15" customHeight="1" x14ac:dyDescent="0.3">
      <c r="A1275" s="25">
        <v>321910</v>
      </c>
      <c r="B1275" s="25">
        <v>2016</v>
      </c>
      <c r="C1275" s="25">
        <v>8</v>
      </c>
      <c r="D1275" s="29">
        <f>SUMIFS(tblCleanOrders[Sales_USD],tblCleanOrders[Rep_ID],A1275,tblCleanOrders[Year],B1275,tblCleanOrders[Month],C1275)</f>
        <v>12303.689999999999</v>
      </c>
    </row>
    <row r="1276" spans="1:4" ht="15" customHeight="1" x14ac:dyDescent="0.3">
      <c r="A1276" s="25">
        <v>321910</v>
      </c>
      <c r="B1276" s="25">
        <v>2016</v>
      </c>
      <c r="C1276" s="25">
        <v>9</v>
      </c>
      <c r="D1276" s="29">
        <f>SUMIFS(tblCleanOrders[Sales_USD],tblCleanOrders[Rep_ID],A1276,tblCleanOrders[Year],B1276,tblCleanOrders[Month],C1276)</f>
        <v>29962.809999999998</v>
      </c>
    </row>
    <row r="1277" spans="1:4" ht="15" customHeight="1" x14ac:dyDescent="0.3">
      <c r="A1277" s="25">
        <v>321910</v>
      </c>
      <c r="B1277" s="25">
        <v>2016</v>
      </c>
      <c r="C1277" s="25">
        <v>10</v>
      </c>
      <c r="D1277" s="29">
        <f>SUMIFS(tblCleanOrders[Sales_USD],tblCleanOrders[Rep_ID],A1277,tblCleanOrders[Year],B1277,tblCleanOrders[Month],C1277)</f>
        <v>16703.8</v>
      </c>
    </row>
    <row r="1278" spans="1:4" ht="15" customHeight="1" x14ac:dyDescent="0.3">
      <c r="A1278" s="25">
        <v>321910</v>
      </c>
      <c r="B1278" s="25">
        <v>2016</v>
      </c>
      <c r="C1278" s="25">
        <v>11</v>
      </c>
      <c r="D1278" s="29">
        <f>SUMIFS(tblCleanOrders[Sales_USD],tblCleanOrders[Rep_ID],A1278,tblCleanOrders[Year],B1278,tblCleanOrders[Month],C1278)</f>
        <v>21275.7</v>
      </c>
    </row>
    <row r="1279" spans="1:4" ht="15" customHeight="1" x14ac:dyDescent="0.3">
      <c r="A1279" s="25">
        <v>321910</v>
      </c>
      <c r="B1279" s="25">
        <v>2016</v>
      </c>
      <c r="C1279" s="25">
        <v>12</v>
      </c>
      <c r="D1279" s="29">
        <f>SUMIFS(tblCleanOrders[Sales_USD],tblCleanOrders[Rep_ID],A1279,tblCleanOrders[Year],B1279,tblCleanOrders[Month],C1279)</f>
        <v>21658.309999999998</v>
      </c>
    </row>
    <row r="1280" spans="1:4" ht="15" customHeight="1" x14ac:dyDescent="0.3">
      <c r="A1280" s="25">
        <v>321920</v>
      </c>
      <c r="B1280" s="25">
        <v>2015</v>
      </c>
      <c r="C1280" s="25">
        <v>11</v>
      </c>
      <c r="D1280" s="29">
        <f>SUMIFS(tblCleanOrders[Sales_USD],tblCleanOrders[Rep_ID],A1280,tblCleanOrders[Year],B1280,tblCleanOrders[Month],C1280)</f>
        <v>1531.93</v>
      </c>
    </row>
    <row r="1281" spans="1:4" ht="15" customHeight="1" x14ac:dyDescent="0.3">
      <c r="A1281" s="25">
        <v>321920</v>
      </c>
      <c r="B1281" s="25">
        <v>2015</v>
      </c>
      <c r="C1281" s="25">
        <v>12</v>
      </c>
      <c r="D1281" s="29">
        <f>SUMIFS(tblCleanOrders[Sales_USD],tblCleanOrders[Rep_ID],A1281,tblCleanOrders[Year],B1281,tblCleanOrders[Month],C1281)</f>
        <v>1897.7</v>
      </c>
    </row>
    <row r="1282" spans="1:4" ht="15" customHeight="1" x14ac:dyDescent="0.3">
      <c r="A1282" s="25">
        <v>321920</v>
      </c>
      <c r="B1282" s="25">
        <v>2016</v>
      </c>
      <c r="C1282" s="25">
        <v>1</v>
      </c>
      <c r="D1282" s="29">
        <f>SUMIFS(tblCleanOrders[Sales_USD],tblCleanOrders[Rep_ID],A1282,tblCleanOrders[Year],B1282,tblCleanOrders[Month],C1282)</f>
        <v>1778.52</v>
      </c>
    </row>
    <row r="1283" spans="1:4" ht="15" customHeight="1" x14ac:dyDescent="0.3">
      <c r="A1283" s="25">
        <v>321920</v>
      </c>
      <c r="B1283" s="25">
        <v>2016</v>
      </c>
      <c r="C1283" s="25">
        <v>2</v>
      </c>
      <c r="D1283" s="29">
        <f>SUMIFS(tblCleanOrders[Sales_USD],tblCleanOrders[Rep_ID],A1283,tblCleanOrders[Year],B1283,tblCleanOrders[Month],C1283)</f>
        <v>1946.41</v>
      </c>
    </row>
    <row r="1284" spans="1:4" ht="15" customHeight="1" x14ac:dyDescent="0.3">
      <c r="A1284" s="25">
        <v>321920</v>
      </c>
      <c r="B1284" s="25">
        <v>2016</v>
      </c>
      <c r="C1284" s="25">
        <v>3</v>
      </c>
      <c r="D1284" s="29">
        <f>SUMIFS(tblCleanOrders[Sales_USD],tblCleanOrders[Rep_ID],A1284,tblCleanOrders[Year],B1284,tblCleanOrders[Month],C1284)</f>
        <v>3616.23</v>
      </c>
    </row>
    <row r="1285" spans="1:4" ht="15" customHeight="1" x14ac:dyDescent="0.3">
      <c r="A1285" s="25">
        <v>321920</v>
      </c>
      <c r="B1285" s="25">
        <v>2016</v>
      </c>
      <c r="C1285" s="25">
        <v>4</v>
      </c>
      <c r="D1285" s="29">
        <f>SUMIFS(tblCleanOrders[Sales_USD],tblCleanOrders[Rep_ID],A1285,tblCleanOrders[Year],B1285,tblCleanOrders[Month],C1285)</f>
        <v>3947.34</v>
      </c>
    </row>
    <row r="1286" spans="1:4" ht="15" customHeight="1" x14ac:dyDescent="0.3">
      <c r="A1286" s="25">
        <v>321920</v>
      </c>
      <c r="B1286" s="25">
        <v>2016</v>
      </c>
      <c r="C1286" s="25">
        <v>5</v>
      </c>
      <c r="D1286" s="29">
        <f>SUMIFS(tblCleanOrders[Sales_USD],tblCleanOrders[Rep_ID],A1286,tblCleanOrders[Year],B1286,tblCleanOrders[Month],C1286)</f>
        <v>3526.19</v>
      </c>
    </row>
    <row r="1287" spans="1:4" ht="15" customHeight="1" x14ac:dyDescent="0.3">
      <c r="A1287" s="25">
        <v>321920</v>
      </c>
      <c r="B1287" s="25">
        <v>2016</v>
      </c>
      <c r="C1287" s="25">
        <v>6</v>
      </c>
      <c r="D1287" s="29">
        <f>SUMIFS(tblCleanOrders[Sales_USD],tblCleanOrders[Rep_ID],A1287,tblCleanOrders[Year],B1287,tblCleanOrders[Month],C1287)</f>
        <v>4150.6099999999997</v>
      </c>
    </row>
    <row r="1288" spans="1:4" ht="15" customHeight="1" x14ac:dyDescent="0.3">
      <c r="A1288" s="25">
        <v>321920</v>
      </c>
      <c r="B1288" s="25">
        <v>2016</v>
      </c>
      <c r="C1288" s="25">
        <v>7</v>
      </c>
      <c r="D1288" s="29">
        <f>SUMIFS(tblCleanOrders[Sales_USD],tblCleanOrders[Rep_ID],A1288,tblCleanOrders[Year],B1288,tblCleanOrders[Month],C1288)</f>
        <v>4838.5</v>
      </c>
    </row>
    <row r="1289" spans="1:4" ht="15" customHeight="1" x14ac:dyDescent="0.3">
      <c r="A1289" s="25">
        <v>321920</v>
      </c>
      <c r="B1289" s="25">
        <v>2016</v>
      </c>
      <c r="C1289" s="25">
        <v>8</v>
      </c>
      <c r="D1289" s="29">
        <f>SUMIFS(tblCleanOrders[Sales_USD],tblCleanOrders[Rep_ID],A1289,tblCleanOrders[Year],B1289,tblCleanOrders[Month],C1289)</f>
        <v>10111.74</v>
      </c>
    </row>
    <row r="1290" spans="1:4" ht="15" customHeight="1" x14ac:dyDescent="0.3">
      <c r="A1290" s="25">
        <v>321920</v>
      </c>
      <c r="B1290" s="25">
        <v>2016</v>
      </c>
      <c r="C1290" s="25">
        <v>9</v>
      </c>
      <c r="D1290" s="29">
        <f>SUMIFS(tblCleanOrders[Sales_USD],tblCleanOrders[Rep_ID],A1290,tblCleanOrders[Year],B1290,tblCleanOrders[Month],C1290)</f>
        <v>26386.170000000002</v>
      </c>
    </row>
    <row r="1291" spans="1:4" ht="15" customHeight="1" x14ac:dyDescent="0.3">
      <c r="A1291" s="25">
        <v>321920</v>
      </c>
      <c r="B1291" s="25">
        <v>2016</v>
      </c>
      <c r="C1291" s="25">
        <v>10</v>
      </c>
      <c r="D1291" s="29">
        <f>SUMIFS(tblCleanOrders[Sales_USD],tblCleanOrders[Rep_ID],A1291,tblCleanOrders[Year],B1291,tblCleanOrders[Month],C1291)</f>
        <v>8056.9299999999994</v>
      </c>
    </row>
    <row r="1292" spans="1:4" ht="15" customHeight="1" x14ac:dyDescent="0.3">
      <c r="A1292" s="25">
        <v>321920</v>
      </c>
      <c r="B1292" s="25">
        <v>2016</v>
      </c>
      <c r="C1292" s="25">
        <v>11</v>
      </c>
      <c r="D1292" s="29">
        <f>SUMIFS(tblCleanOrders[Sales_USD],tblCleanOrders[Rep_ID],A1292,tblCleanOrders[Year],B1292,tblCleanOrders[Month],C1292)</f>
        <v>8619</v>
      </c>
    </row>
    <row r="1293" spans="1:4" ht="15" customHeight="1" x14ac:dyDescent="0.3">
      <c r="A1293" s="25">
        <v>321920</v>
      </c>
      <c r="B1293" s="25">
        <v>2016</v>
      </c>
      <c r="C1293" s="25">
        <v>12</v>
      </c>
      <c r="D1293" s="29">
        <f>SUMIFS(tblCleanOrders[Sales_USD],tblCleanOrders[Rep_ID],A1293,tblCleanOrders[Year],B1293,tblCleanOrders[Month],C1293)</f>
        <v>11127.5</v>
      </c>
    </row>
    <row r="1294" spans="1:4" ht="15" customHeight="1" x14ac:dyDescent="0.3">
      <c r="A1294" s="25">
        <v>321930</v>
      </c>
      <c r="B1294" s="25">
        <v>2015</v>
      </c>
      <c r="C1294" s="25">
        <v>6</v>
      </c>
      <c r="D1294" s="29">
        <f>SUMIFS(tblCleanOrders[Sales_USD],tblCleanOrders[Rep_ID],A1294,tblCleanOrders[Year],B1294,tblCleanOrders[Month],C1294)</f>
        <v>1925.12</v>
      </c>
    </row>
    <row r="1295" spans="1:4" ht="15" customHeight="1" x14ac:dyDescent="0.3">
      <c r="A1295" s="25">
        <v>321930</v>
      </c>
      <c r="B1295" s="25">
        <v>2015</v>
      </c>
      <c r="C1295" s="25">
        <v>7</v>
      </c>
      <c r="D1295" s="29">
        <f>SUMIFS(tblCleanOrders[Sales_USD],tblCleanOrders[Rep_ID],A1295,tblCleanOrders[Year],B1295,tblCleanOrders[Month],C1295)</f>
        <v>2406.14</v>
      </c>
    </row>
    <row r="1296" spans="1:4" ht="15" customHeight="1" x14ac:dyDescent="0.3">
      <c r="A1296" s="25">
        <v>321930</v>
      </c>
      <c r="B1296" s="25">
        <v>2015</v>
      </c>
      <c r="C1296" s="25">
        <v>8</v>
      </c>
      <c r="D1296" s="29">
        <f>SUMIFS(tblCleanOrders[Sales_USD],tblCleanOrders[Rep_ID],A1296,tblCleanOrders[Year],B1296,tblCleanOrders[Month],C1296)</f>
        <v>3264.99</v>
      </c>
    </row>
    <row r="1297" spans="1:4" ht="15" customHeight="1" x14ac:dyDescent="0.3">
      <c r="A1297" s="25">
        <v>321930</v>
      </c>
      <c r="B1297" s="25">
        <v>2015</v>
      </c>
      <c r="C1297" s="25">
        <v>9</v>
      </c>
      <c r="D1297" s="29">
        <f>SUMIFS(tblCleanOrders[Sales_USD],tblCleanOrders[Rep_ID],A1297,tblCleanOrders[Year],B1297,tblCleanOrders[Month],C1297)</f>
        <v>2513.6799999999998</v>
      </c>
    </row>
    <row r="1298" spans="1:4" ht="15" customHeight="1" x14ac:dyDescent="0.3">
      <c r="A1298" s="25">
        <v>321930</v>
      </c>
      <c r="B1298" s="25">
        <v>2015</v>
      </c>
      <c r="C1298" s="25">
        <v>10</v>
      </c>
      <c r="D1298" s="29">
        <f>SUMIFS(tblCleanOrders[Sales_USD],tblCleanOrders[Rep_ID],A1298,tblCleanOrders[Year],B1298,tblCleanOrders[Month],C1298)</f>
        <v>4715.29</v>
      </c>
    </row>
    <row r="1299" spans="1:4" ht="15" customHeight="1" x14ac:dyDescent="0.3">
      <c r="A1299" s="25">
        <v>321930</v>
      </c>
      <c r="B1299" s="25">
        <v>2015</v>
      </c>
      <c r="C1299" s="25">
        <v>11</v>
      </c>
      <c r="D1299" s="29">
        <f>SUMIFS(tblCleanOrders[Sales_USD],tblCleanOrders[Rep_ID],A1299,tblCleanOrders[Year],B1299,tblCleanOrders[Month],C1299)</f>
        <v>9220</v>
      </c>
    </row>
    <row r="1300" spans="1:4" ht="15" customHeight="1" x14ac:dyDescent="0.3">
      <c r="A1300" s="25">
        <v>321930</v>
      </c>
      <c r="B1300" s="25">
        <v>2015</v>
      </c>
      <c r="C1300" s="25">
        <v>12</v>
      </c>
      <c r="D1300" s="29">
        <f>SUMIFS(tblCleanOrders[Sales_USD],tblCleanOrders[Rep_ID],A1300,tblCleanOrders[Year],B1300,tblCleanOrders[Month],C1300)</f>
        <v>6131.6900000000005</v>
      </c>
    </row>
    <row r="1301" spans="1:4" ht="15" customHeight="1" x14ac:dyDescent="0.3">
      <c r="A1301" s="25">
        <v>321930</v>
      </c>
      <c r="B1301" s="25">
        <v>2016</v>
      </c>
      <c r="C1301" s="25">
        <v>1</v>
      </c>
      <c r="D1301" s="29">
        <f>SUMIFS(tblCleanOrders[Sales_USD],tblCleanOrders[Rep_ID],A1301,tblCleanOrders[Year],B1301,tblCleanOrders[Month],C1301)</f>
        <v>5452.14</v>
      </c>
    </row>
    <row r="1302" spans="1:4" ht="15" customHeight="1" x14ac:dyDescent="0.3">
      <c r="A1302" s="25">
        <v>321930</v>
      </c>
      <c r="B1302" s="25">
        <v>2016</v>
      </c>
      <c r="C1302" s="25">
        <v>2</v>
      </c>
      <c r="D1302" s="29">
        <f>SUMIFS(tblCleanOrders[Sales_USD],tblCleanOrders[Rep_ID],A1302,tblCleanOrders[Year],B1302,tblCleanOrders[Month],C1302)</f>
        <v>8061.53</v>
      </c>
    </row>
    <row r="1303" spans="1:4" ht="15" customHeight="1" x14ac:dyDescent="0.3">
      <c r="A1303" s="25">
        <v>321930</v>
      </c>
      <c r="B1303" s="25">
        <v>2016</v>
      </c>
      <c r="C1303" s="25">
        <v>3</v>
      </c>
      <c r="D1303" s="29">
        <f>SUMIFS(tblCleanOrders[Sales_USD],tblCleanOrders[Rep_ID],A1303,tblCleanOrders[Year],B1303,tblCleanOrders[Month],C1303)</f>
        <v>3966.43</v>
      </c>
    </row>
    <row r="1304" spans="1:4" ht="15" customHeight="1" x14ac:dyDescent="0.3">
      <c r="A1304" s="25">
        <v>321930</v>
      </c>
      <c r="B1304" s="25">
        <v>2016</v>
      </c>
      <c r="C1304" s="25">
        <v>4</v>
      </c>
      <c r="D1304" s="29">
        <f>SUMIFS(tblCleanOrders[Sales_USD],tblCleanOrders[Rep_ID],A1304,tblCleanOrders[Year],B1304,tblCleanOrders[Month],C1304)</f>
        <v>6085.3</v>
      </c>
    </row>
    <row r="1305" spans="1:4" ht="15" customHeight="1" x14ac:dyDescent="0.3">
      <c r="A1305" s="25">
        <v>321930</v>
      </c>
      <c r="B1305" s="25">
        <v>2016</v>
      </c>
      <c r="C1305" s="25">
        <v>5</v>
      </c>
      <c r="D1305" s="29">
        <f>SUMIFS(tblCleanOrders[Sales_USD],tblCleanOrders[Rep_ID],A1305,tblCleanOrders[Year],B1305,tblCleanOrders[Month],C1305)</f>
        <v>4728.96</v>
      </c>
    </row>
    <row r="1306" spans="1:4" ht="15" customHeight="1" x14ac:dyDescent="0.3">
      <c r="A1306" s="25">
        <v>321930</v>
      </c>
      <c r="B1306" s="25">
        <v>2016</v>
      </c>
      <c r="C1306" s="25">
        <v>6</v>
      </c>
      <c r="D1306" s="29">
        <f>SUMIFS(tblCleanOrders[Sales_USD],tblCleanOrders[Rep_ID],A1306,tblCleanOrders[Year],B1306,tblCleanOrders[Month],C1306)</f>
        <v>4405.2</v>
      </c>
    </row>
    <row r="1307" spans="1:4" ht="15" customHeight="1" x14ac:dyDescent="0.3">
      <c r="A1307" s="25">
        <v>321930</v>
      </c>
      <c r="B1307" s="25">
        <v>2016</v>
      </c>
      <c r="C1307" s="25">
        <v>7</v>
      </c>
      <c r="D1307" s="29">
        <f>SUMIFS(tblCleanOrders[Sales_USD],tblCleanOrders[Rep_ID],A1307,tblCleanOrders[Year],B1307,tblCleanOrders[Month],C1307)</f>
        <v>16289.52</v>
      </c>
    </row>
    <row r="1308" spans="1:4" ht="15" customHeight="1" x14ac:dyDescent="0.3">
      <c r="A1308" s="25">
        <v>321930</v>
      </c>
      <c r="B1308" s="25">
        <v>2016</v>
      </c>
      <c r="C1308" s="25">
        <v>8</v>
      </c>
      <c r="D1308" s="29">
        <f>SUMIFS(tblCleanOrders[Sales_USD],tblCleanOrders[Rep_ID],A1308,tblCleanOrders[Year],B1308,tblCleanOrders[Month],C1308)</f>
        <v>6765.09</v>
      </c>
    </row>
    <row r="1309" spans="1:4" ht="15" customHeight="1" x14ac:dyDescent="0.3">
      <c r="A1309" s="25">
        <v>321930</v>
      </c>
      <c r="B1309" s="25">
        <v>2016</v>
      </c>
      <c r="C1309" s="25">
        <v>9</v>
      </c>
      <c r="D1309" s="29">
        <f>SUMIFS(tblCleanOrders[Sales_USD],tblCleanOrders[Rep_ID],A1309,tblCleanOrders[Year],B1309,tblCleanOrders[Month],C1309)</f>
        <v>8608.66</v>
      </c>
    </row>
    <row r="1310" spans="1:4" ht="15" customHeight="1" x14ac:dyDescent="0.3">
      <c r="A1310" s="25">
        <v>321930</v>
      </c>
      <c r="B1310" s="25">
        <v>2016</v>
      </c>
      <c r="C1310" s="25">
        <v>10</v>
      </c>
      <c r="D1310" s="29">
        <f>SUMIFS(tblCleanOrders[Sales_USD],tblCleanOrders[Rep_ID],A1310,tblCleanOrders[Year],B1310,tblCleanOrders[Month],C1310)</f>
        <v>8631.18</v>
      </c>
    </row>
    <row r="1311" spans="1:4" ht="15" customHeight="1" x14ac:dyDescent="0.3">
      <c r="A1311" s="25">
        <v>321930</v>
      </c>
      <c r="B1311" s="25">
        <v>2016</v>
      </c>
      <c r="C1311" s="25">
        <v>11</v>
      </c>
      <c r="D1311" s="29">
        <f>SUMIFS(tblCleanOrders[Sales_USD],tblCleanOrders[Rep_ID],A1311,tblCleanOrders[Year],B1311,tblCleanOrders[Month],C1311)</f>
        <v>12296.79</v>
      </c>
    </row>
    <row r="1312" spans="1:4" ht="15" customHeight="1" x14ac:dyDescent="0.3">
      <c r="A1312" s="25">
        <v>321930</v>
      </c>
      <c r="B1312" s="25">
        <v>2016</v>
      </c>
      <c r="C1312" s="25">
        <v>12</v>
      </c>
      <c r="D1312" s="29">
        <f>SUMIFS(tblCleanOrders[Sales_USD],tblCleanOrders[Rep_ID],A1312,tblCleanOrders[Year],B1312,tblCleanOrders[Month],C1312)</f>
        <v>15090.82</v>
      </c>
    </row>
    <row r="1313" spans="1:4" ht="15" customHeight="1" x14ac:dyDescent="0.3">
      <c r="A1313" s="25">
        <v>321940</v>
      </c>
      <c r="B1313" s="25">
        <v>2013</v>
      </c>
      <c r="C1313" s="25">
        <v>12</v>
      </c>
      <c r="D1313" s="29">
        <f>SUMIFS(tblCleanOrders[Sales_USD],tblCleanOrders[Rep_ID],A1313,tblCleanOrders[Year],B1313,tblCleanOrders[Month],C1313)</f>
        <v>733.89</v>
      </c>
    </row>
    <row r="1314" spans="1:4" ht="15" customHeight="1" x14ac:dyDescent="0.3">
      <c r="A1314" s="25">
        <v>321940</v>
      </c>
      <c r="B1314" s="25">
        <v>2014</v>
      </c>
      <c r="C1314" s="25">
        <v>1</v>
      </c>
      <c r="D1314" s="29">
        <f>SUMIFS(tblCleanOrders[Sales_USD],tblCleanOrders[Rep_ID],A1314,tblCleanOrders[Year],B1314,tblCleanOrders[Month],C1314)</f>
        <v>1388.73</v>
      </c>
    </row>
    <row r="1315" spans="1:4" ht="15" customHeight="1" x14ac:dyDescent="0.3">
      <c r="A1315" s="25">
        <v>321940</v>
      </c>
      <c r="B1315" s="25">
        <v>2014</v>
      </c>
      <c r="C1315" s="25">
        <v>2</v>
      </c>
      <c r="D1315" s="29">
        <f>SUMIFS(tblCleanOrders[Sales_USD],tblCleanOrders[Rep_ID],A1315,tblCleanOrders[Year],B1315,tblCleanOrders[Month],C1315)</f>
        <v>1421.88</v>
      </c>
    </row>
    <row r="1316" spans="1:4" ht="15" customHeight="1" x14ac:dyDescent="0.3">
      <c r="A1316" s="25">
        <v>321940</v>
      </c>
      <c r="B1316" s="25">
        <v>2014</v>
      </c>
      <c r="C1316" s="25">
        <v>3</v>
      </c>
      <c r="D1316" s="29">
        <f>SUMIFS(tblCleanOrders[Sales_USD],tblCleanOrders[Rep_ID],A1316,tblCleanOrders[Year],B1316,tblCleanOrders[Month],C1316)</f>
        <v>840.02</v>
      </c>
    </row>
    <row r="1317" spans="1:4" ht="15" customHeight="1" x14ac:dyDescent="0.3">
      <c r="A1317" s="25">
        <v>321940</v>
      </c>
      <c r="B1317" s="25">
        <v>2014</v>
      </c>
      <c r="C1317" s="25">
        <v>4</v>
      </c>
      <c r="D1317" s="29">
        <f>SUMIFS(tblCleanOrders[Sales_USD],tblCleanOrders[Rep_ID],A1317,tblCleanOrders[Year],B1317,tblCleanOrders[Month],C1317)</f>
        <v>988.57</v>
      </c>
    </row>
    <row r="1318" spans="1:4" ht="15" customHeight="1" x14ac:dyDescent="0.3">
      <c r="A1318" s="25">
        <v>321940</v>
      </c>
      <c r="B1318" s="25">
        <v>2014</v>
      </c>
      <c r="C1318" s="25">
        <v>5</v>
      </c>
      <c r="D1318" s="29">
        <f>SUMIFS(tblCleanOrders[Sales_USD],tblCleanOrders[Rep_ID],A1318,tblCleanOrders[Year],B1318,tblCleanOrders[Month],C1318)</f>
        <v>997.2</v>
      </c>
    </row>
    <row r="1319" spans="1:4" ht="15" customHeight="1" x14ac:dyDescent="0.3">
      <c r="A1319" s="25">
        <v>321940</v>
      </c>
      <c r="B1319" s="25">
        <v>2014</v>
      </c>
      <c r="C1319" s="25">
        <v>6</v>
      </c>
      <c r="D1319" s="29">
        <f>SUMIFS(tblCleanOrders[Sales_USD],tblCleanOrders[Rep_ID],A1319,tblCleanOrders[Year],B1319,tblCleanOrders[Month],C1319)</f>
        <v>1030.32</v>
      </c>
    </row>
    <row r="1320" spans="1:4" ht="15" customHeight="1" x14ac:dyDescent="0.3">
      <c r="A1320" s="25">
        <v>321940</v>
      </c>
      <c r="B1320" s="25">
        <v>2014</v>
      </c>
      <c r="C1320" s="25">
        <v>7</v>
      </c>
      <c r="D1320" s="29">
        <f>SUMIFS(tblCleanOrders[Sales_USD],tblCleanOrders[Rep_ID],A1320,tblCleanOrders[Year],B1320,tblCleanOrders[Month],C1320)</f>
        <v>1897.43</v>
      </c>
    </row>
    <row r="1321" spans="1:4" ht="15" customHeight="1" x14ac:dyDescent="0.3">
      <c r="A1321" s="25">
        <v>321940</v>
      </c>
      <c r="B1321" s="25">
        <v>2014</v>
      </c>
      <c r="C1321" s="25">
        <v>8</v>
      </c>
      <c r="D1321" s="29">
        <f>SUMIFS(tblCleanOrders[Sales_USD],tblCleanOrders[Rep_ID],A1321,tblCleanOrders[Year],B1321,tblCleanOrders[Month],C1321)</f>
        <v>693.38</v>
      </c>
    </row>
    <row r="1322" spans="1:4" ht="15" customHeight="1" x14ac:dyDescent="0.3">
      <c r="A1322" s="25">
        <v>321940</v>
      </c>
      <c r="B1322" s="25">
        <v>2014</v>
      </c>
      <c r="C1322" s="25">
        <v>9</v>
      </c>
      <c r="D1322" s="29">
        <f>SUMIFS(tblCleanOrders[Sales_USD],tblCleanOrders[Rep_ID],A1322,tblCleanOrders[Year],B1322,tblCleanOrders[Month],C1322)</f>
        <v>1199.99</v>
      </c>
    </row>
    <row r="1323" spans="1:4" ht="15" customHeight="1" x14ac:dyDescent="0.3">
      <c r="A1323" s="25">
        <v>321940</v>
      </c>
      <c r="B1323" s="25">
        <v>2014</v>
      </c>
      <c r="C1323" s="25">
        <v>10</v>
      </c>
      <c r="D1323" s="29">
        <f>SUMIFS(tblCleanOrders[Sales_USD],tblCleanOrders[Rep_ID],A1323,tblCleanOrders[Year],B1323,tblCleanOrders[Month],C1323)</f>
        <v>1467.23</v>
      </c>
    </row>
    <row r="1324" spans="1:4" ht="15" customHeight="1" x14ac:dyDescent="0.3">
      <c r="A1324" s="25">
        <v>321940</v>
      </c>
      <c r="B1324" s="25">
        <v>2014</v>
      </c>
      <c r="C1324" s="25">
        <v>11</v>
      </c>
      <c r="D1324" s="29">
        <f>SUMIFS(tblCleanOrders[Sales_USD],tblCleanOrders[Rep_ID],A1324,tblCleanOrders[Year],B1324,tblCleanOrders[Month],C1324)</f>
        <v>827.46</v>
      </c>
    </row>
    <row r="1325" spans="1:4" ht="15" customHeight="1" x14ac:dyDescent="0.3">
      <c r="A1325" s="25">
        <v>321940</v>
      </c>
      <c r="B1325" s="25">
        <v>2014</v>
      </c>
      <c r="C1325" s="25">
        <v>12</v>
      </c>
      <c r="D1325" s="29">
        <f>SUMIFS(tblCleanOrders[Sales_USD],tblCleanOrders[Rep_ID],A1325,tblCleanOrders[Year],B1325,tblCleanOrders[Month],C1325)</f>
        <v>751.27</v>
      </c>
    </row>
    <row r="1326" spans="1:4" ht="15" customHeight="1" x14ac:dyDescent="0.3">
      <c r="A1326" s="25">
        <v>321940</v>
      </c>
      <c r="B1326" s="25">
        <v>2015</v>
      </c>
      <c r="C1326" s="25">
        <v>1</v>
      </c>
      <c r="D1326" s="29">
        <f>SUMIFS(tblCleanOrders[Sales_USD],tblCleanOrders[Rep_ID],A1326,tblCleanOrders[Year],B1326,tblCleanOrders[Month],C1326)</f>
        <v>1084.18</v>
      </c>
    </row>
    <row r="1327" spans="1:4" ht="15" customHeight="1" x14ac:dyDescent="0.3">
      <c r="A1327" s="25">
        <v>321940</v>
      </c>
      <c r="B1327" s="25">
        <v>2015</v>
      </c>
      <c r="C1327" s="25">
        <v>2</v>
      </c>
      <c r="D1327" s="29">
        <f>SUMIFS(tblCleanOrders[Sales_USD],tblCleanOrders[Rep_ID],A1327,tblCleanOrders[Year],B1327,tblCleanOrders[Month],C1327)</f>
        <v>854.36</v>
      </c>
    </row>
    <row r="1328" spans="1:4" ht="15" customHeight="1" x14ac:dyDescent="0.3">
      <c r="A1328" s="25">
        <v>321940</v>
      </c>
      <c r="B1328" s="25">
        <v>2015</v>
      </c>
      <c r="C1328" s="25">
        <v>3</v>
      </c>
      <c r="D1328" s="29">
        <f>SUMIFS(tblCleanOrders[Sales_USD],tblCleanOrders[Rep_ID],A1328,tblCleanOrders[Year],B1328,tblCleanOrders[Month],C1328)</f>
        <v>107533.55</v>
      </c>
    </row>
    <row r="1329" spans="1:4" ht="15" customHeight="1" x14ac:dyDescent="0.3">
      <c r="A1329" s="25">
        <v>321940</v>
      </c>
      <c r="B1329" s="25">
        <v>2015</v>
      </c>
      <c r="C1329" s="25">
        <v>4</v>
      </c>
      <c r="D1329" s="29">
        <f>SUMIFS(tblCleanOrders[Sales_USD],tblCleanOrders[Rep_ID],A1329,tblCleanOrders[Year],B1329,tblCleanOrders[Month],C1329)</f>
        <v>836</v>
      </c>
    </row>
    <row r="1330" spans="1:4" ht="15" customHeight="1" x14ac:dyDescent="0.3">
      <c r="A1330" s="25">
        <v>321940</v>
      </c>
      <c r="B1330" s="25">
        <v>2015</v>
      </c>
      <c r="C1330" s="25">
        <v>5</v>
      </c>
      <c r="D1330" s="29">
        <f>SUMIFS(tblCleanOrders[Sales_USD],tblCleanOrders[Rep_ID],A1330,tblCleanOrders[Year],B1330,tblCleanOrders[Month],C1330)</f>
        <v>1050.29</v>
      </c>
    </row>
    <row r="1331" spans="1:4" ht="15" customHeight="1" x14ac:dyDescent="0.3">
      <c r="A1331" s="25">
        <v>321940</v>
      </c>
      <c r="B1331" s="25">
        <v>2015</v>
      </c>
      <c r="C1331" s="25">
        <v>6</v>
      </c>
      <c r="D1331" s="29">
        <f>SUMIFS(tblCleanOrders[Sales_USD],tblCleanOrders[Rep_ID],A1331,tblCleanOrders[Year],B1331,tblCleanOrders[Month],C1331)</f>
        <v>2272.1999999999998</v>
      </c>
    </row>
    <row r="1332" spans="1:4" ht="15" customHeight="1" x14ac:dyDescent="0.3">
      <c r="A1332" s="25">
        <v>321940</v>
      </c>
      <c r="B1332" s="25">
        <v>2015</v>
      </c>
      <c r="C1332" s="25">
        <v>7</v>
      </c>
      <c r="D1332" s="29">
        <f>SUMIFS(tblCleanOrders[Sales_USD],tblCleanOrders[Rep_ID],A1332,tblCleanOrders[Year],B1332,tblCleanOrders[Month],C1332)</f>
        <v>2063.86</v>
      </c>
    </row>
    <row r="1333" spans="1:4" ht="15" customHeight="1" x14ac:dyDescent="0.3">
      <c r="A1333" s="25">
        <v>321940</v>
      </c>
      <c r="B1333" s="25">
        <v>2015</v>
      </c>
      <c r="C1333" s="25">
        <v>8</v>
      </c>
      <c r="D1333" s="29">
        <f>SUMIFS(tblCleanOrders[Sales_USD],tblCleanOrders[Rep_ID],A1333,tblCleanOrders[Year],B1333,tblCleanOrders[Month],C1333)</f>
        <v>1064.6600000000001</v>
      </c>
    </row>
    <row r="1334" spans="1:4" ht="15" customHeight="1" x14ac:dyDescent="0.3">
      <c r="A1334" s="25">
        <v>321940</v>
      </c>
      <c r="B1334" s="25">
        <v>2015</v>
      </c>
      <c r="C1334" s="25">
        <v>9</v>
      </c>
      <c r="D1334" s="29">
        <f>SUMIFS(tblCleanOrders[Sales_USD],tblCleanOrders[Rep_ID],A1334,tblCleanOrders[Year],B1334,tblCleanOrders[Month],C1334)</f>
        <v>967.29</v>
      </c>
    </row>
    <row r="1335" spans="1:4" ht="15" customHeight="1" x14ac:dyDescent="0.3">
      <c r="A1335" s="25">
        <v>321940</v>
      </c>
      <c r="B1335" s="25">
        <v>2015</v>
      </c>
      <c r="C1335" s="25">
        <v>10</v>
      </c>
      <c r="D1335" s="29">
        <f>SUMIFS(tblCleanOrders[Sales_USD],tblCleanOrders[Rep_ID],A1335,tblCleanOrders[Year],B1335,tblCleanOrders[Month],C1335)</f>
        <v>2492.83</v>
      </c>
    </row>
    <row r="1336" spans="1:4" ht="15" customHeight="1" x14ac:dyDescent="0.3">
      <c r="A1336" s="25">
        <v>321940</v>
      </c>
      <c r="B1336" s="25">
        <v>2015</v>
      </c>
      <c r="C1336" s="25">
        <v>11</v>
      </c>
      <c r="D1336" s="29">
        <f>SUMIFS(tblCleanOrders[Sales_USD],tblCleanOrders[Rep_ID],A1336,tblCleanOrders[Year],B1336,tblCleanOrders[Month],C1336)</f>
        <v>2706.7</v>
      </c>
    </row>
    <row r="1337" spans="1:4" ht="15" customHeight="1" x14ac:dyDescent="0.3">
      <c r="A1337" s="25">
        <v>321940</v>
      </c>
      <c r="B1337" s="25">
        <v>2015</v>
      </c>
      <c r="C1337" s="25">
        <v>12</v>
      </c>
      <c r="D1337" s="29">
        <f>SUMIFS(tblCleanOrders[Sales_USD],tblCleanOrders[Rep_ID],A1337,tblCleanOrders[Year],B1337,tblCleanOrders[Month],C1337)</f>
        <v>2862.6499999999996</v>
      </c>
    </row>
    <row r="1338" spans="1:4" ht="15" customHeight="1" x14ac:dyDescent="0.3">
      <c r="A1338" s="25">
        <v>321940</v>
      </c>
      <c r="B1338" s="25">
        <v>2016</v>
      </c>
      <c r="C1338" s="25">
        <v>1</v>
      </c>
      <c r="D1338" s="29">
        <f>SUMIFS(tblCleanOrders[Sales_USD],tblCleanOrders[Rep_ID],A1338,tblCleanOrders[Year],B1338,tblCleanOrders[Month],C1338)</f>
        <v>1839.7</v>
      </c>
    </row>
    <row r="1339" spans="1:4" ht="15" customHeight="1" x14ac:dyDescent="0.3">
      <c r="A1339" s="25">
        <v>321940</v>
      </c>
      <c r="B1339" s="25">
        <v>2016</v>
      </c>
      <c r="C1339" s="25">
        <v>2</v>
      </c>
      <c r="D1339" s="29">
        <f>SUMIFS(tblCleanOrders[Sales_USD],tblCleanOrders[Rep_ID],A1339,tblCleanOrders[Year],B1339,tblCleanOrders[Month],C1339)</f>
        <v>3215.4700000000003</v>
      </c>
    </row>
    <row r="1340" spans="1:4" ht="15" customHeight="1" x14ac:dyDescent="0.3">
      <c r="A1340" s="25">
        <v>321940</v>
      </c>
      <c r="B1340" s="25">
        <v>2016</v>
      </c>
      <c r="C1340" s="25">
        <v>3</v>
      </c>
      <c r="D1340" s="29">
        <f>SUMIFS(tblCleanOrders[Sales_USD],tblCleanOrders[Rep_ID],A1340,tblCleanOrders[Year],B1340,tblCleanOrders[Month],C1340)</f>
        <v>3380.21</v>
      </c>
    </row>
    <row r="1341" spans="1:4" ht="15" customHeight="1" x14ac:dyDescent="0.3">
      <c r="A1341" s="25">
        <v>321940</v>
      </c>
      <c r="B1341" s="25">
        <v>2016</v>
      </c>
      <c r="C1341" s="25">
        <v>4</v>
      </c>
      <c r="D1341" s="29">
        <f>SUMIFS(tblCleanOrders[Sales_USD],tblCleanOrders[Rep_ID],A1341,tblCleanOrders[Year],B1341,tblCleanOrders[Month],C1341)</f>
        <v>3999.57</v>
      </c>
    </row>
    <row r="1342" spans="1:4" ht="15" customHeight="1" x14ac:dyDescent="0.3">
      <c r="A1342" s="25">
        <v>321940</v>
      </c>
      <c r="B1342" s="25">
        <v>2016</v>
      </c>
      <c r="C1342" s="25">
        <v>5</v>
      </c>
      <c r="D1342" s="29">
        <f>SUMIFS(tblCleanOrders[Sales_USD],tblCleanOrders[Rep_ID],A1342,tblCleanOrders[Year],B1342,tblCleanOrders[Month],C1342)</f>
        <v>5512.96</v>
      </c>
    </row>
    <row r="1343" spans="1:4" ht="15" customHeight="1" x14ac:dyDescent="0.3">
      <c r="A1343" s="25">
        <v>321940</v>
      </c>
      <c r="B1343" s="25">
        <v>2016</v>
      </c>
      <c r="C1343" s="25">
        <v>6</v>
      </c>
      <c r="D1343" s="29">
        <f>SUMIFS(tblCleanOrders[Sales_USD],tblCleanOrders[Rep_ID],A1343,tblCleanOrders[Year],B1343,tblCleanOrders[Month],C1343)</f>
        <v>5260.4800000000005</v>
      </c>
    </row>
    <row r="1344" spans="1:4" ht="15" customHeight="1" x14ac:dyDescent="0.3">
      <c r="A1344" s="25">
        <v>321940</v>
      </c>
      <c r="B1344" s="25">
        <v>2016</v>
      </c>
      <c r="C1344" s="25">
        <v>7</v>
      </c>
      <c r="D1344" s="29">
        <f>SUMIFS(tblCleanOrders[Sales_USD],tblCleanOrders[Rep_ID],A1344,tblCleanOrders[Year],B1344,tblCleanOrders[Month],C1344)</f>
        <v>9429.6100000000024</v>
      </c>
    </row>
    <row r="1345" spans="1:4" ht="15" customHeight="1" x14ac:dyDescent="0.3">
      <c r="A1345" s="25">
        <v>321940</v>
      </c>
      <c r="B1345" s="25">
        <v>2016</v>
      </c>
      <c r="C1345" s="25">
        <v>8</v>
      </c>
      <c r="D1345" s="29">
        <f>SUMIFS(tblCleanOrders[Sales_USD],tblCleanOrders[Rep_ID],A1345,tblCleanOrders[Year],B1345,tblCleanOrders[Month],C1345)</f>
        <v>9154.0499999999993</v>
      </c>
    </row>
    <row r="1346" spans="1:4" ht="15" customHeight="1" x14ac:dyDescent="0.3">
      <c r="A1346" s="25">
        <v>321940</v>
      </c>
      <c r="B1346" s="25">
        <v>2016</v>
      </c>
      <c r="C1346" s="25">
        <v>9</v>
      </c>
      <c r="D1346" s="29">
        <f>SUMIFS(tblCleanOrders[Sales_USD],tblCleanOrders[Rep_ID],A1346,tblCleanOrders[Year],B1346,tblCleanOrders[Month],C1346)</f>
        <v>10684.57</v>
      </c>
    </row>
    <row r="1347" spans="1:4" ht="15" customHeight="1" x14ac:dyDescent="0.3">
      <c r="A1347" s="25">
        <v>321940</v>
      </c>
      <c r="B1347" s="25">
        <v>2016</v>
      </c>
      <c r="C1347" s="25">
        <v>10</v>
      </c>
      <c r="D1347" s="29">
        <f>SUMIFS(tblCleanOrders[Sales_USD],tblCleanOrders[Rep_ID],A1347,tblCleanOrders[Year],B1347,tblCleanOrders[Month],C1347)</f>
        <v>21950.289999999997</v>
      </c>
    </row>
    <row r="1348" spans="1:4" ht="15" customHeight="1" x14ac:dyDescent="0.3">
      <c r="A1348" s="25">
        <v>321940</v>
      </c>
      <c r="B1348" s="25">
        <v>2016</v>
      </c>
      <c r="C1348" s="25">
        <v>11</v>
      </c>
      <c r="D1348" s="29">
        <f>SUMIFS(tblCleanOrders[Sales_USD],tblCleanOrders[Rep_ID],A1348,tblCleanOrders[Year],B1348,tblCleanOrders[Month],C1348)</f>
        <v>11691.41</v>
      </c>
    </row>
    <row r="1349" spans="1:4" ht="15" customHeight="1" x14ac:dyDescent="0.3">
      <c r="A1349" s="25">
        <v>321940</v>
      </c>
      <c r="B1349" s="25">
        <v>2016</v>
      </c>
      <c r="C1349" s="25">
        <v>12</v>
      </c>
      <c r="D1349" s="29">
        <f>SUMIFS(tblCleanOrders[Sales_USD],tblCleanOrders[Rep_ID],A1349,tblCleanOrders[Year],B1349,tblCleanOrders[Month],C1349)</f>
        <v>18293.88</v>
      </c>
    </row>
    <row r="1350" spans="1:4" ht="15" customHeight="1" x14ac:dyDescent="0.3">
      <c r="A1350" s="25">
        <v>321940</v>
      </c>
      <c r="B1350" s="25">
        <v>2017</v>
      </c>
      <c r="C1350" s="25">
        <v>1</v>
      </c>
      <c r="D1350" s="29">
        <f>SUMIFS(tblCleanOrders[Sales_USD],tblCleanOrders[Rep_ID],A1350,tblCleanOrders[Year],B1350,tblCleanOrders[Month],C1350)</f>
        <v>1932.85</v>
      </c>
    </row>
    <row r="1351" spans="1:4" ht="15" customHeight="1" x14ac:dyDescent="0.3">
      <c r="A1351" s="25">
        <v>321950</v>
      </c>
      <c r="B1351" s="25">
        <v>2013</v>
      </c>
      <c r="C1351" s="25">
        <v>12</v>
      </c>
      <c r="D1351" s="29">
        <f>SUMIFS(tblCleanOrders[Sales_USD],tblCleanOrders[Rep_ID],A1351,tblCleanOrders[Year],B1351,tblCleanOrders[Month],C1351)</f>
        <v>1972.12</v>
      </c>
    </row>
    <row r="1352" spans="1:4" ht="15" customHeight="1" x14ac:dyDescent="0.3">
      <c r="A1352" s="25">
        <v>321950</v>
      </c>
      <c r="B1352" s="25">
        <v>2014</v>
      </c>
      <c r="C1352" s="25">
        <v>2</v>
      </c>
      <c r="D1352" s="29">
        <f>SUMIFS(tblCleanOrders[Sales_USD],tblCleanOrders[Rep_ID],A1352,tblCleanOrders[Year],B1352,tblCleanOrders[Month],C1352)</f>
        <v>1942.61</v>
      </c>
    </row>
    <row r="1353" spans="1:4" ht="15" customHeight="1" x14ac:dyDescent="0.3">
      <c r="A1353" s="25">
        <v>321950</v>
      </c>
      <c r="B1353" s="25">
        <v>2014</v>
      </c>
      <c r="C1353" s="25">
        <v>3</v>
      </c>
      <c r="D1353" s="29">
        <f>SUMIFS(tblCleanOrders[Sales_USD],tblCleanOrders[Rep_ID],A1353,tblCleanOrders[Year],B1353,tblCleanOrders[Month],C1353)</f>
        <v>1878.45</v>
      </c>
    </row>
    <row r="1354" spans="1:4" ht="15" customHeight="1" x14ac:dyDescent="0.3">
      <c r="A1354" s="25">
        <v>321950</v>
      </c>
      <c r="B1354" s="25">
        <v>2014</v>
      </c>
      <c r="C1354" s="25">
        <v>4</v>
      </c>
      <c r="D1354" s="29">
        <f>SUMIFS(tblCleanOrders[Sales_USD],tblCleanOrders[Rep_ID],A1354,tblCleanOrders[Year],B1354,tblCleanOrders[Month],C1354)</f>
        <v>1632.48</v>
      </c>
    </row>
    <row r="1355" spans="1:4" ht="15" customHeight="1" x14ac:dyDescent="0.3">
      <c r="A1355" s="25">
        <v>321950</v>
      </c>
      <c r="B1355" s="25">
        <v>2014</v>
      </c>
      <c r="C1355" s="25">
        <v>5</v>
      </c>
      <c r="D1355" s="29">
        <f>SUMIFS(tblCleanOrders[Sales_USD],tblCleanOrders[Rep_ID],A1355,tblCleanOrders[Year],B1355,tblCleanOrders[Month],C1355)</f>
        <v>1761.05</v>
      </c>
    </row>
    <row r="1356" spans="1:4" ht="15" customHeight="1" x14ac:dyDescent="0.3">
      <c r="A1356" s="25">
        <v>321950</v>
      </c>
      <c r="B1356" s="25">
        <v>2014</v>
      </c>
      <c r="C1356" s="25">
        <v>6</v>
      </c>
      <c r="D1356" s="29">
        <f>SUMIFS(tblCleanOrders[Sales_USD],tblCleanOrders[Rep_ID],A1356,tblCleanOrders[Year],B1356,tblCleanOrders[Month],C1356)</f>
        <v>2063.1999999999998</v>
      </c>
    </row>
    <row r="1357" spans="1:4" ht="15" customHeight="1" x14ac:dyDescent="0.3">
      <c r="A1357" s="25">
        <v>321950</v>
      </c>
      <c r="B1357" s="25">
        <v>2014</v>
      </c>
      <c r="C1357" s="25">
        <v>7</v>
      </c>
      <c r="D1357" s="29">
        <f>SUMIFS(tblCleanOrders[Sales_USD],tblCleanOrders[Rep_ID],A1357,tblCleanOrders[Year],B1357,tblCleanOrders[Month],C1357)</f>
        <v>2977.16</v>
      </c>
    </row>
    <row r="1358" spans="1:4" ht="15" customHeight="1" x14ac:dyDescent="0.3">
      <c r="A1358" s="25">
        <v>321950</v>
      </c>
      <c r="B1358" s="25">
        <v>2014</v>
      </c>
      <c r="C1358" s="25">
        <v>8</v>
      </c>
      <c r="D1358" s="29">
        <f>SUMIFS(tblCleanOrders[Sales_USD],tblCleanOrders[Rep_ID],A1358,tblCleanOrders[Year],B1358,tblCleanOrders[Month],C1358)</f>
        <v>2651.17</v>
      </c>
    </row>
    <row r="1359" spans="1:4" ht="15" customHeight="1" x14ac:dyDescent="0.3">
      <c r="A1359" s="25">
        <v>321950</v>
      </c>
      <c r="B1359" s="25">
        <v>2014</v>
      </c>
      <c r="C1359" s="25">
        <v>9</v>
      </c>
      <c r="D1359" s="29">
        <f>SUMIFS(tblCleanOrders[Sales_USD],tblCleanOrders[Rep_ID],A1359,tblCleanOrders[Year],B1359,tblCleanOrders[Month],C1359)</f>
        <v>1942.71</v>
      </c>
    </row>
    <row r="1360" spans="1:4" ht="15" customHeight="1" x14ac:dyDescent="0.3">
      <c r="A1360" s="25">
        <v>321950</v>
      </c>
      <c r="B1360" s="25">
        <v>2014</v>
      </c>
      <c r="C1360" s="25">
        <v>10</v>
      </c>
      <c r="D1360" s="29">
        <f>SUMIFS(tblCleanOrders[Sales_USD],tblCleanOrders[Rep_ID],A1360,tblCleanOrders[Year],B1360,tblCleanOrders[Month],C1360)</f>
        <v>1664.34</v>
      </c>
    </row>
    <row r="1361" spans="1:4" ht="15" customHeight="1" x14ac:dyDescent="0.3">
      <c r="A1361" s="25">
        <v>321950</v>
      </c>
      <c r="B1361" s="25">
        <v>2014</v>
      </c>
      <c r="C1361" s="25">
        <v>11</v>
      </c>
      <c r="D1361" s="29">
        <f>SUMIFS(tblCleanOrders[Sales_USD],tblCleanOrders[Rep_ID],A1361,tblCleanOrders[Year],B1361,tblCleanOrders[Month],C1361)</f>
        <v>1794.09</v>
      </c>
    </row>
    <row r="1362" spans="1:4" ht="15" customHeight="1" x14ac:dyDescent="0.3">
      <c r="A1362" s="25">
        <v>321950</v>
      </c>
      <c r="B1362" s="25">
        <v>2014</v>
      </c>
      <c r="C1362" s="25">
        <v>12</v>
      </c>
      <c r="D1362" s="29">
        <f>SUMIFS(tblCleanOrders[Sales_USD],tblCleanOrders[Rep_ID],A1362,tblCleanOrders[Year],B1362,tblCleanOrders[Month],C1362)</f>
        <v>1651.78</v>
      </c>
    </row>
    <row r="1363" spans="1:4" ht="15" customHeight="1" x14ac:dyDescent="0.3">
      <c r="A1363" s="25">
        <v>321950</v>
      </c>
      <c r="B1363" s="25">
        <v>2015</v>
      </c>
      <c r="C1363" s="25">
        <v>1</v>
      </c>
      <c r="D1363" s="29">
        <f>SUMIFS(tblCleanOrders[Sales_USD],tblCleanOrders[Rep_ID],A1363,tblCleanOrders[Year],B1363,tblCleanOrders[Month],C1363)</f>
        <v>2000.23</v>
      </c>
    </row>
    <row r="1364" spans="1:4" ht="15" customHeight="1" x14ac:dyDescent="0.3">
      <c r="A1364" s="25">
        <v>321950</v>
      </c>
      <c r="B1364" s="25">
        <v>2015</v>
      </c>
      <c r="C1364" s="25">
        <v>2</v>
      </c>
      <c r="D1364" s="29">
        <f>SUMIFS(tblCleanOrders[Sales_USD],tblCleanOrders[Rep_ID],A1364,tblCleanOrders[Year],B1364,tblCleanOrders[Month],C1364)</f>
        <v>4226.99</v>
      </c>
    </row>
    <row r="1365" spans="1:4" ht="15" customHeight="1" x14ac:dyDescent="0.3">
      <c r="A1365" s="25">
        <v>321950</v>
      </c>
      <c r="B1365" s="25">
        <v>2015</v>
      </c>
      <c r="C1365" s="25">
        <v>3</v>
      </c>
      <c r="D1365" s="29">
        <f>SUMIFS(tblCleanOrders[Sales_USD],tblCleanOrders[Rep_ID],A1365,tblCleanOrders[Year],B1365,tblCleanOrders[Month],C1365)</f>
        <v>1909.04</v>
      </c>
    </row>
    <row r="1366" spans="1:4" ht="15" customHeight="1" x14ac:dyDescent="0.3">
      <c r="A1366" s="25">
        <v>321950</v>
      </c>
      <c r="B1366" s="25">
        <v>2015</v>
      </c>
      <c r="C1366" s="25">
        <v>4</v>
      </c>
      <c r="D1366" s="29">
        <f>SUMIFS(tblCleanOrders[Sales_USD],tblCleanOrders[Rep_ID],A1366,tblCleanOrders[Year],B1366,tblCleanOrders[Month],C1366)</f>
        <v>4966.5</v>
      </c>
    </row>
    <row r="1367" spans="1:4" ht="15" customHeight="1" x14ac:dyDescent="0.3">
      <c r="A1367" s="25">
        <v>321950</v>
      </c>
      <c r="B1367" s="25">
        <v>2015</v>
      </c>
      <c r="C1367" s="25">
        <v>5</v>
      </c>
      <c r="D1367" s="29">
        <f>SUMIFS(tblCleanOrders[Sales_USD],tblCleanOrders[Rep_ID],A1367,tblCleanOrders[Year],B1367,tblCleanOrders[Month],C1367)</f>
        <v>4789.8999999999996</v>
      </c>
    </row>
    <row r="1368" spans="1:4" ht="15" customHeight="1" x14ac:dyDescent="0.3">
      <c r="A1368" s="25">
        <v>321950</v>
      </c>
      <c r="B1368" s="25">
        <v>2015</v>
      </c>
      <c r="C1368" s="25">
        <v>6</v>
      </c>
      <c r="D1368" s="29">
        <f>SUMIFS(tblCleanOrders[Sales_USD],tblCleanOrders[Rep_ID],A1368,tblCleanOrders[Year],B1368,tblCleanOrders[Month],C1368)</f>
        <v>8316.67</v>
      </c>
    </row>
    <row r="1369" spans="1:4" ht="15" customHeight="1" x14ac:dyDescent="0.3">
      <c r="A1369" s="25">
        <v>321950</v>
      </c>
      <c r="B1369" s="25">
        <v>2015</v>
      </c>
      <c r="C1369" s="25">
        <v>7</v>
      </c>
      <c r="D1369" s="29">
        <f>SUMIFS(tblCleanOrders[Sales_USD],tblCleanOrders[Rep_ID],A1369,tblCleanOrders[Year],B1369,tblCleanOrders[Month],C1369)</f>
        <v>7442.8899999999994</v>
      </c>
    </row>
    <row r="1370" spans="1:4" ht="15" customHeight="1" x14ac:dyDescent="0.3">
      <c r="A1370" s="25">
        <v>321950</v>
      </c>
      <c r="B1370" s="25">
        <v>2015</v>
      </c>
      <c r="C1370" s="25">
        <v>8</v>
      </c>
      <c r="D1370" s="29">
        <f>SUMIFS(tblCleanOrders[Sales_USD],tblCleanOrders[Rep_ID],A1370,tblCleanOrders[Year],B1370,tblCleanOrders[Month],C1370)</f>
        <v>7086.3599999999988</v>
      </c>
    </row>
    <row r="1371" spans="1:4" ht="15" customHeight="1" x14ac:dyDescent="0.3">
      <c r="A1371" s="25">
        <v>321950</v>
      </c>
      <c r="B1371" s="25">
        <v>2015</v>
      </c>
      <c r="C1371" s="25">
        <v>9</v>
      </c>
      <c r="D1371" s="29">
        <f>SUMIFS(tblCleanOrders[Sales_USD],tblCleanOrders[Rep_ID],A1371,tblCleanOrders[Year],B1371,tblCleanOrders[Month],C1371)</f>
        <v>10452.949999999999</v>
      </c>
    </row>
    <row r="1372" spans="1:4" ht="15" customHeight="1" x14ac:dyDescent="0.3">
      <c r="A1372" s="25">
        <v>321950</v>
      </c>
      <c r="B1372" s="25">
        <v>2015</v>
      </c>
      <c r="C1372" s="25">
        <v>10</v>
      </c>
      <c r="D1372" s="29">
        <f>SUMIFS(tblCleanOrders[Sales_USD],tblCleanOrders[Rep_ID],A1372,tblCleanOrders[Year],B1372,tblCleanOrders[Month],C1372)</f>
        <v>11301.93</v>
      </c>
    </row>
    <row r="1373" spans="1:4" ht="15" customHeight="1" x14ac:dyDescent="0.3">
      <c r="A1373" s="25">
        <v>321950</v>
      </c>
      <c r="B1373" s="25">
        <v>2015</v>
      </c>
      <c r="C1373" s="25">
        <v>11</v>
      </c>
      <c r="D1373" s="29">
        <f>SUMIFS(tblCleanOrders[Sales_USD],tblCleanOrders[Rep_ID],A1373,tblCleanOrders[Year],B1373,tblCleanOrders[Month],C1373)</f>
        <v>10952.98</v>
      </c>
    </row>
    <row r="1374" spans="1:4" ht="15" customHeight="1" x14ac:dyDescent="0.3">
      <c r="A1374" s="25">
        <v>321950</v>
      </c>
      <c r="B1374" s="25">
        <v>2015</v>
      </c>
      <c r="C1374" s="25">
        <v>12</v>
      </c>
      <c r="D1374" s="29">
        <f>SUMIFS(tblCleanOrders[Sales_USD],tblCleanOrders[Rep_ID],A1374,tblCleanOrders[Year],B1374,tblCleanOrders[Month],C1374)</f>
        <v>9760.9</v>
      </c>
    </row>
    <row r="1375" spans="1:4" ht="15" customHeight="1" x14ac:dyDescent="0.3">
      <c r="A1375" s="25">
        <v>321950</v>
      </c>
      <c r="B1375" s="25">
        <v>2016</v>
      </c>
      <c r="C1375" s="25">
        <v>1</v>
      </c>
      <c r="D1375" s="29">
        <f>SUMIFS(tblCleanOrders[Sales_USD],tblCleanOrders[Rep_ID],A1375,tblCleanOrders[Year],B1375,tblCleanOrders[Month],C1375)</f>
        <v>11994.34</v>
      </c>
    </row>
    <row r="1376" spans="1:4" ht="15" customHeight="1" x14ac:dyDescent="0.3">
      <c r="A1376" s="25">
        <v>321950</v>
      </c>
      <c r="B1376" s="25">
        <v>2016</v>
      </c>
      <c r="C1376" s="25">
        <v>2</v>
      </c>
      <c r="D1376" s="29">
        <f>SUMIFS(tblCleanOrders[Sales_USD],tblCleanOrders[Rep_ID],A1376,tblCleanOrders[Year],B1376,tblCleanOrders[Month],C1376)</f>
        <v>11037.029999999999</v>
      </c>
    </row>
    <row r="1377" spans="1:4" ht="15" customHeight="1" x14ac:dyDescent="0.3">
      <c r="A1377" s="25">
        <v>321950</v>
      </c>
      <c r="B1377" s="25">
        <v>2016</v>
      </c>
      <c r="C1377" s="25">
        <v>3</v>
      </c>
      <c r="D1377" s="29">
        <f>SUMIFS(tblCleanOrders[Sales_USD],tblCleanOrders[Rep_ID],A1377,tblCleanOrders[Year],B1377,tblCleanOrders[Month],C1377)</f>
        <v>11136.75</v>
      </c>
    </row>
    <row r="1378" spans="1:4" ht="15" customHeight="1" x14ac:dyDescent="0.3">
      <c r="A1378" s="25">
        <v>321950</v>
      </c>
      <c r="B1378" s="25">
        <v>2016</v>
      </c>
      <c r="C1378" s="25">
        <v>4</v>
      </c>
      <c r="D1378" s="29">
        <f>SUMIFS(tblCleanOrders[Sales_USD],tblCleanOrders[Rep_ID],A1378,tblCleanOrders[Year],B1378,tblCleanOrders[Month],C1378)</f>
        <v>9954.43</v>
      </c>
    </row>
    <row r="1379" spans="1:4" ht="15" customHeight="1" x14ac:dyDescent="0.3">
      <c r="A1379" s="25">
        <v>321950</v>
      </c>
      <c r="B1379" s="25">
        <v>2016</v>
      </c>
      <c r="C1379" s="25">
        <v>5</v>
      </c>
      <c r="D1379" s="29">
        <f>SUMIFS(tblCleanOrders[Sales_USD],tblCleanOrders[Rep_ID],A1379,tblCleanOrders[Year],B1379,tblCleanOrders[Month],C1379)</f>
        <v>7090.56</v>
      </c>
    </row>
    <row r="1380" spans="1:4" ht="15" customHeight="1" x14ac:dyDescent="0.3">
      <c r="A1380" s="25">
        <v>321950</v>
      </c>
      <c r="B1380" s="25">
        <v>2016</v>
      </c>
      <c r="C1380" s="25">
        <v>6</v>
      </c>
      <c r="D1380" s="29">
        <f>SUMIFS(tblCleanOrders[Sales_USD],tblCleanOrders[Rep_ID],A1380,tblCleanOrders[Year],B1380,tblCleanOrders[Month],C1380)</f>
        <v>13070.619999999999</v>
      </c>
    </row>
    <row r="1381" spans="1:4" ht="15" customHeight="1" x14ac:dyDescent="0.3">
      <c r="A1381" s="25">
        <v>321950</v>
      </c>
      <c r="B1381" s="25">
        <v>2016</v>
      </c>
      <c r="C1381" s="25">
        <v>7</v>
      </c>
      <c r="D1381" s="29">
        <f>SUMIFS(tblCleanOrders[Sales_USD],tblCleanOrders[Rep_ID],A1381,tblCleanOrders[Year],B1381,tblCleanOrders[Month],C1381)</f>
        <v>19322.379999999997</v>
      </c>
    </row>
    <row r="1382" spans="1:4" ht="15" customHeight="1" x14ac:dyDescent="0.3">
      <c r="A1382" s="25">
        <v>321950</v>
      </c>
      <c r="B1382" s="25">
        <v>2016</v>
      </c>
      <c r="C1382" s="25">
        <v>8</v>
      </c>
      <c r="D1382" s="29">
        <f>SUMIFS(tblCleanOrders[Sales_USD],tblCleanOrders[Rep_ID],A1382,tblCleanOrders[Year],B1382,tblCleanOrders[Month],C1382)</f>
        <v>13995.34</v>
      </c>
    </row>
    <row r="1383" spans="1:4" ht="15" customHeight="1" x14ac:dyDescent="0.3">
      <c r="A1383" s="25">
        <v>321950</v>
      </c>
      <c r="B1383" s="25">
        <v>2016</v>
      </c>
      <c r="C1383" s="25">
        <v>9</v>
      </c>
      <c r="D1383" s="29">
        <f>SUMIFS(tblCleanOrders[Sales_USD],tblCleanOrders[Rep_ID],A1383,tblCleanOrders[Year],B1383,tblCleanOrders[Month],C1383)</f>
        <v>12978.65</v>
      </c>
    </row>
    <row r="1384" spans="1:4" ht="15" customHeight="1" x14ac:dyDescent="0.3">
      <c r="A1384" s="25">
        <v>321950</v>
      </c>
      <c r="B1384" s="25">
        <v>2016</v>
      </c>
      <c r="C1384" s="25">
        <v>10</v>
      </c>
      <c r="D1384" s="29">
        <f>SUMIFS(tblCleanOrders[Sales_USD],tblCleanOrders[Rep_ID],A1384,tblCleanOrders[Year],B1384,tblCleanOrders[Month],C1384)</f>
        <v>93982.37000000001</v>
      </c>
    </row>
    <row r="1385" spans="1:4" ht="15" customHeight="1" x14ac:dyDescent="0.3">
      <c r="A1385" s="25">
        <v>321950</v>
      </c>
      <c r="B1385" s="25">
        <v>2016</v>
      </c>
      <c r="C1385" s="25">
        <v>11</v>
      </c>
      <c r="D1385" s="29">
        <f>SUMIFS(tblCleanOrders[Sales_USD],tblCleanOrders[Rep_ID],A1385,tblCleanOrders[Year],B1385,tblCleanOrders[Month],C1385)</f>
        <v>13234.99</v>
      </c>
    </row>
    <row r="1386" spans="1:4" ht="15" customHeight="1" x14ac:dyDescent="0.3">
      <c r="A1386" s="25">
        <v>321950</v>
      </c>
      <c r="B1386" s="25">
        <v>2016</v>
      </c>
      <c r="C1386" s="25">
        <v>12</v>
      </c>
      <c r="D1386" s="29">
        <f>SUMIFS(tblCleanOrders[Sales_USD],tblCleanOrders[Rep_ID],A1386,tblCleanOrders[Year],B1386,tblCleanOrders[Month],C1386)</f>
        <v>19179.689999999999</v>
      </c>
    </row>
    <row r="1387" spans="1:4" ht="15" customHeight="1" x14ac:dyDescent="0.3">
      <c r="A1387" s="25">
        <v>321950</v>
      </c>
      <c r="B1387" s="25">
        <v>2017</v>
      </c>
      <c r="C1387" s="25">
        <v>1</v>
      </c>
      <c r="D1387" s="29">
        <f>SUMIFS(tblCleanOrders[Sales_USD],tblCleanOrders[Rep_ID],A1387,tblCleanOrders[Year],B1387,tblCleanOrders[Month],C1387)</f>
        <v>2582.4</v>
      </c>
    </row>
    <row r="1388" spans="1:4" ht="15" customHeight="1" x14ac:dyDescent="0.3">
      <c r="A1388" s="25">
        <v>321960</v>
      </c>
      <c r="B1388" s="25">
        <v>2013</v>
      </c>
      <c r="C1388" s="25">
        <v>12</v>
      </c>
      <c r="D1388" s="29">
        <f>SUMIFS(tblCleanOrders[Sales_USD],tblCleanOrders[Rep_ID],A1388,tblCleanOrders[Year],B1388,tblCleanOrders[Month],C1388)</f>
        <v>2619.8200000000002</v>
      </c>
    </row>
    <row r="1389" spans="1:4" ht="15" customHeight="1" x14ac:dyDescent="0.3">
      <c r="A1389" s="25">
        <v>321960</v>
      </c>
      <c r="B1389" s="25">
        <v>2014</v>
      </c>
      <c r="C1389" s="25">
        <v>1</v>
      </c>
      <c r="D1389" s="29">
        <f>SUMIFS(tblCleanOrders[Sales_USD],tblCleanOrders[Rep_ID],A1389,tblCleanOrders[Year],B1389,tblCleanOrders[Month],C1389)</f>
        <v>4662.29</v>
      </c>
    </row>
    <row r="1390" spans="1:4" ht="15" customHeight="1" x14ac:dyDescent="0.3">
      <c r="A1390" s="25">
        <v>321960</v>
      </c>
      <c r="B1390" s="25">
        <v>2014</v>
      </c>
      <c r="C1390" s="25">
        <v>2</v>
      </c>
      <c r="D1390" s="29">
        <f>SUMIFS(tblCleanOrders[Sales_USD],tblCleanOrders[Rep_ID],A1390,tblCleanOrders[Year],B1390,tblCleanOrders[Month],C1390)</f>
        <v>2687.98</v>
      </c>
    </row>
    <row r="1391" spans="1:4" ht="15" customHeight="1" x14ac:dyDescent="0.3">
      <c r="A1391" s="25">
        <v>321960</v>
      </c>
      <c r="B1391" s="25">
        <v>2014</v>
      </c>
      <c r="C1391" s="25">
        <v>3</v>
      </c>
      <c r="D1391" s="29">
        <f>SUMIFS(tblCleanOrders[Sales_USD],tblCleanOrders[Rep_ID],A1391,tblCleanOrders[Year],B1391,tblCleanOrders[Month],C1391)</f>
        <v>2565.54</v>
      </c>
    </row>
    <row r="1392" spans="1:4" ht="15" customHeight="1" x14ac:dyDescent="0.3">
      <c r="A1392" s="25">
        <v>321960</v>
      </c>
      <c r="B1392" s="25">
        <v>2014</v>
      </c>
      <c r="C1392" s="25">
        <v>4</v>
      </c>
      <c r="D1392" s="29">
        <f>SUMIFS(tblCleanOrders[Sales_USD],tblCleanOrders[Rep_ID],A1392,tblCleanOrders[Year],B1392,tblCleanOrders[Month],C1392)</f>
        <v>2724.11</v>
      </c>
    </row>
    <row r="1393" spans="1:4" ht="15" customHeight="1" x14ac:dyDescent="0.3">
      <c r="A1393" s="25">
        <v>321960</v>
      </c>
      <c r="B1393" s="25">
        <v>2014</v>
      </c>
      <c r="C1393" s="25">
        <v>5</v>
      </c>
      <c r="D1393" s="29">
        <f>SUMIFS(tblCleanOrders[Sales_USD],tblCleanOrders[Rep_ID],A1393,tblCleanOrders[Year],B1393,tblCleanOrders[Month],C1393)</f>
        <v>2563</v>
      </c>
    </row>
    <row r="1394" spans="1:4" ht="15" customHeight="1" x14ac:dyDescent="0.3">
      <c r="A1394" s="25">
        <v>321960</v>
      </c>
      <c r="B1394" s="25">
        <v>2014</v>
      </c>
      <c r="C1394" s="25">
        <v>6</v>
      </c>
      <c r="D1394" s="29">
        <f>SUMIFS(tblCleanOrders[Sales_USD],tblCleanOrders[Rep_ID],A1394,tblCleanOrders[Year],B1394,tblCleanOrders[Month],C1394)</f>
        <v>3126.55</v>
      </c>
    </row>
    <row r="1395" spans="1:4" ht="15" customHeight="1" x14ac:dyDescent="0.3">
      <c r="A1395" s="25">
        <v>321960</v>
      </c>
      <c r="B1395" s="25">
        <v>2014</v>
      </c>
      <c r="C1395" s="25">
        <v>7</v>
      </c>
      <c r="D1395" s="29">
        <f>SUMIFS(tblCleanOrders[Sales_USD],tblCleanOrders[Rep_ID],A1395,tblCleanOrders[Year],B1395,tblCleanOrders[Month],C1395)</f>
        <v>2667.47</v>
      </c>
    </row>
    <row r="1396" spans="1:4" ht="15" customHeight="1" x14ac:dyDescent="0.3">
      <c r="A1396" s="25">
        <v>321960</v>
      </c>
      <c r="B1396" s="25">
        <v>2014</v>
      </c>
      <c r="C1396" s="25">
        <v>8</v>
      </c>
      <c r="D1396" s="29">
        <f>SUMIFS(tblCleanOrders[Sales_USD],tblCleanOrders[Rep_ID],A1396,tblCleanOrders[Year],B1396,tblCleanOrders[Month],C1396)</f>
        <v>2632.45</v>
      </c>
    </row>
    <row r="1397" spans="1:4" ht="15" customHeight="1" x14ac:dyDescent="0.3">
      <c r="A1397" s="25">
        <v>321960</v>
      </c>
      <c r="B1397" s="25">
        <v>2014</v>
      </c>
      <c r="C1397" s="25">
        <v>9</v>
      </c>
      <c r="D1397" s="29">
        <f>SUMIFS(tblCleanOrders[Sales_USD],tblCleanOrders[Rep_ID],A1397,tblCleanOrders[Year],B1397,tblCleanOrders[Month],C1397)</f>
        <v>3369.38</v>
      </c>
    </row>
    <row r="1398" spans="1:4" ht="15" customHeight="1" x14ac:dyDescent="0.3">
      <c r="A1398" s="25">
        <v>321960</v>
      </c>
      <c r="B1398" s="25">
        <v>2014</v>
      </c>
      <c r="C1398" s="25">
        <v>10</v>
      </c>
      <c r="D1398" s="29">
        <f>SUMIFS(tblCleanOrders[Sales_USD],tblCleanOrders[Rep_ID],A1398,tblCleanOrders[Year],B1398,tblCleanOrders[Month],C1398)</f>
        <v>2512.52</v>
      </c>
    </row>
    <row r="1399" spans="1:4" ht="15" customHeight="1" x14ac:dyDescent="0.3">
      <c r="A1399" s="25">
        <v>321960</v>
      </c>
      <c r="B1399" s="25">
        <v>2014</v>
      </c>
      <c r="C1399" s="25">
        <v>11</v>
      </c>
      <c r="D1399" s="29">
        <f>SUMIFS(tblCleanOrders[Sales_USD],tblCleanOrders[Rep_ID],A1399,tblCleanOrders[Year],B1399,tblCleanOrders[Month],C1399)</f>
        <v>2788.37</v>
      </c>
    </row>
    <row r="1400" spans="1:4" ht="15" customHeight="1" x14ac:dyDescent="0.3">
      <c r="A1400" s="25">
        <v>321960</v>
      </c>
      <c r="B1400" s="25">
        <v>2014</v>
      </c>
      <c r="C1400" s="25">
        <v>12</v>
      </c>
      <c r="D1400" s="29">
        <f>SUMIFS(tblCleanOrders[Sales_USD],tblCleanOrders[Rep_ID],A1400,tblCleanOrders[Year],B1400,tblCleanOrders[Month],C1400)</f>
        <v>5231.43</v>
      </c>
    </row>
    <row r="1401" spans="1:4" ht="15" customHeight="1" x14ac:dyDescent="0.3">
      <c r="A1401" s="25">
        <v>321960</v>
      </c>
      <c r="B1401" s="25">
        <v>2015</v>
      </c>
      <c r="C1401" s="25">
        <v>1</v>
      </c>
      <c r="D1401" s="29">
        <f>SUMIFS(tblCleanOrders[Sales_USD],tblCleanOrders[Rep_ID],A1401,tblCleanOrders[Year],B1401,tblCleanOrders[Month],C1401)</f>
        <v>5267.28</v>
      </c>
    </row>
    <row r="1402" spans="1:4" ht="15" customHeight="1" x14ac:dyDescent="0.3">
      <c r="A1402" s="25">
        <v>321960</v>
      </c>
      <c r="B1402" s="25">
        <v>2015</v>
      </c>
      <c r="C1402" s="25">
        <v>2</v>
      </c>
      <c r="D1402" s="29">
        <f>SUMIFS(tblCleanOrders[Sales_USD],tblCleanOrders[Rep_ID],A1402,tblCleanOrders[Year],B1402,tblCleanOrders[Month],C1402)</f>
        <v>4643.59</v>
      </c>
    </row>
    <row r="1403" spans="1:4" ht="15" customHeight="1" x14ac:dyDescent="0.3">
      <c r="A1403" s="25">
        <v>321960</v>
      </c>
      <c r="B1403" s="25">
        <v>2015</v>
      </c>
      <c r="C1403" s="25">
        <v>3</v>
      </c>
      <c r="D1403" s="29">
        <f>SUMIFS(tblCleanOrders[Sales_USD],tblCleanOrders[Rep_ID],A1403,tblCleanOrders[Year],B1403,tblCleanOrders[Month],C1403)</f>
        <v>6095.66</v>
      </c>
    </row>
    <row r="1404" spans="1:4" ht="15" customHeight="1" x14ac:dyDescent="0.3">
      <c r="A1404" s="25">
        <v>321960</v>
      </c>
      <c r="B1404" s="25">
        <v>2015</v>
      </c>
      <c r="C1404" s="25">
        <v>4</v>
      </c>
      <c r="D1404" s="29">
        <f>SUMIFS(tblCleanOrders[Sales_USD],tblCleanOrders[Rep_ID],A1404,tblCleanOrders[Year],B1404,tblCleanOrders[Month],C1404)</f>
        <v>5510.15</v>
      </c>
    </row>
    <row r="1405" spans="1:4" ht="15" customHeight="1" x14ac:dyDescent="0.3">
      <c r="A1405" s="25">
        <v>321960</v>
      </c>
      <c r="B1405" s="25">
        <v>2015</v>
      </c>
      <c r="C1405" s="25">
        <v>5</v>
      </c>
      <c r="D1405" s="29">
        <f>SUMIFS(tblCleanOrders[Sales_USD],tblCleanOrders[Rep_ID],A1405,tblCleanOrders[Year],B1405,tblCleanOrders[Month],C1405)</f>
        <v>5499.78</v>
      </c>
    </row>
    <row r="1406" spans="1:4" ht="15" customHeight="1" x14ac:dyDescent="0.3">
      <c r="A1406" s="25">
        <v>321960</v>
      </c>
      <c r="B1406" s="25">
        <v>2015</v>
      </c>
      <c r="C1406" s="25">
        <v>6</v>
      </c>
      <c r="D1406" s="29">
        <f>SUMIFS(tblCleanOrders[Sales_USD],tblCleanOrders[Rep_ID],A1406,tblCleanOrders[Year],B1406,tblCleanOrders[Month],C1406)</f>
        <v>5361.56</v>
      </c>
    </row>
    <row r="1407" spans="1:4" ht="15" customHeight="1" x14ac:dyDescent="0.3">
      <c r="A1407" s="25">
        <v>321960</v>
      </c>
      <c r="B1407" s="25">
        <v>2015</v>
      </c>
      <c r="C1407" s="25">
        <v>7</v>
      </c>
      <c r="D1407" s="29">
        <f>SUMIFS(tblCleanOrders[Sales_USD],tblCleanOrders[Rep_ID],A1407,tblCleanOrders[Year],B1407,tblCleanOrders[Month],C1407)</f>
        <v>5508.8600000000006</v>
      </c>
    </row>
    <row r="1408" spans="1:4" ht="15" customHeight="1" x14ac:dyDescent="0.3">
      <c r="A1408" s="25">
        <v>321960</v>
      </c>
      <c r="B1408" s="25">
        <v>2015</v>
      </c>
      <c r="C1408" s="25">
        <v>8</v>
      </c>
      <c r="D1408" s="29">
        <f>SUMIFS(tblCleanOrders[Sales_USD],tblCleanOrders[Rep_ID],A1408,tblCleanOrders[Year],B1408,tblCleanOrders[Month],C1408)</f>
        <v>4419.7</v>
      </c>
    </row>
    <row r="1409" spans="1:4" ht="15" customHeight="1" x14ac:dyDescent="0.3">
      <c r="A1409" s="25">
        <v>321960</v>
      </c>
      <c r="B1409" s="25">
        <v>2015</v>
      </c>
      <c r="C1409" s="25">
        <v>9</v>
      </c>
      <c r="D1409" s="29">
        <f>SUMIFS(tblCleanOrders[Sales_USD],tblCleanOrders[Rep_ID],A1409,tblCleanOrders[Year],B1409,tblCleanOrders[Month],C1409)</f>
        <v>5303.47</v>
      </c>
    </row>
    <row r="1410" spans="1:4" ht="15" customHeight="1" x14ac:dyDescent="0.3">
      <c r="A1410" s="25">
        <v>321960</v>
      </c>
      <c r="B1410" s="25">
        <v>2015</v>
      </c>
      <c r="C1410" s="25">
        <v>10</v>
      </c>
      <c r="D1410" s="29">
        <f>SUMIFS(tblCleanOrders[Sales_USD],tblCleanOrders[Rep_ID],A1410,tblCleanOrders[Year],B1410,tblCleanOrders[Month],C1410)</f>
        <v>5358.9400000000005</v>
      </c>
    </row>
    <row r="1411" spans="1:4" ht="15" customHeight="1" x14ac:dyDescent="0.3">
      <c r="A1411" s="25">
        <v>321960</v>
      </c>
      <c r="B1411" s="25">
        <v>2015</v>
      </c>
      <c r="C1411" s="25">
        <v>11</v>
      </c>
      <c r="D1411" s="29">
        <f>SUMIFS(tblCleanOrders[Sales_USD],tblCleanOrders[Rep_ID],A1411,tblCleanOrders[Year],B1411,tblCleanOrders[Month],C1411)</f>
        <v>8481.41</v>
      </c>
    </row>
    <row r="1412" spans="1:4" ht="15" customHeight="1" x14ac:dyDescent="0.3">
      <c r="A1412" s="25">
        <v>321960</v>
      </c>
      <c r="B1412" s="25">
        <v>2015</v>
      </c>
      <c r="C1412" s="25">
        <v>12</v>
      </c>
      <c r="D1412" s="29">
        <f>SUMIFS(tblCleanOrders[Sales_USD],tblCleanOrders[Rep_ID],A1412,tblCleanOrders[Year],B1412,tblCleanOrders[Month],C1412)</f>
        <v>5232.26</v>
      </c>
    </row>
    <row r="1413" spans="1:4" ht="15" customHeight="1" x14ac:dyDescent="0.3">
      <c r="A1413" s="25">
        <v>321960</v>
      </c>
      <c r="B1413" s="25">
        <v>2016</v>
      </c>
      <c r="C1413" s="25">
        <v>1</v>
      </c>
      <c r="D1413" s="29">
        <f>SUMIFS(tblCleanOrders[Sales_USD],tblCleanOrders[Rep_ID],A1413,tblCleanOrders[Year],B1413,tblCleanOrders[Month],C1413)</f>
        <v>6188.5300000000007</v>
      </c>
    </row>
    <row r="1414" spans="1:4" ht="15" customHeight="1" x14ac:dyDescent="0.3">
      <c r="A1414" s="25">
        <v>321960</v>
      </c>
      <c r="B1414" s="25">
        <v>2016</v>
      </c>
      <c r="C1414" s="25">
        <v>2</v>
      </c>
      <c r="D1414" s="29">
        <f>SUMIFS(tblCleanOrders[Sales_USD],tblCleanOrders[Rep_ID],A1414,tblCleanOrders[Year],B1414,tblCleanOrders[Month],C1414)</f>
        <v>5937.41</v>
      </c>
    </row>
    <row r="1415" spans="1:4" ht="15" customHeight="1" x14ac:dyDescent="0.3">
      <c r="A1415" s="25">
        <v>321960</v>
      </c>
      <c r="B1415" s="25">
        <v>2016</v>
      </c>
      <c r="C1415" s="25">
        <v>3</v>
      </c>
      <c r="D1415" s="29">
        <f>SUMIFS(tblCleanOrders[Sales_USD],tblCleanOrders[Rep_ID],A1415,tblCleanOrders[Year],B1415,tblCleanOrders[Month],C1415)</f>
        <v>5699.44</v>
      </c>
    </row>
    <row r="1416" spans="1:4" ht="15" customHeight="1" x14ac:dyDescent="0.3">
      <c r="A1416" s="25">
        <v>321960</v>
      </c>
      <c r="B1416" s="25">
        <v>2016</v>
      </c>
      <c r="C1416" s="25">
        <v>4</v>
      </c>
      <c r="D1416" s="29">
        <f>SUMIFS(tblCleanOrders[Sales_USD],tblCleanOrders[Rep_ID],A1416,tblCleanOrders[Year],B1416,tblCleanOrders[Month],C1416)</f>
        <v>7677.4000000000005</v>
      </c>
    </row>
    <row r="1417" spans="1:4" ht="15" customHeight="1" x14ac:dyDescent="0.3">
      <c r="A1417" s="25">
        <v>321960</v>
      </c>
      <c r="B1417" s="25">
        <v>2016</v>
      </c>
      <c r="C1417" s="25">
        <v>5</v>
      </c>
      <c r="D1417" s="29">
        <f>SUMIFS(tblCleanOrders[Sales_USD],tblCleanOrders[Rep_ID],A1417,tblCleanOrders[Year],B1417,tblCleanOrders[Month],C1417)</f>
        <v>7573.07</v>
      </c>
    </row>
    <row r="1418" spans="1:4" ht="15" customHeight="1" x14ac:dyDescent="0.3">
      <c r="A1418" s="25">
        <v>321960</v>
      </c>
      <c r="B1418" s="25">
        <v>2016</v>
      </c>
      <c r="C1418" s="25">
        <v>6</v>
      </c>
      <c r="D1418" s="29">
        <f>SUMIFS(tblCleanOrders[Sales_USD],tblCleanOrders[Rep_ID],A1418,tblCleanOrders[Year],B1418,tblCleanOrders[Month],C1418)</f>
        <v>118076.93999999999</v>
      </c>
    </row>
    <row r="1419" spans="1:4" ht="15" customHeight="1" x14ac:dyDescent="0.3">
      <c r="A1419" s="25">
        <v>321960</v>
      </c>
      <c r="B1419" s="25">
        <v>2016</v>
      </c>
      <c r="C1419" s="25">
        <v>7</v>
      </c>
      <c r="D1419" s="29">
        <f>SUMIFS(tblCleanOrders[Sales_USD],tblCleanOrders[Rep_ID],A1419,tblCleanOrders[Year],B1419,tblCleanOrders[Month],C1419)</f>
        <v>12686.439999999999</v>
      </c>
    </row>
    <row r="1420" spans="1:4" ht="15" customHeight="1" x14ac:dyDescent="0.3">
      <c r="A1420" s="25">
        <v>321960</v>
      </c>
      <c r="B1420" s="25">
        <v>2016</v>
      </c>
      <c r="C1420" s="25">
        <v>8</v>
      </c>
      <c r="D1420" s="29">
        <f>SUMIFS(tblCleanOrders[Sales_USD],tblCleanOrders[Rep_ID],A1420,tblCleanOrders[Year],B1420,tblCleanOrders[Month],C1420)</f>
        <v>14957.91</v>
      </c>
    </row>
    <row r="1421" spans="1:4" ht="15" customHeight="1" x14ac:dyDescent="0.3">
      <c r="A1421" s="25">
        <v>321960</v>
      </c>
      <c r="B1421" s="25">
        <v>2016</v>
      </c>
      <c r="C1421" s="25">
        <v>9</v>
      </c>
      <c r="D1421" s="29">
        <f>SUMIFS(tblCleanOrders[Sales_USD],tblCleanOrders[Rep_ID],A1421,tblCleanOrders[Year],B1421,tblCleanOrders[Month],C1421)</f>
        <v>17303.09</v>
      </c>
    </row>
    <row r="1422" spans="1:4" ht="15" customHeight="1" x14ac:dyDescent="0.3">
      <c r="A1422" s="25">
        <v>321960</v>
      </c>
      <c r="B1422" s="25">
        <v>2016</v>
      </c>
      <c r="C1422" s="25">
        <v>10</v>
      </c>
      <c r="D1422" s="29">
        <f>SUMIFS(tblCleanOrders[Sales_USD],tblCleanOrders[Rep_ID],A1422,tblCleanOrders[Year],B1422,tblCleanOrders[Month],C1422)</f>
        <v>16861.52</v>
      </c>
    </row>
    <row r="1423" spans="1:4" ht="15" customHeight="1" x14ac:dyDescent="0.3">
      <c r="A1423" s="25">
        <v>321960</v>
      </c>
      <c r="B1423" s="25">
        <v>2016</v>
      </c>
      <c r="C1423" s="25">
        <v>11</v>
      </c>
      <c r="D1423" s="29">
        <f>SUMIFS(tblCleanOrders[Sales_USD],tblCleanOrders[Rep_ID],A1423,tblCleanOrders[Year],B1423,tblCleanOrders[Month],C1423)</f>
        <v>15127.210000000001</v>
      </c>
    </row>
    <row r="1424" spans="1:4" ht="15" customHeight="1" x14ac:dyDescent="0.3">
      <c r="A1424" s="25">
        <v>321960</v>
      </c>
      <c r="B1424" s="25">
        <v>2016</v>
      </c>
      <c r="C1424" s="25">
        <v>12</v>
      </c>
      <c r="D1424" s="29">
        <f>SUMIFS(tblCleanOrders[Sales_USD],tblCleanOrders[Rep_ID],A1424,tblCleanOrders[Year],B1424,tblCleanOrders[Month],C1424)</f>
        <v>26301.190000000002</v>
      </c>
    </row>
    <row r="1425" spans="1:4" ht="15" customHeight="1" x14ac:dyDescent="0.3">
      <c r="A1425" s="25">
        <v>321960</v>
      </c>
      <c r="B1425" s="25">
        <v>2017</v>
      </c>
      <c r="C1425" s="25">
        <v>1</v>
      </c>
      <c r="D1425" s="29">
        <f>SUMIFS(tblCleanOrders[Sales_USD],tblCleanOrders[Rep_ID],A1425,tblCleanOrders[Year],B1425,tblCleanOrders[Month],C1425)</f>
        <v>2666.79</v>
      </c>
    </row>
    <row r="1426" spans="1:4" ht="15" customHeight="1" x14ac:dyDescent="0.3">
      <c r="A1426" s="25">
        <v>321970</v>
      </c>
      <c r="B1426" s="25">
        <v>2014</v>
      </c>
      <c r="C1426" s="25">
        <v>12</v>
      </c>
      <c r="D1426" s="29">
        <f>SUMIFS(tblCleanOrders[Sales_USD],tblCleanOrders[Rep_ID],A1426,tblCleanOrders[Year],B1426,tblCleanOrders[Month],C1426)</f>
        <v>2957.11</v>
      </c>
    </row>
    <row r="1427" spans="1:4" ht="15" customHeight="1" x14ac:dyDescent="0.3">
      <c r="A1427" s="25">
        <v>321970</v>
      </c>
      <c r="B1427" s="25">
        <v>2015</v>
      </c>
      <c r="C1427" s="25">
        <v>1</v>
      </c>
      <c r="D1427" s="29">
        <f>SUMIFS(tblCleanOrders[Sales_USD],tblCleanOrders[Rep_ID],A1427,tblCleanOrders[Year],B1427,tblCleanOrders[Month],C1427)</f>
        <v>1850.66</v>
      </c>
    </row>
    <row r="1428" spans="1:4" ht="15" customHeight="1" x14ac:dyDescent="0.3">
      <c r="A1428" s="25">
        <v>321970</v>
      </c>
      <c r="B1428" s="25">
        <v>2015</v>
      </c>
      <c r="C1428" s="25">
        <v>2</v>
      </c>
      <c r="D1428" s="29">
        <f>SUMIFS(tblCleanOrders[Sales_USD],tblCleanOrders[Rep_ID],A1428,tblCleanOrders[Year],B1428,tblCleanOrders[Month],C1428)</f>
        <v>1636.87</v>
      </c>
    </row>
    <row r="1429" spans="1:4" ht="15" customHeight="1" x14ac:dyDescent="0.3">
      <c r="A1429" s="25">
        <v>321970</v>
      </c>
      <c r="B1429" s="25">
        <v>2015</v>
      </c>
      <c r="C1429" s="25">
        <v>3</v>
      </c>
      <c r="D1429" s="29">
        <f>SUMIFS(tblCleanOrders[Sales_USD],tblCleanOrders[Rep_ID],A1429,tblCleanOrders[Year],B1429,tblCleanOrders[Month],C1429)</f>
        <v>1847.22</v>
      </c>
    </row>
    <row r="1430" spans="1:4" ht="15" customHeight="1" x14ac:dyDescent="0.3">
      <c r="A1430" s="25">
        <v>321970</v>
      </c>
      <c r="B1430" s="25">
        <v>2015</v>
      </c>
      <c r="C1430" s="25">
        <v>4</v>
      </c>
      <c r="D1430" s="29">
        <f>SUMIFS(tblCleanOrders[Sales_USD],tblCleanOrders[Rep_ID],A1430,tblCleanOrders[Year],B1430,tblCleanOrders[Month],C1430)</f>
        <v>1909.91</v>
      </c>
    </row>
    <row r="1431" spans="1:4" ht="15" customHeight="1" x14ac:dyDescent="0.3">
      <c r="A1431" s="25">
        <v>321970</v>
      </c>
      <c r="B1431" s="25">
        <v>2015</v>
      </c>
      <c r="C1431" s="25">
        <v>5</v>
      </c>
      <c r="D1431" s="29">
        <f>SUMIFS(tblCleanOrders[Sales_USD],tblCleanOrders[Rep_ID],A1431,tblCleanOrders[Year],B1431,tblCleanOrders[Month],C1431)</f>
        <v>225.47</v>
      </c>
    </row>
    <row r="1432" spans="1:4" ht="15" customHeight="1" x14ac:dyDescent="0.3">
      <c r="A1432" s="25">
        <v>321970</v>
      </c>
      <c r="B1432" s="25">
        <v>2015</v>
      </c>
      <c r="C1432" s="25">
        <v>6</v>
      </c>
      <c r="D1432" s="29">
        <f>SUMIFS(tblCleanOrders[Sales_USD],tblCleanOrders[Rep_ID],A1432,tblCleanOrders[Year],B1432,tblCleanOrders[Month],C1432)</f>
        <v>10124.879999999999</v>
      </c>
    </row>
    <row r="1433" spans="1:4" ht="15" customHeight="1" x14ac:dyDescent="0.3">
      <c r="A1433" s="25">
        <v>321970</v>
      </c>
      <c r="B1433" s="25">
        <v>2015</v>
      </c>
      <c r="C1433" s="25">
        <v>7</v>
      </c>
      <c r="D1433" s="29">
        <f>SUMIFS(tblCleanOrders[Sales_USD],tblCleanOrders[Rep_ID],A1433,tblCleanOrders[Year],B1433,tblCleanOrders[Month],C1433)</f>
        <v>1936.25</v>
      </c>
    </row>
    <row r="1434" spans="1:4" ht="15" customHeight="1" x14ac:dyDescent="0.3">
      <c r="A1434" s="25">
        <v>321970</v>
      </c>
      <c r="B1434" s="25">
        <v>2015</v>
      </c>
      <c r="C1434" s="25">
        <v>8</v>
      </c>
      <c r="D1434" s="29">
        <f>SUMIFS(tblCleanOrders[Sales_USD],tblCleanOrders[Rep_ID],A1434,tblCleanOrders[Year],B1434,tblCleanOrders[Month],C1434)</f>
        <v>1794.85</v>
      </c>
    </row>
    <row r="1435" spans="1:4" ht="15" customHeight="1" x14ac:dyDescent="0.3">
      <c r="A1435" s="25">
        <v>321970</v>
      </c>
      <c r="B1435" s="25">
        <v>2015</v>
      </c>
      <c r="C1435" s="25">
        <v>9</v>
      </c>
      <c r="D1435" s="29">
        <f>SUMIFS(tblCleanOrders[Sales_USD],tblCleanOrders[Rep_ID],A1435,tblCleanOrders[Year],B1435,tblCleanOrders[Month],C1435)</f>
        <v>2611.5700000000002</v>
      </c>
    </row>
    <row r="1436" spans="1:4" ht="15" customHeight="1" x14ac:dyDescent="0.3">
      <c r="A1436" s="25">
        <v>321970</v>
      </c>
      <c r="B1436" s="25">
        <v>2015</v>
      </c>
      <c r="C1436" s="25">
        <v>10</v>
      </c>
      <c r="D1436" s="29">
        <f>SUMIFS(tblCleanOrders[Sales_USD],tblCleanOrders[Rep_ID],A1436,tblCleanOrders[Year],B1436,tblCleanOrders[Month],C1436)</f>
        <v>3708.3900000000003</v>
      </c>
    </row>
    <row r="1437" spans="1:4" ht="15" customHeight="1" x14ac:dyDescent="0.3">
      <c r="A1437" s="25">
        <v>321970</v>
      </c>
      <c r="B1437" s="25">
        <v>2015</v>
      </c>
      <c r="C1437" s="25">
        <v>11</v>
      </c>
      <c r="D1437" s="29">
        <f>SUMIFS(tblCleanOrders[Sales_USD],tblCleanOrders[Rep_ID],A1437,tblCleanOrders[Year],B1437,tblCleanOrders[Month],C1437)</f>
        <v>3721.04</v>
      </c>
    </row>
    <row r="1438" spans="1:4" ht="15" customHeight="1" x14ac:dyDescent="0.3">
      <c r="A1438" s="25">
        <v>321970</v>
      </c>
      <c r="B1438" s="25">
        <v>2015</v>
      </c>
      <c r="C1438" s="25">
        <v>12</v>
      </c>
      <c r="D1438" s="29">
        <f>SUMIFS(tblCleanOrders[Sales_USD],tblCleanOrders[Rep_ID],A1438,tblCleanOrders[Year],B1438,tblCleanOrders[Month],C1438)</f>
        <v>3061.84</v>
      </c>
    </row>
    <row r="1439" spans="1:4" ht="15" customHeight="1" x14ac:dyDescent="0.3">
      <c r="A1439" s="25">
        <v>321970</v>
      </c>
      <c r="B1439" s="25">
        <v>2016</v>
      </c>
      <c r="C1439" s="25">
        <v>1</v>
      </c>
      <c r="D1439" s="29">
        <f>SUMIFS(tblCleanOrders[Sales_USD],tblCleanOrders[Rep_ID],A1439,tblCleanOrders[Year],B1439,tblCleanOrders[Month],C1439)</f>
        <v>8230.7999999999993</v>
      </c>
    </row>
    <row r="1440" spans="1:4" ht="15" customHeight="1" x14ac:dyDescent="0.3">
      <c r="A1440" s="25">
        <v>321970</v>
      </c>
      <c r="B1440" s="25">
        <v>2016</v>
      </c>
      <c r="C1440" s="25">
        <v>2</v>
      </c>
      <c r="D1440" s="29">
        <f>SUMIFS(tblCleanOrders[Sales_USD],tblCleanOrders[Rep_ID],A1440,tblCleanOrders[Year],B1440,tblCleanOrders[Month],C1440)</f>
        <v>6129.7000000000007</v>
      </c>
    </row>
    <row r="1441" spans="1:4" ht="15" customHeight="1" x14ac:dyDescent="0.3">
      <c r="A1441" s="25">
        <v>321970</v>
      </c>
      <c r="B1441" s="25">
        <v>2016</v>
      </c>
      <c r="C1441" s="25">
        <v>3</v>
      </c>
      <c r="D1441" s="29">
        <f>SUMIFS(tblCleanOrders[Sales_USD],tblCleanOrders[Rep_ID],A1441,tblCleanOrders[Year],B1441,tblCleanOrders[Month],C1441)</f>
        <v>9056.92</v>
      </c>
    </row>
    <row r="1442" spans="1:4" ht="15" customHeight="1" x14ac:dyDescent="0.3">
      <c r="A1442" s="25">
        <v>321970</v>
      </c>
      <c r="B1442" s="25">
        <v>2016</v>
      </c>
      <c r="C1442" s="25">
        <v>4</v>
      </c>
      <c r="D1442" s="29">
        <f>SUMIFS(tblCleanOrders[Sales_USD],tblCleanOrders[Rep_ID],A1442,tblCleanOrders[Year],B1442,tblCleanOrders[Month],C1442)</f>
        <v>10320.530000000001</v>
      </c>
    </row>
    <row r="1443" spans="1:4" ht="15" customHeight="1" x14ac:dyDescent="0.3">
      <c r="A1443" s="25">
        <v>321970</v>
      </c>
      <c r="B1443" s="25">
        <v>2016</v>
      </c>
      <c r="C1443" s="25">
        <v>5</v>
      </c>
      <c r="D1443" s="29">
        <f>SUMIFS(tblCleanOrders[Sales_USD],tblCleanOrders[Rep_ID],A1443,tblCleanOrders[Year],B1443,tblCleanOrders[Month],C1443)</f>
        <v>8948.75</v>
      </c>
    </row>
    <row r="1444" spans="1:4" ht="15" customHeight="1" x14ac:dyDescent="0.3">
      <c r="A1444" s="25">
        <v>321970</v>
      </c>
      <c r="B1444" s="25">
        <v>2016</v>
      </c>
      <c r="C1444" s="25">
        <v>6</v>
      </c>
      <c r="D1444" s="29">
        <f>SUMIFS(tblCleanOrders[Sales_USD],tblCleanOrders[Rep_ID],A1444,tblCleanOrders[Year],B1444,tblCleanOrders[Month],C1444)</f>
        <v>10735.23</v>
      </c>
    </row>
    <row r="1445" spans="1:4" ht="15" customHeight="1" x14ac:dyDescent="0.3">
      <c r="A1445" s="25">
        <v>321970</v>
      </c>
      <c r="B1445" s="25">
        <v>2016</v>
      </c>
      <c r="C1445" s="25">
        <v>7</v>
      </c>
      <c r="D1445" s="29">
        <f>SUMIFS(tblCleanOrders[Sales_USD],tblCleanOrders[Rep_ID],A1445,tblCleanOrders[Year],B1445,tblCleanOrders[Month],C1445)</f>
        <v>8637.1299999999992</v>
      </c>
    </row>
    <row r="1446" spans="1:4" ht="15" customHeight="1" x14ac:dyDescent="0.3">
      <c r="A1446" s="25">
        <v>321970</v>
      </c>
      <c r="B1446" s="25">
        <v>2016</v>
      </c>
      <c r="C1446" s="25">
        <v>8</v>
      </c>
      <c r="D1446" s="29">
        <f>SUMIFS(tblCleanOrders[Sales_USD],tblCleanOrders[Rep_ID],A1446,tblCleanOrders[Year],B1446,tblCleanOrders[Month],C1446)</f>
        <v>8832.7900000000009</v>
      </c>
    </row>
    <row r="1447" spans="1:4" ht="15" customHeight="1" x14ac:dyDescent="0.3">
      <c r="A1447" s="25">
        <v>321970</v>
      </c>
      <c r="B1447" s="25">
        <v>2016</v>
      </c>
      <c r="C1447" s="25">
        <v>9</v>
      </c>
      <c r="D1447" s="29">
        <f>SUMIFS(tblCleanOrders[Sales_USD],tblCleanOrders[Rep_ID],A1447,tblCleanOrders[Year],B1447,tblCleanOrders[Month],C1447)</f>
        <v>11262.07</v>
      </c>
    </row>
    <row r="1448" spans="1:4" ht="15" customHeight="1" x14ac:dyDescent="0.3">
      <c r="A1448" s="25">
        <v>321970</v>
      </c>
      <c r="B1448" s="25">
        <v>2016</v>
      </c>
      <c r="C1448" s="25">
        <v>10</v>
      </c>
      <c r="D1448" s="29">
        <f>SUMIFS(tblCleanOrders[Sales_USD],tblCleanOrders[Rep_ID],A1448,tblCleanOrders[Year],B1448,tblCleanOrders[Month],C1448)</f>
        <v>13206.630000000001</v>
      </c>
    </row>
    <row r="1449" spans="1:4" ht="15" customHeight="1" x14ac:dyDescent="0.3">
      <c r="A1449" s="25">
        <v>321970</v>
      </c>
      <c r="B1449" s="25">
        <v>2016</v>
      </c>
      <c r="C1449" s="25">
        <v>11</v>
      </c>
      <c r="D1449" s="29">
        <f>SUMIFS(tblCleanOrders[Sales_USD],tblCleanOrders[Rep_ID],A1449,tblCleanOrders[Year],B1449,tblCleanOrders[Month],C1449)</f>
        <v>12467.91</v>
      </c>
    </row>
    <row r="1450" spans="1:4" ht="15" customHeight="1" x14ac:dyDescent="0.3">
      <c r="A1450" s="25">
        <v>321970</v>
      </c>
      <c r="B1450" s="25">
        <v>2016</v>
      </c>
      <c r="C1450" s="25">
        <v>12</v>
      </c>
      <c r="D1450" s="29">
        <f>SUMIFS(tblCleanOrders[Sales_USD],tblCleanOrders[Rep_ID],A1450,tblCleanOrders[Year],B1450,tblCleanOrders[Month],C1450)</f>
        <v>15697.3</v>
      </c>
    </row>
    <row r="1451" spans="1:4" ht="15" customHeight="1" x14ac:dyDescent="0.3">
      <c r="A1451" s="25">
        <v>321980</v>
      </c>
      <c r="B1451" s="25">
        <v>2013</v>
      </c>
      <c r="C1451" s="25">
        <v>12</v>
      </c>
      <c r="D1451" s="29">
        <f>SUMIFS(tblCleanOrders[Sales_USD],tblCleanOrders[Rep_ID],A1451,tblCleanOrders[Year],B1451,tblCleanOrders[Month],C1451)</f>
        <v>2522.5</v>
      </c>
    </row>
    <row r="1452" spans="1:4" ht="15" customHeight="1" x14ac:dyDescent="0.3">
      <c r="A1452" s="25">
        <v>321980</v>
      </c>
      <c r="B1452" s="25">
        <v>2014</v>
      </c>
      <c r="C1452" s="25">
        <v>1</v>
      </c>
      <c r="D1452" s="29">
        <f>SUMIFS(tblCleanOrders[Sales_USD],tblCleanOrders[Rep_ID],A1452,tblCleanOrders[Year],B1452,tblCleanOrders[Month],C1452)</f>
        <v>2482.0700000000002</v>
      </c>
    </row>
    <row r="1453" spans="1:4" ht="15" customHeight="1" x14ac:dyDescent="0.3">
      <c r="A1453" s="25">
        <v>321980</v>
      </c>
      <c r="B1453" s="25">
        <v>2014</v>
      </c>
      <c r="C1453" s="25">
        <v>2</v>
      </c>
      <c r="D1453" s="29">
        <f>SUMIFS(tblCleanOrders[Sales_USD],tblCleanOrders[Rep_ID],A1453,tblCleanOrders[Year],B1453,tblCleanOrders[Month],C1453)</f>
        <v>2538.08</v>
      </c>
    </row>
    <row r="1454" spans="1:4" ht="15" customHeight="1" x14ac:dyDescent="0.3">
      <c r="A1454" s="25">
        <v>321980</v>
      </c>
      <c r="B1454" s="25">
        <v>2014</v>
      </c>
      <c r="C1454" s="25">
        <v>3</v>
      </c>
      <c r="D1454" s="29">
        <f>SUMIFS(tblCleanOrders[Sales_USD],tblCleanOrders[Rep_ID],A1454,tblCleanOrders[Year],B1454,tblCleanOrders[Month],C1454)</f>
        <v>2604.88</v>
      </c>
    </row>
    <row r="1455" spans="1:4" ht="15" customHeight="1" x14ac:dyDescent="0.3">
      <c r="A1455" s="25">
        <v>321980</v>
      </c>
      <c r="B1455" s="25">
        <v>2014</v>
      </c>
      <c r="C1455" s="25">
        <v>4</v>
      </c>
      <c r="D1455" s="29">
        <f>SUMIFS(tblCleanOrders[Sales_USD],tblCleanOrders[Rep_ID],A1455,tblCleanOrders[Year],B1455,tblCleanOrders[Month],C1455)</f>
        <v>5497.5499999999993</v>
      </c>
    </row>
    <row r="1456" spans="1:4" ht="15" customHeight="1" x14ac:dyDescent="0.3">
      <c r="A1456" s="25">
        <v>321980</v>
      </c>
      <c r="B1456" s="25">
        <v>2014</v>
      </c>
      <c r="C1456" s="25">
        <v>5</v>
      </c>
      <c r="D1456" s="29">
        <f>SUMIFS(tblCleanOrders[Sales_USD],tblCleanOrders[Rep_ID],A1456,tblCleanOrders[Year],B1456,tblCleanOrders[Month],C1456)</f>
        <v>4940.96</v>
      </c>
    </row>
    <row r="1457" spans="1:4" ht="15" customHeight="1" x14ac:dyDescent="0.3">
      <c r="A1457" s="25">
        <v>321980</v>
      </c>
      <c r="B1457" s="25">
        <v>2014</v>
      </c>
      <c r="C1457" s="25">
        <v>6</v>
      </c>
      <c r="D1457" s="29">
        <f>SUMIFS(tblCleanOrders[Sales_USD],tblCleanOrders[Rep_ID],A1457,tblCleanOrders[Year],B1457,tblCleanOrders[Month],C1457)</f>
        <v>8970.89</v>
      </c>
    </row>
    <row r="1458" spans="1:4" ht="15" customHeight="1" x14ac:dyDescent="0.3">
      <c r="A1458" s="25">
        <v>321980</v>
      </c>
      <c r="B1458" s="25">
        <v>2014</v>
      </c>
      <c r="C1458" s="25">
        <v>7</v>
      </c>
      <c r="D1458" s="29">
        <f>SUMIFS(tblCleanOrders[Sales_USD],tblCleanOrders[Rep_ID],A1458,tblCleanOrders[Year],B1458,tblCleanOrders[Month],C1458)</f>
        <v>7735.2800000000007</v>
      </c>
    </row>
    <row r="1459" spans="1:4" ht="15" customHeight="1" x14ac:dyDescent="0.3">
      <c r="A1459" s="25">
        <v>321980</v>
      </c>
      <c r="B1459" s="25">
        <v>2014</v>
      </c>
      <c r="C1459" s="25">
        <v>8</v>
      </c>
      <c r="D1459" s="29">
        <f>SUMIFS(tblCleanOrders[Sales_USD],tblCleanOrders[Rep_ID],A1459,tblCleanOrders[Year],B1459,tblCleanOrders[Month],C1459)</f>
        <v>8339.64</v>
      </c>
    </row>
    <row r="1460" spans="1:4" ht="15" customHeight="1" x14ac:dyDescent="0.3">
      <c r="A1460" s="25">
        <v>321980</v>
      </c>
      <c r="B1460" s="25">
        <v>2014</v>
      </c>
      <c r="C1460" s="25">
        <v>9</v>
      </c>
      <c r="D1460" s="29">
        <f>SUMIFS(tblCleanOrders[Sales_USD],tblCleanOrders[Rep_ID],A1460,tblCleanOrders[Year],B1460,tblCleanOrders[Month],C1460)</f>
        <v>7302.03</v>
      </c>
    </row>
    <row r="1461" spans="1:4" ht="15" customHeight="1" x14ac:dyDescent="0.3">
      <c r="A1461" s="25">
        <v>321980</v>
      </c>
      <c r="B1461" s="25">
        <v>2014</v>
      </c>
      <c r="C1461" s="25">
        <v>10</v>
      </c>
      <c r="D1461" s="29">
        <f>SUMIFS(tblCleanOrders[Sales_USD],tblCleanOrders[Rep_ID],A1461,tblCleanOrders[Year],B1461,tblCleanOrders[Month],C1461)</f>
        <v>7820.92</v>
      </c>
    </row>
    <row r="1462" spans="1:4" ht="15" customHeight="1" x14ac:dyDescent="0.3">
      <c r="A1462" s="25">
        <v>321980</v>
      </c>
      <c r="B1462" s="25">
        <v>2014</v>
      </c>
      <c r="C1462" s="25">
        <v>11</v>
      </c>
      <c r="D1462" s="29">
        <f>SUMIFS(tblCleanOrders[Sales_USD],tblCleanOrders[Rep_ID],A1462,tblCleanOrders[Year],B1462,tblCleanOrders[Month],C1462)</f>
        <v>8823.869999999999</v>
      </c>
    </row>
    <row r="1463" spans="1:4" ht="15" customHeight="1" x14ac:dyDescent="0.3">
      <c r="A1463" s="25">
        <v>321980</v>
      </c>
      <c r="B1463" s="25">
        <v>2014</v>
      </c>
      <c r="C1463" s="25">
        <v>12</v>
      </c>
      <c r="D1463" s="29">
        <f>SUMIFS(tblCleanOrders[Sales_USD],tblCleanOrders[Rep_ID],A1463,tblCleanOrders[Year],B1463,tblCleanOrders[Month],C1463)</f>
        <v>5380.23</v>
      </c>
    </row>
    <row r="1464" spans="1:4" ht="15" customHeight="1" x14ac:dyDescent="0.3">
      <c r="A1464" s="25">
        <v>321980</v>
      </c>
      <c r="B1464" s="25">
        <v>2015</v>
      </c>
      <c r="C1464" s="25">
        <v>1</v>
      </c>
      <c r="D1464" s="29">
        <f>SUMIFS(tblCleanOrders[Sales_USD],tblCleanOrders[Rep_ID],A1464,tblCleanOrders[Year],B1464,tblCleanOrders[Month],C1464)</f>
        <v>8959.0299999999988</v>
      </c>
    </row>
    <row r="1465" spans="1:4" ht="15" customHeight="1" x14ac:dyDescent="0.3">
      <c r="A1465" s="25">
        <v>321980</v>
      </c>
      <c r="B1465" s="25">
        <v>2015</v>
      </c>
      <c r="C1465" s="25">
        <v>2</v>
      </c>
      <c r="D1465" s="29">
        <f>SUMIFS(tblCleanOrders[Sales_USD],tblCleanOrders[Rep_ID],A1465,tblCleanOrders[Year],B1465,tblCleanOrders[Month],C1465)</f>
        <v>8780.19</v>
      </c>
    </row>
    <row r="1466" spans="1:4" ht="15" customHeight="1" x14ac:dyDescent="0.3">
      <c r="A1466" s="25">
        <v>321980</v>
      </c>
      <c r="B1466" s="25">
        <v>2015</v>
      </c>
      <c r="C1466" s="25">
        <v>3</v>
      </c>
      <c r="D1466" s="29">
        <f>SUMIFS(tblCleanOrders[Sales_USD],tblCleanOrders[Rep_ID],A1466,tblCleanOrders[Year],B1466,tblCleanOrders[Month],C1466)</f>
        <v>4418.8500000000004</v>
      </c>
    </row>
    <row r="1467" spans="1:4" ht="15" customHeight="1" x14ac:dyDescent="0.3">
      <c r="A1467" s="25">
        <v>321980</v>
      </c>
      <c r="B1467" s="25">
        <v>2015</v>
      </c>
      <c r="C1467" s="25">
        <v>4</v>
      </c>
      <c r="D1467" s="29">
        <f>SUMIFS(tblCleanOrders[Sales_USD],tblCleanOrders[Rep_ID],A1467,tblCleanOrders[Year],B1467,tblCleanOrders[Month],C1467)</f>
        <v>5621.27</v>
      </c>
    </row>
    <row r="1468" spans="1:4" ht="15" customHeight="1" x14ac:dyDescent="0.3">
      <c r="A1468" s="25">
        <v>321980</v>
      </c>
      <c r="B1468" s="25">
        <v>2015</v>
      </c>
      <c r="C1468" s="25">
        <v>5</v>
      </c>
      <c r="D1468" s="29">
        <f>SUMIFS(tblCleanOrders[Sales_USD],tblCleanOrders[Rep_ID],A1468,tblCleanOrders[Year],B1468,tblCleanOrders[Month],C1468)</f>
        <v>9935.01</v>
      </c>
    </row>
    <row r="1469" spans="1:4" ht="15" customHeight="1" x14ac:dyDescent="0.3">
      <c r="A1469" s="25">
        <v>321980</v>
      </c>
      <c r="B1469" s="25">
        <v>2015</v>
      </c>
      <c r="C1469" s="25">
        <v>6</v>
      </c>
      <c r="D1469" s="29">
        <f>SUMIFS(tblCleanOrders[Sales_USD],tblCleanOrders[Rep_ID],A1469,tblCleanOrders[Year],B1469,tblCleanOrders[Month],C1469)</f>
        <v>8892.18</v>
      </c>
    </row>
    <row r="1470" spans="1:4" ht="15" customHeight="1" x14ac:dyDescent="0.3">
      <c r="A1470" s="25">
        <v>321980</v>
      </c>
      <c r="B1470" s="25">
        <v>2015</v>
      </c>
      <c r="C1470" s="25">
        <v>7</v>
      </c>
      <c r="D1470" s="29">
        <f>SUMIFS(tblCleanOrders[Sales_USD],tblCleanOrders[Rep_ID],A1470,tblCleanOrders[Year],B1470,tblCleanOrders[Month],C1470)</f>
        <v>7953.49</v>
      </c>
    </row>
    <row r="1471" spans="1:4" ht="15" customHeight="1" x14ac:dyDescent="0.3">
      <c r="A1471" s="25">
        <v>321980</v>
      </c>
      <c r="B1471" s="25">
        <v>2015</v>
      </c>
      <c r="C1471" s="25">
        <v>8</v>
      </c>
      <c r="D1471" s="29">
        <f>SUMIFS(tblCleanOrders[Sales_USD],tblCleanOrders[Rep_ID],A1471,tblCleanOrders[Year],B1471,tblCleanOrders[Month],C1471)</f>
        <v>7614.8899999999994</v>
      </c>
    </row>
    <row r="1472" spans="1:4" ht="15" customHeight="1" x14ac:dyDescent="0.3">
      <c r="A1472" s="25">
        <v>321980</v>
      </c>
      <c r="B1472" s="25">
        <v>2015</v>
      </c>
      <c r="C1472" s="25">
        <v>9</v>
      </c>
      <c r="D1472" s="29">
        <f>SUMIFS(tblCleanOrders[Sales_USD],tblCleanOrders[Rep_ID],A1472,tblCleanOrders[Year],B1472,tblCleanOrders[Month],C1472)</f>
        <v>9462.17</v>
      </c>
    </row>
    <row r="1473" spans="1:4" ht="15" customHeight="1" x14ac:dyDescent="0.3">
      <c r="A1473" s="25">
        <v>321980</v>
      </c>
      <c r="B1473" s="25">
        <v>2015</v>
      </c>
      <c r="C1473" s="25">
        <v>10</v>
      </c>
      <c r="D1473" s="29">
        <f>SUMIFS(tblCleanOrders[Sales_USD],tblCleanOrders[Rep_ID],A1473,tblCleanOrders[Year],B1473,tblCleanOrders[Month],C1473)</f>
        <v>21846.149999999998</v>
      </c>
    </row>
    <row r="1474" spans="1:4" ht="15" customHeight="1" x14ac:dyDescent="0.3">
      <c r="A1474" s="25">
        <v>321980</v>
      </c>
      <c r="B1474" s="25">
        <v>2015</v>
      </c>
      <c r="C1474" s="25">
        <v>11</v>
      </c>
      <c r="D1474" s="29">
        <f>SUMIFS(tblCleanOrders[Sales_USD],tblCleanOrders[Rep_ID],A1474,tblCleanOrders[Year],B1474,tblCleanOrders[Month],C1474)</f>
        <v>9256.2099999999991</v>
      </c>
    </row>
    <row r="1475" spans="1:4" ht="15" customHeight="1" x14ac:dyDescent="0.3">
      <c r="A1475" s="25">
        <v>321980</v>
      </c>
      <c r="B1475" s="25">
        <v>2015</v>
      </c>
      <c r="C1475" s="25">
        <v>12</v>
      </c>
      <c r="D1475" s="29">
        <f>SUMIFS(tblCleanOrders[Sales_USD],tblCleanOrders[Rep_ID],A1475,tblCleanOrders[Year],B1475,tblCleanOrders[Month],C1475)</f>
        <v>13868.31</v>
      </c>
    </row>
    <row r="1476" spans="1:4" ht="15" customHeight="1" x14ac:dyDescent="0.3">
      <c r="A1476" s="25">
        <v>321980</v>
      </c>
      <c r="B1476" s="25">
        <v>2016</v>
      </c>
      <c r="C1476" s="25">
        <v>1</v>
      </c>
      <c r="D1476" s="29">
        <f>SUMIFS(tblCleanOrders[Sales_USD],tblCleanOrders[Rep_ID],A1476,tblCleanOrders[Year],B1476,tblCleanOrders[Month],C1476)</f>
        <v>7916.94</v>
      </c>
    </row>
    <row r="1477" spans="1:4" ht="15" customHeight="1" x14ac:dyDescent="0.3">
      <c r="A1477" s="25">
        <v>321980</v>
      </c>
      <c r="B1477" s="25">
        <v>2016</v>
      </c>
      <c r="C1477" s="25">
        <v>2</v>
      </c>
      <c r="D1477" s="29">
        <f>SUMIFS(tblCleanOrders[Sales_USD],tblCleanOrders[Rep_ID],A1477,tblCleanOrders[Year],B1477,tblCleanOrders[Month],C1477)</f>
        <v>7732.8899999999994</v>
      </c>
    </row>
    <row r="1478" spans="1:4" ht="15" customHeight="1" x14ac:dyDescent="0.3">
      <c r="A1478" s="25">
        <v>321980</v>
      </c>
      <c r="B1478" s="25">
        <v>2016</v>
      </c>
      <c r="C1478" s="25">
        <v>3</v>
      </c>
      <c r="D1478" s="29">
        <f>SUMIFS(tblCleanOrders[Sales_USD],tblCleanOrders[Rep_ID],A1478,tblCleanOrders[Year],B1478,tblCleanOrders[Month],C1478)</f>
        <v>12511.599999999999</v>
      </c>
    </row>
    <row r="1479" spans="1:4" ht="15" customHeight="1" x14ac:dyDescent="0.3">
      <c r="A1479" s="25">
        <v>321980</v>
      </c>
      <c r="B1479" s="25">
        <v>2016</v>
      </c>
      <c r="C1479" s="25">
        <v>4</v>
      </c>
      <c r="D1479" s="29">
        <f>SUMIFS(tblCleanOrders[Sales_USD],tblCleanOrders[Rep_ID],A1479,tblCleanOrders[Year],B1479,tblCleanOrders[Month],C1479)</f>
        <v>6542.45</v>
      </c>
    </row>
    <row r="1480" spans="1:4" ht="15" customHeight="1" x14ac:dyDescent="0.3">
      <c r="A1480" s="25">
        <v>321980</v>
      </c>
      <c r="B1480" s="25">
        <v>2016</v>
      </c>
      <c r="C1480" s="25">
        <v>5</v>
      </c>
      <c r="D1480" s="29">
        <f>SUMIFS(tblCleanOrders[Sales_USD],tblCleanOrders[Rep_ID],A1480,tblCleanOrders[Year],B1480,tblCleanOrders[Month],C1480)</f>
        <v>5608.76</v>
      </c>
    </row>
    <row r="1481" spans="1:4" ht="15" customHeight="1" x14ac:dyDescent="0.3">
      <c r="A1481" s="25">
        <v>321980</v>
      </c>
      <c r="B1481" s="25">
        <v>2016</v>
      </c>
      <c r="C1481" s="25">
        <v>6</v>
      </c>
      <c r="D1481" s="29">
        <f>SUMIFS(tblCleanOrders[Sales_USD],tblCleanOrders[Rep_ID],A1481,tblCleanOrders[Year],B1481,tblCleanOrders[Month],C1481)</f>
        <v>5833.17</v>
      </c>
    </row>
    <row r="1482" spans="1:4" ht="15" customHeight="1" x14ac:dyDescent="0.3">
      <c r="A1482" s="25">
        <v>321980</v>
      </c>
      <c r="B1482" s="25">
        <v>2016</v>
      </c>
      <c r="C1482" s="25">
        <v>7</v>
      </c>
      <c r="D1482" s="29">
        <f>SUMIFS(tblCleanOrders[Sales_USD],tblCleanOrders[Rep_ID],A1482,tblCleanOrders[Year],B1482,tblCleanOrders[Month],C1482)</f>
        <v>4648.34</v>
      </c>
    </row>
    <row r="1483" spans="1:4" ht="15" customHeight="1" x14ac:dyDescent="0.3">
      <c r="A1483" s="25">
        <v>321980</v>
      </c>
      <c r="B1483" s="25">
        <v>2016</v>
      </c>
      <c r="C1483" s="25">
        <v>8</v>
      </c>
      <c r="D1483" s="29">
        <f>SUMIFS(tblCleanOrders[Sales_USD],tblCleanOrders[Rep_ID],A1483,tblCleanOrders[Year],B1483,tblCleanOrders[Month],C1483)</f>
        <v>5786.59</v>
      </c>
    </row>
    <row r="1484" spans="1:4" ht="15" customHeight="1" x14ac:dyDescent="0.3">
      <c r="A1484" s="25">
        <v>321980</v>
      </c>
      <c r="B1484" s="25">
        <v>2016</v>
      </c>
      <c r="C1484" s="25">
        <v>9</v>
      </c>
      <c r="D1484" s="29">
        <f>SUMIFS(tblCleanOrders[Sales_USD],tblCleanOrders[Rep_ID],A1484,tblCleanOrders[Year],B1484,tblCleanOrders[Month],C1484)</f>
        <v>10168.439999999999</v>
      </c>
    </row>
    <row r="1485" spans="1:4" ht="15" customHeight="1" x14ac:dyDescent="0.3">
      <c r="A1485" s="25">
        <v>321980</v>
      </c>
      <c r="B1485" s="25">
        <v>2016</v>
      </c>
      <c r="C1485" s="25">
        <v>10</v>
      </c>
      <c r="D1485" s="29">
        <f>SUMIFS(tblCleanOrders[Sales_USD],tblCleanOrders[Rep_ID],A1485,tblCleanOrders[Year],B1485,tblCleanOrders[Month],C1485)</f>
        <v>12820.339999999998</v>
      </c>
    </row>
    <row r="1486" spans="1:4" ht="15" customHeight="1" x14ac:dyDescent="0.3">
      <c r="A1486" s="25">
        <v>321980</v>
      </c>
      <c r="B1486" s="25">
        <v>2016</v>
      </c>
      <c r="C1486" s="25">
        <v>11</v>
      </c>
      <c r="D1486" s="29">
        <f>SUMIFS(tblCleanOrders[Sales_USD],tblCleanOrders[Rep_ID],A1486,tblCleanOrders[Year],B1486,tblCleanOrders[Month],C1486)</f>
        <v>11831.36</v>
      </c>
    </row>
    <row r="1487" spans="1:4" ht="15" customHeight="1" x14ac:dyDescent="0.3">
      <c r="A1487" s="25">
        <v>321980</v>
      </c>
      <c r="B1487" s="25">
        <v>2016</v>
      </c>
      <c r="C1487" s="25">
        <v>12</v>
      </c>
      <c r="D1487" s="29">
        <f>SUMIFS(tblCleanOrders[Sales_USD],tblCleanOrders[Rep_ID],A1487,tblCleanOrders[Year],B1487,tblCleanOrders[Month],C1487)</f>
        <v>13853.58</v>
      </c>
    </row>
    <row r="1488" spans="1:4" ht="15" customHeight="1" x14ac:dyDescent="0.3">
      <c r="A1488" s="25">
        <v>321990</v>
      </c>
      <c r="B1488" s="25">
        <v>2015</v>
      </c>
      <c r="C1488" s="25">
        <v>2</v>
      </c>
      <c r="D1488" s="29">
        <f>SUMIFS(tblCleanOrders[Sales_USD],tblCleanOrders[Rep_ID],A1488,tblCleanOrders[Year],B1488,tblCleanOrders[Month],C1488)</f>
        <v>2549.48</v>
      </c>
    </row>
    <row r="1489" spans="1:4" ht="15" customHeight="1" x14ac:dyDescent="0.3">
      <c r="A1489" s="25">
        <v>321990</v>
      </c>
      <c r="B1489" s="25">
        <v>2015</v>
      </c>
      <c r="C1489" s="25">
        <v>3</v>
      </c>
      <c r="D1489" s="29">
        <f>SUMIFS(tblCleanOrders[Sales_USD],tblCleanOrders[Rep_ID],A1489,tblCleanOrders[Year],B1489,tblCleanOrders[Month],C1489)</f>
        <v>2485.13</v>
      </c>
    </row>
    <row r="1490" spans="1:4" ht="15" customHeight="1" x14ac:dyDescent="0.3">
      <c r="A1490" s="25">
        <v>321990</v>
      </c>
      <c r="B1490" s="25">
        <v>2015</v>
      </c>
      <c r="C1490" s="25">
        <v>4</v>
      </c>
      <c r="D1490" s="29">
        <f>SUMIFS(tblCleanOrders[Sales_USD],tblCleanOrders[Rep_ID],A1490,tblCleanOrders[Year],B1490,tblCleanOrders[Month],C1490)</f>
        <v>2598.6999999999998</v>
      </c>
    </row>
    <row r="1491" spans="1:4" ht="15" customHeight="1" x14ac:dyDescent="0.3">
      <c r="A1491" s="25">
        <v>321990</v>
      </c>
      <c r="B1491" s="25">
        <v>2015</v>
      </c>
      <c r="C1491" s="25">
        <v>5</v>
      </c>
      <c r="D1491" s="29">
        <f>SUMIFS(tblCleanOrders[Sales_USD],tblCleanOrders[Rep_ID],A1491,tblCleanOrders[Year],B1491,tblCleanOrders[Month],C1491)</f>
        <v>2633.63</v>
      </c>
    </row>
    <row r="1492" spans="1:4" ht="15" customHeight="1" x14ac:dyDescent="0.3">
      <c r="A1492" s="25">
        <v>321990</v>
      </c>
      <c r="B1492" s="25">
        <v>2015</v>
      </c>
      <c r="C1492" s="25">
        <v>6</v>
      </c>
      <c r="D1492" s="29">
        <f>SUMIFS(tblCleanOrders[Sales_USD],tblCleanOrders[Rep_ID],A1492,tblCleanOrders[Year],B1492,tblCleanOrders[Month],C1492)</f>
        <v>2111.7199999999998</v>
      </c>
    </row>
    <row r="1493" spans="1:4" ht="15" customHeight="1" x14ac:dyDescent="0.3">
      <c r="A1493" s="25">
        <v>321990</v>
      </c>
      <c r="B1493" s="25">
        <v>2015</v>
      </c>
      <c r="C1493" s="25">
        <v>7</v>
      </c>
      <c r="D1493" s="29">
        <f>SUMIFS(tblCleanOrders[Sales_USD],tblCleanOrders[Rep_ID],A1493,tblCleanOrders[Year],B1493,tblCleanOrders[Month],C1493)</f>
        <v>2885.34</v>
      </c>
    </row>
    <row r="1494" spans="1:4" ht="15" customHeight="1" x14ac:dyDescent="0.3">
      <c r="A1494" s="25">
        <v>321990</v>
      </c>
      <c r="B1494" s="25">
        <v>2015</v>
      </c>
      <c r="C1494" s="25">
        <v>8</v>
      </c>
      <c r="D1494" s="29">
        <f>SUMIFS(tblCleanOrders[Sales_USD],tblCleanOrders[Rep_ID],A1494,tblCleanOrders[Year],B1494,tblCleanOrders[Month],C1494)</f>
        <v>2664.82</v>
      </c>
    </row>
    <row r="1495" spans="1:4" ht="15" customHeight="1" x14ac:dyDescent="0.3">
      <c r="A1495" s="25">
        <v>321990</v>
      </c>
      <c r="B1495" s="25">
        <v>2015</v>
      </c>
      <c r="C1495" s="25">
        <v>9</v>
      </c>
      <c r="D1495" s="29">
        <f>SUMIFS(tblCleanOrders[Sales_USD],tblCleanOrders[Rep_ID],A1495,tblCleanOrders[Year],B1495,tblCleanOrders[Month],C1495)</f>
        <v>2679.75</v>
      </c>
    </row>
    <row r="1496" spans="1:4" ht="15" customHeight="1" x14ac:dyDescent="0.3">
      <c r="A1496" s="25">
        <v>321990</v>
      </c>
      <c r="B1496" s="25">
        <v>2015</v>
      </c>
      <c r="C1496" s="25">
        <v>10</v>
      </c>
      <c r="D1496" s="29">
        <f>SUMIFS(tblCleanOrders[Sales_USD],tblCleanOrders[Rep_ID],A1496,tblCleanOrders[Year],B1496,tblCleanOrders[Month],C1496)</f>
        <v>3278.37</v>
      </c>
    </row>
    <row r="1497" spans="1:4" ht="15" customHeight="1" x14ac:dyDescent="0.3">
      <c r="A1497" s="25">
        <v>321990</v>
      </c>
      <c r="B1497" s="25">
        <v>2015</v>
      </c>
      <c r="C1497" s="25">
        <v>11</v>
      </c>
      <c r="D1497" s="29">
        <f>SUMIFS(tblCleanOrders[Sales_USD],tblCleanOrders[Rep_ID],A1497,tblCleanOrders[Year],B1497,tblCleanOrders[Month],C1497)</f>
        <v>2777.25</v>
      </c>
    </row>
    <row r="1498" spans="1:4" ht="15" customHeight="1" x14ac:dyDescent="0.3">
      <c r="A1498" s="25">
        <v>321990</v>
      </c>
      <c r="B1498" s="25">
        <v>2015</v>
      </c>
      <c r="C1498" s="25">
        <v>12</v>
      </c>
      <c r="D1498" s="29">
        <f>SUMIFS(tblCleanOrders[Sales_USD],tblCleanOrders[Rep_ID],A1498,tblCleanOrders[Year],B1498,tblCleanOrders[Month],C1498)</f>
        <v>8940.76</v>
      </c>
    </row>
    <row r="1499" spans="1:4" ht="15" customHeight="1" x14ac:dyDescent="0.3">
      <c r="A1499" s="25">
        <v>321990</v>
      </c>
      <c r="B1499" s="25">
        <v>2016</v>
      </c>
      <c r="C1499" s="25">
        <v>1</v>
      </c>
      <c r="D1499" s="29">
        <f>SUMIFS(tblCleanOrders[Sales_USD],tblCleanOrders[Rep_ID],A1499,tblCleanOrders[Year],B1499,tblCleanOrders[Month],C1499)</f>
        <v>7279.170000000001</v>
      </c>
    </row>
    <row r="1500" spans="1:4" ht="15" customHeight="1" x14ac:dyDescent="0.3">
      <c r="A1500" s="25">
        <v>321990</v>
      </c>
      <c r="B1500" s="25">
        <v>2016</v>
      </c>
      <c r="C1500" s="25">
        <v>2</v>
      </c>
      <c r="D1500" s="29">
        <f>SUMIFS(tblCleanOrders[Sales_USD],tblCleanOrders[Rep_ID],A1500,tblCleanOrders[Year],B1500,tblCleanOrders[Month],C1500)</f>
        <v>6496.57</v>
      </c>
    </row>
    <row r="1501" spans="1:4" ht="15" customHeight="1" x14ac:dyDescent="0.3">
      <c r="A1501" s="25">
        <v>321990</v>
      </c>
      <c r="B1501" s="25">
        <v>2016</v>
      </c>
      <c r="C1501" s="25">
        <v>3</v>
      </c>
      <c r="D1501" s="29">
        <f>SUMIFS(tblCleanOrders[Sales_USD],tblCleanOrders[Rep_ID],A1501,tblCleanOrders[Year],B1501,tblCleanOrders[Month],C1501)</f>
        <v>7963.3</v>
      </c>
    </row>
    <row r="1502" spans="1:4" ht="15" customHeight="1" x14ac:dyDescent="0.3">
      <c r="A1502" s="25">
        <v>321990</v>
      </c>
      <c r="B1502" s="25">
        <v>2016</v>
      </c>
      <c r="C1502" s="25">
        <v>4</v>
      </c>
      <c r="D1502" s="29">
        <f>SUMIFS(tblCleanOrders[Sales_USD],tblCleanOrders[Rep_ID],A1502,tblCleanOrders[Year],B1502,tblCleanOrders[Month],C1502)</f>
        <v>7007.4699999999993</v>
      </c>
    </row>
    <row r="1503" spans="1:4" ht="15" customHeight="1" x14ac:dyDescent="0.3">
      <c r="A1503" s="25">
        <v>321990</v>
      </c>
      <c r="B1503" s="25">
        <v>2016</v>
      </c>
      <c r="C1503" s="25">
        <v>5</v>
      </c>
      <c r="D1503" s="29">
        <f>SUMIFS(tblCleanOrders[Sales_USD],tblCleanOrders[Rep_ID],A1503,tblCleanOrders[Year],B1503,tblCleanOrders[Month],C1503)</f>
        <v>6184.87</v>
      </c>
    </row>
    <row r="1504" spans="1:4" ht="15" customHeight="1" x14ac:dyDescent="0.3">
      <c r="A1504" s="25">
        <v>321990</v>
      </c>
      <c r="B1504" s="25">
        <v>2016</v>
      </c>
      <c r="C1504" s="25">
        <v>6</v>
      </c>
      <c r="D1504" s="29">
        <f>SUMIFS(tblCleanOrders[Sales_USD],tblCleanOrders[Rep_ID],A1504,tblCleanOrders[Year],B1504,tblCleanOrders[Month],C1504)</f>
        <v>18094.89</v>
      </c>
    </row>
    <row r="1505" spans="1:4" ht="15" customHeight="1" x14ac:dyDescent="0.3">
      <c r="A1505" s="25">
        <v>321990</v>
      </c>
      <c r="B1505" s="25">
        <v>2016</v>
      </c>
      <c r="C1505" s="25">
        <v>7</v>
      </c>
      <c r="D1505" s="29">
        <f>SUMIFS(tblCleanOrders[Sales_USD],tblCleanOrders[Rep_ID],A1505,tblCleanOrders[Year],B1505,tblCleanOrders[Month],C1505)</f>
        <v>12181.48</v>
      </c>
    </row>
    <row r="1506" spans="1:4" ht="15" customHeight="1" x14ac:dyDescent="0.3">
      <c r="A1506" s="25">
        <v>321990</v>
      </c>
      <c r="B1506" s="25">
        <v>2016</v>
      </c>
      <c r="C1506" s="25">
        <v>8</v>
      </c>
      <c r="D1506" s="29">
        <f>SUMIFS(tblCleanOrders[Sales_USD],tblCleanOrders[Rep_ID],A1506,tblCleanOrders[Year],B1506,tblCleanOrders[Month],C1506)</f>
        <v>12277.45</v>
      </c>
    </row>
    <row r="1507" spans="1:4" ht="15" customHeight="1" x14ac:dyDescent="0.3">
      <c r="A1507" s="25">
        <v>321990</v>
      </c>
      <c r="B1507" s="25">
        <v>2016</v>
      </c>
      <c r="C1507" s="25">
        <v>9</v>
      </c>
      <c r="D1507" s="29">
        <f>SUMIFS(tblCleanOrders[Sales_USD],tblCleanOrders[Rep_ID],A1507,tblCleanOrders[Year],B1507,tblCleanOrders[Month],C1507)</f>
        <v>15433.28</v>
      </c>
    </row>
    <row r="1508" spans="1:4" ht="15" customHeight="1" x14ac:dyDescent="0.3">
      <c r="A1508" s="25">
        <v>321990</v>
      </c>
      <c r="B1508" s="25">
        <v>2016</v>
      </c>
      <c r="C1508" s="25">
        <v>10</v>
      </c>
      <c r="D1508" s="29">
        <f>SUMIFS(tblCleanOrders[Sales_USD],tblCleanOrders[Rep_ID],A1508,tblCleanOrders[Year],B1508,tblCleanOrders[Month],C1508)</f>
        <v>14312.86</v>
      </c>
    </row>
    <row r="1509" spans="1:4" ht="15" customHeight="1" x14ac:dyDescent="0.3">
      <c r="A1509" s="25">
        <v>321990</v>
      </c>
      <c r="B1509" s="25">
        <v>2016</v>
      </c>
      <c r="C1509" s="25">
        <v>11</v>
      </c>
      <c r="D1509" s="29">
        <f>SUMIFS(tblCleanOrders[Sales_USD],tblCleanOrders[Rep_ID],A1509,tblCleanOrders[Year],B1509,tblCleanOrders[Month],C1509)</f>
        <v>11699.19</v>
      </c>
    </row>
    <row r="1510" spans="1:4" ht="15" customHeight="1" x14ac:dyDescent="0.3">
      <c r="A1510" s="25">
        <v>321990</v>
      </c>
      <c r="B1510" s="25">
        <v>2016</v>
      </c>
      <c r="C1510" s="25">
        <v>12</v>
      </c>
      <c r="D1510" s="29">
        <f>SUMIFS(tblCleanOrders[Sales_USD],tblCleanOrders[Rep_ID],A1510,tblCleanOrders[Year],B1510,tblCleanOrders[Month],C1510)</f>
        <v>256413.44</v>
      </c>
    </row>
  </sheetData>
  <pageMargins left="0.75" right="0.75" top="1" bottom="1" header="0.511811023622047" footer="0.511811023622047"/>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51"/>
  <sheetViews>
    <sheetView tabSelected="1" zoomScaleNormal="100" workbookViewId="0">
      <pane ySplit="1" topLeftCell="A2" activePane="bottomLeft" state="frozen"/>
      <selection pane="bottomLeft" activeCell="C1" sqref="C1"/>
    </sheetView>
  </sheetViews>
  <sheetFormatPr defaultColWidth="8.6640625" defaultRowHeight="14.4" x14ac:dyDescent="0.3"/>
  <cols>
    <col min="1" max="1" width="10" customWidth="1"/>
    <col min="2" max="2" width="22" customWidth="1"/>
    <col min="3" max="3" width="18.109375" customWidth="1"/>
  </cols>
  <sheetData>
    <row r="1" spans="1:3" ht="23.25" customHeight="1" x14ac:dyDescent="0.3">
      <c r="A1" s="23" t="s">
        <v>100</v>
      </c>
      <c r="B1" s="23" t="s">
        <v>22</v>
      </c>
      <c r="C1" s="23" t="s">
        <v>135</v>
      </c>
    </row>
    <row r="2" spans="1:3" ht="15" customHeight="1" x14ac:dyDescent="0.3">
      <c r="A2" s="25">
        <f>Raw_Reps!A2</f>
        <v>321500</v>
      </c>
      <c r="B2" s="25" t="str">
        <f>Raw_Reps!B2</f>
        <v>Samuel Racine</v>
      </c>
      <c r="C2" s="29">
        <f>AVERAGEIF(tblMonthlySales[Rep_ID],A2,tblMonthlySales[Monthly_Sales])</f>
        <v>4362.204999999999</v>
      </c>
    </row>
    <row r="3" spans="1:3" ht="15" customHeight="1" x14ac:dyDescent="0.3">
      <c r="A3" s="25">
        <f>Raw_Reps!A3</f>
        <v>321510</v>
      </c>
      <c r="B3" s="25" t="str">
        <f>Raw_Reps!B3</f>
        <v>Eugena Esser</v>
      </c>
      <c r="C3" s="29">
        <f>AVERAGEIF(tblMonthlySales[Rep_ID],A3,tblMonthlySales[Monthly_Sales])</f>
        <v>3550.4394444444442</v>
      </c>
    </row>
    <row r="4" spans="1:3" ht="15" customHeight="1" x14ac:dyDescent="0.3">
      <c r="A4" s="25">
        <f>Raw_Reps!A4</f>
        <v>321520</v>
      </c>
      <c r="B4" s="25" t="str">
        <f>Raw_Reps!B4</f>
        <v>Michel Averette</v>
      </c>
      <c r="C4" s="29">
        <f>AVERAGEIF(tblMonthlySales[Rep_ID],A4,tblMonthlySales[Monthly_Sales])</f>
        <v>6437.3829729729714</v>
      </c>
    </row>
    <row r="5" spans="1:3" ht="15" customHeight="1" x14ac:dyDescent="0.3">
      <c r="A5" s="25">
        <f>Raw_Reps!A5</f>
        <v>321530</v>
      </c>
      <c r="B5" s="25" t="str">
        <f>Raw_Reps!B5</f>
        <v>Renetta Carew</v>
      </c>
      <c r="C5" s="29">
        <f>AVERAGEIF(tblMonthlySales[Rep_ID],A5,tblMonthlySales[Monthly_Sales])</f>
        <v>3035.4521875</v>
      </c>
    </row>
    <row r="6" spans="1:3" ht="15" customHeight="1" x14ac:dyDescent="0.3">
      <c r="A6" s="25">
        <f>Raw_Reps!A6</f>
        <v>321540</v>
      </c>
      <c r="B6" s="25" t="str">
        <f>Raw_Reps!B6</f>
        <v>Cara Clarke</v>
      </c>
      <c r="C6" s="29">
        <f>AVERAGEIF(tblMonthlySales[Rep_ID],A6,tblMonthlySales[Monthly_Sales])</f>
        <v>2571.434074074074</v>
      </c>
    </row>
    <row r="7" spans="1:3" ht="15" customHeight="1" x14ac:dyDescent="0.3">
      <c r="A7" s="25">
        <f>Raw_Reps!A7</f>
        <v>321550</v>
      </c>
      <c r="B7" s="25" t="str">
        <f>Raw_Reps!B7</f>
        <v>Lavera Oles</v>
      </c>
      <c r="C7" s="29">
        <f>AVERAGEIF(tblMonthlySales[Rep_ID],A7,tblMonthlySales[Monthly_Sales])</f>
        <v>3512.778888888889</v>
      </c>
    </row>
    <row r="8" spans="1:3" ht="15" customHeight="1" x14ac:dyDescent="0.3">
      <c r="A8" s="25">
        <f>Raw_Reps!A8</f>
        <v>321560</v>
      </c>
      <c r="B8" s="25" t="str">
        <f>Raw_Reps!B8</f>
        <v>Elba Felder</v>
      </c>
      <c r="C8" s="29">
        <f>AVERAGEIF(tblMonthlySales[Rep_ID],A8,tblMonthlySales[Monthly_Sales])</f>
        <v>1238.6260606060605</v>
      </c>
    </row>
    <row r="9" spans="1:3" ht="15" customHeight="1" x14ac:dyDescent="0.3">
      <c r="A9" s="25">
        <f>Raw_Reps!A9</f>
        <v>321570</v>
      </c>
      <c r="B9" s="25" t="str">
        <f>Raw_Reps!B9</f>
        <v>Shawanda Selke</v>
      </c>
      <c r="C9" s="29">
        <f>AVERAGEIF(tblMonthlySales[Rep_ID],A9,tblMonthlySales[Monthly_Sales])</f>
        <v>5388.697837837839</v>
      </c>
    </row>
    <row r="10" spans="1:3" ht="15" customHeight="1" x14ac:dyDescent="0.3">
      <c r="A10" s="25">
        <f>Raw_Reps!A10</f>
        <v>321580</v>
      </c>
      <c r="B10" s="25" t="str">
        <f>Raw_Reps!B10</f>
        <v>Sibyl Lauria</v>
      </c>
      <c r="C10" s="29">
        <f>AVERAGEIF(tblMonthlySales[Rep_ID],A10,tblMonthlySales[Monthly_Sales])</f>
        <v>7285.4524324324339</v>
      </c>
    </row>
    <row r="11" spans="1:3" ht="15" customHeight="1" x14ac:dyDescent="0.3">
      <c r="A11" s="25">
        <f>Raw_Reps!A11</f>
        <v>321590</v>
      </c>
      <c r="B11" s="25" t="str">
        <f>Raw_Reps!B11</f>
        <v>Necole Victory</v>
      </c>
      <c r="C11" s="29">
        <f>AVERAGEIF(tblMonthlySales[Rep_ID],A11,tblMonthlySales[Monthly_Sales])</f>
        <v>6393.7881081081086</v>
      </c>
    </row>
    <row r="12" spans="1:3" ht="15" customHeight="1" x14ac:dyDescent="0.3">
      <c r="A12" s="25">
        <f>Raw_Reps!A12</f>
        <v>321600</v>
      </c>
      <c r="B12" s="25" t="str">
        <f>Raw_Reps!B12</f>
        <v>Ernestine Pickron</v>
      </c>
      <c r="C12" s="29">
        <f>AVERAGEIF(tblMonthlySales[Rep_ID],A12,tblMonthlySales[Monthly_Sales])</f>
        <v>5810.2564864864862</v>
      </c>
    </row>
    <row r="13" spans="1:3" ht="15" customHeight="1" x14ac:dyDescent="0.3">
      <c r="A13" s="25">
        <f>Raw_Reps!A13</f>
        <v>321610</v>
      </c>
      <c r="B13" s="25" t="str">
        <f>Raw_Reps!B13</f>
        <v>Ayesha Monica</v>
      </c>
      <c r="C13" s="29">
        <f>AVERAGEIF(tblMonthlySales[Rep_ID],A13,tblMonthlySales[Monthly_Sales])</f>
        <v>3866.1910526315801</v>
      </c>
    </row>
    <row r="14" spans="1:3" ht="15" customHeight="1" x14ac:dyDescent="0.3">
      <c r="A14" s="25">
        <f>Raw_Reps!A14</f>
        <v>321620</v>
      </c>
      <c r="B14" s="25" t="str">
        <f>Raw_Reps!B14</f>
        <v>Retha Sears</v>
      </c>
      <c r="C14" s="29">
        <f>AVERAGEIF(tblMonthlySales[Rep_ID],A14,tblMonthlySales[Monthly_Sales])</f>
        <v>2983.2794444444448</v>
      </c>
    </row>
    <row r="15" spans="1:3" ht="15" customHeight="1" x14ac:dyDescent="0.3">
      <c r="A15" s="25">
        <f>Raw_Reps!A15</f>
        <v>321630</v>
      </c>
      <c r="B15" s="25" t="str">
        <f>Raw_Reps!B15</f>
        <v>Julia Behrman</v>
      </c>
      <c r="C15" s="29">
        <f>AVERAGEIF(tblMonthlySales[Rep_ID],A15,tblMonthlySales[Monthly_Sales])</f>
        <v>6980.1066666666675</v>
      </c>
    </row>
    <row r="16" spans="1:3" ht="15" customHeight="1" x14ac:dyDescent="0.3">
      <c r="A16" s="25">
        <f>Raw_Reps!A16</f>
        <v>321640</v>
      </c>
      <c r="B16" s="25" t="str">
        <f>Raw_Reps!B16</f>
        <v>Tia Amato</v>
      </c>
      <c r="C16" s="29">
        <f>AVERAGEIF(tblMonthlySales[Rep_ID],A16,tblMonthlySales[Monthly_Sales])</f>
        <v>12600.368648648648</v>
      </c>
    </row>
    <row r="17" spans="1:3" ht="15" customHeight="1" x14ac:dyDescent="0.3">
      <c r="A17" s="25">
        <f>Raw_Reps!A17</f>
        <v>321650</v>
      </c>
      <c r="B17" s="25" t="str">
        <f>Raw_Reps!B17</f>
        <v>Akilah Drinkard</v>
      </c>
      <c r="C17" s="29">
        <f>AVERAGEIF(tblMonthlySales[Rep_ID],A17,tblMonthlySales[Monthly_Sales])</f>
        <v>3429.0317142857143</v>
      </c>
    </row>
    <row r="18" spans="1:3" ht="15" customHeight="1" x14ac:dyDescent="0.3">
      <c r="A18" s="25">
        <f>Raw_Reps!A18</f>
        <v>321660</v>
      </c>
      <c r="B18" s="25" t="str">
        <f>Raw_Reps!B18</f>
        <v>Silvana Virden</v>
      </c>
      <c r="C18" s="29">
        <f>AVERAGEIF(tblMonthlySales[Rep_ID],A18,tblMonthlySales[Monthly_Sales])</f>
        <v>5574.8423529411766</v>
      </c>
    </row>
    <row r="19" spans="1:3" ht="15" customHeight="1" x14ac:dyDescent="0.3">
      <c r="A19" s="25">
        <f>Raw_Reps!A19</f>
        <v>321670</v>
      </c>
      <c r="B19" s="25" t="str">
        <f>Raw_Reps!B19</f>
        <v>Nakesha Renn</v>
      </c>
      <c r="C19" s="29">
        <f>AVERAGEIF(tblMonthlySales[Rep_ID],A19,tblMonthlySales[Monthly_Sales])</f>
        <v>3143.424</v>
      </c>
    </row>
    <row r="20" spans="1:3" ht="15" customHeight="1" x14ac:dyDescent="0.3">
      <c r="A20" s="25">
        <f>Raw_Reps!A20</f>
        <v>321680</v>
      </c>
      <c r="B20" s="25" t="str">
        <f>Raw_Reps!B20</f>
        <v>Elna Condello</v>
      </c>
      <c r="C20" s="29">
        <f>AVERAGEIF(tblMonthlySales[Rep_ID],A20,tblMonthlySales[Monthly_Sales])</f>
        <v>7008.9186486486487</v>
      </c>
    </row>
    <row r="21" spans="1:3" ht="15" customHeight="1" x14ac:dyDescent="0.3">
      <c r="A21" s="25">
        <f>Raw_Reps!A21</f>
        <v>321690</v>
      </c>
      <c r="B21" s="25" t="str">
        <f>Raw_Reps!B21</f>
        <v>Gianna Dossey</v>
      </c>
      <c r="C21" s="29">
        <f>AVERAGEIF(tblMonthlySales[Rep_ID],A21,tblMonthlySales[Monthly_Sales])</f>
        <v>7005.8871052631566</v>
      </c>
    </row>
    <row r="22" spans="1:3" ht="15" customHeight="1" x14ac:dyDescent="0.3">
      <c r="A22" s="25">
        <f>Raw_Reps!A22</f>
        <v>321700</v>
      </c>
      <c r="B22" s="25" t="str">
        <f>Raw_Reps!B22</f>
        <v>Debroah Wardle</v>
      </c>
      <c r="C22" s="29">
        <f>AVERAGEIF(tblMonthlySales[Rep_ID],A22,tblMonthlySales[Monthly_Sales])</f>
        <v>6155.9902777777779</v>
      </c>
    </row>
    <row r="23" spans="1:3" ht="15" customHeight="1" x14ac:dyDescent="0.3">
      <c r="A23" s="25">
        <f>Raw_Reps!A23</f>
        <v>321710</v>
      </c>
      <c r="B23" s="25" t="str">
        <f>Raw_Reps!B23</f>
        <v>Sherlene Wetherington</v>
      </c>
      <c r="C23" s="29">
        <f>AVERAGEIF(tblMonthlySales[Rep_ID],A23,tblMonthlySales[Monthly_Sales])</f>
        <v>4960.8328571428583</v>
      </c>
    </row>
    <row r="24" spans="1:3" ht="15" customHeight="1" x14ac:dyDescent="0.3">
      <c r="A24" s="25">
        <f>Raw_Reps!A24</f>
        <v>321720</v>
      </c>
      <c r="B24" s="25" t="str">
        <f>Raw_Reps!B24</f>
        <v>Chau Rowles</v>
      </c>
      <c r="C24" s="29">
        <f>AVERAGEIF(tblMonthlySales[Rep_ID],A24,tblMonthlySales[Monthly_Sales])</f>
        <v>2582.9249999999997</v>
      </c>
    </row>
    <row r="25" spans="1:3" ht="15" customHeight="1" x14ac:dyDescent="0.3">
      <c r="A25" s="25">
        <f>Raw_Reps!A25</f>
        <v>321730</v>
      </c>
      <c r="B25" s="25" t="str">
        <f>Raw_Reps!B25</f>
        <v>Carletta Kosinski</v>
      </c>
      <c r="C25" s="29">
        <f>AVERAGEIF(tblMonthlySales[Rep_ID],A25,tblMonthlySales[Monthly_Sales])</f>
        <v>3719.286666666666</v>
      </c>
    </row>
    <row r="26" spans="1:3" ht="15" customHeight="1" x14ac:dyDescent="0.3">
      <c r="A26" s="25">
        <f>Raw_Reps!A26</f>
        <v>321740</v>
      </c>
      <c r="B26" s="25" t="str">
        <f>Raw_Reps!B26</f>
        <v>Charles Bidwell</v>
      </c>
      <c r="C26" s="29">
        <f>AVERAGEIF(tblMonthlySales[Rep_ID],A26,tblMonthlySales[Monthly_Sales])</f>
        <v>8290.6227027027016</v>
      </c>
    </row>
    <row r="27" spans="1:3" ht="15" customHeight="1" x14ac:dyDescent="0.3">
      <c r="A27" s="25">
        <f>Raw_Reps!A27</f>
        <v>321750</v>
      </c>
      <c r="B27" s="25" t="str">
        <f>Raw_Reps!B27</f>
        <v>Cliff Meints</v>
      </c>
      <c r="C27" s="29">
        <f>AVERAGEIF(tblMonthlySales[Rep_ID],A27,tblMonthlySales[Monthly_Sales])</f>
        <v>8859.4744117647078</v>
      </c>
    </row>
    <row r="28" spans="1:3" ht="15" customHeight="1" x14ac:dyDescent="0.3">
      <c r="A28" s="25">
        <f>Raw_Reps!A28</f>
        <v>321760</v>
      </c>
      <c r="B28" s="25" t="str">
        <f>Raw_Reps!B28</f>
        <v>Delilah Krum</v>
      </c>
      <c r="C28" s="29">
        <f>AVERAGEIF(tblMonthlySales[Rep_ID],A28,tblMonthlySales[Monthly_Sales])</f>
        <v>8533.726756756756</v>
      </c>
    </row>
    <row r="29" spans="1:3" ht="15" customHeight="1" x14ac:dyDescent="0.3">
      <c r="A29" s="25">
        <f>Raw_Reps!A29</f>
        <v>321770</v>
      </c>
      <c r="B29" s="25" t="str">
        <f>Raw_Reps!B29</f>
        <v>Kathleen Lalonde</v>
      </c>
      <c r="C29" s="29">
        <f>AVERAGEIF(tblMonthlySales[Rep_ID],A29,tblMonthlySales[Monthly_Sales])</f>
        <v>5488.0637500000003</v>
      </c>
    </row>
    <row r="30" spans="1:3" ht="15" customHeight="1" x14ac:dyDescent="0.3">
      <c r="A30" s="25">
        <f>Raw_Reps!A30</f>
        <v>321780</v>
      </c>
      <c r="B30" s="25" t="str">
        <f>Raw_Reps!B30</f>
        <v>Julie Starr</v>
      </c>
      <c r="C30" s="29">
        <f>AVERAGEIF(tblMonthlySales[Rep_ID],A30,tblMonthlySales[Monthly_Sales])</f>
        <v>1995.2305555555556</v>
      </c>
    </row>
    <row r="31" spans="1:3" ht="15" customHeight="1" x14ac:dyDescent="0.3">
      <c r="A31" s="25">
        <f>Raw_Reps!A31</f>
        <v>321790</v>
      </c>
      <c r="B31" s="25" t="str">
        <f>Raw_Reps!B31</f>
        <v>Cordell Rieder</v>
      </c>
      <c r="C31" s="29">
        <f>AVERAGEIF(tblMonthlySales[Rep_ID],A31,tblMonthlySales[Monthly_Sales])</f>
        <v>3015.5942857142854</v>
      </c>
    </row>
    <row r="32" spans="1:3" ht="15" customHeight="1" x14ac:dyDescent="0.3">
      <c r="A32" s="25">
        <f>Raw_Reps!A32</f>
        <v>321800</v>
      </c>
      <c r="B32" s="25" t="str">
        <f>Raw_Reps!B32</f>
        <v>Earlie Schleusner</v>
      </c>
      <c r="C32" s="29">
        <f>AVERAGEIF(tblMonthlySales[Rep_ID],A32,tblMonthlySales[Monthly_Sales])</f>
        <v>13328.18210526316</v>
      </c>
    </row>
    <row r="33" spans="1:3" ht="15" customHeight="1" x14ac:dyDescent="0.3">
      <c r="A33" s="25">
        <f>Raw_Reps!A33</f>
        <v>321810</v>
      </c>
      <c r="B33" s="25" t="str">
        <f>Raw_Reps!B33</f>
        <v>Moon Torian</v>
      </c>
      <c r="C33" s="29">
        <f>AVERAGEIF(tblMonthlySales[Rep_ID],A33,tblMonthlySales[Monthly_Sales])</f>
        <v>12483.475789473679</v>
      </c>
    </row>
    <row r="34" spans="1:3" ht="15" customHeight="1" x14ac:dyDescent="0.3">
      <c r="A34" s="25">
        <f>Raw_Reps!A34</f>
        <v>321820</v>
      </c>
      <c r="B34" s="25" t="str">
        <f>Raw_Reps!B34</f>
        <v>Dorotha Seawell</v>
      </c>
      <c r="C34" s="29">
        <f>AVERAGEIF(tblMonthlySales[Rep_ID],A34,tblMonthlySales[Monthly_Sales])</f>
        <v>7769.9881081081066</v>
      </c>
    </row>
    <row r="35" spans="1:3" ht="15" customHeight="1" x14ac:dyDescent="0.3">
      <c r="A35" s="25">
        <f>Raw_Reps!A35</f>
        <v>321830</v>
      </c>
      <c r="B35" s="25" t="str">
        <f>Raw_Reps!B35</f>
        <v>Maren Musto</v>
      </c>
      <c r="C35" s="29">
        <f>AVERAGEIF(tblMonthlySales[Rep_ID],A35,tblMonthlySales[Monthly_Sales])</f>
        <v>8038.4051351351345</v>
      </c>
    </row>
    <row r="36" spans="1:3" ht="15" customHeight="1" x14ac:dyDescent="0.3">
      <c r="A36" s="25">
        <f>Raw_Reps!A36</f>
        <v>321840</v>
      </c>
      <c r="B36" s="25" t="str">
        <f>Raw_Reps!B36</f>
        <v>Vernita Plump</v>
      </c>
      <c r="C36" s="29">
        <f>AVERAGEIF(tblMonthlySales[Rep_ID],A36,tblMonthlySales[Monthly_Sales])</f>
        <v>12757.950270270272</v>
      </c>
    </row>
    <row r="37" spans="1:3" ht="15" customHeight="1" x14ac:dyDescent="0.3">
      <c r="A37" s="25">
        <f>Raw_Reps!A37</f>
        <v>321850</v>
      </c>
      <c r="B37" s="25" t="str">
        <f>Raw_Reps!B37</f>
        <v>Calvin Ollison</v>
      </c>
      <c r="C37" s="29">
        <f>AVERAGEIF(tblMonthlySales[Rep_ID],A37,tblMonthlySales[Monthly_Sales])</f>
        <v>6161.6075675675675</v>
      </c>
    </row>
    <row r="38" spans="1:3" ht="15" customHeight="1" x14ac:dyDescent="0.3">
      <c r="A38" s="25">
        <f>Raw_Reps!A38</f>
        <v>321860</v>
      </c>
      <c r="B38" s="25" t="str">
        <f>Raw_Reps!B38</f>
        <v>Saran Ram</v>
      </c>
      <c r="C38" s="29">
        <f>AVERAGEIF(tblMonthlySales[Rep_ID],A38,tblMonthlySales[Monthly_Sales])</f>
        <v>5637.8979310344821</v>
      </c>
    </row>
    <row r="39" spans="1:3" ht="15" customHeight="1" x14ac:dyDescent="0.3">
      <c r="A39" s="25">
        <f>Raw_Reps!A39</f>
        <v>321870</v>
      </c>
      <c r="B39" s="25" t="str">
        <f>Raw_Reps!B39</f>
        <v>Derrick Boggess</v>
      </c>
      <c r="C39" s="29">
        <f>AVERAGEIF(tblMonthlySales[Rep_ID],A39,tblMonthlySales[Monthly_Sales])</f>
        <v>6736.1352631578948</v>
      </c>
    </row>
    <row r="40" spans="1:3" ht="15" customHeight="1" x14ac:dyDescent="0.3">
      <c r="A40" s="25">
        <f>Raw_Reps!A40</f>
        <v>321880</v>
      </c>
      <c r="B40" s="25" t="str">
        <f>Raw_Reps!B40</f>
        <v>Babette Soukup</v>
      </c>
      <c r="C40" s="29">
        <f>AVERAGEIF(tblMonthlySales[Rep_ID],A40,tblMonthlySales[Monthly_Sales])</f>
        <v>4565.1687499999998</v>
      </c>
    </row>
    <row r="41" spans="1:3" ht="15" customHeight="1" x14ac:dyDescent="0.3">
      <c r="A41" s="25">
        <f>Raw_Reps!A41</f>
        <v>321890</v>
      </c>
      <c r="B41" s="25" t="str">
        <f>Raw_Reps!B41</f>
        <v>Nelle Meaux</v>
      </c>
      <c r="C41" s="29">
        <f>AVERAGEIF(tblMonthlySales[Rep_ID],A41,tblMonthlySales[Monthly_Sales])</f>
        <v>9467.8915789473685</v>
      </c>
    </row>
    <row r="42" spans="1:3" ht="15" customHeight="1" x14ac:dyDescent="0.3">
      <c r="A42" s="25">
        <f>Raw_Reps!A42</f>
        <v>321900</v>
      </c>
      <c r="B42" s="25" t="str">
        <f>Raw_Reps!B42</f>
        <v>Soraya Fulton</v>
      </c>
      <c r="C42" s="29">
        <f>AVERAGEIF(tblMonthlySales[Rep_ID],A42,tblMonthlySales[Monthly_Sales])</f>
        <v>18241.903333333332</v>
      </c>
    </row>
    <row r="43" spans="1:3" ht="15" customHeight="1" x14ac:dyDescent="0.3">
      <c r="A43" s="25">
        <f>Raw_Reps!A43</f>
        <v>321910</v>
      </c>
      <c r="B43" s="25" t="str">
        <f>Raw_Reps!B43</f>
        <v>Brandie Riva</v>
      </c>
      <c r="C43" s="29">
        <f>AVERAGEIF(tblMonthlySales[Rep_ID],A43,tblMonthlySales[Monthly_Sales])</f>
        <v>7122.779729729732</v>
      </c>
    </row>
    <row r="44" spans="1:3" ht="15" customHeight="1" x14ac:dyDescent="0.3">
      <c r="A44" s="25">
        <f>Raw_Reps!A44</f>
        <v>321920</v>
      </c>
      <c r="B44" s="25" t="str">
        <f>Raw_Reps!B44</f>
        <v>Marquetta Laycock</v>
      </c>
      <c r="C44" s="29">
        <f>AVERAGEIF(tblMonthlySales[Rep_ID],A44,tblMonthlySales[Monthly_Sales])</f>
        <v>6538.1978571428563</v>
      </c>
    </row>
    <row r="45" spans="1:3" ht="15" customHeight="1" x14ac:dyDescent="0.3">
      <c r="A45" s="25">
        <f>Raw_Reps!A45</f>
        <v>321930</v>
      </c>
      <c r="B45" s="25" t="str">
        <f>Raw_Reps!B45</f>
        <v>Hilma Busick</v>
      </c>
      <c r="C45" s="29">
        <f>AVERAGEIF(tblMonthlySales[Rep_ID],A45,tblMonthlySales[Monthly_Sales])</f>
        <v>6871.50157894737</v>
      </c>
    </row>
    <row r="46" spans="1:3" ht="15" customHeight="1" x14ac:dyDescent="0.3">
      <c r="A46" s="25">
        <f>Raw_Reps!A46</f>
        <v>321940</v>
      </c>
      <c r="B46" s="25" t="str">
        <f>Raw_Reps!B46</f>
        <v>Arica Stoltzfus</v>
      </c>
      <c r="C46" s="29">
        <f>AVERAGEIF(tblMonthlySales[Rep_ID],A46,tblMonthlySales[Monthly_Sales])</f>
        <v>6483.4471052631588</v>
      </c>
    </row>
    <row r="47" spans="1:3" ht="15" customHeight="1" x14ac:dyDescent="0.3">
      <c r="A47" s="25">
        <f>Raw_Reps!A47</f>
        <v>321950</v>
      </c>
      <c r="B47" s="25" t="str">
        <f>Raw_Reps!B47</f>
        <v>Elwood Shutt</v>
      </c>
      <c r="C47" s="29">
        <f>AVERAGEIF(tblMonthlySales[Rep_ID],A47,tblMonthlySales[Monthly_Sales])</f>
        <v>9370.217567567568</v>
      </c>
    </row>
    <row r="48" spans="1:3" ht="15" customHeight="1" x14ac:dyDescent="0.3">
      <c r="A48" s="25">
        <f>Raw_Reps!A48</f>
        <v>321960</v>
      </c>
      <c r="B48" s="25" t="str">
        <f>Raw_Reps!B48</f>
        <v>Maryanna Fiorentino</v>
      </c>
      <c r="C48" s="29">
        <f>AVERAGEIF(tblMonthlySales[Rep_ID],A48,tblMonthlySales[Monthly_Sales])</f>
        <v>9576.0660526315787</v>
      </c>
    </row>
    <row r="49" spans="1:3" ht="15" customHeight="1" x14ac:dyDescent="0.3">
      <c r="A49" s="25">
        <f>Raw_Reps!A49</f>
        <v>321970</v>
      </c>
      <c r="B49" s="25" t="str">
        <f>Raw_Reps!B49</f>
        <v>Georgianna Chisholm</v>
      </c>
      <c r="C49" s="29">
        <f>AVERAGEIF(tblMonthlySales[Rep_ID],A49,tblMonthlySales[Monthly_Sales])</f>
        <v>6436.4728000000005</v>
      </c>
    </row>
    <row r="50" spans="1:3" ht="15" customHeight="1" x14ac:dyDescent="0.3">
      <c r="A50" s="25">
        <f>Raw_Reps!A50</f>
        <v>321980</v>
      </c>
      <c r="B50" s="25" t="str">
        <f>Raw_Reps!B50</f>
        <v>Micha Woodford</v>
      </c>
      <c r="C50" s="29">
        <f>AVERAGEIF(tblMonthlySales[Rep_ID],A50,tblMonthlySales[Monthly_Sales])</f>
        <v>8022.1921621621632</v>
      </c>
    </row>
    <row r="51" spans="1:3" ht="15" customHeight="1" x14ac:dyDescent="0.3">
      <c r="A51" s="25">
        <f>Raw_Reps!A51</f>
        <v>321990</v>
      </c>
      <c r="B51" s="25" t="str">
        <f>Raw_Reps!B51</f>
        <v>Dawna Agnew</v>
      </c>
      <c r="C51" s="29">
        <f>AVERAGEIF(tblMonthlySales[Rep_ID],A51,tblMonthlySales[Monthly_Sales])</f>
        <v>17867.344347826085</v>
      </c>
    </row>
  </sheetData>
  <pageMargins left="0.75" right="0.75" top="1" bottom="1"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4051"/>
  <sheetViews>
    <sheetView zoomScaleNormal="100" workbookViewId="0">
      <pane ySplit="1" topLeftCell="A2" activePane="bottomLeft" state="frozen"/>
      <selection pane="bottomLeft"/>
    </sheetView>
  </sheetViews>
  <sheetFormatPr defaultColWidth="8.6640625" defaultRowHeight="14.4" x14ac:dyDescent="0.3"/>
  <cols>
    <col min="1" max="1" width="8" customWidth="1"/>
    <col min="2" max="2" width="10" customWidth="1"/>
    <col min="3" max="3" width="20" customWidth="1"/>
    <col min="4" max="6" width="10" customWidth="1"/>
    <col min="7" max="7" width="8" customWidth="1"/>
    <col min="8" max="8" width="14" customWidth="1"/>
    <col min="9" max="10" width="12" customWidth="1"/>
    <col min="11" max="11" width="14" customWidth="1"/>
  </cols>
  <sheetData>
    <row r="1" spans="1:11" ht="23.25" customHeight="1" x14ac:dyDescent="0.3">
      <c r="A1" s="23" t="s">
        <v>136</v>
      </c>
      <c r="B1" s="23" t="s">
        <v>137</v>
      </c>
      <c r="C1" s="23" t="s">
        <v>138</v>
      </c>
      <c r="D1" s="23" t="s">
        <v>139</v>
      </c>
      <c r="E1" s="23" t="s">
        <v>140</v>
      </c>
      <c r="F1" s="23" t="s">
        <v>141</v>
      </c>
      <c r="G1" s="23" t="s">
        <v>142</v>
      </c>
      <c r="H1" s="23" t="s">
        <v>143</v>
      </c>
      <c r="I1" s="23" t="s">
        <v>144</v>
      </c>
      <c r="J1" s="23" t="s">
        <v>145</v>
      </c>
      <c r="K1" s="23" t="s">
        <v>146</v>
      </c>
    </row>
    <row r="2" spans="1:11" ht="15" customHeight="1" x14ac:dyDescent="0.3">
      <c r="A2" s="25">
        <v>1</v>
      </c>
      <c r="B2" s="25">
        <v>1001</v>
      </c>
      <c r="C2" s="31">
        <v>42283.7300231482</v>
      </c>
      <c r="D2" s="25">
        <v>123</v>
      </c>
      <c r="E2" s="25">
        <v>22</v>
      </c>
      <c r="F2" s="25">
        <v>24</v>
      </c>
      <c r="G2" s="25">
        <v>169</v>
      </c>
      <c r="H2" s="25">
        <v>613.77</v>
      </c>
      <c r="I2" s="25">
        <v>164.78</v>
      </c>
      <c r="J2" s="25">
        <v>194.88</v>
      </c>
      <c r="K2" s="25">
        <v>973.43</v>
      </c>
    </row>
    <row r="3" spans="1:11" ht="15" customHeight="1" x14ac:dyDescent="0.3">
      <c r="A3" s="25">
        <v>2</v>
      </c>
      <c r="B3" s="25">
        <v>1001</v>
      </c>
      <c r="C3" s="31">
        <v>42313.148993055598</v>
      </c>
      <c r="D3" s="25">
        <v>190</v>
      </c>
      <c r="E3" s="25">
        <v>41</v>
      </c>
      <c r="F3" s="25">
        <v>57</v>
      </c>
      <c r="G3" s="25">
        <v>288</v>
      </c>
      <c r="H3" s="25">
        <v>948.1</v>
      </c>
      <c r="I3" s="25">
        <v>307.08999999999997</v>
      </c>
      <c r="J3" s="25">
        <v>462.84</v>
      </c>
      <c r="K3" s="25">
        <v>1718.03</v>
      </c>
    </row>
    <row r="4" spans="1:11" ht="15" customHeight="1" x14ac:dyDescent="0.3">
      <c r="A4" s="25">
        <v>3</v>
      </c>
      <c r="B4" s="25">
        <v>1001</v>
      </c>
      <c r="C4" s="31">
        <v>42342.181886574101</v>
      </c>
      <c r="D4" s="25">
        <v>85</v>
      </c>
      <c r="E4" s="25">
        <v>47</v>
      </c>
      <c r="F4" s="25">
        <v>0</v>
      </c>
      <c r="G4" s="25">
        <v>132</v>
      </c>
      <c r="H4" s="25">
        <v>424.15</v>
      </c>
      <c r="I4" s="25">
        <v>352.03</v>
      </c>
      <c r="J4" s="25">
        <v>0</v>
      </c>
      <c r="K4" s="25">
        <v>776.18</v>
      </c>
    </row>
    <row r="5" spans="1:11" ht="15" customHeight="1" x14ac:dyDescent="0.3">
      <c r="A5" s="25">
        <v>4</v>
      </c>
      <c r="B5" s="25">
        <v>1001</v>
      </c>
      <c r="C5" s="31">
        <v>42371.054444444497</v>
      </c>
      <c r="D5" s="25">
        <v>144</v>
      </c>
      <c r="E5" s="25">
        <v>32</v>
      </c>
      <c r="F5" s="25">
        <v>0</v>
      </c>
      <c r="G5" s="25">
        <v>176</v>
      </c>
      <c r="H5" s="25">
        <v>718.56</v>
      </c>
      <c r="I5" s="25">
        <v>239.68</v>
      </c>
      <c r="J5" s="25">
        <v>0</v>
      </c>
      <c r="K5" s="25">
        <v>958.24</v>
      </c>
    </row>
    <row r="6" spans="1:11" ht="15" customHeight="1" x14ac:dyDescent="0.3">
      <c r="A6" s="25">
        <v>5</v>
      </c>
      <c r="B6" s="25">
        <v>1001</v>
      </c>
      <c r="C6" s="31">
        <v>42401.810729166697</v>
      </c>
      <c r="D6" s="25">
        <v>108</v>
      </c>
      <c r="E6" s="25">
        <v>29</v>
      </c>
      <c r="F6" s="25">
        <v>28</v>
      </c>
      <c r="G6" s="25">
        <v>165</v>
      </c>
      <c r="H6" s="25">
        <v>538.91999999999996</v>
      </c>
      <c r="I6" s="25">
        <v>217.21</v>
      </c>
      <c r="J6" s="25">
        <v>227.36</v>
      </c>
      <c r="K6" s="25">
        <v>983.49</v>
      </c>
    </row>
    <row r="7" spans="1:11" ht="15" customHeight="1" x14ac:dyDescent="0.3">
      <c r="A7" s="25">
        <v>6</v>
      </c>
      <c r="B7" s="25">
        <v>1001</v>
      </c>
      <c r="C7" s="31">
        <v>42431.645509259302</v>
      </c>
      <c r="D7" s="25">
        <v>103</v>
      </c>
      <c r="E7" s="25">
        <v>24</v>
      </c>
      <c r="F7" s="25">
        <v>46</v>
      </c>
      <c r="G7" s="25">
        <v>173</v>
      </c>
      <c r="H7" s="25">
        <v>513.97</v>
      </c>
      <c r="I7" s="25">
        <v>179.76</v>
      </c>
      <c r="J7" s="25">
        <v>373.52</v>
      </c>
      <c r="K7" s="25">
        <v>1067.25</v>
      </c>
    </row>
    <row r="8" spans="1:11" ht="15" customHeight="1" x14ac:dyDescent="0.3">
      <c r="A8" s="25">
        <v>7</v>
      </c>
      <c r="B8" s="25">
        <v>1001</v>
      </c>
      <c r="C8" s="31">
        <v>42461.472430555601</v>
      </c>
      <c r="D8" s="25">
        <v>101</v>
      </c>
      <c r="E8" s="25">
        <v>33</v>
      </c>
      <c r="F8" s="25">
        <v>92</v>
      </c>
      <c r="G8" s="25">
        <v>226</v>
      </c>
      <c r="H8" s="25">
        <v>503.99</v>
      </c>
      <c r="I8" s="25">
        <v>247.17</v>
      </c>
      <c r="J8" s="25">
        <v>747.04</v>
      </c>
      <c r="K8" s="25">
        <v>1498.2</v>
      </c>
    </row>
    <row r="9" spans="1:11" ht="15" customHeight="1" x14ac:dyDescent="0.3">
      <c r="A9" s="25">
        <v>8</v>
      </c>
      <c r="B9" s="25">
        <v>1001</v>
      </c>
      <c r="C9" s="31">
        <v>42491.663784722201</v>
      </c>
      <c r="D9" s="25">
        <v>95</v>
      </c>
      <c r="E9" s="25">
        <v>47</v>
      </c>
      <c r="F9" s="25">
        <v>151</v>
      </c>
      <c r="G9" s="25">
        <v>293</v>
      </c>
      <c r="H9" s="25">
        <v>474.05</v>
      </c>
      <c r="I9" s="25">
        <v>352.03</v>
      </c>
      <c r="J9" s="25">
        <v>1226.1199999999999</v>
      </c>
      <c r="K9" s="25">
        <v>2052.1999999999998</v>
      </c>
    </row>
    <row r="10" spans="1:11" ht="15" customHeight="1" x14ac:dyDescent="0.3">
      <c r="A10" s="25">
        <v>9</v>
      </c>
      <c r="B10" s="25">
        <v>1001</v>
      </c>
      <c r="C10" s="31">
        <v>42521.890833333302</v>
      </c>
      <c r="D10" s="25">
        <v>91</v>
      </c>
      <c r="E10" s="25">
        <v>16</v>
      </c>
      <c r="F10" s="25">
        <v>22</v>
      </c>
      <c r="G10" s="25">
        <v>129</v>
      </c>
      <c r="H10" s="25">
        <v>454.09</v>
      </c>
      <c r="I10" s="25">
        <v>119.84</v>
      </c>
      <c r="J10" s="25">
        <v>178.64</v>
      </c>
      <c r="K10" s="25">
        <v>752.57</v>
      </c>
    </row>
    <row r="11" spans="1:11" ht="15" customHeight="1" x14ac:dyDescent="0.3">
      <c r="A11" s="25">
        <v>10</v>
      </c>
      <c r="B11" s="25">
        <v>1001</v>
      </c>
      <c r="C11" s="31">
        <v>42551.522280092599</v>
      </c>
      <c r="D11" s="25">
        <v>94</v>
      </c>
      <c r="E11" s="25">
        <v>46</v>
      </c>
      <c r="F11" s="25">
        <v>8</v>
      </c>
      <c r="G11" s="25">
        <v>148</v>
      </c>
      <c r="H11" s="25">
        <v>469.06</v>
      </c>
      <c r="I11" s="25">
        <v>344.54</v>
      </c>
      <c r="J11" s="25">
        <v>64.959999999999994</v>
      </c>
      <c r="K11" s="25">
        <v>878.56</v>
      </c>
    </row>
    <row r="12" spans="1:11" ht="15" customHeight="1" x14ac:dyDescent="0.3">
      <c r="A12" s="25">
        <v>11</v>
      </c>
      <c r="B12" s="25">
        <v>1001</v>
      </c>
      <c r="C12" s="31">
        <v>42581.143402777801</v>
      </c>
      <c r="D12" s="25">
        <v>101</v>
      </c>
      <c r="E12" s="25">
        <v>36</v>
      </c>
      <c r="F12" s="25">
        <v>0</v>
      </c>
      <c r="G12" s="25">
        <v>137</v>
      </c>
      <c r="H12" s="25">
        <v>503.99</v>
      </c>
      <c r="I12" s="25">
        <v>269.64</v>
      </c>
      <c r="J12" s="25">
        <v>0</v>
      </c>
      <c r="K12" s="25">
        <v>773.63</v>
      </c>
    </row>
    <row r="13" spans="1:11" ht="15" customHeight="1" x14ac:dyDescent="0.3">
      <c r="A13" s="25">
        <v>12</v>
      </c>
      <c r="B13" s="25">
        <v>1001</v>
      </c>
      <c r="C13" s="31">
        <v>42610.301145833299</v>
      </c>
      <c r="D13" s="25">
        <v>124</v>
      </c>
      <c r="E13" s="25">
        <v>33</v>
      </c>
      <c r="F13" s="25">
        <v>39</v>
      </c>
      <c r="G13" s="25">
        <v>196</v>
      </c>
      <c r="H13" s="25">
        <v>618.76</v>
      </c>
      <c r="I13" s="25">
        <v>247.17</v>
      </c>
      <c r="J13" s="25">
        <v>316.68</v>
      </c>
      <c r="K13" s="25">
        <v>1182.6099999999999</v>
      </c>
    </row>
    <row r="14" spans="1:11" ht="15" customHeight="1" x14ac:dyDescent="0.3">
      <c r="A14" s="25">
        <v>13</v>
      </c>
      <c r="B14" s="25">
        <v>1001</v>
      </c>
      <c r="C14" s="31">
        <v>42639.978067129603</v>
      </c>
      <c r="D14" s="25">
        <v>104</v>
      </c>
      <c r="E14" s="25">
        <v>10</v>
      </c>
      <c r="F14" s="25">
        <v>44</v>
      </c>
      <c r="G14" s="25">
        <v>158</v>
      </c>
      <c r="H14" s="25">
        <v>518.96</v>
      </c>
      <c r="I14" s="25">
        <v>74.900000000000006</v>
      </c>
      <c r="J14" s="25">
        <v>357.28</v>
      </c>
      <c r="K14" s="25">
        <v>951.14</v>
      </c>
    </row>
    <row r="15" spans="1:11" ht="15" customHeight="1" x14ac:dyDescent="0.3">
      <c r="A15" s="25">
        <v>14</v>
      </c>
      <c r="B15" s="25">
        <v>1001</v>
      </c>
      <c r="C15" s="31">
        <v>42669.855208333298</v>
      </c>
      <c r="D15" s="25">
        <v>97</v>
      </c>
      <c r="E15" s="25">
        <v>143</v>
      </c>
      <c r="F15" s="25">
        <v>54</v>
      </c>
      <c r="G15" s="25">
        <v>294</v>
      </c>
      <c r="H15" s="25">
        <v>484.03</v>
      </c>
      <c r="I15" s="25">
        <v>1071.07</v>
      </c>
      <c r="J15" s="25">
        <v>438.48</v>
      </c>
      <c r="K15" s="25">
        <v>1993.58</v>
      </c>
    </row>
    <row r="16" spans="1:11" ht="15" customHeight="1" x14ac:dyDescent="0.3">
      <c r="A16" s="25">
        <v>15</v>
      </c>
      <c r="B16" s="25">
        <v>1001</v>
      </c>
      <c r="C16" s="31">
        <v>42699.973287036999</v>
      </c>
      <c r="D16" s="25">
        <v>127</v>
      </c>
      <c r="E16" s="25">
        <v>39</v>
      </c>
      <c r="F16" s="25">
        <v>44</v>
      </c>
      <c r="G16" s="25">
        <v>210</v>
      </c>
      <c r="H16" s="25">
        <v>633.73</v>
      </c>
      <c r="I16" s="25">
        <v>292.11</v>
      </c>
      <c r="J16" s="25">
        <v>357.28</v>
      </c>
      <c r="K16" s="25">
        <v>1283.1199999999999</v>
      </c>
    </row>
    <row r="17" spans="1:11" ht="15" customHeight="1" x14ac:dyDescent="0.3">
      <c r="A17" s="25">
        <v>16</v>
      </c>
      <c r="B17" s="25">
        <v>1001</v>
      </c>
      <c r="C17" s="31">
        <v>42728.2452893519</v>
      </c>
      <c r="D17" s="25">
        <v>123</v>
      </c>
      <c r="E17" s="25">
        <v>127</v>
      </c>
      <c r="F17" s="25">
        <v>19</v>
      </c>
      <c r="G17" s="25">
        <v>269</v>
      </c>
      <c r="H17" s="25">
        <v>613.77</v>
      </c>
      <c r="I17" s="25">
        <v>951.23</v>
      </c>
      <c r="J17" s="25">
        <v>154.28</v>
      </c>
      <c r="K17" s="25">
        <v>1719.28</v>
      </c>
    </row>
    <row r="18" spans="1:11" ht="15" customHeight="1" x14ac:dyDescent="0.3">
      <c r="A18" s="25">
        <v>17</v>
      </c>
      <c r="B18" s="25">
        <v>1011</v>
      </c>
      <c r="C18" s="31">
        <v>42725.458032407398</v>
      </c>
      <c r="D18" s="25">
        <v>527</v>
      </c>
      <c r="E18" s="25">
        <v>14</v>
      </c>
      <c r="F18" s="25">
        <v>0</v>
      </c>
      <c r="G18" s="25">
        <v>541</v>
      </c>
      <c r="H18" s="25">
        <v>2629.73</v>
      </c>
      <c r="I18" s="25">
        <v>104.86</v>
      </c>
      <c r="J18" s="25">
        <v>0</v>
      </c>
      <c r="K18" s="25">
        <v>2734.59</v>
      </c>
    </row>
    <row r="19" spans="1:11" ht="15" customHeight="1" x14ac:dyDescent="0.3">
      <c r="A19" s="25">
        <v>18</v>
      </c>
      <c r="B19" s="25">
        <v>1021</v>
      </c>
      <c r="C19" s="31">
        <v>42289.098564814798</v>
      </c>
      <c r="D19" s="25">
        <v>516</v>
      </c>
      <c r="E19" s="25">
        <v>23</v>
      </c>
      <c r="F19" s="25">
        <v>0</v>
      </c>
      <c r="G19" s="25">
        <v>539</v>
      </c>
      <c r="H19" s="25">
        <v>2574.84</v>
      </c>
      <c r="I19" s="25">
        <v>172.27</v>
      </c>
      <c r="J19" s="25">
        <v>0</v>
      </c>
      <c r="K19" s="25">
        <v>2747.11</v>
      </c>
    </row>
    <row r="20" spans="1:11" ht="15" customHeight="1" x14ac:dyDescent="0.3">
      <c r="A20" s="25">
        <v>19</v>
      </c>
      <c r="B20" s="25">
        <v>1021</v>
      </c>
      <c r="C20" s="31">
        <v>42319.317372685196</v>
      </c>
      <c r="D20" s="25">
        <v>497</v>
      </c>
      <c r="E20" s="25">
        <v>61</v>
      </c>
      <c r="F20" s="25">
        <v>0</v>
      </c>
      <c r="G20" s="25">
        <v>558</v>
      </c>
      <c r="H20" s="25">
        <v>2480.0300000000002</v>
      </c>
      <c r="I20" s="25">
        <v>456.89</v>
      </c>
      <c r="J20" s="25">
        <v>0</v>
      </c>
      <c r="K20" s="25">
        <v>2936.92</v>
      </c>
    </row>
    <row r="21" spans="1:11" ht="15" customHeight="1" x14ac:dyDescent="0.3">
      <c r="A21" s="25">
        <v>20</v>
      </c>
      <c r="B21" s="25">
        <v>1021</v>
      </c>
      <c r="C21" s="31">
        <v>42349.703680555598</v>
      </c>
      <c r="D21" s="25">
        <v>483</v>
      </c>
      <c r="E21" s="25">
        <v>0</v>
      </c>
      <c r="F21" s="25">
        <v>21</v>
      </c>
      <c r="G21" s="25">
        <v>504</v>
      </c>
      <c r="H21" s="25">
        <v>2410.17</v>
      </c>
      <c r="I21" s="25">
        <v>0</v>
      </c>
      <c r="J21" s="25">
        <v>170.52</v>
      </c>
      <c r="K21" s="25">
        <v>2580.69</v>
      </c>
    </row>
    <row r="22" spans="1:11" ht="15" customHeight="1" x14ac:dyDescent="0.3">
      <c r="A22" s="25">
        <v>21</v>
      </c>
      <c r="B22" s="25">
        <v>1021</v>
      </c>
      <c r="C22" s="31">
        <v>42379.395659722199</v>
      </c>
      <c r="D22" s="25">
        <v>535</v>
      </c>
      <c r="E22" s="25">
        <v>0</v>
      </c>
      <c r="F22" s="25">
        <v>34</v>
      </c>
      <c r="G22" s="25">
        <v>569</v>
      </c>
      <c r="H22" s="25">
        <v>2669.65</v>
      </c>
      <c r="I22" s="25">
        <v>0</v>
      </c>
      <c r="J22" s="25">
        <v>276.08</v>
      </c>
      <c r="K22" s="25">
        <v>2945.73</v>
      </c>
    </row>
    <row r="23" spans="1:11" ht="15" customHeight="1" x14ac:dyDescent="0.3">
      <c r="A23" s="25">
        <v>22</v>
      </c>
      <c r="B23" s="25">
        <v>1021</v>
      </c>
      <c r="C23" s="31">
        <v>42409.035254629598</v>
      </c>
      <c r="D23" s="25">
        <v>502</v>
      </c>
      <c r="E23" s="25">
        <v>4</v>
      </c>
      <c r="F23" s="25">
        <v>9</v>
      </c>
      <c r="G23" s="25">
        <v>515</v>
      </c>
      <c r="H23" s="25">
        <v>2504.98</v>
      </c>
      <c r="I23" s="25">
        <v>29.96</v>
      </c>
      <c r="J23" s="25">
        <v>73.08</v>
      </c>
      <c r="K23" s="25">
        <v>2608.02</v>
      </c>
    </row>
    <row r="24" spans="1:11" ht="15" customHeight="1" x14ac:dyDescent="0.3">
      <c r="A24" s="25">
        <v>23</v>
      </c>
      <c r="B24" s="25">
        <v>1021</v>
      </c>
      <c r="C24" s="31">
        <v>42439.026990740698</v>
      </c>
      <c r="D24" s="25">
        <v>555</v>
      </c>
      <c r="E24" s="25">
        <v>19</v>
      </c>
      <c r="F24" s="25">
        <v>4</v>
      </c>
      <c r="G24" s="25">
        <v>578</v>
      </c>
      <c r="H24" s="25">
        <v>2769.45</v>
      </c>
      <c r="I24" s="25">
        <v>142.31</v>
      </c>
      <c r="J24" s="25">
        <v>32.479999999999997</v>
      </c>
      <c r="K24" s="25">
        <v>2944.24</v>
      </c>
    </row>
    <row r="25" spans="1:11" ht="15" customHeight="1" x14ac:dyDescent="0.3">
      <c r="A25" s="25">
        <v>24</v>
      </c>
      <c r="B25" s="25">
        <v>1031</v>
      </c>
      <c r="C25" s="31">
        <v>42729.162812499999</v>
      </c>
      <c r="D25" s="25">
        <v>1148</v>
      </c>
      <c r="E25" s="25">
        <v>0</v>
      </c>
      <c r="F25" s="25">
        <v>215</v>
      </c>
      <c r="G25" s="25">
        <v>1363</v>
      </c>
      <c r="H25" s="25">
        <v>5728.52</v>
      </c>
      <c r="I25" s="25">
        <v>0</v>
      </c>
      <c r="J25" s="25">
        <v>1745.8</v>
      </c>
      <c r="K25" s="25">
        <v>7474.32</v>
      </c>
    </row>
    <row r="26" spans="1:11" ht="15" customHeight="1" x14ac:dyDescent="0.3">
      <c r="A26" s="25">
        <v>25</v>
      </c>
      <c r="B26" s="25">
        <v>1041</v>
      </c>
      <c r="C26" s="31">
        <v>42657.996076388903</v>
      </c>
      <c r="D26" s="25">
        <v>298</v>
      </c>
      <c r="E26" s="25">
        <v>28</v>
      </c>
      <c r="F26" s="25">
        <v>69</v>
      </c>
      <c r="G26" s="25">
        <v>395</v>
      </c>
      <c r="H26" s="25">
        <v>1487.02</v>
      </c>
      <c r="I26" s="25">
        <v>209.72</v>
      </c>
      <c r="J26" s="25">
        <v>560.28</v>
      </c>
      <c r="K26" s="25">
        <v>2257.02</v>
      </c>
    </row>
    <row r="27" spans="1:11" ht="15" customHeight="1" x14ac:dyDescent="0.3">
      <c r="A27" s="25">
        <v>26</v>
      </c>
      <c r="B27" s="25">
        <v>1041</v>
      </c>
      <c r="C27" s="31">
        <v>42687.424907407403</v>
      </c>
      <c r="D27" s="25">
        <v>307</v>
      </c>
      <c r="E27" s="25">
        <v>22</v>
      </c>
      <c r="F27" s="25">
        <v>0</v>
      </c>
      <c r="G27" s="25">
        <v>329</v>
      </c>
      <c r="H27" s="25">
        <v>1531.93</v>
      </c>
      <c r="I27" s="25">
        <v>164.78</v>
      </c>
      <c r="J27" s="25">
        <v>0</v>
      </c>
      <c r="K27" s="25">
        <v>1696.71</v>
      </c>
    </row>
    <row r="28" spans="1:11" ht="15" customHeight="1" x14ac:dyDescent="0.3">
      <c r="A28" s="25">
        <v>27</v>
      </c>
      <c r="B28" s="25">
        <v>1041</v>
      </c>
      <c r="C28" s="31">
        <v>42716.326400462996</v>
      </c>
      <c r="D28" s="25">
        <v>157</v>
      </c>
      <c r="E28" s="25">
        <v>34</v>
      </c>
      <c r="F28" s="25">
        <v>21</v>
      </c>
      <c r="G28" s="25">
        <v>212</v>
      </c>
      <c r="H28" s="25">
        <v>783.43</v>
      </c>
      <c r="I28" s="25">
        <v>254.66</v>
      </c>
      <c r="J28" s="25">
        <v>170.52</v>
      </c>
      <c r="K28" s="25">
        <v>1208.6099999999999</v>
      </c>
    </row>
    <row r="29" spans="1:11" ht="15" customHeight="1" x14ac:dyDescent="0.3">
      <c r="A29" s="25">
        <v>28</v>
      </c>
      <c r="B29" s="25">
        <v>1051</v>
      </c>
      <c r="C29" s="31">
        <v>42584.8426736111</v>
      </c>
      <c r="D29" s="25">
        <v>505</v>
      </c>
      <c r="E29" s="25">
        <v>84</v>
      </c>
      <c r="F29" s="25">
        <v>0</v>
      </c>
      <c r="G29" s="25">
        <v>589</v>
      </c>
      <c r="H29" s="25">
        <v>2519.9499999999998</v>
      </c>
      <c r="I29" s="25">
        <v>629.16</v>
      </c>
      <c r="J29" s="25">
        <v>0</v>
      </c>
      <c r="K29" s="25">
        <v>3149.11</v>
      </c>
    </row>
    <row r="30" spans="1:11" ht="15" customHeight="1" x14ac:dyDescent="0.3">
      <c r="A30" s="25">
        <v>29</v>
      </c>
      <c r="B30" s="25">
        <v>1051</v>
      </c>
      <c r="C30" s="31">
        <v>42614.234942129602</v>
      </c>
      <c r="D30" s="25">
        <v>498</v>
      </c>
      <c r="E30" s="25">
        <v>35</v>
      </c>
      <c r="F30" s="25">
        <v>9</v>
      </c>
      <c r="G30" s="25">
        <v>542</v>
      </c>
      <c r="H30" s="25">
        <v>2485.02</v>
      </c>
      <c r="I30" s="25">
        <v>262.14999999999998</v>
      </c>
      <c r="J30" s="25">
        <v>73.08</v>
      </c>
      <c r="K30" s="25">
        <v>2820.25</v>
      </c>
    </row>
    <row r="31" spans="1:11" ht="15" customHeight="1" x14ac:dyDescent="0.3">
      <c r="A31" s="25">
        <v>30</v>
      </c>
      <c r="B31" s="25">
        <v>1051</v>
      </c>
      <c r="C31" s="31">
        <v>42644.033657407403</v>
      </c>
      <c r="D31" s="25">
        <v>486</v>
      </c>
      <c r="E31" s="25">
        <v>0</v>
      </c>
      <c r="F31" s="25">
        <v>1</v>
      </c>
      <c r="G31" s="25">
        <v>487</v>
      </c>
      <c r="H31" s="25">
        <v>2425.14</v>
      </c>
      <c r="I31" s="25">
        <v>0</v>
      </c>
      <c r="J31" s="25">
        <v>8.1199999999999992</v>
      </c>
      <c r="K31" s="25">
        <v>2433.2600000000002</v>
      </c>
    </row>
    <row r="32" spans="1:11" ht="15" customHeight="1" x14ac:dyDescent="0.3">
      <c r="A32" s="25">
        <v>31</v>
      </c>
      <c r="B32" s="25">
        <v>1051</v>
      </c>
      <c r="C32" s="31">
        <v>42674.282986111102</v>
      </c>
      <c r="D32" s="25">
        <v>505</v>
      </c>
      <c r="E32" s="25">
        <v>71</v>
      </c>
      <c r="F32" s="25">
        <v>19</v>
      </c>
      <c r="G32" s="25">
        <v>595</v>
      </c>
      <c r="H32" s="25">
        <v>2519.9499999999998</v>
      </c>
      <c r="I32" s="25">
        <v>531.79</v>
      </c>
      <c r="J32" s="25">
        <v>154.28</v>
      </c>
      <c r="K32" s="25">
        <v>3206.02</v>
      </c>
    </row>
    <row r="33" spans="1:11" ht="15" customHeight="1" x14ac:dyDescent="0.3">
      <c r="A33" s="25">
        <v>32</v>
      </c>
      <c r="B33" s="25">
        <v>1051</v>
      </c>
      <c r="C33" s="31">
        <v>42704.313379629602</v>
      </c>
      <c r="D33" s="25">
        <v>490</v>
      </c>
      <c r="E33" s="25">
        <v>18</v>
      </c>
      <c r="F33" s="25">
        <v>0</v>
      </c>
      <c r="G33" s="25">
        <v>508</v>
      </c>
      <c r="H33" s="25">
        <v>2445.1</v>
      </c>
      <c r="I33" s="25">
        <v>134.82</v>
      </c>
      <c r="J33" s="25">
        <v>0</v>
      </c>
      <c r="K33" s="25">
        <v>2579.92</v>
      </c>
    </row>
    <row r="34" spans="1:11" ht="15" customHeight="1" x14ac:dyDescent="0.3">
      <c r="A34" s="25">
        <v>33</v>
      </c>
      <c r="B34" s="25">
        <v>1051</v>
      </c>
      <c r="C34" s="31">
        <v>42734.365081018499</v>
      </c>
      <c r="D34" s="25">
        <v>495</v>
      </c>
      <c r="E34" s="25">
        <v>1</v>
      </c>
      <c r="F34" s="25">
        <v>1</v>
      </c>
      <c r="G34" s="25">
        <v>497</v>
      </c>
      <c r="H34" s="25">
        <v>2470.0500000000002</v>
      </c>
      <c r="I34" s="25">
        <v>7.49</v>
      </c>
      <c r="J34" s="25">
        <v>8.1199999999999992</v>
      </c>
      <c r="K34" s="25">
        <v>2485.66</v>
      </c>
    </row>
    <row r="35" spans="1:11" ht="15" customHeight="1" x14ac:dyDescent="0.3">
      <c r="A35" s="25">
        <v>34</v>
      </c>
      <c r="B35" s="25">
        <v>1061</v>
      </c>
      <c r="C35" s="31">
        <v>42662.669571759303</v>
      </c>
      <c r="D35" s="25">
        <v>290</v>
      </c>
      <c r="E35" s="25">
        <v>52</v>
      </c>
      <c r="F35" s="25">
        <v>23</v>
      </c>
      <c r="G35" s="25">
        <v>365</v>
      </c>
      <c r="H35" s="25">
        <v>1447.1</v>
      </c>
      <c r="I35" s="25">
        <v>389.48</v>
      </c>
      <c r="J35" s="25">
        <v>186.76</v>
      </c>
      <c r="K35" s="25">
        <v>2023.34</v>
      </c>
    </row>
    <row r="36" spans="1:11" ht="15" customHeight="1" x14ac:dyDescent="0.3">
      <c r="A36" s="25">
        <v>35</v>
      </c>
      <c r="B36" s="25">
        <v>1061</v>
      </c>
      <c r="C36" s="31">
        <v>42691.363506944399</v>
      </c>
      <c r="D36" s="25">
        <v>249</v>
      </c>
      <c r="E36" s="25">
        <v>3</v>
      </c>
      <c r="F36" s="25">
        <v>17</v>
      </c>
      <c r="G36" s="25">
        <v>269</v>
      </c>
      <c r="H36" s="25">
        <v>1242.51</v>
      </c>
      <c r="I36" s="25">
        <v>22.47</v>
      </c>
      <c r="J36" s="25">
        <v>138.04</v>
      </c>
      <c r="K36" s="25">
        <v>1403.02</v>
      </c>
    </row>
    <row r="37" spans="1:11" ht="15" customHeight="1" x14ac:dyDescent="0.3">
      <c r="A37" s="25">
        <v>36</v>
      </c>
      <c r="B37" s="25">
        <v>1061</v>
      </c>
      <c r="C37" s="31">
        <v>42720.897638888899</v>
      </c>
      <c r="D37" s="25">
        <v>290</v>
      </c>
      <c r="E37" s="25">
        <v>22</v>
      </c>
      <c r="F37" s="25">
        <v>18</v>
      </c>
      <c r="G37" s="25">
        <v>330</v>
      </c>
      <c r="H37" s="25">
        <v>1447.1</v>
      </c>
      <c r="I37" s="25">
        <v>164.78</v>
      </c>
      <c r="J37" s="25">
        <v>146.16</v>
      </c>
      <c r="K37" s="25">
        <v>1758.04</v>
      </c>
    </row>
    <row r="38" spans="1:11" ht="15" customHeight="1" x14ac:dyDescent="0.3">
      <c r="A38" s="25">
        <v>37</v>
      </c>
      <c r="B38" s="25">
        <v>1071</v>
      </c>
      <c r="C38" s="31">
        <v>42717.375729166699</v>
      </c>
      <c r="D38" s="25">
        <v>803</v>
      </c>
      <c r="E38" s="25">
        <v>31</v>
      </c>
      <c r="F38" s="25">
        <v>19</v>
      </c>
      <c r="G38" s="25">
        <v>853</v>
      </c>
      <c r="H38" s="25">
        <v>4006.97</v>
      </c>
      <c r="I38" s="25">
        <v>232.19</v>
      </c>
      <c r="J38" s="25">
        <v>154.28</v>
      </c>
      <c r="K38" s="25">
        <v>4393.4399999999996</v>
      </c>
    </row>
    <row r="39" spans="1:11" ht="15" customHeight="1" x14ac:dyDescent="0.3">
      <c r="A39" s="25">
        <v>38</v>
      </c>
      <c r="B39" s="25">
        <v>1081</v>
      </c>
      <c r="C39" s="31">
        <v>42047.956875000003</v>
      </c>
      <c r="D39" s="25">
        <v>283</v>
      </c>
      <c r="E39" s="25">
        <v>61</v>
      </c>
      <c r="F39" s="25">
        <v>23</v>
      </c>
      <c r="G39" s="25">
        <v>367</v>
      </c>
      <c r="H39" s="25">
        <v>1412.17</v>
      </c>
      <c r="I39" s="25">
        <v>456.89</v>
      </c>
      <c r="J39" s="25">
        <v>186.76</v>
      </c>
      <c r="K39" s="25">
        <v>2055.8200000000002</v>
      </c>
    </row>
    <row r="40" spans="1:11" ht="15" customHeight="1" x14ac:dyDescent="0.3">
      <c r="A40" s="25">
        <v>39</v>
      </c>
      <c r="B40" s="25">
        <v>1081</v>
      </c>
      <c r="C40" s="31">
        <v>42076.408703703702</v>
      </c>
      <c r="D40" s="25">
        <v>309</v>
      </c>
      <c r="E40" s="25">
        <v>0</v>
      </c>
      <c r="F40" s="25">
        <v>25</v>
      </c>
      <c r="G40" s="25">
        <v>334</v>
      </c>
      <c r="H40" s="25">
        <v>1541.91</v>
      </c>
      <c r="I40" s="25">
        <v>0</v>
      </c>
      <c r="J40" s="25">
        <v>203</v>
      </c>
      <c r="K40" s="25">
        <v>1744.91</v>
      </c>
    </row>
    <row r="41" spans="1:11" ht="15" customHeight="1" x14ac:dyDescent="0.3">
      <c r="A41" s="25">
        <v>40</v>
      </c>
      <c r="B41" s="25">
        <v>1081</v>
      </c>
      <c r="C41" s="31">
        <v>42106.193310185197</v>
      </c>
      <c r="D41" s="25">
        <v>292</v>
      </c>
      <c r="E41" s="25">
        <v>30</v>
      </c>
      <c r="F41" s="25">
        <v>11</v>
      </c>
      <c r="G41" s="25">
        <v>333</v>
      </c>
      <c r="H41" s="25">
        <v>1457.08</v>
      </c>
      <c r="I41" s="25">
        <v>224.7</v>
      </c>
      <c r="J41" s="25">
        <v>89.32</v>
      </c>
      <c r="K41" s="25">
        <v>1771.1</v>
      </c>
    </row>
    <row r="42" spans="1:11" ht="15" customHeight="1" x14ac:dyDescent="0.3">
      <c r="A42" s="25">
        <v>41</v>
      </c>
      <c r="B42" s="25">
        <v>1081</v>
      </c>
      <c r="C42" s="31">
        <v>42136.972754629598</v>
      </c>
      <c r="D42" s="25">
        <v>273</v>
      </c>
      <c r="E42" s="25">
        <v>30</v>
      </c>
      <c r="F42" s="25">
        <v>19</v>
      </c>
      <c r="G42" s="25">
        <v>322</v>
      </c>
      <c r="H42" s="25">
        <v>1362.27</v>
      </c>
      <c r="I42" s="25">
        <v>224.7</v>
      </c>
      <c r="J42" s="25">
        <v>154.28</v>
      </c>
      <c r="K42" s="25">
        <v>1741.25</v>
      </c>
    </row>
    <row r="43" spans="1:11" ht="15" customHeight="1" x14ac:dyDescent="0.3">
      <c r="A43" s="25">
        <v>42</v>
      </c>
      <c r="B43" s="25">
        <v>1081</v>
      </c>
      <c r="C43" s="31">
        <v>42166.572187500002</v>
      </c>
      <c r="D43" s="25">
        <v>291</v>
      </c>
      <c r="E43" s="25">
        <v>36</v>
      </c>
      <c r="F43" s="25">
        <v>62</v>
      </c>
      <c r="G43" s="25">
        <v>389</v>
      </c>
      <c r="H43" s="25">
        <v>1452.09</v>
      </c>
      <c r="I43" s="25">
        <v>269.64</v>
      </c>
      <c r="J43" s="25">
        <v>503.44</v>
      </c>
      <c r="K43" s="25">
        <v>2225.17</v>
      </c>
    </row>
    <row r="44" spans="1:11" ht="15" customHeight="1" x14ac:dyDescent="0.3">
      <c r="A44" s="25">
        <v>43</v>
      </c>
      <c r="B44" s="25">
        <v>1081</v>
      </c>
      <c r="C44" s="31">
        <v>42196.970509259299</v>
      </c>
      <c r="D44" s="25">
        <v>433</v>
      </c>
      <c r="E44" s="25">
        <v>18</v>
      </c>
      <c r="F44" s="25">
        <v>73</v>
      </c>
      <c r="G44" s="25">
        <v>524</v>
      </c>
      <c r="H44" s="25">
        <v>2160.67</v>
      </c>
      <c r="I44" s="25">
        <v>134.82</v>
      </c>
      <c r="J44" s="25">
        <v>592.76</v>
      </c>
      <c r="K44" s="25">
        <v>2888.25</v>
      </c>
    </row>
    <row r="45" spans="1:11" ht="15" customHeight="1" x14ac:dyDescent="0.3">
      <c r="A45" s="25">
        <v>44</v>
      </c>
      <c r="B45" s="25">
        <v>1081</v>
      </c>
      <c r="C45" s="31">
        <v>42225.770370370403</v>
      </c>
      <c r="D45" s="25">
        <v>297</v>
      </c>
      <c r="E45" s="25">
        <v>24</v>
      </c>
      <c r="F45" s="25">
        <v>9</v>
      </c>
      <c r="G45" s="25">
        <v>330</v>
      </c>
      <c r="H45" s="25">
        <v>1482.03</v>
      </c>
      <c r="I45" s="25">
        <v>179.76</v>
      </c>
      <c r="J45" s="25">
        <v>73.08</v>
      </c>
      <c r="K45" s="25">
        <v>1734.87</v>
      </c>
    </row>
    <row r="46" spans="1:11" ht="15" customHeight="1" x14ac:dyDescent="0.3">
      <c r="A46" s="25">
        <v>45</v>
      </c>
      <c r="B46" s="25">
        <v>1081</v>
      </c>
      <c r="C46" s="31">
        <v>42254.649548611102</v>
      </c>
      <c r="D46" s="25">
        <v>293</v>
      </c>
      <c r="E46" s="25">
        <v>30</v>
      </c>
      <c r="F46" s="25">
        <v>20</v>
      </c>
      <c r="G46" s="25">
        <v>343</v>
      </c>
      <c r="H46" s="25">
        <v>1462.07</v>
      </c>
      <c r="I46" s="25">
        <v>224.7</v>
      </c>
      <c r="J46" s="25">
        <v>162.4</v>
      </c>
      <c r="K46" s="25">
        <v>1849.17</v>
      </c>
    </row>
    <row r="47" spans="1:11" ht="15" customHeight="1" x14ac:dyDescent="0.3">
      <c r="A47" s="25">
        <v>46</v>
      </c>
      <c r="B47" s="25">
        <v>1081</v>
      </c>
      <c r="C47" s="31">
        <v>42314.1800925926</v>
      </c>
      <c r="D47" s="25">
        <v>321</v>
      </c>
      <c r="E47" s="25">
        <v>38</v>
      </c>
      <c r="F47" s="25">
        <v>16</v>
      </c>
      <c r="G47" s="25">
        <v>375</v>
      </c>
      <c r="H47" s="25">
        <v>1601.79</v>
      </c>
      <c r="I47" s="25">
        <v>284.62</v>
      </c>
      <c r="J47" s="25">
        <v>129.91999999999999</v>
      </c>
      <c r="K47" s="25">
        <v>2016.33</v>
      </c>
    </row>
    <row r="48" spans="1:11" ht="15" customHeight="1" x14ac:dyDescent="0.3">
      <c r="A48" s="25">
        <v>47</v>
      </c>
      <c r="B48" s="25">
        <v>1081</v>
      </c>
      <c r="C48" s="31">
        <v>42343.910810185203</v>
      </c>
      <c r="D48" s="25">
        <v>311</v>
      </c>
      <c r="E48" s="25">
        <v>31</v>
      </c>
      <c r="F48" s="25">
        <v>7</v>
      </c>
      <c r="G48" s="25">
        <v>349</v>
      </c>
      <c r="H48" s="25">
        <v>1551.89</v>
      </c>
      <c r="I48" s="25">
        <v>232.19</v>
      </c>
      <c r="J48" s="25">
        <v>56.84</v>
      </c>
      <c r="K48" s="25">
        <v>1840.92</v>
      </c>
    </row>
    <row r="49" spans="1:11" ht="15" customHeight="1" x14ac:dyDescent="0.3">
      <c r="A49" s="25">
        <v>48</v>
      </c>
      <c r="B49" s="25">
        <v>1081</v>
      </c>
      <c r="C49" s="31">
        <v>42372.973460648202</v>
      </c>
      <c r="D49" s="25">
        <v>314</v>
      </c>
      <c r="E49" s="25">
        <v>20</v>
      </c>
      <c r="F49" s="25">
        <v>208</v>
      </c>
      <c r="G49" s="25">
        <v>542</v>
      </c>
      <c r="H49" s="25">
        <v>1566.86</v>
      </c>
      <c r="I49" s="25">
        <v>149.80000000000001</v>
      </c>
      <c r="J49" s="25">
        <v>1688.96</v>
      </c>
      <c r="K49" s="25">
        <v>3405.62</v>
      </c>
    </row>
    <row r="50" spans="1:11" ht="15" customHeight="1" x14ac:dyDescent="0.3">
      <c r="A50" s="25">
        <v>49</v>
      </c>
      <c r="B50" s="25">
        <v>1081</v>
      </c>
      <c r="C50" s="31">
        <v>42401.833761574097</v>
      </c>
      <c r="D50" s="25">
        <v>298</v>
      </c>
      <c r="E50" s="25">
        <v>26</v>
      </c>
      <c r="F50" s="25">
        <v>25</v>
      </c>
      <c r="G50" s="25">
        <v>349</v>
      </c>
      <c r="H50" s="25">
        <v>1487.02</v>
      </c>
      <c r="I50" s="25">
        <v>194.74</v>
      </c>
      <c r="J50" s="25">
        <v>203</v>
      </c>
      <c r="K50" s="25">
        <v>1884.76</v>
      </c>
    </row>
    <row r="51" spans="1:11" ht="15" customHeight="1" x14ac:dyDescent="0.3">
      <c r="A51" s="25">
        <v>50</v>
      </c>
      <c r="B51" s="25">
        <v>1081</v>
      </c>
      <c r="C51" s="31">
        <v>42431.255219907398</v>
      </c>
      <c r="D51" s="25">
        <v>270</v>
      </c>
      <c r="E51" s="25">
        <v>40</v>
      </c>
      <c r="F51" s="25">
        <v>31</v>
      </c>
      <c r="G51" s="25">
        <v>341</v>
      </c>
      <c r="H51" s="25">
        <v>1347.3</v>
      </c>
      <c r="I51" s="25">
        <v>299.60000000000002</v>
      </c>
      <c r="J51" s="25">
        <v>251.72</v>
      </c>
      <c r="K51" s="25">
        <v>1898.62</v>
      </c>
    </row>
    <row r="52" spans="1:11" ht="15" customHeight="1" x14ac:dyDescent="0.3">
      <c r="A52" s="25">
        <v>51</v>
      </c>
      <c r="B52" s="25">
        <v>1081</v>
      </c>
      <c r="C52" s="31">
        <v>42490.323761574102</v>
      </c>
      <c r="D52" s="25">
        <v>501</v>
      </c>
      <c r="E52" s="25">
        <v>26</v>
      </c>
      <c r="F52" s="25">
        <v>15</v>
      </c>
      <c r="G52" s="25">
        <v>542</v>
      </c>
      <c r="H52" s="25">
        <v>2499.9899999999998</v>
      </c>
      <c r="I52" s="25">
        <v>194.74</v>
      </c>
      <c r="J52" s="25">
        <v>121.8</v>
      </c>
      <c r="K52" s="25">
        <v>2816.53</v>
      </c>
    </row>
    <row r="53" spans="1:11" ht="15" customHeight="1" x14ac:dyDescent="0.3">
      <c r="A53" s="25">
        <v>52</v>
      </c>
      <c r="B53" s="25">
        <v>1081</v>
      </c>
      <c r="C53" s="31">
        <v>42520.168495370403</v>
      </c>
      <c r="D53" s="25">
        <v>273</v>
      </c>
      <c r="E53" s="25">
        <v>74</v>
      </c>
      <c r="F53" s="25">
        <v>29</v>
      </c>
      <c r="G53" s="25">
        <v>376</v>
      </c>
      <c r="H53" s="25">
        <v>1362.27</v>
      </c>
      <c r="I53" s="25">
        <v>554.26</v>
      </c>
      <c r="J53" s="25">
        <v>235.48</v>
      </c>
      <c r="K53" s="25">
        <v>2152.0100000000002</v>
      </c>
    </row>
    <row r="54" spans="1:11" ht="15" customHeight="1" x14ac:dyDescent="0.3">
      <c r="A54" s="25">
        <v>53</v>
      </c>
      <c r="B54" s="25">
        <v>1081</v>
      </c>
      <c r="C54" s="31">
        <v>42549.262731481504</v>
      </c>
      <c r="D54" s="25">
        <v>328</v>
      </c>
      <c r="E54" s="25">
        <v>25</v>
      </c>
      <c r="F54" s="25">
        <v>21</v>
      </c>
      <c r="G54" s="25">
        <v>374</v>
      </c>
      <c r="H54" s="25">
        <v>1636.72</v>
      </c>
      <c r="I54" s="25">
        <v>187.25</v>
      </c>
      <c r="J54" s="25">
        <v>170.52</v>
      </c>
      <c r="K54" s="25">
        <v>1994.49</v>
      </c>
    </row>
    <row r="55" spans="1:11" ht="15" customHeight="1" x14ac:dyDescent="0.3">
      <c r="A55" s="25">
        <v>54</v>
      </c>
      <c r="B55" s="25">
        <v>1081</v>
      </c>
      <c r="C55" s="31">
        <v>42579.950636574104</v>
      </c>
      <c r="D55" s="25">
        <v>302</v>
      </c>
      <c r="E55" s="25">
        <v>54</v>
      </c>
      <c r="F55" s="25">
        <v>19</v>
      </c>
      <c r="G55" s="25">
        <v>375</v>
      </c>
      <c r="H55" s="25">
        <v>1506.98</v>
      </c>
      <c r="I55" s="25">
        <v>404.46</v>
      </c>
      <c r="J55" s="25">
        <v>154.28</v>
      </c>
      <c r="K55" s="25">
        <v>2065.7199999999998</v>
      </c>
    </row>
    <row r="56" spans="1:11" ht="15" customHeight="1" x14ac:dyDescent="0.3">
      <c r="A56" s="25">
        <v>55</v>
      </c>
      <c r="B56" s="25">
        <v>1081</v>
      </c>
      <c r="C56" s="31">
        <v>42608.699965277803</v>
      </c>
      <c r="D56" s="25">
        <v>272</v>
      </c>
      <c r="E56" s="25">
        <v>25</v>
      </c>
      <c r="F56" s="25">
        <v>30</v>
      </c>
      <c r="G56" s="25">
        <v>327</v>
      </c>
      <c r="H56" s="25">
        <v>1357.28</v>
      </c>
      <c r="I56" s="25">
        <v>187.25</v>
      </c>
      <c r="J56" s="25">
        <v>243.6</v>
      </c>
      <c r="K56" s="25">
        <v>1788.13</v>
      </c>
    </row>
    <row r="57" spans="1:11" ht="15" customHeight="1" x14ac:dyDescent="0.3">
      <c r="A57" s="25">
        <v>56</v>
      </c>
      <c r="B57" s="25">
        <v>1081</v>
      </c>
      <c r="C57" s="31">
        <v>42637.407986111102</v>
      </c>
      <c r="D57" s="25">
        <v>319</v>
      </c>
      <c r="E57" s="25">
        <v>45</v>
      </c>
      <c r="F57" s="25">
        <v>101</v>
      </c>
      <c r="G57" s="25">
        <v>465</v>
      </c>
      <c r="H57" s="25">
        <v>1591.81</v>
      </c>
      <c r="I57" s="25">
        <v>337.05</v>
      </c>
      <c r="J57" s="25">
        <v>820.12</v>
      </c>
      <c r="K57" s="25">
        <v>2748.98</v>
      </c>
    </row>
    <row r="58" spans="1:11" ht="15" customHeight="1" x14ac:dyDescent="0.3">
      <c r="A58" s="25">
        <v>57</v>
      </c>
      <c r="B58" s="25">
        <v>1081</v>
      </c>
      <c r="C58" s="31">
        <v>42667.9070601852</v>
      </c>
      <c r="D58" s="25">
        <v>303</v>
      </c>
      <c r="E58" s="25">
        <v>28</v>
      </c>
      <c r="F58" s="25">
        <v>0</v>
      </c>
      <c r="G58" s="25">
        <v>331</v>
      </c>
      <c r="H58" s="25">
        <v>1511.97</v>
      </c>
      <c r="I58" s="25">
        <v>209.72</v>
      </c>
      <c r="J58" s="25">
        <v>0</v>
      </c>
      <c r="K58" s="25">
        <v>1721.69</v>
      </c>
    </row>
    <row r="59" spans="1:11" ht="15" customHeight="1" x14ac:dyDescent="0.3">
      <c r="A59" s="25">
        <v>58</v>
      </c>
      <c r="B59" s="25">
        <v>1081</v>
      </c>
      <c r="C59" s="31">
        <v>42697.193715277797</v>
      </c>
      <c r="D59" s="25">
        <v>334</v>
      </c>
      <c r="E59" s="25">
        <v>25</v>
      </c>
      <c r="F59" s="25">
        <v>20</v>
      </c>
      <c r="G59" s="25">
        <v>379</v>
      </c>
      <c r="H59" s="25">
        <v>1666.66</v>
      </c>
      <c r="I59" s="25">
        <v>187.25</v>
      </c>
      <c r="J59" s="25">
        <v>162.4</v>
      </c>
      <c r="K59" s="25">
        <v>2016.31</v>
      </c>
    </row>
    <row r="60" spans="1:11" ht="15" customHeight="1" x14ac:dyDescent="0.3">
      <c r="A60" s="25">
        <v>59</v>
      </c>
      <c r="B60" s="25">
        <v>1081</v>
      </c>
      <c r="C60" s="31">
        <v>42727.555509259299</v>
      </c>
      <c r="D60" s="25">
        <v>293</v>
      </c>
      <c r="E60" s="25">
        <v>29</v>
      </c>
      <c r="F60" s="25">
        <v>0</v>
      </c>
      <c r="G60" s="25">
        <v>322</v>
      </c>
      <c r="H60" s="25">
        <v>1462.07</v>
      </c>
      <c r="I60" s="25">
        <v>217.21</v>
      </c>
      <c r="J60" s="25">
        <v>0</v>
      </c>
      <c r="K60" s="25">
        <v>1679.28</v>
      </c>
    </row>
    <row r="61" spans="1:11" ht="15" customHeight="1" x14ac:dyDescent="0.3">
      <c r="A61" s="25">
        <v>60</v>
      </c>
      <c r="B61" s="25">
        <v>1091</v>
      </c>
      <c r="C61" s="31">
        <v>41866.2347800926</v>
      </c>
      <c r="D61" s="25">
        <v>150</v>
      </c>
      <c r="E61" s="25">
        <v>0</v>
      </c>
      <c r="F61" s="25">
        <v>19</v>
      </c>
      <c r="G61" s="25">
        <v>169</v>
      </c>
      <c r="H61" s="25">
        <v>748.5</v>
      </c>
      <c r="I61" s="25">
        <v>0</v>
      </c>
      <c r="J61" s="25">
        <v>154.28</v>
      </c>
      <c r="K61" s="25">
        <v>902.78</v>
      </c>
    </row>
    <row r="62" spans="1:11" ht="15" customHeight="1" x14ac:dyDescent="0.3">
      <c r="A62" s="25">
        <v>61</v>
      </c>
      <c r="B62" s="25">
        <v>1091</v>
      </c>
      <c r="C62" s="31">
        <v>41895.216215277796</v>
      </c>
      <c r="D62" s="25">
        <v>150</v>
      </c>
      <c r="E62" s="25">
        <v>28</v>
      </c>
      <c r="F62" s="25">
        <v>16</v>
      </c>
      <c r="G62" s="25">
        <v>194</v>
      </c>
      <c r="H62" s="25">
        <v>748.5</v>
      </c>
      <c r="I62" s="25">
        <v>209.72</v>
      </c>
      <c r="J62" s="25">
        <v>129.91999999999999</v>
      </c>
      <c r="K62" s="25">
        <v>1088.1400000000001</v>
      </c>
    </row>
    <row r="63" spans="1:11" ht="15" customHeight="1" x14ac:dyDescent="0.3">
      <c r="A63" s="25">
        <v>62</v>
      </c>
      <c r="B63" s="25">
        <v>1091</v>
      </c>
      <c r="C63" s="31">
        <v>41925.508969907401</v>
      </c>
      <c r="D63" s="25">
        <v>146</v>
      </c>
      <c r="E63" s="25">
        <v>196</v>
      </c>
      <c r="F63" s="25">
        <v>3</v>
      </c>
      <c r="G63" s="25">
        <v>345</v>
      </c>
      <c r="H63" s="25">
        <v>728.54</v>
      </c>
      <c r="I63" s="25">
        <v>1468.04</v>
      </c>
      <c r="J63" s="25">
        <v>24.36</v>
      </c>
      <c r="K63" s="25">
        <v>2220.94</v>
      </c>
    </row>
    <row r="64" spans="1:11" ht="15" customHeight="1" x14ac:dyDescent="0.3">
      <c r="A64" s="25">
        <v>63</v>
      </c>
      <c r="B64" s="25">
        <v>1091</v>
      </c>
      <c r="C64" s="31">
        <v>41955.287615740701</v>
      </c>
      <c r="D64" s="25">
        <v>146</v>
      </c>
      <c r="E64" s="25">
        <v>10</v>
      </c>
      <c r="F64" s="25">
        <v>17</v>
      </c>
      <c r="G64" s="25">
        <v>173</v>
      </c>
      <c r="H64" s="25">
        <v>728.54</v>
      </c>
      <c r="I64" s="25">
        <v>74.900000000000006</v>
      </c>
      <c r="J64" s="25">
        <v>138.04</v>
      </c>
      <c r="K64" s="25">
        <v>941.48</v>
      </c>
    </row>
    <row r="65" spans="1:11" ht="15" customHeight="1" x14ac:dyDescent="0.3">
      <c r="A65" s="25">
        <v>64</v>
      </c>
      <c r="B65" s="25">
        <v>1091</v>
      </c>
      <c r="C65" s="31">
        <v>41984.442037036999</v>
      </c>
      <c r="D65" s="25">
        <v>261</v>
      </c>
      <c r="E65" s="25">
        <v>25</v>
      </c>
      <c r="F65" s="25">
        <v>13</v>
      </c>
      <c r="G65" s="25">
        <v>299</v>
      </c>
      <c r="H65" s="25">
        <v>1302.3900000000001</v>
      </c>
      <c r="I65" s="25">
        <v>187.25</v>
      </c>
      <c r="J65" s="25">
        <v>105.56</v>
      </c>
      <c r="K65" s="25">
        <v>1595.2</v>
      </c>
    </row>
    <row r="66" spans="1:11" ht="15" customHeight="1" x14ac:dyDescent="0.3">
      <c r="A66" s="25">
        <v>65</v>
      </c>
      <c r="B66" s="25">
        <v>1091</v>
      </c>
      <c r="C66" s="31">
        <v>42013.595023148198</v>
      </c>
      <c r="D66" s="25">
        <v>148</v>
      </c>
      <c r="E66" s="25">
        <v>15</v>
      </c>
      <c r="F66" s="25">
        <v>92</v>
      </c>
      <c r="G66" s="25">
        <v>255</v>
      </c>
      <c r="H66" s="25">
        <v>738.52</v>
      </c>
      <c r="I66" s="25">
        <v>112.35</v>
      </c>
      <c r="J66" s="25">
        <v>747.04</v>
      </c>
      <c r="K66" s="25">
        <v>1597.91</v>
      </c>
    </row>
    <row r="67" spans="1:11" ht="15" customHeight="1" x14ac:dyDescent="0.3">
      <c r="A67" s="25">
        <v>66</v>
      </c>
      <c r="B67" s="25">
        <v>1091</v>
      </c>
      <c r="C67" s="31">
        <v>42043.417939814797</v>
      </c>
      <c r="D67" s="25">
        <v>132</v>
      </c>
      <c r="E67" s="25">
        <v>14</v>
      </c>
      <c r="F67" s="25">
        <v>10</v>
      </c>
      <c r="G67" s="25">
        <v>156</v>
      </c>
      <c r="H67" s="25">
        <v>658.68</v>
      </c>
      <c r="I67" s="25">
        <v>104.86</v>
      </c>
      <c r="J67" s="25">
        <v>81.2</v>
      </c>
      <c r="K67" s="25">
        <v>844.74</v>
      </c>
    </row>
    <row r="68" spans="1:11" ht="15" customHeight="1" x14ac:dyDescent="0.3">
      <c r="A68" s="25">
        <v>67</v>
      </c>
      <c r="B68" s="25">
        <v>1091</v>
      </c>
      <c r="C68" s="31">
        <v>42101.562037037002</v>
      </c>
      <c r="D68" s="25">
        <v>95</v>
      </c>
      <c r="E68" s="25">
        <v>0</v>
      </c>
      <c r="F68" s="25">
        <v>0</v>
      </c>
      <c r="G68" s="25">
        <v>95</v>
      </c>
      <c r="H68" s="25">
        <v>474.05</v>
      </c>
      <c r="I68" s="25">
        <v>0</v>
      </c>
      <c r="J68" s="25">
        <v>0</v>
      </c>
      <c r="K68" s="25">
        <v>474.05</v>
      </c>
    </row>
    <row r="69" spans="1:11" ht="15" customHeight="1" x14ac:dyDescent="0.3">
      <c r="A69" s="25">
        <v>68</v>
      </c>
      <c r="B69" s="25">
        <v>1091</v>
      </c>
      <c r="C69" s="31">
        <v>42160.804444444497</v>
      </c>
      <c r="D69" s="25">
        <v>150</v>
      </c>
      <c r="E69" s="25">
        <v>0</v>
      </c>
      <c r="F69" s="25">
        <v>11</v>
      </c>
      <c r="G69" s="25">
        <v>161</v>
      </c>
      <c r="H69" s="25">
        <v>748.5</v>
      </c>
      <c r="I69" s="25">
        <v>0</v>
      </c>
      <c r="J69" s="25">
        <v>89.32</v>
      </c>
      <c r="K69" s="25">
        <v>837.82</v>
      </c>
    </row>
    <row r="70" spans="1:11" ht="15" customHeight="1" x14ac:dyDescent="0.3">
      <c r="A70" s="25">
        <v>69</v>
      </c>
      <c r="B70" s="25">
        <v>1091</v>
      </c>
      <c r="C70" s="31">
        <v>42190.1152083333</v>
      </c>
      <c r="D70" s="25">
        <v>145</v>
      </c>
      <c r="E70" s="25">
        <v>0</v>
      </c>
      <c r="F70" s="25">
        <v>9</v>
      </c>
      <c r="G70" s="25">
        <v>154</v>
      </c>
      <c r="H70" s="25">
        <v>723.55</v>
      </c>
      <c r="I70" s="25">
        <v>0</v>
      </c>
      <c r="J70" s="25">
        <v>73.08</v>
      </c>
      <c r="K70" s="25">
        <v>796.63</v>
      </c>
    </row>
    <row r="71" spans="1:11" ht="15" customHeight="1" x14ac:dyDescent="0.3">
      <c r="A71" s="25">
        <v>70</v>
      </c>
      <c r="B71" s="25">
        <v>1091</v>
      </c>
      <c r="C71" s="31">
        <v>42219.501770833303</v>
      </c>
      <c r="D71" s="25">
        <v>122</v>
      </c>
      <c r="E71" s="25">
        <v>5</v>
      </c>
      <c r="F71" s="25">
        <v>0</v>
      </c>
      <c r="G71" s="25">
        <v>127</v>
      </c>
      <c r="H71" s="25">
        <v>608.78</v>
      </c>
      <c r="I71" s="25">
        <v>37.450000000000003</v>
      </c>
      <c r="J71" s="25">
        <v>0</v>
      </c>
      <c r="K71" s="25">
        <v>646.23</v>
      </c>
    </row>
    <row r="72" spans="1:11" ht="15" customHeight="1" x14ac:dyDescent="0.3">
      <c r="A72" s="25">
        <v>71</v>
      </c>
      <c r="B72" s="25">
        <v>1091</v>
      </c>
      <c r="C72" s="31">
        <v>42248.604849536998</v>
      </c>
      <c r="D72" s="25">
        <v>150</v>
      </c>
      <c r="E72" s="25">
        <v>19</v>
      </c>
      <c r="F72" s="25">
        <v>21</v>
      </c>
      <c r="G72" s="25">
        <v>190</v>
      </c>
      <c r="H72" s="25">
        <v>748.5</v>
      </c>
      <c r="I72" s="25">
        <v>142.31</v>
      </c>
      <c r="J72" s="25">
        <v>170.52</v>
      </c>
      <c r="K72" s="25">
        <v>1061.33</v>
      </c>
    </row>
    <row r="73" spans="1:11" ht="15" customHeight="1" x14ac:dyDescent="0.3">
      <c r="A73" s="25">
        <v>72</v>
      </c>
      <c r="B73" s="25">
        <v>1091</v>
      </c>
      <c r="C73" s="31">
        <v>42278.662372685198</v>
      </c>
      <c r="D73" s="25">
        <v>163</v>
      </c>
      <c r="E73" s="25">
        <v>25</v>
      </c>
      <c r="F73" s="25">
        <v>0</v>
      </c>
      <c r="G73" s="25">
        <v>188</v>
      </c>
      <c r="H73" s="25">
        <v>813.37</v>
      </c>
      <c r="I73" s="25">
        <v>187.25</v>
      </c>
      <c r="J73" s="25">
        <v>0</v>
      </c>
      <c r="K73" s="25">
        <v>1000.62</v>
      </c>
    </row>
    <row r="74" spans="1:11" ht="15" customHeight="1" x14ac:dyDescent="0.3">
      <c r="A74" s="25">
        <v>73</v>
      </c>
      <c r="B74" s="25">
        <v>1091</v>
      </c>
      <c r="C74" s="31">
        <v>42308.671527777798</v>
      </c>
      <c r="D74" s="25">
        <v>135</v>
      </c>
      <c r="E74" s="25">
        <v>0</v>
      </c>
      <c r="F74" s="25">
        <v>8</v>
      </c>
      <c r="G74" s="25">
        <v>143</v>
      </c>
      <c r="H74" s="25">
        <v>673.65</v>
      </c>
      <c r="I74" s="25">
        <v>0</v>
      </c>
      <c r="J74" s="25">
        <v>64.959999999999994</v>
      </c>
      <c r="K74" s="25">
        <v>738.61</v>
      </c>
    </row>
    <row r="75" spans="1:11" ht="15" customHeight="1" x14ac:dyDescent="0.3">
      <c r="A75" s="25">
        <v>74</v>
      </c>
      <c r="B75" s="25">
        <v>1091</v>
      </c>
      <c r="C75" s="31">
        <v>42337.8977662037</v>
      </c>
      <c r="D75" s="25">
        <v>162</v>
      </c>
      <c r="E75" s="25">
        <v>13</v>
      </c>
      <c r="F75" s="25">
        <v>0</v>
      </c>
      <c r="G75" s="25">
        <v>175</v>
      </c>
      <c r="H75" s="25">
        <v>808.38</v>
      </c>
      <c r="I75" s="25">
        <v>97.37</v>
      </c>
      <c r="J75" s="25">
        <v>0</v>
      </c>
      <c r="K75" s="25">
        <v>905.75</v>
      </c>
    </row>
    <row r="76" spans="1:11" ht="15" customHeight="1" x14ac:dyDescent="0.3">
      <c r="A76" s="25">
        <v>75</v>
      </c>
      <c r="B76" s="25">
        <v>1091</v>
      </c>
      <c r="C76" s="31">
        <v>42366.783668981501</v>
      </c>
      <c r="D76" s="25">
        <v>144</v>
      </c>
      <c r="E76" s="25">
        <v>10</v>
      </c>
      <c r="F76" s="25">
        <v>17</v>
      </c>
      <c r="G76" s="25">
        <v>171</v>
      </c>
      <c r="H76" s="25">
        <v>718.56</v>
      </c>
      <c r="I76" s="25">
        <v>74.900000000000006</v>
      </c>
      <c r="J76" s="25">
        <v>138.04</v>
      </c>
      <c r="K76" s="25">
        <v>931.5</v>
      </c>
    </row>
    <row r="77" spans="1:11" ht="15" customHeight="1" x14ac:dyDescent="0.3">
      <c r="A77" s="25">
        <v>76</v>
      </c>
      <c r="B77" s="25">
        <v>1091</v>
      </c>
      <c r="C77" s="31">
        <v>42395.272800925901</v>
      </c>
      <c r="D77" s="25">
        <v>153</v>
      </c>
      <c r="E77" s="25">
        <v>0</v>
      </c>
      <c r="F77" s="25">
        <v>69</v>
      </c>
      <c r="G77" s="25">
        <v>222</v>
      </c>
      <c r="H77" s="25">
        <v>763.47</v>
      </c>
      <c r="I77" s="25">
        <v>0</v>
      </c>
      <c r="J77" s="25">
        <v>560.28</v>
      </c>
      <c r="K77" s="25">
        <v>1323.75</v>
      </c>
    </row>
    <row r="78" spans="1:11" ht="15" customHeight="1" x14ac:dyDescent="0.3">
      <c r="A78" s="25">
        <v>77</v>
      </c>
      <c r="B78" s="25">
        <v>1091</v>
      </c>
      <c r="C78" s="31">
        <v>42425.294780092598</v>
      </c>
      <c r="D78" s="25">
        <v>144</v>
      </c>
      <c r="E78" s="25">
        <v>5</v>
      </c>
      <c r="F78" s="25">
        <v>19</v>
      </c>
      <c r="G78" s="25">
        <v>168</v>
      </c>
      <c r="H78" s="25">
        <v>718.56</v>
      </c>
      <c r="I78" s="25">
        <v>37.450000000000003</v>
      </c>
      <c r="J78" s="25">
        <v>154.28</v>
      </c>
      <c r="K78" s="25">
        <v>910.29</v>
      </c>
    </row>
    <row r="79" spans="1:11" ht="15" customHeight="1" x14ac:dyDescent="0.3">
      <c r="A79" s="25">
        <v>78</v>
      </c>
      <c r="B79" s="25">
        <v>1091</v>
      </c>
      <c r="C79" s="31">
        <v>42454.935243055603</v>
      </c>
      <c r="D79" s="25">
        <v>99</v>
      </c>
      <c r="E79" s="25">
        <v>0</v>
      </c>
      <c r="F79" s="25">
        <v>33</v>
      </c>
      <c r="G79" s="25">
        <v>132</v>
      </c>
      <c r="H79" s="25">
        <v>494.01</v>
      </c>
      <c r="I79" s="25">
        <v>0</v>
      </c>
      <c r="J79" s="25">
        <v>267.95999999999998</v>
      </c>
      <c r="K79" s="25">
        <v>761.97</v>
      </c>
    </row>
    <row r="80" spans="1:11" ht="15" customHeight="1" x14ac:dyDescent="0.3">
      <c r="A80" s="25">
        <v>79</v>
      </c>
      <c r="B80" s="25">
        <v>1091</v>
      </c>
      <c r="C80" s="31">
        <v>42484.315254629597</v>
      </c>
      <c r="D80" s="25">
        <v>145</v>
      </c>
      <c r="E80" s="25">
        <v>0</v>
      </c>
      <c r="F80" s="25">
        <v>15</v>
      </c>
      <c r="G80" s="25">
        <v>160</v>
      </c>
      <c r="H80" s="25">
        <v>723.55</v>
      </c>
      <c r="I80" s="25">
        <v>0</v>
      </c>
      <c r="J80" s="25">
        <v>121.8</v>
      </c>
      <c r="K80" s="25">
        <v>845.35</v>
      </c>
    </row>
    <row r="81" spans="1:11" ht="15" customHeight="1" x14ac:dyDescent="0.3">
      <c r="A81" s="25">
        <v>80</v>
      </c>
      <c r="B81" s="25">
        <v>1091</v>
      </c>
      <c r="C81" s="31">
        <v>42513.320104166698</v>
      </c>
      <c r="D81" s="25">
        <v>156</v>
      </c>
      <c r="E81" s="25">
        <v>0</v>
      </c>
      <c r="F81" s="25">
        <v>11</v>
      </c>
      <c r="G81" s="25">
        <v>167</v>
      </c>
      <c r="H81" s="25">
        <v>778.44</v>
      </c>
      <c r="I81" s="25">
        <v>0</v>
      </c>
      <c r="J81" s="25">
        <v>89.32</v>
      </c>
      <c r="K81" s="25">
        <v>867.76</v>
      </c>
    </row>
    <row r="82" spans="1:11" ht="15" customHeight="1" x14ac:dyDescent="0.3">
      <c r="A82" s="25">
        <v>81</v>
      </c>
      <c r="B82" s="25">
        <v>1091</v>
      </c>
      <c r="C82" s="31">
        <v>42543.048472222203</v>
      </c>
      <c r="D82" s="25">
        <v>149</v>
      </c>
      <c r="E82" s="25">
        <v>8</v>
      </c>
      <c r="F82" s="25">
        <v>0</v>
      </c>
      <c r="G82" s="25">
        <v>157</v>
      </c>
      <c r="H82" s="25">
        <v>743.51</v>
      </c>
      <c r="I82" s="25">
        <v>59.92</v>
      </c>
      <c r="J82" s="25">
        <v>0</v>
      </c>
      <c r="K82" s="25">
        <v>803.43</v>
      </c>
    </row>
    <row r="83" spans="1:11" ht="15" customHeight="1" x14ac:dyDescent="0.3">
      <c r="A83" s="25">
        <v>82</v>
      </c>
      <c r="B83" s="25">
        <v>1091</v>
      </c>
      <c r="C83" s="31">
        <v>42572.785624999997</v>
      </c>
      <c r="D83" s="25">
        <v>148</v>
      </c>
      <c r="E83" s="25">
        <v>0</v>
      </c>
      <c r="F83" s="25">
        <v>50</v>
      </c>
      <c r="G83" s="25">
        <v>198</v>
      </c>
      <c r="H83" s="25">
        <v>738.52</v>
      </c>
      <c r="I83" s="25">
        <v>0</v>
      </c>
      <c r="J83" s="25">
        <v>406</v>
      </c>
      <c r="K83" s="25">
        <v>1144.52</v>
      </c>
    </row>
    <row r="84" spans="1:11" ht="15" customHeight="1" x14ac:dyDescent="0.3">
      <c r="A84" s="25">
        <v>83</v>
      </c>
      <c r="B84" s="25">
        <v>1091</v>
      </c>
      <c r="C84" s="31">
        <v>42602.202071759297</v>
      </c>
      <c r="D84" s="25">
        <v>137</v>
      </c>
      <c r="E84" s="25">
        <v>12</v>
      </c>
      <c r="F84" s="25">
        <v>6</v>
      </c>
      <c r="G84" s="25">
        <v>155</v>
      </c>
      <c r="H84" s="25">
        <v>683.63</v>
      </c>
      <c r="I84" s="25">
        <v>89.88</v>
      </c>
      <c r="J84" s="25">
        <v>48.72</v>
      </c>
      <c r="K84" s="25">
        <v>822.23</v>
      </c>
    </row>
    <row r="85" spans="1:11" ht="15" customHeight="1" x14ac:dyDescent="0.3">
      <c r="A85" s="25">
        <v>84</v>
      </c>
      <c r="B85" s="25">
        <v>1091</v>
      </c>
      <c r="C85" s="31">
        <v>42631.873599537001</v>
      </c>
      <c r="D85" s="25">
        <v>172</v>
      </c>
      <c r="E85" s="25">
        <v>0</v>
      </c>
      <c r="F85" s="25">
        <v>15</v>
      </c>
      <c r="G85" s="25">
        <v>187</v>
      </c>
      <c r="H85" s="25">
        <v>858.28</v>
      </c>
      <c r="I85" s="25">
        <v>0</v>
      </c>
      <c r="J85" s="25">
        <v>121.8</v>
      </c>
      <c r="K85" s="25">
        <v>980.08</v>
      </c>
    </row>
    <row r="86" spans="1:11" ht="15" customHeight="1" x14ac:dyDescent="0.3">
      <c r="A86" s="25">
        <v>85</v>
      </c>
      <c r="B86" s="25">
        <v>1091</v>
      </c>
      <c r="C86" s="31">
        <v>42660.563750000001</v>
      </c>
      <c r="D86" s="25">
        <v>146</v>
      </c>
      <c r="E86" s="25">
        <v>10</v>
      </c>
      <c r="F86" s="25">
        <v>0</v>
      </c>
      <c r="G86" s="25">
        <v>156</v>
      </c>
      <c r="H86" s="25">
        <v>728.54</v>
      </c>
      <c r="I86" s="25">
        <v>74.900000000000006</v>
      </c>
      <c r="J86" s="25">
        <v>0</v>
      </c>
      <c r="K86" s="25">
        <v>803.44</v>
      </c>
    </row>
    <row r="87" spans="1:11" ht="15" customHeight="1" x14ac:dyDescent="0.3">
      <c r="A87" s="25">
        <v>86</v>
      </c>
      <c r="B87" s="25">
        <v>1091</v>
      </c>
      <c r="C87" s="31">
        <v>42689.761261574102</v>
      </c>
      <c r="D87" s="25">
        <v>254</v>
      </c>
      <c r="E87" s="25">
        <v>2</v>
      </c>
      <c r="F87" s="25">
        <v>5</v>
      </c>
      <c r="G87" s="25">
        <v>261</v>
      </c>
      <c r="H87" s="25">
        <v>1267.46</v>
      </c>
      <c r="I87" s="25">
        <v>14.98</v>
      </c>
      <c r="J87" s="25">
        <v>40.6</v>
      </c>
      <c r="K87" s="25">
        <v>1323.04</v>
      </c>
    </row>
    <row r="88" spans="1:11" ht="15" customHeight="1" x14ac:dyDescent="0.3">
      <c r="A88" s="25">
        <v>87</v>
      </c>
      <c r="B88" s="25">
        <v>1091</v>
      </c>
      <c r="C88" s="31">
        <v>42718.893738425897</v>
      </c>
      <c r="D88" s="25">
        <v>153</v>
      </c>
      <c r="E88" s="25">
        <v>0</v>
      </c>
      <c r="F88" s="25">
        <v>13</v>
      </c>
      <c r="G88" s="25">
        <v>166</v>
      </c>
      <c r="H88" s="25">
        <v>763.47</v>
      </c>
      <c r="I88" s="25">
        <v>0</v>
      </c>
      <c r="J88" s="25">
        <v>105.56</v>
      </c>
      <c r="K88" s="25">
        <v>869.03</v>
      </c>
    </row>
    <row r="89" spans="1:11" ht="15" customHeight="1" x14ac:dyDescent="0.3">
      <c r="A89" s="25">
        <v>88</v>
      </c>
      <c r="B89" s="25">
        <v>1101</v>
      </c>
      <c r="C89" s="31">
        <v>42179.547395833302</v>
      </c>
      <c r="D89" s="25">
        <v>182</v>
      </c>
      <c r="E89" s="25">
        <v>339</v>
      </c>
      <c r="F89" s="25">
        <v>17</v>
      </c>
      <c r="G89" s="25">
        <v>538</v>
      </c>
      <c r="H89" s="25">
        <v>908.18</v>
      </c>
      <c r="I89" s="25">
        <v>2539.11</v>
      </c>
      <c r="J89" s="25">
        <v>138.04</v>
      </c>
      <c r="K89" s="25">
        <v>3585.33</v>
      </c>
    </row>
    <row r="90" spans="1:11" ht="15" customHeight="1" x14ac:dyDescent="0.3">
      <c r="A90" s="25">
        <v>89</v>
      </c>
      <c r="B90" s="25">
        <v>1101</v>
      </c>
      <c r="C90" s="31">
        <v>42238.8198611111</v>
      </c>
      <c r="D90" s="25">
        <v>175</v>
      </c>
      <c r="E90" s="25">
        <v>20</v>
      </c>
      <c r="F90" s="25">
        <v>19</v>
      </c>
      <c r="G90" s="25">
        <v>214</v>
      </c>
      <c r="H90" s="25">
        <v>873.25</v>
      </c>
      <c r="I90" s="25">
        <v>149.80000000000001</v>
      </c>
      <c r="J90" s="25">
        <v>154.28</v>
      </c>
      <c r="K90" s="25">
        <v>1177.33</v>
      </c>
    </row>
    <row r="91" spans="1:11" ht="15" customHeight="1" x14ac:dyDescent="0.3">
      <c r="A91" s="25">
        <v>90</v>
      </c>
      <c r="B91" s="25">
        <v>1101</v>
      </c>
      <c r="C91" s="31">
        <v>42268.217094907399</v>
      </c>
      <c r="D91" s="25">
        <v>139</v>
      </c>
      <c r="E91" s="25">
        <v>0</v>
      </c>
      <c r="F91" s="25">
        <v>0</v>
      </c>
      <c r="G91" s="25">
        <v>139</v>
      </c>
      <c r="H91" s="25">
        <v>693.61</v>
      </c>
      <c r="I91" s="25">
        <v>0</v>
      </c>
      <c r="J91" s="25">
        <v>0</v>
      </c>
      <c r="K91" s="25">
        <v>693.61</v>
      </c>
    </row>
    <row r="92" spans="1:11" ht="15" customHeight="1" x14ac:dyDescent="0.3">
      <c r="A92" s="25">
        <v>91</v>
      </c>
      <c r="B92" s="25">
        <v>1101</v>
      </c>
      <c r="C92" s="31">
        <v>42298.691562499997</v>
      </c>
      <c r="D92" s="25">
        <v>148</v>
      </c>
      <c r="E92" s="25">
        <v>0</v>
      </c>
      <c r="F92" s="25">
        <v>17</v>
      </c>
      <c r="G92" s="25">
        <v>165</v>
      </c>
      <c r="H92" s="25">
        <v>738.52</v>
      </c>
      <c r="I92" s="25">
        <v>0</v>
      </c>
      <c r="J92" s="25">
        <v>138.04</v>
      </c>
      <c r="K92" s="25">
        <v>876.56</v>
      </c>
    </row>
    <row r="93" spans="1:11" ht="15" customHeight="1" x14ac:dyDescent="0.3">
      <c r="A93" s="25">
        <v>92</v>
      </c>
      <c r="B93" s="25">
        <v>1101</v>
      </c>
      <c r="C93" s="31">
        <v>42329.007650462998</v>
      </c>
      <c r="D93" s="25">
        <v>155</v>
      </c>
      <c r="E93" s="25">
        <v>5</v>
      </c>
      <c r="F93" s="25">
        <v>34</v>
      </c>
      <c r="G93" s="25">
        <v>194</v>
      </c>
      <c r="H93" s="25">
        <v>773.45</v>
      </c>
      <c r="I93" s="25">
        <v>37.450000000000003</v>
      </c>
      <c r="J93" s="25">
        <v>276.08</v>
      </c>
      <c r="K93" s="25">
        <v>1086.98</v>
      </c>
    </row>
    <row r="94" spans="1:11" ht="15" customHeight="1" x14ac:dyDescent="0.3">
      <c r="A94" s="25">
        <v>93</v>
      </c>
      <c r="B94" s="25">
        <v>1101</v>
      </c>
      <c r="C94" s="31">
        <v>42357.775092592601</v>
      </c>
      <c r="D94" s="25">
        <v>158</v>
      </c>
      <c r="E94" s="25">
        <v>52</v>
      </c>
      <c r="F94" s="25">
        <v>2</v>
      </c>
      <c r="G94" s="25">
        <v>212</v>
      </c>
      <c r="H94" s="25">
        <v>788.42</v>
      </c>
      <c r="I94" s="25">
        <v>389.48</v>
      </c>
      <c r="J94" s="25">
        <v>16.239999999999998</v>
      </c>
      <c r="K94" s="25">
        <v>1194.1400000000001</v>
      </c>
    </row>
    <row r="95" spans="1:11" ht="15" customHeight="1" x14ac:dyDescent="0.3">
      <c r="A95" s="25">
        <v>94</v>
      </c>
      <c r="B95" s="25">
        <v>1101</v>
      </c>
      <c r="C95" s="31">
        <v>42386.606122685203</v>
      </c>
      <c r="D95" s="25">
        <v>149</v>
      </c>
      <c r="E95" s="25">
        <v>11</v>
      </c>
      <c r="F95" s="25">
        <v>6</v>
      </c>
      <c r="G95" s="25">
        <v>166</v>
      </c>
      <c r="H95" s="25">
        <v>743.51</v>
      </c>
      <c r="I95" s="25">
        <v>82.39</v>
      </c>
      <c r="J95" s="25">
        <v>48.72</v>
      </c>
      <c r="K95" s="25">
        <v>874.62</v>
      </c>
    </row>
    <row r="96" spans="1:11" ht="15" customHeight="1" x14ac:dyDescent="0.3">
      <c r="A96" s="25">
        <v>95</v>
      </c>
      <c r="B96" s="25">
        <v>1101</v>
      </c>
      <c r="C96" s="31">
        <v>42415.331921296303</v>
      </c>
      <c r="D96" s="25">
        <v>168</v>
      </c>
      <c r="E96" s="25">
        <v>1</v>
      </c>
      <c r="F96" s="25">
        <v>2</v>
      </c>
      <c r="G96" s="25">
        <v>171</v>
      </c>
      <c r="H96" s="25">
        <v>838.32</v>
      </c>
      <c r="I96" s="25">
        <v>7.49</v>
      </c>
      <c r="J96" s="25">
        <v>16.239999999999998</v>
      </c>
      <c r="K96" s="25">
        <v>862.05</v>
      </c>
    </row>
    <row r="97" spans="1:11" ht="15" customHeight="1" x14ac:dyDescent="0.3">
      <c r="A97" s="25">
        <v>96</v>
      </c>
      <c r="B97" s="25">
        <v>1101</v>
      </c>
      <c r="C97" s="31">
        <v>42444.483368055597</v>
      </c>
      <c r="D97" s="25">
        <v>14</v>
      </c>
      <c r="E97" s="25">
        <v>8</v>
      </c>
      <c r="F97" s="25">
        <v>16</v>
      </c>
      <c r="G97" s="25">
        <v>38</v>
      </c>
      <c r="H97" s="25">
        <v>69.86</v>
      </c>
      <c r="I97" s="25">
        <v>59.92</v>
      </c>
      <c r="J97" s="25">
        <v>129.91999999999999</v>
      </c>
      <c r="K97" s="25">
        <v>259.7</v>
      </c>
    </row>
    <row r="98" spans="1:11" ht="15" customHeight="1" x14ac:dyDescent="0.3">
      <c r="A98" s="25">
        <v>97</v>
      </c>
      <c r="B98" s="25">
        <v>1101</v>
      </c>
      <c r="C98" s="31">
        <v>42474.010150463</v>
      </c>
      <c r="D98" s="25">
        <v>160</v>
      </c>
      <c r="E98" s="25">
        <v>16</v>
      </c>
      <c r="F98" s="25">
        <v>0</v>
      </c>
      <c r="G98" s="25">
        <v>176</v>
      </c>
      <c r="H98" s="25">
        <v>798.4</v>
      </c>
      <c r="I98" s="25">
        <v>119.84</v>
      </c>
      <c r="J98" s="25">
        <v>0</v>
      </c>
      <c r="K98" s="25">
        <v>918.24</v>
      </c>
    </row>
    <row r="99" spans="1:11" ht="15" customHeight="1" x14ac:dyDescent="0.3">
      <c r="A99" s="25">
        <v>98</v>
      </c>
      <c r="B99" s="25">
        <v>1101</v>
      </c>
      <c r="C99" s="31">
        <v>42503.097037036998</v>
      </c>
      <c r="D99" s="25">
        <v>163</v>
      </c>
      <c r="E99" s="25">
        <v>16</v>
      </c>
      <c r="F99" s="25">
        <v>22</v>
      </c>
      <c r="G99" s="25">
        <v>201</v>
      </c>
      <c r="H99" s="25">
        <v>813.37</v>
      </c>
      <c r="I99" s="25">
        <v>119.84</v>
      </c>
      <c r="J99" s="25">
        <v>178.64</v>
      </c>
      <c r="K99" s="25">
        <v>1111.8499999999999</v>
      </c>
    </row>
    <row r="100" spans="1:11" ht="15" customHeight="1" x14ac:dyDescent="0.3">
      <c r="A100" s="25">
        <v>99</v>
      </c>
      <c r="B100" s="25">
        <v>1101</v>
      </c>
      <c r="C100" s="31">
        <v>42533.538935185199</v>
      </c>
      <c r="D100" s="25">
        <v>150</v>
      </c>
      <c r="E100" s="25">
        <v>0</v>
      </c>
      <c r="F100" s="25">
        <v>12</v>
      </c>
      <c r="G100" s="25">
        <v>162</v>
      </c>
      <c r="H100" s="25">
        <v>748.5</v>
      </c>
      <c r="I100" s="25">
        <v>0</v>
      </c>
      <c r="J100" s="25">
        <v>97.44</v>
      </c>
      <c r="K100" s="25">
        <v>845.94</v>
      </c>
    </row>
    <row r="101" spans="1:11" ht="15" customHeight="1" x14ac:dyDescent="0.3">
      <c r="A101" s="25">
        <v>100</v>
      </c>
      <c r="B101" s="25">
        <v>1111</v>
      </c>
      <c r="C101" s="31">
        <v>42323.742928240703</v>
      </c>
      <c r="D101" s="25">
        <v>301</v>
      </c>
      <c r="E101" s="25">
        <v>77</v>
      </c>
      <c r="F101" s="25">
        <v>23</v>
      </c>
      <c r="G101" s="25">
        <v>401</v>
      </c>
      <c r="H101" s="25">
        <v>1501.99</v>
      </c>
      <c r="I101" s="25">
        <v>576.73</v>
      </c>
      <c r="J101" s="25">
        <v>186.76</v>
      </c>
      <c r="K101" s="25">
        <v>2265.48</v>
      </c>
    </row>
    <row r="102" spans="1:11" ht="15" customHeight="1" x14ac:dyDescent="0.3">
      <c r="A102" s="25">
        <v>101</v>
      </c>
      <c r="B102" s="25">
        <v>1111</v>
      </c>
      <c r="C102" s="31">
        <v>42353.918460648201</v>
      </c>
      <c r="D102" s="25">
        <v>349</v>
      </c>
      <c r="E102" s="25">
        <v>41</v>
      </c>
      <c r="F102" s="25">
        <v>0</v>
      </c>
      <c r="G102" s="25">
        <v>390</v>
      </c>
      <c r="H102" s="25">
        <v>1741.51</v>
      </c>
      <c r="I102" s="25">
        <v>307.08999999999997</v>
      </c>
      <c r="J102" s="25">
        <v>0</v>
      </c>
      <c r="K102" s="25">
        <v>2048.6</v>
      </c>
    </row>
    <row r="103" spans="1:11" ht="15" customHeight="1" x14ac:dyDescent="0.3">
      <c r="A103" s="25">
        <v>102</v>
      </c>
      <c r="B103" s="25">
        <v>1121</v>
      </c>
      <c r="C103" s="31">
        <v>42242.0226273148</v>
      </c>
      <c r="D103" s="25">
        <v>293</v>
      </c>
      <c r="E103" s="25">
        <v>33</v>
      </c>
      <c r="F103" s="25">
        <v>11</v>
      </c>
      <c r="G103" s="25">
        <v>337</v>
      </c>
      <c r="H103" s="25">
        <v>1462.07</v>
      </c>
      <c r="I103" s="25">
        <v>247.17</v>
      </c>
      <c r="J103" s="25">
        <v>89.32</v>
      </c>
      <c r="K103" s="25">
        <v>1798.56</v>
      </c>
    </row>
    <row r="104" spans="1:11" ht="15" customHeight="1" x14ac:dyDescent="0.3">
      <c r="A104" s="25">
        <v>103</v>
      </c>
      <c r="B104" s="25">
        <v>1121</v>
      </c>
      <c r="C104" s="31">
        <v>42272.5805555556</v>
      </c>
      <c r="D104" s="25">
        <v>298</v>
      </c>
      <c r="E104" s="25">
        <v>64</v>
      </c>
      <c r="F104" s="25">
        <v>0</v>
      </c>
      <c r="G104" s="25">
        <v>362</v>
      </c>
      <c r="H104" s="25">
        <v>1487.02</v>
      </c>
      <c r="I104" s="25">
        <v>479.36</v>
      </c>
      <c r="J104" s="25">
        <v>0</v>
      </c>
      <c r="K104" s="25">
        <v>1966.38</v>
      </c>
    </row>
    <row r="105" spans="1:11" ht="15" customHeight="1" x14ac:dyDescent="0.3">
      <c r="A105" s="25">
        <v>104</v>
      </c>
      <c r="B105" s="25">
        <v>1121</v>
      </c>
      <c r="C105" s="31">
        <v>42301.655543981498</v>
      </c>
      <c r="D105" s="25">
        <v>298</v>
      </c>
      <c r="E105" s="25">
        <v>72</v>
      </c>
      <c r="F105" s="25">
        <v>27</v>
      </c>
      <c r="G105" s="25">
        <v>397</v>
      </c>
      <c r="H105" s="25">
        <v>1487.02</v>
      </c>
      <c r="I105" s="25">
        <v>539.28</v>
      </c>
      <c r="J105" s="25">
        <v>219.24</v>
      </c>
      <c r="K105" s="25">
        <v>2245.54</v>
      </c>
    </row>
    <row r="106" spans="1:11" ht="15" customHeight="1" x14ac:dyDescent="0.3">
      <c r="A106" s="25">
        <v>105</v>
      </c>
      <c r="B106" s="25">
        <v>1121</v>
      </c>
      <c r="C106" s="31">
        <v>42330.726851851898</v>
      </c>
      <c r="D106" s="25">
        <v>331</v>
      </c>
      <c r="E106" s="25">
        <v>32</v>
      </c>
      <c r="F106" s="25">
        <v>10</v>
      </c>
      <c r="G106" s="25">
        <v>373</v>
      </c>
      <c r="H106" s="25">
        <v>1651.69</v>
      </c>
      <c r="I106" s="25">
        <v>239.68</v>
      </c>
      <c r="J106" s="25">
        <v>81.2</v>
      </c>
      <c r="K106" s="25">
        <v>1972.57</v>
      </c>
    </row>
    <row r="107" spans="1:11" ht="15" customHeight="1" x14ac:dyDescent="0.3">
      <c r="A107" s="25">
        <v>106</v>
      </c>
      <c r="B107" s="25">
        <v>1121</v>
      </c>
      <c r="C107" s="31">
        <v>42359.051736111098</v>
      </c>
      <c r="D107" s="25">
        <v>291</v>
      </c>
      <c r="E107" s="25">
        <v>0</v>
      </c>
      <c r="F107" s="25">
        <v>16</v>
      </c>
      <c r="G107" s="25">
        <v>307</v>
      </c>
      <c r="H107" s="25">
        <v>1452.09</v>
      </c>
      <c r="I107" s="25">
        <v>0</v>
      </c>
      <c r="J107" s="25">
        <v>129.91999999999999</v>
      </c>
      <c r="K107" s="25">
        <v>1582.01</v>
      </c>
    </row>
    <row r="108" spans="1:11" ht="15" customHeight="1" x14ac:dyDescent="0.3">
      <c r="A108" s="25">
        <v>107</v>
      </c>
      <c r="B108" s="25">
        <v>1121</v>
      </c>
      <c r="C108" s="31">
        <v>42389.6468634259</v>
      </c>
      <c r="D108" s="25">
        <v>200</v>
      </c>
      <c r="E108" s="25">
        <v>38</v>
      </c>
      <c r="F108" s="25">
        <v>22</v>
      </c>
      <c r="G108" s="25">
        <v>260</v>
      </c>
      <c r="H108" s="25">
        <v>998</v>
      </c>
      <c r="I108" s="25">
        <v>284.62</v>
      </c>
      <c r="J108" s="25">
        <v>178.64</v>
      </c>
      <c r="K108" s="25">
        <v>1461.26</v>
      </c>
    </row>
    <row r="109" spans="1:11" ht="15" customHeight="1" x14ac:dyDescent="0.3">
      <c r="A109" s="25">
        <v>108</v>
      </c>
      <c r="B109" s="25">
        <v>1121</v>
      </c>
      <c r="C109" s="31">
        <v>42419.754861111098</v>
      </c>
      <c r="D109" s="25">
        <v>284</v>
      </c>
      <c r="E109" s="25">
        <v>48</v>
      </c>
      <c r="F109" s="25">
        <v>7</v>
      </c>
      <c r="G109" s="25">
        <v>339</v>
      </c>
      <c r="H109" s="25">
        <v>1417.16</v>
      </c>
      <c r="I109" s="25">
        <v>359.52</v>
      </c>
      <c r="J109" s="25">
        <v>56.84</v>
      </c>
      <c r="K109" s="25">
        <v>1833.52</v>
      </c>
    </row>
    <row r="110" spans="1:11" ht="15" customHeight="1" x14ac:dyDescent="0.3">
      <c r="A110" s="25">
        <v>109</v>
      </c>
      <c r="B110" s="25">
        <v>1121</v>
      </c>
      <c r="C110" s="31">
        <v>42448.304513888899</v>
      </c>
      <c r="D110" s="25">
        <v>294</v>
      </c>
      <c r="E110" s="25">
        <v>26</v>
      </c>
      <c r="F110" s="25">
        <v>0</v>
      </c>
      <c r="G110" s="25">
        <v>320</v>
      </c>
      <c r="H110" s="25">
        <v>1467.06</v>
      </c>
      <c r="I110" s="25">
        <v>194.74</v>
      </c>
      <c r="J110" s="25">
        <v>0</v>
      </c>
      <c r="K110" s="25">
        <v>1661.8</v>
      </c>
    </row>
    <row r="111" spans="1:11" ht="15" customHeight="1" x14ac:dyDescent="0.3">
      <c r="A111" s="25">
        <v>110</v>
      </c>
      <c r="B111" s="25">
        <v>1121</v>
      </c>
      <c r="C111" s="31">
        <v>42478.6437268519</v>
      </c>
      <c r="D111" s="25">
        <v>298</v>
      </c>
      <c r="E111" s="25">
        <v>0</v>
      </c>
      <c r="F111" s="25">
        <v>21</v>
      </c>
      <c r="G111" s="25">
        <v>319</v>
      </c>
      <c r="H111" s="25">
        <v>1487.02</v>
      </c>
      <c r="I111" s="25">
        <v>0</v>
      </c>
      <c r="J111" s="25">
        <v>170.52</v>
      </c>
      <c r="K111" s="25">
        <v>1657.54</v>
      </c>
    </row>
    <row r="112" spans="1:11" ht="15" customHeight="1" x14ac:dyDescent="0.3">
      <c r="A112" s="25">
        <v>111</v>
      </c>
      <c r="B112" s="25">
        <v>1121</v>
      </c>
      <c r="C112" s="31">
        <v>42507.554212962998</v>
      </c>
      <c r="D112" s="25">
        <v>304</v>
      </c>
      <c r="E112" s="25">
        <v>40</v>
      </c>
      <c r="F112" s="25">
        <v>26</v>
      </c>
      <c r="G112" s="25">
        <v>370</v>
      </c>
      <c r="H112" s="25">
        <v>1516.96</v>
      </c>
      <c r="I112" s="25">
        <v>299.60000000000002</v>
      </c>
      <c r="J112" s="25">
        <v>211.12</v>
      </c>
      <c r="K112" s="25">
        <v>2027.68</v>
      </c>
    </row>
    <row r="113" spans="1:11" ht="15" customHeight="1" x14ac:dyDescent="0.3">
      <c r="A113" s="25">
        <v>112</v>
      </c>
      <c r="B113" s="25">
        <v>1121</v>
      </c>
      <c r="C113" s="31">
        <v>42566.149803240703</v>
      </c>
      <c r="D113" s="25">
        <v>294</v>
      </c>
      <c r="E113" s="25">
        <v>19</v>
      </c>
      <c r="F113" s="25">
        <v>13</v>
      </c>
      <c r="G113" s="25">
        <v>326</v>
      </c>
      <c r="H113" s="25">
        <v>1467.06</v>
      </c>
      <c r="I113" s="25">
        <v>142.31</v>
      </c>
      <c r="J113" s="25">
        <v>105.56</v>
      </c>
      <c r="K113" s="25">
        <v>1714.93</v>
      </c>
    </row>
    <row r="114" spans="1:11" ht="15" customHeight="1" x14ac:dyDescent="0.3">
      <c r="A114" s="25">
        <v>113</v>
      </c>
      <c r="B114" s="25">
        <v>1121</v>
      </c>
      <c r="C114" s="31">
        <v>42595.8621180556</v>
      </c>
      <c r="D114" s="25">
        <v>302</v>
      </c>
      <c r="E114" s="25">
        <v>14</v>
      </c>
      <c r="F114" s="25">
        <v>0</v>
      </c>
      <c r="G114" s="25">
        <v>316</v>
      </c>
      <c r="H114" s="25">
        <v>1506.98</v>
      </c>
      <c r="I114" s="25">
        <v>104.86</v>
      </c>
      <c r="J114" s="25">
        <v>0</v>
      </c>
      <c r="K114" s="25">
        <v>1611.84</v>
      </c>
    </row>
    <row r="115" spans="1:11" ht="15" customHeight="1" x14ac:dyDescent="0.3">
      <c r="A115" s="25">
        <v>114</v>
      </c>
      <c r="B115" s="25">
        <v>1121</v>
      </c>
      <c r="C115" s="31">
        <v>42624.972708333298</v>
      </c>
      <c r="D115" s="25">
        <v>305</v>
      </c>
      <c r="E115" s="25">
        <v>19</v>
      </c>
      <c r="F115" s="25">
        <v>0</v>
      </c>
      <c r="G115" s="25">
        <v>324</v>
      </c>
      <c r="H115" s="25">
        <v>1521.95</v>
      </c>
      <c r="I115" s="25">
        <v>142.31</v>
      </c>
      <c r="J115" s="25">
        <v>0</v>
      </c>
      <c r="K115" s="25">
        <v>1664.26</v>
      </c>
    </row>
    <row r="116" spans="1:11" ht="15" customHeight="1" x14ac:dyDescent="0.3">
      <c r="A116" s="25">
        <v>115</v>
      </c>
      <c r="B116" s="25">
        <v>1121</v>
      </c>
      <c r="C116" s="31">
        <v>42653.454525462999</v>
      </c>
      <c r="D116" s="25">
        <v>303</v>
      </c>
      <c r="E116" s="25">
        <v>30</v>
      </c>
      <c r="F116" s="25">
        <v>133</v>
      </c>
      <c r="G116" s="25">
        <v>466</v>
      </c>
      <c r="H116" s="25">
        <v>1511.97</v>
      </c>
      <c r="I116" s="25">
        <v>224.7</v>
      </c>
      <c r="J116" s="25">
        <v>1079.96</v>
      </c>
      <c r="K116" s="25">
        <v>2816.63</v>
      </c>
    </row>
    <row r="117" spans="1:11" ht="15" customHeight="1" x14ac:dyDescent="0.3">
      <c r="A117" s="25">
        <v>116</v>
      </c>
      <c r="B117" s="25">
        <v>1121</v>
      </c>
      <c r="C117" s="31">
        <v>42682.104016203702</v>
      </c>
      <c r="D117" s="25">
        <v>294</v>
      </c>
      <c r="E117" s="25">
        <v>23</v>
      </c>
      <c r="F117" s="25">
        <v>47</v>
      </c>
      <c r="G117" s="25">
        <v>364</v>
      </c>
      <c r="H117" s="25">
        <v>1467.06</v>
      </c>
      <c r="I117" s="25">
        <v>172.27</v>
      </c>
      <c r="J117" s="25">
        <v>381.64</v>
      </c>
      <c r="K117" s="25">
        <v>2020.97</v>
      </c>
    </row>
    <row r="118" spans="1:11" ht="15" customHeight="1" x14ac:dyDescent="0.3">
      <c r="A118" s="25">
        <v>117</v>
      </c>
      <c r="B118" s="25">
        <v>1121</v>
      </c>
      <c r="C118" s="31">
        <v>42711.783518518503</v>
      </c>
      <c r="D118" s="25">
        <v>321</v>
      </c>
      <c r="E118" s="25">
        <v>38</v>
      </c>
      <c r="F118" s="25">
        <v>9</v>
      </c>
      <c r="G118" s="25">
        <v>368</v>
      </c>
      <c r="H118" s="25">
        <v>1601.79</v>
      </c>
      <c r="I118" s="25">
        <v>284.62</v>
      </c>
      <c r="J118" s="25">
        <v>73.08</v>
      </c>
      <c r="K118" s="25">
        <v>1959.49</v>
      </c>
    </row>
    <row r="119" spans="1:11" ht="15" customHeight="1" x14ac:dyDescent="0.3">
      <c r="A119" s="25">
        <v>118</v>
      </c>
      <c r="B119" s="25">
        <v>1131</v>
      </c>
      <c r="C119" s="31">
        <v>42503.287615740701</v>
      </c>
      <c r="D119" s="25">
        <v>377</v>
      </c>
      <c r="E119" s="25">
        <v>8</v>
      </c>
      <c r="F119" s="25">
        <v>32</v>
      </c>
      <c r="G119" s="25">
        <v>417</v>
      </c>
      <c r="H119" s="25">
        <v>1881.23</v>
      </c>
      <c r="I119" s="25">
        <v>59.92</v>
      </c>
      <c r="J119" s="25">
        <v>259.83999999999997</v>
      </c>
      <c r="K119" s="25">
        <v>2200.9899999999998</v>
      </c>
    </row>
    <row r="120" spans="1:11" ht="15" customHeight="1" x14ac:dyDescent="0.3">
      <c r="A120" s="25">
        <v>119</v>
      </c>
      <c r="B120" s="25">
        <v>1131</v>
      </c>
      <c r="C120" s="31">
        <v>42533.520659722199</v>
      </c>
      <c r="D120" s="25">
        <v>0</v>
      </c>
      <c r="E120" s="25">
        <v>30</v>
      </c>
      <c r="F120" s="25">
        <v>23</v>
      </c>
      <c r="G120" s="25">
        <v>53</v>
      </c>
      <c r="H120" s="25">
        <v>0</v>
      </c>
      <c r="I120" s="25">
        <v>224.7</v>
      </c>
      <c r="J120" s="25">
        <v>186.76</v>
      </c>
      <c r="K120" s="25">
        <v>411.46</v>
      </c>
    </row>
    <row r="121" spans="1:11" ht="15" customHeight="1" x14ac:dyDescent="0.3">
      <c r="A121" s="25">
        <v>120</v>
      </c>
      <c r="B121" s="25">
        <v>1131</v>
      </c>
      <c r="C121" s="31">
        <v>42563.011967592603</v>
      </c>
      <c r="D121" s="25">
        <v>296</v>
      </c>
      <c r="E121" s="25">
        <v>32</v>
      </c>
      <c r="F121" s="25">
        <v>22</v>
      </c>
      <c r="G121" s="25">
        <v>350</v>
      </c>
      <c r="H121" s="25">
        <v>1477.04</v>
      </c>
      <c r="I121" s="25">
        <v>239.68</v>
      </c>
      <c r="J121" s="25">
        <v>178.64</v>
      </c>
      <c r="K121" s="25">
        <v>1895.36</v>
      </c>
    </row>
    <row r="122" spans="1:11" ht="15" customHeight="1" x14ac:dyDescent="0.3">
      <c r="A122" s="25">
        <v>121</v>
      </c>
      <c r="B122" s="25">
        <v>1131</v>
      </c>
      <c r="C122" s="31">
        <v>42592.991446759297</v>
      </c>
      <c r="D122" s="25">
        <v>273</v>
      </c>
      <c r="E122" s="25">
        <v>134</v>
      </c>
      <c r="F122" s="25">
        <v>0</v>
      </c>
      <c r="G122" s="25">
        <v>407</v>
      </c>
      <c r="H122" s="25">
        <v>1362.27</v>
      </c>
      <c r="I122" s="25">
        <v>1003.66</v>
      </c>
      <c r="J122" s="25">
        <v>0</v>
      </c>
      <c r="K122" s="25">
        <v>2365.9299999999998</v>
      </c>
    </row>
    <row r="123" spans="1:11" ht="15" customHeight="1" x14ac:dyDescent="0.3">
      <c r="A123" s="25">
        <v>122</v>
      </c>
      <c r="B123" s="25">
        <v>1131</v>
      </c>
      <c r="C123" s="31">
        <v>42622.713379629597</v>
      </c>
      <c r="D123" s="25">
        <v>310</v>
      </c>
      <c r="E123" s="25">
        <v>21</v>
      </c>
      <c r="F123" s="25">
        <v>0</v>
      </c>
      <c r="G123" s="25">
        <v>331</v>
      </c>
      <c r="H123" s="25">
        <v>1546.9</v>
      </c>
      <c r="I123" s="25">
        <v>157.29</v>
      </c>
      <c r="J123" s="25">
        <v>0</v>
      </c>
      <c r="K123" s="25">
        <v>1704.19</v>
      </c>
    </row>
    <row r="124" spans="1:11" ht="15" customHeight="1" x14ac:dyDescent="0.3">
      <c r="A124" s="25">
        <v>123</v>
      </c>
      <c r="B124" s="25">
        <v>1131</v>
      </c>
      <c r="C124" s="31">
        <v>42652.634317129603</v>
      </c>
      <c r="D124" s="25">
        <v>307</v>
      </c>
      <c r="E124" s="25">
        <v>20</v>
      </c>
      <c r="F124" s="25">
        <v>38</v>
      </c>
      <c r="G124" s="25">
        <v>365</v>
      </c>
      <c r="H124" s="25">
        <v>1531.93</v>
      </c>
      <c r="I124" s="25">
        <v>149.80000000000001</v>
      </c>
      <c r="J124" s="25">
        <v>308.56</v>
      </c>
      <c r="K124" s="25">
        <v>1990.29</v>
      </c>
    </row>
    <row r="125" spans="1:11" ht="15" customHeight="1" x14ac:dyDescent="0.3">
      <c r="A125" s="25">
        <v>124</v>
      </c>
      <c r="B125" s="25">
        <v>1131</v>
      </c>
      <c r="C125" s="31">
        <v>42681.215925925899</v>
      </c>
      <c r="D125" s="25">
        <v>0</v>
      </c>
      <c r="E125" s="25">
        <v>0</v>
      </c>
      <c r="F125" s="25">
        <v>0</v>
      </c>
      <c r="G125" s="25">
        <v>0</v>
      </c>
      <c r="H125" s="25">
        <v>0</v>
      </c>
      <c r="I125" s="25">
        <v>0</v>
      </c>
      <c r="J125" s="25">
        <v>0</v>
      </c>
      <c r="K125" s="25">
        <v>0</v>
      </c>
    </row>
    <row r="126" spans="1:11" ht="15" customHeight="1" x14ac:dyDescent="0.3">
      <c r="A126" s="25">
        <v>125</v>
      </c>
      <c r="B126" s="25">
        <v>1131</v>
      </c>
      <c r="C126" s="31">
        <v>42711.269803240699</v>
      </c>
      <c r="D126" s="25">
        <v>303</v>
      </c>
      <c r="E126" s="25">
        <v>28</v>
      </c>
      <c r="F126" s="25">
        <v>0</v>
      </c>
      <c r="G126" s="25">
        <v>331</v>
      </c>
      <c r="H126" s="25">
        <v>1511.97</v>
      </c>
      <c r="I126" s="25">
        <v>209.72</v>
      </c>
      <c r="J126" s="25">
        <v>0</v>
      </c>
      <c r="K126" s="25">
        <v>1721.69</v>
      </c>
    </row>
    <row r="127" spans="1:11" ht="15" customHeight="1" x14ac:dyDescent="0.3">
      <c r="A127" s="25">
        <v>126</v>
      </c>
      <c r="B127" s="25">
        <v>1141</v>
      </c>
      <c r="C127" s="31">
        <v>42637.149502314802</v>
      </c>
      <c r="D127" s="25">
        <v>193</v>
      </c>
      <c r="E127" s="25">
        <v>0</v>
      </c>
      <c r="F127" s="25">
        <v>0</v>
      </c>
      <c r="G127" s="25">
        <v>193</v>
      </c>
      <c r="H127" s="25">
        <v>963.07</v>
      </c>
      <c r="I127" s="25">
        <v>0</v>
      </c>
      <c r="J127" s="25">
        <v>0</v>
      </c>
      <c r="K127" s="25">
        <v>963.07</v>
      </c>
    </row>
    <row r="128" spans="1:11" ht="15" customHeight="1" x14ac:dyDescent="0.3">
      <c r="A128" s="25">
        <v>127</v>
      </c>
      <c r="B128" s="25">
        <v>1141</v>
      </c>
      <c r="C128" s="31">
        <v>42666.853611111103</v>
      </c>
      <c r="D128" s="25">
        <v>174</v>
      </c>
      <c r="E128" s="25">
        <v>0</v>
      </c>
      <c r="F128" s="25">
        <v>34</v>
      </c>
      <c r="G128" s="25">
        <v>208</v>
      </c>
      <c r="H128" s="25">
        <v>868.26</v>
      </c>
      <c r="I128" s="25">
        <v>0</v>
      </c>
      <c r="J128" s="25">
        <v>276.08</v>
      </c>
      <c r="K128" s="25">
        <v>1144.3399999999999</v>
      </c>
    </row>
    <row r="129" spans="1:11" ht="15" customHeight="1" x14ac:dyDescent="0.3">
      <c r="A129" s="25">
        <v>128</v>
      </c>
      <c r="B129" s="25">
        <v>1141</v>
      </c>
      <c r="C129" s="31">
        <v>42696.869317129604</v>
      </c>
      <c r="D129" s="25">
        <v>150</v>
      </c>
      <c r="E129" s="25">
        <v>0</v>
      </c>
      <c r="F129" s="25">
        <v>7</v>
      </c>
      <c r="G129" s="25">
        <v>157</v>
      </c>
      <c r="H129" s="25">
        <v>748.5</v>
      </c>
      <c r="I129" s="25">
        <v>0</v>
      </c>
      <c r="J129" s="25">
        <v>56.84</v>
      </c>
      <c r="K129" s="25">
        <v>805.34</v>
      </c>
    </row>
    <row r="130" spans="1:11" ht="15" customHeight="1" x14ac:dyDescent="0.3">
      <c r="A130" s="25">
        <v>129</v>
      </c>
      <c r="B130" s="25">
        <v>1141</v>
      </c>
      <c r="C130" s="31">
        <v>42725.661782407398</v>
      </c>
      <c r="D130" s="25">
        <v>143</v>
      </c>
      <c r="E130" s="25">
        <v>1045</v>
      </c>
      <c r="F130" s="25">
        <v>2157</v>
      </c>
      <c r="G130" s="25">
        <v>3345</v>
      </c>
      <c r="H130" s="25">
        <v>713.57</v>
      </c>
      <c r="I130" s="25">
        <v>7827.05</v>
      </c>
      <c r="J130" s="25">
        <v>17514.84</v>
      </c>
      <c r="K130" s="25">
        <v>26055.46</v>
      </c>
    </row>
    <row r="131" spans="1:11" ht="15" customHeight="1" x14ac:dyDescent="0.3">
      <c r="A131" s="25">
        <v>130</v>
      </c>
      <c r="B131" s="25">
        <v>1151</v>
      </c>
      <c r="C131" s="31">
        <v>42734.210254629601</v>
      </c>
      <c r="D131" s="25">
        <v>503</v>
      </c>
      <c r="E131" s="25">
        <v>0</v>
      </c>
      <c r="F131" s="25">
        <v>56</v>
      </c>
      <c r="G131" s="25">
        <v>559</v>
      </c>
      <c r="H131" s="25">
        <v>2509.9699999999998</v>
      </c>
      <c r="I131" s="25">
        <v>0</v>
      </c>
      <c r="J131" s="25">
        <v>454.72</v>
      </c>
      <c r="K131" s="25">
        <v>2964.69</v>
      </c>
    </row>
    <row r="132" spans="1:11" ht="15" customHeight="1" x14ac:dyDescent="0.3">
      <c r="A132" s="25">
        <v>131</v>
      </c>
      <c r="B132" s="25">
        <v>1161</v>
      </c>
      <c r="C132" s="31">
        <v>42435.1260763889</v>
      </c>
      <c r="D132" s="25">
        <v>366</v>
      </c>
      <c r="E132" s="25">
        <v>35</v>
      </c>
      <c r="F132" s="25">
        <v>13</v>
      </c>
      <c r="G132" s="25">
        <v>414</v>
      </c>
      <c r="H132" s="25">
        <v>1826.34</v>
      </c>
      <c r="I132" s="25">
        <v>262.14999999999998</v>
      </c>
      <c r="J132" s="25">
        <v>105.56</v>
      </c>
      <c r="K132" s="25">
        <v>2194.0500000000002</v>
      </c>
    </row>
    <row r="133" spans="1:11" ht="15" customHeight="1" x14ac:dyDescent="0.3">
      <c r="A133" s="25">
        <v>132</v>
      </c>
      <c r="B133" s="25">
        <v>1161</v>
      </c>
      <c r="C133" s="31">
        <v>42465.918935185196</v>
      </c>
      <c r="D133" s="25">
        <v>518</v>
      </c>
      <c r="E133" s="25">
        <v>10</v>
      </c>
      <c r="F133" s="25">
        <v>8</v>
      </c>
      <c r="G133" s="25">
        <v>536</v>
      </c>
      <c r="H133" s="25">
        <v>2584.8200000000002</v>
      </c>
      <c r="I133" s="25">
        <v>74.900000000000006</v>
      </c>
      <c r="J133" s="25">
        <v>64.959999999999994</v>
      </c>
      <c r="K133" s="25">
        <v>2724.68</v>
      </c>
    </row>
    <row r="134" spans="1:11" ht="15" customHeight="1" x14ac:dyDescent="0.3">
      <c r="A134" s="25">
        <v>133</v>
      </c>
      <c r="B134" s="25">
        <v>1161</v>
      </c>
      <c r="C134" s="31">
        <v>42495.419513888897</v>
      </c>
      <c r="D134" s="25">
        <v>495</v>
      </c>
      <c r="E134" s="25">
        <v>37</v>
      </c>
      <c r="F134" s="25">
        <v>0</v>
      </c>
      <c r="G134" s="25">
        <v>532</v>
      </c>
      <c r="H134" s="25">
        <v>2470.0500000000002</v>
      </c>
      <c r="I134" s="25">
        <v>277.13</v>
      </c>
      <c r="J134" s="25">
        <v>0</v>
      </c>
      <c r="K134" s="25">
        <v>2747.18</v>
      </c>
    </row>
    <row r="135" spans="1:11" ht="15" customHeight="1" x14ac:dyDescent="0.3">
      <c r="A135" s="25">
        <v>134</v>
      </c>
      <c r="B135" s="25">
        <v>1161</v>
      </c>
      <c r="C135" s="31">
        <v>42525.389398148203</v>
      </c>
      <c r="D135" s="25">
        <v>497</v>
      </c>
      <c r="E135" s="25">
        <v>99</v>
      </c>
      <c r="F135" s="25">
        <v>22</v>
      </c>
      <c r="G135" s="25">
        <v>618</v>
      </c>
      <c r="H135" s="25">
        <v>2480.0300000000002</v>
      </c>
      <c r="I135" s="25">
        <v>741.51</v>
      </c>
      <c r="J135" s="25">
        <v>178.64</v>
      </c>
      <c r="K135" s="25">
        <v>3400.18</v>
      </c>
    </row>
    <row r="136" spans="1:11" ht="15" customHeight="1" x14ac:dyDescent="0.3">
      <c r="A136" s="25">
        <v>135</v>
      </c>
      <c r="B136" s="25">
        <v>1161</v>
      </c>
      <c r="C136" s="31">
        <v>42554.445011574098</v>
      </c>
      <c r="D136" s="25">
        <v>511</v>
      </c>
      <c r="E136" s="25">
        <v>0</v>
      </c>
      <c r="F136" s="25">
        <v>13</v>
      </c>
      <c r="G136" s="25">
        <v>524</v>
      </c>
      <c r="H136" s="25">
        <v>2549.89</v>
      </c>
      <c r="I136" s="25">
        <v>0</v>
      </c>
      <c r="J136" s="25">
        <v>105.56</v>
      </c>
      <c r="K136" s="25">
        <v>2655.45</v>
      </c>
    </row>
    <row r="137" spans="1:11" ht="15" customHeight="1" x14ac:dyDescent="0.3">
      <c r="A137" s="25">
        <v>136</v>
      </c>
      <c r="B137" s="25">
        <v>1161</v>
      </c>
      <c r="C137" s="31">
        <v>42583.746053240699</v>
      </c>
      <c r="D137" s="25">
        <v>495</v>
      </c>
      <c r="E137" s="25">
        <v>0</v>
      </c>
      <c r="F137" s="25">
        <v>28</v>
      </c>
      <c r="G137" s="25">
        <v>523</v>
      </c>
      <c r="H137" s="25">
        <v>2470.0500000000002</v>
      </c>
      <c r="I137" s="25">
        <v>0</v>
      </c>
      <c r="J137" s="25">
        <v>227.36</v>
      </c>
      <c r="K137" s="25">
        <v>2697.41</v>
      </c>
    </row>
    <row r="138" spans="1:11" ht="15" customHeight="1" x14ac:dyDescent="0.3">
      <c r="A138" s="25">
        <v>137</v>
      </c>
      <c r="B138" s="25">
        <v>1161</v>
      </c>
      <c r="C138" s="31">
        <v>42613.139166666697</v>
      </c>
      <c r="D138" s="25">
        <v>458</v>
      </c>
      <c r="E138" s="25">
        <v>2</v>
      </c>
      <c r="F138" s="25">
        <v>27</v>
      </c>
      <c r="G138" s="25">
        <v>487</v>
      </c>
      <c r="H138" s="25">
        <v>2285.42</v>
      </c>
      <c r="I138" s="25">
        <v>14.98</v>
      </c>
      <c r="J138" s="25">
        <v>219.24</v>
      </c>
      <c r="K138" s="25">
        <v>2519.64</v>
      </c>
    </row>
    <row r="139" spans="1:11" ht="15" customHeight="1" x14ac:dyDescent="0.3">
      <c r="A139" s="25">
        <v>138</v>
      </c>
      <c r="B139" s="25">
        <v>1161</v>
      </c>
      <c r="C139" s="31">
        <v>42642.331006944398</v>
      </c>
      <c r="D139" s="25">
        <v>423</v>
      </c>
      <c r="E139" s="25">
        <v>10</v>
      </c>
      <c r="F139" s="25">
        <v>21</v>
      </c>
      <c r="G139" s="25">
        <v>454</v>
      </c>
      <c r="H139" s="25">
        <v>2110.77</v>
      </c>
      <c r="I139" s="25">
        <v>74.900000000000006</v>
      </c>
      <c r="J139" s="25">
        <v>170.52</v>
      </c>
      <c r="K139" s="25">
        <v>2356.19</v>
      </c>
    </row>
    <row r="140" spans="1:11" ht="15" customHeight="1" x14ac:dyDescent="0.3">
      <c r="A140" s="25">
        <v>139</v>
      </c>
      <c r="B140" s="25">
        <v>1161</v>
      </c>
      <c r="C140" s="31">
        <v>42671.314988425896</v>
      </c>
      <c r="D140" s="25">
        <v>501</v>
      </c>
      <c r="E140" s="25">
        <v>7</v>
      </c>
      <c r="F140" s="25">
        <v>0</v>
      </c>
      <c r="G140" s="25">
        <v>508</v>
      </c>
      <c r="H140" s="25">
        <v>2499.9899999999998</v>
      </c>
      <c r="I140" s="25">
        <v>52.43</v>
      </c>
      <c r="J140" s="25">
        <v>0</v>
      </c>
      <c r="K140" s="25">
        <v>2552.42</v>
      </c>
    </row>
    <row r="141" spans="1:11" ht="15" customHeight="1" x14ac:dyDescent="0.3">
      <c r="A141" s="25">
        <v>140</v>
      </c>
      <c r="B141" s="25">
        <v>1161</v>
      </c>
      <c r="C141" s="31">
        <v>42700.5398263889</v>
      </c>
      <c r="D141" s="25">
        <v>427</v>
      </c>
      <c r="E141" s="25">
        <v>16</v>
      </c>
      <c r="F141" s="25">
        <v>16</v>
      </c>
      <c r="G141" s="25">
        <v>459</v>
      </c>
      <c r="H141" s="25">
        <v>2130.73</v>
      </c>
      <c r="I141" s="25">
        <v>119.84</v>
      </c>
      <c r="J141" s="25">
        <v>129.91999999999999</v>
      </c>
      <c r="K141" s="25">
        <v>2380.4899999999998</v>
      </c>
    </row>
    <row r="142" spans="1:11" ht="15" customHeight="1" x14ac:dyDescent="0.3">
      <c r="A142" s="25">
        <v>141</v>
      </c>
      <c r="B142" s="25">
        <v>1161</v>
      </c>
      <c r="C142" s="31">
        <v>42729.856539351902</v>
      </c>
      <c r="D142" s="25">
        <v>509</v>
      </c>
      <c r="E142" s="25">
        <v>7</v>
      </c>
      <c r="F142" s="25">
        <v>6</v>
      </c>
      <c r="G142" s="25">
        <v>522</v>
      </c>
      <c r="H142" s="25">
        <v>2539.91</v>
      </c>
      <c r="I142" s="25">
        <v>52.43</v>
      </c>
      <c r="J142" s="25">
        <v>48.72</v>
      </c>
      <c r="K142" s="25">
        <v>2641.06</v>
      </c>
    </row>
    <row r="143" spans="1:11" ht="15" customHeight="1" x14ac:dyDescent="0.3">
      <c r="A143" s="25">
        <v>142</v>
      </c>
      <c r="B143" s="25">
        <v>1171</v>
      </c>
      <c r="C143" s="31">
        <v>42606.8618981482</v>
      </c>
      <c r="D143" s="25">
        <v>332</v>
      </c>
      <c r="E143" s="25">
        <v>32</v>
      </c>
      <c r="F143" s="25">
        <v>13</v>
      </c>
      <c r="G143" s="25">
        <v>377</v>
      </c>
      <c r="H143" s="25">
        <v>1656.68</v>
      </c>
      <c r="I143" s="25">
        <v>239.68</v>
      </c>
      <c r="J143" s="25">
        <v>105.56</v>
      </c>
      <c r="K143" s="25">
        <v>2001.92</v>
      </c>
    </row>
    <row r="144" spans="1:11" ht="15" customHeight="1" x14ac:dyDescent="0.3">
      <c r="A144" s="25">
        <v>143</v>
      </c>
      <c r="B144" s="25">
        <v>1171</v>
      </c>
      <c r="C144" s="31">
        <v>42636.150034722203</v>
      </c>
      <c r="D144" s="25">
        <v>298</v>
      </c>
      <c r="E144" s="25">
        <v>0</v>
      </c>
      <c r="F144" s="25">
        <v>66</v>
      </c>
      <c r="G144" s="25">
        <v>364</v>
      </c>
      <c r="H144" s="25">
        <v>1487.02</v>
      </c>
      <c r="I144" s="25">
        <v>0</v>
      </c>
      <c r="J144" s="25">
        <v>535.91999999999996</v>
      </c>
      <c r="K144" s="25">
        <v>2022.94</v>
      </c>
    </row>
    <row r="145" spans="1:11" ht="15" customHeight="1" x14ac:dyDescent="0.3">
      <c r="A145" s="25">
        <v>144</v>
      </c>
      <c r="B145" s="25">
        <v>1171</v>
      </c>
      <c r="C145" s="31">
        <v>42665.743506944498</v>
      </c>
      <c r="D145" s="25">
        <v>288</v>
      </c>
      <c r="E145" s="25">
        <v>22</v>
      </c>
      <c r="F145" s="25">
        <v>26</v>
      </c>
      <c r="G145" s="25">
        <v>336</v>
      </c>
      <c r="H145" s="25">
        <v>1437.12</v>
      </c>
      <c r="I145" s="25">
        <v>164.78</v>
      </c>
      <c r="J145" s="25">
        <v>211.12</v>
      </c>
      <c r="K145" s="25">
        <v>1813.02</v>
      </c>
    </row>
    <row r="146" spans="1:11" ht="15" customHeight="1" x14ac:dyDescent="0.3">
      <c r="A146" s="25">
        <v>145</v>
      </c>
      <c r="B146" s="25">
        <v>1171</v>
      </c>
      <c r="C146" s="31">
        <v>42694.159652777802</v>
      </c>
      <c r="D146" s="25">
        <v>271</v>
      </c>
      <c r="E146" s="25">
        <v>29</v>
      </c>
      <c r="F146" s="25">
        <v>26</v>
      </c>
      <c r="G146" s="25">
        <v>326</v>
      </c>
      <c r="H146" s="25">
        <v>1352.29</v>
      </c>
      <c r="I146" s="25">
        <v>217.21</v>
      </c>
      <c r="J146" s="25">
        <v>211.12</v>
      </c>
      <c r="K146" s="25">
        <v>1780.62</v>
      </c>
    </row>
    <row r="147" spans="1:11" ht="15" customHeight="1" x14ac:dyDescent="0.3">
      <c r="A147" s="25">
        <v>146</v>
      </c>
      <c r="B147" s="25">
        <v>1171</v>
      </c>
      <c r="C147" s="31">
        <v>42724.756261574097</v>
      </c>
      <c r="D147" s="25">
        <v>257</v>
      </c>
      <c r="E147" s="25">
        <v>34</v>
      </c>
      <c r="F147" s="25">
        <v>63</v>
      </c>
      <c r="G147" s="25">
        <v>354</v>
      </c>
      <c r="H147" s="25">
        <v>1282.43</v>
      </c>
      <c r="I147" s="25">
        <v>254.66</v>
      </c>
      <c r="J147" s="25">
        <v>511.56</v>
      </c>
      <c r="K147" s="25">
        <v>2048.65</v>
      </c>
    </row>
    <row r="148" spans="1:11" ht="15" customHeight="1" x14ac:dyDescent="0.3">
      <c r="A148" s="25">
        <v>147</v>
      </c>
      <c r="B148" s="25">
        <v>1181</v>
      </c>
      <c r="C148" s="31">
        <v>41625.960381944496</v>
      </c>
      <c r="D148" s="25">
        <v>339</v>
      </c>
      <c r="E148" s="25">
        <v>0</v>
      </c>
      <c r="F148" s="25">
        <v>0</v>
      </c>
      <c r="G148" s="25">
        <v>339</v>
      </c>
      <c r="H148" s="25">
        <v>1691.61</v>
      </c>
      <c r="I148" s="25">
        <v>0</v>
      </c>
      <c r="J148" s="25">
        <v>0</v>
      </c>
      <c r="K148" s="25">
        <v>1691.61</v>
      </c>
    </row>
    <row r="149" spans="1:11" ht="15" customHeight="1" x14ac:dyDescent="0.3">
      <c r="A149" s="25">
        <v>148</v>
      </c>
      <c r="B149" s="25">
        <v>1181</v>
      </c>
      <c r="C149" s="31">
        <v>41655.528877314799</v>
      </c>
      <c r="D149" s="25">
        <v>511</v>
      </c>
      <c r="E149" s="25">
        <v>1</v>
      </c>
      <c r="F149" s="25">
        <v>27</v>
      </c>
      <c r="G149" s="25">
        <v>539</v>
      </c>
      <c r="H149" s="25">
        <v>2549.89</v>
      </c>
      <c r="I149" s="25">
        <v>7.49</v>
      </c>
      <c r="J149" s="25">
        <v>219.24</v>
      </c>
      <c r="K149" s="25">
        <v>2776.62</v>
      </c>
    </row>
    <row r="150" spans="1:11" ht="15" customHeight="1" x14ac:dyDescent="0.3">
      <c r="A150" s="25">
        <v>149</v>
      </c>
      <c r="B150" s="25">
        <v>1181</v>
      </c>
      <c r="C150" s="31">
        <v>41684.358900462998</v>
      </c>
      <c r="D150" s="25">
        <v>487</v>
      </c>
      <c r="E150" s="25">
        <v>3</v>
      </c>
      <c r="F150" s="25">
        <v>19</v>
      </c>
      <c r="G150" s="25">
        <v>509</v>
      </c>
      <c r="H150" s="25">
        <v>2430.13</v>
      </c>
      <c r="I150" s="25">
        <v>22.47</v>
      </c>
      <c r="J150" s="25">
        <v>154.28</v>
      </c>
      <c r="K150" s="25">
        <v>2606.88</v>
      </c>
    </row>
    <row r="151" spans="1:11" ht="15" customHeight="1" x14ac:dyDescent="0.3">
      <c r="A151" s="25">
        <v>150</v>
      </c>
      <c r="B151" s="25">
        <v>1181</v>
      </c>
      <c r="C151" s="31">
        <v>41714.204363425903</v>
      </c>
      <c r="D151" s="25">
        <v>481</v>
      </c>
      <c r="E151" s="25">
        <v>14</v>
      </c>
      <c r="F151" s="25">
        <v>15</v>
      </c>
      <c r="G151" s="25">
        <v>510</v>
      </c>
      <c r="H151" s="25">
        <v>2400.19</v>
      </c>
      <c r="I151" s="25">
        <v>104.86</v>
      </c>
      <c r="J151" s="25">
        <v>121.8</v>
      </c>
      <c r="K151" s="25">
        <v>2626.85</v>
      </c>
    </row>
    <row r="152" spans="1:11" ht="15" customHeight="1" x14ac:dyDescent="0.3">
      <c r="A152" s="25">
        <v>151</v>
      </c>
      <c r="B152" s="25">
        <v>1181</v>
      </c>
      <c r="C152" s="31">
        <v>41743.576759259297</v>
      </c>
      <c r="D152" s="25">
        <v>505</v>
      </c>
      <c r="E152" s="25">
        <v>0</v>
      </c>
      <c r="F152" s="25">
        <v>99</v>
      </c>
      <c r="G152" s="25">
        <v>604</v>
      </c>
      <c r="H152" s="25">
        <v>2519.9499999999998</v>
      </c>
      <c r="I152" s="25">
        <v>0</v>
      </c>
      <c r="J152" s="25">
        <v>803.88</v>
      </c>
      <c r="K152" s="25">
        <v>3323.83</v>
      </c>
    </row>
    <row r="153" spans="1:11" ht="15" customHeight="1" x14ac:dyDescent="0.3">
      <c r="A153" s="25">
        <v>152</v>
      </c>
      <c r="B153" s="25">
        <v>1181</v>
      </c>
      <c r="C153" s="31">
        <v>41773.226041666698</v>
      </c>
      <c r="D153" s="25">
        <v>504</v>
      </c>
      <c r="E153" s="25">
        <v>54</v>
      </c>
      <c r="F153" s="25">
        <v>0</v>
      </c>
      <c r="G153" s="25">
        <v>558</v>
      </c>
      <c r="H153" s="25">
        <v>2514.96</v>
      </c>
      <c r="I153" s="25">
        <v>404.46</v>
      </c>
      <c r="J153" s="25">
        <v>0</v>
      </c>
      <c r="K153" s="25">
        <v>2919.42</v>
      </c>
    </row>
    <row r="154" spans="1:11" ht="15" customHeight="1" x14ac:dyDescent="0.3">
      <c r="A154" s="25">
        <v>153</v>
      </c>
      <c r="B154" s="25">
        <v>1181</v>
      </c>
      <c r="C154" s="31">
        <v>41803.4058449074</v>
      </c>
      <c r="D154" s="25">
        <v>510</v>
      </c>
      <c r="E154" s="25">
        <v>7</v>
      </c>
      <c r="F154" s="25">
        <v>0</v>
      </c>
      <c r="G154" s="25">
        <v>517</v>
      </c>
      <c r="H154" s="25">
        <v>2544.9</v>
      </c>
      <c r="I154" s="25">
        <v>52.43</v>
      </c>
      <c r="J154" s="25">
        <v>0</v>
      </c>
      <c r="K154" s="25">
        <v>2597.33</v>
      </c>
    </row>
    <row r="155" spans="1:11" ht="15" customHeight="1" x14ac:dyDescent="0.3">
      <c r="A155" s="25">
        <v>154</v>
      </c>
      <c r="B155" s="25">
        <v>1181</v>
      </c>
      <c r="C155" s="31">
        <v>41833.6500115741</v>
      </c>
      <c r="D155" s="25">
        <v>493</v>
      </c>
      <c r="E155" s="25">
        <v>0</v>
      </c>
      <c r="F155" s="25">
        <v>0</v>
      </c>
      <c r="G155" s="25">
        <v>493</v>
      </c>
      <c r="H155" s="25">
        <v>2460.0700000000002</v>
      </c>
      <c r="I155" s="25">
        <v>0</v>
      </c>
      <c r="J155" s="25">
        <v>0</v>
      </c>
      <c r="K155" s="25">
        <v>2460.0700000000002</v>
      </c>
    </row>
    <row r="156" spans="1:11" ht="15" customHeight="1" x14ac:dyDescent="0.3">
      <c r="A156" s="25">
        <v>155</v>
      </c>
      <c r="B156" s="25">
        <v>1181</v>
      </c>
      <c r="C156" s="31">
        <v>41863.203715277799</v>
      </c>
      <c r="D156" s="25">
        <v>493</v>
      </c>
      <c r="E156" s="25">
        <v>0</v>
      </c>
      <c r="F156" s="25">
        <v>18</v>
      </c>
      <c r="G156" s="25">
        <v>511</v>
      </c>
      <c r="H156" s="25">
        <v>2460.0700000000002</v>
      </c>
      <c r="I156" s="25">
        <v>0</v>
      </c>
      <c r="J156" s="25">
        <v>146.16</v>
      </c>
      <c r="K156" s="25">
        <v>2606.23</v>
      </c>
    </row>
    <row r="157" spans="1:11" ht="15" customHeight="1" x14ac:dyDescent="0.3">
      <c r="A157" s="25">
        <v>156</v>
      </c>
      <c r="B157" s="25">
        <v>1181</v>
      </c>
      <c r="C157" s="31">
        <v>41892.800115740698</v>
      </c>
      <c r="D157" s="25">
        <v>501</v>
      </c>
      <c r="E157" s="25">
        <v>19</v>
      </c>
      <c r="F157" s="25">
        <v>0</v>
      </c>
      <c r="G157" s="25">
        <v>520</v>
      </c>
      <c r="H157" s="25">
        <v>2499.9899999999998</v>
      </c>
      <c r="I157" s="25">
        <v>142.31</v>
      </c>
      <c r="J157" s="25">
        <v>0</v>
      </c>
      <c r="K157" s="25">
        <v>2642.3</v>
      </c>
    </row>
    <row r="158" spans="1:11" ht="15" customHeight="1" x14ac:dyDescent="0.3">
      <c r="A158" s="25">
        <v>157</v>
      </c>
      <c r="B158" s="25">
        <v>1181</v>
      </c>
      <c r="C158" s="31">
        <v>41922.592685185198</v>
      </c>
      <c r="D158" s="25">
        <v>498</v>
      </c>
      <c r="E158" s="25">
        <v>46</v>
      </c>
      <c r="F158" s="25">
        <v>22</v>
      </c>
      <c r="G158" s="25">
        <v>566</v>
      </c>
      <c r="H158" s="25">
        <v>2485.02</v>
      </c>
      <c r="I158" s="25">
        <v>344.54</v>
      </c>
      <c r="J158" s="25">
        <v>178.64</v>
      </c>
      <c r="K158" s="25">
        <v>3008.2</v>
      </c>
    </row>
    <row r="159" spans="1:11" ht="15" customHeight="1" x14ac:dyDescent="0.3">
      <c r="A159" s="25">
        <v>158</v>
      </c>
      <c r="B159" s="25">
        <v>1181</v>
      </c>
      <c r="C159" s="31">
        <v>41952.918935185196</v>
      </c>
      <c r="D159" s="25">
        <v>706</v>
      </c>
      <c r="E159" s="25">
        <v>13</v>
      </c>
      <c r="F159" s="25">
        <v>3</v>
      </c>
      <c r="G159" s="25">
        <v>722</v>
      </c>
      <c r="H159" s="25">
        <v>3522.94</v>
      </c>
      <c r="I159" s="25">
        <v>97.37</v>
      </c>
      <c r="J159" s="25">
        <v>24.36</v>
      </c>
      <c r="K159" s="25">
        <v>3644.67</v>
      </c>
    </row>
    <row r="160" spans="1:11" ht="15" customHeight="1" x14ac:dyDescent="0.3">
      <c r="A160" s="25">
        <v>159</v>
      </c>
      <c r="B160" s="25">
        <v>1181</v>
      </c>
      <c r="C160" s="31">
        <v>41982.532476851899</v>
      </c>
      <c r="D160" s="25">
        <v>476</v>
      </c>
      <c r="E160" s="25">
        <v>0</v>
      </c>
      <c r="F160" s="25">
        <v>4</v>
      </c>
      <c r="G160" s="25">
        <v>480</v>
      </c>
      <c r="H160" s="25">
        <v>2375.2399999999998</v>
      </c>
      <c r="I160" s="25">
        <v>0</v>
      </c>
      <c r="J160" s="25">
        <v>32.479999999999997</v>
      </c>
      <c r="K160" s="25">
        <v>2407.7199999999998</v>
      </c>
    </row>
    <row r="161" spans="1:11" ht="15" customHeight="1" x14ac:dyDescent="0.3">
      <c r="A161" s="25">
        <v>160</v>
      </c>
      <c r="B161" s="25">
        <v>1181</v>
      </c>
      <c r="C161" s="31">
        <v>42012.308113425897</v>
      </c>
      <c r="D161" s="25">
        <v>476</v>
      </c>
      <c r="E161" s="25">
        <v>0</v>
      </c>
      <c r="F161" s="25">
        <v>2</v>
      </c>
      <c r="G161" s="25">
        <v>478</v>
      </c>
      <c r="H161" s="25">
        <v>2375.2399999999998</v>
      </c>
      <c r="I161" s="25">
        <v>0</v>
      </c>
      <c r="J161" s="25">
        <v>16.239999999999998</v>
      </c>
      <c r="K161" s="25">
        <v>2391.48</v>
      </c>
    </row>
    <row r="162" spans="1:11" ht="15" customHeight="1" x14ac:dyDescent="0.3">
      <c r="A162" s="25">
        <v>161</v>
      </c>
      <c r="B162" s="25">
        <v>1181</v>
      </c>
      <c r="C162" s="31">
        <v>42041.5623611111</v>
      </c>
      <c r="D162" s="25">
        <v>510</v>
      </c>
      <c r="E162" s="25">
        <v>2</v>
      </c>
      <c r="F162" s="25">
        <v>12</v>
      </c>
      <c r="G162" s="25">
        <v>524</v>
      </c>
      <c r="H162" s="25">
        <v>2544.9</v>
      </c>
      <c r="I162" s="25">
        <v>14.98</v>
      </c>
      <c r="J162" s="25">
        <v>97.44</v>
      </c>
      <c r="K162" s="25">
        <v>2657.32</v>
      </c>
    </row>
    <row r="163" spans="1:11" ht="15" customHeight="1" x14ac:dyDescent="0.3">
      <c r="A163" s="25">
        <v>162</v>
      </c>
      <c r="B163" s="25">
        <v>1181</v>
      </c>
      <c r="C163" s="31">
        <v>42071.253923611097</v>
      </c>
      <c r="D163" s="25">
        <v>484</v>
      </c>
      <c r="E163" s="25">
        <v>0</v>
      </c>
      <c r="F163" s="25">
        <v>35</v>
      </c>
      <c r="G163" s="25">
        <v>519</v>
      </c>
      <c r="H163" s="25">
        <v>2415.16</v>
      </c>
      <c r="I163" s="25">
        <v>0</v>
      </c>
      <c r="J163" s="25">
        <v>284.2</v>
      </c>
      <c r="K163" s="25">
        <v>2699.36</v>
      </c>
    </row>
    <row r="164" spans="1:11" ht="15" customHeight="1" x14ac:dyDescent="0.3">
      <c r="A164" s="25">
        <v>163</v>
      </c>
      <c r="B164" s="25">
        <v>1181</v>
      </c>
      <c r="C164" s="31">
        <v>42100.135092592602</v>
      </c>
      <c r="D164" s="25">
        <v>489</v>
      </c>
      <c r="E164" s="25">
        <v>1</v>
      </c>
      <c r="F164" s="25">
        <v>9</v>
      </c>
      <c r="G164" s="25">
        <v>499</v>
      </c>
      <c r="H164" s="25">
        <v>2440.11</v>
      </c>
      <c r="I164" s="25">
        <v>7.49</v>
      </c>
      <c r="J164" s="25">
        <v>73.08</v>
      </c>
      <c r="K164" s="25">
        <v>2520.6799999999998</v>
      </c>
    </row>
    <row r="165" spans="1:11" ht="15" customHeight="1" x14ac:dyDescent="0.3">
      <c r="A165" s="25">
        <v>164</v>
      </c>
      <c r="B165" s="25">
        <v>1181</v>
      </c>
      <c r="C165" s="31">
        <v>42130.573564814797</v>
      </c>
      <c r="D165" s="25">
        <v>508</v>
      </c>
      <c r="E165" s="25">
        <v>21</v>
      </c>
      <c r="F165" s="25">
        <v>0</v>
      </c>
      <c r="G165" s="25">
        <v>529</v>
      </c>
      <c r="H165" s="25">
        <v>2534.92</v>
      </c>
      <c r="I165" s="25">
        <v>157.29</v>
      </c>
      <c r="J165" s="25">
        <v>0</v>
      </c>
      <c r="K165" s="25">
        <v>2692.21</v>
      </c>
    </row>
    <row r="166" spans="1:11" ht="15" customHeight="1" x14ac:dyDescent="0.3">
      <c r="A166" s="25">
        <v>165</v>
      </c>
      <c r="B166" s="25">
        <v>1181</v>
      </c>
      <c r="C166" s="31">
        <v>42160.7327083333</v>
      </c>
      <c r="D166" s="25">
        <v>511</v>
      </c>
      <c r="E166" s="25">
        <v>11</v>
      </c>
      <c r="F166" s="25">
        <v>0</v>
      </c>
      <c r="G166" s="25">
        <v>522</v>
      </c>
      <c r="H166" s="25">
        <v>2549.89</v>
      </c>
      <c r="I166" s="25">
        <v>82.39</v>
      </c>
      <c r="J166" s="25">
        <v>0</v>
      </c>
      <c r="K166" s="25">
        <v>2632.28</v>
      </c>
    </row>
    <row r="167" spans="1:11" ht="15" customHeight="1" x14ac:dyDescent="0.3">
      <c r="A167" s="25">
        <v>166</v>
      </c>
      <c r="B167" s="25">
        <v>1181</v>
      </c>
      <c r="C167" s="31">
        <v>42189.874293981498</v>
      </c>
      <c r="D167" s="25">
        <v>491</v>
      </c>
      <c r="E167" s="25">
        <v>0</v>
      </c>
      <c r="F167" s="25">
        <v>0</v>
      </c>
      <c r="G167" s="25">
        <v>491</v>
      </c>
      <c r="H167" s="25">
        <v>2450.09</v>
      </c>
      <c r="I167" s="25">
        <v>0</v>
      </c>
      <c r="J167" s="25">
        <v>0</v>
      </c>
      <c r="K167" s="25">
        <v>2450.09</v>
      </c>
    </row>
    <row r="168" spans="1:11" ht="15" customHeight="1" x14ac:dyDescent="0.3">
      <c r="A168" s="25">
        <v>167</v>
      </c>
      <c r="B168" s="25">
        <v>1181</v>
      </c>
      <c r="C168" s="31">
        <v>42219.751400462999</v>
      </c>
      <c r="D168" s="25">
        <v>500</v>
      </c>
      <c r="E168" s="25">
        <v>0</v>
      </c>
      <c r="F168" s="25">
        <v>8</v>
      </c>
      <c r="G168" s="25">
        <v>508</v>
      </c>
      <c r="H168" s="25">
        <v>2495</v>
      </c>
      <c r="I168" s="25">
        <v>0</v>
      </c>
      <c r="J168" s="25">
        <v>64.959999999999994</v>
      </c>
      <c r="K168" s="25">
        <v>2559.96</v>
      </c>
    </row>
    <row r="169" spans="1:11" ht="15" customHeight="1" x14ac:dyDescent="0.3">
      <c r="A169" s="25">
        <v>168</v>
      </c>
      <c r="B169" s="25">
        <v>1181</v>
      </c>
      <c r="C169" s="31">
        <v>42248.381111111099</v>
      </c>
      <c r="D169" s="25">
        <v>507</v>
      </c>
      <c r="E169" s="25">
        <v>12</v>
      </c>
      <c r="F169" s="25">
        <v>0</v>
      </c>
      <c r="G169" s="25">
        <v>519</v>
      </c>
      <c r="H169" s="25">
        <v>2529.9299999999998</v>
      </c>
      <c r="I169" s="25">
        <v>89.88</v>
      </c>
      <c r="J169" s="25">
        <v>0</v>
      </c>
      <c r="K169" s="25">
        <v>2619.81</v>
      </c>
    </row>
    <row r="170" spans="1:11" ht="15" customHeight="1" x14ac:dyDescent="0.3">
      <c r="A170" s="25">
        <v>169</v>
      </c>
      <c r="B170" s="25">
        <v>1181</v>
      </c>
      <c r="C170" s="31">
        <v>42278.947754629597</v>
      </c>
      <c r="D170" s="25">
        <v>477</v>
      </c>
      <c r="E170" s="25">
        <v>27</v>
      </c>
      <c r="F170" s="25">
        <v>26</v>
      </c>
      <c r="G170" s="25">
        <v>530</v>
      </c>
      <c r="H170" s="25">
        <v>2380.23</v>
      </c>
      <c r="I170" s="25">
        <v>202.23</v>
      </c>
      <c r="J170" s="25">
        <v>211.12</v>
      </c>
      <c r="K170" s="25">
        <v>2793.58</v>
      </c>
    </row>
    <row r="171" spans="1:11" ht="15" customHeight="1" x14ac:dyDescent="0.3">
      <c r="A171" s="25">
        <v>170</v>
      </c>
      <c r="B171" s="25">
        <v>1181</v>
      </c>
      <c r="C171" s="31">
        <v>42308.366759259297</v>
      </c>
      <c r="D171" s="25">
        <v>535</v>
      </c>
      <c r="E171" s="25">
        <v>8</v>
      </c>
      <c r="F171" s="25">
        <v>0</v>
      </c>
      <c r="G171" s="25">
        <v>543</v>
      </c>
      <c r="H171" s="25">
        <v>2669.65</v>
      </c>
      <c r="I171" s="25">
        <v>59.92</v>
      </c>
      <c r="J171" s="25">
        <v>0</v>
      </c>
      <c r="K171" s="25">
        <v>2729.57</v>
      </c>
    </row>
    <row r="172" spans="1:11" ht="15" customHeight="1" x14ac:dyDescent="0.3">
      <c r="A172" s="25">
        <v>171</v>
      </c>
      <c r="B172" s="25">
        <v>1181</v>
      </c>
      <c r="C172" s="31">
        <v>42337.251087962999</v>
      </c>
      <c r="D172" s="25">
        <v>470</v>
      </c>
      <c r="E172" s="25">
        <v>21</v>
      </c>
      <c r="F172" s="25">
        <v>3</v>
      </c>
      <c r="G172" s="25">
        <v>494</v>
      </c>
      <c r="H172" s="25">
        <v>2345.3000000000002</v>
      </c>
      <c r="I172" s="25">
        <v>157.29</v>
      </c>
      <c r="J172" s="25">
        <v>24.36</v>
      </c>
      <c r="K172" s="25">
        <v>2526.9499999999998</v>
      </c>
    </row>
    <row r="173" spans="1:11" ht="15" customHeight="1" x14ac:dyDescent="0.3">
      <c r="A173" s="25">
        <v>172</v>
      </c>
      <c r="B173" s="25">
        <v>1181</v>
      </c>
      <c r="C173" s="31">
        <v>42366.479780092603</v>
      </c>
      <c r="D173" s="25">
        <v>459</v>
      </c>
      <c r="E173" s="25">
        <v>18</v>
      </c>
      <c r="F173" s="25">
        <v>16</v>
      </c>
      <c r="G173" s="25">
        <v>493</v>
      </c>
      <c r="H173" s="25">
        <v>2290.41</v>
      </c>
      <c r="I173" s="25">
        <v>134.82</v>
      </c>
      <c r="J173" s="25">
        <v>129.91999999999999</v>
      </c>
      <c r="K173" s="25">
        <v>2555.15</v>
      </c>
    </row>
    <row r="174" spans="1:11" ht="15" customHeight="1" x14ac:dyDescent="0.3">
      <c r="A174" s="25">
        <v>173</v>
      </c>
      <c r="B174" s="25">
        <v>1181</v>
      </c>
      <c r="C174" s="31">
        <v>42395.833182870403</v>
      </c>
      <c r="D174" s="25">
        <v>496</v>
      </c>
      <c r="E174" s="25">
        <v>4</v>
      </c>
      <c r="F174" s="25">
        <v>0</v>
      </c>
      <c r="G174" s="25">
        <v>500</v>
      </c>
      <c r="H174" s="25">
        <v>2475.04</v>
      </c>
      <c r="I174" s="25">
        <v>29.96</v>
      </c>
      <c r="J174" s="25">
        <v>0</v>
      </c>
      <c r="K174" s="25">
        <v>2505</v>
      </c>
    </row>
    <row r="175" spans="1:11" ht="15" customHeight="1" x14ac:dyDescent="0.3">
      <c r="A175" s="25">
        <v>174</v>
      </c>
      <c r="B175" s="25">
        <v>1181</v>
      </c>
      <c r="C175" s="31">
        <v>42425.731249999997</v>
      </c>
      <c r="D175" s="25">
        <v>495</v>
      </c>
      <c r="E175" s="25">
        <v>15</v>
      </c>
      <c r="F175" s="25">
        <v>4</v>
      </c>
      <c r="G175" s="25">
        <v>514</v>
      </c>
      <c r="H175" s="25">
        <v>2470.0500000000002</v>
      </c>
      <c r="I175" s="25">
        <v>112.35</v>
      </c>
      <c r="J175" s="25">
        <v>32.479999999999997</v>
      </c>
      <c r="K175" s="25">
        <v>2614.88</v>
      </c>
    </row>
    <row r="176" spans="1:11" ht="15" customHeight="1" x14ac:dyDescent="0.3">
      <c r="A176" s="25">
        <v>175</v>
      </c>
      <c r="B176" s="25">
        <v>1181</v>
      </c>
      <c r="C176" s="31">
        <v>42454.810046296298</v>
      </c>
      <c r="D176" s="25">
        <v>471</v>
      </c>
      <c r="E176" s="25">
        <v>0</v>
      </c>
      <c r="F176" s="25">
        <v>8</v>
      </c>
      <c r="G176" s="25">
        <v>479</v>
      </c>
      <c r="H176" s="25">
        <v>2350.29</v>
      </c>
      <c r="I176" s="25">
        <v>0</v>
      </c>
      <c r="J176" s="25">
        <v>64.959999999999994</v>
      </c>
      <c r="K176" s="25">
        <v>2415.25</v>
      </c>
    </row>
    <row r="177" spans="1:11" ht="15" customHeight="1" x14ac:dyDescent="0.3">
      <c r="A177" s="25">
        <v>176</v>
      </c>
      <c r="B177" s="25">
        <v>1181</v>
      </c>
      <c r="C177" s="31">
        <v>42484.699895833299</v>
      </c>
      <c r="D177" s="25">
        <v>2188</v>
      </c>
      <c r="E177" s="25">
        <v>50</v>
      </c>
      <c r="F177" s="25">
        <v>12</v>
      </c>
      <c r="G177" s="25">
        <v>2250</v>
      </c>
      <c r="H177" s="25">
        <v>10918.12</v>
      </c>
      <c r="I177" s="25">
        <v>374.5</v>
      </c>
      <c r="J177" s="25">
        <v>97.44</v>
      </c>
      <c r="K177" s="25">
        <v>11390.06</v>
      </c>
    </row>
    <row r="178" spans="1:11" ht="15" customHeight="1" x14ac:dyDescent="0.3">
      <c r="A178" s="25">
        <v>177</v>
      </c>
      <c r="B178" s="25">
        <v>1181</v>
      </c>
      <c r="C178" s="31">
        <v>42513.120520833298</v>
      </c>
      <c r="D178" s="25">
        <v>514</v>
      </c>
      <c r="E178" s="25">
        <v>19</v>
      </c>
      <c r="F178" s="25">
        <v>0</v>
      </c>
      <c r="G178" s="25">
        <v>533</v>
      </c>
      <c r="H178" s="25">
        <v>2564.86</v>
      </c>
      <c r="I178" s="25">
        <v>142.31</v>
      </c>
      <c r="J178" s="25">
        <v>0</v>
      </c>
      <c r="K178" s="25">
        <v>2707.17</v>
      </c>
    </row>
    <row r="179" spans="1:11" ht="15" customHeight="1" x14ac:dyDescent="0.3">
      <c r="A179" s="25">
        <v>178</v>
      </c>
      <c r="B179" s="25">
        <v>1181</v>
      </c>
      <c r="C179" s="31">
        <v>42543.228692129604</v>
      </c>
      <c r="D179" s="25">
        <v>492</v>
      </c>
      <c r="E179" s="25">
        <v>4</v>
      </c>
      <c r="F179" s="25">
        <v>0</v>
      </c>
      <c r="G179" s="25">
        <v>496</v>
      </c>
      <c r="H179" s="25">
        <v>2455.08</v>
      </c>
      <c r="I179" s="25">
        <v>29.96</v>
      </c>
      <c r="J179" s="25">
        <v>0</v>
      </c>
      <c r="K179" s="25">
        <v>2485.04</v>
      </c>
    </row>
    <row r="180" spans="1:11" ht="15" customHeight="1" x14ac:dyDescent="0.3">
      <c r="A180" s="25">
        <v>179</v>
      </c>
      <c r="B180" s="25">
        <v>1181</v>
      </c>
      <c r="C180" s="31">
        <v>42572.625520833302</v>
      </c>
      <c r="D180" s="25">
        <v>495</v>
      </c>
      <c r="E180" s="25">
        <v>30</v>
      </c>
      <c r="F180" s="25">
        <v>5</v>
      </c>
      <c r="G180" s="25">
        <v>530</v>
      </c>
      <c r="H180" s="25">
        <v>2470.0500000000002</v>
      </c>
      <c r="I180" s="25">
        <v>224.7</v>
      </c>
      <c r="J180" s="25">
        <v>40.6</v>
      </c>
      <c r="K180" s="25">
        <v>2735.35</v>
      </c>
    </row>
    <row r="181" spans="1:11" ht="15" customHeight="1" x14ac:dyDescent="0.3">
      <c r="A181" s="25">
        <v>180</v>
      </c>
      <c r="B181" s="25">
        <v>1181</v>
      </c>
      <c r="C181" s="31">
        <v>42601.947719907403</v>
      </c>
      <c r="D181" s="25">
        <v>504</v>
      </c>
      <c r="E181" s="25">
        <v>13</v>
      </c>
      <c r="F181" s="25">
        <v>23</v>
      </c>
      <c r="G181" s="25">
        <v>540</v>
      </c>
      <c r="H181" s="25">
        <v>2514.96</v>
      </c>
      <c r="I181" s="25">
        <v>97.37</v>
      </c>
      <c r="J181" s="25">
        <v>186.76</v>
      </c>
      <c r="K181" s="25">
        <v>2799.09</v>
      </c>
    </row>
    <row r="182" spans="1:11" ht="15" customHeight="1" x14ac:dyDescent="0.3">
      <c r="A182" s="25">
        <v>181</v>
      </c>
      <c r="B182" s="25">
        <v>1181</v>
      </c>
      <c r="C182" s="31">
        <v>42631.380393518499</v>
      </c>
      <c r="D182" s="25">
        <v>504</v>
      </c>
      <c r="E182" s="25">
        <v>10</v>
      </c>
      <c r="F182" s="25">
        <v>0</v>
      </c>
      <c r="G182" s="25">
        <v>514</v>
      </c>
      <c r="H182" s="25">
        <v>2514.96</v>
      </c>
      <c r="I182" s="25">
        <v>74.900000000000006</v>
      </c>
      <c r="J182" s="25">
        <v>0</v>
      </c>
      <c r="K182" s="25">
        <v>2589.86</v>
      </c>
    </row>
    <row r="183" spans="1:11" ht="15" customHeight="1" x14ac:dyDescent="0.3">
      <c r="A183" s="25">
        <v>182</v>
      </c>
      <c r="B183" s="25">
        <v>1181</v>
      </c>
      <c r="C183" s="31">
        <v>42661.414004629602</v>
      </c>
      <c r="D183" s="25">
        <v>507</v>
      </c>
      <c r="E183" s="25">
        <v>14</v>
      </c>
      <c r="F183" s="25">
        <v>20</v>
      </c>
      <c r="G183" s="25">
        <v>541</v>
      </c>
      <c r="H183" s="25">
        <v>2529.9299999999998</v>
      </c>
      <c r="I183" s="25">
        <v>104.86</v>
      </c>
      <c r="J183" s="25">
        <v>162.4</v>
      </c>
      <c r="K183" s="25">
        <v>2797.19</v>
      </c>
    </row>
    <row r="184" spans="1:11" ht="15" customHeight="1" x14ac:dyDescent="0.3">
      <c r="A184" s="25">
        <v>183</v>
      </c>
      <c r="B184" s="25">
        <v>1181</v>
      </c>
      <c r="C184" s="31">
        <v>42691.383449074099</v>
      </c>
      <c r="D184" s="25">
        <v>509</v>
      </c>
      <c r="E184" s="25">
        <v>13</v>
      </c>
      <c r="F184" s="25">
        <v>76</v>
      </c>
      <c r="G184" s="25">
        <v>598</v>
      </c>
      <c r="H184" s="25">
        <v>2539.91</v>
      </c>
      <c r="I184" s="25">
        <v>97.37</v>
      </c>
      <c r="J184" s="25">
        <v>617.12</v>
      </c>
      <c r="K184" s="25">
        <v>3254.4</v>
      </c>
    </row>
    <row r="185" spans="1:11" ht="15" customHeight="1" x14ac:dyDescent="0.3">
      <c r="A185" s="25">
        <v>184</v>
      </c>
      <c r="B185" s="25">
        <v>1181</v>
      </c>
      <c r="C185" s="31">
        <v>42721.926550925898</v>
      </c>
      <c r="D185" s="25">
        <v>428</v>
      </c>
      <c r="E185" s="25">
        <v>0</v>
      </c>
      <c r="F185" s="25">
        <v>22</v>
      </c>
      <c r="G185" s="25">
        <v>450</v>
      </c>
      <c r="H185" s="25">
        <v>2135.7199999999998</v>
      </c>
      <c r="I185" s="25">
        <v>0</v>
      </c>
      <c r="J185" s="25">
        <v>178.64</v>
      </c>
      <c r="K185" s="25">
        <v>2314.36</v>
      </c>
    </row>
    <row r="186" spans="1:11" ht="15" customHeight="1" x14ac:dyDescent="0.3">
      <c r="A186" s="25">
        <v>185</v>
      </c>
      <c r="B186" s="25">
        <v>1191</v>
      </c>
      <c r="C186" s="31">
        <v>42393.811990740702</v>
      </c>
      <c r="D186" s="25">
        <v>502</v>
      </c>
      <c r="E186" s="25">
        <v>0</v>
      </c>
      <c r="F186" s="25">
        <v>17</v>
      </c>
      <c r="G186" s="25">
        <v>519</v>
      </c>
      <c r="H186" s="25">
        <v>2504.98</v>
      </c>
      <c r="I186" s="25">
        <v>0</v>
      </c>
      <c r="J186" s="25">
        <v>138.04</v>
      </c>
      <c r="K186" s="25">
        <v>2643.02</v>
      </c>
    </row>
    <row r="187" spans="1:11" ht="15" customHeight="1" x14ac:dyDescent="0.3">
      <c r="A187" s="25">
        <v>186</v>
      </c>
      <c r="B187" s="25">
        <v>1191</v>
      </c>
      <c r="C187" s="31">
        <v>42423.437916666699</v>
      </c>
      <c r="D187" s="25">
        <v>485</v>
      </c>
      <c r="E187" s="25">
        <v>18</v>
      </c>
      <c r="F187" s="25">
        <v>17</v>
      </c>
      <c r="G187" s="25">
        <v>520</v>
      </c>
      <c r="H187" s="25">
        <v>2420.15</v>
      </c>
      <c r="I187" s="25">
        <v>134.82</v>
      </c>
      <c r="J187" s="25">
        <v>138.04</v>
      </c>
      <c r="K187" s="25">
        <v>2693.01</v>
      </c>
    </row>
    <row r="188" spans="1:11" ht="15" customHeight="1" x14ac:dyDescent="0.3">
      <c r="A188" s="25">
        <v>187</v>
      </c>
      <c r="B188" s="25">
        <v>1191</v>
      </c>
      <c r="C188" s="31">
        <v>42452.898275462998</v>
      </c>
      <c r="D188" s="25">
        <v>485</v>
      </c>
      <c r="E188" s="25">
        <v>134</v>
      </c>
      <c r="F188" s="25">
        <v>0</v>
      </c>
      <c r="G188" s="25">
        <v>619</v>
      </c>
      <c r="H188" s="25">
        <v>2420.15</v>
      </c>
      <c r="I188" s="25">
        <v>1003.66</v>
      </c>
      <c r="J188" s="25">
        <v>0</v>
      </c>
      <c r="K188" s="25">
        <v>3423.81</v>
      </c>
    </row>
    <row r="189" spans="1:11" ht="15" customHeight="1" x14ac:dyDescent="0.3">
      <c r="A189" s="25">
        <v>188</v>
      </c>
      <c r="B189" s="25">
        <v>1191</v>
      </c>
      <c r="C189" s="31">
        <v>42482.131863425901</v>
      </c>
      <c r="D189" s="25">
        <v>497</v>
      </c>
      <c r="E189" s="25">
        <v>23</v>
      </c>
      <c r="F189" s="25">
        <v>11</v>
      </c>
      <c r="G189" s="25">
        <v>531</v>
      </c>
      <c r="H189" s="25">
        <v>2480.0300000000002</v>
      </c>
      <c r="I189" s="25">
        <v>172.27</v>
      </c>
      <c r="J189" s="25">
        <v>89.32</v>
      </c>
      <c r="K189" s="25">
        <v>2741.62</v>
      </c>
    </row>
    <row r="190" spans="1:11" ht="15" customHeight="1" x14ac:dyDescent="0.3">
      <c r="A190" s="25">
        <v>189</v>
      </c>
      <c r="B190" s="25">
        <v>1191</v>
      </c>
      <c r="C190" s="31">
        <v>42511.966412037</v>
      </c>
      <c r="D190" s="25">
        <v>500</v>
      </c>
      <c r="E190" s="25">
        <v>0</v>
      </c>
      <c r="F190" s="25">
        <v>3</v>
      </c>
      <c r="G190" s="25">
        <v>503</v>
      </c>
      <c r="H190" s="25">
        <v>2495</v>
      </c>
      <c r="I190" s="25">
        <v>0</v>
      </c>
      <c r="J190" s="25">
        <v>24.36</v>
      </c>
      <c r="K190" s="25">
        <v>2519.36</v>
      </c>
    </row>
    <row r="191" spans="1:11" ht="15" customHeight="1" x14ac:dyDescent="0.3">
      <c r="A191" s="25">
        <v>190</v>
      </c>
      <c r="B191" s="25">
        <v>1191</v>
      </c>
      <c r="C191" s="31">
        <v>42541.894606481503</v>
      </c>
      <c r="D191" s="25">
        <v>500</v>
      </c>
      <c r="E191" s="25">
        <v>7</v>
      </c>
      <c r="F191" s="25">
        <v>1</v>
      </c>
      <c r="G191" s="25">
        <v>508</v>
      </c>
      <c r="H191" s="25">
        <v>2495</v>
      </c>
      <c r="I191" s="25">
        <v>52.43</v>
      </c>
      <c r="J191" s="25">
        <v>8.1199999999999992</v>
      </c>
      <c r="K191" s="25">
        <v>2555.5500000000002</v>
      </c>
    </row>
    <row r="192" spans="1:11" ht="15" customHeight="1" x14ac:dyDescent="0.3">
      <c r="A192" s="25">
        <v>191</v>
      </c>
      <c r="B192" s="25">
        <v>1191</v>
      </c>
      <c r="C192" s="31">
        <v>42570.308460648201</v>
      </c>
      <c r="D192" s="25">
        <v>506</v>
      </c>
      <c r="E192" s="25">
        <v>0</v>
      </c>
      <c r="F192" s="25">
        <v>12</v>
      </c>
      <c r="G192" s="25">
        <v>518</v>
      </c>
      <c r="H192" s="25">
        <v>2524.94</v>
      </c>
      <c r="I192" s="25">
        <v>0</v>
      </c>
      <c r="J192" s="25">
        <v>97.44</v>
      </c>
      <c r="K192" s="25">
        <v>2622.38</v>
      </c>
    </row>
    <row r="193" spans="1:11" ht="15" customHeight="1" x14ac:dyDescent="0.3">
      <c r="A193" s="25">
        <v>192</v>
      </c>
      <c r="B193" s="25">
        <v>1191</v>
      </c>
      <c r="C193" s="31">
        <v>42600.669618055603</v>
      </c>
      <c r="D193" s="25">
        <v>496</v>
      </c>
      <c r="E193" s="25">
        <v>30</v>
      </c>
      <c r="F193" s="25">
        <v>0</v>
      </c>
      <c r="G193" s="25">
        <v>526</v>
      </c>
      <c r="H193" s="25">
        <v>2475.04</v>
      </c>
      <c r="I193" s="25">
        <v>224.7</v>
      </c>
      <c r="J193" s="25">
        <v>0</v>
      </c>
      <c r="K193" s="25">
        <v>2699.74</v>
      </c>
    </row>
    <row r="194" spans="1:11" ht="15" customHeight="1" x14ac:dyDescent="0.3">
      <c r="A194" s="25">
        <v>193</v>
      </c>
      <c r="B194" s="25">
        <v>1191</v>
      </c>
      <c r="C194" s="31">
        <v>42630.215104166702</v>
      </c>
      <c r="D194" s="25">
        <v>529</v>
      </c>
      <c r="E194" s="25">
        <v>67</v>
      </c>
      <c r="F194" s="25">
        <v>0</v>
      </c>
      <c r="G194" s="25">
        <v>596</v>
      </c>
      <c r="H194" s="25">
        <v>2639.71</v>
      </c>
      <c r="I194" s="25">
        <v>501.83</v>
      </c>
      <c r="J194" s="25">
        <v>0</v>
      </c>
      <c r="K194" s="25">
        <v>3141.54</v>
      </c>
    </row>
    <row r="195" spans="1:11" ht="15" customHeight="1" x14ac:dyDescent="0.3">
      <c r="A195" s="25">
        <v>194</v>
      </c>
      <c r="B195" s="25">
        <v>1191</v>
      </c>
      <c r="C195" s="31">
        <v>42659.812442129602</v>
      </c>
      <c r="D195" s="25">
        <v>471</v>
      </c>
      <c r="E195" s="25">
        <v>0</v>
      </c>
      <c r="F195" s="25">
        <v>10</v>
      </c>
      <c r="G195" s="25">
        <v>481</v>
      </c>
      <c r="H195" s="25">
        <v>2350.29</v>
      </c>
      <c r="I195" s="25">
        <v>0</v>
      </c>
      <c r="J195" s="25">
        <v>81.2</v>
      </c>
      <c r="K195" s="25">
        <v>2431.4899999999998</v>
      </c>
    </row>
    <row r="196" spans="1:11" ht="15" customHeight="1" x14ac:dyDescent="0.3">
      <c r="A196" s="25">
        <v>195</v>
      </c>
      <c r="B196" s="25">
        <v>1191</v>
      </c>
      <c r="C196" s="31">
        <v>42689.864062499997</v>
      </c>
      <c r="D196" s="25">
        <v>494</v>
      </c>
      <c r="E196" s="25">
        <v>0</v>
      </c>
      <c r="F196" s="25">
        <v>5</v>
      </c>
      <c r="G196" s="25">
        <v>499</v>
      </c>
      <c r="H196" s="25">
        <v>2465.06</v>
      </c>
      <c r="I196" s="25">
        <v>0</v>
      </c>
      <c r="J196" s="25">
        <v>40.6</v>
      </c>
      <c r="K196" s="25">
        <v>2505.66</v>
      </c>
    </row>
    <row r="197" spans="1:11" ht="15" customHeight="1" x14ac:dyDescent="0.3">
      <c r="A197" s="25">
        <v>196</v>
      </c>
      <c r="B197" s="25">
        <v>1191</v>
      </c>
      <c r="C197" s="31">
        <v>42719.8679050926</v>
      </c>
      <c r="D197" s="25">
        <v>0</v>
      </c>
      <c r="E197" s="25">
        <v>171</v>
      </c>
      <c r="F197" s="25">
        <v>24</v>
      </c>
      <c r="G197" s="25">
        <v>195</v>
      </c>
      <c r="H197" s="25">
        <v>0</v>
      </c>
      <c r="I197" s="25">
        <v>1280.79</v>
      </c>
      <c r="J197" s="25">
        <v>194.88</v>
      </c>
      <c r="K197" s="25">
        <v>1475.67</v>
      </c>
    </row>
    <row r="198" spans="1:11" ht="15" customHeight="1" x14ac:dyDescent="0.3">
      <c r="A198" s="25">
        <v>197</v>
      </c>
      <c r="B198" s="25">
        <v>1201</v>
      </c>
      <c r="C198" s="31">
        <v>42686.496331018498</v>
      </c>
      <c r="D198" s="25">
        <v>491</v>
      </c>
      <c r="E198" s="25">
        <v>0</v>
      </c>
      <c r="F198" s="25">
        <v>0</v>
      </c>
      <c r="G198" s="25">
        <v>491</v>
      </c>
      <c r="H198" s="25">
        <v>2450.09</v>
      </c>
      <c r="I198" s="25">
        <v>0</v>
      </c>
      <c r="J198" s="25">
        <v>0</v>
      </c>
      <c r="K198" s="25">
        <v>2450.09</v>
      </c>
    </row>
    <row r="199" spans="1:11" ht="15" customHeight="1" x14ac:dyDescent="0.3">
      <c r="A199" s="25">
        <v>198</v>
      </c>
      <c r="B199" s="25">
        <v>1201</v>
      </c>
      <c r="C199" s="31">
        <v>42715.244351851899</v>
      </c>
      <c r="D199" s="25">
        <v>510</v>
      </c>
      <c r="E199" s="25">
        <v>0</v>
      </c>
      <c r="F199" s="25">
        <v>11</v>
      </c>
      <c r="G199" s="25">
        <v>521</v>
      </c>
      <c r="H199" s="25">
        <v>2544.9</v>
      </c>
      <c r="I199" s="25">
        <v>0</v>
      </c>
      <c r="J199" s="25">
        <v>89.32</v>
      </c>
      <c r="K199" s="25">
        <v>2634.22</v>
      </c>
    </row>
    <row r="200" spans="1:11" ht="15" customHeight="1" x14ac:dyDescent="0.3">
      <c r="A200" s="25">
        <v>199</v>
      </c>
      <c r="B200" s="25">
        <v>1211</v>
      </c>
      <c r="C200" s="31">
        <v>42696.339513888903</v>
      </c>
      <c r="D200" s="25">
        <v>259</v>
      </c>
      <c r="E200" s="25">
        <v>29</v>
      </c>
      <c r="F200" s="25">
        <v>23</v>
      </c>
      <c r="G200" s="25">
        <v>311</v>
      </c>
      <c r="H200" s="25">
        <v>1292.4100000000001</v>
      </c>
      <c r="I200" s="25">
        <v>217.21</v>
      </c>
      <c r="J200" s="25">
        <v>186.76</v>
      </c>
      <c r="K200" s="25">
        <v>1696.38</v>
      </c>
    </row>
    <row r="201" spans="1:11" ht="15" customHeight="1" x14ac:dyDescent="0.3">
      <c r="A201" s="25">
        <v>200</v>
      </c>
      <c r="B201" s="25">
        <v>1211</v>
      </c>
      <c r="C201" s="31">
        <v>42725.985462962999</v>
      </c>
      <c r="D201" s="25">
        <v>311</v>
      </c>
      <c r="E201" s="25">
        <v>22</v>
      </c>
      <c r="F201" s="25">
        <v>10</v>
      </c>
      <c r="G201" s="25">
        <v>343</v>
      </c>
      <c r="H201" s="25">
        <v>1551.89</v>
      </c>
      <c r="I201" s="25">
        <v>164.78</v>
      </c>
      <c r="J201" s="25">
        <v>81.2</v>
      </c>
      <c r="K201" s="25">
        <v>1797.87</v>
      </c>
    </row>
    <row r="202" spans="1:11" ht="15" customHeight="1" x14ac:dyDescent="0.3">
      <c r="A202" s="25">
        <v>201</v>
      </c>
      <c r="B202" s="25">
        <v>1221</v>
      </c>
      <c r="C202" s="31">
        <v>42024.454502314802</v>
      </c>
      <c r="D202" s="25">
        <v>491</v>
      </c>
      <c r="E202" s="25">
        <v>14</v>
      </c>
      <c r="F202" s="25">
        <v>0</v>
      </c>
      <c r="G202" s="25">
        <v>505</v>
      </c>
      <c r="H202" s="25">
        <v>2450.09</v>
      </c>
      <c r="I202" s="25">
        <v>104.86</v>
      </c>
      <c r="J202" s="25">
        <v>0</v>
      </c>
      <c r="K202" s="25">
        <v>2554.9499999999998</v>
      </c>
    </row>
    <row r="203" spans="1:11" ht="15" customHeight="1" x14ac:dyDescent="0.3">
      <c r="A203" s="25">
        <v>202</v>
      </c>
      <c r="B203" s="25">
        <v>1221</v>
      </c>
      <c r="C203" s="31">
        <v>42053.653761574104</v>
      </c>
      <c r="D203" s="25">
        <v>532</v>
      </c>
      <c r="E203" s="25">
        <v>0</v>
      </c>
      <c r="F203" s="25">
        <v>104</v>
      </c>
      <c r="G203" s="25">
        <v>636</v>
      </c>
      <c r="H203" s="25">
        <v>2654.68</v>
      </c>
      <c r="I203" s="25">
        <v>0</v>
      </c>
      <c r="J203" s="25">
        <v>844.48</v>
      </c>
      <c r="K203" s="25">
        <v>3499.16</v>
      </c>
    </row>
    <row r="204" spans="1:11" ht="15" customHeight="1" x14ac:dyDescent="0.3">
      <c r="A204" s="25">
        <v>203</v>
      </c>
      <c r="B204" s="25">
        <v>1221</v>
      </c>
      <c r="C204" s="31">
        <v>42082.512743055602</v>
      </c>
      <c r="D204" s="25">
        <v>508</v>
      </c>
      <c r="E204" s="25">
        <v>0</v>
      </c>
      <c r="F204" s="25">
        <v>11</v>
      </c>
      <c r="G204" s="25">
        <v>519</v>
      </c>
      <c r="H204" s="25">
        <v>2534.92</v>
      </c>
      <c r="I204" s="25">
        <v>0</v>
      </c>
      <c r="J204" s="25">
        <v>89.32</v>
      </c>
      <c r="K204" s="25">
        <v>2624.24</v>
      </c>
    </row>
    <row r="205" spans="1:11" ht="15" customHeight="1" x14ac:dyDescent="0.3">
      <c r="A205" s="25">
        <v>204</v>
      </c>
      <c r="B205" s="25">
        <v>1221</v>
      </c>
      <c r="C205" s="31">
        <v>42111.487465277802</v>
      </c>
      <c r="D205" s="25">
        <v>515</v>
      </c>
      <c r="E205" s="25">
        <v>0</v>
      </c>
      <c r="F205" s="25">
        <v>24</v>
      </c>
      <c r="G205" s="25">
        <v>539</v>
      </c>
      <c r="H205" s="25">
        <v>2569.85</v>
      </c>
      <c r="I205" s="25">
        <v>0</v>
      </c>
      <c r="J205" s="25">
        <v>194.88</v>
      </c>
      <c r="K205" s="25">
        <v>2764.73</v>
      </c>
    </row>
    <row r="206" spans="1:11" ht="15" customHeight="1" x14ac:dyDescent="0.3">
      <c r="A206" s="25">
        <v>205</v>
      </c>
      <c r="B206" s="25">
        <v>1221</v>
      </c>
      <c r="C206" s="31">
        <v>42140.822592592602</v>
      </c>
      <c r="D206" s="25">
        <v>336</v>
      </c>
      <c r="E206" s="25">
        <v>14</v>
      </c>
      <c r="F206" s="25">
        <v>18</v>
      </c>
      <c r="G206" s="25">
        <v>368</v>
      </c>
      <c r="H206" s="25">
        <v>1676.64</v>
      </c>
      <c r="I206" s="25">
        <v>104.86</v>
      </c>
      <c r="J206" s="25">
        <v>146.16</v>
      </c>
      <c r="K206" s="25">
        <v>1927.66</v>
      </c>
    </row>
    <row r="207" spans="1:11" ht="15" customHeight="1" x14ac:dyDescent="0.3">
      <c r="A207" s="25">
        <v>206</v>
      </c>
      <c r="B207" s="25">
        <v>1221</v>
      </c>
      <c r="C207" s="31">
        <v>42170.343310185199</v>
      </c>
      <c r="D207" s="25">
        <v>533</v>
      </c>
      <c r="E207" s="25">
        <v>0</v>
      </c>
      <c r="F207" s="25">
        <v>32</v>
      </c>
      <c r="G207" s="25">
        <v>565</v>
      </c>
      <c r="H207" s="25">
        <v>2659.67</v>
      </c>
      <c r="I207" s="25">
        <v>0</v>
      </c>
      <c r="J207" s="25">
        <v>259.83999999999997</v>
      </c>
      <c r="K207" s="25">
        <v>2919.51</v>
      </c>
    </row>
    <row r="208" spans="1:11" ht="15" customHeight="1" x14ac:dyDescent="0.3">
      <c r="A208" s="25">
        <v>207</v>
      </c>
      <c r="B208" s="25">
        <v>1221</v>
      </c>
      <c r="C208" s="31">
        <v>42200.317222222198</v>
      </c>
      <c r="D208" s="25">
        <v>501</v>
      </c>
      <c r="E208" s="25">
        <v>0</v>
      </c>
      <c r="F208" s="25">
        <v>34</v>
      </c>
      <c r="G208" s="25">
        <v>535</v>
      </c>
      <c r="H208" s="25">
        <v>2499.9899999999998</v>
      </c>
      <c r="I208" s="25">
        <v>0</v>
      </c>
      <c r="J208" s="25">
        <v>276.08</v>
      </c>
      <c r="K208" s="25">
        <v>2776.07</v>
      </c>
    </row>
    <row r="209" spans="1:11" ht="15" customHeight="1" x14ac:dyDescent="0.3">
      <c r="A209" s="25">
        <v>208</v>
      </c>
      <c r="B209" s="25">
        <v>1221</v>
      </c>
      <c r="C209" s="31">
        <v>42230.413356481498</v>
      </c>
      <c r="D209" s="25">
        <v>464</v>
      </c>
      <c r="E209" s="25">
        <v>0</v>
      </c>
      <c r="F209" s="25">
        <v>23</v>
      </c>
      <c r="G209" s="25">
        <v>487</v>
      </c>
      <c r="H209" s="25">
        <v>2315.36</v>
      </c>
      <c r="I209" s="25">
        <v>0</v>
      </c>
      <c r="J209" s="25">
        <v>186.76</v>
      </c>
      <c r="K209" s="25">
        <v>2502.12</v>
      </c>
    </row>
    <row r="210" spans="1:11" ht="15" customHeight="1" x14ac:dyDescent="0.3">
      <c r="A210" s="25">
        <v>209</v>
      </c>
      <c r="B210" s="25">
        <v>1221</v>
      </c>
      <c r="C210" s="31">
        <v>42259.746296296304</v>
      </c>
      <c r="D210" s="25">
        <v>531</v>
      </c>
      <c r="E210" s="25">
        <v>0</v>
      </c>
      <c r="F210" s="25">
        <v>10</v>
      </c>
      <c r="G210" s="25">
        <v>541</v>
      </c>
      <c r="H210" s="25">
        <v>2649.69</v>
      </c>
      <c r="I210" s="25">
        <v>0</v>
      </c>
      <c r="J210" s="25">
        <v>81.2</v>
      </c>
      <c r="K210" s="25">
        <v>2730.89</v>
      </c>
    </row>
    <row r="211" spans="1:11" ht="15" customHeight="1" x14ac:dyDescent="0.3">
      <c r="A211" s="25">
        <v>210</v>
      </c>
      <c r="B211" s="25">
        <v>1221</v>
      </c>
      <c r="C211" s="31">
        <v>42288.564050925903</v>
      </c>
      <c r="D211" s="25">
        <v>492</v>
      </c>
      <c r="E211" s="25">
        <v>12</v>
      </c>
      <c r="F211" s="25">
        <v>22</v>
      </c>
      <c r="G211" s="25">
        <v>526</v>
      </c>
      <c r="H211" s="25">
        <v>2455.08</v>
      </c>
      <c r="I211" s="25">
        <v>89.88</v>
      </c>
      <c r="J211" s="25">
        <v>178.64</v>
      </c>
      <c r="K211" s="25">
        <v>2723.6</v>
      </c>
    </row>
    <row r="212" spans="1:11" ht="15" customHeight="1" x14ac:dyDescent="0.3">
      <c r="A212" s="25">
        <v>211</v>
      </c>
      <c r="B212" s="25">
        <v>1221</v>
      </c>
      <c r="C212" s="31">
        <v>42317.979652777802</v>
      </c>
      <c r="D212" s="25">
        <v>497</v>
      </c>
      <c r="E212" s="25">
        <v>0</v>
      </c>
      <c r="F212" s="25">
        <v>17</v>
      </c>
      <c r="G212" s="25">
        <v>514</v>
      </c>
      <c r="H212" s="25">
        <v>2480.0300000000002</v>
      </c>
      <c r="I212" s="25">
        <v>0</v>
      </c>
      <c r="J212" s="25">
        <v>138.04</v>
      </c>
      <c r="K212" s="25">
        <v>2618.0700000000002</v>
      </c>
    </row>
    <row r="213" spans="1:11" ht="15" customHeight="1" x14ac:dyDescent="0.3">
      <c r="A213" s="25">
        <v>212</v>
      </c>
      <c r="B213" s="25">
        <v>1221</v>
      </c>
      <c r="C213" s="31">
        <v>42346.693518518499</v>
      </c>
      <c r="D213" s="25">
        <v>583</v>
      </c>
      <c r="E213" s="25">
        <v>0</v>
      </c>
      <c r="F213" s="25">
        <v>0</v>
      </c>
      <c r="G213" s="25">
        <v>583</v>
      </c>
      <c r="H213" s="25">
        <v>2909.17</v>
      </c>
      <c r="I213" s="25">
        <v>0</v>
      </c>
      <c r="J213" s="25">
        <v>0</v>
      </c>
      <c r="K213" s="25">
        <v>2909.17</v>
      </c>
    </row>
    <row r="214" spans="1:11" ht="15" customHeight="1" x14ac:dyDescent="0.3">
      <c r="A214" s="25">
        <v>213</v>
      </c>
      <c r="B214" s="25">
        <v>1221</v>
      </c>
      <c r="C214" s="31">
        <v>42375.873310185198</v>
      </c>
      <c r="D214" s="25">
        <v>660</v>
      </c>
      <c r="E214" s="25">
        <v>6</v>
      </c>
      <c r="F214" s="25">
        <v>17</v>
      </c>
      <c r="G214" s="25">
        <v>683</v>
      </c>
      <c r="H214" s="25">
        <v>3293.4</v>
      </c>
      <c r="I214" s="25">
        <v>44.94</v>
      </c>
      <c r="J214" s="25">
        <v>138.04</v>
      </c>
      <c r="K214" s="25">
        <v>3476.38</v>
      </c>
    </row>
    <row r="215" spans="1:11" ht="15" customHeight="1" x14ac:dyDescent="0.3">
      <c r="A215" s="25">
        <v>214</v>
      </c>
      <c r="B215" s="25">
        <v>1221</v>
      </c>
      <c r="C215" s="31">
        <v>42404.845763888901</v>
      </c>
      <c r="D215" s="25">
        <v>485</v>
      </c>
      <c r="E215" s="25">
        <v>1345</v>
      </c>
      <c r="F215" s="25">
        <v>21</v>
      </c>
      <c r="G215" s="25">
        <v>1851</v>
      </c>
      <c r="H215" s="25">
        <v>2420.15</v>
      </c>
      <c r="I215" s="25">
        <v>10074.049999999999</v>
      </c>
      <c r="J215" s="25">
        <v>170.52</v>
      </c>
      <c r="K215" s="25">
        <v>12664.72</v>
      </c>
    </row>
    <row r="216" spans="1:11" ht="15" customHeight="1" x14ac:dyDescent="0.3">
      <c r="A216" s="25">
        <v>215</v>
      </c>
      <c r="B216" s="25">
        <v>1221</v>
      </c>
      <c r="C216" s="31">
        <v>42433.825868055603</v>
      </c>
      <c r="D216" s="25">
        <v>512</v>
      </c>
      <c r="E216" s="25">
        <v>0</v>
      </c>
      <c r="F216" s="25">
        <v>3</v>
      </c>
      <c r="G216" s="25">
        <v>515</v>
      </c>
      <c r="H216" s="25">
        <v>2554.88</v>
      </c>
      <c r="I216" s="25">
        <v>0</v>
      </c>
      <c r="J216" s="25">
        <v>24.36</v>
      </c>
      <c r="K216" s="25">
        <v>2579.2399999999998</v>
      </c>
    </row>
    <row r="217" spans="1:11" ht="15" customHeight="1" x14ac:dyDescent="0.3">
      <c r="A217" s="25">
        <v>216</v>
      </c>
      <c r="B217" s="25">
        <v>1221</v>
      </c>
      <c r="C217" s="31">
        <v>42463.815763888902</v>
      </c>
      <c r="D217" s="25">
        <v>542</v>
      </c>
      <c r="E217" s="25">
        <v>20</v>
      </c>
      <c r="F217" s="25">
        <v>0</v>
      </c>
      <c r="G217" s="25">
        <v>562</v>
      </c>
      <c r="H217" s="25">
        <v>2704.58</v>
      </c>
      <c r="I217" s="25">
        <v>149.80000000000001</v>
      </c>
      <c r="J217" s="25">
        <v>0</v>
      </c>
      <c r="K217" s="25">
        <v>2854.38</v>
      </c>
    </row>
    <row r="218" spans="1:11" ht="15" customHeight="1" x14ac:dyDescent="0.3">
      <c r="A218" s="25">
        <v>217</v>
      </c>
      <c r="B218" s="25">
        <v>1221</v>
      </c>
      <c r="C218" s="31">
        <v>42493.3035648148</v>
      </c>
      <c r="D218" s="25">
        <v>500</v>
      </c>
      <c r="E218" s="25">
        <v>0</v>
      </c>
      <c r="F218" s="25">
        <v>35</v>
      </c>
      <c r="G218" s="25">
        <v>535</v>
      </c>
      <c r="H218" s="25">
        <v>2495</v>
      </c>
      <c r="I218" s="25">
        <v>0</v>
      </c>
      <c r="J218" s="25">
        <v>284.2</v>
      </c>
      <c r="K218" s="25">
        <v>2779.2</v>
      </c>
    </row>
    <row r="219" spans="1:11" ht="15" customHeight="1" x14ac:dyDescent="0.3">
      <c r="A219" s="25">
        <v>218</v>
      </c>
      <c r="B219" s="25">
        <v>1221</v>
      </c>
      <c r="C219" s="31">
        <v>42522.899259259299</v>
      </c>
      <c r="D219" s="25">
        <v>504</v>
      </c>
      <c r="E219" s="25">
        <v>20</v>
      </c>
      <c r="F219" s="25">
        <v>113</v>
      </c>
      <c r="G219" s="25">
        <v>637</v>
      </c>
      <c r="H219" s="25">
        <v>2514.96</v>
      </c>
      <c r="I219" s="25">
        <v>149.80000000000001</v>
      </c>
      <c r="J219" s="25">
        <v>917.56</v>
      </c>
      <c r="K219" s="25">
        <v>3582.32</v>
      </c>
    </row>
    <row r="220" spans="1:11" ht="15" customHeight="1" x14ac:dyDescent="0.3">
      <c r="A220" s="25">
        <v>219</v>
      </c>
      <c r="B220" s="25">
        <v>1221</v>
      </c>
      <c r="C220" s="31">
        <v>42551.636631944399</v>
      </c>
      <c r="D220" s="25">
        <v>496</v>
      </c>
      <c r="E220" s="25">
        <v>0</v>
      </c>
      <c r="F220" s="25">
        <v>78</v>
      </c>
      <c r="G220" s="25">
        <v>574</v>
      </c>
      <c r="H220" s="25">
        <v>2475.04</v>
      </c>
      <c r="I220" s="25">
        <v>0</v>
      </c>
      <c r="J220" s="25">
        <v>633.36</v>
      </c>
      <c r="K220" s="25">
        <v>3108.4</v>
      </c>
    </row>
    <row r="221" spans="1:11" ht="15" customHeight="1" x14ac:dyDescent="0.3">
      <c r="A221" s="25">
        <v>220</v>
      </c>
      <c r="B221" s="25">
        <v>1221</v>
      </c>
      <c r="C221" s="31">
        <v>42580.962210648198</v>
      </c>
      <c r="D221" s="25">
        <v>496</v>
      </c>
      <c r="E221" s="25">
        <v>5</v>
      </c>
      <c r="F221" s="25">
        <v>9</v>
      </c>
      <c r="G221" s="25">
        <v>510</v>
      </c>
      <c r="H221" s="25">
        <v>2475.04</v>
      </c>
      <c r="I221" s="25">
        <v>37.450000000000003</v>
      </c>
      <c r="J221" s="25">
        <v>73.08</v>
      </c>
      <c r="K221" s="25">
        <v>2585.5700000000002</v>
      </c>
    </row>
    <row r="222" spans="1:11" ht="15" customHeight="1" x14ac:dyDescent="0.3">
      <c r="A222" s="25">
        <v>221</v>
      </c>
      <c r="B222" s="25">
        <v>1221</v>
      </c>
      <c r="C222" s="31">
        <v>42609.336145833302</v>
      </c>
      <c r="D222" s="25">
        <v>510</v>
      </c>
      <c r="E222" s="25">
        <v>0</v>
      </c>
      <c r="F222" s="25">
        <v>0</v>
      </c>
      <c r="G222" s="25">
        <v>510</v>
      </c>
      <c r="H222" s="25">
        <v>2544.9</v>
      </c>
      <c r="I222" s="25">
        <v>0</v>
      </c>
      <c r="J222" s="25">
        <v>0</v>
      </c>
      <c r="K222" s="25">
        <v>2544.9</v>
      </c>
    </row>
    <row r="223" spans="1:11" ht="15" customHeight="1" x14ac:dyDescent="0.3">
      <c r="A223" s="25">
        <v>222</v>
      </c>
      <c r="B223" s="25">
        <v>1221</v>
      </c>
      <c r="C223" s="31">
        <v>42639.767800925903</v>
      </c>
      <c r="D223" s="25">
        <v>495</v>
      </c>
      <c r="E223" s="25">
        <v>16</v>
      </c>
      <c r="F223" s="25">
        <v>11</v>
      </c>
      <c r="G223" s="25">
        <v>522</v>
      </c>
      <c r="H223" s="25">
        <v>2470.0500000000002</v>
      </c>
      <c r="I223" s="25">
        <v>119.84</v>
      </c>
      <c r="J223" s="25">
        <v>89.32</v>
      </c>
      <c r="K223" s="25">
        <v>2679.21</v>
      </c>
    </row>
    <row r="224" spans="1:11" ht="15" customHeight="1" x14ac:dyDescent="0.3">
      <c r="A224" s="25">
        <v>223</v>
      </c>
      <c r="B224" s="25">
        <v>1221</v>
      </c>
      <c r="C224" s="31">
        <v>42669.365162037</v>
      </c>
      <c r="D224" s="25">
        <v>494</v>
      </c>
      <c r="E224" s="25">
        <v>10</v>
      </c>
      <c r="F224" s="25">
        <v>0</v>
      </c>
      <c r="G224" s="25">
        <v>504</v>
      </c>
      <c r="H224" s="25">
        <v>2465.06</v>
      </c>
      <c r="I224" s="25">
        <v>74.900000000000006</v>
      </c>
      <c r="J224" s="25">
        <v>0</v>
      </c>
      <c r="K224" s="25">
        <v>2539.96</v>
      </c>
    </row>
    <row r="225" spans="1:11" ht="15" customHeight="1" x14ac:dyDescent="0.3">
      <c r="A225" s="25">
        <v>224</v>
      </c>
      <c r="B225" s="25">
        <v>1221</v>
      </c>
      <c r="C225" s="31">
        <v>42699.340416666702</v>
      </c>
      <c r="D225" s="25">
        <v>501</v>
      </c>
      <c r="E225" s="25">
        <v>114</v>
      </c>
      <c r="F225" s="25">
        <v>7</v>
      </c>
      <c r="G225" s="25">
        <v>622</v>
      </c>
      <c r="H225" s="25">
        <v>2499.9899999999998</v>
      </c>
      <c r="I225" s="25">
        <v>853.86</v>
      </c>
      <c r="J225" s="25">
        <v>56.84</v>
      </c>
      <c r="K225" s="25">
        <v>3410.69</v>
      </c>
    </row>
    <row r="226" spans="1:11" ht="15" customHeight="1" x14ac:dyDescent="0.3">
      <c r="A226" s="25">
        <v>225</v>
      </c>
      <c r="B226" s="25">
        <v>1221</v>
      </c>
      <c r="C226" s="31">
        <v>42728.884965277801</v>
      </c>
      <c r="D226" s="25">
        <v>510</v>
      </c>
      <c r="E226" s="25">
        <v>9</v>
      </c>
      <c r="F226" s="25">
        <v>39</v>
      </c>
      <c r="G226" s="25">
        <v>558</v>
      </c>
      <c r="H226" s="25">
        <v>2544.9</v>
      </c>
      <c r="I226" s="25">
        <v>67.41</v>
      </c>
      <c r="J226" s="25">
        <v>316.68</v>
      </c>
      <c r="K226" s="25">
        <v>2928.99</v>
      </c>
    </row>
    <row r="227" spans="1:11" ht="15" customHeight="1" x14ac:dyDescent="0.3">
      <c r="A227" s="25">
        <v>226</v>
      </c>
      <c r="B227" s="25">
        <v>1231</v>
      </c>
      <c r="C227" s="31">
        <v>42426.1413888889</v>
      </c>
      <c r="D227" s="25">
        <v>485</v>
      </c>
      <c r="E227" s="25">
        <v>7</v>
      </c>
      <c r="F227" s="25">
        <v>0</v>
      </c>
      <c r="G227" s="25">
        <v>492</v>
      </c>
      <c r="H227" s="25">
        <v>2420.15</v>
      </c>
      <c r="I227" s="25">
        <v>52.43</v>
      </c>
      <c r="J227" s="25">
        <v>0</v>
      </c>
      <c r="K227" s="25">
        <v>2472.58</v>
      </c>
    </row>
    <row r="228" spans="1:11" ht="15" customHeight="1" x14ac:dyDescent="0.3">
      <c r="A228" s="25">
        <v>227</v>
      </c>
      <c r="B228" s="25">
        <v>1231</v>
      </c>
      <c r="C228" s="31">
        <v>42456.480474536998</v>
      </c>
      <c r="D228" s="25">
        <v>715</v>
      </c>
      <c r="E228" s="25">
        <v>29</v>
      </c>
      <c r="F228" s="25">
        <v>12</v>
      </c>
      <c r="G228" s="25">
        <v>756</v>
      </c>
      <c r="H228" s="25">
        <v>3567.85</v>
      </c>
      <c r="I228" s="25">
        <v>217.21</v>
      </c>
      <c r="J228" s="25">
        <v>97.44</v>
      </c>
      <c r="K228" s="25">
        <v>3882.5</v>
      </c>
    </row>
    <row r="229" spans="1:11" ht="15" customHeight="1" x14ac:dyDescent="0.3">
      <c r="A229" s="25">
        <v>228</v>
      </c>
      <c r="B229" s="25">
        <v>1231</v>
      </c>
      <c r="C229" s="31">
        <v>42486.709537037001</v>
      </c>
      <c r="D229" s="25">
        <v>522</v>
      </c>
      <c r="E229" s="25">
        <v>9</v>
      </c>
      <c r="F229" s="25">
        <v>7</v>
      </c>
      <c r="G229" s="25">
        <v>538</v>
      </c>
      <c r="H229" s="25">
        <v>2604.7800000000002</v>
      </c>
      <c r="I229" s="25">
        <v>67.41</v>
      </c>
      <c r="J229" s="25">
        <v>56.84</v>
      </c>
      <c r="K229" s="25">
        <v>2729.03</v>
      </c>
    </row>
    <row r="230" spans="1:11" ht="15" customHeight="1" x14ac:dyDescent="0.3">
      <c r="A230" s="25">
        <v>229</v>
      </c>
      <c r="B230" s="25">
        <v>1231</v>
      </c>
      <c r="C230" s="31">
        <v>42516.7370717593</v>
      </c>
      <c r="D230" s="25">
        <v>498</v>
      </c>
      <c r="E230" s="25">
        <v>9</v>
      </c>
      <c r="F230" s="25">
        <v>4</v>
      </c>
      <c r="G230" s="25">
        <v>511</v>
      </c>
      <c r="H230" s="25">
        <v>2485.02</v>
      </c>
      <c r="I230" s="25">
        <v>67.41</v>
      </c>
      <c r="J230" s="25">
        <v>32.479999999999997</v>
      </c>
      <c r="K230" s="25">
        <v>2584.91</v>
      </c>
    </row>
    <row r="231" spans="1:11" ht="15" customHeight="1" x14ac:dyDescent="0.3">
      <c r="A231" s="25">
        <v>230</v>
      </c>
      <c r="B231" s="25">
        <v>1231</v>
      </c>
      <c r="C231" s="31">
        <v>42575.273564814801</v>
      </c>
      <c r="D231" s="25">
        <v>508</v>
      </c>
      <c r="E231" s="25">
        <v>0</v>
      </c>
      <c r="F231" s="25">
        <v>24</v>
      </c>
      <c r="G231" s="25">
        <v>532</v>
      </c>
      <c r="H231" s="25">
        <v>2534.92</v>
      </c>
      <c r="I231" s="25">
        <v>0</v>
      </c>
      <c r="J231" s="25">
        <v>194.88</v>
      </c>
      <c r="K231" s="25">
        <v>2729.8</v>
      </c>
    </row>
    <row r="232" spans="1:11" ht="15" customHeight="1" x14ac:dyDescent="0.3">
      <c r="A232" s="25">
        <v>231</v>
      </c>
      <c r="B232" s="25">
        <v>1231</v>
      </c>
      <c r="C232" s="31">
        <v>42605.651250000003</v>
      </c>
      <c r="D232" s="25">
        <v>497</v>
      </c>
      <c r="E232" s="25">
        <v>14</v>
      </c>
      <c r="F232" s="25">
        <v>96</v>
      </c>
      <c r="G232" s="25">
        <v>607</v>
      </c>
      <c r="H232" s="25">
        <v>2480.0300000000002</v>
      </c>
      <c r="I232" s="25">
        <v>104.86</v>
      </c>
      <c r="J232" s="25">
        <v>779.52</v>
      </c>
      <c r="K232" s="25">
        <v>3364.41</v>
      </c>
    </row>
    <row r="233" spans="1:11" ht="15" customHeight="1" x14ac:dyDescent="0.3">
      <c r="A233" s="25">
        <v>232</v>
      </c>
      <c r="B233" s="25">
        <v>1231</v>
      </c>
      <c r="C233" s="31">
        <v>42636.0074074074</v>
      </c>
      <c r="D233" s="25">
        <v>498</v>
      </c>
      <c r="E233" s="25">
        <v>14</v>
      </c>
      <c r="F233" s="25">
        <v>19</v>
      </c>
      <c r="G233" s="25">
        <v>531</v>
      </c>
      <c r="H233" s="25">
        <v>2485.02</v>
      </c>
      <c r="I233" s="25">
        <v>104.86</v>
      </c>
      <c r="J233" s="25">
        <v>154.28</v>
      </c>
      <c r="K233" s="25">
        <v>2744.16</v>
      </c>
    </row>
    <row r="234" spans="1:11" ht="15" customHeight="1" x14ac:dyDescent="0.3">
      <c r="A234" s="25">
        <v>233</v>
      </c>
      <c r="B234" s="25">
        <v>1231</v>
      </c>
      <c r="C234" s="31">
        <v>42664.954537037003</v>
      </c>
      <c r="D234" s="25">
        <v>477</v>
      </c>
      <c r="E234" s="25">
        <v>11</v>
      </c>
      <c r="F234" s="25">
        <v>1</v>
      </c>
      <c r="G234" s="25">
        <v>489</v>
      </c>
      <c r="H234" s="25">
        <v>2380.23</v>
      </c>
      <c r="I234" s="25">
        <v>82.39</v>
      </c>
      <c r="J234" s="25">
        <v>8.1199999999999992</v>
      </c>
      <c r="K234" s="25">
        <v>2470.7399999999998</v>
      </c>
    </row>
    <row r="235" spans="1:11" ht="15" customHeight="1" x14ac:dyDescent="0.3">
      <c r="A235" s="25">
        <v>234</v>
      </c>
      <c r="B235" s="25">
        <v>1231</v>
      </c>
      <c r="C235" s="31">
        <v>42694.636782407397</v>
      </c>
      <c r="D235" s="25">
        <v>505</v>
      </c>
      <c r="E235" s="25">
        <v>0</v>
      </c>
      <c r="F235" s="25">
        <v>1355</v>
      </c>
      <c r="G235" s="25">
        <v>1860</v>
      </c>
      <c r="H235" s="25">
        <v>2519.9499999999998</v>
      </c>
      <c r="I235" s="25">
        <v>0</v>
      </c>
      <c r="J235" s="25">
        <v>11002.6</v>
      </c>
      <c r="K235" s="25">
        <v>13522.55</v>
      </c>
    </row>
    <row r="236" spans="1:11" ht="15" customHeight="1" x14ac:dyDescent="0.3">
      <c r="A236" s="25">
        <v>235</v>
      </c>
      <c r="B236" s="25">
        <v>1231</v>
      </c>
      <c r="C236" s="31">
        <v>42724.588877314804</v>
      </c>
      <c r="D236" s="25">
        <v>502</v>
      </c>
      <c r="E236" s="25">
        <v>0</v>
      </c>
      <c r="F236" s="25">
        <v>0</v>
      </c>
      <c r="G236" s="25">
        <v>502</v>
      </c>
      <c r="H236" s="25">
        <v>2504.98</v>
      </c>
      <c r="I236" s="25">
        <v>0</v>
      </c>
      <c r="J236" s="25">
        <v>0</v>
      </c>
      <c r="K236" s="25">
        <v>2504.98</v>
      </c>
    </row>
    <row r="237" spans="1:11" ht="15" customHeight="1" x14ac:dyDescent="0.3">
      <c r="A237" s="25">
        <v>236</v>
      </c>
      <c r="B237" s="25">
        <v>1241</v>
      </c>
      <c r="C237" s="31">
        <v>42535.470914351899</v>
      </c>
      <c r="D237" s="25">
        <v>132</v>
      </c>
      <c r="E237" s="25">
        <v>24</v>
      </c>
      <c r="F237" s="25">
        <v>0</v>
      </c>
      <c r="G237" s="25">
        <v>156</v>
      </c>
      <c r="H237" s="25">
        <v>658.68</v>
      </c>
      <c r="I237" s="25">
        <v>179.76</v>
      </c>
      <c r="J237" s="25">
        <v>0</v>
      </c>
      <c r="K237" s="25">
        <v>838.44</v>
      </c>
    </row>
    <row r="238" spans="1:11" ht="15" customHeight="1" x14ac:dyDescent="0.3">
      <c r="A238" s="25">
        <v>237</v>
      </c>
      <c r="B238" s="25">
        <v>1241</v>
      </c>
      <c r="C238" s="31">
        <v>42564.553344907399</v>
      </c>
      <c r="D238" s="25">
        <v>259</v>
      </c>
      <c r="E238" s="25">
        <v>13</v>
      </c>
      <c r="F238" s="25">
        <v>0</v>
      </c>
      <c r="G238" s="25">
        <v>272</v>
      </c>
      <c r="H238" s="25">
        <v>1292.4100000000001</v>
      </c>
      <c r="I238" s="25">
        <v>97.37</v>
      </c>
      <c r="J238" s="25">
        <v>0</v>
      </c>
      <c r="K238" s="25">
        <v>1389.78</v>
      </c>
    </row>
    <row r="239" spans="1:11" ht="15" customHeight="1" x14ac:dyDescent="0.3">
      <c r="A239" s="25">
        <v>238</v>
      </c>
      <c r="B239" s="25">
        <v>1241</v>
      </c>
      <c r="C239" s="31">
        <v>42593.112326388902</v>
      </c>
      <c r="D239" s="25">
        <v>150</v>
      </c>
      <c r="E239" s="25">
        <v>36</v>
      </c>
      <c r="F239" s="25">
        <v>4</v>
      </c>
      <c r="G239" s="25">
        <v>190</v>
      </c>
      <c r="H239" s="25">
        <v>748.5</v>
      </c>
      <c r="I239" s="25">
        <v>269.64</v>
      </c>
      <c r="J239" s="25">
        <v>32.479999999999997</v>
      </c>
      <c r="K239" s="25">
        <v>1050.6199999999999</v>
      </c>
    </row>
    <row r="240" spans="1:11" ht="15" customHeight="1" x14ac:dyDescent="0.3">
      <c r="A240" s="25">
        <v>239</v>
      </c>
      <c r="B240" s="25">
        <v>1241</v>
      </c>
      <c r="C240" s="31">
        <v>42622.759548611102</v>
      </c>
      <c r="D240" s="25">
        <v>165</v>
      </c>
      <c r="E240" s="25">
        <v>13</v>
      </c>
      <c r="F240" s="25">
        <v>0</v>
      </c>
      <c r="G240" s="25">
        <v>178</v>
      </c>
      <c r="H240" s="25">
        <v>823.35</v>
      </c>
      <c r="I240" s="25">
        <v>97.37</v>
      </c>
      <c r="J240" s="25">
        <v>0</v>
      </c>
      <c r="K240" s="25">
        <v>920.72</v>
      </c>
    </row>
    <row r="241" spans="1:11" ht="15" customHeight="1" x14ac:dyDescent="0.3">
      <c r="A241" s="25">
        <v>240</v>
      </c>
      <c r="B241" s="25">
        <v>1241</v>
      </c>
      <c r="C241" s="31">
        <v>42651.464826388903</v>
      </c>
      <c r="D241" s="25">
        <v>147</v>
      </c>
      <c r="E241" s="25">
        <v>12</v>
      </c>
      <c r="F241" s="25">
        <v>99</v>
      </c>
      <c r="G241" s="25">
        <v>258</v>
      </c>
      <c r="H241" s="25">
        <v>733.53</v>
      </c>
      <c r="I241" s="25">
        <v>89.88</v>
      </c>
      <c r="J241" s="25">
        <v>803.88</v>
      </c>
      <c r="K241" s="25">
        <v>1627.29</v>
      </c>
    </row>
    <row r="242" spans="1:11" ht="15" customHeight="1" x14ac:dyDescent="0.3">
      <c r="A242" s="25">
        <v>241</v>
      </c>
      <c r="B242" s="25">
        <v>1241</v>
      </c>
      <c r="C242" s="31">
        <v>42681.2667939815</v>
      </c>
      <c r="D242" s="25">
        <v>155</v>
      </c>
      <c r="E242" s="25">
        <v>12</v>
      </c>
      <c r="F242" s="25">
        <v>6</v>
      </c>
      <c r="G242" s="25">
        <v>173</v>
      </c>
      <c r="H242" s="25">
        <v>773.45</v>
      </c>
      <c r="I242" s="25">
        <v>89.88</v>
      </c>
      <c r="J242" s="25">
        <v>48.72</v>
      </c>
      <c r="K242" s="25">
        <v>912.05</v>
      </c>
    </row>
    <row r="243" spans="1:11" ht="15" customHeight="1" x14ac:dyDescent="0.3">
      <c r="A243" s="25">
        <v>242</v>
      </c>
      <c r="B243" s="25">
        <v>1241</v>
      </c>
      <c r="C243" s="31">
        <v>42710.627268518503</v>
      </c>
      <c r="D243" s="25">
        <v>136</v>
      </c>
      <c r="E243" s="25">
        <v>0</v>
      </c>
      <c r="F243" s="25">
        <v>34</v>
      </c>
      <c r="G243" s="25">
        <v>170</v>
      </c>
      <c r="H243" s="25">
        <v>678.64</v>
      </c>
      <c r="I243" s="25">
        <v>0</v>
      </c>
      <c r="J243" s="25">
        <v>276.08</v>
      </c>
      <c r="K243" s="25">
        <v>954.72</v>
      </c>
    </row>
    <row r="244" spans="1:11" ht="15" customHeight="1" x14ac:dyDescent="0.3">
      <c r="A244" s="25">
        <v>243</v>
      </c>
      <c r="B244" s="25">
        <v>1251</v>
      </c>
      <c r="C244" s="31">
        <v>41619.858402777798</v>
      </c>
      <c r="D244" s="25">
        <v>86</v>
      </c>
      <c r="E244" s="25">
        <v>39</v>
      </c>
      <c r="F244" s="25">
        <v>34</v>
      </c>
      <c r="G244" s="25">
        <v>159</v>
      </c>
      <c r="H244" s="25">
        <v>429.14</v>
      </c>
      <c r="I244" s="25">
        <v>292.11</v>
      </c>
      <c r="J244" s="25">
        <v>276.08</v>
      </c>
      <c r="K244" s="25">
        <v>997.33</v>
      </c>
    </row>
    <row r="245" spans="1:11" ht="15" customHeight="1" x14ac:dyDescent="0.3">
      <c r="A245" s="25">
        <v>244</v>
      </c>
      <c r="B245" s="25">
        <v>1251</v>
      </c>
      <c r="C245" s="31">
        <v>41648.195439814801</v>
      </c>
      <c r="D245" s="25">
        <v>126</v>
      </c>
      <c r="E245" s="25">
        <v>34</v>
      </c>
      <c r="F245" s="25">
        <v>30</v>
      </c>
      <c r="G245" s="25">
        <v>190</v>
      </c>
      <c r="H245" s="25">
        <v>628.74</v>
      </c>
      <c r="I245" s="25">
        <v>254.66</v>
      </c>
      <c r="J245" s="25">
        <v>243.6</v>
      </c>
      <c r="K245" s="25">
        <v>1127</v>
      </c>
    </row>
    <row r="246" spans="1:11" ht="15" customHeight="1" x14ac:dyDescent="0.3">
      <c r="A246" s="25">
        <v>245</v>
      </c>
      <c r="B246" s="25">
        <v>1251</v>
      </c>
      <c r="C246" s="31">
        <v>41677.878761574102</v>
      </c>
      <c r="D246" s="25">
        <v>94</v>
      </c>
      <c r="E246" s="25">
        <v>24</v>
      </c>
      <c r="F246" s="25">
        <v>25</v>
      </c>
      <c r="G246" s="25">
        <v>143</v>
      </c>
      <c r="H246" s="25">
        <v>469.06</v>
      </c>
      <c r="I246" s="25">
        <v>179.76</v>
      </c>
      <c r="J246" s="25">
        <v>203</v>
      </c>
      <c r="K246" s="25">
        <v>851.82</v>
      </c>
    </row>
    <row r="247" spans="1:11" ht="15" customHeight="1" x14ac:dyDescent="0.3">
      <c r="A247" s="25">
        <v>246</v>
      </c>
      <c r="B247" s="25">
        <v>1251</v>
      </c>
      <c r="C247" s="31">
        <v>41706.266354166699</v>
      </c>
      <c r="D247" s="25">
        <v>86</v>
      </c>
      <c r="E247" s="25">
        <v>34</v>
      </c>
      <c r="F247" s="25">
        <v>24</v>
      </c>
      <c r="G247" s="25">
        <v>144</v>
      </c>
      <c r="H247" s="25">
        <v>429.14</v>
      </c>
      <c r="I247" s="25">
        <v>254.66</v>
      </c>
      <c r="J247" s="25">
        <v>194.88</v>
      </c>
      <c r="K247" s="25">
        <v>878.68</v>
      </c>
    </row>
    <row r="248" spans="1:11" ht="15" customHeight="1" x14ac:dyDescent="0.3">
      <c r="A248" s="25">
        <v>247</v>
      </c>
      <c r="B248" s="25">
        <v>1251</v>
      </c>
      <c r="C248" s="31">
        <v>41736.456724536998</v>
      </c>
      <c r="D248" s="25">
        <v>101</v>
      </c>
      <c r="E248" s="25">
        <v>28</v>
      </c>
      <c r="F248" s="25">
        <v>20</v>
      </c>
      <c r="G248" s="25">
        <v>149</v>
      </c>
      <c r="H248" s="25">
        <v>503.99</v>
      </c>
      <c r="I248" s="25">
        <v>209.72</v>
      </c>
      <c r="J248" s="25">
        <v>162.4</v>
      </c>
      <c r="K248" s="25">
        <v>876.11</v>
      </c>
    </row>
    <row r="249" spans="1:11" ht="15" customHeight="1" x14ac:dyDescent="0.3">
      <c r="A249" s="25">
        <v>248</v>
      </c>
      <c r="B249" s="25">
        <v>1251</v>
      </c>
      <c r="C249" s="31">
        <v>41766.883055555598</v>
      </c>
      <c r="D249" s="25">
        <v>80</v>
      </c>
      <c r="E249" s="25">
        <v>90</v>
      </c>
      <c r="F249" s="25">
        <v>28</v>
      </c>
      <c r="G249" s="25">
        <v>198</v>
      </c>
      <c r="H249" s="25">
        <v>399.2</v>
      </c>
      <c r="I249" s="25">
        <v>674.1</v>
      </c>
      <c r="J249" s="25">
        <v>227.36</v>
      </c>
      <c r="K249" s="25">
        <v>1300.6600000000001</v>
      </c>
    </row>
    <row r="250" spans="1:11" ht="15" customHeight="1" x14ac:dyDescent="0.3">
      <c r="A250" s="25">
        <v>249</v>
      </c>
      <c r="B250" s="25">
        <v>1251</v>
      </c>
      <c r="C250" s="31">
        <v>41796.675092592603</v>
      </c>
      <c r="D250" s="25">
        <v>159</v>
      </c>
      <c r="E250" s="25">
        <v>41</v>
      </c>
      <c r="F250" s="25">
        <v>35</v>
      </c>
      <c r="G250" s="25">
        <v>235</v>
      </c>
      <c r="H250" s="25">
        <v>793.41</v>
      </c>
      <c r="I250" s="25">
        <v>307.08999999999997</v>
      </c>
      <c r="J250" s="25">
        <v>284.2</v>
      </c>
      <c r="K250" s="25">
        <v>1384.7</v>
      </c>
    </row>
    <row r="251" spans="1:11" ht="15" customHeight="1" x14ac:dyDescent="0.3">
      <c r="A251" s="25">
        <v>250</v>
      </c>
      <c r="B251" s="25">
        <v>1251</v>
      </c>
      <c r="C251" s="31">
        <v>41825.1790162037</v>
      </c>
      <c r="D251" s="25">
        <v>100</v>
      </c>
      <c r="E251" s="25">
        <v>28</v>
      </c>
      <c r="F251" s="25">
        <v>42</v>
      </c>
      <c r="G251" s="25">
        <v>170</v>
      </c>
      <c r="H251" s="25">
        <v>499</v>
      </c>
      <c r="I251" s="25">
        <v>209.72</v>
      </c>
      <c r="J251" s="25">
        <v>341.04</v>
      </c>
      <c r="K251" s="25">
        <v>1049.76</v>
      </c>
    </row>
    <row r="252" spans="1:11" ht="15" customHeight="1" x14ac:dyDescent="0.3">
      <c r="A252" s="25">
        <v>251</v>
      </c>
      <c r="B252" s="25">
        <v>1251</v>
      </c>
      <c r="C252" s="31">
        <v>41855.814224537004</v>
      </c>
      <c r="D252" s="25">
        <v>92</v>
      </c>
      <c r="E252" s="25">
        <v>31</v>
      </c>
      <c r="F252" s="25">
        <v>22</v>
      </c>
      <c r="G252" s="25">
        <v>145</v>
      </c>
      <c r="H252" s="25">
        <v>459.08</v>
      </c>
      <c r="I252" s="25">
        <v>232.19</v>
      </c>
      <c r="J252" s="25">
        <v>178.64</v>
      </c>
      <c r="K252" s="25">
        <v>869.91</v>
      </c>
    </row>
    <row r="253" spans="1:11" ht="15" customHeight="1" x14ac:dyDescent="0.3">
      <c r="A253" s="25">
        <v>252</v>
      </c>
      <c r="B253" s="25">
        <v>1251</v>
      </c>
      <c r="C253" s="31">
        <v>41885.533969907403</v>
      </c>
      <c r="D253" s="25">
        <v>102</v>
      </c>
      <c r="E253" s="25">
        <v>41</v>
      </c>
      <c r="F253" s="25">
        <v>30</v>
      </c>
      <c r="G253" s="25">
        <v>173</v>
      </c>
      <c r="H253" s="25">
        <v>508.98</v>
      </c>
      <c r="I253" s="25">
        <v>307.08999999999997</v>
      </c>
      <c r="J253" s="25">
        <v>243.6</v>
      </c>
      <c r="K253" s="25">
        <v>1059.67</v>
      </c>
    </row>
    <row r="254" spans="1:11" ht="15" customHeight="1" x14ac:dyDescent="0.3">
      <c r="A254" s="25">
        <v>253</v>
      </c>
      <c r="B254" s="25">
        <v>1251</v>
      </c>
      <c r="C254" s="31">
        <v>41914.963564814803</v>
      </c>
      <c r="D254" s="25">
        <v>97</v>
      </c>
      <c r="E254" s="25">
        <v>30</v>
      </c>
      <c r="F254" s="25">
        <v>13</v>
      </c>
      <c r="G254" s="25">
        <v>140</v>
      </c>
      <c r="H254" s="25">
        <v>484.03</v>
      </c>
      <c r="I254" s="25">
        <v>224.7</v>
      </c>
      <c r="J254" s="25">
        <v>105.56</v>
      </c>
      <c r="K254" s="25">
        <v>814.29</v>
      </c>
    </row>
    <row r="255" spans="1:11" ht="15" customHeight="1" x14ac:dyDescent="0.3">
      <c r="A255" s="25">
        <v>254</v>
      </c>
      <c r="B255" s="25">
        <v>1251</v>
      </c>
      <c r="C255" s="31">
        <v>41944.094027777799</v>
      </c>
      <c r="D255" s="25">
        <v>0</v>
      </c>
      <c r="E255" s="25">
        <v>0</v>
      </c>
      <c r="F255" s="25">
        <v>17</v>
      </c>
      <c r="G255" s="25">
        <v>17</v>
      </c>
      <c r="H255" s="25">
        <v>0</v>
      </c>
      <c r="I255" s="25">
        <v>0</v>
      </c>
      <c r="J255" s="25">
        <v>138.04</v>
      </c>
      <c r="K255" s="25">
        <v>138.04</v>
      </c>
    </row>
    <row r="256" spans="1:11" ht="15" customHeight="1" x14ac:dyDescent="0.3">
      <c r="A256" s="25">
        <v>255</v>
      </c>
      <c r="B256" s="25">
        <v>1251</v>
      </c>
      <c r="C256" s="31">
        <v>41974.397071759297</v>
      </c>
      <c r="D256" s="25">
        <v>101</v>
      </c>
      <c r="E256" s="25">
        <v>21</v>
      </c>
      <c r="F256" s="25">
        <v>24</v>
      </c>
      <c r="G256" s="25">
        <v>146</v>
      </c>
      <c r="H256" s="25">
        <v>503.99</v>
      </c>
      <c r="I256" s="25">
        <v>157.29</v>
      </c>
      <c r="J256" s="25">
        <v>194.88</v>
      </c>
      <c r="K256" s="25">
        <v>856.16</v>
      </c>
    </row>
    <row r="257" spans="1:11" ht="15" customHeight="1" x14ac:dyDescent="0.3">
      <c r="A257" s="25">
        <v>256</v>
      </c>
      <c r="B257" s="25">
        <v>1251</v>
      </c>
      <c r="C257" s="31">
        <v>42003.104178240697</v>
      </c>
      <c r="D257" s="25">
        <v>336</v>
      </c>
      <c r="E257" s="25">
        <v>52</v>
      </c>
      <c r="F257" s="25">
        <v>12</v>
      </c>
      <c r="G257" s="25">
        <v>400</v>
      </c>
      <c r="H257" s="25">
        <v>1676.64</v>
      </c>
      <c r="I257" s="25">
        <v>389.48</v>
      </c>
      <c r="J257" s="25">
        <v>97.44</v>
      </c>
      <c r="K257" s="25">
        <v>2163.56</v>
      </c>
    </row>
    <row r="258" spans="1:11" ht="15" customHeight="1" x14ac:dyDescent="0.3">
      <c r="A258" s="25">
        <v>257</v>
      </c>
      <c r="B258" s="25">
        <v>1251</v>
      </c>
      <c r="C258" s="31">
        <v>42032.4289236111</v>
      </c>
      <c r="D258" s="25">
        <v>135</v>
      </c>
      <c r="E258" s="25">
        <v>34</v>
      </c>
      <c r="F258" s="25">
        <v>68</v>
      </c>
      <c r="G258" s="25">
        <v>237</v>
      </c>
      <c r="H258" s="25">
        <v>673.65</v>
      </c>
      <c r="I258" s="25">
        <v>254.66</v>
      </c>
      <c r="J258" s="25">
        <v>552.16</v>
      </c>
      <c r="K258" s="25">
        <v>1480.47</v>
      </c>
    </row>
    <row r="259" spans="1:11" ht="15" customHeight="1" x14ac:dyDescent="0.3">
      <c r="A259" s="25">
        <v>258</v>
      </c>
      <c r="B259" s="25">
        <v>1261</v>
      </c>
      <c r="C259" s="31">
        <v>41955.931712963</v>
      </c>
      <c r="D259" s="25">
        <v>315</v>
      </c>
      <c r="E259" s="25">
        <v>39</v>
      </c>
      <c r="F259" s="25">
        <v>18</v>
      </c>
      <c r="G259" s="25">
        <v>372</v>
      </c>
      <c r="H259" s="25">
        <v>1571.85</v>
      </c>
      <c r="I259" s="25">
        <v>292.11</v>
      </c>
      <c r="J259" s="25">
        <v>146.16</v>
      </c>
      <c r="K259" s="25">
        <v>2010.12</v>
      </c>
    </row>
    <row r="260" spans="1:11" ht="15" customHeight="1" x14ac:dyDescent="0.3">
      <c r="A260" s="25">
        <v>259</v>
      </c>
      <c r="B260" s="25">
        <v>1261</v>
      </c>
      <c r="C260" s="31">
        <v>41984.1070833333</v>
      </c>
      <c r="D260" s="25">
        <v>298</v>
      </c>
      <c r="E260" s="25">
        <v>30</v>
      </c>
      <c r="F260" s="25">
        <v>25</v>
      </c>
      <c r="G260" s="25">
        <v>353</v>
      </c>
      <c r="H260" s="25">
        <v>1487.02</v>
      </c>
      <c r="I260" s="25">
        <v>224.7</v>
      </c>
      <c r="J260" s="25">
        <v>203</v>
      </c>
      <c r="K260" s="25">
        <v>1914.72</v>
      </c>
    </row>
    <row r="261" spans="1:11" ht="15" customHeight="1" x14ac:dyDescent="0.3">
      <c r="A261" s="25">
        <v>260</v>
      </c>
      <c r="B261" s="25">
        <v>1261</v>
      </c>
      <c r="C261" s="31">
        <v>42013.280405092599</v>
      </c>
      <c r="D261" s="25">
        <v>462</v>
      </c>
      <c r="E261" s="25">
        <v>34</v>
      </c>
      <c r="F261" s="25">
        <v>34</v>
      </c>
      <c r="G261" s="25">
        <v>530</v>
      </c>
      <c r="H261" s="25">
        <v>2305.38</v>
      </c>
      <c r="I261" s="25">
        <v>254.66</v>
      </c>
      <c r="J261" s="25">
        <v>276.08</v>
      </c>
      <c r="K261" s="25">
        <v>2836.12</v>
      </c>
    </row>
    <row r="262" spans="1:11" ht="15" customHeight="1" x14ac:dyDescent="0.3">
      <c r="A262" s="25">
        <v>261</v>
      </c>
      <c r="B262" s="25">
        <v>1261</v>
      </c>
      <c r="C262" s="31">
        <v>42042.752222222203</v>
      </c>
      <c r="D262" s="25">
        <v>309</v>
      </c>
      <c r="E262" s="25">
        <v>0</v>
      </c>
      <c r="F262" s="25">
        <v>12</v>
      </c>
      <c r="G262" s="25">
        <v>321</v>
      </c>
      <c r="H262" s="25">
        <v>1541.91</v>
      </c>
      <c r="I262" s="25">
        <v>0</v>
      </c>
      <c r="J262" s="25">
        <v>97.44</v>
      </c>
      <c r="K262" s="25">
        <v>1639.35</v>
      </c>
    </row>
    <row r="263" spans="1:11" ht="15" customHeight="1" x14ac:dyDescent="0.3">
      <c r="A263" s="25">
        <v>262</v>
      </c>
      <c r="B263" s="25">
        <v>1261</v>
      </c>
      <c r="C263" s="31">
        <v>42071.675381944398</v>
      </c>
      <c r="D263" s="25">
        <v>277</v>
      </c>
      <c r="E263" s="25">
        <v>566</v>
      </c>
      <c r="F263" s="25">
        <v>35</v>
      </c>
      <c r="G263" s="25">
        <v>878</v>
      </c>
      <c r="H263" s="25">
        <v>1382.23</v>
      </c>
      <c r="I263" s="25">
        <v>4239.34</v>
      </c>
      <c r="J263" s="25">
        <v>284.2</v>
      </c>
      <c r="K263" s="25">
        <v>5905.77</v>
      </c>
    </row>
    <row r="264" spans="1:11" ht="15" customHeight="1" x14ac:dyDescent="0.3">
      <c r="A264" s="25">
        <v>263</v>
      </c>
      <c r="B264" s="25">
        <v>1261</v>
      </c>
      <c r="C264" s="31">
        <v>42101.548391203702</v>
      </c>
      <c r="D264" s="25">
        <v>311</v>
      </c>
      <c r="E264" s="25">
        <v>28</v>
      </c>
      <c r="F264" s="25">
        <v>6</v>
      </c>
      <c r="G264" s="25">
        <v>345</v>
      </c>
      <c r="H264" s="25">
        <v>1551.89</v>
      </c>
      <c r="I264" s="25">
        <v>209.72</v>
      </c>
      <c r="J264" s="25">
        <v>48.72</v>
      </c>
      <c r="K264" s="25">
        <v>1810.33</v>
      </c>
    </row>
    <row r="265" spans="1:11" ht="15" customHeight="1" x14ac:dyDescent="0.3">
      <c r="A265" s="25">
        <v>264</v>
      </c>
      <c r="B265" s="25">
        <v>1261</v>
      </c>
      <c r="C265" s="31">
        <v>42130.734143518501</v>
      </c>
      <c r="D265" s="25">
        <v>314</v>
      </c>
      <c r="E265" s="25">
        <v>38</v>
      </c>
      <c r="F265" s="25">
        <v>0</v>
      </c>
      <c r="G265" s="25">
        <v>352</v>
      </c>
      <c r="H265" s="25">
        <v>1566.86</v>
      </c>
      <c r="I265" s="25">
        <v>284.62</v>
      </c>
      <c r="J265" s="25">
        <v>0</v>
      </c>
      <c r="K265" s="25">
        <v>1851.48</v>
      </c>
    </row>
    <row r="266" spans="1:11" ht="15" customHeight="1" x14ac:dyDescent="0.3">
      <c r="A266" s="25">
        <v>265</v>
      </c>
      <c r="B266" s="25">
        <v>1261</v>
      </c>
      <c r="C266" s="31">
        <v>42159.076331018499</v>
      </c>
      <c r="D266" s="25">
        <v>361</v>
      </c>
      <c r="E266" s="25">
        <v>37</v>
      </c>
      <c r="F266" s="25">
        <v>38</v>
      </c>
      <c r="G266" s="25">
        <v>436</v>
      </c>
      <c r="H266" s="25">
        <v>1801.39</v>
      </c>
      <c r="I266" s="25">
        <v>277.13</v>
      </c>
      <c r="J266" s="25">
        <v>308.56</v>
      </c>
      <c r="K266" s="25">
        <v>2387.08</v>
      </c>
    </row>
    <row r="267" spans="1:11" ht="15" customHeight="1" x14ac:dyDescent="0.3">
      <c r="A267" s="25">
        <v>266</v>
      </c>
      <c r="B267" s="25">
        <v>1261</v>
      </c>
      <c r="C267" s="31">
        <v>42188.762974537</v>
      </c>
      <c r="D267" s="25">
        <v>308</v>
      </c>
      <c r="E267" s="25">
        <v>24</v>
      </c>
      <c r="F267" s="25">
        <v>5</v>
      </c>
      <c r="G267" s="25">
        <v>337</v>
      </c>
      <c r="H267" s="25">
        <v>1536.92</v>
      </c>
      <c r="I267" s="25">
        <v>179.76</v>
      </c>
      <c r="J267" s="25">
        <v>40.6</v>
      </c>
      <c r="K267" s="25">
        <v>1757.28</v>
      </c>
    </row>
    <row r="268" spans="1:11" ht="15" customHeight="1" x14ac:dyDescent="0.3">
      <c r="A268" s="25">
        <v>267</v>
      </c>
      <c r="B268" s="25">
        <v>1261</v>
      </c>
      <c r="C268" s="31">
        <v>42218.978379629603</v>
      </c>
      <c r="D268" s="25">
        <v>311</v>
      </c>
      <c r="E268" s="25">
        <v>44</v>
      </c>
      <c r="F268" s="25">
        <v>28</v>
      </c>
      <c r="G268" s="25">
        <v>383</v>
      </c>
      <c r="H268" s="25">
        <v>1551.89</v>
      </c>
      <c r="I268" s="25">
        <v>329.56</v>
      </c>
      <c r="J268" s="25">
        <v>227.36</v>
      </c>
      <c r="K268" s="25">
        <v>2108.81</v>
      </c>
    </row>
    <row r="269" spans="1:11" ht="15" customHeight="1" x14ac:dyDescent="0.3">
      <c r="A269" s="25">
        <v>268</v>
      </c>
      <c r="B269" s="25">
        <v>1261</v>
      </c>
      <c r="C269" s="31">
        <v>42247.861724536997</v>
      </c>
      <c r="D269" s="25">
        <v>241</v>
      </c>
      <c r="E269" s="25">
        <v>89</v>
      </c>
      <c r="F269" s="25">
        <v>0</v>
      </c>
      <c r="G269" s="25">
        <v>330</v>
      </c>
      <c r="H269" s="25">
        <v>1202.5899999999999</v>
      </c>
      <c r="I269" s="25">
        <v>666.61</v>
      </c>
      <c r="J269" s="25">
        <v>0</v>
      </c>
      <c r="K269" s="25">
        <v>1869.2</v>
      </c>
    </row>
    <row r="270" spans="1:11" ht="15" customHeight="1" x14ac:dyDescent="0.3">
      <c r="A270" s="25">
        <v>269</v>
      </c>
      <c r="B270" s="25">
        <v>1261</v>
      </c>
      <c r="C270" s="31">
        <v>42276.486469907402</v>
      </c>
      <c r="D270" s="25">
        <v>298</v>
      </c>
      <c r="E270" s="25">
        <v>9</v>
      </c>
      <c r="F270" s="25">
        <v>0</v>
      </c>
      <c r="G270" s="25">
        <v>307</v>
      </c>
      <c r="H270" s="25">
        <v>1487.02</v>
      </c>
      <c r="I270" s="25">
        <v>67.41</v>
      </c>
      <c r="J270" s="25">
        <v>0</v>
      </c>
      <c r="K270" s="25">
        <v>1554.43</v>
      </c>
    </row>
    <row r="271" spans="1:11" ht="15" customHeight="1" x14ac:dyDescent="0.3">
      <c r="A271" s="25">
        <v>270</v>
      </c>
      <c r="B271" s="25">
        <v>1261</v>
      </c>
      <c r="C271" s="31">
        <v>42306.1563425926</v>
      </c>
      <c r="D271" s="25">
        <v>295</v>
      </c>
      <c r="E271" s="25">
        <v>105</v>
      </c>
      <c r="F271" s="25">
        <v>0</v>
      </c>
      <c r="G271" s="25">
        <v>400</v>
      </c>
      <c r="H271" s="25">
        <v>1472.05</v>
      </c>
      <c r="I271" s="25">
        <v>786.45</v>
      </c>
      <c r="J271" s="25">
        <v>0</v>
      </c>
      <c r="K271" s="25">
        <v>2258.5</v>
      </c>
    </row>
    <row r="272" spans="1:11" ht="15" customHeight="1" x14ac:dyDescent="0.3">
      <c r="A272" s="25">
        <v>271</v>
      </c>
      <c r="B272" s="25">
        <v>1261</v>
      </c>
      <c r="C272" s="31">
        <v>42335.079328703701</v>
      </c>
      <c r="D272" s="25">
        <v>293</v>
      </c>
      <c r="E272" s="25">
        <v>38</v>
      </c>
      <c r="F272" s="25">
        <v>28</v>
      </c>
      <c r="G272" s="25">
        <v>359</v>
      </c>
      <c r="H272" s="25">
        <v>1462.07</v>
      </c>
      <c r="I272" s="25">
        <v>284.62</v>
      </c>
      <c r="J272" s="25">
        <v>227.36</v>
      </c>
      <c r="K272" s="25">
        <v>1974.05</v>
      </c>
    </row>
    <row r="273" spans="1:11" ht="15" customHeight="1" x14ac:dyDescent="0.3">
      <c r="A273" s="25">
        <v>272</v>
      </c>
      <c r="B273" s="25">
        <v>1261</v>
      </c>
      <c r="C273" s="31">
        <v>42365.797766203701</v>
      </c>
      <c r="D273" s="25">
        <v>304</v>
      </c>
      <c r="E273" s="25">
        <v>24</v>
      </c>
      <c r="F273" s="25">
        <v>31</v>
      </c>
      <c r="G273" s="25">
        <v>359</v>
      </c>
      <c r="H273" s="25">
        <v>1516.96</v>
      </c>
      <c r="I273" s="25">
        <v>179.76</v>
      </c>
      <c r="J273" s="25">
        <v>251.72</v>
      </c>
      <c r="K273" s="25">
        <v>1948.44</v>
      </c>
    </row>
    <row r="274" spans="1:11" ht="15" customHeight="1" x14ac:dyDescent="0.3">
      <c r="A274" s="25">
        <v>273</v>
      </c>
      <c r="B274" s="25">
        <v>1261</v>
      </c>
      <c r="C274" s="31">
        <v>42395.150115740696</v>
      </c>
      <c r="D274" s="25">
        <v>306</v>
      </c>
      <c r="E274" s="25">
        <v>24</v>
      </c>
      <c r="F274" s="25">
        <v>1</v>
      </c>
      <c r="G274" s="25">
        <v>331</v>
      </c>
      <c r="H274" s="25">
        <v>1526.94</v>
      </c>
      <c r="I274" s="25">
        <v>179.76</v>
      </c>
      <c r="J274" s="25">
        <v>8.1199999999999992</v>
      </c>
      <c r="K274" s="25">
        <v>1714.82</v>
      </c>
    </row>
    <row r="275" spans="1:11" ht="15" customHeight="1" x14ac:dyDescent="0.3">
      <c r="A275" s="25">
        <v>274</v>
      </c>
      <c r="B275" s="25">
        <v>1261</v>
      </c>
      <c r="C275" s="31">
        <v>42425.548171296301</v>
      </c>
      <c r="D275" s="25">
        <v>48</v>
      </c>
      <c r="E275" s="25">
        <v>27</v>
      </c>
      <c r="F275" s="25">
        <v>25</v>
      </c>
      <c r="G275" s="25">
        <v>100</v>
      </c>
      <c r="H275" s="25">
        <v>239.52</v>
      </c>
      <c r="I275" s="25">
        <v>202.23</v>
      </c>
      <c r="J275" s="25">
        <v>203</v>
      </c>
      <c r="K275" s="25">
        <v>644.75</v>
      </c>
    </row>
    <row r="276" spans="1:11" ht="15" customHeight="1" x14ac:dyDescent="0.3">
      <c r="A276" s="25">
        <v>275</v>
      </c>
      <c r="B276" s="25">
        <v>1261</v>
      </c>
      <c r="C276" s="31">
        <v>42455.387152777803</v>
      </c>
      <c r="D276" s="25">
        <v>248</v>
      </c>
      <c r="E276" s="25">
        <v>43</v>
      </c>
      <c r="F276" s="25">
        <v>15</v>
      </c>
      <c r="G276" s="25">
        <v>306</v>
      </c>
      <c r="H276" s="25">
        <v>1237.52</v>
      </c>
      <c r="I276" s="25">
        <v>322.07</v>
      </c>
      <c r="J276" s="25">
        <v>121.8</v>
      </c>
      <c r="K276" s="25">
        <v>1681.39</v>
      </c>
    </row>
    <row r="277" spans="1:11" ht="15" customHeight="1" x14ac:dyDescent="0.3">
      <c r="A277" s="25">
        <v>276</v>
      </c>
      <c r="B277" s="25">
        <v>1261</v>
      </c>
      <c r="C277" s="31">
        <v>42484.1026851852</v>
      </c>
      <c r="D277" s="25">
        <v>310</v>
      </c>
      <c r="E277" s="25">
        <v>67</v>
      </c>
      <c r="F277" s="25">
        <v>28</v>
      </c>
      <c r="G277" s="25">
        <v>405</v>
      </c>
      <c r="H277" s="25">
        <v>1546.9</v>
      </c>
      <c r="I277" s="25">
        <v>501.83</v>
      </c>
      <c r="J277" s="25">
        <v>227.36</v>
      </c>
      <c r="K277" s="25">
        <v>2276.09</v>
      </c>
    </row>
    <row r="278" spans="1:11" ht="15" customHeight="1" x14ac:dyDescent="0.3">
      <c r="A278" s="25">
        <v>277</v>
      </c>
      <c r="B278" s="25">
        <v>1261</v>
      </c>
      <c r="C278" s="31">
        <v>42513.759224537003</v>
      </c>
      <c r="D278" s="25">
        <v>286</v>
      </c>
      <c r="E278" s="25">
        <v>13</v>
      </c>
      <c r="F278" s="25">
        <v>47</v>
      </c>
      <c r="G278" s="25">
        <v>346</v>
      </c>
      <c r="H278" s="25">
        <v>1427.14</v>
      </c>
      <c r="I278" s="25">
        <v>97.37</v>
      </c>
      <c r="J278" s="25">
        <v>381.64</v>
      </c>
      <c r="K278" s="25">
        <v>1906.15</v>
      </c>
    </row>
    <row r="279" spans="1:11" ht="15" customHeight="1" x14ac:dyDescent="0.3">
      <c r="A279" s="25">
        <v>278</v>
      </c>
      <c r="B279" s="25">
        <v>1261</v>
      </c>
      <c r="C279" s="31">
        <v>42543.093009259297</v>
      </c>
      <c r="D279" s="25">
        <v>303</v>
      </c>
      <c r="E279" s="25">
        <v>28</v>
      </c>
      <c r="F279" s="25">
        <v>25</v>
      </c>
      <c r="G279" s="25">
        <v>356</v>
      </c>
      <c r="H279" s="25">
        <v>1511.97</v>
      </c>
      <c r="I279" s="25">
        <v>209.72</v>
      </c>
      <c r="J279" s="25">
        <v>203</v>
      </c>
      <c r="K279" s="25">
        <v>1924.69</v>
      </c>
    </row>
    <row r="280" spans="1:11" ht="15" customHeight="1" x14ac:dyDescent="0.3">
      <c r="A280" s="25">
        <v>279</v>
      </c>
      <c r="B280" s="25">
        <v>1261</v>
      </c>
      <c r="C280" s="31">
        <v>42572.391041666699</v>
      </c>
      <c r="D280" s="25">
        <v>328</v>
      </c>
      <c r="E280" s="25">
        <v>55</v>
      </c>
      <c r="F280" s="25">
        <v>0</v>
      </c>
      <c r="G280" s="25">
        <v>383</v>
      </c>
      <c r="H280" s="25">
        <v>1636.72</v>
      </c>
      <c r="I280" s="25">
        <v>411.95</v>
      </c>
      <c r="J280" s="25">
        <v>0</v>
      </c>
      <c r="K280" s="25">
        <v>2048.67</v>
      </c>
    </row>
    <row r="281" spans="1:11" ht="15" customHeight="1" x14ac:dyDescent="0.3">
      <c r="A281" s="25">
        <v>280</v>
      </c>
      <c r="B281" s="25">
        <v>1261</v>
      </c>
      <c r="C281" s="31">
        <v>42601.506608796299</v>
      </c>
      <c r="D281" s="25">
        <v>280</v>
      </c>
      <c r="E281" s="25">
        <v>0</v>
      </c>
      <c r="F281" s="25">
        <v>14</v>
      </c>
      <c r="G281" s="25">
        <v>294</v>
      </c>
      <c r="H281" s="25">
        <v>1397.2</v>
      </c>
      <c r="I281" s="25">
        <v>0</v>
      </c>
      <c r="J281" s="25">
        <v>113.68</v>
      </c>
      <c r="K281" s="25">
        <v>1510.88</v>
      </c>
    </row>
    <row r="282" spans="1:11" ht="15" customHeight="1" x14ac:dyDescent="0.3">
      <c r="A282" s="25">
        <v>281</v>
      </c>
      <c r="B282" s="25">
        <v>1261</v>
      </c>
      <c r="C282" s="31">
        <v>42631.168379629598</v>
      </c>
      <c r="D282" s="25">
        <v>304</v>
      </c>
      <c r="E282" s="25">
        <v>0</v>
      </c>
      <c r="F282" s="25">
        <v>14</v>
      </c>
      <c r="G282" s="25">
        <v>318</v>
      </c>
      <c r="H282" s="25">
        <v>1516.96</v>
      </c>
      <c r="I282" s="25">
        <v>0</v>
      </c>
      <c r="J282" s="25">
        <v>113.68</v>
      </c>
      <c r="K282" s="25">
        <v>1630.64</v>
      </c>
    </row>
    <row r="283" spans="1:11" ht="15" customHeight="1" x14ac:dyDescent="0.3">
      <c r="A283" s="25">
        <v>282</v>
      </c>
      <c r="B283" s="25">
        <v>1261</v>
      </c>
      <c r="C283" s="31">
        <v>42660.352546296301</v>
      </c>
      <c r="D283" s="25">
        <v>330</v>
      </c>
      <c r="E283" s="25">
        <v>68</v>
      </c>
      <c r="F283" s="25">
        <v>7</v>
      </c>
      <c r="G283" s="25">
        <v>405</v>
      </c>
      <c r="H283" s="25">
        <v>1646.7</v>
      </c>
      <c r="I283" s="25">
        <v>509.32</v>
      </c>
      <c r="J283" s="25">
        <v>56.84</v>
      </c>
      <c r="K283" s="25">
        <v>2212.86</v>
      </c>
    </row>
    <row r="284" spans="1:11" ht="15" customHeight="1" x14ac:dyDescent="0.3">
      <c r="A284" s="25">
        <v>283</v>
      </c>
      <c r="B284" s="25">
        <v>1261</v>
      </c>
      <c r="C284" s="31">
        <v>42689.801400463002</v>
      </c>
      <c r="D284" s="25">
        <v>288</v>
      </c>
      <c r="E284" s="25">
        <v>2</v>
      </c>
      <c r="F284" s="25">
        <v>47</v>
      </c>
      <c r="G284" s="25">
        <v>337</v>
      </c>
      <c r="H284" s="25">
        <v>1437.12</v>
      </c>
      <c r="I284" s="25">
        <v>14.98</v>
      </c>
      <c r="J284" s="25">
        <v>381.64</v>
      </c>
      <c r="K284" s="25">
        <v>1833.74</v>
      </c>
    </row>
    <row r="285" spans="1:11" ht="15" customHeight="1" x14ac:dyDescent="0.3">
      <c r="A285" s="25">
        <v>284</v>
      </c>
      <c r="B285" s="25">
        <v>1261</v>
      </c>
      <c r="C285" s="31">
        <v>42719.208877314799</v>
      </c>
      <c r="D285" s="25">
        <v>286</v>
      </c>
      <c r="E285" s="25">
        <v>71</v>
      </c>
      <c r="F285" s="25">
        <v>32</v>
      </c>
      <c r="G285" s="25">
        <v>389</v>
      </c>
      <c r="H285" s="25">
        <v>1427.14</v>
      </c>
      <c r="I285" s="25">
        <v>531.79</v>
      </c>
      <c r="J285" s="25">
        <v>259.83999999999997</v>
      </c>
      <c r="K285" s="25">
        <v>2218.77</v>
      </c>
    </row>
    <row r="286" spans="1:11" ht="15" customHeight="1" x14ac:dyDescent="0.3">
      <c r="A286" s="25">
        <v>285</v>
      </c>
      <c r="B286" s="25">
        <v>1271</v>
      </c>
      <c r="C286" s="31">
        <v>42305.505370370403</v>
      </c>
      <c r="D286" s="25">
        <v>94</v>
      </c>
      <c r="E286" s="25">
        <v>7</v>
      </c>
      <c r="F286" s="25">
        <v>38</v>
      </c>
      <c r="G286" s="25">
        <v>139</v>
      </c>
      <c r="H286" s="25">
        <v>469.06</v>
      </c>
      <c r="I286" s="25">
        <v>52.43</v>
      </c>
      <c r="J286" s="25">
        <v>308.56</v>
      </c>
      <c r="K286" s="25">
        <v>830.05</v>
      </c>
    </row>
    <row r="287" spans="1:11" ht="15" customHeight="1" x14ac:dyDescent="0.3">
      <c r="A287" s="25">
        <v>286</v>
      </c>
      <c r="B287" s="25">
        <v>1271</v>
      </c>
      <c r="C287" s="31">
        <v>42334.262395833299</v>
      </c>
      <c r="D287" s="25">
        <v>104</v>
      </c>
      <c r="E287" s="25">
        <v>20</v>
      </c>
      <c r="F287" s="25">
        <v>55</v>
      </c>
      <c r="G287" s="25">
        <v>179</v>
      </c>
      <c r="H287" s="25">
        <v>518.96</v>
      </c>
      <c r="I287" s="25">
        <v>149.80000000000001</v>
      </c>
      <c r="J287" s="25">
        <v>446.6</v>
      </c>
      <c r="K287" s="25">
        <v>1115.3599999999999</v>
      </c>
    </row>
    <row r="288" spans="1:11" ht="15" customHeight="1" x14ac:dyDescent="0.3">
      <c r="A288" s="25">
        <v>287</v>
      </c>
      <c r="B288" s="25">
        <v>1281</v>
      </c>
      <c r="C288" s="31">
        <v>41613.856898148202</v>
      </c>
      <c r="D288" s="25">
        <v>492</v>
      </c>
      <c r="E288" s="25">
        <v>73</v>
      </c>
      <c r="F288" s="25">
        <v>0</v>
      </c>
      <c r="G288" s="25">
        <v>565</v>
      </c>
      <c r="H288" s="25">
        <v>2455.08</v>
      </c>
      <c r="I288" s="25">
        <v>546.77</v>
      </c>
      <c r="J288" s="25">
        <v>0</v>
      </c>
      <c r="K288" s="25">
        <v>3001.85</v>
      </c>
    </row>
    <row r="289" spans="1:11" ht="15" customHeight="1" x14ac:dyDescent="0.3">
      <c r="A289" s="25">
        <v>288</v>
      </c>
      <c r="B289" s="25">
        <v>1281</v>
      </c>
      <c r="C289" s="31">
        <v>41642.997719907398</v>
      </c>
      <c r="D289" s="25">
        <v>491</v>
      </c>
      <c r="E289" s="25">
        <v>14</v>
      </c>
      <c r="F289" s="25">
        <v>0</v>
      </c>
      <c r="G289" s="25">
        <v>505</v>
      </c>
      <c r="H289" s="25">
        <v>2450.09</v>
      </c>
      <c r="I289" s="25">
        <v>104.86</v>
      </c>
      <c r="J289" s="25">
        <v>0</v>
      </c>
      <c r="K289" s="25">
        <v>2554.9499999999998</v>
      </c>
    </row>
    <row r="290" spans="1:11" ht="15" customHeight="1" x14ac:dyDescent="0.3">
      <c r="A290" s="25">
        <v>289</v>
      </c>
      <c r="B290" s="25">
        <v>1281</v>
      </c>
      <c r="C290" s="31">
        <v>41672.167094907403</v>
      </c>
      <c r="D290" s="25">
        <v>531</v>
      </c>
      <c r="E290" s="25">
        <v>5</v>
      </c>
      <c r="F290" s="25">
        <v>211</v>
      </c>
      <c r="G290" s="25">
        <v>747</v>
      </c>
      <c r="H290" s="25">
        <v>2649.69</v>
      </c>
      <c r="I290" s="25">
        <v>37.450000000000003</v>
      </c>
      <c r="J290" s="25">
        <v>1713.32</v>
      </c>
      <c r="K290" s="25">
        <v>4400.46</v>
      </c>
    </row>
    <row r="291" spans="1:11" ht="15" customHeight="1" x14ac:dyDescent="0.3">
      <c r="A291" s="25">
        <v>290</v>
      </c>
      <c r="B291" s="25">
        <v>1281</v>
      </c>
      <c r="C291" s="31">
        <v>41701.3288888889</v>
      </c>
      <c r="D291" s="25">
        <v>509</v>
      </c>
      <c r="E291" s="25">
        <v>133</v>
      </c>
      <c r="F291" s="25">
        <v>222</v>
      </c>
      <c r="G291" s="25">
        <v>864</v>
      </c>
      <c r="H291" s="25">
        <v>2539.91</v>
      </c>
      <c r="I291" s="25">
        <v>996.17</v>
      </c>
      <c r="J291" s="25">
        <v>1802.64</v>
      </c>
      <c r="K291" s="25">
        <v>5338.72</v>
      </c>
    </row>
    <row r="292" spans="1:11" ht="15" customHeight="1" x14ac:dyDescent="0.3">
      <c r="A292" s="25">
        <v>291</v>
      </c>
      <c r="B292" s="25">
        <v>1281</v>
      </c>
      <c r="C292" s="31">
        <v>41730.482245370396</v>
      </c>
      <c r="D292" s="25">
        <v>254</v>
      </c>
      <c r="E292" s="25">
        <v>0</v>
      </c>
      <c r="F292" s="25">
        <v>17</v>
      </c>
      <c r="G292" s="25">
        <v>271</v>
      </c>
      <c r="H292" s="25">
        <v>1267.46</v>
      </c>
      <c r="I292" s="25">
        <v>0</v>
      </c>
      <c r="J292" s="25">
        <v>138.04</v>
      </c>
      <c r="K292" s="25">
        <v>1405.5</v>
      </c>
    </row>
    <row r="293" spans="1:11" ht="15" customHeight="1" x14ac:dyDescent="0.3">
      <c r="A293" s="25">
        <v>292</v>
      </c>
      <c r="B293" s="25">
        <v>1281</v>
      </c>
      <c r="C293" s="31">
        <v>41760.916990740698</v>
      </c>
      <c r="D293" s="25">
        <v>513</v>
      </c>
      <c r="E293" s="25">
        <v>85</v>
      </c>
      <c r="F293" s="25">
        <v>4</v>
      </c>
      <c r="G293" s="25">
        <v>602</v>
      </c>
      <c r="H293" s="25">
        <v>2559.87</v>
      </c>
      <c r="I293" s="25">
        <v>636.65</v>
      </c>
      <c r="J293" s="25">
        <v>32.479999999999997</v>
      </c>
      <c r="K293" s="25">
        <v>3229</v>
      </c>
    </row>
    <row r="294" spans="1:11" ht="15" customHeight="1" x14ac:dyDescent="0.3">
      <c r="A294" s="25">
        <v>293</v>
      </c>
      <c r="B294" s="25">
        <v>1281</v>
      </c>
      <c r="C294" s="31">
        <v>41789.954189814802</v>
      </c>
      <c r="D294" s="25">
        <v>511</v>
      </c>
      <c r="E294" s="25">
        <v>19</v>
      </c>
      <c r="F294" s="25">
        <v>0</v>
      </c>
      <c r="G294" s="25">
        <v>530</v>
      </c>
      <c r="H294" s="25">
        <v>2549.89</v>
      </c>
      <c r="I294" s="25">
        <v>142.31</v>
      </c>
      <c r="J294" s="25">
        <v>0</v>
      </c>
      <c r="K294" s="25">
        <v>2692.2</v>
      </c>
    </row>
    <row r="295" spans="1:11" ht="15" customHeight="1" x14ac:dyDescent="0.3">
      <c r="A295" s="25">
        <v>294</v>
      </c>
      <c r="B295" s="25">
        <v>1281</v>
      </c>
      <c r="C295" s="31">
        <v>41819.902951388904</v>
      </c>
      <c r="D295" s="25">
        <v>448</v>
      </c>
      <c r="E295" s="25">
        <v>7</v>
      </c>
      <c r="F295" s="25">
        <v>0</v>
      </c>
      <c r="G295" s="25">
        <v>455</v>
      </c>
      <c r="H295" s="25">
        <v>2235.52</v>
      </c>
      <c r="I295" s="25">
        <v>52.43</v>
      </c>
      <c r="J295" s="25">
        <v>0</v>
      </c>
      <c r="K295" s="25">
        <v>2287.9499999999998</v>
      </c>
    </row>
    <row r="296" spans="1:11" ht="15" customHeight="1" x14ac:dyDescent="0.3">
      <c r="A296" s="25">
        <v>295</v>
      </c>
      <c r="B296" s="25">
        <v>1281</v>
      </c>
      <c r="C296" s="31">
        <v>41848.695833333302</v>
      </c>
      <c r="D296" s="25">
        <v>508</v>
      </c>
      <c r="E296" s="25">
        <v>6</v>
      </c>
      <c r="F296" s="25">
        <v>9</v>
      </c>
      <c r="G296" s="25">
        <v>523</v>
      </c>
      <c r="H296" s="25">
        <v>2534.92</v>
      </c>
      <c r="I296" s="25">
        <v>44.94</v>
      </c>
      <c r="J296" s="25">
        <v>73.08</v>
      </c>
      <c r="K296" s="25">
        <v>2652.94</v>
      </c>
    </row>
    <row r="297" spans="1:11" ht="15" customHeight="1" x14ac:dyDescent="0.3">
      <c r="A297" s="25">
        <v>296</v>
      </c>
      <c r="B297" s="25">
        <v>1281</v>
      </c>
      <c r="C297" s="31">
        <v>41877.908518518503</v>
      </c>
      <c r="D297" s="25">
        <v>645</v>
      </c>
      <c r="E297" s="25">
        <v>0</v>
      </c>
      <c r="F297" s="25">
        <v>0</v>
      </c>
      <c r="G297" s="25">
        <v>645</v>
      </c>
      <c r="H297" s="25">
        <v>3218.55</v>
      </c>
      <c r="I297" s="25">
        <v>0</v>
      </c>
      <c r="J297" s="25">
        <v>0</v>
      </c>
      <c r="K297" s="25">
        <v>3218.55</v>
      </c>
    </row>
    <row r="298" spans="1:11" ht="15" customHeight="1" x14ac:dyDescent="0.3">
      <c r="A298" s="25">
        <v>297</v>
      </c>
      <c r="B298" s="25">
        <v>1281</v>
      </c>
      <c r="C298" s="31">
        <v>41907.192743055602</v>
      </c>
      <c r="D298" s="25">
        <v>489</v>
      </c>
      <c r="E298" s="25">
        <v>8</v>
      </c>
      <c r="F298" s="25">
        <v>545</v>
      </c>
      <c r="G298" s="25">
        <v>1042</v>
      </c>
      <c r="H298" s="25">
        <v>2440.11</v>
      </c>
      <c r="I298" s="25">
        <v>59.92</v>
      </c>
      <c r="J298" s="25">
        <v>4425.3999999999996</v>
      </c>
      <c r="K298" s="25">
        <v>6925.43</v>
      </c>
    </row>
    <row r="299" spans="1:11" ht="15" customHeight="1" x14ac:dyDescent="0.3">
      <c r="A299" s="25">
        <v>298</v>
      </c>
      <c r="B299" s="25">
        <v>1281</v>
      </c>
      <c r="C299" s="31">
        <v>41937.316180555601</v>
      </c>
      <c r="D299" s="25">
        <v>491</v>
      </c>
      <c r="E299" s="25">
        <v>6</v>
      </c>
      <c r="F299" s="25">
        <v>0</v>
      </c>
      <c r="G299" s="25">
        <v>497</v>
      </c>
      <c r="H299" s="25">
        <v>2450.09</v>
      </c>
      <c r="I299" s="25">
        <v>44.94</v>
      </c>
      <c r="J299" s="25">
        <v>0</v>
      </c>
      <c r="K299" s="25">
        <v>2495.0300000000002</v>
      </c>
    </row>
    <row r="300" spans="1:11" ht="15" customHeight="1" x14ac:dyDescent="0.3">
      <c r="A300" s="25">
        <v>299</v>
      </c>
      <c r="B300" s="25">
        <v>1281</v>
      </c>
      <c r="C300" s="31">
        <v>41967.687881944497</v>
      </c>
      <c r="D300" s="25">
        <v>468</v>
      </c>
      <c r="E300" s="25">
        <v>10</v>
      </c>
      <c r="F300" s="25">
        <v>0</v>
      </c>
      <c r="G300" s="25">
        <v>478</v>
      </c>
      <c r="H300" s="25">
        <v>2335.3200000000002</v>
      </c>
      <c r="I300" s="25">
        <v>74.900000000000006</v>
      </c>
      <c r="J300" s="25">
        <v>0</v>
      </c>
      <c r="K300" s="25">
        <v>2410.2199999999998</v>
      </c>
    </row>
    <row r="301" spans="1:11" ht="15" customHeight="1" x14ac:dyDescent="0.3">
      <c r="A301" s="25">
        <v>300</v>
      </c>
      <c r="B301" s="25">
        <v>1281</v>
      </c>
      <c r="C301" s="31">
        <v>41997.339722222197</v>
      </c>
      <c r="D301" s="25">
        <v>665</v>
      </c>
      <c r="E301" s="25">
        <v>23</v>
      </c>
      <c r="F301" s="25">
        <v>0</v>
      </c>
      <c r="G301" s="25">
        <v>688</v>
      </c>
      <c r="H301" s="25">
        <v>3318.35</v>
      </c>
      <c r="I301" s="25">
        <v>172.27</v>
      </c>
      <c r="J301" s="25">
        <v>0</v>
      </c>
      <c r="K301" s="25">
        <v>3490.62</v>
      </c>
    </row>
    <row r="302" spans="1:11" ht="15" customHeight="1" x14ac:dyDescent="0.3">
      <c r="A302" s="25">
        <v>301</v>
      </c>
      <c r="B302" s="25">
        <v>1281</v>
      </c>
      <c r="C302" s="31">
        <v>42027.316979166702</v>
      </c>
      <c r="D302" s="25">
        <v>515</v>
      </c>
      <c r="E302" s="25">
        <v>342</v>
      </c>
      <c r="F302" s="25">
        <v>26</v>
      </c>
      <c r="G302" s="25">
        <v>883</v>
      </c>
      <c r="H302" s="25">
        <v>2569.85</v>
      </c>
      <c r="I302" s="25">
        <v>2561.58</v>
      </c>
      <c r="J302" s="25">
        <v>211.12</v>
      </c>
      <c r="K302" s="25">
        <v>5342.55</v>
      </c>
    </row>
    <row r="303" spans="1:11" ht="15" customHeight="1" x14ac:dyDescent="0.3">
      <c r="A303" s="25">
        <v>302</v>
      </c>
      <c r="B303" s="25">
        <v>1281</v>
      </c>
      <c r="C303" s="31">
        <v>42057.142800925903</v>
      </c>
      <c r="D303" s="25">
        <v>465</v>
      </c>
      <c r="E303" s="25">
        <v>0</v>
      </c>
      <c r="F303" s="25">
        <v>27</v>
      </c>
      <c r="G303" s="25">
        <v>492</v>
      </c>
      <c r="H303" s="25">
        <v>2320.35</v>
      </c>
      <c r="I303" s="25">
        <v>0</v>
      </c>
      <c r="J303" s="25">
        <v>219.24</v>
      </c>
      <c r="K303" s="25">
        <v>2539.59</v>
      </c>
    </row>
    <row r="304" spans="1:11" ht="15" customHeight="1" x14ac:dyDescent="0.3">
      <c r="A304" s="25">
        <v>303</v>
      </c>
      <c r="B304" s="25">
        <v>1281</v>
      </c>
      <c r="C304" s="31">
        <v>42087.6635648148</v>
      </c>
      <c r="D304" s="25">
        <v>478</v>
      </c>
      <c r="E304" s="25">
        <v>18</v>
      </c>
      <c r="F304" s="25">
        <v>21</v>
      </c>
      <c r="G304" s="25">
        <v>517</v>
      </c>
      <c r="H304" s="25">
        <v>2385.2199999999998</v>
      </c>
      <c r="I304" s="25">
        <v>134.82</v>
      </c>
      <c r="J304" s="25">
        <v>170.52</v>
      </c>
      <c r="K304" s="25">
        <v>2690.56</v>
      </c>
    </row>
    <row r="305" spans="1:11" ht="15" customHeight="1" x14ac:dyDescent="0.3">
      <c r="A305" s="25">
        <v>304</v>
      </c>
      <c r="B305" s="25">
        <v>1281</v>
      </c>
      <c r="C305" s="31">
        <v>42117.681817129604</v>
      </c>
      <c r="D305" s="25">
        <v>500</v>
      </c>
      <c r="E305" s="25">
        <v>27</v>
      </c>
      <c r="F305" s="25">
        <v>0</v>
      </c>
      <c r="G305" s="25">
        <v>527</v>
      </c>
      <c r="H305" s="25">
        <v>2495</v>
      </c>
      <c r="I305" s="25">
        <v>202.23</v>
      </c>
      <c r="J305" s="25">
        <v>0</v>
      </c>
      <c r="K305" s="25">
        <v>2697.23</v>
      </c>
    </row>
    <row r="306" spans="1:11" ht="15" customHeight="1" x14ac:dyDescent="0.3">
      <c r="A306" s="25">
        <v>305</v>
      </c>
      <c r="B306" s="25">
        <v>1281</v>
      </c>
      <c r="C306" s="31">
        <v>42146.081550925897</v>
      </c>
      <c r="D306" s="25">
        <v>483</v>
      </c>
      <c r="E306" s="25">
        <v>24</v>
      </c>
      <c r="F306" s="25">
        <v>75</v>
      </c>
      <c r="G306" s="25">
        <v>582</v>
      </c>
      <c r="H306" s="25">
        <v>2410.17</v>
      </c>
      <c r="I306" s="25">
        <v>179.76</v>
      </c>
      <c r="J306" s="25">
        <v>609</v>
      </c>
      <c r="K306" s="25">
        <v>3198.93</v>
      </c>
    </row>
    <row r="307" spans="1:11" ht="15" customHeight="1" x14ac:dyDescent="0.3">
      <c r="A307" s="25">
        <v>306</v>
      </c>
      <c r="B307" s="25">
        <v>1281</v>
      </c>
      <c r="C307" s="31">
        <v>42175.7679166667</v>
      </c>
      <c r="D307" s="25">
        <v>491</v>
      </c>
      <c r="E307" s="25">
        <v>0</v>
      </c>
      <c r="F307" s="25">
        <v>1</v>
      </c>
      <c r="G307" s="25">
        <v>492</v>
      </c>
      <c r="H307" s="25">
        <v>2450.09</v>
      </c>
      <c r="I307" s="25">
        <v>0</v>
      </c>
      <c r="J307" s="25">
        <v>8.1199999999999992</v>
      </c>
      <c r="K307" s="25">
        <v>2458.21</v>
      </c>
    </row>
    <row r="308" spans="1:11" ht="15" customHeight="1" x14ac:dyDescent="0.3">
      <c r="A308" s="25">
        <v>307</v>
      </c>
      <c r="B308" s="25">
        <v>1281</v>
      </c>
      <c r="C308" s="31">
        <v>42205.035011574102</v>
      </c>
      <c r="D308" s="25">
        <v>499</v>
      </c>
      <c r="E308" s="25">
        <v>7</v>
      </c>
      <c r="F308" s="25">
        <v>83</v>
      </c>
      <c r="G308" s="25">
        <v>589</v>
      </c>
      <c r="H308" s="25">
        <v>2490.0100000000002</v>
      </c>
      <c r="I308" s="25">
        <v>52.43</v>
      </c>
      <c r="J308" s="25">
        <v>673.96</v>
      </c>
      <c r="K308" s="25">
        <v>3216.4</v>
      </c>
    </row>
    <row r="309" spans="1:11" ht="15" customHeight="1" x14ac:dyDescent="0.3">
      <c r="A309" s="25">
        <v>308</v>
      </c>
      <c r="B309" s="25">
        <v>1281</v>
      </c>
      <c r="C309" s="31">
        <v>42235.560543981497</v>
      </c>
      <c r="D309" s="25">
        <v>485</v>
      </c>
      <c r="E309" s="25">
        <v>0</v>
      </c>
      <c r="F309" s="25">
        <v>0</v>
      </c>
      <c r="G309" s="25">
        <v>485</v>
      </c>
      <c r="H309" s="25">
        <v>2420.15</v>
      </c>
      <c r="I309" s="25">
        <v>0</v>
      </c>
      <c r="J309" s="25">
        <v>0</v>
      </c>
      <c r="K309" s="25">
        <v>2420.15</v>
      </c>
    </row>
    <row r="310" spans="1:11" ht="15" customHeight="1" x14ac:dyDescent="0.3">
      <c r="A310" s="25">
        <v>309</v>
      </c>
      <c r="B310" s="25">
        <v>1281</v>
      </c>
      <c r="C310" s="31">
        <v>42265.334583333301</v>
      </c>
      <c r="D310" s="25">
        <v>477</v>
      </c>
      <c r="E310" s="25">
        <v>14</v>
      </c>
      <c r="F310" s="25">
        <v>0</v>
      </c>
      <c r="G310" s="25">
        <v>491</v>
      </c>
      <c r="H310" s="25">
        <v>2380.23</v>
      </c>
      <c r="I310" s="25">
        <v>104.86</v>
      </c>
      <c r="J310" s="25">
        <v>0</v>
      </c>
      <c r="K310" s="25">
        <v>2485.09</v>
      </c>
    </row>
    <row r="311" spans="1:11" ht="15" customHeight="1" x14ac:dyDescent="0.3">
      <c r="A311" s="25">
        <v>310</v>
      </c>
      <c r="B311" s="25">
        <v>1281</v>
      </c>
      <c r="C311" s="31">
        <v>42295.038483796299</v>
      </c>
      <c r="D311" s="25">
        <v>509</v>
      </c>
      <c r="E311" s="25">
        <v>94</v>
      </c>
      <c r="F311" s="25">
        <v>148</v>
      </c>
      <c r="G311" s="25">
        <v>751</v>
      </c>
      <c r="H311" s="25">
        <v>2539.91</v>
      </c>
      <c r="I311" s="25">
        <v>704.06</v>
      </c>
      <c r="J311" s="25">
        <v>1201.76</v>
      </c>
      <c r="K311" s="25">
        <v>4445.7299999999996</v>
      </c>
    </row>
    <row r="312" spans="1:11" ht="15" customHeight="1" x14ac:dyDescent="0.3">
      <c r="A312" s="25">
        <v>311</v>
      </c>
      <c r="B312" s="25">
        <v>1281</v>
      </c>
      <c r="C312" s="31">
        <v>42324.732928240701</v>
      </c>
      <c r="D312" s="25">
        <v>473</v>
      </c>
      <c r="E312" s="25">
        <v>20</v>
      </c>
      <c r="F312" s="25">
        <v>10</v>
      </c>
      <c r="G312" s="25">
        <v>503</v>
      </c>
      <c r="H312" s="25">
        <v>2360.27</v>
      </c>
      <c r="I312" s="25">
        <v>149.80000000000001</v>
      </c>
      <c r="J312" s="25">
        <v>81.2</v>
      </c>
      <c r="K312" s="25">
        <v>2591.27</v>
      </c>
    </row>
    <row r="313" spans="1:11" ht="15" customHeight="1" x14ac:dyDescent="0.3">
      <c r="A313" s="25">
        <v>312</v>
      </c>
      <c r="B313" s="25">
        <v>1281</v>
      </c>
      <c r="C313" s="31">
        <v>42354.701932870397</v>
      </c>
      <c r="D313" s="25">
        <v>517</v>
      </c>
      <c r="E313" s="25">
        <v>22</v>
      </c>
      <c r="F313" s="25">
        <v>52</v>
      </c>
      <c r="G313" s="25">
        <v>591</v>
      </c>
      <c r="H313" s="25">
        <v>2579.83</v>
      </c>
      <c r="I313" s="25">
        <v>164.78</v>
      </c>
      <c r="J313" s="25">
        <v>422.24</v>
      </c>
      <c r="K313" s="25">
        <v>3166.85</v>
      </c>
    </row>
    <row r="314" spans="1:11" ht="15" customHeight="1" x14ac:dyDescent="0.3">
      <c r="A314" s="25">
        <v>313</v>
      </c>
      <c r="B314" s="25">
        <v>1281</v>
      </c>
      <c r="C314" s="31">
        <v>42384.305613425902</v>
      </c>
      <c r="D314" s="25">
        <v>487</v>
      </c>
      <c r="E314" s="25">
        <v>18</v>
      </c>
      <c r="F314" s="25">
        <v>30</v>
      </c>
      <c r="G314" s="25">
        <v>535</v>
      </c>
      <c r="H314" s="25">
        <v>2430.13</v>
      </c>
      <c r="I314" s="25">
        <v>134.82</v>
      </c>
      <c r="J314" s="25">
        <v>243.6</v>
      </c>
      <c r="K314" s="25">
        <v>2808.55</v>
      </c>
    </row>
    <row r="315" spans="1:11" ht="15" customHeight="1" x14ac:dyDescent="0.3">
      <c r="A315" s="25">
        <v>314</v>
      </c>
      <c r="B315" s="25">
        <v>1281</v>
      </c>
      <c r="C315" s="31">
        <v>42413.996979166703</v>
      </c>
      <c r="D315" s="25">
        <v>475</v>
      </c>
      <c r="E315" s="25">
        <v>5</v>
      </c>
      <c r="F315" s="25">
        <v>0</v>
      </c>
      <c r="G315" s="25">
        <v>480</v>
      </c>
      <c r="H315" s="25">
        <v>2370.25</v>
      </c>
      <c r="I315" s="25">
        <v>37.450000000000003</v>
      </c>
      <c r="J315" s="25">
        <v>0</v>
      </c>
      <c r="K315" s="25">
        <v>2407.6999999999998</v>
      </c>
    </row>
    <row r="316" spans="1:11" ht="15" customHeight="1" x14ac:dyDescent="0.3">
      <c r="A316" s="25">
        <v>315</v>
      </c>
      <c r="B316" s="25">
        <v>1281</v>
      </c>
      <c r="C316" s="31">
        <v>42443.906539351898</v>
      </c>
      <c r="D316" s="25">
        <v>517</v>
      </c>
      <c r="E316" s="25">
        <v>0</v>
      </c>
      <c r="F316" s="25">
        <v>12</v>
      </c>
      <c r="G316" s="25">
        <v>529</v>
      </c>
      <c r="H316" s="25">
        <v>2579.83</v>
      </c>
      <c r="I316" s="25">
        <v>0</v>
      </c>
      <c r="J316" s="25">
        <v>97.44</v>
      </c>
      <c r="K316" s="25">
        <v>2677.27</v>
      </c>
    </row>
    <row r="317" spans="1:11" ht="15" customHeight="1" x14ac:dyDescent="0.3">
      <c r="A317" s="25">
        <v>316</v>
      </c>
      <c r="B317" s="25">
        <v>1281</v>
      </c>
      <c r="C317" s="31">
        <v>42473.515868055598</v>
      </c>
      <c r="D317" s="25">
        <v>501</v>
      </c>
      <c r="E317" s="25">
        <v>0</v>
      </c>
      <c r="F317" s="25">
        <v>0</v>
      </c>
      <c r="G317" s="25">
        <v>501</v>
      </c>
      <c r="H317" s="25">
        <v>2499.9899999999998</v>
      </c>
      <c r="I317" s="25">
        <v>0</v>
      </c>
      <c r="J317" s="25">
        <v>0</v>
      </c>
      <c r="K317" s="25">
        <v>2499.9899999999998</v>
      </c>
    </row>
    <row r="318" spans="1:11" ht="15" customHeight="1" x14ac:dyDescent="0.3">
      <c r="A318" s="25">
        <v>317</v>
      </c>
      <c r="B318" s="25">
        <v>1281</v>
      </c>
      <c r="C318" s="31">
        <v>42503.392650463</v>
      </c>
      <c r="D318" s="25">
        <v>475</v>
      </c>
      <c r="E318" s="25">
        <v>0</v>
      </c>
      <c r="F318" s="25">
        <v>100</v>
      </c>
      <c r="G318" s="25">
        <v>575</v>
      </c>
      <c r="H318" s="25">
        <v>2370.25</v>
      </c>
      <c r="I318" s="25">
        <v>0</v>
      </c>
      <c r="J318" s="25">
        <v>812</v>
      </c>
      <c r="K318" s="25">
        <v>3182.25</v>
      </c>
    </row>
    <row r="319" spans="1:11" ht="15" customHeight="1" x14ac:dyDescent="0.3">
      <c r="A319" s="25">
        <v>318</v>
      </c>
      <c r="B319" s="25">
        <v>1281</v>
      </c>
      <c r="C319" s="31">
        <v>42533.749386574098</v>
      </c>
      <c r="D319" s="25">
        <v>495</v>
      </c>
      <c r="E319" s="25">
        <v>6</v>
      </c>
      <c r="F319" s="25">
        <v>0</v>
      </c>
      <c r="G319" s="25">
        <v>501</v>
      </c>
      <c r="H319" s="25">
        <v>2470.0500000000002</v>
      </c>
      <c r="I319" s="25">
        <v>44.94</v>
      </c>
      <c r="J319" s="25">
        <v>0</v>
      </c>
      <c r="K319" s="25">
        <v>2514.9899999999998</v>
      </c>
    </row>
    <row r="320" spans="1:11" ht="15" customHeight="1" x14ac:dyDescent="0.3">
      <c r="A320" s="25">
        <v>319</v>
      </c>
      <c r="B320" s="25">
        <v>1281</v>
      </c>
      <c r="C320" s="31">
        <v>42563.821192129602</v>
      </c>
      <c r="D320" s="25">
        <v>563</v>
      </c>
      <c r="E320" s="25">
        <v>0</v>
      </c>
      <c r="F320" s="25">
        <v>56</v>
      </c>
      <c r="G320" s="25">
        <v>619</v>
      </c>
      <c r="H320" s="25">
        <v>2809.37</v>
      </c>
      <c r="I320" s="25">
        <v>0</v>
      </c>
      <c r="J320" s="25">
        <v>454.72</v>
      </c>
      <c r="K320" s="25">
        <v>3264.09</v>
      </c>
    </row>
    <row r="321" spans="1:11" ht="15" customHeight="1" x14ac:dyDescent="0.3">
      <c r="A321" s="25">
        <v>320</v>
      </c>
      <c r="B321" s="25">
        <v>1281</v>
      </c>
      <c r="C321" s="31">
        <v>42593.167094907403</v>
      </c>
      <c r="D321" s="25">
        <v>3337</v>
      </c>
      <c r="E321" s="25">
        <v>1729</v>
      </c>
      <c r="F321" s="25">
        <v>12</v>
      </c>
      <c r="G321" s="25">
        <v>5078</v>
      </c>
      <c r="H321" s="25">
        <v>16651.63</v>
      </c>
      <c r="I321" s="25">
        <v>12950.21</v>
      </c>
      <c r="J321" s="25">
        <v>97.44</v>
      </c>
      <c r="K321" s="25">
        <v>29699.279999999999</v>
      </c>
    </row>
    <row r="322" spans="1:11" ht="15" customHeight="1" x14ac:dyDescent="0.3">
      <c r="A322" s="25">
        <v>321</v>
      </c>
      <c r="B322" s="25">
        <v>1281</v>
      </c>
      <c r="C322" s="31">
        <v>42623.6257638889</v>
      </c>
      <c r="D322" s="25">
        <v>489</v>
      </c>
      <c r="E322" s="25">
        <v>1</v>
      </c>
      <c r="F322" s="25">
        <v>27</v>
      </c>
      <c r="G322" s="25">
        <v>517</v>
      </c>
      <c r="H322" s="25">
        <v>2440.11</v>
      </c>
      <c r="I322" s="25">
        <v>7.49</v>
      </c>
      <c r="J322" s="25">
        <v>219.24</v>
      </c>
      <c r="K322" s="25">
        <v>2666.84</v>
      </c>
    </row>
    <row r="323" spans="1:11" ht="15" customHeight="1" x14ac:dyDescent="0.3">
      <c r="A323" s="25">
        <v>322</v>
      </c>
      <c r="B323" s="25">
        <v>1281</v>
      </c>
      <c r="C323" s="31">
        <v>42652.8825462963</v>
      </c>
      <c r="D323" s="25">
        <v>478</v>
      </c>
      <c r="E323" s="25">
        <v>44</v>
      </c>
      <c r="F323" s="25">
        <v>203</v>
      </c>
      <c r="G323" s="25">
        <v>725</v>
      </c>
      <c r="H323" s="25">
        <v>2385.2199999999998</v>
      </c>
      <c r="I323" s="25">
        <v>329.56</v>
      </c>
      <c r="J323" s="25">
        <v>1648.36</v>
      </c>
      <c r="K323" s="25">
        <v>4363.1400000000003</v>
      </c>
    </row>
    <row r="324" spans="1:11" ht="15" customHeight="1" x14ac:dyDescent="0.3">
      <c r="A324" s="25">
        <v>323</v>
      </c>
      <c r="B324" s="25">
        <v>1281</v>
      </c>
      <c r="C324" s="31">
        <v>42682.644328703696</v>
      </c>
      <c r="D324" s="25">
        <v>483</v>
      </c>
      <c r="E324" s="25">
        <v>39</v>
      </c>
      <c r="F324" s="25">
        <v>0</v>
      </c>
      <c r="G324" s="25">
        <v>522</v>
      </c>
      <c r="H324" s="25">
        <v>2410.17</v>
      </c>
      <c r="I324" s="25">
        <v>292.11</v>
      </c>
      <c r="J324" s="25">
        <v>0</v>
      </c>
      <c r="K324" s="25">
        <v>2702.28</v>
      </c>
    </row>
    <row r="325" spans="1:11" ht="15" customHeight="1" x14ac:dyDescent="0.3">
      <c r="A325" s="25">
        <v>324</v>
      </c>
      <c r="B325" s="25">
        <v>1281</v>
      </c>
      <c r="C325" s="31">
        <v>42712.427060185197</v>
      </c>
      <c r="D325" s="25">
        <v>512</v>
      </c>
      <c r="E325" s="25">
        <v>0</v>
      </c>
      <c r="F325" s="25">
        <v>26</v>
      </c>
      <c r="G325" s="25">
        <v>538</v>
      </c>
      <c r="H325" s="25">
        <v>2554.88</v>
      </c>
      <c r="I325" s="25">
        <v>0</v>
      </c>
      <c r="J325" s="25">
        <v>211.12</v>
      </c>
      <c r="K325" s="25">
        <v>2766</v>
      </c>
    </row>
    <row r="326" spans="1:11" ht="15" customHeight="1" x14ac:dyDescent="0.3">
      <c r="A326" s="25">
        <v>325</v>
      </c>
      <c r="B326" s="25">
        <v>1291</v>
      </c>
      <c r="C326" s="31">
        <v>42130.0723842593</v>
      </c>
      <c r="D326" s="25">
        <v>1055</v>
      </c>
      <c r="E326" s="25">
        <v>32</v>
      </c>
      <c r="F326" s="25">
        <v>18</v>
      </c>
      <c r="G326" s="25">
        <v>1105</v>
      </c>
      <c r="H326" s="25">
        <v>5264.45</v>
      </c>
      <c r="I326" s="25">
        <v>239.68</v>
      </c>
      <c r="J326" s="25">
        <v>146.16</v>
      </c>
      <c r="K326" s="25">
        <v>5650.29</v>
      </c>
    </row>
    <row r="327" spans="1:11" ht="15" customHeight="1" x14ac:dyDescent="0.3">
      <c r="A327" s="25">
        <v>326</v>
      </c>
      <c r="B327" s="25">
        <v>1291</v>
      </c>
      <c r="C327" s="31">
        <v>42159.638969907399</v>
      </c>
      <c r="D327" s="25">
        <v>293</v>
      </c>
      <c r="E327" s="25">
        <v>70</v>
      </c>
      <c r="F327" s="25">
        <v>29</v>
      </c>
      <c r="G327" s="25">
        <v>392</v>
      </c>
      <c r="H327" s="25">
        <v>1462.07</v>
      </c>
      <c r="I327" s="25">
        <v>524.29999999999995</v>
      </c>
      <c r="J327" s="25">
        <v>235.48</v>
      </c>
      <c r="K327" s="25">
        <v>2221.85</v>
      </c>
    </row>
    <row r="328" spans="1:11" ht="15" customHeight="1" x14ac:dyDescent="0.3">
      <c r="A328" s="25">
        <v>327</v>
      </c>
      <c r="B328" s="25">
        <v>1291</v>
      </c>
      <c r="C328" s="31">
        <v>42189.7976388889</v>
      </c>
      <c r="D328" s="25">
        <v>303</v>
      </c>
      <c r="E328" s="25">
        <v>20</v>
      </c>
      <c r="F328" s="25">
        <v>36</v>
      </c>
      <c r="G328" s="25">
        <v>359</v>
      </c>
      <c r="H328" s="25">
        <v>1511.97</v>
      </c>
      <c r="I328" s="25">
        <v>149.80000000000001</v>
      </c>
      <c r="J328" s="25">
        <v>292.32</v>
      </c>
      <c r="K328" s="25">
        <v>1954.09</v>
      </c>
    </row>
    <row r="329" spans="1:11" ht="15" customHeight="1" x14ac:dyDescent="0.3">
      <c r="A329" s="25">
        <v>328</v>
      </c>
      <c r="B329" s="25">
        <v>1291</v>
      </c>
      <c r="C329" s="31">
        <v>42219.357905092598</v>
      </c>
      <c r="D329" s="25">
        <v>0</v>
      </c>
      <c r="E329" s="25">
        <v>19</v>
      </c>
      <c r="F329" s="25">
        <v>21</v>
      </c>
      <c r="G329" s="25">
        <v>40</v>
      </c>
      <c r="H329" s="25">
        <v>0</v>
      </c>
      <c r="I329" s="25">
        <v>142.31</v>
      </c>
      <c r="J329" s="25">
        <v>170.52</v>
      </c>
      <c r="K329" s="25">
        <v>312.83</v>
      </c>
    </row>
    <row r="330" spans="1:11" ht="15" customHeight="1" x14ac:dyDescent="0.3">
      <c r="A330" s="25">
        <v>329</v>
      </c>
      <c r="B330" s="25">
        <v>1291</v>
      </c>
      <c r="C330" s="31">
        <v>42248.694895833301</v>
      </c>
      <c r="D330" s="25">
        <v>220</v>
      </c>
      <c r="E330" s="25">
        <v>6</v>
      </c>
      <c r="F330" s="25">
        <v>104</v>
      </c>
      <c r="G330" s="25">
        <v>330</v>
      </c>
      <c r="H330" s="25">
        <v>1097.8</v>
      </c>
      <c r="I330" s="25">
        <v>44.94</v>
      </c>
      <c r="J330" s="25">
        <v>844.48</v>
      </c>
      <c r="K330" s="25">
        <v>1987.22</v>
      </c>
    </row>
    <row r="331" spans="1:11" ht="15" customHeight="1" x14ac:dyDescent="0.3">
      <c r="A331" s="25">
        <v>330</v>
      </c>
      <c r="B331" s="25">
        <v>1291</v>
      </c>
      <c r="C331" s="31">
        <v>42278.32</v>
      </c>
      <c r="D331" s="25">
        <v>311</v>
      </c>
      <c r="E331" s="25">
        <v>28</v>
      </c>
      <c r="F331" s="25">
        <v>0</v>
      </c>
      <c r="G331" s="25">
        <v>339</v>
      </c>
      <c r="H331" s="25">
        <v>1551.89</v>
      </c>
      <c r="I331" s="25">
        <v>209.72</v>
      </c>
      <c r="J331" s="25">
        <v>0</v>
      </c>
      <c r="K331" s="25">
        <v>1761.61</v>
      </c>
    </row>
    <row r="332" spans="1:11" ht="15" customHeight="1" x14ac:dyDescent="0.3">
      <c r="A332" s="25">
        <v>331</v>
      </c>
      <c r="B332" s="25">
        <v>1291</v>
      </c>
      <c r="C332" s="31">
        <v>42307.1257638889</v>
      </c>
      <c r="D332" s="25">
        <v>304</v>
      </c>
      <c r="E332" s="25">
        <v>58</v>
      </c>
      <c r="F332" s="25">
        <v>0</v>
      </c>
      <c r="G332" s="25">
        <v>362</v>
      </c>
      <c r="H332" s="25">
        <v>1516.96</v>
      </c>
      <c r="I332" s="25">
        <v>434.42</v>
      </c>
      <c r="J332" s="25">
        <v>0</v>
      </c>
      <c r="K332" s="25">
        <v>1951.38</v>
      </c>
    </row>
    <row r="333" spans="1:11" ht="15" customHeight="1" x14ac:dyDescent="0.3">
      <c r="A333" s="25">
        <v>332</v>
      </c>
      <c r="B333" s="25">
        <v>1291</v>
      </c>
      <c r="C333" s="31">
        <v>42336.715833333299</v>
      </c>
      <c r="D333" s="25">
        <v>294</v>
      </c>
      <c r="E333" s="25">
        <v>18</v>
      </c>
      <c r="F333" s="25">
        <v>29</v>
      </c>
      <c r="G333" s="25">
        <v>341</v>
      </c>
      <c r="H333" s="25">
        <v>1467.06</v>
      </c>
      <c r="I333" s="25">
        <v>134.82</v>
      </c>
      <c r="J333" s="25">
        <v>235.48</v>
      </c>
      <c r="K333" s="25">
        <v>1837.36</v>
      </c>
    </row>
    <row r="334" spans="1:11" ht="15" customHeight="1" x14ac:dyDescent="0.3">
      <c r="A334" s="25">
        <v>333</v>
      </c>
      <c r="B334" s="25">
        <v>1291</v>
      </c>
      <c r="C334" s="31">
        <v>42365.234120370398</v>
      </c>
      <c r="D334" s="25">
        <v>286</v>
      </c>
      <c r="E334" s="25">
        <v>28</v>
      </c>
      <c r="F334" s="25">
        <v>14</v>
      </c>
      <c r="G334" s="25">
        <v>328</v>
      </c>
      <c r="H334" s="25">
        <v>1427.14</v>
      </c>
      <c r="I334" s="25">
        <v>209.72</v>
      </c>
      <c r="J334" s="25">
        <v>113.68</v>
      </c>
      <c r="K334" s="25">
        <v>1750.54</v>
      </c>
    </row>
    <row r="335" spans="1:11" ht="15" customHeight="1" x14ac:dyDescent="0.3">
      <c r="A335" s="25">
        <v>334</v>
      </c>
      <c r="B335" s="25">
        <v>1291</v>
      </c>
      <c r="C335" s="31">
        <v>42395.775983796302</v>
      </c>
      <c r="D335" s="25">
        <v>324</v>
      </c>
      <c r="E335" s="25">
        <v>41</v>
      </c>
      <c r="F335" s="25">
        <v>32</v>
      </c>
      <c r="G335" s="25">
        <v>397</v>
      </c>
      <c r="H335" s="25">
        <v>1616.76</v>
      </c>
      <c r="I335" s="25">
        <v>307.08999999999997</v>
      </c>
      <c r="J335" s="25">
        <v>259.83999999999997</v>
      </c>
      <c r="K335" s="25">
        <v>2183.69</v>
      </c>
    </row>
    <row r="336" spans="1:11" ht="15" customHeight="1" x14ac:dyDescent="0.3">
      <c r="A336" s="25">
        <v>335</v>
      </c>
      <c r="B336" s="25">
        <v>1291</v>
      </c>
      <c r="C336" s="31">
        <v>42425.399259259299</v>
      </c>
      <c r="D336" s="25">
        <v>301</v>
      </c>
      <c r="E336" s="25">
        <v>42</v>
      </c>
      <c r="F336" s="25">
        <v>26</v>
      </c>
      <c r="G336" s="25">
        <v>369</v>
      </c>
      <c r="H336" s="25">
        <v>1501.99</v>
      </c>
      <c r="I336" s="25">
        <v>314.58</v>
      </c>
      <c r="J336" s="25">
        <v>211.12</v>
      </c>
      <c r="K336" s="25">
        <v>2027.69</v>
      </c>
    </row>
    <row r="337" spans="1:11" ht="15" customHeight="1" x14ac:dyDescent="0.3">
      <c r="A337" s="25">
        <v>336</v>
      </c>
      <c r="B337" s="25">
        <v>1291</v>
      </c>
      <c r="C337" s="31">
        <v>42454.392951388902</v>
      </c>
      <c r="D337" s="25">
        <v>296</v>
      </c>
      <c r="E337" s="25">
        <v>100</v>
      </c>
      <c r="F337" s="25">
        <v>11</v>
      </c>
      <c r="G337" s="25">
        <v>407</v>
      </c>
      <c r="H337" s="25">
        <v>1477.04</v>
      </c>
      <c r="I337" s="25">
        <v>749</v>
      </c>
      <c r="J337" s="25">
        <v>89.32</v>
      </c>
      <c r="K337" s="25">
        <v>2315.36</v>
      </c>
    </row>
    <row r="338" spans="1:11" ht="15" customHeight="1" x14ac:dyDescent="0.3">
      <c r="A338" s="25">
        <v>337</v>
      </c>
      <c r="B338" s="25">
        <v>1291</v>
      </c>
      <c r="C338" s="31">
        <v>42483.6726851852</v>
      </c>
      <c r="D338" s="25">
        <v>294</v>
      </c>
      <c r="E338" s="25">
        <v>1</v>
      </c>
      <c r="F338" s="25">
        <v>14</v>
      </c>
      <c r="G338" s="25">
        <v>309</v>
      </c>
      <c r="H338" s="25">
        <v>1467.06</v>
      </c>
      <c r="I338" s="25">
        <v>7.49</v>
      </c>
      <c r="J338" s="25">
        <v>113.68</v>
      </c>
      <c r="K338" s="25">
        <v>1588.23</v>
      </c>
    </row>
    <row r="339" spans="1:11" ht="15" customHeight="1" x14ac:dyDescent="0.3">
      <c r="A339" s="25">
        <v>338</v>
      </c>
      <c r="B339" s="25">
        <v>1291</v>
      </c>
      <c r="C339" s="31">
        <v>42512.878067129597</v>
      </c>
      <c r="D339" s="25">
        <v>180</v>
      </c>
      <c r="E339" s="25">
        <v>23</v>
      </c>
      <c r="F339" s="25">
        <v>0</v>
      </c>
      <c r="G339" s="25">
        <v>203</v>
      </c>
      <c r="H339" s="25">
        <v>898.2</v>
      </c>
      <c r="I339" s="25">
        <v>172.27</v>
      </c>
      <c r="J339" s="25">
        <v>0</v>
      </c>
      <c r="K339" s="25">
        <v>1070.47</v>
      </c>
    </row>
    <row r="340" spans="1:11" ht="15" customHeight="1" x14ac:dyDescent="0.3">
      <c r="A340" s="25">
        <v>339</v>
      </c>
      <c r="B340" s="25">
        <v>1291</v>
      </c>
      <c r="C340" s="31">
        <v>42541.115949074097</v>
      </c>
      <c r="D340" s="25">
        <v>321</v>
      </c>
      <c r="E340" s="25">
        <v>27</v>
      </c>
      <c r="F340" s="25">
        <v>15</v>
      </c>
      <c r="G340" s="25">
        <v>363</v>
      </c>
      <c r="H340" s="25">
        <v>1601.79</v>
      </c>
      <c r="I340" s="25">
        <v>202.23</v>
      </c>
      <c r="J340" s="25">
        <v>121.8</v>
      </c>
      <c r="K340" s="25">
        <v>1925.82</v>
      </c>
    </row>
    <row r="341" spans="1:11" ht="15" customHeight="1" x14ac:dyDescent="0.3">
      <c r="A341" s="25">
        <v>340</v>
      </c>
      <c r="B341" s="25">
        <v>1291</v>
      </c>
      <c r="C341" s="31">
        <v>42570.222349536998</v>
      </c>
      <c r="D341" s="25">
        <v>297</v>
      </c>
      <c r="E341" s="25">
        <v>21</v>
      </c>
      <c r="F341" s="25">
        <v>6</v>
      </c>
      <c r="G341" s="25">
        <v>324</v>
      </c>
      <c r="H341" s="25">
        <v>1482.03</v>
      </c>
      <c r="I341" s="25">
        <v>157.29</v>
      </c>
      <c r="J341" s="25">
        <v>48.72</v>
      </c>
      <c r="K341" s="25">
        <v>1688.04</v>
      </c>
    </row>
    <row r="342" spans="1:11" ht="15" customHeight="1" x14ac:dyDescent="0.3">
      <c r="A342" s="25">
        <v>341</v>
      </c>
      <c r="B342" s="25">
        <v>1291</v>
      </c>
      <c r="C342" s="31">
        <v>42600.337777777801</v>
      </c>
      <c r="D342" s="25">
        <v>302</v>
      </c>
      <c r="E342" s="25">
        <v>62</v>
      </c>
      <c r="F342" s="25">
        <v>8</v>
      </c>
      <c r="G342" s="25">
        <v>372</v>
      </c>
      <c r="H342" s="25">
        <v>1506.98</v>
      </c>
      <c r="I342" s="25">
        <v>464.38</v>
      </c>
      <c r="J342" s="25">
        <v>64.959999999999994</v>
      </c>
      <c r="K342" s="25">
        <v>2036.32</v>
      </c>
    </row>
    <row r="343" spans="1:11" ht="15" customHeight="1" x14ac:dyDescent="0.3">
      <c r="A343" s="25">
        <v>342</v>
      </c>
      <c r="B343" s="25">
        <v>1291</v>
      </c>
      <c r="C343" s="31">
        <v>42630.481863425899</v>
      </c>
      <c r="D343" s="25">
        <v>291</v>
      </c>
      <c r="E343" s="25">
        <v>14</v>
      </c>
      <c r="F343" s="25">
        <v>28</v>
      </c>
      <c r="G343" s="25">
        <v>333</v>
      </c>
      <c r="H343" s="25">
        <v>1452.09</v>
      </c>
      <c r="I343" s="25">
        <v>104.86</v>
      </c>
      <c r="J343" s="25">
        <v>227.36</v>
      </c>
      <c r="K343" s="25">
        <v>1784.31</v>
      </c>
    </row>
    <row r="344" spans="1:11" ht="15" customHeight="1" x14ac:dyDescent="0.3">
      <c r="A344" s="25">
        <v>343</v>
      </c>
      <c r="B344" s="25">
        <v>1291</v>
      </c>
      <c r="C344" s="31">
        <v>42660.3655671296</v>
      </c>
      <c r="D344" s="25">
        <v>295</v>
      </c>
      <c r="E344" s="25">
        <v>27</v>
      </c>
      <c r="F344" s="25">
        <v>28</v>
      </c>
      <c r="G344" s="25">
        <v>350</v>
      </c>
      <c r="H344" s="25">
        <v>1472.05</v>
      </c>
      <c r="I344" s="25">
        <v>202.23</v>
      </c>
      <c r="J344" s="25">
        <v>227.36</v>
      </c>
      <c r="K344" s="25">
        <v>1901.64</v>
      </c>
    </row>
    <row r="345" spans="1:11" ht="15" customHeight="1" x14ac:dyDescent="0.3">
      <c r="A345" s="25">
        <v>344</v>
      </c>
      <c r="B345" s="25">
        <v>1291</v>
      </c>
      <c r="C345" s="31">
        <v>42690.813912037003</v>
      </c>
      <c r="D345" s="25">
        <v>305</v>
      </c>
      <c r="E345" s="25">
        <v>40</v>
      </c>
      <c r="F345" s="25">
        <v>7</v>
      </c>
      <c r="G345" s="25">
        <v>352</v>
      </c>
      <c r="H345" s="25">
        <v>1521.95</v>
      </c>
      <c r="I345" s="25">
        <v>299.60000000000002</v>
      </c>
      <c r="J345" s="25">
        <v>56.84</v>
      </c>
      <c r="K345" s="25">
        <v>1878.39</v>
      </c>
    </row>
    <row r="346" spans="1:11" ht="15" customHeight="1" x14ac:dyDescent="0.3">
      <c r="A346" s="25">
        <v>345</v>
      </c>
      <c r="B346" s="25">
        <v>1291</v>
      </c>
      <c r="C346" s="31">
        <v>42719.3918865741</v>
      </c>
      <c r="D346" s="25">
        <v>284</v>
      </c>
      <c r="E346" s="25">
        <v>25</v>
      </c>
      <c r="F346" s="25">
        <v>64</v>
      </c>
      <c r="G346" s="25">
        <v>373</v>
      </c>
      <c r="H346" s="25">
        <v>1417.16</v>
      </c>
      <c r="I346" s="25">
        <v>187.25</v>
      </c>
      <c r="J346" s="25">
        <v>519.67999999999995</v>
      </c>
      <c r="K346" s="25">
        <v>2124.09</v>
      </c>
    </row>
    <row r="347" spans="1:11" ht="15" customHeight="1" x14ac:dyDescent="0.3">
      <c r="A347" s="25">
        <v>346</v>
      </c>
      <c r="B347" s="25">
        <v>1301</v>
      </c>
      <c r="C347" s="31">
        <v>41616.295219907399</v>
      </c>
      <c r="D347" s="25">
        <v>85</v>
      </c>
      <c r="E347" s="25">
        <v>89</v>
      </c>
      <c r="F347" s="25">
        <v>32</v>
      </c>
      <c r="G347" s="25">
        <v>206</v>
      </c>
      <c r="H347" s="25">
        <v>424.15</v>
      </c>
      <c r="I347" s="25">
        <v>666.61</v>
      </c>
      <c r="J347" s="25">
        <v>259.83999999999997</v>
      </c>
      <c r="K347" s="25">
        <v>1350.6</v>
      </c>
    </row>
    <row r="348" spans="1:11" ht="15" customHeight="1" x14ac:dyDescent="0.3">
      <c r="A348" s="25">
        <v>347</v>
      </c>
      <c r="B348" s="25">
        <v>1301</v>
      </c>
      <c r="C348" s="31">
        <v>41646.067557870403</v>
      </c>
      <c r="D348" s="25">
        <v>198</v>
      </c>
      <c r="E348" s="25">
        <v>40</v>
      </c>
      <c r="F348" s="25">
        <v>3</v>
      </c>
      <c r="G348" s="25">
        <v>241</v>
      </c>
      <c r="H348" s="25">
        <v>988.02</v>
      </c>
      <c r="I348" s="25">
        <v>299.60000000000002</v>
      </c>
      <c r="J348" s="25">
        <v>24.36</v>
      </c>
      <c r="K348" s="25">
        <v>1311.98</v>
      </c>
    </row>
    <row r="349" spans="1:11" ht="15" customHeight="1" x14ac:dyDescent="0.3">
      <c r="A349" s="25">
        <v>348</v>
      </c>
      <c r="B349" s="25">
        <v>1301</v>
      </c>
      <c r="C349" s="31">
        <v>41675.5886342593</v>
      </c>
      <c r="D349" s="25">
        <v>188</v>
      </c>
      <c r="E349" s="25">
        <v>33</v>
      </c>
      <c r="F349" s="25">
        <v>33</v>
      </c>
      <c r="G349" s="25">
        <v>254</v>
      </c>
      <c r="H349" s="25">
        <v>938.12</v>
      </c>
      <c r="I349" s="25">
        <v>247.17</v>
      </c>
      <c r="J349" s="25">
        <v>267.95999999999998</v>
      </c>
      <c r="K349" s="25">
        <v>1453.25</v>
      </c>
    </row>
    <row r="350" spans="1:11" ht="15" customHeight="1" x14ac:dyDescent="0.3">
      <c r="A350" s="25">
        <v>349</v>
      </c>
      <c r="B350" s="25">
        <v>1301</v>
      </c>
      <c r="C350" s="31">
        <v>41704.5695949074</v>
      </c>
      <c r="D350" s="25">
        <v>111</v>
      </c>
      <c r="E350" s="25">
        <v>25</v>
      </c>
      <c r="F350" s="25">
        <v>29</v>
      </c>
      <c r="G350" s="25">
        <v>165</v>
      </c>
      <c r="H350" s="25">
        <v>553.89</v>
      </c>
      <c r="I350" s="25">
        <v>187.25</v>
      </c>
      <c r="J350" s="25">
        <v>235.48</v>
      </c>
      <c r="K350" s="25">
        <v>976.62</v>
      </c>
    </row>
    <row r="351" spans="1:11" ht="15" customHeight="1" x14ac:dyDescent="0.3">
      <c r="A351" s="25">
        <v>350</v>
      </c>
      <c r="B351" s="25">
        <v>1301</v>
      </c>
      <c r="C351" s="31">
        <v>41734.283078703702</v>
      </c>
      <c r="D351" s="25">
        <v>102</v>
      </c>
      <c r="E351" s="25">
        <v>25</v>
      </c>
      <c r="F351" s="25">
        <v>30</v>
      </c>
      <c r="G351" s="25">
        <v>157</v>
      </c>
      <c r="H351" s="25">
        <v>508.98</v>
      </c>
      <c r="I351" s="25">
        <v>187.25</v>
      </c>
      <c r="J351" s="25">
        <v>243.6</v>
      </c>
      <c r="K351" s="25">
        <v>939.83</v>
      </c>
    </row>
    <row r="352" spans="1:11" ht="15" customHeight="1" x14ac:dyDescent="0.3">
      <c r="A352" s="25">
        <v>351</v>
      </c>
      <c r="B352" s="25">
        <v>1301</v>
      </c>
      <c r="C352" s="31">
        <v>41763.4977546296</v>
      </c>
      <c r="D352" s="25">
        <v>93</v>
      </c>
      <c r="E352" s="25">
        <v>36</v>
      </c>
      <c r="F352" s="25">
        <v>34</v>
      </c>
      <c r="G352" s="25">
        <v>163</v>
      </c>
      <c r="H352" s="25">
        <v>464.07</v>
      </c>
      <c r="I352" s="25">
        <v>269.64</v>
      </c>
      <c r="J352" s="25">
        <v>276.08</v>
      </c>
      <c r="K352" s="25">
        <v>1009.79</v>
      </c>
    </row>
    <row r="353" spans="1:11" ht="15" customHeight="1" x14ac:dyDescent="0.3">
      <c r="A353" s="25">
        <v>352</v>
      </c>
      <c r="B353" s="25">
        <v>1301</v>
      </c>
      <c r="C353" s="31">
        <v>41792.252500000002</v>
      </c>
      <c r="D353" s="25">
        <v>145</v>
      </c>
      <c r="E353" s="25">
        <v>42</v>
      </c>
      <c r="F353" s="25">
        <v>4</v>
      </c>
      <c r="G353" s="25">
        <v>191</v>
      </c>
      <c r="H353" s="25">
        <v>723.55</v>
      </c>
      <c r="I353" s="25">
        <v>314.58</v>
      </c>
      <c r="J353" s="25">
        <v>32.479999999999997</v>
      </c>
      <c r="K353" s="25">
        <v>1070.6099999999999</v>
      </c>
    </row>
    <row r="354" spans="1:11" ht="15" customHeight="1" x14ac:dyDescent="0.3">
      <c r="A354" s="25">
        <v>353</v>
      </c>
      <c r="B354" s="25">
        <v>1301</v>
      </c>
      <c r="C354" s="31">
        <v>41821.4325231482</v>
      </c>
      <c r="D354" s="25">
        <v>80</v>
      </c>
      <c r="E354" s="25">
        <v>21</v>
      </c>
      <c r="F354" s="25">
        <v>34</v>
      </c>
      <c r="G354" s="25">
        <v>135</v>
      </c>
      <c r="H354" s="25">
        <v>399.2</v>
      </c>
      <c r="I354" s="25">
        <v>157.29</v>
      </c>
      <c r="J354" s="25">
        <v>276.08</v>
      </c>
      <c r="K354" s="25">
        <v>832.57</v>
      </c>
    </row>
    <row r="355" spans="1:11" ht="15" customHeight="1" x14ac:dyDescent="0.3">
      <c r="A355" s="25">
        <v>354</v>
      </c>
      <c r="B355" s="25">
        <v>1301</v>
      </c>
      <c r="C355" s="31">
        <v>41851.565937500003</v>
      </c>
      <c r="D355" s="25">
        <v>128</v>
      </c>
      <c r="E355" s="25">
        <v>49</v>
      </c>
      <c r="F355" s="25">
        <v>31</v>
      </c>
      <c r="G355" s="25">
        <v>208</v>
      </c>
      <c r="H355" s="25">
        <v>638.72</v>
      </c>
      <c r="I355" s="25">
        <v>367.01</v>
      </c>
      <c r="J355" s="25">
        <v>251.72</v>
      </c>
      <c r="K355" s="25">
        <v>1257.45</v>
      </c>
    </row>
    <row r="356" spans="1:11" ht="15" customHeight="1" x14ac:dyDescent="0.3">
      <c r="A356" s="25">
        <v>355</v>
      </c>
      <c r="B356" s="25">
        <v>1301</v>
      </c>
      <c r="C356" s="31">
        <v>41881.203703703701</v>
      </c>
      <c r="D356" s="25">
        <v>0</v>
      </c>
      <c r="E356" s="25">
        <v>119</v>
      </c>
      <c r="F356" s="25">
        <v>6</v>
      </c>
      <c r="G356" s="25">
        <v>125</v>
      </c>
      <c r="H356" s="25">
        <v>0</v>
      </c>
      <c r="I356" s="25">
        <v>891.31</v>
      </c>
      <c r="J356" s="25">
        <v>48.72</v>
      </c>
      <c r="K356" s="25">
        <v>940.03</v>
      </c>
    </row>
    <row r="357" spans="1:11" ht="15" customHeight="1" x14ac:dyDescent="0.3">
      <c r="A357" s="25">
        <v>356</v>
      </c>
      <c r="B357" s="25">
        <v>1301</v>
      </c>
      <c r="C357" s="31">
        <v>41911.286307870403</v>
      </c>
      <c r="D357" s="25">
        <v>100</v>
      </c>
      <c r="E357" s="25">
        <v>22</v>
      </c>
      <c r="F357" s="25">
        <v>56</v>
      </c>
      <c r="G357" s="25">
        <v>178</v>
      </c>
      <c r="H357" s="25">
        <v>499</v>
      </c>
      <c r="I357" s="25">
        <v>164.78</v>
      </c>
      <c r="J357" s="25">
        <v>454.72</v>
      </c>
      <c r="K357" s="25">
        <v>1118.5</v>
      </c>
    </row>
    <row r="358" spans="1:11" ht="15" customHeight="1" x14ac:dyDescent="0.3">
      <c r="A358" s="25">
        <v>357</v>
      </c>
      <c r="B358" s="25">
        <v>1301</v>
      </c>
      <c r="C358" s="31">
        <v>41940.134594907402</v>
      </c>
      <c r="D358" s="25">
        <v>121</v>
      </c>
      <c r="E358" s="25">
        <v>0</v>
      </c>
      <c r="F358" s="25">
        <v>37</v>
      </c>
      <c r="G358" s="25">
        <v>158</v>
      </c>
      <c r="H358" s="25">
        <v>603.79</v>
      </c>
      <c r="I358" s="25">
        <v>0</v>
      </c>
      <c r="J358" s="25">
        <v>300.44</v>
      </c>
      <c r="K358" s="25">
        <v>904.23</v>
      </c>
    </row>
    <row r="359" spans="1:11" ht="15" customHeight="1" x14ac:dyDescent="0.3">
      <c r="A359" s="25">
        <v>358</v>
      </c>
      <c r="B359" s="25">
        <v>1301</v>
      </c>
      <c r="C359" s="31">
        <v>41999.110891203702</v>
      </c>
      <c r="D359" s="25">
        <v>91</v>
      </c>
      <c r="E359" s="25">
        <v>31</v>
      </c>
      <c r="F359" s="25">
        <v>42</v>
      </c>
      <c r="G359" s="25">
        <v>164</v>
      </c>
      <c r="H359" s="25">
        <v>454.09</v>
      </c>
      <c r="I359" s="25">
        <v>232.19</v>
      </c>
      <c r="J359" s="25">
        <v>341.04</v>
      </c>
      <c r="K359" s="25">
        <v>1027.32</v>
      </c>
    </row>
    <row r="360" spans="1:11" ht="15" customHeight="1" x14ac:dyDescent="0.3">
      <c r="A360" s="25">
        <v>359</v>
      </c>
      <c r="B360" s="25">
        <v>1301</v>
      </c>
      <c r="C360" s="31">
        <v>42028.256585648203</v>
      </c>
      <c r="D360" s="25">
        <v>95</v>
      </c>
      <c r="E360" s="25">
        <v>61</v>
      </c>
      <c r="F360" s="25">
        <v>39</v>
      </c>
      <c r="G360" s="25">
        <v>195</v>
      </c>
      <c r="H360" s="25">
        <v>474.05</v>
      </c>
      <c r="I360" s="25">
        <v>456.89</v>
      </c>
      <c r="J360" s="25">
        <v>316.68</v>
      </c>
      <c r="K360" s="25">
        <v>1247.6199999999999</v>
      </c>
    </row>
    <row r="361" spans="1:11" ht="15" customHeight="1" x14ac:dyDescent="0.3">
      <c r="A361" s="25">
        <v>360</v>
      </c>
      <c r="B361" s="25">
        <v>1301</v>
      </c>
      <c r="C361" s="31">
        <v>42057.3511574074</v>
      </c>
      <c r="D361" s="25">
        <v>84</v>
      </c>
      <c r="E361" s="25">
        <v>26</v>
      </c>
      <c r="F361" s="25">
        <v>23</v>
      </c>
      <c r="G361" s="25">
        <v>133</v>
      </c>
      <c r="H361" s="25">
        <v>419.16</v>
      </c>
      <c r="I361" s="25">
        <v>194.74</v>
      </c>
      <c r="J361" s="25">
        <v>186.76</v>
      </c>
      <c r="K361" s="25">
        <v>800.66</v>
      </c>
    </row>
    <row r="362" spans="1:11" ht="15" customHeight="1" x14ac:dyDescent="0.3">
      <c r="A362" s="25">
        <v>361</v>
      </c>
      <c r="B362" s="25">
        <v>1301</v>
      </c>
      <c r="C362" s="31">
        <v>42086.052662037</v>
      </c>
      <c r="D362" s="25">
        <v>119</v>
      </c>
      <c r="E362" s="25">
        <v>35</v>
      </c>
      <c r="F362" s="25">
        <v>21</v>
      </c>
      <c r="G362" s="25">
        <v>175</v>
      </c>
      <c r="H362" s="25">
        <v>593.80999999999995</v>
      </c>
      <c r="I362" s="25">
        <v>262.14999999999998</v>
      </c>
      <c r="J362" s="25">
        <v>170.52</v>
      </c>
      <c r="K362" s="25">
        <v>1026.48</v>
      </c>
    </row>
    <row r="363" spans="1:11" ht="15" customHeight="1" x14ac:dyDescent="0.3">
      <c r="A363" s="25">
        <v>362</v>
      </c>
      <c r="B363" s="25">
        <v>1301</v>
      </c>
      <c r="C363" s="31">
        <v>42115.905057870397</v>
      </c>
      <c r="D363" s="25">
        <v>106</v>
      </c>
      <c r="E363" s="25">
        <v>23</v>
      </c>
      <c r="F363" s="25">
        <v>11380</v>
      </c>
      <c r="G363" s="25">
        <v>11509</v>
      </c>
      <c r="H363" s="25">
        <v>528.94000000000005</v>
      </c>
      <c r="I363" s="25">
        <v>172.27</v>
      </c>
      <c r="J363" s="25">
        <v>92405.6</v>
      </c>
      <c r="K363" s="25">
        <v>93106.81</v>
      </c>
    </row>
    <row r="364" spans="1:11" ht="15" customHeight="1" x14ac:dyDescent="0.3">
      <c r="A364" s="25">
        <v>363</v>
      </c>
      <c r="B364" s="25">
        <v>1301</v>
      </c>
      <c r="C364" s="31">
        <v>42145.443888888898</v>
      </c>
      <c r="D364" s="25">
        <v>117</v>
      </c>
      <c r="E364" s="25">
        <v>38</v>
      </c>
      <c r="F364" s="25">
        <v>0</v>
      </c>
      <c r="G364" s="25">
        <v>155</v>
      </c>
      <c r="H364" s="25">
        <v>583.83000000000004</v>
      </c>
      <c r="I364" s="25">
        <v>284.62</v>
      </c>
      <c r="J364" s="25">
        <v>0</v>
      </c>
      <c r="K364" s="25">
        <v>868.45</v>
      </c>
    </row>
    <row r="365" spans="1:11" ht="15" customHeight="1" x14ac:dyDescent="0.3">
      <c r="A365" s="25">
        <v>364</v>
      </c>
      <c r="B365" s="25">
        <v>1301</v>
      </c>
      <c r="C365" s="31">
        <v>42175.242418981499</v>
      </c>
      <c r="D365" s="25">
        <v>71</v>
      </c>
      <c r="E365" s="25">
        <v>25</v>
      </c>
      <c r="F365" s="25">
        <v>15</v>
      </c>
      <c r="G365" s="25">
        <v>111</v>
      </c>
      <c r="H365" s="25">
        <v>354.29</v>
      </c>
      <c r="I365" s="25">
        <v>187.25</v>
      </c>
      <c r="J365" s="25">
        <v>121.8</v>
      </c>
      <c r="K365" s="25">
        <v>663.34</v>
      </c>
    </row>
    <row r="366" spans="1:11" ht="15" customHeight="1" x14ac:dyDescent="0.3">
      <c r="A366" s="25">
        <v>365</v>
      </c>
      <c r="B366" s="25">
        <v>1301</v>
      </c>
      <c r="C366" s="31">
        <v>42205.578229166698</v>
      </c>
      <c r="D366" s="25">
        <v>98</v>
      </c>
      <c r="E366" s="25">
        <v>64</v>
      </c>
      <c r="F366" s="25">
        <v>37</v>
      </c>
      <c r="G366" s="25">
        <v>199</v>
      </c>
      <c r="H366" s="25">
        <v>489.02</v>
      </c>
      <c r="I366" s="25">
        <v>479.36</v>
      </c>
      <c r="J366" s="25">
        <v>300.44</v>
      </c>
      <c r="K366" s="25">
        <v>1268.82</v>
      </c>
    </row>
    <row r="367" spans="1:11" ht="15" customHeight="1" x14ac:dyDescent="0.3">
      <c r="A367" s="25">
        <v>366</v>
      </c>
      <c r="B367" s="25">
        <v>1301</v>
      </c>
      <c r="C367" s="31">
        <v>42235.019166666701</v>
      </c>
      <c r="D367" s="25">
        <v>148</v>
      </c>
      <c r="E367" s="25">
        <v>35</v>
      </c>
      <c r="F367" s="25">
        <v>32</v>
      </c>
      <c r="G367" s="25">
        <v>215</v>
      </c>
      <c r="H367" s="25">
        <v>738.52</v>
      </c>
      <c r="I367" s="25">
        <v>262.14999999999998</v>
      </c>
      <c r="J367" s="25">
        <v>259.83999999999997</v>
      </c>
      <c r="K367" s="25">
        <v>1260.51</v>
      </c>
    </row>
    <row r="368" spans="1:11" ht="15" customHeight="1" x14ac:dyDescent="0.3">
      <c r="A368" s="25">
        <v>367</v>
      </c>
      <c r="B368" s="25">
        <v>1301</v>
      </c>
      <c r="C368" s="31">
        <v>42264.575925925899</v>
      </c>
      <c r="D368" s="25">
        <v>99</v>
      </c>
      <c r="E368" s="25">
        <v>21</v>
      </c>
      <c r="F368" s="25">
        <v>13</v>
      </c>
      <c r="G368" s="25">
        <v>133</v>
      </c>
      <c r="H368" s="25">
        <v>494.01</v>
      </c>
      <c r="I368" s="25">
        <v>157.29</v>
      </c>
      <c r="J368" s="25">
        <v>105.56</v>
      </c>
      <c r="K368" s="25">
        <v>756.86</v>
      </c>
    </row>
    <row r="369" spans="1:11" ht="15" customHeight="1" x14ac:dyDescent="0.3">
      <c r="A369" s="25">
        <v>368</v>
      </c>
      <c r="B369" s="25">
        <v>1301</v>
      </c>
      <c r="C369" s="31">
        <v>42293.891469907401</v>
      </c>
      <c r="D369" s="25">
        <v>101</v>
      </c>
      <c r="E369" s="25">
        <v>27</v>
      </c>
      <c r="F369" s="25">
        <v>15</v>
      </c>
      <c r="G369" s="25">
        <v>143</v>
      </c>
      <c r="H369" s="25">
        <v>503.99</v>
      </c>
      <c r="I369" s="25">
        <v>202.23</v>
      </c>
      <c r="J369" s="25">
        <v>121.8</v>
      </c>
      <c r="K369" s="25">
        <v>828.02</v>
      </c>
    </row>
    <row r="370" spans="1:11" ht="15" customHeight="1" x14ac:dyDescent="0.3">
      <c r="A370" s="25">
        <v>369</v>
      </c>
      <c r="B370" s="25">
        <v>1301</v>
      </c>
      <c r="C370" s="31">
        <v>42322.261041666701</v>
      </c>
      <c r="D370" s="25">
        <v>62</v>
      </c>
      <c r="E370" s="25">
        <v>2</v>
      </c>
      <c r="F370" s="25">
        <v>63</v>
      </c>
      <c r="G370" s="25">
        <v>127</v>
      </c>
      <c r="H370" s="25">
        <v>309.38</v>
      </c>
      <c r="I370" s="25">
        <v>14.98</v>
      </c>
      <c r="J370" s="25">
        <v>511.56</v>
      </c>
      <c r="K370" s="25">
        <v>835.92</v>
      </c>
    </row>
    <row r="371" spans="1:11" ht="15" customHeight="1" x14ac:dyDescent="0.3">
      <c r="A371" s="25">
        <v>370</v>
      </c>
      <c r="B371" s="25">
        <v>1301</v>
      </c>
      <c r="C371" s="31">
        <v>42380.886030092603</v>
      </c>
      <c r="D371" s="25">
        <v>82</v>
      </c>
      <c r="E371" s="25">
        <v>62</v>
      </c>
      <c r="F371" s="25">
        <v>35</v>
      </c>
      <c r="G371" s="25">
        <v>179</v>
      </c>
      <c r="H371" s="25">
        <v>409.18</v>
      </c>
      <c r="I371" s="25">
        <v>464.38</v>
      </c>
      <c r="J371" s="25">
        <v>284.2</v>
      </c>
      <c r="K371" s="25">
        <v>1157.76</v>
      </c>
    </row>
    <row r="372" spans="1:11" ht="15" customHeight="1" x14ac:dyDescent="0.3">
      <c r="A372" s="25">
        <v>371</v>
      </c>
      <c r="B372" s="25">
        <v>1301</v>
      </c>
      <c r="C372" s="31">
        <v>42409.397280092599</v>
      </c>
      <c r="D372" s="25">
        <v>84</v>
      </c>
      <c r="E372" s="25">
        <v>18</v>
      </c>
      <c r="F372" s="25">
        <v>0</v>
      </c>
      <c r="G372" s="25">
        <v>102</v>
      </c>
      <c r="H372" s="25">
        <v>419.16</v>
      </c>
      <c r="I372" s="25">
        <v>134.82</v>
      </c>
      <c r="J372" s="25">
        <v>0</v>
      </c>
      <c r="K372" s="25">
        <v>553.98</v>
      </c>
    </row>
    <row r="373" spans="1:11" ht="15" customHeight="1" x14ac:dyDescent="0.3">
      <c r="A373" s="25">
        <v>372</v>
      </c>
      <c r="B373" s="25">
        <v>1301</v>
      </c>
      <c r="C373" s="31">
        <v>42439.959849537001</v>
      </c>
      <c r="D373" s="25">
        <v>112</v>
      </c>
      <c r="E373" s="25">
        <v>0</v>
      </c>
      <c r="F373" s="25">
        <v>14</v>
      </c>
      <c r="G373" s="25">
        <v>126</v>
      </c>
      <c r="H373" s="25">
        <v>558.88</v>
      </c>
      <c r="I373" s="25">
        <v>0</v>
      </c>
      <c r="J373" s="25">
        <v>113.68</v>
      </c>
      <c r="K373" s="25">
        <v>672.56</v>
      </c>
    </row>
    <row r="374" spans="1:11" ht="15" customHeight="1" x14ac:dyDescent="0.3">
      <c r="A374" s="25">
        <v>373</v>
      </c>
      <c r="B374" s="25">
        <v>1301</v>
      </c>
      <c r="C374" s="31">
        <v>42468.050752314797</v>
      </c>
      <c r="D374" s="25">
        <v>126</v>
      </c>
      <c r="E374" s="25">
        <v>27</v>
      </c>
      <c r="F374" s="25">
        <v>41</v>
      </c>
      <c r="G374" s="25">
        <v>194</v>
      </c>
      <c r="H374" s="25">
        <v>628.74</v>
      </c>
      <c r="I374" s="25">
        <v>202.23</v>
      </c>
      <c r="J374" s="25">
        <v>332.92</v>
      </c>
      <c r="K374" s="25">
        <v>1163.8900000000001</v>
      </c>
    </row>
    <row r="375" spans="1:11" ht="15" customHeight="1" x14ac:dyDescent="0.3">
      <c r="A375" s="25">
        <v>374</v>
      </c>
      <c r="B375" s="25">
        <v>1301</v>
      </c>
      <c r="C375" s="31">
        <v>42497.979131944398</v>
      </c>
      <c r="D375" s="25">
        <v>94</v>
      </c>
      <c r="E375" s="25">
        <v>17</v>
      </c>
      <c r="F375" s="25">
        <v>24</v>
      </c>
      <c r="G375" s="25">
        <v>135</v>
      </c>
      <c r="H375" s="25">
        <v>469.06</v>
      </c>
      <c r="I375" s="25">
        <v>127.33</v>
      </c>
      <c r="J375" s="25">
        <v>194.88</v>
      </c>
      <c r="K375" s="25">
        <v>791.27</v>
      </c>
    </row>
    <row r="376" spans="1:11" ht="15" customHeight="1" x14ac:dyDescent="0.3">
      <c r="A376" s="25">
        <v>375</v>
      </c>
      <c r="B376" s="25">
        <v>1301</v>
      </c>
      <c r="C376" s="31">
        <v>42526.558125000003</v>
      </c>
      <c r="D376" s="25">
        <v>52</v>
      </c>
      <c r="E376" s="25">
        <v>46</v>
      </c>
      <c r="F376" s="25">
        <v>14</v>
      </c>
      <c r="G376" s="25">
        <v>112</v>
      </c>
      <c r="H376" s="25">
        <v>259.48</v>
      </c>
      <c r="I376" s="25">
        <v>344.54</v>
      </c>
      <c r="J376" s="25">
        <v>113.68</v>
      </c>
      <c r="K376" s="25">
        <v>717.7</v>
      </c>
    </row>
    <row r="377" spans="1:11" ht="15" customHeight="1" x14ac:dyDescent="0.3">
      <c r="A377" s="25">
        <v>376</v>
      </c>
      <c r="B377" s="25">
        <v>1301</v>
      </c>
      <c r="C377" s="31">
        <v>42555.869560185201</v>
      </c>
      <c r="D377" s="25">
        <v>102</v>
      </c>
      <c r="E377" s="25">
        <v>38</v>
      </c>
      <c r="F377" s="25">
        <v>11</v>
      </c>
      <c r="G377" s="25">
        <v>151</v>
      </c>
      <c r="H377" s="25">
        <v>508.98</v>
      </c>
      <c r="I377" s="25">
        <v>284.62</v>
      </c>
      <c r="J377" s="25">
        <v>89.32</v>
      </c>
      <c r="K377" s="25">
        <v>882.92</v>
      </c>
    </row>
    <row r="378" spans="1:11" ht="15" customHeight="1" x14ac:dyDescent="0.3">
      <c r="A378" s="25">
        <v>377</v>
      </c>
      <c r="B378" s="25">
        <v>1301</v>
      </c>
      <c r="C378" s="31">
        <v>42584.262893518498</v>
      </c>
      <c r="D378" s="25">
        <v>94</v>
      </c>
      <c r="E378" s="25">
        <v>14</v>
      </c>
      <c r="F378" s="25">
        <v>32</v>
      </c>
      <c r="G378" s="25">
        <v>140</v>
      </c>
      <c r="H378" s="25">
        <v>469.06</v>
      </c>
      <c r="I378" s="25">
        <v>104.86</v>
      </c>
      <c r="J378" s="25">
        <v>259.83999999999997</v>
      </c>
      <c r="K378" s="25">
        <v>833.76</v>
      </c>
    </row>
    <row r="379" spans="1:11" ht="15" customHeight="1" x14ac:dyDescent="0.3">
      <c r="A379" s="25">
        <v>378</v>
      </c>
      <c r="B379" s="25">
        <v>1301</v>
      </c>
      <c r="C379" s="31">
        <v>42614.008391203701</v>
      </c>
      <c r="D379" s="25">
        <v>125</v>
      </c>
      <c r="E379" s="25">
        <v>51</v>
      </c>
      <c r="F379" s="25">
        <v>22</v>
      </c>
      <c r="G379" s="25">
        <v>198</v>
      </c>
      <c r="H379" s="25">
        <v>623.75</v>
      </c>
      <c r="I379" s="25">
        <v>381.99</v>
      </c>
      <c r="J379" s="25">
        <v>178.64</v>
      </c>
      <c r="K379" s="25">
        <v>1184.3800000000001</v>
      </c>
    </row>
    <row r="380" spans="1:11" ht="15" customHeight="1" x14ac:dyDescent="0.3">
      <c r="A380" s="25">
        <v>379</v>
      </c>
      <c r="B380" s="25">
        <v>1301</v>
      </c>
      <c r="C380" s="31">
        <v>42645.008020833302</v>
      </c>
      <c r="D380" s="25">
        <v>88</v>
      </c>
      <c r="E380" s="25">
        <v>63</v>
      </c>
      <c r="F380" s="25">
        <v>27</v>
      </c>
      <c r="G380" s="25">
        <v>178</v>
      </c>
      <c r="H380" s="25">
        <v>439.12</v>
      </c>
      <c r="I380" s="25">
        <v>471.87</v>
      </c>
      <c r="J380" s="25">
        <v>219.24</v>
      </c>
      <c r="K380" s="25">
        <v>1130.23</v>
      </c>
    </row>
    <row r="381" spans="1:11" ht="15" customHeight="1" x14ac:dyDescent="0.3">
      <c r="A381" s="25">
        <v>380</v>
      </c>
      <c r="B381" s="25">
        <v>1301</v>
      </c>
      <c r="C381" s="31">
        <v>42674.203194444497</v>
      </c>
      <c r="D381" s="25">
        <v>104</v>
      </c>
      <c r="E381" s="25">
        <v>0</v>
      </c>
      <c r="F381" s="25">
        <v>32</v>
      </c>
      <c r="G381" s="25">
        <v>136</v>
      </c>
      <c r="H381" s="25">
        <v>518.96</v>
      </c>
      <c r="I381" s="25">
        <v>0</v>
      </c>
      <c r="J381" s="25">
        <v>259.83999999999997</v>
      </c>
      <c r="K381" s="25">
        <v>778.8</v>
      </c>
    </row>
    <row r="382" spans="1:11" ht="15" customHeight="1" x14ac:dyDescent="0.3">
      <c r="A382" s="25">
        <v>381</v>
      </c>
      <c r="B382" s="25">
        <v>1301</v>
      </c>
      <c r="C382" s="31">
        <v>42703.876377314802</v>
      </c>
      <c r="D382" s="25">
        <v>127</v>
      </c>
      <c r="E382" s="25">
        <v>25</v>
      </c>
      <c r="F382" s="25">
        <v>116</v>
      </c>
      <c r="G382" s="25">
        <v>268</v>
      </c>
      <c r="H382" s="25">
        <v>633.73</v>
      </c>
      <c r="I382" s="25">
        <v>187.25</v>
      </c>
      <c r="J382" s="25">
        <v>941.92</v>
      </c>
      <c r="K382" s="25">
        <v>1762.9</v>
      </c>
    </row>
    <row r="383" spans="1:11" ht="15" customHeight="1" x14ac:dyDescent="0.3">
      <c r="A383" s="25">
        <v>382</v>
      </c>
      <c r="B383" s="25">
        <v>1301</v>
      </c>
      <c r="C383" s="31">
        <v>42733.069664351897</v>
      </c>
      <c r="D383" s="25">
        <v>89</v>
      </c>
      <c r="E383" s="25">
        <v>26</v>
      </c>
      <c r="F383" s="25">
        <v>32</v>
      </c>
      <c r="G383" s="25">
        <v>147</v>
      </c>
      <c r="H383" s="25">
        <v>444.11</v>
      </c>
      <c r="I383" s="25">
        <v>194.74</v>
      </c>
      <c r="J383" s="25">
        <v>259.83999999999997</v>
      </c>
      <c r="K383" s="25">
        <v>898.69</v>
      </c>
    </row>
    <row r="384" spans="1:11" ht="15" customHeight="1" x14ac:dyDescent="0.3">
      <c r="A384" s="25">
        <v>383</v>
      </c>
      <c r="B384" s="25">
        <v>1311</v>
      </c>
      <c r="C384" s="31">
        <v>42558.585300925901</v>
      </c>
      <c r="D384" s="25">
        <v>299</v>
      </c>
      <c r="E384" s="25">
        <v>0</v>
      </c>
      <c r="F384" s="25">
        <v>6</v>
      </c>
      <c r="G384" s="25">
        <v>305</v>
      </c>
      <c r="H384" s="25">
        <v>1492.01</v>
      </c>
      <c r="I384" s="25">
        <v>0</v>
      </c>
      <c r="J384" s="25">
        <v>48.72</v>
      </c>
      <c r="K384" s="25">
        <v>1540.73</v>
      </c>
    </row>
    <row r="385" spans="1:11" ht="15" customHeight="1" x14ac:dyDescent="0.3">
      <c r="A385" s="25">
        <v>384</v>
      </c>
      <c r="B385" s="25">
        <v>1311</v>
      </c>
      <c r="C385" s="31">
        <v>42588.975023148101</v>
      </c>
      <c r="D385" s="25">
        <v>354</v>
      </c>
      <c r="E385" s="25">
        <v>78</v>
      </c>
      <c r="F385" s="25">
        <v>4</v>
      </c>
      <c r="G385" s="25">
        <v>436</v>
      </c>
      <c r="H385" s="25">
        <v>1766.46</v>
      </c>
      <c r="I385" s="25">
        <v>584.22</v>
      </c>
      <c r="J385" s="25">
        <v>32.479999999999997</v>
      </c>
      <c r="K385" s="25">
        <v>2383.16</v>
      </c>
    </row>
    <row r="386" spans="1:11" ht="15" customHeight="1" x14ac:dyDescent="0.3">
      <c r="A386" s="25">
        <v>385</v>
      </c>
      <c r="B386" s="25">
        <v>1311</v>
      </c>
      <c r="C386" s="31">
        <v>42618.909837963001</v>
      </c>
      <c r="D386" s="25">
        <v>0</v>
      </c>
      <c r="E386" s="25">
        <v>35</v>
      </c>
      <c r="F386" s="25">
        <v>44</v>
      </c>
      <c r="G386" s="25">
        <v>79</v>
      </c>
      <c r="H386" s="25">
        <v>0</v>
      </c>
      <c r="I386" s="25">
        <v>262.14999999999998</v>
      </c>
      <c r="J386" s="25">
        <v>357.28</v>
      </c>
      <c r="K386" s="25">
        <v>619.42999999999995</v>
      </c>
    </row>
    <row r="387" spans="1:11" ht="15" customHeight="1" x14ac:dyDescent="0.3">
      <c r="A387" s="25">
        <v>386</v>
      </c>
      <c r="B387" s="25">
        <v>1311</v>
      </c>
      <c r="C387" s="31">
        <v>42647.6031365741</v>
      </c>
      <c r="D387" s="25">
        <v>288</v>
      </c>
      <c r="E387" s="25">
        <v>19</v>
      </c>
      <c r="F387" s="25">
        <v>16</v>
      </c>
      <c r="G387" s="25">
        <v>323</v>
      </c>
      <c r="H387" s="25">
        <v>1437.12</v>
      </c>
      <c r="I387" s="25">
        <v>142.31</v>
      </c>
      <c r="J387" s="25">
        <v>129.91999999999999</v>
      </c>
      <c r="K387" s="25">
        <v>1709.35</v>
      </c>
    </row>
    <row r="388" spans="1:11" ht="15" customHeight="1" x14ac:dyDescent="0.3">
      <c r="A388" s="25">
        <v>387</v>
      </c>
      <c r="B388" s="25">
        <v>1311</v>
      </c>
      <c r="C388" s="31">
        <v>42677.955347222203</v>
      </c>
      <c r="D388" s="25">
        <v>226</v>
      </c>
      <c r="E388" s="25">
        <v>52</v>
      </c>
      <c r="F388" s="25">
        <v>31</v>
      </c>
      <c r="G388" s="25">
        <v>309</v>
      </c>
      <c r="H388" s="25">
        <v>1127.74</v>
      </c>
      <c r="I388" s="25">
        <v>389.48</v>
      </c>
      <c r="J388" s="25">
        <v>251.72</v>
      </c>
      <c r="K388" s="25">
        <v>1768.94</v>
      </c>
    </row>
    <row r="389" spans="1:11" ht="15" customHeight="1" x14ac:dyDescent="0.3">
      <c r="A389" s="25">
        <v>388</v>
      </c>
      <c r="B389" s="25">
        <v>1311</v>
      </c>
      <c r="C389" s="31">
        <v>42706.949398148201</v>
      </c>
      <c r="D389" s="25">
        <v>294</v>
      </c>
      <c r="E389" s="25">
        <v>34</v>
      </c>
      <c r="F389" s="25">
        <v>36</v>
      </c>
      <c r="G389" s="25">
        <v>364</v>
      </c>
      <c r="H389" s="25">
        <v>1467.06</v>
      </c>
      <c r="I389" s="25">
        <v>254.66</v>
      </c>
      <c r="J389" s="25">
        <v>292.32</v>
      </c>
      <c r="K389" s="25">
        <v>2014.04</v>
      </c>
    </row>
    <row r="390" spans="1:11" ht="15" customHeight="1" x14ac:dyDescent="0.3">
      <c r="A390" s="25">
        <v>389</v>
      </c>
      <c r="B390" s="25">
        <v>1311</v>
      </c>
      <c r="C390" s="31">
        <v>42736.224907407399</v>
      </c>
      <c r="D390" s="25">
        <v>281</v>
      </c>
      <c r="E390" s="25">
        <v>31</v>
      </c>
      <c r="F390" s="25">
        <v>27</v>
      </c>
      <c r="G390" s="25">
        <v>339</v>
      </c>
      <c r="H390" s="25">
        <v>1402.19</v>
      </c>
      <c r="I390" s="25">
        <v>232.19</v>
      </c>
      <c r="J390" s="25">
        <v>219.24</v>
      </c>
      <c r="K390" s="25">
        <v>1853.62</v>
      </c>
    </row>
    <row r="391" spans="1:11" ht="15" customHeight="1" x14ac:dyDescent="0.3">
      <c r="A391" s="25">
        <v>390</v>
      </c>
      <c r="B391" s="25">
        <v>1321</v>
      </c>
      <c r="C391" s="31">
        <v>42353.872060185196</v>
      </c>
      <c r="D391" s="25">
        <v>495</v>
      </c>
      <c r="E391" s="25">
        <v>19</v>
      </c>
      <c r="F391" s="25">
        <v>0</v>
      </c>
      <c r="G391" s="25">
        <v>514</v>
      </c>
      <c r="H391" s="25">
        <v>2470.0500000000002</v>
      </c>
      <c r="I391" s="25">
        <v>142.31</v>
      </c>
      <c r="J391" s="25">
        <v>0</v>
      </c>
      <c r="K391" s="25">
        <v>2612.36</v>
      </c>
    </row>
    <row r="392" spans="1:11" ht="15" customHeight="1" x14ac:dyDescent="0.3">
      <c r="A392" s="25">
        <v>391</v>
      </c>
      <c r="B392" s="25">
        <v>1321</v>
      </c>
      <c r="C392" s="31">
        <v>42382.557060185201</v>
      </c>
      <c r="D392" s="25">
        <v>480</v>
      </c>
      <c r="E392" s="25">
        <v>15</v>
      </c>
      <c r="F392" s="25">
        <v>0</v>
      </c>
      <c r="G392" s="25">
        <v>495</v>
      </c>
      <c r="H392" s="25">
        <v>2395.1999999999998</v>
      </c>
      <c r="I392" s="25">
        <v>112.35</v>
      </c>
      <c r="J392" s="25">
        <v>0</v>
      </c>
      <c r="K392" s="25">
        <v>2507.5500000000002</v>
      </c>
    </row>
    <row r="393" spans="1:11" ht="15" customHeight="1" x14ac:dyDescent="0.3">
      <c r="A393" s="25">
        <v>392</v>
      </c>
      <c r="B393" s="25">
        <v>1321</v>
      </c>
      <c r="C393" s="31">
        <v>42412.117303240702</v>
      </c>
      <c r="D393" s="25">
        <v>487</v>
      </c>
      <c r="E393" s="25">
        <v>16</v>
      </c>
      <c r="F393" s="25">
        <v>11</v>
      </c>
      <c r="G393" s="25">
        <v>514</v>
      </c>
      <c r="H393" s="25">
        <v>2430.13</v>
      </c>
      <c r="I393" s="25">
        <v>119.84</v>
      </c>
      <c r="J393" s="25">
        <v>89.32</v>
      </c>
      <c r="K393" s="25">
        <v>2639.29</v>
      </c>
    </row>
    <row r="394" spans="1:11" ht="15" customHeight="1" x14ac:dyDescent="0.3">
      <c r="A394" s="25">
        <v>393</v>
      </c>
      <c r="B394" s="25">
        <v>1321</v>
      </c>
      <c r="C394" s="31">
        <v>42441.225162037001</v>
      </c>
      <c r="D394" s="25">
        <v>516</v>
      </c>
      <c r="E394" s="25">
        <v>0</v>
      </c>
      <c r="F394" s="25">
        <v>6</v>
      </c>
      <c r="G394" s="25">
        <v>522</v>
      </c>
      <c r="H394" s="25">
        <v>2574.84</v>
      </c>
      <c r="I394" s="25">
        <v>0</v>
      </c>
      <c r="J394" s="25">
        <v>48.72</v>
      </c>
      <c r="K394" s="25">
        <v>2623.56</v>
      </c>
    </row>
    <row r="395" spans="1:11" ht="15" customHeight="1" x14ac:dyDescent="0.3">
      <c r="A395" s="25">
        <v>394</v>
      </c>
      <c r="B395" s="25">
        <v>1321</v>
      </c>
      <c r="C395" s="31">
        <v>42470.448576388902</v>
      </c>
      <c r="D395" s="25">
        <v>503</v>
      </c>
      <c r="E395" s="25">
        <v>29</v>
      </c>
      <c r="F395" s="25">
        <v>10</v>
      </c>
      <c r="G395" s="25">
        <v>542</v>
      </c>
      <c r="H395" s="25">
        <v>2509.9699999999998</v>
      </c>
      <c r="I395" s="25">
        <v>217.21</v>
      </c>
      <c r="J395" s="25">
        <v>81.2</v>
      </c>
      <c r="K395" s="25">
        <v>2808.38</v>
      </c>
    </row>
    <row r="396" spans="1:11" ht="15" customHeight="1" x14ac:dyDescent="0.3">
      <c r="A396" s="25">
        <v>395</v>
      </c>
      <c r="B396" s="25">
        <v>1321</v>
      </c>
      <c r="C396" s="31">
        <v>42500.327060185198</v>
      </c>
      <c r="D396" s="25">
        <v>497</v>
      </c>
      <c r="E396" s="25">
        <v>7</v>
      </c>
      <c r="F396" s="25">
        <v>22</v>
      </c>
      <c r="G396" s="25">
        <v>526</v>
      </c>
      <c r="H396" s="25">
        <v>2480.0300000000002</v>
      </c>
      <c r="I396" s="25">
        <v>52.43</v>
      </c>
      <c r="J396" s="25">
        <v>178.64</v>
      </c>
      <c r="K396" s="25">
        <v>2711.1</v>
      </c>
    </row>
    <row r="397" spans="1:11" ht="15" customHeight="1" x14ac:dyDescent="0.3">
      <c r="A397" s="25">
        <v>396</v>
      </c>
      <c r="B397" s="25">
        <v>1321</v>
      </c>
      <c r="C397" s="31">
        <v>42530.338622685202</v>
      </c>
      <c r="D397" s="25">
        <v>494</v>
      </c>
      <c r="E397" s="25">
        <v>0</v>
      </c>
      <c r="F397" s="25">
        <v>7</v>
      </c>
      <c r="G397" s="25">
        <v>501</v>
      </c>
      <c r="H397" s="25">
        <v>2465.06</v>
      </c>
      <c r="I397" s="25">
        <v>0</v>
      </c>
      <c r="J397" s="25">
        <v>56.84</v>
      </c>
      <c r="K397" s="25">
        <v>2521.9</v>
      </c>
    </row>
    <row r="398" spans="1:11" ht="15" customHeight="1" x14ac:dyDescent="0.3">
      <c r="A398" s="25">
        <v>397</v>
      </c>
      <c r="B398" s="25">
        <v>1321</v>
      </c>
      <c r="C398" s="31">
        <v>42559.025497685201</v>
      </c>
      <c r="D398" s="25">
        <v>470</v>
      </c>
      <c r="E398" s="25">
        <v>14</v>
      </c>
      <c r="F398" s="25">
        <v>2</v>
      </c>
      <c r="G398" s="25">
        <v>486</v>
      </c>
      <c r="H398" s="25">
        <v>2345.3000000000002</v>
      </c>
      <c r="I398" s="25">
        <v>104.86</v>
      </c>
      <c r="J398" s="25">
        <v>16.239999999999998</v>
      </c>
      <c r="K398" s="25">
        <v>2466.4</v>
      </c>
    </row>
    <row r="399" spans="1:11" ht="15" customHeight="1" x14ac:dyDescent="0.3">
      <c r="A399" s="25">
        <v>398</v>
      </c>
      <c r="B399" s="25">
        <v>1321</v>
      </c>
      <c r="C399" s="31">
        <v>42589.436365740701</v>
      </c>
      <c r="D399" s="25">
        <v>512</v>
      </c>
      <c r="E399" s="25">
        <v>30</v>
      </c>
      <c r="F399" s="25">
        <v>0</v>
      </c>
      <c r="G399" s="25">
        <v>542</v>
      </c>
      <c r="H399" s="25">
        <v>2554.88</v>
      </c>
      <c r="I399" s="25">
        <v>224.7</v>
      </c>
      <c r="J399" s="25">
        <v>0</v>
      </c>
      <c r="K399" s="25">
        <v>2779.58</v>
      </c>
    </row>
    <row r="400" spans="1:11" ht="15" customHeight="1" x14ac:dyDescent="0.3">
      <c r="A400" s="25">
        <v>399</v>
      </c>
      <c r="B400" s="25">
        <v>1321</v>
      </c>
      <c r="C400" s="31">
        <v>42618.388298611098</v>
      </c>
      <c r="D400" s="25">
        <v>491</v>
      </c>
      <c r="E400" s="25">
        <v>0</v>
      </c>
      <c r="F400" s="25">
        <v>0</v>
      </c>
      <c r="G400" s="25">
        <v>491</v>
      </c>
      <c r="H400" s="25">
        <v>2450.09</v>
      </c>
      <c r="I400" s="25">
        <v>0</v>
      </c>
      <c r="J400" s="25">
        <v>0</v>
      </c>
      <c r="K400" s="25">
        <v>2450.09</v>
      </c>
    </row>
    <row r="401" spans="1:11" ht="15" customHeight="1" x14ac:dyDescent="0.3">
      <c r="A401" s="25">
        <v>400</v>
      </c>
      <c r="B401" s="25">
        <v>1321</v>
      </c>
      <c r="C401" s="31">
        <v>42648.205833333297</v>
      </c>
      <c r="D401" s="25">
        <v>1113</v>
      </c>
      <c r="E401" s="25">
        <v>7</v>
      </c>
      <c r="F401" s="25">
        <v>29</v>
      </c>
      <c r="G401" s="25">
        <v>1149</v>
      </c>
      <c r="H401" s="25">
        <v>5553.87</v>
      </c>
      <c r="I401" s="25">
        <v>52.43</v>
      </c>
      <c r="J401" s="25">
        <v>235.48</v>
      </c>
      <c r="K401" s="25">
        <v>5841.78</v>
      </c>
    </row>
    <row r="402" spans="1:11" ht="15" customHeight="1" x14ac:dyDescent="0.3">
      <c r="A402" s="25">
        <v>401</v>
      </c>
      <c r="B402" s="25">
        <v>1321</v>
      </c>
      <c r="C402" s="31">
        <v>42677.132152777798</v>
      </c>
      <c r="D402" s="25">
        <v>502</v>
      </c>
      <c r="E402" s="25">
        <v>17</v>
      </c>
      <c r="F402" s="25">
        <v>11</v>
      </c>
      <c r="G402" s="25">
        <v>530</v>
      </c>
      <c r="H402" s="25">
        <v>2504.98</v>
      </c>
      <c r="I402" s="25">
        <v>127.33</v>
      </c>
      <c r="J402" s="25">
        <v>89.32</v>
      </c>
      <c r="K402" s="25">
        <v>2721.63</v>
      </c>
    </row>
    <row r="403" spans="1:11" ht="15" customHeight="1" x14ac:dyDescent="0.3">
      <c r="A403" s="25">
        <v>402</v>
      </c>
      <c r="B403" s="25">
        <v>1321</v>
      </c>
      <c r="C403" s="31">
        <v>42707.558240740698</v>
      </c>
      <c r="D403" s="25">
        <v>502</v>
      </c>
      <c r="E403" s="25">
        <v>0</v>
      </c>
      <c r="F403" s="25">
        <v>0</v>
      </c>
      <c r="G403" s="25">
        <v>502</v>
      </c>
      <c r="H403" s="25">
        <v>2504.98</v>
      </c>
      <c r="I403" s="25">
        <v>0</v>
      </c>
      <c r="J403" s="25">
        <v>0</v>
      </c>
      <c r="K403" s="25">
        <v>2504.98</v>
      </c>
    </row>
    <row r="404" spans="1:11" ht="15" customHeight="1" x14ac:dyDescent="0.3">
      <c r="A404" s="25">
        <v>403</v>
      </c>
      <c r="B404" s="25">
        <v>1321</v>
      </c>
      <c r="C404" s="31">
        <v>42736.402002314797</v>
      </c>
      <c r="D404" s="25">
        <v>513</v>
      </c>
      <c r="E404" s="25">
        <v>6</v>
      </c>
      <c r="F404" s="25">
        <v>9</v>
      </c>
      <c r="G404" s="25">
        <v>528</v>
      </c>
      <c r="H404" s="25">
        <v>2559.87</v>
      </c>
      <c r="I404" s="25">
        <v>44.94</v>
      </c>
      <c r="J404" s="25">
        <v>73.08</v>
      </c>
      <c r="K404" s="25">
        <v>2677.89</v>
      </c>
    </row>
    <row r="405" spans="1:11" ht="15" customHeight="1" x14ac:dyDescent="0.3">
      <c r="A405" s="25">
        <v>404</v>
      </c>
      <c r="B405" s="25">
        <v>1331</v>
      </c>
      <c r="C405" s="31">
        <v>42600.473113425898</v>
      </c>
      <c r="D405" s="25">
        <v>91</v>
      </c>
      <c r="E405" s="25">
        <v>0</v>
      </c>
      <c r="F405" s="25">
        <v>29</v>
      </c>
      <c r="G405" s="25">
        <v>120</v>
      </c>
      <c r="H405" s="25">
        <v>454.09</v>
      </c>
      <c r="I405" s="25">
        <v>0</v>
      </c>
      <c r="J405" s="25">
        <v>235.48</v>
      </c>
      <c r="K405" s="25">
        <v>689.57</v>
      </c>
    </row>
    <row r="406" spans="1:11" ht="15" customHeight="1" x14ac:dyDescent="0.3">
      <c r="A406" s="25">
        <v>405</v>
      </c>
      <c r="B406" s="25">
        <v>1331</v>
      </c>
      <c r="C406" s="31">
        <v>42629.339780092603</v>
      </c>
      <c r="D406" s="25">
        <v>86</v>
      </c>
      <c r="E406" s="25">
        <v>33</v>
      </c>
      <c r="F406" s="25">
        <v>15</v>
      </c>
      <c r="G406" s="25">
        <v>134</v>
      </c>
      <c r="H406" s="25">
        <v>429.14</v>
      </c>
      <c r="I406" s="25">
        <v>247.17</v>
      </c>
      <c r="J406" s="25">
        <v>121.8</v>
      </c>
      <c r="K406" s="25">
        <v>798.11</v>
      </c>
    </row>
    <row r="407" spans="1:11" ht="15" customHeight="1" x14ac:dyDescent="0.3">
      <c r="A407" s="25">
        <v>406</v>
      </c>
      <c r="B407" s="25">
        <v>1331</v>
      </c>
      <c r="C407" s="31">
        <v>42658.113900463002</v>
      </c>
      <c r="D407" s="25">
        <v>105</v>
      </c>
      <c r="E407" s="25">
        <v>7</v>
      </c>
      <c r="F407" s="25">
        <v>60</v>
      </c>
      <c r="G407" s="25">
        <v>172</v>
      </c>
      <c r="H407" s="25">
        <v>523.95000000000005</v>
      </c>
      <c r="I407" s="25">
        <v>52.43</v>
      </c>
      <c r="J407" s="25">
        <v>487.2</v>
      </c>
      <c r="K407" s="25">
        <v>1063.58</v>
      </c>
    </row>
    <row r="408" spans="1:11" ht="15" customHeight="1" x14ac:dyDescent="0.3">
      <c r="A408" s="25">
        <v>407</v>
      </c>
      <c r="B408" s="25">
        <v>1331</v>
      </c>
      <c r="C408" s="31">
        <v>42688.5852662037</v>
      </c>
      <c r="D408" s="25">
        <v>210</v>
      </c>
      <c r="E408" s="25">
        <v>8</v>
      </c>
      <c r="F408" s="25">
        <v>20</v>
      </c>
      <c r="G408" s="25">
        <v>238</v>
      </c>
      <c r="H408" s="25">
        <v>1047.9000000000001</v>
      </c>
      <c r="I408" s="25">
        <v>59.92</v>
      </c>
      <c r="J408" s="25">
        <v>162.4</v>
      </c>
      <c r="K408" s="25">
        <v>1270.22</v>
      </c>
    </row>
    <row r="409" spans="1:11" ht="15" customHeight="1" x14ac:dyDescent="0.3">
      <c r="A409" s="25">
        <v>408</v>
      </c>
      <c r="B409" s="25">
        <v>1331</v>
      </c>
      <c r="C409" s="31">
        <v>42717.874699074098</v>
      </c>
      <c r="D409" s="25">
        <v>103</v>
      </c>
      <c r="E409" s="25">
        <v>30</v>
      </c>
      <c r="F409" s="25">
        <v>30</v>
      </c>
      <c r="G409" s="25">
        <v>163</v>
      </c>
      <c r="H409" s="25">
        <v>513.97</v>
      </c>
      <c r="I409" s="25">
        <v>224.7</v>
      </c>
      <c r="J409" s="25">
        <v>243.6</v>
      </c>
      <c r="K409" s="25">
        <v>982.27</v>
      </c>
    </row>
    <row r="410" spans="1:11" ht="15" customHeight="1" x14ac:dyDescent="0.3">
      <c r="A410" s="25">
        <v>409</v>
      </c>
      <c r="B410" s="25">
        <v>1341</v>
      </c>
      <c r="C410" s="31">
        <v>42610.4830671296</v>
      </c>
      <c r="D410" s="25">
        <v>26</v>
      </c>
      <c r="E410" s="25">
        <v>30</v>
      </c>
      <c r="F410" s="25">
        <v>25</v>
      </c>
      <c r="G410" s="25">
        <v>81</v>
      </c>
      <c r="H410" s="25">
        <v>129.74</v>
      </c>
      <c r="I410" s="25">
        <v>224.7</v>
      </c>
      <c r="J410" s="25">
        <v>203</v>
      </c>
      <c r="K410" s="25">
        <v>557.44000000000005</v>
      </c>
    </row>
    <row r="411" spans="1:11" ht="15" customHeight="1" x14ac:dyDescent="0.3">
      <c r="A411" s="25">
        <v>410</v>
      </c>
      <c r="B411" s="25">
        <v>1341</v>
      </c>
      <c r="C411" s="31">
        <v>42639.940057870401</v>
      </c>
      <c r="D411" s="25">
        <v>299</v>
      </c>
      <c r="E411" s="25">
        <v>21</v>
      </c>
      <c r="F411" s="25">
        <v>5</v>
      </c>
      <c r="G411" s="25">
        <v>325</v>
      </c>
      <c r="H411" s="25">
        <v>1492.01</v>
      </c>
      <c r="I411" s="25">
        <v>157.29</v>
      </c>
      <c r="J411" s="25">
        <v>40.6</v>
      </c>
      <c r="K411" s="25">
        <v>1689.9</v>
      </c>
    </row>
    <row r="412" spans="1:11" ht="15" customHeight="1" x14ac:dyDescent="0.3">
      <c r="A412" s="25">
        <v>411</v>
      </c>
      <c r="B412" s="25">
        <v>1341</v>
      </c>
      <c r="C412" s="31">
        <v>42669.0253703704</v>
      </c>
      <c r="D412" s="25">
        <v>268</v>
      </c>
      <c r="E412" s="25">
        <v>39</v>
      </c>
      <c r="F412" s="25">
        <v>92</v>
      </c>
      <c r="G412" s="25">
        <v>399</v>
      </c>
      <c r="H412" s="25">
        <v>1337.32</v>
      </c>
      <c r="I412" s="25">
        <v>292.11</v>
      </c>
      <c r="J412" s="25">
        <v>747.04</v>
      </c>
      <c r="K412" s="25">
        <v>2376.4699999999998</v>
      </c>
    </row>
    <row r="413" spans="1:11" ht="15" customHeight="1" x14ac:dyDescent="0.3">
      <c r="A413" s="25">
        <v>412</v>
      </c>
      <c r="B413" s="25">
        <v>1341</v>
      </c>
      <c r="C413" s="31">
        <v>42698.896122685197</v>
      </c>
      <c r="D413" s="25">
        <v>302</v>
      </c>
      <c r="E413" s="25">
        <v>16</v>
      </c>
      <c r="F413" s="25">
        <v>30</v>
      </c>
      <c r="G413" s="25">
        <v>348</v>
      </c>
      <c r="H413" s="25">
        <v>1506.98</v>
      </c>
      <c r="I413" s="25">
        <v>119.84</v>
      </c>
      <c r="J413" s="25">
        <v>243.6</v>
      </c>
      <c r="K413" s="25">
        <v>1870.42</v>
      </c>
    </row>
    <row r="414" spans="1:11" ht="15" customHeight="1" x14ac:dyDescent="0.3">
      <c r="A414" s="25">
        <v>413</v>
      </c>
      <c r="B414" s="25">
        <v>1341</v>
      </c>
      <c r="C414" s="31">
        <v>42727.759039351899</v>
      </c>
      <c r="D414" s="25">
        <v>287</v>
      </c>
      <c r="E414" s="25">
        <v>22</v>
      </c>
      <c r="F414" s="25">
        <v>0</v>
      </c>
      <c r="G414" s="25">
        <v>309</v>
      </c>
      <c r="H414" s="25">
        <v>1432.13</v>
      </c>
      <c r="I414" s="25">
        <v>164.78</v>
      </c>
      <c r="J414" s="25">
        <v>0</v>
      </c>
      <c r="K414" s="25">
        <v>1596.91</v>
      </c>
    </row>
    <row r="415" spans="1:11" ht="15" customHeight="1" x14ac:dyDescent="0.3">
      <c r="A415" s="25">
        <v>414</v>
      </c>
      <c r="B415" s="25">
        <v>1351</v>
      </c>
      <c r="C415" s="31">
        <v>42603.5539236111</v>
      </c>
      <c r="D415" s="25">
        <v>88</v>
      </c>
      <c r="E415" s="25">
        <v>6</v>
      </c>
      <c r="F415" s="25">
        <v>17</v>
      </c>
      <c r="G415" s="25">
        <v>111</v>
      </c>
      <c r="H415" s="25">
        <v>439.12</v>
      </c>
      <c r="I415" s="25">
        <v>44.94</v>
      </c>
      <c r="J415" s="25">
        <v>138.04</v>
      </c>
      <c r="K415" s="25">
        <v>622.1</v>
      </c>
    </row>
    <row r="416" spans="1:11" ht="15" customHeight="1" x14ac:dyDescent="0.3">
      <c r="A416" s="25">
        <v>415</v>
      </c>
      <c r="B416" s="25">
        <v>1351</v>
      </c>
      <c r="C416" s="31">
        <v>42632.498321759304</v>
      </c>
      <c r="D416" s="25">
        <v>133</v>
      </c>
      <c r="E416" s="25">
        <v>21</v>
      </c>
      <c r="F416" s="25">
        <v>6</v>
      </c>
      <c r="G416" s="25">
        <v>160</v>
      </c>
      <c r="H416" s="25">
        <v>663.67</v>
      </c>
      <c r="I416" s="25">
        <v>157.29</v>
      </c>
      <c r="J416" s="25">
        <v>48.72</v>
      </c>
      <c r="K416" s="25">
        <v>869.68</v>
      </c>
    </row>
    <row r="417" spans="1:11" ht="15" customHeight="1" x14ac:dyDescent="0.3">
      <c r="A417" s="25">
        <v>416</v>
      </c>
      <c r="B417" s="25">
        <v>1351</v>
      </c>
      <c r="C417" s="31">
        <v>42661.164618055598</v>
      </c>
      <c r="D417" s="25">
        <v>255</v>
      </c>
      <c r="E417" s="25">
        <v>31</v>
      </c>
      <c r="F417" s="25">
        <v>32</v>
      </c>
      <c r="G417" s="25">
        <v>318</v>
      </c>
      <c r="H417" s="25">
        <v>1272.45</v>
      </c>
      <c r="I417" s="25">
        <v>232.19</v>
      </c>
      <c r="J417" s="25">
        <v>259.83999999999997</v>
      </c>
      <c r="K417" s="25">
        <v>1764.48</v>
      </c>
    </row>
    <row r="418" spans="1:11" ht="15" customHeight="1" x14ac:dyDescent="0.3">
      <c r="A418" s="25">
        <v>417</v>
      </c>
      <c r="B418" s="25">
        <v>1351</v>
      </c>
      <c r="C418" s="31">
        <v>42690.905011574097</v>
      </c>
      <c r="D418" s="25">
        <v>105</v>
      </c>
      <c r="E418" s="25">
        <v>29</v>
      </c>
      <c r="F418" s="25">
        <v>27</v>
      </c>
      <c r="G418" s="25">
        <v>161</v>
      </c>
      <c r="H418" s="25">
        <v>523.95000000000005</v>
      </c>
      <c r="I418" s="25">
        <v>217.21</v>
      </c>
      <c r="J418" s="25">
        <v>219.24</v>
      </c>
      <c r="K418" s="25">
        <v>960.4</v>
      </c>
    </row>
    <row r="419" spans="1:11" ht="15" customHeight="1" x14ac:dyDescent="0.3">
      <c r="A419" s="25">
        <v>418</v>
      </c>
      <c r="B419" s="25">
        <v>1351</v>
      </c>
      <c r="C419" s="31">
        <v>42719.192280092597</v>
      </c>
      <c r="D419" s="25">
        <v>91</v>
      </c>
      <c r="E419" s="25">
        <v>24</v>
      </c>
      <c r="F419" s="25">
        <v>31</v>
      </c>
      <c r="G419" s="25">
        <v>146</v>
      </c>
      <c r="H419" s="25">
        <v>454.09</v>
      </c>
      <c r="I419" s="25">
        <v>179.76</v>
      </c>
      <c r="J419" s="25">
        <v>251.72</v>
      </c>
      <c r="K419" s="25">
        <v>885.57</v>
      </c>
    </row>
    <row r="420" spans="1:11" ht="15" customHeight="1" x14ac:dyDescent="0.3">
      <c r="A420" s="25">
        <v>419</v>
      </c>
      <c r="B420" s="25">
        <v>1361</v>
      </c>
      <c r="C420" s="31">
        <v>42614.112326388902</v>
      </c>
      <c r="D420" s="25">
        <v>542</v>
      </c>
      <c r="E420" s="25">
        <v>24</v>
      </c>
      <c r="F420" s="25">
        <v>24</v>
      </c>
      <c r="G420" s="25">
        <v>590</v>
      </c>
      <c r="H420" s="25">
        <v>2704.58</v>
      </c>
      <c r="I420" s="25">
        <v>179.76</v>
      </c>
      <c r="J420" s="25">
        <v>194.88</v>
      </c>
      <c r="K420" s="25">
        <v>3079.22</v>
      </c>
    </row>
    <row r="421" spans="1:11" ht="15" customHeight="1" x14ac:dyDescent="0.3">
      <c r="A421" s="25">
        <v>420</v>
      </c>
      <c r="B421" s="25">
        <v>1361</v>
      </c>
      <c r="C421" s="31">
        <v>42643.567245370403</v>
      </c>
      <c r="D421" s="25">
        <v>519</v>
      </c>
      <c r="E421" s="25">
        <v>2</v>
      </c>
      <c r="F421" s="25">
        <v>8</v>
      </c>
      <c r="G421" s="25">
        <v>529</v>
      </c>
      <c r="H421" s="25">
        <v>2589.81</v>
      </c>
      <c r="I421" s="25">
        <v>14.98</v>
      </c>
      <c r="J421" s="25">
        <v>64.959999999999994</v>
      </c>
      <c r="K421" s="25">
        <v>2669.75</v>
      </c>
    </row>
    <row r="422" spans="1:11" ht="15" customHeight="1" x14ac:dyDescent="0.3">
      <c r="A422" s="25">
        <v>421</v>
      </c>
      <c r="B422" s="25">
        <v>1361</v>
      </c>
      <c r="C422" s="31">
        <v>42672.940520833297</v>
      </c>
      <c r="D422" s="25">
        <v>481</v>
      </c>
      <c r="E422" s="25">
        <v>0</v>
      </c>
      <c r="F422" s="25">
        <v>0</v>
      </c>
      <c r="G422" s="25">
        <v>481</v>
      </c>
      <c r="H422" s="25">
        <v>2400.19</v>
      </c>
      <c r="I422" s="25">
        <v>0</v>
      </c>
      <c r="J422" s="25">
        <v>0</v>
      </c>
      <c r="K422" s="25">
        <v>2400.19</v>
      </c>
    </row>
    <row r="423" spans="1:11" ht="15" customHeight="1" x14ac:dyDescent="0.3">
      <c r="A423" s="25">
        <v>422</v>
      </c>
      <c r="B423" s="25">
        <v>1361</v>
      </c>
      <c r="C423" s="31">
        <v>42701.663935185199</v>
      </c>
      <c r="D423" s="25">
        <v>496</v>
      </c>
      <c r="E423" s="25">
        <v>11</v>
      </c>
      <c r="F423" s="25">
        <v>76</v>
      </c>
      <c r="G423" s="25">
        <v>583</v>
      </c>
      <c r="H423" s="25">
        <v>2475.04</v>
      </c>
      <c r="I423" s="25">
        <v>82.39</v>
      </c>
      <c r="J423" s="25">
        <v>617.12</v>
      </c>
      <c r="K423" s="25">
        <v>3174.55</v>
      </c>
    </row>
    <row r="424" spans="1:11" ht="15" customHeight="1" x14ac:dyDescent="0.3">
      <c r="A424" s="25">
        <v>423</v>
      </c>
      <c r="B424" s="25">
        <v>1371</v>
      </c>
      <c r="C424" s="31">
        <v>42231.564328703702</v>
      </c>
      <c r="D424" s="25">
        <v>303</v>
      </c>
      <c r="E424" s="25">
        <v>44</v>
      </c>
      <c r="F424" s="25">
        <v>34</v>
      </c>
      <c r="G424" s="25">
        <v>381</v>
      </c>
      <c r="H424" s="25">
        <v>1511.97</v>
      </c>
      <c r="I424" s="25">
        <v>329.56</v>
      </c>
      <c r="J424" s="25">
        <v>276.08</v>
      </c>
      <c r="K424" s="25">
        <v>2117.61</v>
      </c>
    </row>
    <row r="425" spans="1:11" ht="15" customHeight="1" x14ac:dyDescent="0.3">
      <c r="A425" s="25">
        <v>424</v>
      </c>
      <c r="B425" s="25">
        <v>1371</v>
      </c>
      <c r="C425" s="31">
        <v>42261.4075578704</v>
      </c>
      <c r="D425" s="25">
        <v>295</v>
      </c>
      <c r="E425" s="25">
        <v>25</v>
      </c>
      <c r="F425" s="25">
        <v>7</v>
      </c>
      <c r="G425" s="25">
        <v>327</v>
      </c>
      <c r="H425" s="25">
        <v>1472.05</v>
      </c>
      <c r="I425" s="25">
        <v>187.25</v>
      </c>
      <c r="J425" s="25">
        <v>56.84</v>
      </c>
      <c r="K425" s="25">
        <v>1716.14</v>
      </c>
    </row>
    <row r="426" spans="1:11" ht="15" customHeight="1" x14ac:dyDescent="0.3">
      <c r="A426" s="25">
        <v>425</v>
      </c>
      <c r="B426" s="25">
        <v>1371</v>
      </c>
      <c r="C426" s="31">
        <v>42291.646643518499</v>
      </c>
      <c r="D426" s="25">
        <v>309</v>
      </c>
      <c r="E426" s="25">
        <v>0</v>
      </c>
      <c r="F426" s="25">
        <v>20</v>
      </c>
      <c r="G426" s="25">
        <v>329</v>
      </c>
      <c r="H426" s="25">
        <v>1541.91</v>
      </c>
      <c r="I426" s="25">
        <v>0</v>
      </c>
      <c r="J426" s="25">
        <v>162.4</v>
      </c>
      <c r="K426" s="25">
        <v>1704.31</v>
      </c>
    </row>
    <row r="427" spans="1:11" ht="15" customHeight="1" x14ac:dyDescent="0.3">
      <c r="A427" s="25">
        <v>426</v>
      </c>
      <c r="B427" s="25">
        <v>1371</v>
      </c>
      <c r="C427" s="31">
        <v>42321.715995370403</v>
      </c>
      <c r="D427" s="25">
        <v>296</v>
      </c>
      <c r="E427" s="25">
        <v>36</v>
      </c>
      <c r="F427" s="25">
        <v>1</v>
      </c>
      <c r="G427" s="25">
        <v>333</v>
      </c>
      <c r="H427" s="25">
        <v>1477.04</v>
      </c>
      <c r="I427" s="25">
        <v>269.64</v>
      </c>
      <c r="J427" s="25">
        <v>8.1199999999999992</v>
      </c>
      <c r="K427" s="25">
        <v>1754.8</v>
      </c>
    </row>
    <row r="428" spans="1:11" ht="15" customHeight="1" x14ac:dyDescent="0.3">
      <c r="A428" s="25">
        <v>427</v>
      </c>
      <c r="B428" s="25">
        <v>1371</v>
      </c>
      <c r="C428" s="31">
        <v>42350.572534722203</v>
      </c>
      <c r="D428" s="25">
        <v>300</v>
      </c>
      <c r="E428" s="25">
        <v>52</v>
      </c>
      <c r="F428" s="25">
        <v>8</v>
      </c>
      <c r="G428" s="25">
        <v>360</v>
      </c>
      <c r="H428" s="25">
        <v>1497</v>
      </c>
      <c r="I428" s="25">
        <v>389.48</v>
      </c>
      <c r="J428" s="25">
        <v>64.959999999999994</v>
      </c>
      <c r="K428" s="25">
        <v>1951.44</v>
      </c>
    </row>
    <row r="429" spans="1:11" ht="15" customHeight="1" x14ac:dyDescent="0.3">
      <c r="A429" s="25">
        <v>428</v>
      </c>
      <c r="B429" s="25">
        <v>1371</v>
      </c>
      <c r="C429" s="31">
        <v>42379.274016203701</v>
      </c>
      <c r="D429" s="25">
        <v>383</v>
      </c>
      <c r="E429" s="25">
        <v>58</v>
      </c>
      <c r="F429" s="25">
        <v>42</v>
      </c>
      <c r="G429" s="25">
        <v>483</v>
      </c>
      <c r="H429" s="25">
        <v>1911.17</v>
      </c>
      <c r="I429" s="25">
        <v>434.42</v>
      </c>
      <c r="J429" s="25">
        <v>341.04</v>
      </c>
      <c r="K429" s="25">
        <v>2686.63</v>
      </c>
    </row>
    <row r="430" spans="1:11" ht="15" customHeight="1" x14ac:dyDescent="0.3">
      <c r="A430" s="25">
        <v>429</v>
      </c>
      <c r="B430" s="25">
        <v>1371</v>
      </c>
      <c r="C430" s="31">
        <v>42409.45</v>
      </c>
      <c r="D430" s="25">
        <v>284</v>
      </c>
      <c r="E430" s="25">
        <v>0</v>
      </c>
      <c r="F430" s="25">
        <v>25</v>
      </c>
      <c r="G430" s="25">
        <v>309</v>
      </c>
      <c r="H430" s="25">
        <v>1417.16</v>
      </c>
      <c r="I430" s="25">
        <v>0</v>
      </c>
      <c r="J430" s="25">
        <v>203</v>
      </c>
      <c r="K430" s="25">
        <v>1620.16</v>
      </c>
    </row>
    <row r="431" spans="1:11" ht="15" customHeight="1" x14ac:dyDescent="0.3">
      <c r="A431" s="25">
        <v>430</v>
      </c>
      <c r="B431" s="25">
        <v>1371</v>
      </c>
      <c r="C431" s="31">
        <v>42438.507199074098</v>
      </c>
      <c r="D431" s="25">
        <v>289</v>
      </c>
      <c r="E431" s="25">
        <v>67</v>
      </c>
      <c r="F431" s="25">
        <v>45</v>
      </c>
      <c r="G431" s="25">
        <v>401</v>
      </c>
      <c r="H431" s="25">
        <v>1442.11</v>
      </c>
      <c r="I431" s="25">
        <v>501.83</v>
      </c>
      <c r="J431" s="25">
        <v>365.4</v>
      </c>
      <c r="K431" s="25">
        <v>2309.34</v>
      </c>
    </row>
    <row r="432" spans="1:11" ht="15" customHeight="1" x14ac:dyDescent="0.3">
      <c r="A432" s="25">
        <v>431</v>
      </c>
      <c r="B432" s="25">
        <v>1371</v>
      </c>
      <c r="C432" s="31">
        <v>42467.154687499999</v>
      </c>
      <c r="D432" s="25">
        <v>287</v>
      </c>
      <c r="E432" s="25">
        <v>14</v>
      </c>
      <c r="F432" s="25">
        <v>0</v>
      </c>
      <c r="G432" s="25">
        <v>301</v>
      </c>
      <c r="H432" s="25">
        <v>1432.13</v>
      </c>
      <c r="I432" s="25">
        <v>104.86</v>
      </c>
      <c r="J432" s="25">
        <v>0</v>
      </c>
      <c r="K432" s="25">
        <v>1536.99</v>
      </c>
    </row>
    <row r="433" spans="1:11" ht="15" customHeight="1" x14ac:dyDescent="0.3">
      <c r="A433" s="25">
        <v>432</v>
      </c>
      <c r="B433" s="25">
        <v>1371</v>
      </c>
      <c r="C433" s="31">
        <v>42497.518912036998</v>
      </c>
      <c r="D433" s="25">
        <v>342</v>
      </c>
      <c r="E433" s="25">
        <v>22</v>
      </c>
      <c r="F433" s="25">
        <v>100</v>
      </c>
      <c r="G433" s="25">
        <v>464</v>
      </c>
      <c r="H433" s="25">
        <v>1706.58</v>
      </c>
      <c r="I433" s="25">
        <v>164.78</v>
      </c>
      <c r="J433" s="25">
        <v>812</v>
      </c>
      <c r="K433" s="25">
        <v>2683.36</v>
      </c>
    </row>
    <row r="434" spans="1:11" ht="15" customHeight="1" x14ac:dyDescent="0.3">
      <c r="A434" s="25">
        <v>433</v>
      </c>
      <c r="B434" s="25">
        <v>1371</v>
      </c>
      <c r="C434" s="31">
        <v>42527.558923611097</v>
      </c>
      <c r="D434" s="25">
        <v>319</v>
      </c>
      <c r="E434" s="25">
        <v>22</v>
      </c>
      <c r="F434" s="25">
        <v>66</v>
      </c>
      <c r="G434" s="25">
        <v>407</v>
      </c>
      <c r="H434" s="25">
        <v>1591.81</v>
      </c>
      <c r="I434" s="25">
        <v>164.78</v>
      </c>
      <c r="J434" s="25">
        <v>535.91999999999996</v>
      </c>
      <c r="K434" s="25">
        <v>2292.5100000000002</v>
      </c>
    </row>
    <row r="435" spans="1:11" ht="15" customHeight="1" x14ac:dyDescent="0.3">
      <c r="A435" s="25">
        <v>434</v>
      </c>
      <c r="B435" s="25">
        <v>1371</v>
      </c>
      <c r="C435" s="31">
        <v>42556.024305555598</v>
      </c>
      <c r="D435" s="25">
        <v>1672</v>
      </c>
      <c r="E435" s="25">
        <v>29</v>
      </c>
      <c r="F435" s="25">
        <v>23</v>
      </c>
      <c r="G435" s="25">
        <v>1724</v>
      </c>
      <c r="H435" s="25">
        <v>8343.2800000000007</v>
      </c>
      <c r="I435" s="25">
        <v>217.21</v>
      </c>
      <c r="J435" s="25">
        <v>186.76</v>
      </c>
      <c r="K435" s="25">
        <v>8747.25</v>
      </c>
    </row>
    <row r="436" spans="1:11" ht="15" customHeight="1" x14ac:dyDescent="0.3">
      <c r="A436" s="25">
        <v>435</v>
      </c>
      <c r="B436" s="25">
        <v>1371</v>
      </c>
      <c r="C436" s="31">
        <v>42586.474085648202</v>
      </c>
      <c r="D436" s="25">
        <v>365</v>
      </c>
      <c r="E436" s="25">
        <v>25</v>
      </c>
      <c r="F436" s="25">
        <v>289</v>
      </c>
      <c r="G436" s="25">
        <v>679</v>
      </c>
      <c r="H436" s="25">
        <v>1821.35</v>
      </c>
      <c r="I436" s="25">
        <v>187.25</v>
      </c>
      <c r="J436" s="25">
        <v>2346.6799999999998</v>
      </c>
      <c r="K436" s="25">
        <v>4355.28</v>
      </c>
    </row>
    <row r="437" spans="1:11" ht="15" customHeight="1" x14ac:dyDescent="0.3">
      <c r="A437" s="25">
        <v>436</v>
      </c>
      <c r="B437" s="25">
        <v>1371</v>
      </c>
      <c r="C437" s="31">
        <v>42615.237685185202</v>
      </c>
      <c r="D437" s="25">
        <v>305</v>
      </c>
      <c r="E437" s="25">
        <v>52</v>
      </c>
      <c r="F437" s="25">
        <v>22</v>
      </c>
      <c r="G437" s="25">
        <v>379</v>
      </c>
      <c r="H437" s="25">
        <v>1521.95</v>
      </c>
      <c r="I437" s="25">
        <v>389.48</v>
      </c>
      <c r="J437" s="25">
        <v>178.64</v>
      </c>
      <c r="K437" s="25">
        <v>2090.0700000000002</v>
      </c>
    </row>
    <row r="438" spans="1:11" ht="15" customHeight="1" x14ac:dyDescent="0.3">
      <c r="A438" s="25">
        <v>437</v>
      </c>
      <c r="B438" s="25">
        <v>1371</v>
      </c>
      <c r="C438" s="31">
        <v>42645.348703703698</v>
      </c>
      <c r="D438" s="25">
        <v>297</v>
      </c>
      <c r="E438" s="25">
        <v>24</v>
      </c>
      <c r="F438" s="25">
        <v>9</v>
      </c>
      <c r="G438" s="25">
        <v>330</v>
      </c>
      <c r="H438" s="25">
        <v>1482.03</v>
      </c>
      <c r="I438" s="25">
        <v>179.76</v>
      </c>
      <c r="J438" s="25">
        <v>73.08</v>
      </c>
      <c r="K438" s="25">
        <v>1734.87</v>
      </c>
    </row>
    <row r="439" spans="1:11" ht="15" customHeight="1" x14ac:dyDescent="0.3">
      <c r="A439" s="25">
        <v>438</v>
      </c>
      <c r="B439" s="25">
        <v>1371</v>
      </c>
      <c r="C439" s="31">
        <v>42675.531354166698</v>
      </c>
      <c r="D439" s="25">
        <v>293</v>
      </c>
      <c r="E439" s="25">
        <v>0</v>
      </c>
      <c r="F439" s="25">
        <v>42</v>
      </c>
      <c r="G439" s="25">
        <v>335</v>
      </c>
      <c r="H439" s="25">
        <v>1462.07</v>
      </c>
      <c r="I439" s="25">
        <v>0</v>
      </c>
      <c r="J439" s="25">
        <v>341.04</v>
      </c>
      <c r="K439" s="25">
        <v>1803.11</v>
      </c>
    </row>
    <row r="440" spans="1:11" ht="15" customHeight="1" x14ac:dyDescent="0.3">
      <c r="A440" s="25">
        <v>439</v>
      </c>
      <c r="B440" s="25">
        <v>1371</v>
      </c>
      <c r="C440" s="31">
        <v>42705.030335648204</v>
      </c>
      <c r="D440" s="25">
        <v>294</v>
      </c>
      <c r="E440" s="25">
        <v>47</v>
      </c>
      <c r="F440" s="25">
        <v>9</v>
      </c>
      <c r="G440" s="25">
        <v>350</v>
      </c>
      <c r="H440" s="25">
        <v>1467.06</v>
      </c>
      <c r="I440" s="25">
        <v>352.03</v>
      </c>
      <c r="J440" s="25">
        <v>73.08</v>
      </c>
      <c r="K440" s="25">
        <v>1892.17</v>
      </c>
    </row>
    <row r="441" spans="1:11" ht="15" customHeight="1" x14ac:dyDescent="0.3">
      <c r="A441" s="25">
        <v>440</v>
      </c>
      <c r="B441" s="25">
        <v>1371</v>
      </c>
      <c r="C441" s="31">
        <v>42735.711817129602</v>
      </c>
      <c r="D441" s="25">
        <v>280</v>
      </c>
      <c r="E441" s="25">
        <v>12</v>
      </c>
      <c r="F441" s="25">
        <v>13</v>
      </c>
      <c r="G441" s="25">
        <v>305</v>
      </c>
      <c r="H441" s="25">
        <v>1397.2</v>
      </c>
      <c r="I441" s="25">
        <v>89.88</v>
      </c>
      <c r="J441" s="25">
        <v>105.56</v>
      </c>
      <c r="K441" s="25">
        <v>1592.64</v>
      </c>
    </row>
    <row r="442" spans="1:11" ht="15" customHeight="1" x14ac:dyDescent="0.3">
      <c r="A442" s="25">
        <v>441</v>
      </c>
      <c r="B442" s="25">
        <v>1381</v>
      </c>
      <c r="C442" s="31">
        <v>42686.512673611098</v>
      </c>
      <c r="D442" s="25">
        <v>312</v>
      </c>
      <c r="E442" s="25">
        <v>0</v>
      </c>
      <c r="F442" s="25">
        <v>38</v>
      </c>
      <c r="G442" s="25">
        <v>350</v>
      </c>
      <c r="H442" s="25">
        <v>1556.88</v>
      </c>
      <c r="I442" s="25">
        <v>0</v>
      </c>
      <c r="J442" s="25">
        <v>308.56</v>
      </c>
      <c r="K442" s="25">
        <v>1865.44</v>
      </c>
    </row>
    <row r="443" spans="1:11" ht="15" customHeight="1" x14ac:dyDescent="0.3">
      <c r="A443" s="25">
        <v>442</v>
      </c>
      <c r="B443" s="25">
        <v>1381</v>
      </c>
      <c r="C443" s="31">
        <v>42715.7487384259</v>
      </c>
      <c r="D443" s="25">
        <v>299</v>
      </c>
      <c r="E443" s="25">
        <v>25</v>
      </c>
      <c r="F443" s="25">
        <v>8</v>
      </c>
      <c r="G443" s="25">
        <v>332</v>
      </c>
      <c r="H443" s="25">
        <v>1492.01</v>
      </c>
      <c r="I443" s="25">
        <v>187.25</v>
      </c>
      <c r="J443" s="25">
        <v>64.959999999999994</v>
      </c>
      <c r="K443" s="25">
        <v>1744.22</v>
      </c>
    </row>
    <row r="444" spans="1:11" ht="15" customHeight="1" x14ac:dyDescent="0.3">
      <c r="A444" s="25">
        <v>443</v>
      </c>
      <c r="B444" s="25">
        <v>1391</v>
      </c>
      <c r="C444" s="31">
        <v>42650.839131944398</v>
      </c>
      <c r="D444" s="25">
        <v>512</v>
      </c>
      <c r="E444" s="25">
        <v>0</v>
      </c>
      <c r="F444" s="25">
        <v>0</v>
      </c>
      <c r="G444" s="25">
        <v>512</v>
      </c>
      <c r="H444" s="25">
        <v>2554.88</v>
      </c>
      <c r="I444" s="25">
        <v>0</v>
      </c>
      <c r="J444" s="25">
        <v>0</v>
      </c>
      <c r="K444" s="25">
        <v>2554.88</v>
      </c>
    </row>
    <row r="445" spans="1:11" ht="15" customHeight="1" x14ac:dyDescent="0.3">
      <c r="A445" s="25">
        <v>444</v>
      </c>
      <c r="B445" s="25">
        <v>1391</v>
      </c>
      <c r="C445" s="31">
        <v>42679.408807870401</v>
      </c>
      <c r="D445" s="25">
        <v>496</v>
      </c>
      <c r="E445" s="25">
        <v>7</v>
      </c>
      <c r="F445" s="25">
        <v>1</v>
      </c>
      <c r="G445" s="25">
        <v>504</v>
      </c>
      <c r="H445" s="25">
        <v>2475.04</v>
      </c>
      <c r="I445" s="25">
        <v>52.43</v>
      </c>
      <c r="J445" s="25">
        <v>8.1199999999999992</v>
      </c>
      <c r="K445" s="25">
        <v>2535.59</v>
      </c>
    </row>
    <row r="446" spans="1:11" ht="15" customHeight="1" x14ac:dyDescent="0.3">
      <c r="A446" s="25">
        <v>445</v>
      </c>
      <c r="B446" s="25">
        <v>1391</v>
      </c>
      <c r="C446" s="31">
        <v>42708.033483796302</v>
      </c>
      <c r="D446" s="25">
        <v>488</v>
      </c>
      <c r="E446" s="25">
        <v>12</v>
      </c>
      <c r="F446" s="25">
        <v>0</v>
      </c>
      <c r="G446" s="25">
        <v>500</v>
      </c>
      <c r="H446" s="25">
        <v>2435.12</v>
      </c>
      <c r="I446" s="25">
        <v>89.88</v>
      </c>
      <c r="J446" s="25">
        <v>0</v>
      </c>
      <c r="K446" s="25">
        <v>2525</v>
      </c>
    </row>
    <row r="447" spans="1:11" ht="15" customHeight="1" x14ac:dyDescent="0.3">
      <c r="A447" s="25">
        <v>446</v>
      </c>
      <c r="B447" s="25">
        <v>1401</v>
      </c>
      <c r="C447" s="31">
        <v>41620.6897453704</v>
      </c>
      <c r="D447" s="25">
        <v>299</v>
      </c>
      <c r="E447" s="25">
        <v>39</v>
      </c>
      <c r="F447" s="25">
        <v>28</v>
      </c>
      <c r="G447" s="25">
        <v>366</v>
      </c>
      <c r="H447" s="25">
        <v>1492.01</v>
      </c>
      <c r="I447" s="25">
        <v>292.11</v>
      </c>
      <c r="J447" s="25">
        <v>227.36</v>
      </c>
      <c r="K447" s="25">
        <v>2011.48</v>
      </c>
    </row>
    <row r="448" spans="1:11" ht="15" customHeight="1" x14ac:dyDescent="0.3">
      <c r="A448" s="25">
        <v>447</v>
      </c>
      <c r="B448" s="25">
        <v>1401</v>
      </c>
      <c r="C448" s="31">
        <v>41650.668865740699</v>
      </c>
      <c r="D448" s="25">
        <v>297</v>
      </c>
      <c r="E448" s="25">
        <v>0</v>
      </c>
      <c r="F448" s="25">
        <v>23</v>
      </c>
      <c r="G448" s="25">
        <v>320</v>
      </c>
      <c r="H448" s="25">
        <v>1482.03</v>
      </c>
      <c r="I448" s="25">
        <v>0</v>
      </c>
      <c r="J448" s="25">
        <v>186.76</v>
      </c>
      <c r="K448" s="25">
        <v>1668.79</v>
      </c>
    </row>
    <row r="449" spans="1:11" ht="15" customHeight="1" x14ac:dyDescent="0.3">
      <c r="A449" s="25">
        <v>448</v>
      </c>
      <c r="B449" s="25">
        <v>1401</v>
      </c>
      <c r="C449" s="31">
        <v>41680.681956018503</v>
      </c>
      <c r="D449" s="25">
        <v>304</v>
      </c>
      <c r="E449" s="25">
        <v>11</v>
      </c>
      <c r="F449" s="25">
        <v>55</v>
      </c>
      <c r="G449" s="25">
        <v>370</v>
      </c>
      <c r="H449" s="25">
        <v>1516.96</v>
      </c>
      <c r="I449" s="25">
        <v>82.39</v>
      </c>
      <c r="J449" s="25">
        <v>446.6</v>
      </c>
      <c r="K449" s="25">
        <v>2045.95</v>
      </c>
    </row>
    <row r="450" spans="1:11" ht="15" customHeight="1" x14ac:dyDescent="0.3">
      <c r="A450" s="25">
        <v>449</v>
      </c>
      <c r="B450" s="25">
        <v>1401</v>
      </c>
      <c r="C450" s="31">
        <v>41709.528055555602</v>
      </c>
      <c r="D450" s="25">
        <v>301</v>
      </c>
      <c r="E450" s="25">
        <v>21</v>
      </c>
      <c r="F450" s="25">
        <v>18</v>
      </c>
      <c r="G450" s="25">
        <v>340</v>
      </c>
      <c r="H450" s="25">
        <v>1501.99</v>
      </c>
      <c r="I450" s="25">
        <v>157.29</v>
      </c>
      <c r="J450" s="25">
        <v>146.16</v>
      </c>
      <c r="K450" s="25">
        <v>1805.44</v>
      </c>
    </row>
    <row r="451" spans="1:11" ht="15" customHeight="1" x14ac:dyDescent="0.3">
      <c r="A451" s="25">
        <v>450</v>
      </c>
      <c r="B451" s="25">
        <v>1401</v>
      </c>
      <c r="C451" s="31">
        <v>41739.018078703702</v>
      </c>
      <c r="D451" s="25">
        <v>287</v>
      </c>
      <c r="E451" s="25">
        <v>34</v>
      </c>
      <c r="F451" s="25">
        <v>26</v>
      </c>
      <c r="G451" s="25">
        <v>347</v>
      </c>
      <c r="H451" s="25">
        <v>1432.13</v>
      </c>
      <c r="I451" s="25">
        <v>254.66</v>
      </c>
      <c r="J451" s="25">
        <v>211.12</v>
      </c>
      <c r="K451" s="25">
        <v>1897.91</v>
      </c>
    </row>
    <row r="452" spans="1:11" ht="15" customHeight="1" x14ac:dyDescent="0.3">
      <c r="A452" s="25">
        <v>451</v>
      </c>
      <c r="B452" s="25">
        <v>1401</v>
      </c>
      <c r="C452" s="31">
        <v>41769.864374999997</v>
      </c>
      <c r="D452" s="25">
        <v>335</v>
      </c>
      <c r="E452" s="25">
        <v>65</v>
      </c>
      <c r="F452" s="25">
        <v>20</v>
      </c>
      <c r="G452" s="25">
        <v>420</v>
      </c>
      <c r="H452" s="25">
        <v>1671.65</v>
      </c>
      <c r="I452" s="25">
        <v>486.85</v>
      </c>
      <c r="J452" s="25">
        <v>162.4</v>
      </c>
      <c r="K452" s="25">
        <v>2320.9</v>
      </c>
    </row>
    <row r="453" spans="1:11" ht="15" customHeight="1" x14ac:dyDescent="0.3">
      <c r="A453" s="25">
        <v>452</v>
      </c>
      <c r="B453" s="25">
        <v>1401</v>
      </c>
      <c r="C453" s="31">
        <v>41799.575856481497</v>
      </c>
      <c r="D453" s="25">
        <v>349</v>
      </c>
      <c r="E453" s="25">
        <v>9</v>
      </c>
      <c r="F453" s="25">
        <v>35</v>
      </c>
      <c r="G453" s="25">
        <v>393</v>
      </c>
      <c r="H453" s="25">
        <v>1741.51</v>
      </c>
      <c r="I453" s="25">
        <v>67.41</v>
      </c>
      <c r="J453" s="25">
        <v>284.2</v>
      </c>
      <c r="K453" s="25">
        <v>2093.12</v>
      </c>
    </row>
    <row r="454" spans="1:11" ht="15" customHeight="1" x14ac:dyDescent="0.3">
      <c r="A454" s="25">
        <v>453</v>
      </c>
      <c r="B454" s="25">
        <v>1401</v>
      </c>
      <c r="C454" s="31">
        <v>41829.958344907398</v>
      </c>
      <c r="D454" s="25">
        <v>278</v>
      </c>
      <c r="E454" s="25">
        <v>26</v>
      </c>
      <c r="F454" s="25">
        <v>25</v>
      </c>
      <c r="G454" s="25">
        <v>329</v>
      </c>
      <c r="H454" s="25">
        <v>1387.22</v>
      </c>
      <c r="I454" s="25">
        <v>194.74</v>
      </c>
      <c r="J454" s="25">
        <v>203</v>
      </c>
      <c r="K454" s="25">
        <v>1784.96</v>
      </c>
    </row>
    <row r="455" spans="1:11" ht="15" customHeight="1" x14ac:dyDescent="0.3">
      <c r="A455" s="25">
        <v>454</v>
      </c>
      <c r="B455" s="25">
        <v>1401</v>
      </c>
      <c r="C455" s="31">
        <v>41858.119282407402</v>
      </c>
      <c r="D455" s="25">
        <v>250</v>
      </c>
      <c r="E455" s="25">
        <v>26</v>
      </c>
      <c r="F455" s="25">
        <v>46</v>
      </c>
      <c r="G455" s="25">
        <v>322</v>
      </c>
      <c r="H455" s="25">
        <v>1247.5</v>
      </c>
      <c r="I455" s="25">
        <v>194.74</v>
      </c>
      <c r="J455" s="25">
        <v>373.52</v>
      </c>
      <c r="K455" s="25">
        <v>1815.76</v>
      </c>
    </row>
    <row r="456" spans="1:11" ht="15" customHeight="1" x14ac:dyDescent="0.3">
      <c r="A456" s="25">
        <v>455</v>
      </c>
      <c r="B456" s="25">
        <v>1401</v>
      </c>
      <c r="C456" s="31">
        <v>41887.3126388889</v>
      </c>
      <c r="D456" s="25">
        <v>274</v>
      </c>
      <c r="E456" s="25">
        <v>19</v>
      </c>
      <c r="F456" s="25">
        <v>131</v>
      </c>
      <c r="G456" s="25">
        <v>424</v>
      </c>
      <c r="H456" s="25">
        <v>1367.26</v>
      </c>
      <c r="I456" s="25">
        <v>142.31</v>
      </c>
      <c r="J456" s="25">
        <v>1063.72</v>
      </c>
      <c r="K456" s="25">
        <v>2573.29</v>
      </c>
    </row>
    <row r="457" spans="1:11" ht="15" customHeight="1" x14ac:dyDescent="0.3">
      <c r="A457" s="25">
        <v>456</v>
      </c>
      <c r="B457" s="25">
        <v>1401</v>
      </c>
      <c r="C457" s="31">
        <v>41917.065590277802</v>
      </c>
      <c r="D457" s="25">
        <v>297</v>
      </c>
      <c r="E457" s="25">
        <v>30</v>
      </c>
      <c r="F457" s="25">
        <v>22</v>
      </c>
      <c r="G457" s="25">
        <v>349</v>
      </c>
      <c r="H457" s="25">
        <v>1482.03</v>
      </c>
      <c r="I457" s="25">
        <v>224.7</v>
      </c>
      <c r="J457" s="25">
        <v>178.64</v>
      </c>
      <c r="K457" s="25">
        <v>1885.37</v>
      </c>
    </row>
    <row r="458" spans="1:11" ht="15" customHeight="1" x14ac:dyDescent="0.3">
      <c r="A458" s="25">
        <v>457</v>
      </c>
      <c r="B458" s="25">
        <v>1401</v>
      </c>
      <c r="C458" s="31">
        <v>41946.146215277797</v>
      </c>
      <c r="D458" s="25">
        <v>301</v>
      </c>
      <c r="E458" s="25">
        <v>29</v>
      </c>
      <c r="F458" s="25">
        <v>28</v>
      </c>
      <c r="G458" s="25">
        <v>358</v>
      </c>
      <c r="H458" s="25">
        <v>1501.99</v>
      </c>
      <c r="I458" s="25">
        <v>217.21</v>
      </c>
      <c r="J458" s="25">
        <v>227.36</v>
      </c>
      <c r="K458" s="25">
        <v>1946.56</v>
      </c>
    </row>
    <row r="459" spans="1:11" ht="15" customHeight="1" x14ac:dyDescent="0.3">
      <c r="A459" s="25">
        <v>458</v>
      </c>
      <c r="B459" s="25">
        <v>1401</v>
      </c>
      <c r="C459" s="31">
        <v>41975.480208333298</v>
      </c>
      <c r="D459" s="25">
        <v>340</v>
      </c>
      <c r="E459" s="25">
        <v>918</v>
      </c>
      <c r="F459" s="25">
        <v>14</v>
      </c>
      <c r="G459" s="25">
        <v>1272</v>
      </c>
      <c r="H459" s="25">
        <v>1696.6</v>
      </c>
      <c r="I459" s="25">
        <v>6875.82</v>
      </c>
      <c r="J459" s="25">
        <v>113.68</v>
      </c>
      <c r="K459" s="25">
        <v>8686.1</v>
      </c>
    </row>
    <row r="460" spans="1:11" ht="15" customHeight="1" x14ac:dyDescent="0.3">
      <c r="A460" s="25">
        <v>459</v>
      </c>
      <c r="B460" s="25">
        <v>1401</v>
      </c>
      <c r="C460" s="31">
        <v>42005.782928240696</v>
      </c>
      <c r="D460" s="25">
        <v>158</v>
      </c>
      <c r="E460" s="25">
        <v>34</v>
      </c>
      <c r="F460" s="25">
        <v>11</v>
      </c>
      <c r="G460" s="25">
        <v>203</v>
      </c>
      <c r="H460" s="25">
        <v>788.42</v>
      </c>
      <c r="I460" s="25">
        <v>254.66</v>
      </c>
      <c r="J460" s="25">
        <v>89.32</v>
      </c>
      <c r="K460" s="25">
        <v>1132.4000000000001</v>
      </c>
    </row>
    <row r="461" spans="1:11" ht="15" customHeight="1" x14ac:dyDescent="0.3">
      <c r="A461" s="25">
        <v>460</v>
      </c>
      <c r="B461" s="25">
        <v>1401</v>
      </c>
      <c r="C461" s="31">
        <v>42035.831643518497</v>
      </c>
      <c r="D461" s="25">
        <v>371</v>
      </c>
      <c r="E461" s="25">
        <v>60</v>
      </c>
      <c r="F461" s="25">
        <v>143</v>
      </c>
      <c r="G461" s="25">
        <v>574</v>
      </c>
      <c r="H461" s="25">
        <v>1851.29</v>
      </c>
      <c r="I461" s="25">
        <v>449.4</v>
      </c>
      <c r="J461" s="25">
        <v>1161.1600000000001</v>
      </c>
      <c r="K461" s="25">
        <v>3461.85</v>
      </c>
    </row>
    <row r="462" spans="1:11" ht="15" customHeight="1" x14ac:dyDescent="0.3">
      <c r="A462" s="25">
        <v>461</v>
      </c>
      <c r="B462" s="25">
        <v>1401</v>
      </c>
      <c r="C462" s="31">
        <v>42064.515393518501</v>
      </c>
      <c r="D462" s="25">
        <v>321</v>
      </c>
      <c r="E462" s="25">
        <v>39</v>
      </c>
      <c r="F462" s="25">
        <v>32</v>
      </c>
      <c r="G462" s="25">
        <v>392</v>
      </c>
      <c r="H462" s="25">
        <v>1601.79</v>
      </c>
      <c r="I462" s="25">
        <v>292.11</v>
      </c>
      <c r="J462" s="25">
        <v>259.83999999999997</v>
      </c>
      <c r="K462" s="25">
        <v>2153.7399999999998</v>
      </c>
    </row>
    <row r="463" spans="1:11" ht="15" customHeight="1" x14ac:dyDescent="0.3">
      <c r="A463" s="25">
        <v>462</v>
      </c>
      <c r="B463" s="25">
        <v>1401</v>
      </c>
      <c r="C463" s="31">
        <v>42094.540775463</v>
      </c>
      <c r="D463" s="25">
        <v>309</v>
      </c>
      <c r="E463" s="25">
        <v>34</v>
      </c>
      <c r="F463" s="25">
        <v>29</v>
      </c>
      <c r="G463" s="25">
        <v>372</v>
      </c>
      <c r="H463" s="25">
        <v>1541.91</v>
      </c>
      <c r="I463" s="25">
        <v>254.66</v>
      </c>
      <c r="J463" s="25">
        <v>235.48</v>
      </c>
      <c r="K463" s="25">
        <v>2032.05</v>
      </c>
    </row>
    <row r="464" spans="1:11" ht="15" customHeight="1" x14ac:dyDescent="0.3">
      <c r="A464" s="25">
        <v>463</v>
      </c>
      <c r="B464" s="25">
        <v>1401</v>
      </c>
      <c r="C464" s="31">
        <v>42123.299143518503</v>
      </c>
      <c r="D464" s="25">
        <v>302</v>
      </c>
      <c r="E464" s="25">
        <v>5</v>
      </c>
      <c r="F464" s="25">
        <v>21</v>
      </c>
      <c r="G464" s="25">
        <v>328</v>
      </c>
      <c r="H464" s="25">
        <v>1506.98</v>
      </c>
      <c r="I464" s="25">
        <v>37.450000000000003</v>
      </c>
      <c r="J464" s="25">
        <v>170.52</v>
      </c>
      <c r="K464" s="25">
        <v>1714.95</v>
      </c>
    </row>
    <row r="465" spans="1:11" ht="15" customHeight="1" x14ac:dyDescent="0.3">
      <c r="A465" s="25">
        <v>464</v>
      </c>
      <c r="B465" s="25">
        <v>1401</v>
      </c>
      <c r="C465" s="31">
        <v>42153.724791666697</v>
      </c>
      <c r="D465" s="25">
        <v>314</v>
      </c>
      <c r="E465" s="25">
        <v>0</v>
      </c>
      <c r="F465" s="25">
        <v>23</v>
      </c>
      <c r="G465" s="25">
        <v>337</v>
      </c>
      <c r="H465" s="25">
        <v>1566.86</v>
      </c>
      <c r="I465" s="25">
        <v>0</v>
      </c>
      <c r="J465" s="25">
        <v>186.76</v>
      </c>
      <c r="K465" s="25">
        <v>1753.62</v>
      </c>
    </row>
    <row r="466" spans="1:11" ht="15" customHeight="1" x14ac:dyDescent="0.3">
      <c r="A466" s="25">
        <v>465</v>
      </c>
      <c r="B466" s="25">
        <v>1401</v>
      </c>
      <c r="C466" s="31">
        <v>42183.487928240698</v>
      </c>
      <c r="D466" s="25">
        <v>303</v>
      </c>
      <c r="E466" s="25">
        <v>25</v>
      </c>
      <c r="F466" s="25">
        <v>40</v>
      </c>
      <c r="G466" s="25">
        <v>368</v>
      </c>
      <c r="H466" s="25">
        <v>1511.97</v>
      </c>
      <c r="I466" s="25">
        <v>187.25</v>
      </c>
      <c r="J466" s="25">
        <v>324.8</v>
      </c>
      <c r="K466" s="25">
        <v>2024.02</v>
      </c>
    </row>
    <row r="467" spans="1:11" ht="15" customHeight="1" x14ac:dyDescent="0.3">
      <c r="A467" s="25">
        <v>466</v>
      </c>
      <c r="B467" s="25">
        <v>1401</v>
      </c>
      <c r="C467" s="31">
        <v>42212.645567129599</v>
      </c>
      <c r="D467" s="25">
        <v>421</v>
      </c>
      <c r="E467" s="25">
        <v>37</v>
      </c>
      <c r="F467" s="25">
        <v>0</v>
      </c>
      <c r="G467" s="25">
        <v>458</v>
      </c>
      <c r="H467" s="25">
        <v>2100.79</v>
      </c>
      <c r="I467" s="25">
        <v>277.13</v>
      </c>
      <c r="J467" s="25">
        <v>0</v>
      </c>
      <c r="K467" s="25">
        <v>2377.92</v>
      </c>
    </row>
    <row r="468" spans="1:11" ht="15" customHeight="1" x14ac:dyDescent="0.3">
      <c r="A468" s="25">
        <v>467</v>
      </c>
      <c r="B468" s="25">
        <v>1401</v>
      </c>
      <c r="C468" s="31">
        <v>42242.534120370401</v>
      </c>
      <c r="D468" s="25">
        <v>295</v>
      </c>
      <c r="E468" s="25">
        <v>39</v>
      </c>
      <c r="F468" s="25">
        <v>24</v>
      </c>
      <c r="G468" s="25">
        <v>358</v>
      </c>
      <c r="H468" s="25">
        <v>1472.05</v>
      </c>
      <c r="I468" s="25">
        <v>292.11</v>
      </c>
      <c r="J468" s="25">
        <v>194.88</v>
      </c>
      <c r="K468" s="25">
        <v>1959.04</v>
      </c>
    </row>
    <row r="469" spans="1:11" ht="15" customHeight="1" x14ac:dyDescent="0.3">
      <c r="A469" s="25">
        <v>468</v>
      </c>
      <c r="B469" s="25">
        <v>1401</v>
      </c>
      <c r="C469" s="31">
        <v>42272.3937268519</v>
      </c>
      <c r="D469" s="25">
        <v>305</v>
      </c>
      <c r="E469" s="25">
        <v>98</v>
      </c>
      <c r="F469" s="25">
        <v>24</v>
      </c>
      <c r="G469" s="25">
        <v>427</v>
      </c>
      <c r="H469" s="25">
        <v>1521.95</v>
      </c>
      <c r="I469" s="25">
        <v>734.02</v>
      </c>
      <c r="J469" s="25">
        <v>194.88</v>
      </c>
      <c r="K469" s="25">
        <v>2450.85</v>
      </c>
    </row>
    <row r="470" spans="1:11" ht="15" customHeight="1" x14ac:dyDescent="0.3">
      <c r="A470" s="25">
        <v>469</v>
      </c>
      <c r="B470" s="25">
        <v>1401</v>
      </c>
      <c r="C470" s="31">
        <v>42302.911898148202</v>
      </c>
      <c r="D470" s="25">
        <v>291</v>
      </c>
      <c r="E470" s="25">
        <v>32</v>
      </c>
      <c r="F470" s="25">
        <v>59</v>
      </c>
      <c r="G470" s="25">
        <v>382</v>
      </c>
      <c r="H470" s="25">
        <v>1452.09</v>
      </c>
      <c r="I470" s="25">
        <v>239.68</v>
      </c>
      <c r="J470" s="25">
        <v>479.08</v>
      </c>
      <c r="K470" s="25">
        <v>2170.85</v>
      </c>
    </row>
    <row r="471" spans="1:11" ht="15" customHeight="1" x14ac:dyDescent="0.3">
      <c r="A471" s="25">
        <v>470</v>
      </c>
      <c r="B471" s="25">
        <v>1401</v>
      </c>
      <c r="C471" s="31">
        <v>42331.951469907399</v>
      </c>
      <c r="D471" s="25">
        <v>295</v>
      </c>
      <c r="E471" s="25">
        <v>17</v>
      </c>
      <c r="F471" s="25">
        <v>0</v>
      </c>
      <c r="G471" s="25">
        <v>312</v>
      </c>
      <c r="H471" s="25">
        <v>1472.05</v>
      </c>
      <c r="I471" s="25">
        <v>127.33</v>
      </c>
      <c r="J471" s="25">
        <v>0</v>
      </c>
      <c r="K471" s="25">
        <v>1599.38</v>
      </c>
    </row>
    <row r="472" spans="1:11" ht="15" customHeight="1" x14ac:dyDescent="0.3">
      <c r="A472" s="25">
        <v>471</v>
      </c>
      <c r="B472" s="25">
        <v>1401</v>
      </c>
      <c r="C472" s="31">
        <v>42361.449236111097</v>
      </c>
      <c r="D472" s="25">
        <v>303</v>
      </c>
      <c r="E472" s="25">
        <v>33</v>
      </c>
      <c r="F472" s="25">
        <v>189</v>
      </c>
      <c r="G472" s="25">
        <v>525</v>
      </c>
      <c r="H472" s="25">
        <v>1511.97</v>
      </c>
      <c r="I472" s="25">
        <v>247.17</v>
      </c>
      <c r="J472" s="25">
        <v>1534.68</v>
      </c>
      <c r="K472" s="25">
        <v>3293.82</v>
      </c>
    </row>
    <row r="473" spans="1:11" ht="15" customHeight="1" x14ac:dyDescent="0.3">
      <c r="A473" s="25">
        <v>472</v>
      </c>
      <c r="B473" s="25">
        <v>1401</v>
      </c>
      <c r="C473" s="31">
        <v>42391.2046527778</v>
      </c>
      <c r="D473" s="25">
        <v>293</v>
      </c>
      <c r="E473" s="25">
        <v>36</v>
      </c>
      <c r="F473" s="25">
        <v>0</v>
      </c>
      <c r="G473" s="25">
        <v>329</v>
      </c>
      <c r="H473" s="25">
        <v>1462.07</v>
      </c>
      <c r="I473" s="25">
        <v>269.64</v>
      </c>
      <c r="J473" s="25">
        <v>0</v>
      </c>
      <c r="K473" s="25">
        <v>1731.71</v>
      </c>
    </row>
    <row r="474" spans="1:11" ht="15" customHeight="1" x14ac:dyDescent="0.3">
      <c r="A474" s="25">
        <v>473</v>
      </c>
      <c r="B474" s="25">
        <v>1401</v>
      </c>
      <c r="C474" s="31">
        <v>42420.7897337963</v>
      </c>
      <c r="D474" s="25">
        <v>269</v>
      </c>
      <c r="E474" s="25">
        <v>23</v>
      </c>
      <c r="F474" s="25">
        <v>0</v>
      </c>
      <c r="G474" s="25">
        <v>292</v>
      </c>
      <c r="H474" s="25">
        <v>1342.31</v>
      </c>
      <c r="I474" s="25">
        <v>172.27</v>
      </c>
      <c r="J474" s="25">
        <v>0</v>
      </c>
      <c r="K474" s="25">
        <v>1514.58</v>
      </c>
    </row>
    <row r="475" spans="1:11" ht="15" customHeight="1" x14ac:dyDescent="0.3">
      <c r="A475" s="25">
        <v>474</v>
      </c>
      <c r="B475" s="25">
        <v>1401</v>
      </c>
      <c r="C475" s="31">
        <v>42450.288101851896</v>
      </c>
      <c r="D475" s="25">
        <v>259</v>
      </c>
      <c r="E475" s="25">
        <v>16</v>
      </c>
      <c r="F475" s="25">
        <v>67</v>
      </c>
      <c r="G475" s="25">
        <v>342</v>
      </c>
      <c r="H475" s="25">
        <v>1292.4100000000001</v>
      </c>
      <c r="I475" s="25">
        <v>119.84</v>
      </c>
      <c r="J475" s="25">
        <v>544.04</v>
      </c>
      <c r="K475" s="25">
        <v>1956.29</v>
      </c>
    </row>
    <row r="476" spans="1:11" ht="15" customHeight="1" x14ac:dyDescent="0.3">
      <c r="A476" s="25">
        <v>475</v>
      </c>
      <c r="B476" s="25">
        <v>1401</v>
      </c>
      <c r="C476" s="31">
        <v>42479.124340277798</v>
      </c>
      <c r="D476" s="25">
        <v>295</v>
      </c>
      <c r="E476" s="25">
        <v>21</v>
      </c>
      <c r="F476" s="25">
        <v>23</v>
      </c>
      <c r="G476" s="25">
        <v>339</v>
      </c>
      <c r="H476" s="25">
        <v>1472.05</v>
      </c>
      <c r="I476" s="25">
        <v>157.29</v>
      </c>
      <c r="J476" s="25">
        <v>186.76</v>
      </c>
      <c r="K476" s="25">
        <v>1816.1</v>
      </c>
    </row>
    <row r="477" spans="1:11" ht="15" customHeight="1" x14ac:dyDescent="0.3">
      <c r="A477" s="25">
        <v>476</v>
      </c>
      <c r="B477" s="25">
        <v>1401</v>
      </c>
      <c r="C477" s="31">
        <v>42508.008298611101</v>
      </c>
      <c r="D477" s="25">
        <v>271</v>
      </c>
      <c r="E477" s="25">
        <v>21</v>
      </c>
      <c r="F477" s="25">
        <v>13</v>
      </c>
      <c r="G477" s="25">
        <v>305</v>
      </c>
      <c r="H477" s="25">
        <v>1352.29</v>
      </c>
      <c r="I477" s="25">
        <v>157.29</v>
      </c>
      <c r="J477" s="25">
        <v>105.56</v>
      </c>
      <c r="K477" s="25">
        <v>1615.14</v>
      </c>
    </row>
    <row r="478" spans="1:11" ht="15" customHeight="1" x14ac:dyDescent="0.3">
      <c r="A478" s="25">
        <v>477</v>
      </c>
      <c r="B478" s="25">
        <v>1401</v>
      </c>
      <c r="C478" s="31">
        <v>42537.1387384259</v>
      </c>
      <c r="D478" s="25">
        <v>294</v>
      </c>
      <c r="E478" s="25">
        <v>44</v>
      </c>
      <c r="F478" s="25">
        <v>10</v>
      </c>
      <c r="G478" s="25">
        <v>348</v>
      </c>
      <c r="H478" s="25">
        <v>1467.06</v>
      </c>
      <c r="I478" s="25">
        <v>329.56</v>
      </c>
      <c r="J478" s="25">
        <v>81.2</v>
      </c>
      <c r="K478" s="25">
        <v>1877.82</v>
      </c>
    </row>
    <row r="479" spans="1:11" ht="15" customHeight="1" x14ac:dyDescent="0.3">
      <c r="A479" s="25">
        <v>478</v>
      </c>
      <c r="B479" s="25">
        <v>1401</v>
      </c>
      <c r="C479" s="31">
        <v>42567.195914351898</v>
      </c>
      <c r="D479" s="25">
        <v>278</v>
      </c>
      <c r="E479" s="25">
        <v>45</v>
      </c>
      <c r="F479" s="25">
        <v>29</v>
      </c>
      <c r="G479" s="25">
        <v>352</v>
      </c>
      <c r="H479" s="25">
        <v>1387.22</v>
      </c>
      <c r="I479" s="25">
        <v>337.05</v>
      </c>
      <c r="J479" s="25">
        <v>235.48</v>
      </c>
      <c r="K479" s="25">
        <v>1959.75</v>
      </c>
    </row>
    <row r="480" spans="1:11" ht="15" customHeight="1" x14ac:dyDescent="0.3">
      <c r="A480" s="25">
        <v>479</v>
      </c>
      <c r="B480" s="25">
        <v>1401</v>
      </c>
      <c r="C480" s="31">
        <v>42597.291018518503</v>
      </c>
      <c r="D480" s="25">
        <v>294</v>
      </c>
      <c r="E480" s="25">
        <v>30</v>
      </c>
      <c r="F480" s="25">
        <v>26</v>
      </c>
      <c r="G480" s="25">
        <v>350</v>
      </c>
      <c r="H480" s="25">
        <v>1467.06</v>
      </c>
      <c r="I480" s="25">
        <v>224.7</v>
      </c>
      <c r="J480" s="25">
        <v>211.12</v>
      </c>
      <c r="K480" s="25">
        <v>1902.88</v>
      </c>
    </row>
    <row r="481" spans="1:11" ht="15" customHeight="1" x14ac:dyDescent="0.3">
      <c r="A481" s="25">
        <v>480</v>
      </c>
      <c r="B481" s="25">
        <v>1401</v>
      </c>
      <c r="C481" s="31">
        <v>42627.7979976852</v>
      </c>
      <c r="D481" s="25">
        <v>187</v>
      </c>
      <c r="E481" s="25">
        <v>6</v>
      </c>
      <c r="F481" s="25">
        <v>14</v>
      </c>
      <c r="G481" s="25">
        <v>207</v>
      </c>
      <c r="H481" s="25">
        <v>933.13</v>
      </c>
      <c r="I481" s="25">
        <v>44.94</v>
      </c>
      <c r="J481" s="25">
        <v>113.68</v>
      </c>
      <c r="K481" s="25">
        <v>1091.75</v>
      </c>
    </row>
    <row r="482" spans="1:11" ht="15" customHeight="1" x14ac:dyDescent="0.3">
      <c r="A482" s="25">
        <v>481</v>
      </c>
      <c r="B482" s="25">
        <v>1401</v>
      </c>
      <c r="C482" s="31">
        <v>42657.549965277802</v>
      </c>
      <c r="D482" s="25">
        <v>275</v>
      </c>
      <c r="E482" s="25">
        <v>32</v>
      </c>
      <c r="F482" s="25">
        <v>18</v>
      </c>
      <c r="G482" s="25">
        <v>325</v>
      </c>
      <c r="H482" s="25">
        <v>1372.25</v>
      </c>
      <c r="I482" s="25">
        <v>239.68</v>
      </c>
      <c r="J482" s="25">
        <v>146.16</v>
      </c>
      <c r="K482" s="25">
        <v>1758.09</v>
      </c>
    </row>
    <row r="483" spans="1:11" ht="15" customHeight="1" x14ac:dyDescent="0.3">
      <c r="A483" s="25">
        <v>482</v>
      </c>
      <c r="B483" s="25">
        <v>1401</v>
      </c>
      <c r="C483" s="31">
        <v>42686.310937499999</v>
      </c>
      <c r="D483" s="25">
        <v>297</v>
      </c>
      <c r="E483" s="25">
        <v>61</v>
      </c>
      <c r="F483" s="25">
        <v>31</v>
      </c>
      <c r="G483" s="25">
        <v>389</v>
      </c>
      <c r="H483" s="25">
        <v>1482.03</v>
      </c>
      <c r="I483" s="25">
        <v>456.89</v>
      </c>
      <c r="J483" s="25">
        <v>251.72</v>
      </c>
      <c r="K483" s="25">
        <v>2190.64</v>
      </c>
    </row>
    <row r="484" spans="1:11" ht="15" customHeight="1" x14ac:dyDescent="0.3">
      <c r="A484" s="25">
        <v>483</v>
      </c>
      <c r="B484" s="25">
        <v>1401</v>
      </c>
      <c r="C484" s="31">
        <v>42716.149467592601</v>
      </c>
      <c r="D484" s="25">
        <v>265</v>
      </c>
      <c r="E484" s="25">
        <v>0</v>
      </c>
      <c r="F484" s="25">
        <v>24</v>
      </c>
      <c r="G484" s="25">
        <v>289</v>
      </c>
      <c r="H484" s="25">
        <v>1322.35</v>
      </c>
      <c r="I484" s="25">
        <v>0</v>
      </c>
      <c r="J484" s="25">
        <v>194.88</v>
      </c>
      <c r="K484" s="25">
        <v>1517.23</v>
      </c>
    </row>
    <row r="485" spans="1:11" ht="15" customHeight="1" x14ac:dyDescent="0.3">
      <c r="A485" s="25">
        <v>484</v>
      </c>
      <c r="B485" s="25">
        <v>1411</v>
      </c>
      <c r="C485" s="31">
        <v>41638.904664351903</v>
      </c>
      <c r="D485" s="25">
        <v>498</v>
      </c>
      <c r="E485" s="25">
        <v>41</v>
      </c>
      <c r="F485" s="25">
        <v>0</v>
      </c>
      <c r="G485" s="25">
        <v>539</v>
      </c>
      <c r="H485" s="25">
        <v>2485.02</v>
      </c>
      <c r="I485" s="25">
        <v>307.08999999999997</v>
      </c>
      <c r="J485" s="25">
        <v>0</v>
      </c>
      <c r="K485" s="25">
        <v>2792.11</v>
      </c>
    </row>
    <row r="486" spans="1:11" ht="15" customHeight="1" x14ac:dyDescent="0.3">
      <c r="A486" s="25">
        <v>485</v>
      </c>
      <c r="B486" s="25">
        <v>1411</v>
      </c>
      <c r="C486" s="31">
        <v>41668.880347222199</v>
      </c>
      <c r="D486" s="25">
        <v>494</v>
      </c>
      <c r="E486" s="25">
        <v>12</v>
      </c>
      <c r="F486" s="25">
        <v>21</v>
      </c>
      <c r="G486" s="25">
        <v>527</v>
      </c>
      <c r="H486" s="25">
        <v>2465.06</v>
      </c>
      <c r="I486" s="25">
        <v>89.88</v>
      </c>
      <c r="J486" s="25">
        <v>170.52</v>
      </c>
      <c r="K486" s="25">
        <v>2725.46</v>
      </c>
    </row>
    <row r="487" spans="1:11" ht="15" customHeight="1" x14ac:dyDescent="0.3">
      <c r="A487" s="25">
        <v>486</v>
      </c>
      <c r="B487" s="25">
        <v>1411</v>
      </c>
      <c r="C487" s="31">
        <v>41728.787210648101</v>
      </c>
      <c r="D487" s="25">
        <v>508</v>
      </c>
      <c r="E487" s="25">
        <v>0</v>
      </c>
      <c r="F487" s="25">
        <v>1</v>
      </c>
      <c r="G487" s="25">
        <v>509</v>
      </c>
      <c r="H487" s="25">
        <v>2534.92</v>
      </c>
      <c r="I487" s="25">
        <v>0</v>
      </c>
      <c r="J487" s="25">
        <v>8.1199999999999992</v>
      </c>
      <c r="K487" s="25">
        <v>2543.04</v>
      </c>
    </row>
    <row r="488" spans="1:11" ht="15" customHeight="1" x14ac:dyDescent="0.3">
      <c r="A488" s="25">
        <v>487</v>
      </c>
      <c r="B488" s="25">
        <v>1411</v>
      </c>
      <c r="C488" s="31">
        <v>41757.900520833296</v>
      </c>
      <c r="D488" s="25">
        <v>502</v>
      </c>
      <c r="E488" s="25">
        <v>82</v>
      </c>
      <c r="F488" s="25">
        <v>3</v>
      </c>
      <c r="G488" s="25">
        <v>587</v>
      </c>
      <c r="H488" s="25">
        <v>2504.98</v>
      </c>
      <c r="I488" s="25">
        <v>614.17999999999995</v>
      </c>
      <c r="J488" s="25">
        <v>24.36</v>
      </c>
      <c r="K488" s="25">
        <v>3143.52</v>
      </c>
    </row>
    <row r="489" spans="1:11" ht="15" customHeight="1" x14ac:dyDescent="0.3">
      <c r="A489" s="25">
        <v>488</v>
      </c>
      <c r="B489" s="25">
        <v>1411</v>
      </c>
      <c r="C489" s="31">
        <v>41786.875486111101</v>
      </c>
      <c r="D489" s="25">
        <v>501</v>
      </c>
      <c r="E489" s="25">
        <v>94</v>
      </c>
      <c r="F489" s="25">
        <v>12</v>
      </c>
      <c r="G489" s="25">
        <v>607</v>
      </c>
      <c r="H489" s="25">
        <v>2499.9899999999998</v>
      </c>
      <c r="I489" s="25">
        <v>704.06</v>
      </c>
      <c r="J489" s="25">
        <v>97.44</v>
      </c>
      <c r="K489" s="25">
        <v>3301.49</v>
      </c>
    </row>
    <row r="490" spans="1:11" ht="15" customHeight="1" x14ac:dyDescent="0.3">
      <c r="A490" s="25">
        <v>489</v>
      </c>
      <c r="B490" s="25">
        <v>1411</v>
      </c>
      <c r="C490" s="31">
        <v>41816.291574074101</v>
      </c>
      <c r="D490" s="25">
        <v>476</v>
      </c>
      <c r="E490" s="25">
        <v>0</v>
      </c>
      <c r="F490" s="25">
        <v>0</v>
      </c>
      <c r="G490" s="25">
        <v>476</v>
      </c>
      <c r="H490" s="25">
        <v>2375.2399999999998</v>
      </c>
      <c r="I490" s="25">
        <v>0</v>
      </c>
      <c r="J490" s="25">
        <v>0</v>
      </c>
      <c r="K490" s="25">
        <v>2375.2399999999998</v>
      </c>
    </row>
    <row r="491" spans="1:11" ht="15" customHeight="1" x14ac:dyDescent="0.3">
      <c r="A491" s="25">
        <v>490</v>
      </c>
      <c r="B491" s="25">
        <v>1411</v>
      </c>
      <c r="C491" s="31">
        <v>41846.6629398148</v>
      </c>
      <c r="D491" s="25">
        <v>534</v>
      </c>
      <c r="E491" s="25">
        <v>2</v>
      </c>
      <c r="F491" s="25">
        <v>0</v>
      </c>
      <c r="G491" s="25">
        <v>536</v>
      </c>
      <c r="H491" s="25">
        <v>2664.66</v>
      </c>
      <c r="I491" s="25">
        <v>14.98</v>
      </c>
      <c r="J491" s="25">
        <v>0</v>
      </c>
      <c r="K491" s="25">
        <v>2679.64</v>
      </c>
    </row>
    <row r="492" spans="1:11" ht="15" customHeight="1" x14ac:dyDescent="0.3">
      <c r="A492" s="25">
        <v>491</v>
      </c>
      <c r="B492" s="25">
        <v>1411</v>
      </c>
      <c r="C492" s="31">
        <v>41875.337523148199</v>
      </c>
      <c r="D492" s="25">
        <v>585</v>
      </c>
      <c r="E492" s="25">
        <v>1</v>
      </c>
      <c r="F492" s="25">
        <v>0</v>
      </c>
      <c r="G492" s="25">
        <v>586</v>
      </c>
      <c r="H492" s="25">
        <v>2919.15</v>
      </c>
      <c r="I492" s="25">
        <v>7.49</v>
      </c>
      <c r="J492" s="25">
        <v>0</v>
      </c>
      <c r="K492" s="25">
        <v>2926.64</v>
      </c>
    </row>
    <row r="493" spans="1:11" ht="15" customHeight="1" x14ac:dyDescent="0.3">
      <c r="A493" s="25">
        <v>492</v>
      </c>
      <c r="B493" s="25">
        <v>1411</v>
      </c>
      <c r="C493" s="31">
        <v>41905.562962962998</v>
      </c>
      <c r="D493" s="25">
        <v>505</v>
      </c>
      <c r="E493" s="25">
        <v>0</v>
      </c>
      <c r="F493" s="25">
        <v>35</v>
      </c>
      <c r="G493" s="25">
        <v>540</v>
      </c>
      <c r="H493" s="25">
        <v>2519.9499999999998</v>
      </c>
      <c r="I493" s="25">
        <v>0</v>
      </c>
      <c r="J493" s="25">
        <v>284.2</v>
      </c>
      <c r="K493" s="25">
        <v>2804.15</v>
      </c>
    </row>
    <row r="494" spans="1:11" ht="15" customHeight="1" x14ac:dyDescent="0.3">
      <c r="A494" s="25">
        <v>493</v>
      </c>
      <c r="B494" s="25">
        <v>1411</v>
      </c>
      <c r="C494" s="31">
        <v>41935.883321759298</v>
      </c>
      <c r="D494" s="25">
        <v>511</v>
      </c>
      <c r="E494" s="25">
        <v>8</v>
      </c>
      <c r="F494" s="25">
        <v>18</v>
      </c>
      <c r="G494" s="25">
        <v>537</v>
      </c>
      <c r="H494" s="25">
        <v>2549.89</v>
      </c>
      <c r="I494" s="25">
        <v>59.92</v>
      </c>
      <c r="J494" s="25">
        <v>146.16</v>
      </c>
      <c r="K494" s="25">
        <v>2755.97</v>
      </c>
    </row>
    <row r="495" spans="1:11" ht="15" customHeight="1" x14ac:dyDescent="0.3">
      <c r="A495" s="25">
        <v>494</v>
      </c>
      <c r="B495" s="25">
        <v>1411</v>
      </c>
      <c r="C495" s="31">
        <v>41964.4213310185</v>
      </c>
      <c r="D495" s="25">
        <v>523</v>
      </c>
      <c r="E495" s="25">
        <v>11</v>
      </c>
      <c r="F495" s="25">
        <v>3</v>
      </c>
      <c r="G495" s="25">
        <v>537</v>
      </c>
      <c r="H495" s="25">
        <v>2609.77</v>
      </c>
      <c r="I495" s="25">
        <v>82.39</v>
      </c>
      <c r="J495" s="25">
        <v>24.36</v>
      </c>
      <c r="K495" s="25">
        <v>2716.52</v>
      </c>
    </row>
    <row r="496" spans="1:11" ht="15" customHeight="1" x14ac:dyDescent="0.3">
      <c r="A496" s="25">
        <v>495</v>
      </c>
      <c r="B496" s="25">
        <v>1411</v>
      </c>
      <c r="C496" s="31">
        <v>41993.078703703701</v>
      </c>
      <c r="D496" s="25">
        <v>515</v>
      </c>
      <c r="E496" s="25">
        <v>18</v>
      </c>
      <c r="F496" s="25">
        <v>18</v>
      </c>
      <c r="G496" s="25">
        <v>551</v>
      </c>
      <c r="H496" s="25">
        <v>2569.85</v>
      </c>
      <c r="I496" s="25">
        <v>134.82</v>
      </c>
      <c r="J496" s="25">
        <v>146.16</v>
      </c>
      <c r="K496" s="25">
        <v>2850.83</v>
      </c>
    </row>
    <row r="497" spans="1:11" ht="15" customHeight="1" x14ac:dyDescent="0.3">
      <c r="A497" s="25">
        <v>496</v>
      </c>
      <c r="B497" s="25">
        <v>1411</v>
      </c>
      <c r="C497" s="31">
        <v>42023.8670486111</v>
      </c>
      <c r="D497" s="25">
        <v>497</v>
      </c>
      <c r="E497" s="25">
        <v>0</v>
      </c>
      <c r="F497" s="25">
        <v>39</v>
      </c>
      <c r="G497" s="25">
        <v>536</v>
      </c>
      <c r="H497" s="25">
        <v>2480.0300000000002</v>
      </c>
      <c r="I497" s="25">
        <v>0</v>
      </c>
      <c r="J497" s="25">
        <v>316.68</v>
      </c>
      <c r="K497" s="25">
        <v>2796.71</v>
      </c>
    </row>
    <row r="498" spans="1:11" ht="15" customHeight="1" x14ac:dyDescent="0.3">
      <c r="A498" s="25">
        <v>497</v>
      </c>
      <c r="B498" s="25">
        <v>1411</v>
      </c>
      <c r="C498" s="31">
        <v>42053.723113425898</v>
      </c>
      <c r="D498" s="25">
        <v>518</v>
      </c>
      <c r="E498" s="25">
        <v>65</v>
      </c>
      <c r="F498" s="25">
        <v>21</v>
      </c>
      <c r="G498" s="25">
        <v>604</v>
      </c>
      <c r="H498" s="25">
        <v>2584.8200000000002</v>
      </c>
      <c r="I498" s="25">
        <v>486.85</v>
      </c>
      <c r="J498" s="25">
        <v>170.52</v>
      </c>
      <c r="K498" s="25">
        <v>3242.19</v>
      </c>
    </row>
    <row r="499" spans="1:11" ht="15" customHeight="1" x14ac:dyDescent="0.3">
      <c r="A499" s="25">
        <v>498</v>
      </c>
      <c r="B499" s="25">
        <v>1411</v>
      </c>
      <c r="C499" s="31">
        <v>42082.885567129597</v>
      </c>
      <c r="D499" s="25">
        <v>549</v>
      </c>
      <c r="E499" s="25">
        <v>542</v>
      </c>
      <c r="F499" s="25">
        <v>0</v>
      </c>
      <c r="G499" s="25">
        <v>1091</v>
      </c>
      <c r="H499" s="25">
        <v>2739.51</v>
      </c>
      <c r="I499" s="25">
        <v>4059.58</v>
      </c>
      <c r="J499" s="25">
        <v>0</v>
      </c>
      <c r="K499" s="25">
        <v>6799.09</v>
      </c>
    </row>
    <row r="500" spans="1:11" ht="15" customHeight="1" x14ac:dyDescent="0.3">
      <c r="A500" s="25">
        <v>499</v>
      </c>
      <c r="B500" s="25">
        <v>1411</v>
      </c>
      <c r="C500" s="31">
        <v>42111.758912037003</v>
      </c>
      <c r="D500" s="25">
        <v>514</v>
      </c>
      <c r="E500" s="25">
        <v>0</v>
      </c>
      <c r="F500" s="25">
        <v>12</v>
      </c>
      <c r="G500" s="25">
        <v>526</v>
      </c>
      <c r="H500" s="25">
        <v>2564.86</v>
      </c>
      <c r="I500" s="25">
        <v>0</v>
      </c>
      <c r="J500" s="25">
        <v>97.44</v>
      </c>
      <c r="K500" s="25">
        <v>2662.3</v>
      </c>
    </row>
    <row r="501" spans="1:11" ht="15" customHeight="1" x14ac:dyDescent="0.3">
      <c r="A501" s="25">
        <v>500</v>
      </c>
      <c r="B501" s="25">
        <v>1411</v>
      </c>
      <c r="C501" s="31">
        <v>42140.9666319444</v>
      </c>
      <c r="D501" s="25">
        <v>493</v>
      </c>
      <c r="E501" s="25">
        <v>17</v>
      </c>
      <c r="F501" s="25">
        <v>26</v>
      </c>
      <c r="G501" s="25">
        <v>536</v>
      </c>
      <c r="H501" s="25">
        <v>2460.0700000000002</v>
      </c>
      <c r="I501" s="25">
        <v>127.33</v>
      </c>
      <c r="J501" s="25">
        <v>211.12</v>
      </c>
      <c r="K501" s="25">
        <v>2798.52</v>
      </c>
    </row>
    <row r="502" spans="1:11" ht="15" customHeight="1" x14ac:dyDescent="0.3">
      <c r="A502" s="25">
        <v>501</v>
      </c>
      <c r="B502" s="25">
        <v>1411</v>
      </c>
      <c r="C502" s="31">
        <v>42170.457476851901</v>
      </c>
      <c r="D502" s="25">
        <v>516</v>
      </c>
      <c r="E502" s="25">
        <v>21</v>
      </c>
      <c r="F502" s="25">
        <v>0</v>
      </c>
      <c r="G502" s="25">
        <v>537</v>
      </c>
      <c r="H502" s="25">
        <v>2574.84</v>
      </c>
      <c r="I502" s="25">
        <v>157.29</v>
      </c>
      <c r="J502" s="25">
        <v>0</v>
      </c>
      <c r="K502" s="25">
        <v>2732.13</v>
      </c>
    </row>
    <row r="503" spans="1:11" ht="15" customHeight="1" x14ac:dyDescent="0.3">
      <c r="A503" s="25">
        <v>502</v>
      </c>
      <c r="B503" s="25">
        <v>1411</v>
      </c>
      <c r="C503" s="31">
        <v>42199.146493055603</v>
      </c>
      <c r="D503" s="25">
        <v>476</v>
      </c>
      <c r="E503" s="25">
        <v>15</v>
      </c>
      <c r="F503" s="25">
        <v>15</v>
      </c>
      <c r="G503" s="25">
        <v>506</v>
      </c>
      <c r="H503" s="25">
        <v>2375.2399999999998</v>
      </c>
      <c r="I503" s="25">
        <v>112.35</v>
      </c>
      <c r="J503" s="25">
        <v>121.8</v>
      </c>
      <c r="K503" s="25">
        <v>2609.39</v>
      </c>
    </row>
    <row r="504" spans="1:11" ht="15" customHeight="1" x14ac:dyDescent="0.3">
      <c r="A504" s="25">
        <v>503</v>
      </c>
      <c r="B504" s="25">
        <v>1411</v>
      </c>
      <c r="C504" s="31">
        <v>42229.432650463001</v>
      </c>
      <c r="D504" s="25">
        <v>508</v>
      </c>
      <c r="E504" s="25">
        <v>303</v>
      </c>
      <c r="F504" s="25">
        <v>0</v>
      </c>
      <c r="G504" s="25">
        <v>811</v>
      </c>
      <c r="H504" s="25">
        <v>2534.92</v>
      </c>
      <c r="I504" s="25">
        <v>2269.4699999999998</v>
      </c>
      <c r="J504" s="25">
        <v>0</v>
      </c>
      <c r="K504" s="25">
        <v>4804.3900000000003</v>
      </c>
    </row>
    <row r="505" spans="1:11" ht="15" customHeight="1" x14ac:dyDescent="0.3">
      <c r="A505" s="25">
        <v>504</v>
      </c>
      <c r="B505" s="25">
        <v>1411</v>
      </c>
      <c r="C505" s="31">
        <v>42258.6264814815</v>
      </c>
      <c r="D505" s="25">
        <v>497</v>
      </c>
      <c r="E505" s="25">
        <v>0</v>
      </c>
      <c r="F505" s="25">
        <v>1</v>
      </c>
      <c r="G505" s="25">
        <v>498</v>
      </c>
      <c r="H505" s="25">
        <v>2480.0300000000002</v>
      </c>
      <c r="I505" s="25">
        <v>0</v>
      </c>
      <c r="J505" s="25">
        <v>8.1199999999999992</v>
      </c>
      <c r="K505" s="25">
        <v>2488.15</v>
      </c>
    </row>
    <row r="506" spans="1:11" ht="15" customHeight="1" x14ac:dyDescent="0.3">
      <c r="A506" s="25">
        <v>505</v>
      </c>
      <c r="B506" s="25">
        <v>1411</v>
      </c>
      <c r="C506" s="31">
        <v>42287.840810185196</v>
      </c>
      <c r="D506" s="25">
        <v>496</v>
      </c>
      <c r="E506" s="25">
        <v>12</v>
      </c>
      <c r="F506" s="25">
        <v>0</v>
      </c>
      <c r="G506" s="25">
        <v>508</v>
      </c>
      <c r="H506" s="25">
        <v>2475.04</v>
      </c>
      <c r="I506" s="25">
        <v>89.88</v>
      </c>
      <c r="J506" s="25">
        <v>0</v>
      </c>
      <c r="K506" s="25">
        <v>2564.92</v>
      </c>
    </row>
    <row r="507" spans="1:11" ht="15" customHeight="1" x14ac:dyDescent="0.3">
      <c r="A507" s="25">
        <v>506</v>
      </c>
      <c r="B507" s="25">
        <v>1411</v>
      </c>
      <c r="C507" s="31">
        <v>42316.399675925903</v>
      </c>
      <c r="D507" s="25">
        <v>493</v>
      </c>
      <c r="E507" s="25">
        <v>182</v>
      </c>
      <c r="F507" s="25">
        <v>4</v>
      </c>
      <c r="G507" s="25">
        <v>679</v>
      </c>
      <c r="H507" s="25">
        <v>2460.0700000000002</v>
      </c>
      <c r="I507" s="25">
        <v>1363.18</v>
      </c>
      <c r="J507" s="25">
        <v>32.479999999999997</v>
      </c>
      <c r="K507" s="25">
        <v>3855.73</v>
      </c>
    </row>
    <row r="508" spans="1:11" ht="15" customHeight="1" x14ac:dyDescent="0.3">
      <c r="A508" s="25">
        <v>507</v>
      </c>
      <c r="B508" s="25">
        <v>1411</v>
      </c>
      <c r="C508" s="31">
        <v>42346.876655092601</v>
      </c>
      <c r="D508" s="25">
        <v>539</v>
      </c>
      <c r="E508" s="25">
        <v>0</v>
      </c>
      <c r="F508" s="25">
        <v>10</v>
      </c>
      <c r="G508" s="25">
        <v>549</v>
      </c>
      <c r="H508" s="25">
        <v>2689.61</v>
      </c>
      <c r="I508" s="25">
        <v>0</v>
      </c>
      <c r="J508" s="25">
        <v>81.2</v>
      </c>
      <c r="K508" s="25">
        <v>2770.81</v>
      </c>
    </row>
    <row r="509" spans="1:11" ht="15" customHeight="1" x14ac:dyDescent="0.3">
      <c r="A509" s="25">
        <v>508</v>
      </c>
      <c r="B509" s="25">
        <v>1411</v>
      </c>
      <c r="C509" s="31">
        <v>42375.365451388898</v>
      </c>
      <c r="D509" s="25">
        <v>496</v>
      </c>
      <c r="E509" s="25">
        <v>117</v>
      </c>
      <c r="F509" s="25">
        <v>0</v>
      </c>
      <c r="G509" s="25">
        <v>613</v>
      </c>
      <c r="H509" s="25">
        <v>2475.04</v>
      </c>
      <c r="I509" s="25">
        <v>876.33</v>
      </c>
      <c r="J509" s="25">
        <v>0</v>
      </c>
      <c r="K509" s="25">
        <v>3351.37</v>
      </c>
    </row>
    <row r="510" spans="1:11" ht="15" customHeight="1" x14ac:dyDescent="0.3">
      <c r="A510" s="25">
        <v>509</v>
      </c>
      <c r="B510" s="25">
        <v>1411</v>
      </c>
      <c r="C510" s="31">
        <v>42404.110694444498</v>
      </c>
      <c r="D510" s="25">
        <v>501</v>
      </c>
      <c r="E510" s="25">
        <v>11</v>
      </c>
      <c r="F510" s="25">
        <v>34</v>
      </c>
      <c r="G510" s="25">
        <v>546</v>
      </c>
      <c r="H510" s="25">
        <v>2499.9899999999998</v>
      </c>
      <c r="I510" s="25">
        <v>82.39</v>
      </c>
      <c r="J510" s="25">
        <v>276.08</v>
      </c>
      <c r="K510" s="25">
        <v>2858.46</v>
      </c>
    </row>
    <row r="511" spans="1:11" ht="15" customHeight="1" x14ac:dyDescent="0.3">
      <c r="A511" s="25">
        <v>510</v>
      </c>
      <c r="B511" s="25">
        <v>1411</v>
      </c>
      <c r="C511" s="31">
        <v>42434.9596296296</v>
      </c>
      <c r="D511" s="25">
        <v>499</v>
      </c>
      <c r="E511" s="25">
        <v>158</v>
      </c>
      <c r="F511" s="25">
        <v>46</v>
      </c>
      <c r="G511" s="25">
        <v>703</v>
      </c>
      <c r="H511" s="25">
        <v>2490.0100000000002</v>
      </c>
      <c r="I511" s="25">
        <v>1183.42</v>
      </c>
      <c r="J511" s="25">
        <v>373.52</v>
      </c>
      <c r="K511" s="25">
        <v>4046.95</v>
      </c>
    </row>
    <row r="512" spans="1:11" ht="15" customHeight="1" x14ac:dyDescent="0.3">
      <c r="A512" s="25">
        <v>511</v>
      </c>
      <c r="B512" s="25">
        <v>1411</v>
      </c>
      <c r="C512" s="31">
        <v>42494.005775463003</v>
      </c>
      <c r="D512" s="25">
        <v>504</v>
      </c>
      <c r="E512" s="25">
        <v>0</v>
      </c>
      <c r="F512" s="25">
        <v>197</v>
      </c>
      <c r="G512" s="25">
        <v>701</v>
      </c>
      <c r="H512" s="25">
        <v>2514.96</v>
      </c>
      <c r="I512" s="25">
        <v>0</v>
      </c>
      <c r="J512" s="25">
        <v>1599.64</v>
      </c>
      <c r="K512" s="25">
        <v>4114.6000000000004</v>
      </c>
    </row>
    <row r="513" spans="1:11" ht="15" customHeight="1" x14ac:dyDescent="0.3">
      <c r="A513" s="25">
        <v>512</v>
      </c>
      <c r="B513" s="25">
        <v>1411</v>
      </c>
      <c r="C513" s="31">
        <v>42523.171134259297</v>
      </c>
      <c r="D513" s="25">
        <v>528</v>
      </c>
      <c r="E513" s="25">
        <v>3</v>
      </c>
      <c r="F513" s="25">
        <v>0</v>
      </c>
      <c r="G513" s="25">
        <v>531</v>
      </c>
      <c r="H513" s="25">
        <v>2634.72</v>
      </c>
      <c r="I513" s="25">
        <v>22.47</v>
      </c>
      <c r="J513" s="25">
        <v>0</v>
      </c>
      <c r="K513" s="25">
        <v>2657.19</v>
      </c>
    </row>
    <row r="514" spans="1:11" ht="15" customHeight="1" x14ac:dyDescent="0.3">
      <c r="A514" s="25">
        <v>513</v>
      </c>
      <c r="B514" s="25">
        <v>1411</v>
      </c>
      <c r="C514" s="31">
        <v>42553.4224189815</v>
      </c>
      <c r="D514" s="25">
        <v>503</v>
      </c>
      <c r="E514" s="25">
        <v>30</v>
      </c>
      <c r="F514" s="25">
        <v>0</v>
      </c>
      <c r="G514" s="25">
        <v>533</v>
      </c>
      <c r="H514" s="25">
        <v>2509.9699999999998</v>
      </c>
      <c r="I514" s="25">
        <v>224.7</v>
      </c>
      <c r="J514" s="25">
        <v>0</v>
      </c>
      <c r="K514" s="25">
        <v>2734.67</v>
      </c>
    </row>
    <row r="515" spans="1:11" ht="15" customHeight="1" x14ac:dyDescent="0.3">
      <c r="A515" s="25">
        <v>514</v>
      </c>
      <c r="B515" s="25">
        <v>1411</v>
      </c>
      <c r="C515" s="31">
        <v>42584.000694444498</v>
      </c>
      <c r="D515" s="25">
        <v>499</v>
      </c>
      <c r="E515" s="25">
        <v>1</v>
      </c>
      <c r="F515" s="25">
        <v>44</v>
      </c>
      <c r="G515" s="25">
        <v>544</v>
      </c>
      <c r="H515" s="25">
        <v>2490.0100000000002</v>
      </c>
      <c r="I515" s="25">
        <v>7.49</v>
      </c>
      <c r="J515" s="25">
        <v>357.28</v>
      </c>
      <c r="K515" s="25">
        <v>2854.78</v>
      </c>
    </row>
    <row r="516" spans="1:11" ht="15" customHeight="1" x14ac:dyDescent="0.3">
      <c r="A516" s="25">
        <v>515</v>
      </c>
      <c r="B516" s="25">
        <v>1411</v>
      </c>
      <c r="C516" s="31">
        <v>42613.873599537001</v>
      </c>
      <c r="D516" s="25">
        <v>508</v>
      </c>
      <c r="E516" s="25">
        <v>0</v>
      </c>
      <c r="F516" s="25">
        <v>2</v>
      </c>
      <c r="G516" s="25">
        <v>510</v>
      </c>
      <c r="H516" s="25">
        <v>2534.92</v>
      </c>
      <c r="I516" s="25">
        <v>0</v>
      </c>
      <c r="J516" s="25">
        <v>16.239999999999998</v>
      </c>
      <c r="K516" s="25">
        <v>2551.16</v>
      </c>
    </row>
    <row r="517" spans="1:11" ht="15" customHeight="1" x14ac:dyDescent="0.3">
      <c r="A517" s="25">
        <v>516</v>
      </c>
      <c r="B517" s="25">
        <v>1411</v>
      </c>
      <c r="C517" s="31">
        <v>42643.827013888898</v>
      </c>
      <c r="D517" s="25">
        <v>555</v>
      </c>
      <c r="E517" s="25">
        <v>32</v>
      </c>
      <c r="F517" s="25">
        <v>0</v>
      </c>
      <c r="G517" s="25">
        <v>587</v>
      </c>
      <c r="H517" s="25">
        <v>2769.45</v>
      </c>
      <c r="I517" s="25">
        <v>239.68</v>
      </c>
      <c r="J517" s="25">
        <v>0</v>
      </c>
      <c r="K517" s="25">
        <v>3009.13</v>
      </c>
    </row>
    <row r="518" spans="1:11" ht="15" customHeight="1" x14ac:dyDescent="0.3">
      <c r="A518" s="25">
        <v>517</v>
      </c>
      <c r="B518" s="25">
        <v>1411</v>
      </c>
      <c r="C518" s="31">
        <v>42672.938784722202</v>
      </c>
      <c r="D518" s="25">
        <v>497</v>
      </c>
      <c r="E518" s="25">
        <v>0</v>
      </c>
      <c r="F518" s="25">
        <v>20</v>
      </c>
      <c r="G518" s="25">
        <v>517</v>
      </c>
      <c r="H518" s="25">
        <v>2480.0300000000002</v>
      </c>
      <c r="I518" s="25">
        <v>0</v>
      </c>
      <c r="J518" s="25">
        <v>162.4</v>
      </c>
      <c r="K518" s="25">
        <v>2642.43</v>
      </c>
    </row>
    <row r="519" spans="1:11" ht="15" customHeight="1" x14ac:dyDescent="0.3">
      <c r="A519" s="25">
        <v>518</v>
      </c>
      <c r="B519" s="25">
        <v>1411</v>
      </c>
      <c r="C519" s="31">
        <v>42702.536296296297</v>
      </c>
      <c r="D519" s="25">
        <v>471</v>
      </c>
      <c r="E519" s="25">
        <v>3</v>
      </c>
      <c r="F519" s="25">
        <v>138</v>
      </c>
      <c r="G519" s="25">
        <v>612</v>
      </c>
      <c r="H519" s="25">
        <v>2350.29</v>
      </c>
      <c r="I519" s="25">
        <v>22.47</v>
      </c>
      <c r="J519" s="25">
        <v>1120.56</v>
      </c>
      <c r="K519" s="25">
        <v>3493.32</v>
      </c>
    </row>
    <row r="520" spans="1:11" ht="15" customHeight="1" x14ac:dyDescent="0.3">
      <c r="A520" s="25">
        <v>519</v>
      </c>
      <c r="B520" s="25">
        <v>1411</v>
      </c>
      <c r="C520" s="31">
        <v>42732.190949074102</v>
      </c>
      <c r="D520" s="25">
        <v>478</v>
      </c>
      <c r="E520" s="25">
        <v>0</v>
      </c>
      <c r="F520" s="25">
        <v>1</v>
      </c>
      <c r="G520" s="25">
        <v>479</v>
      </c>
      <c r="H520" s="25">
        <v>2385.2199999999998</v>
      </c>
      <c r="I520" s="25">
        <v>0</v>
      </c>
      <c r="J520" s="25">
        <v>8.1199999999999992</v>
      </c>
      <c r="K520" s="25">
        <v>2393.34</v>
      </c>
    </row>
    <row r="521" spans="1:11" ht="15" customHeight="1" x14ac:dyDescent="0.3">
      <c r="A521" s="25">
        <v>520</v>
      </c>
      <c r="B521" s="25">
        <v>1421</v>
      </c>
      <c r="C521" s="31">
        <v>41640.551817129599</v>
      </c>
      <c r="D521" s="25">
        <v>273</v>
      </c>
      <c r="E521" s="25">
        <v>35</v>
      </c>
      <c r="F521" s="25">
        <v>28</v>
      </c>
      <c r="G521" s="25">
        <v>336</v>
      </c>
      <c r="H521" s="25">
        <v>1362.27</v>
      </c>
      <c r="I521" s="25">
        <v>262.14999999999998</v>
      </c>
      <c r="J521" s="25">
        <v>227.36</v>
      </c>
      <c r="K521" s="25">
        <v>1851.78</v>
      </c>
    </row>
    <row r="522" spans="1:11" ht="15" customHeight="1" x14ac:dyDescent="0.3">
      <c r="A522" s="25">
        <v>521</v>
      </c>
      <c r="B522" s="25">
        <v>1421</v>
      </c>
      <c r="C522" s="31">
        <v>41698.808946759302</v>
      </c>
      <c r="D522" s="25">
        <v>322</v>
      </c>
      <c r="E522" s="25">
        <v>216</v>
      </c>
      <c r="F522" s="25">
        <v>6</v>
      </c>
      <c r="G522" s="25">
        <v>544</v>
      </c>
      <c r="H522" s="25">
        <v>1606.78</v>
      </c>
      <c r="I522" s="25">
        <v>1617.84</v>
      </c>
      <c r="J522" s="25">
        <v>48.72</v>
      </c>
      <c r="K522" s="25">
        <v>3273.34</v>
      </c>
    </row>
    <row r="523" spans="1:11" ht="15" customHeight="1" x14ac:dyDescent="0.3">
      <c r="A523" s="25">
        <v>522</v>
      </c>
      <c r="B523" s="25">
        <v>1421</v>
      </c>
      <c r="C523" s="31">
        <v>41728.045601851903</v>
      </c>
      <c r="D523" s="25">
        <v>305</v>
      </c>
      <c r="E523" s="25">
        <v>0</v>
      </c>
      <c r="F523" s="25">
        <v>16</v>
      </c>
      <c r="G523" s="25">
        <v>321</v>
      </c>
      <c r="H523" s="25">
        <v>1521.95</v>
      </c>
      <c r="I523" s="25">
        <v>0</v>
      </c>
      <c r="J523" s="25">
        <v>129.91999999999999</v>
      </c>
      <c r="K523" s="25">
        <v>1651.87</v>
      </c>
    </row>
    <row r="524" spans="1:11" ht="15" customHeight="1" x14ac:dyDescent="0.3">
      <c r="A524" s="25">
        <v>523</v>
      </c>
      <c r="B524" s="25">
        <v>1421</v>
      </c>
      <c r="C524" s="31">
        <v>41757.949918981503</v>
      </c>
      <c r="D524" s="25">
        <v>294</v>
      </c>
      <c r="E524" s="25">
        <v>24</v>
      </c>
      <c r="F524" s="25">
        <v>20</v>
      </c>
      <c r="G524" s="25">
        <v>338</v>
      </c>
      <c r="H524" s="25">
        <v>1467.06</v>
      </c>
      <c r="I524" s="25">
        <v>179.76</v>
      </c>
      <c r="J524" s="25">
        <v>162.4</v>
      </c>
      <c r="K524" s="25">
        <v>1809.22</v>
      </c>
    </row>
    <row r="525" spans="1:11" ht="15" customHeight="1" x14ac:dyDescent="0.3">
      <c r="A525" s="25">
        <v>524</v>
      </c>
      <c r="B525" s="25">
        <v>1421</v>
      </c>
      <c r="C525" s="31">
        <v>41787.081261574102</v>
      </c>
      <c r="D525" s="25">
        <v>304</v>
      </c>
      <c r="E525" s="25">
        <v>47</v>
      </c>
      <c r="F525" s="25">
        <v>15</v>
      </c>
      <c r="G525" s="25">
        <v>366</v>
      </c>
      <c r="H525" s="25">
        <v>1516.96</v>
      </c>
      <c r="I525" s="25">
        <v>352.03</v>
      </c>
      <c r="J525" s="25">
        <v>121.8</v>
      </c>
      <c r="K525" s="25">
        <v>1990.79</v>
      </c>
    </row>
    <row r="526" spans="1:11" ht="15" customHeight="1" x14ac:dyDescent="0.3">
      <c r="A526" s="25">
        <v>525</v>
      </c>
      <c r="B526" s="25">
        <v>1421</v>
      </c>
      <c r="C526" s="31">
        <v>41817.559560185196</v>
      </c>
      <c r="D526" s="25">
        <v>308</v>
      </c>
      <c r="E526" s="25">
        <v>1</v>
      </c>
      <c r="F526" s="25">
        <v>59</v>
      </c>
      <c r="G526" s="25">
        <v>368</v>
      </c>
      <c r="H526" s="25">
        <v>1536.92</v>
      </c>
      <c r="I526" s="25">
        <v>7.49</v>
      </c>
      <c r="J526" s="25">
        <v>479.08</v>
      </c>
      <c r="K526" s="25">
        <v>2023.49</v>
      </c>
    </row>
    <row r="527" spans="1:11" ht="15" customHeight="1" x14ac:dyDescent="0.3">
      <c r="A527" s="25">
        <v>526</v>
      </c>
      <c r="B527" s="25">
        <v>1421</v>
      </c>
      <c r="C527" s="31">
        <v>41846.880046296297</v>
      </c>
      <c r="D527" s="25">
        <v>212</v>
      </c>
      <c r="E527" s="25">
        <v>63</v>
      </c>
      <c r="F527" s="25">
        <v>14</v>
      </c>
      <c r="G527" s="25">
        <v>289</v>
      </c>
      <c r="H527" s="25">
        <v>1057.8800000000001</v>
      </c>
      <c r="I527" s="25">
        <v>471.87</v>
      </c>
      <c r="J527" s="25">
        <v>113.68</v>
      </c>
      <c r="K527" s="25">
        <v>1643.43</v>
      </c>
    </row>
    <row r="528" spans="1:11" ht="15" customHeight="1" x14ac:dyDescent="0.3">
      <c r="A528" s="25">
        <v>527</v>
      </c>
      <c r="B528" s="25">
        <v>1421</v>
      </c>
      <c r="C528" s="31">
        <v>41876.6585416667</v>
      </c>
      <c r="D528" s="25">
        <v>332</v>
      </c>
      <c r="E528" s="25">
        <v>36</v>
      </c>
      <c r="F528" s="25">
        <v>0</v>
      </c>
      <c r="G528" s="25">
        <v>368</v>
      </c>
      <c r="H528" s="25">
        <v>1656.68</v>
      </c>
      <c r="I528" s="25">
        <v>269.64</v>
      </c>
      <c r="J528" s="25">
        <v>0</v>
      </c>
      <c r="K528" s="25">
        <v>1926.32</v>
      </c>
    </row>
    <row r="529" spans="1:11" ht="15" customHeight="1" x14ac:dyDescent="0.3">
      <c r="A529" s="25">
        <v>528</v>
      </c>
      <c r="B529" s="25">
        <v>1421</v>
      </c>
      <c r="C529" s="31">
        <v>41906.252881944398</v>
      </c>
      <c r="D529" s="25">
        <v>277</v>
      </c>
      <c r="E529" s="25">
        <v>0</v>
      </c>
      <c r="F529" s="25">
        <v>0</v>
      </c>
      <c r="G529" s="25">
        <v>277</v>
      </c>
      <c r="H529" s="25">
        <v>1382.23</v>
      </c>
      <c r="I529" s="25">
        <v>0</v>
      </c>
      <c r="J529" s="25">
        <v>0</v>
      </c>
      <c r="K529" s="25">
        <v>1382.23</v>
      </c>
    </row>
    <row r="530" spans="1:11" ht="15" customHeight="1" x14ac:dyDescent="0.3">
      <c r="A530" s="25">
        <v>529</v>
      </c>
      <c r="B530" s="25">
        <v>1421</v>
      </c>
      <c r="C530" s="31">
        <v>41936.293206018498</v>
      </c>
      <c r="D530" s="25">
        <v>274</v>
      </c>
      <c r="E530" s="25">
        <v>29</v>
      </c>
      <c r="F530" s="25">
        <v>42</v>
      </c>
      <c r="G530" s="25">
        <v>345</v>
      </c>
      <c r="H530" s="25">
        <v>1367.26</v>
      </c>
      <c r="I530" s="25">
        <v>217.21</v>
      </c>
      <c r="J530" s="25">
        <v>341.04</v>
      </c>
      <c r="K530" s="25">
        <v>1925.51</v>
      </c>
    </row>
    <row r="531" spans="1:11" ht="15" customHeight="1" x14ac:dyDescent="0.3">
      <c r="A531" s="25">
        <v>530</v>
      </c>
      <c r="B531" s="25">
        <v>1421</v>
      </c>
      <c r="C531" s="31">
        <v>41966.1738078704</v>
      </c>
      <c r="D531" s="25">
        <v>272</v>
      </c>
      <c r="E531" s="25">
        <v>15</v>
      </c>
      <c r="F531" s="25">
        <v>19</v>
      </c>
      <c r="G531" s="25">
        <v>306</v>
      </c>
      <c r="H531" s="25">
        <v>1357.28</v>
      </c>
      <c r="I531" s="25">
        <v>112.35</v>
      </c>
      <c r="J531" s="25">
        <v>154.28</v>
      </c>
      <c r="K531" s="25">
        <v>1623.91</v>
      </c>
    </row>
    <row r="532" spans="1:11" ht="15" customHeight="1" x14ac:dyDescent="0.3">
      <c r="A532" s="25">
        <v>531</v>
      </c>
      <c r="B532" s="25">
        <v>1421</v>
      </c>
      <c r="C532" s="31">
        <v>41995.407766203702</v>
      </c>
      <c r="D532" s="25">
        <v>286</v>
      </c>
      <c r="E532" s="25">
        <v>62</v>
      </c>
      <c r="F532" s="25">
        <v>22</v>
      </c>
      <c r="G532" s="25">
        <v>370</v>
      </c>
      <c r="H532" s="25">
        <v>1427.14</v>
      </c>
      <c r="I532" s="25">
        <v>464.38</v>
      </c>
      <c r="J532" s="25">
        <v>178.64</v>
      </c>
      <c r="K532" s="25">
        <v>2070.16</v>
      </c>
    </row>
    <row r="533" spans="1:11" ht="15" customHeight="1" x14ac:dyDescent="0.3">
      <c r="A533" s="25">
        <v>532</v>
      </c>
      <c r="B533" s="25">
        <v>1421</v>
      </c>
      <c r="C533" s="31">
        <v>42024.632245370398</v>
      </c>
      <c r="D533" s="25">
        <v>281</v>
      </c>
      <c r="E533" s="25">
        <v>56</v>
      </c>
      <c r="F533" s="25">
        <v>18</v>
      </c>
      <c r="G533" s="25">
        <v>355</v>
      </c>
      <c r="H533" s="25">
        <v>1402.19</v>
      </c>
      <c r="I533" s="25">
        <v>419.44</v>
      </c>
      <c r="J533" s="25">
        <v>146.16</v>
      </c>
      <c r="K533" s="25">
        <v>1967.79</v>
      </c>
    </row>
    <row r="534" spans="1:11" ht="15" customHeight="1" x14ac:dyDescent="0.3">
      <c r="A534" s="25">
        <v>533</v>
      </c>
      <c r="B534" s="25">
        <v>1421</v>
      </c>
      <c r="C534" s="31">
        <v>42054.427627314799</v>
      </c>
      <c r="D534" s="25">
        <v>295</v>
      </c>
      <c r="E534" s="25">
        <v>32</v>
      </c>
      <c r="F534" s="25">
        <v>18</v>
      </c>
      <c r="G534" s="25">
        <v>345</v>
      </c>
      <c r="H534" s="25">
        <v>1472.05</v>
      </c>
      <c r="I534" s="25">
        <v>239.68</v>
      </c>
      <c r="J534" s="25">
        <v>146.16</v>
      </c>
      <c r="K534" s="25">
        <v>1857.89</v>
      </c>
    </row>
    <row r="535" spans="1:11" ht="15" customHeight="1" x14ac:dyDescent="0.3">
      <c r="A535" s="25">
        <v>534</v>
      </c>
      <c r="B535" s="25">
        <v>1421</v>
      </c>
      <c r="C535" s="31">
        <v>42083.714629629598</v>
      </c>
      <c r="D535" s="25">
        <v>300</v>
      </c>
      <c r="E535" s="25">
        <v>33</v>
      </c>
      <c r="F535" s="25">
        <v>14</v>
      </c>
      <c r="G535" s="25">
        <v>347</v>
      </c>
      <c r="H535" s="25">
        <v>1497</v>
      </c>
      <c r="I535" s="25">
        <v>247.17</v>
      </c>
      <c r="J535" s="25">
        <v>113.68</v>
      </c>
      <c r="K535" s="25">
        <v>1857.85</v>
      </c>
    </row>
    <row r="536" spans="1:11" ht="15" customHeight="1" x14ac:dyDescent="0.3">
      <c r="A536" s="25">
        <v>535</v>
      </c>
      <c r="B536" s="25">
        <v>1421</v>
      </c>
      <c r="C536" s="31">
        <v>42113.890104166698</v>
      </c>
      <c r="D536" s="25">
        <v>303</v>
      </c>
      <c r="E536" s="25">
        <v>17</v>
      </c>
      <c r="F536" s="25">
        <v>20</v>
      </c>
      <c r="G536" s="25">
        <v>340</v>
      </c>
      <c r="H536" s="25">
        <v>1511.97</v>
      </c>
      <c r="I536" s="25">
        <v>127.33</v>
      </c>
      <c r="J536" s="25">
        <v>162.4</v>
      </c>
      <c r="K536" s="25">
        <v>1801.7</v>
      </c>
    </row>
    <row r="537" spans="1:11" ht="15" customHeight="1" x14ac:dyDescent="0.3">
      <c r="A537" s="25">
        <v>536</v>
      </c>
      <c r="B537" s="25">
        <v>1421</v>
      </c>
      <c r="C537" s="31">
        <v>42143.1578703704</v>
      </c>
      <c r="D537" s="25">
        <v>315</v>
      </c>
      <c r="E537" s="25">
        <v>38</v>
      </c>
      <c r="F537" s="25">
        <v>41</v>
      </c>
      <c r="G537" s="25">
        <v>394</v>
      </c>
      <c r="H537" s="25">
        <v>1571.85</v>
      </c>
      <c r="I537" s="25">
        <v>284.62</v>
      </c>
      <c r="J537" s="25">
        <v>332.92</v>
      </c>
      <c r="K537" s="25">
        <v>2189.39</v>
      </c>
    </row>
    <row r="538" spans="1:11" ht="15" customHeight="1" x14ac:dyDescent="0.3">
      <c r="A538" s="25">
        <v>537</v>
      </c>
      <c r="B538" s="25">
        <v>1421</v>
      </c>
      <c r="C538" s="31">
        <v>42172.544166666703</v>
      </c>
      <c r="D538" s="25">
        <v>287</v>
      </c>
      <c r="E538" s="25">
        <v>27</v>
      </c>
      <c r="F538" s="25">
        <v>16</v>
      </c>
      <c r="G538" s="25">
        <v>330</v>
      </c>
      <c r="H538" s="25">
        <v>1432.13</v>
      </c>
      <c r="I538" s="25">
        <v>202.23</v>
      </c>
      <c r="J538" s="25">
        <v>129.91999999999999</v>
      </c>
      <c r="K538" s="25">
        <v>1764.28</v>
      </c>
    </row>
    <row r="539" spans="1:11" ht="15" customHeight="1" x14ac:dyDescent="0.3">
      <c r="A539" s="25">
        <v>538</v>
      </c>
      <c r="B539" s="25">
        <v>1421</v>
      </c>
      <c r="C539" s="31">
        <v>42202.5796990741</v>
      </c>
      <c r="D539" s="25">
        <v>307</v>
      </c>
      <c r="E539" s="25">
        <v>8</v>
      </c>
      <c r="F539" s="25">
        <v>36</v>
      </c>
      <c r="G539" s="25">
        <v>351</v>
      </c>
      <c r="H539" s="25">
        <v>1531.93</v>
      </c>
      <c r="I539" s="25">
        <v>59.92</v>
      </c>
      <c r="J539" s="25">
        <v>292.32</v>
      </c>
      <c r="K539" s="25">
        <v>1884.17</v>
      </c>
    </row>
    <row r="540" spans="1:11" ht="15" customHeight="1" x14ac:dyDescent="0.3">
      <c r="A540" s="25">
        <v>539</v>
      </c>
      <c r="B540" s="25">
        <v>1421</v>
      </c>
      <c r="C540" s="31">
        <v>42232.3913425926</v>
      </c>
      <c r="D540" s="25">
        <v>305</v>
      </c>
      <c r="E540" s="25">
        <v>40</v>
      </c>
      <c r="F540" s="25">
        <v>18</v>
      </c>
      <c r="G540" s="25">
        <v>363</v>
      </c>
      <c r="H540" s="25">
        <v>1521.95</v>
      </c>
      <c r="I540" s="25">
        <v>299.60000000000002</v>
      </c>
      <c r="J540" s="25">
        <v>146.16</v>
      </c>
      <c r="K540" s="25">
        <v>1967.71</v>
      </c>
    </row>
    <row r="541" spans="1:11" ht="15" customHeight="1" x14ac:dyDescent="0.3">
      <c r="A541" s="25">
        <v>540</v>
      </c>
      <c r="B541" s="25">
        <v>1421</v>
      </c>
      <c r="C541" s="31">
        <v>42262.761516203696</v>
      </c>
      <c r="D541" s="25">
        <v>191</v>
      </c>
      <c r="E541" s="25">
        <v>5</v>
      </c>
      <c r="F541" s="25">
        <v>51</v>
      </c>
      <c r="G541" s="25">
        <v>247</v>
      </c>
      <c r="H541" s="25">
        <v>953.09</v>
      </c>
      <c r="I541" s="25">
        <v>37.450000000000003</v>
      </c>
      <c r="J541" s="25">
        <v>414.12</v>
      </c>
      <c r="K541" s="25">
        <v>1404.66</v>
      </c>
    </row>
    <row r="542" spans="1:11" ht="15" customHeight="1" x14ac:dyDescent="0.3">
      <c r="A542" s="25">
        <v>541</v>
      </c>
      <c r="B542" s="25">
        <v>1421</v>
      </c>
      <c r="C542" s="31">
        <v>42291.036620370403</v>
      </c>
      <c r="D542" s="25">
        <v>294</v>
      </c>
      <c r="E542" s="25">
        <v>0</v>
      </c>
      <c r="F542" s="25">
        <v>0</v>
      </c>
      <c r="G542" s="25">
        <v>294</v>
      </c>
      <c r="H542" s="25">
        <v>1467.06</v>
      </c>
      <c r="I542" s="25">
        <v>0</v>
      </c>
      <c r="J542" s="25">
        <v>0</v>
      </c>
      <c r="K542" s="25">
        <v>1467.06</v>
      </c>
    </row>
    <row r="543" spans="1:11" ht="15" customHeight="1" x14ac:dyDescent="0.3">
      <c r="A543" s="25">
        <v>542</v>
      </c>
      <c r="B543" s="25">
        <v>1421</v>
      </c>
      <c r="C543" s="31">
        <v>42321.379965277803</v>
      </c>
      <c r="D543" s="25">
        <v>0</v>
      </c>
      <c r="E543" s="25">
        <v>64</v>
      </c>
      <c r="F543" s="25">
        <v>0</v>
      </c>
      <c r="G543" s="25">
        <v>64</v>
      </c>
      <c r="H543" s="25">
        <v>0</v>
      </c>
      <c r="I543" s="25">
        <v>479.36</v>
      </c>
      <c r="J543" s="25">
        <v>0</v>
      </c>
      <c r="K543" s="25">
        <v>479.36</v>
      </c>
    </row>
    <row r="544" spans="1:11" ht="15" customHeight="1" x14ac:dyDescent="0.3">
      <c r="A544" s="25">
        <v>543</v>
      </c>
      <c r="B544" s="25">
        <v>1421</v>
      </c>
      <c r="C544" s="31">
        <v>42350.060543981497</v>
      </c>
      <c r="D544" s="25">
        <v>300</v>
      </c>
      <c r="E544" s="25">
        <v>17</v>
      </c>
      <c r="F544" s="25">
        <v>10</v>
      </c>
      <c r="G544" s="25">
        <v>327</v>
      </c>
      <c r="H544" s="25">
        <v>1497</v>
      </c>
      <c r="I544" s="25">
        <v>127.33</v>
      </c>
      <c r="J544" s="25">
        <v>81.2</v>
      </c>
      <c r="K544" s="25">
        <v>1705.53</v>
      </c>
    </row>
    <row r="545" spans="1:11" ht="15" customHeight="1" x14ac:dyDescent="0.3">
      <c r="A545" s="25">
        <v>544</v>
      </c>
      <c r="B545" s="25">
        <v>1421</v>
      </c>
      <c r="C545" s="31">
        <v>42379.936296296299</v>
      </c>
      <c r="D545" s="25">
        <v>305</v>
      </c>
      <c r="E545" s="25">
        <v>31</v>
      </c>
      <c r="F545" s="25">
        <v>38</v>
      </c>
      <c r="G545" s="25">
        <v>374</v>
      </c>
      <c r="H545" s="25">
        <v>1521.95</v>
      </c>
      <c r="I545" s="25">
        <v>232.19</v>
      </c>
      <c r="J545" s="25">
        <v>308.56</v>
      </c>
      <c r="K545" s="25">
        <v>2062.6999999999998</v>
      </c>
    </row>
    <row r="546" spans="1:11" ht="15" customHeight="1" x14ac:dyDescent="0.3">
      <c r="A546" s="25">
        <v>545</v>
      </c>
      <c r="B546" s="25">
        <v>1421</v>
      </c>
      <c r="C546" s="31">
        <v>42409.831805555601</v>
      </c>
      <c r="D546" s="25">
        <v>172</v>
      </c>
      <c r="E546" s="25">
        <v>30</v>
      </c>
      <c r="F546" s="25">
        <v>28</v>
      </c>
      <c r="G546" s="25">
        <v>230</v>
      </c>
      <c r="H546" s="25">
        <v>858.28</v>
      </c>
      <c r="I546" s="25">
        <v>224.7</v>
      </c>
      <c r="J546" s="25">
        <v>227.36</v>
      </c>
      <c r="K546" s="25">
        <v>1310.3399999999999</v>
      </c>
    </row>
    <row r="547" spans="1:11" ht="15" customHeight="1" x14ac:dyDescent="0.3">
      <c r="A547" s="25">
        <v>546</v>
      </c>
      <c r="B547" s="25">
        <v>1421</v>
      </c>
      <c r="C547" s="31">
        <v>42439.214062500003</v>
      </c>
      <c r="D547" s="25">
        <v>297</v>
      </c>
      <c r="E547" s="25">
        <v>23</v>
      </c>
      <c r="F547" s="25">
        <v>10</v>
      </c>
      <c r="G547" s="25">
        <v>330</v>
      </c>
      <c r="H547" s="25">
        <v>1482.03</v>
      </c>
      <c r="I547" s="25">
        <v>172.27</v>
      </c>
      <c r="J547" s="25">
        <v>81.2</v>
      </c>
      <c r="K547" s="25">
        <v>1735.5</v>
      </c>
    </row>
    <row r="548" spans="1:11" ht="15" customHeight="1" x14ac:dyDescent="0.3">
      <c r="A548" s="25">
        <v>547</v>
      </c>
      <c r="B548" s="25">
        <v>1421</v>
      </c>
      <c r="C548" s="31">
        <v>42468.967905092599</v>
      </c>
      <c r="D548" s="25">
        <v>342</v>
      </c>
      <c r="E548" s="25">
        <v>51</v>
      </c>
      <c r="F548" s="25">
        <v>18</v>
      </c>
      <c r="G548" s="25">
        <v>411</v>
      </c>
      <c r="H548" s="25">
        <v>1706.58</v>
      </c>
      <c r="I548" s="25">
        <v>381.99</v>
      </c>
      <c r="J548" s="25">
        <v>146.16</v>
      </c>
      <c r="K548" s="25">
        <v>2234.73</v>
      </c>
    </row>
    <row r="549" spans="1:11" ht="15" customHeight="1" x14ac:dyDescent="0.3">
      <c r="A549" s="25">
        <v>548</v>
      </c>
      <c r="B549" s="25">
        <v>1421</v>
      </c>
      <c r="C549" s="31">
        <v>42497.6987731482</v>
      </c>
      <c r="D549" s="25">
        <v>289</v>
      </c>
      <c r="E549" s="25">
        <v>32</v>
      </c>
      <c r="F549" s="25">
        <v>21</v>
      </c>
      <c r="G549" s="25">
        <v>342</v>
      </c>
      <c r="H549" s="25">
        <v>1442.11</v>
      </c>
      <c r="I549" s="25">
        <v>239.68</v>
      </c>
      <c r="J549" s="25">
        <v>170.52</v>
      </c>
      <c r="K549" s="25">
        <v>1852.31</v>
      </c>
    </row>
    <row r="550" spans="1:11" ht="15" customHeight="1" x14ac:dyDescent="0.3">
      <c r="A550" s="25">
        <v>549</v>
      </c>
      <c r="B550" s="25">
        <v>1421</v>
      </c>
      <c r="C550" s="31">
        <v>42527.498240740701</v>
      </c>
      <c r="D550" s="25">
        <v>240</v>
      </c>
      <c r="E550" s="25">
        <v>32</v>
      </c>
      <c r="F550" s="25">
        <v>0</v>
      </c>
      <c r="G550" s="25">
        <v>272</v>
      </c>
      <c r="H550" s="25">
        <v>1197.5999999999999</v>
      </c>
      <c r="I550" s="25">
        <v>239.68</v>
      </c>
      <c r="J550" s="25">
        <v>0</v>
      </c>
      <c r="K550" s="25">
        <v>1437.28</v>
      </c>
    </row>
    <row r="551" spans="1:11" ht="15" customHeight="1" x14ac:dyDescent="0.3">
      <c r="A551" s="25">
        <v>550</v>
      </c>
      <c r="B551" s="25">
        <v>1421</v>
      </c>
      <c r="C551" s="31">
        <v>42556.014629629601</v>
      </c>
      <c r="D551" s="25">
        <v>310</v>
      </c>
      <c r="E551" s="25">
        <v>33</v>
      </c>
      <c r="F551" s="25">
        <v>47</v>
      </c>
      <c r="G551" s="25">
        <v>390</v>
      </c>
      <c r="H551" s="25">
        <v>1546.9</v>
      </c>
      <c r="I551" s="25">
        <v>247.17</v>
      </c>
      <c r="J551" s="25">
        <v>381.64</v>
      </c>
      <c r="K551" s="25">
        <v>2175.71</v>
      </c>
    </row>
    <row r="552" spans="1:11" ht="15" customHeight="1" x14ac:dyDescent="0.3">
      <c r="A552" s="25">
        <v>551</v>
      </c>
      <c r="B552" s="25">
        <v>1421</v>
      </c>
      <c r="C552" s="31">
        <v>42585.807534722197</v>
      </c>
      <c r="D552" s="25">
        <v>296</v>
      </c>
      <c r="E552" s="25">
        <v>57</v>
      </c>
      <c r="F552" s="25">
        <v>28</v>
      </c>
      <c r="G552" s="25">
        <v>381</v>
      </c>
      <c r="H552" s="25">
        <v>1477.04</v>
      </c>
      <c r="I552" s="25">
        <v>426.93</v>
      </c>
      <c r="J552" s="25">
        <v>227.36</v>
      </c>
      <c r="K552" s="25">
        <v>2131.33</v>
      </c>
    </row>
    <row r="553" spans="1:11" ht="15" customHeight="1" x14ac:dyDescent="0.3">
      <c r="A553" s="25">
        <v>552</v>
      </c>
      <c r="B553" s="25">
        <v>1421</v>
      </c>
      <c r="C553" s="31">
        <v>42615.891284722202</v>
      </c>
      <c r="D553" s="25">
        <v>318</v>
      </c>
      <c r="E553" s="25">
        <v>15</v>
      </c>
      <c r="F553" s="25">
        <v>28</v>
      </c>
      <c r="G553" s="25">
        <v>361</v>
      </c>
      <c r="H553" s="25">
        <v>1586.82</v>
      </c>
      <c r="I553" s="25">
        <v>112.35</v>
      </c>
      <c r="J553" s="25">
        <v>227.36</v>
      </c>
      <c r="K553" s="25">
        <v>1926.53</v>
      </c>
    </row>
    <row r="554" spans="1:11" ht="15" customHeight="1" x14ac:dyDescent="0.3">
      <c r="A554" s="25">
        <v>553</v>
      </c>
      <c r="B554" s="25">
        <v>1421</v>
      </c>
      <c r="C554" s="31">
        <v>42645.111504629604</v>
      </c>
      <c r="D554" s="25">
        <v>299</v>
      </c>
      <c r="E554" s="25">
        <v>2</v>
      </c>
      <c r="F554" s="25">
        <v>0</v>
      </c>
      <c r="G554" s="25">
        <v>301</v>
      </c>
      <c r="H554" s="25">
        <v>1492.01</v>
      </c>
      <c r="I554" s="25">
        <v>14.98</v>
      </c>
      <c r="J554" s="25">
        <v>0</v>
      </c>
      <c r="K554" s="25">
        <v>1506.99</v>
      </c>
    </row>
    <row r="555" spans="1:11" ht="15" customHeight="1" x14ac:dyDescent="0.3">
      <c r="A555" s="25">
        <v>554</v>
      </c>
      <c r="B555" s="25">
        <v>1421</v>
      </c>
      <c r="C555" s="31">
        <v>42675.400266203702</v>
      </c>
      <c r="D555" s="25">
        <v>294</v>
      </c>
      <c r="E555" s="25">
        <v>25</v>
      </c>
      <c r="F555" s="25">
        <v>29</v>
      </c>
      <c r="G555" s="25">
        <v>348</v>
      </c>
      <c r="H555" s="25">
        <v>1467.06</v>
      </c>
      <c r="I555" s="25">
        <v>187.25</v>
      </c>
      <c r="J555" s="25">
        <v>235.48</v>
      </c>
      <c r="K555" s="25">
        <v>1889.79</v>
      </c>
    </row>
    <row r="556" spans="1:11" ht="15" customHeight="1" x14ac:dyDescent="0.3">
      <c r="A556" s="25">
        <v>555</v>
      </c>
      <c r="B556" s="25">
        <v>1421</v>
      </c>
      <c r="C556" s="31">
        <v>42705.905185185198</v>
      </c>
      <c r="D556" s="25">
        <v>338</v>
      </c>
      <c r="E556" s="25">
        <v>31</v>
      </c>
      <c r="F556" s="25">
        <v>19</v>
      </c>
      <c r="G556" s="25">
        <v>388</v>
      </c>
      <c r="H556" s="25">
        <v>1686.62</v>
      </c>
      <c r="I556" s="25">
        <v>232.19</v>
      </c>
      <c r="J556" s="25">
        <v>154.28</v>
      </c>
      <c r="K556" s="25">
        <v>2073.09</v>
      </c>
    </row>
    <row r="557" spans="1:11" ht="15" customHeight="1" x14ac:dyDescent="0.3">
      <c r="A557" s="25">
        <v>556</v>
      </c>
      <c r="B557" s="25">
        <v>1421</v>
      </c>
      <c r="C557" s="31">
        <v>42735.898101851897</v>
      </c>
      <c r="D557" s="25">
        <v>365</v>
      </c>
      <c r="E557" s="25">
        <v>27</v>
      </c>
      <c r="F557" s="25">
        <v>0</v>
      </c>
      <c r="G557" s="25">
        <v>392</v>
      </c>
      <c r="H557" s="25">
        <v>1821.35</v>
      </c>
      <c r="I557" s="25">
        <v>202.23</v>
      </c>
      <c r="J557" s="25">
        <v>0</v>
      </c>
      <c r="K557" s="25">
        <v>2023.58</v>
      </c>
    </row>
    <row r="558" spans="1:11" ht="15" customHeight="1" x14ac:dyDescent="0.3">
      <c r="A558" s="25">
        <v>557</v>
      </c>
      <c r="B558" s="25">
        <v>1431</v>
      </c>
      <c r="C558" s="31">
        <v>42457.474953703699</v>
      </c>
      <c r="D558" s="25">
        <v>106</v>
      </c>
      <c r="E558" s="25">
        <v>28</v>
      </c>
      <c r="F558" s="25">
        <v>19</v>
      </c>
      <c r="G558" s="25">
        <v>153</v>
      </c>
      <c r="H558" s="25">
        <v>528.94000000000005</v>
      </c>
      <c r="I558" s="25">
        <v>209.72</v>
      </c>
      <c r="J558" s="25">
        <v>154.28</v>
      </c>
      <c r="K558" s="25">
        <v>892.94</v>
      </c>
    </row>
    <row r="559" spans="1:11" ht="15" customHeight="1" x14ac:dyDescent="0.3">
      <c r="A559" s="25">
        <v>558</v>
      </c>
      <c r="B559" s="25">
        <v>1431</v>
      </c>
      <c r="C559" s="31">
        <v>42487.240312499998</v>
      </c>
      <c r="D559" s="25">
        <v>105</v>
      </c>
      <c r="E559" s="25">
        <v>30</v>
      </c>
      <c r="F559" s="25">
        <v>25</v>
      </c>
      <c r="G559" s="25">
        <v>160</v>
      </c>
      <c r="H559" s="25">
        <v>523.95000000000005</v>
      </c>
      <c r="I559" s="25">
        <v>224.7</v>
      </c>
      <c r="J559" s="25">
        <v>203</v>
      </c>
      <c r="K559" s="25">
        <v>951.65</v>
      </c>
    </row>
    <row r="560" spans="1:11" ht="15" customHeight="1" x14ac:dyDescent="0.3">
      <c r="A560" s="25">
        <v>559</v>
      </c>
      <c r="B560" s="25">
        <v>1431</v>
      </c>
      <c r="C560" s="31">
        <v>42516.590798611098</v>
      </c>
      <c r="D560" s="25">
        <v>99</v>
      </c>
      <c r="E560" s="25">
        <v>37</v>
      </c>
      <c r="F560" s="25">
        <v>0</v>
      </c>
      <c r="G560" s="25">
        <v>136</v>
      </c>
      <c r="H560" s="25">
        <v>494.01</v>
      </c>
      <c r="I560" s="25">
        <v>277.13</v>
      </c>
      <c r="J560" s="25">
        <v>0</v>
      </c>
      <c r="K560" s="25">
        <v>771.14</v>
      </c>
    </row>
    <row r="561" spans="1:11" ht="15" customHeight="1" x14ac:dyDescent="0.3">
      <c r="A561" s="25">
        <v>560</v>
      </c>
      <c r="B561" s="25">
        <v>1431</v>
      </c>
      <c r="C561" s="31">
        <v>42546.4275694444</v>
      </c>
      <c r="D561" s="25">
        <v>264</v>
      </c>
      <c r="E561" s="25">
        <v>42</v>
      </c>
      <c r="F561" s="25">
        <v>0</v>
      </c>
      <c r="G561" s="25">
        <v>306</v>
      </c>
      <c r="H561" s="25">
        <v>1317.36</v>
      </c>
      <c r="I561" s="25">
        <v>314.58</v>
      </c>
      <c r="J561" s="25">
        <v>0</v>
      </c>
      <c r="K561" s="25">
        <v>1631.94</v>
      </c>
    </row>
    <row r="562" spans="1:11" ht="15" customHeight="1" x14ac:dyDescent="0.3">
      <c r="A562" s="25">
        <v>561</v>
      </c>
      <c r="B562" s="25">
        <v>1441</v>
      </c>
      <c r="C562" s="31">
        <v>41636.538078703699</v>
      </c>
      <c r="D562" s="25">
        <v>317</v>
      </c>
      <c r="E562" s="25">
        <v>30</v>
      </c>
      <c r="F562" s="25">
        <v>5</v>
      </c>
      <c r="G562" s="25">
        <v>352</v>
      </c>
      <c r="H562" s="25">
        <v>1581.83</v>
      </c>
      <c r="I562" s="25">
        <v>224.7</v>
      </c>
      <c r="J562" s="25">
        <v>40.6</v>
      </c>
      <c r="K562" s="25">
        <v>1847.13</v>
      </c>
    </row>
    <row r="563" spans="1:11" ht="15" customHeight="1" x14ac:dyDescent="0.3">
      <c r="A563" s="25">
        <v>562</v>
      </c>
      <c r="B563" s="25">
        <v>1441</v>
      </c>
      <c r="C563" s="31">
        <v>41666.5793865741</v>
      </c>
      <c r="D563" s="25">
        <v>297</v>
      </c>
      <c r="E563" s="25">
        <v>21</v>
      </c>
      <c r="F563" s="25">
        <v>44</v>
      </c>
      <c r="G563" s="25">
        <v>362</v>
      </c>
      <c r="H563" s="25">
        <v>1482.03</v>
      </c>
      <c r="I563" s="25">
        <v>157.29</v>
      </c>
      <c r="J563" s="25">
        <v>357.28</v>
      </c>
      <c r="K563" s="25">
        <v>1996.6</v>
      </c>
    </row>
    <row r="564" spans="1:11" ht="15" customHeight="1" x14ac:dyDescent="0.3">
      <c r="A564" s="25">
        <v>563</v>
      </c>
      <c r="B564" s="25">
        <v>1441</v>
      </c>
      <c r="C564" s="31">
        <v>41695.89875</v>
      </c>
      <c r="D564" s="25">
        <v>345</v>
      </c>
      <c r="E564" s="25">
        <v>34</v>
      </c>
      <c r="F564" s="25">
        <v>26</v>
      </c>
      <c r="G564" s="25">
        <v>405</v>
      </c>
      <c r="H564" s="25">
        <v>1721.55</v>
      </c>
      <c r="I564" s="25">
        <v>254.66</v>
      </c>
      <c r="J564" s="25">
        <v>211.12</v>
      </c>
      <c r="K564" s="25">
        <v>2187.33</v>
      </c>
    </row>
    <row r="565" spans="1:11" ht="15" customHeight="1" x14ac:dyDescent="0.3">
      <c r="A565" s="25">
        <v>564</v>
      </c>
      <c r="B565" s="25">
        <v>1441</v>
      </c>
      <c r="C565" s="31">
        <v>41725.6319097222</v>
      </c>
      <c r="D565" s="25">
        <v>284</v>
      </c>
      <c r="E565" s="25">
        <v>0</v>
      </c>
      <c r="F565" s="25">
        <v>17</v>
      </c>
      <c r="G565" s="25">
        <v>301</v>
      </c>
      <c r="H565" s="25">
        <v>1417.16</v>
      </c>
      <c r="I565" s="25">
        <v>0</v>
      </c>
      <c r="J565" s="25">
        <v>138.04</v>
      </c>
      <c r="K565" s="25">
        <v>1555.2</v>
      </c>
    </row>
    <row r="566" spans="1:11" ht="15" customHeight="1" x14ac:dyDescent="0.3">
      <c r="A566" s="25">
        <v>565</v>
      </c>
      <c r="B566" s="25">
        <v>1441</v>
      </c>
      <c r="C566" s="31">
        <v>41755.708275463003</v>
      </c>
      <c r="D566" s="25">
        <v>293</v>
      </c>
      <c r="E566" s="25">
        <v>25</v>
      </c>
      <c r="F566" s="25">
        <v>60</v>
      </c>
      <c r="G566" s="25">
        <v>378</v>
      </c>
      <c r="H566" s="25">
        <v>1462.07</v>
      </c>
      <c r="I566" s="25">
        <v>187.25</v>
      </c>
      <c r="J566" s="25">
        <v>487.2</v>
      </c>
      <c r="K566" s="25">
        <v>2136.52</v>
      </c>
    </row>
    <row r="567" spans="1:11" ht="15" customHeight="1" x14ac:dyDescent="0.3">
      <c r="A567" s="25">
        <v>566</v>
      </c>
      <c r="B567" s="25">
        <v>1441</v>
      </c>
      <c r="C567" s="31">
        <v>41784.044571759303</v>
      </c>
      <c r="D567" s="25">
        <v>409</v>
      </c>
      <c r="E567" s="25">
        <v>0</v>
      </c>
      <c r="F567" s="25">
        <v>27</v>
      </c>
      <c r="G567" s="25">
        <v>436</v>
      </c>
      <c r="H567" s="25">
        <v>2040.91</v>
      </c>
      <c r="I567" s="25">
        <v>0</v>
      </c>
      <c r="J567" s="25">
        <v>219.24</v>
      </c>
      <c r="K567" s="25">
        <v>2260.15</v>
      </c>
    </row>
    <row r="568" spans="1:11" ht="15" customHeight="1" x14ac:dyDescent="0.3">
      <c r="A568" s="25">
        <v>567</v>
      </c>
      <c r="B568" s="25">
        <v>1441</v>
      </c>
      <c r="C568" s="31">
        <v>41813.412118055603</v>
      </c>
      <c r="D568" s="25">
        <v>295</v>
      </c>
      <c r="E568" s="25">
        <v>37</v>
      </c>
      <c r="F568" s="25">
        <v>22</v>
      </c>
      <c r="G568" s="25">
        <v>354</v>
      </c>
      <c r="H568" s="25">
        <v>1472.05</v>
      </c>
      <c r="I568" s="25">
        <v>277.13</v>
      </c>
      <c r="J568" s="25">
        <v>178.64</v>
      </c>
      <c r="K568" s="25">
        <v>1927.82</v>
      </c>
    </row>
    <row r="569" spans="1:11" ht="15" customHeight="1" x14ac:dyDescent="0.3">
      <c r="A569" s="25">
        <v>568</v>
      </c>
      <c r="B569" s="25">
        <v>1441</v>
      </c>
      <c r="C569" s="31">
        <v>41842.932418981502</v>
      </c>
      <c r="D569" s="25">
        <v>307</v>
      </c>
      <c r="E569" s="25">
        <v>26</v>
      </c>
      <c r="F569" s="25">
        <v>24</v>
      </c>
      <c r="G569" s="25">
        <v>357</v>
      </c>
      <c r="H569" s="25">
        <v>1531.93</v>
      </c>
      <c r="I569" s="25">
        <v>194.74</v>
      </c>
      <c r="J569" s="25">
        <v>194.88</v>
      </c>
      <c r="K569" s="25">
        <v>1921.55</v>
      </c>
    </row>
    <row r="570" spans="1:11" ht="15" customHeight="1" x14ac:dyDescent="0.3">
      <c r="A570" s="25">
        <v>569</v>
      </c>
      <c r="B570" s="25">
        <v>1441</v>
      </c>
      <c r="C570" s="31">
        <v>41872.563078703701</v>
      </c>
      <c r="D570" s="25">
        <v>297</v>
      </c>
      <c r="E570" s="25">
        <v>19</v>
      </c>
      <c r="F570" s="25">
        <v>8</v>
      </c>
      <c r="G570" s="25">
        <v>324</v>
      </c>
      <c r="H570" s="25">
        <v>1482.03</v>
      </c>
      <c r="I570" s="25">
        <v>142.31</v>
      </c>
      <c r="J570" s="25">
        <v>64.959999999999994</v>
      </c>
      <c r="K570" s="25">
        <v>1689.3</v>
      </c>
    </row>
    <row r="571" spans="1:11" ht="15" customHeight="1" x14ac:dyDescent="0.3">
      <c r="A571" s="25">
        <v>570</v>
      </c>
      <c r="B571" s="25">
        <v>1441</v>
      </c>
      <c r="C571" s="31">
        <v>41901.088692129597</v>
      </c>
      <c r="D571" s="25">
        <v>297</v>
      </c>
      <c r="E571" s="25">
        <v>27</v>
      </c>
      <c r="F571" s="25">
        <v>26</v>
      </c>
      <c r="G571" s="25">
        <v>350</v>
      </c>
      <c r="H571" s="25">
        <v>1482.03</v>
      </c>
      <c r="I571" s="25">
        <v>202.23</v>
      </c>
      <c r="J571" s="25">
        <v>211.12</v>
      </c>
      <c r="K571" s="25">
        <v>1895.38</v>
      </c>
    </row>
    <row r="572" spans="1:11" ht="15" customHeight="1" x14ac:dyDescent="0.3">
      <c r="A572" s="25">
        <v>571</v>
      </c>
      <c r="B572" s="25">
        <v>1441</v>
      </c>
      <c r="C572" s="31">
        <v>41930.039571759298</v>
      </c>
      <c r="D572" s="25">
        <v>301</v>
      </c>
      <c r="E572" s="25">
        <v>29</v>
      </c>
      <c r="F572" s="25">
        <v>18</v>
      </c>
      <c r="G572" s="25">
        <v>348</v>
      </c>
      <c r="H572" s="25">
        <v>1501.99</v>
      </c>
      <c r="I572" s="25">
        <v>217.21</v>
      </c>
      <c r="J572" s="25">
        <v>146.16</v>
      </c>
      <c r="K572" s="25">
        <v>1865.36</v>
      </c>
    </row>
    <row r="573" spans="1:11" ht="15" customHeight="1" x14ac:dyDescent="0.3">
      <c r="A573" s="25">
        <v>572</v>
      </c>
      <c r="B573" s="25">
        <v>1441</v>
      </c>
      <c r="C573" s="31">
        <v>41959.366620370398</v>
      </c>
      <c r="D573" s="25">
        <v>303</v>
      </c>
      <c r="E573" s="25">
        <v>0</v>
      </c>
      <c r="F573" s="25">
        <v>4</v>
      </c>
      <c r="G573" s="25">
        <v>307</v>
      </c>
      <c r="H573" s="25">
        <v>1511.97</v>
      </c>
      <c r="I573" s="25">
        <v>0</v>
      </c>
      <c r="J573" s="25">
        <v>32.479999999999997</v>
      </c>
      <c r="K573" s="25">
        <v>1544.45</v>
      </c>
    </row>
    <row r="574" spans="1:11" ht="15" customHeight="1" x14ac:dyDescent="0.3">
      <c r="A574" s="25">
        <v>573</v>
      </c>
      <c r="B574" s="25">
        <v>1441</v>
      </c>
      <c r="C574" s="31">
        <v>41989.793310185203</v>
      </c>
      <c r="D574" s="25">
        <v>375</v>
      </c>
      <c r="E574" s="25">
        <v>40</v>
      </c>
      <c r="F574" s="25">
        <v>19</v>
      </c>
      <c r="G574" s="25">
        <v>434</v>
      </c>
      <c r="H574" s="25">
        <v>1871.25</v>
      </c>
      <c r="I574" s="25">
        <v>299.60000000000002</v>
      </c>
      <c r="J574" s="25">
        <v>154.28</v>
      </c>
      <c r="K574" s="25">
        <v>2325.13</v>
      </c>
    </row>
    <row r="575" spans="1:11" ht="15" customHeight="1" x14ac:dyDescent="0.3">
      <c r="A575" s="25">
        <v>574</v>
      </c>
      <c r="B575" s="25">
        <v>1441</v>
      </c>
      <c r="C575" s="31">
        <v>42019.214849536998</v>
      </c>
      <c r="D575" s="25">
        <v>279</v>
      </c>
      <c r="E575" s="25">
        <v>29</v>
      </c>
      <c r="F575" s="25">
        <v>42</v>
      </c>
      <c r="G575" s="25">
        <v>350</v>
      </c>
      <c r="H575" s="25">
        <v>1392.21</v>
      </c>
      <c r="I575" s="25">
        <v>217.21</v>
      </c>
      <c r="J575" s="25">
        <v>341.04</v>
      </c>
      <c r="K575" s="25">
        <v>1950.46</v>
      </c>
    </row>
    <row r="576" spans="1:11" ht="15" customHeight="1" x14ac:dyDescent="0.3">
      <c r="A576" s="25">
        <v>575</v>
      </c>
      <c r="B576" s="25">
        <v>1441</v>
      </c>
      <c r="C576" s="31">
        <v>42048.202071759297</v>
      </c>
      <c r="D576" s="25">
        <v>312</v>
      </c>
      <c r="E576" s="25">
        <v>39</v>
      </c>
      <c r="F576" s="25">
        <v>0</v>
      </c>
      <c r="G576" s="25">
        <v>351</v>
      </c>
      <c r="H576" s="25">
        <v>1556.88</v>
      </c>
      <c r="I576" s="25">
        <v>292.11</v>
      </c>
      <c r="J576" s="25">
        <v>0</v>
      </c>
      <c r="K576" s="25">
        <v>1848.99</v>
      </c>
    </row>
    <row r="577" spans="1:11" ht="15" customHeight="1" x14ac:dyDescent="0.3">
      <c r="A577" s="25">
        <v>576</v>
      </c>
      <c r="B577" s="25">
        <v>1441</v>
      </c>
      <c r="C577" s="31">
        <v>42077.2112037037</v>
      </c>
      <c r="D577" s="25">
        <v>297</v>
      </c>
      <c r="E577" s="25">
        <v>0</v>
      </c>
      <c r="F577" s="25">
        <v>21</v>
      </c>
      <c r="G577" s="25">
        <v>318</v>
      </c>
      <c r="H577" s="25">
        <v>1482.03</v>
      </c>
      <c r="I577" s="25">
        <v>0</v>
      </c>
      <c r="J577" s="25">
        <v>170.52</v>
      </c>
      <c r="K577" s="25">
        <v>1652.55</v>
      </c>
    </row>
    <row r="578" spans="1:11" ht="15" customHeight="1" x14ac:dyDescent="0.3">
      <c r="A578" s="25">
        <v>577</v>
      </c>
      <c r="B578" s="25">
        <v>1441</v>
      </c>
      <c r="C578" s="31">
        <v>42107.302905092598</v>
      </c>
      <c r="D578" s="25">
        <v>280</v>
      </c>
      <c r="E578" s="25">
        <v>9</v>
      </c>
      <c r="F578" s="25">
        <v>27</v>
      </c>
      <c r="G578" s="25">
        <v>316</v>
      </c>
      <c r="H578" s="25">
        <v>1397.2</v>
      </c>
      <c r="I578" s="25">
        <v>67.41</v>
      </c>
      <c r="J578" s="25">
        <v>219.24</v>
      </c>
      <c r="K578" s="25">
        <v>1683.85</v>
      </c>
    </row>
    <row r="579" spans="1:11" ht="15" customHeight="1" x14ac:dyDescent="0.3">
      <c r="A579" s="25">
        <v>578</v>
      </c>
      <c r="B579" s="25">
        <v>1441</v>
      </c>
      <c r="C579" s="31">
        <v>42136.085706018501</v>
      </c>
      <c r="D579" s="25">
        <v>200</v>
      </c>
      <c r="E579" s="25">
        <v>29</v>
      </c>
      <c r="F579" s="25">
        <v>26</v>
      </c>
      <c r="G579" s="25">
        <v>255</v>
      </c>
      <c r="H579" s="25">
        <v>998</v>
      </c>
      <c r="I579" s="25">
        <v>217.21</v>
      </c>
      <c r="J579" s="25">
        <v>211.12</v>
      </c>
      <c r="K579" s="25">
        <v>1426.33</v>
      </c>
    </row>
    <row r="580" spans="1:11" ht="15" customHeight="1" x14ac:dyDescent="0.3">
      <c r="A580" s="25">
        <v>579</v>
      </c>
      <c r="B580" s="25">
        <v>1441</v>
      </c>
      <c r="C580" s="31">
        <v>42165.083402777796</v>
      </c>
      <c r="D580" s="25">
        <v>189</v>
      </c>
      <c r="E580" s="25">
        <v>222</v>
      </c>
      <c r="F580" s="25">
        <v>11</v>
      </c>
      <c r="G580" s="25">
        <v>422</v>
      </c>
      <c r="H580" s="25">
        <v>943.11</v>
      </c>
      <c r="I580" s="25">
        <v>1662.78</v>
      </c>
      <c r="J580" s="25">
        <v>89.32</v>
      </c>
      <c r="K580" s="25">
        <v>2695.21</v>
      </c>
    </row>
    <row r="581" spans="1:11" ht="15" customHeight="1" x14ac:dyDescent="0.3">
      <c r="A581" s="25">
        <v>580</v>
      </c>
      <c r="B581" s="25">
        <v>1441</v>
      </c>
      <c r="C581" s="31">
        <v>42194.677314814799</v>
      </c>
      <c r="D581" s="25">
        <v>304</v>
      </c>
      <c r="E581" s="25">
        <v>11</v>
      </c>
      <c r="F581" s="25">
        <v>18</v>
      </c>
      <c r="G581" s="25">
        <v>333</v>
      </c>
      <c r="H581" s="25">
        <v>1516.96</v>
      </c>
      <c r="I581" s="25">
        <v>82.39</v>
      </c>
      <c r="J581" s="25">
        <v>146.16</v>
      </c>
      <c r="K581" s="25">
        <v>1745.51</v>
      </c>
    </row>
    <row r="582" spans="1:11" ht="15" customHeight="1" x14ac:dyDescent="0.3">
      <c r="A582" s="25">
        <v>581</v>
      </c>
      <c r="B582" s="25">
        <v>1441</v>
      </c>
      <c r="C582" s="31">
        <v>42224.772523148204</v>
      </c>
      <c r="D582" s="25">
        <v>297</v>
      </c>
      <c r="E582" s="25">
        <v>0</v>
      </c>
      <c r="F582" s="25">
        <v>24</v>
      </c>
      <c r="G582" s="25">
        <v>321</v>
      </c>
      <c r="H582" s="25">
        <v>1482.03</v>
      </c>
      <c r="I582" s="25">
        <v>0</v>
      </c>
      <c r="J582" s="25">
        <v>194.88</v>
      </c>
      <c r="K582" s="25">
        <v>1676.91</v>
      </c>
    </row>
    <row r="583" spans="1:11" ht="15" customHeight="1" x14ac:dyDescent="0.3">
      <c r="A583" s="25">
        <v>582</v>
      </c>
      <c r="B583" s="25">
        <v>1441</v>
      </c>
      <c r="C583" s="31">
        <v>42253.753692129598</v>
      </c>
      <c r="D583" s="25">
        <v>394</v>
      </c>
      <c r="E583" s="25">
        <v>21</v>
      </c>
      <c r="F583" s="25">
        <v>0</v>
      </c>
      <c r="G583" s="25">
        <v>415</v>
      </c>
      <c r="H583" s="25">
        <v>1966.06</v>
      </c>
      <c r="I583" s="25">
        <v>157.29</v>
      </c>
      <c r="J583" s="25">
        <v>0</v>
      </c>
      <c r="K583" s="25">
        <v>2123.35</v>
      </c>
    </row>
    <row r="584" spans="1:11" ht="15" customHeight="1" x14ac:dyDescent="0.3">
      <c r="A584" s="25">
        <v>583</v>
      </c>
      <c r="B584" s="25">
        <v>1441</v>
      </c>
      <c r="C584" s="31">
        <v>42283.361111111102</v>
      </c>
      <c r="D584" s="25">
        <v>407</v>
      </c>
      <c r="E584" s="25">
        <v>34</v>
      </c>
      <c r="F584" s="25">
        <v>12</v>
      </c>
      <c r="G584" s="25">
        <v>453</v>
      </c>
      <c r="H584" s="25">
        <v>2030.93</v>
      </c>
      <c r="I584" s="25">
        <v>254.66</v>
      </c>
      <c r="J584" s="25">
        <v>97.44</v>
      </c>
      <c r="K584" s="25">
        <v>2383.0300000000002</v>
      </c>
    </row>
    <row r="585" spans="1:11" ht="15" customHeight="1" x14ac:dyDescent="0.3">
      <c r="A585" s="25">
        <v>584</v>
      </c>
      <c r="B585" s="25">
        <v>1441</v>
      </c>
      <c r="C585" s="31">
        <v>42312.362326388902</v>
      </c>
      <c r="D585" s="25">
        <v>294</v>
      </c>
      <c r="E585" s="25">
        <v>27</v>
      </c>
      <c r="F585" s="25">
        <v>39</v>
      </c>
      <c r="G585" s="25">
        <v>360</v>
      </c>
      <c r="H585" s="25">
        <v>1467.06</v>
      </c>
      <c r="I585" s="25">
        <v>202.23</v>
      </c>
      <c r="J585" s="25">
        <v>316.68</v>
      </c>
      <c r="K585" s="25">
        <v>1985.97</v>
      </c>
    </row>
    <row r="586" spans="1:11" ht="15" customHeight="1" x14ac:dyDescent="0.3">
      <c r="A586" s="25">
        <v>585</v>
      </c>
      <c r="B586" s="25">
        <v>1441</v>
      </c>
      <c r="C586" s="31">
        <v>42342.829004629602</v>
      </c>
      <c r="D586" s="25">
        <v>295</v>
      </c>
      <c r="E586" s="25">
        <v>62</v>
      </c>
      <c r="F586" s="25">
        <v>22</v>
      </c>
      <c r="G586" s="25">
        <v>379</v>
      </c>
      <c r="H586" s="25">
        <v>1472.05</v>
      </c>
      <c r="I586" s="25">
        <v>464.38</v>
      </c>
      <c r="J586" s="25">
        <v>178.64</v>
      </c>
      <c r="K586" s="25">
        <v>2115.0700000000002</v>
      </c>
    </row>
    <row r="587" spans="1:11" ht="15" customHeight="1" x14ac:dyDescent="0.3">
      <c r="A587" s="25">
        <v>586</v>
      </c>
      <c r="B587" s="25">
        <v>1441</v>
      </c>
      <c r="C587" s="31">
        <v>42372.777569444399</v>
      </c>
      <c r="D587" s="25">
        <v>306</v>
      </c>
      <c r="E587" s="25">
        <v>40</v>
      </c>
      <c r="F587" s="25">
        <v>53</v>
      </c>
      <c r="G587" s="25">
        <v>399</v>
      </c>
      <c r="H587" s="25">
        <v>1526.94</v>
      </c>
      <c r="I587" s="25">
        <v>299.60000000000002</v>
      </c>
      <c r="J587" s="25">
        <v>430.36</v>
      </c>
      <c r="K587" s="25">
        <v>2256.9</v>
      </c>
    </row>
    <row r="588" spans="1:11" ht="15" customHeight="1" x14ac:dyDescent="0.3">
      <c r="A588" s="25">
        <v>587</v>
      </c>
      <c r="B588" s="25">
        <v>1441</v>
      </c>
      <c r="C588" s="31">
        <v>42401.9780902778</v>
      </c>
      <c r="D588" s="25">
        <v>294</v>
      </c>
      <c r="E588" s="25">
        <v>20</v>
      </c>
      <c r="F588" s="25">
        <v>49</v>
      </c>
      <c r="G588" s="25">
        <v>363</v>
      </c>
      <c r="H588" s="25">
        <v>1467.06</v>
      </c>
      <c r="I588" s="25">
        <v>149.80000000000001</v>
      </c>
      <c r="J588" s="25">
        <v>397.88</v>
      </c>
      <c r="K588" s="25">
        <v>2014.74</v>
      </c>
    </row>
    <row r="589" spans="1:11" ht="15" customHeight="1" x14ac:dyDescent="0.3">
      <c r="A589" s="25">
        <v>588</v>
      </c>
      <c r="B589" s="25">
        <v>1441</v>
      </c>
      <c r="C589" s="31">
        <v>42431.134560185201</v>
      </c>
      <c r="D589" s="25">
        <v>309</v>
      </c>
      <c r="E589" s="25">
        <v>23</v>
      </c>
      <c r="F589" s="25">
        <v>7</v>
      </c>
      <c r="G589" s="25">
        <v>339</v>
      </c>
      <c r="H589" s="25">
        <v>1541.91</v>
      </c>
      <c r="I589" s="25">
        <v>172.27</v>
      </c>
      <c r="J589" s="25">
        <v>56.84</v>
      </c>
      <c r="K589" s="25">
        <v>1771.02</v>
      </c>
    </row>
    <row r="590" spans="1:11" ht="15" customHeight="1" x14ac:dyDescent="0.3">
      <c r="A590" s="25">
        <v>589</v>
      </c>
      <c r="B590" s="25">
        <v>1441</v>
      </c>
      <c r="C590" s="31">
        <v>42461.667754629598</v>
      </c>
      <c r="D590" s="25">
        <v>317</v>
      </c>
      <c r="E590" s="25">
        <v>38</v>
      </c>
      <c r="F590" s="25">
        <v>1</v>
      </c>
      <c r="G590" s="25">
        <v>356</v>
      </c>
      <c r="H590" s="25">
        <v>1581.83</v>
      </c>
      <c r="I590" s="25">
        <v>284.62</v>
      </c>
      <c r="J590" s="25">
        <v>8.1199999999999992</v>
      </c>
      <c r="K590" s="25">
        <v>1874.57</v>
      </c>
    </row>
    <row r="591" spans="1:11" ht="15" customHeight="1" x14ac:dyDescent="0.3">
      <c r="A591" s="25">
        <v>590</v>
      </c>
      <c r="B591" s="25">
        <v>1441</v>
      </c>
      <c r="C591" s="31">
        <v>42491.550208333298</v>
      </c>
      <c r="D591" s="25">
        <v>291</v>
      </c>
      <c r="E591" s="25">
        <v>31</v>
      </c>
      <c r="F591" s="25">
        <v>16</v>
      </c>
      <c r="G591" s="25">
        <v>338</v>
      </c>
      <c r="H591" s="25">
        <v>1452.09</v>
      </c>
      <c r="I591" s="25">
        <v>232.19</v>
      </c>
      <c r="J591" s="25">
        <v>129.91999999999999</v>
      </c>
      <c r="K591" s="25">
        <v>1814.2</v>
      </c>
    </row>
    <row r="592" spans="1:11" ht="15" customHeight="1" x14ac:dyDescent="0.3">
      <c r="A592" s="25">
        <v>591</v>
      </c>
      <c r="B592" s="25">
        <v>1441</v>
      </c>
      <c r="C592" s="31">
        <v>42521.834895833301</v>
      </c>
      <c r="D592" s="25">
        <v>308</v>
      </c>
      <c r="E592" s="25">
        <v>17</v>
      </c>
      <c r="F592" s="25">
        <v>91</v>
      </c>
      <c r="G592" s="25">
        <v>416</v>
      </c>
      <c r="H592" s="25">
        <v>1536.92</v>
      </c>
      <c r="I592" s="25">
        <v>127.33</v>
      </c>
      <c r="J592" s="25">
        <v>738.92</v>
      </c>
      <c r="K592" s="25">
        <v>2403.17</v>
      </c>
    </row>
    <row r="593" spans="1:11" ht="15" customHeight="1" x14ac:dyDescent="0.3">
      <c r="A593" s="25">
        <v>592</v>
      </c>
      <c r="B593" s="25">
        <v>1441</v>
      </c>
      <c r="C593" s="31">
        <v>42550.078333333302</v>
      </c>
      <c r="D593" s="25">
        <v>310</v>
      </c>
      <c r="E593" s="25">
        <v>20</v>
      </c>
      <c r="F593" s="25">
        <v>62</v>
      </c>
      <c r="G593" s="25">
        <v>392</v>
      </c>
      <c r="H593" s="25">
        <v>1546.9</v>
      </c>
      <c r="I593" s="25">
        <v>149.80000000000001</v>
      </c>
      <c r="J593" s="25">
        <v>503.44</v>
      </c>
      <c r="K593" s="25">
        <v>2200.14</v>
      </c>
    </row>
    <row r="594" spans="1:11" ht="15" customHeight="1" x14ac:dyDescent="0.3">
      <c r="A594" s="25">
        <v>593</v>
      </c>
      <c r="B594" s="25">
        <v>1441</v>
      </c>
      <c r="C594" s="31">
        <v>42580.359537037002</v>
      </c>
      <c r="D594" s="25">
        <v>286</v>
      </c>
      <c r="E594" s="25">
        <v>23</v>
      </c>
      <c r="F594" s="25">
        <v>20</v>
      </c>
      <c r="G594" s="25">
        <v>329</v>
      </c>
      <c r="H594" s="25">
        <v>1427.14</v>
      </c>
      <c r="I594" s="25">
        <v>172.27</v>
      </c>
      <c r="J594" s="25">
        <v>162.4</v>
      </c>
      <c r="K594" s="25">
        <v>1761.81</v>
      </c>
    </row>
    <row r="595" spans="1:11" ht="15" customHeight="1" x14ac:dyDescent="0.3">
      <c r="A595" s="25">
        <v>594</v>
      </c>
      <c r="B595" s="25">
        <v>1441</v>
      </c>
      <c r="C595" s="31">
        <v>42610.463969907403</v>
      </c>
      <c r="D595" s="25">
        <v>302</v>
      </c>
      <c r="E595" s="25">
        <v>23</v>
      </c>
      <c r="F595" s="25">
        <v>48</v>
      </c>
      <c r="G595" s="25">
        <v>373</v>
      </c>
      <c r="H595" s="25">
        <v>1506.98</v>
      </c>
      <c r="I595" s="25">
        <v>172.27</v>
      </c>
      <c r="J595" s="25">
        <v>389.76</v>
      </c>
      <c r="K595" s="25">
        <v>2069.0100000000002</v>
      </c>
    </row>
    <row r="596" spans="1:11" ht="15" customHeight="1" x14ac:dyDescent="0.3">
      <c r="A596" s="25">
        <v>595</v>
      </c>
      <c r="B596" s="25">
        <v>1441</v>
      </c>
      <c r="C596" s="31">
        <v>42641.012847222199</v>
      </c>
      <c r="D596" s="25">
        <v>294</v>
      </c>
      <c r="E596" s="25">
        <v>63</v>
      </c>
      <c r="F596" s="25">
        <v>14</v>
      </c>
      <c r="G596" s="25">
        <v>371</v>
      </c>
      <c r="H596" s="25">
        <v>1467.06</v>
      </c>
      <c r="I596" s="25">
        <v>471.87</v>
      </c>
      <c r="J596" s="25">
        <v>113.68</v>
      </c>
      <c r="K596" s="25">
        <v>2052.61</v>
      </c>
    </row>
    <row r="597" spans="1:11" ht="15" customHeight="1" x14ac:dyDescent="0.3">
      <c r="A597" s="25">
        <v>596</v>
      </c>
      <c r="B597" s="25">
        <v>1451</v>
      </c>
      <c r="C597" s="31">
        <v>41763.420023148101</v>
      </c>
      <c r="D597" s="25">
        <v>419</v>
      </c>
      <c r="E597" s="25">
        <v>29</v>
      </c>
      <c r="F597" s="25">
        <v>0</v>
      </c>
      <c r="G597" s="25">
        <v>448</v>
      </c>
      <c r="H597" s="25">
        <v>2090.81</v>
      </c>
      <c r="I597" s="25">
        <v>217.21</v>
      </c>
      <c r="J597" s="25">
        <v>0</v>
      </c>
      <c r="K597" s="25">
        <v>2308.02</v>
      </c>
    </row>
    <row r="598" spans="1:11" ht="15" customHeight="1" x14ac:dyDescent="0.3">
      <c r="A598" s="25">
        <v>597</v>
      </c>
      <c r="B598" s="25">
        <v>1451</v>
      </c>
      <c r="C598" s="31">
        <v>41793.561979166698</v>
      </c>
      <c r="D598" s="25">
        <v>293</v>
      </c>
      <c r="E598" s="25">
        <v>44</v>
      </c>
      <c r="F598" s="25">
        <v>0</v>
      </c>
      <c r="G598" s="25">
        <v>337</v>
      </c>
      <c r="H598" s="25">
        <v>1462.07</v>
      </c>
      <c r="I598" s="25">
        <v>329.56</v>
      </c>
      <c r="J598" s="25">
        <v>0</v>
      </c>
      <c r="K598" s="25">
        <v>1791.63</v>
      </c>
    </row>
    <row r="599" spans="1:11" ht="15" customHeight="1" x14ac:dyDescent="0.3">
      <c r="A599" s="25">
        <v>598</v>
      </c>
      <c r="B599" s="25">
        <v>1451</v>
      </c>
      <c r="C599" s="31">
        <v>41822.387326388904</v>
      </c>
      <c r="D599" s="25">
        <v>294</v>
      </c>
      <c r="E599" s="25">
        <v>85</v>
      </c>
      <c r="F599" s="25">
        <v>163</v>
      </c>
      <c r="G599" s="25">
        <v>542</v>
      </c>
      <c r="H599" s="25">
        <v>1467.06</v>
      </c>
      <c r="I599" s="25">
        <v>636.65</v>
      </c>
      <c r="J599" s="25">
        <v>1323.56</v>
      </c>
      <c r="K599" s="25">
        <v>3427.27</v>
      </c>
    </row>
    <row r="600" spans="1:11" ht="15" customHeight="1" x14ac:dyDescent="0.3">
      <c r="A600" s="25">
        <v>599</v>
      </c>
      <c r="B600" s="25">
        <v>1451</v>
      </c>
      <c r="C600" s="31">
        <v>41852.110219907401</v>
      </c>
      <c r="D600" s="25">
        <v>268</v>
      </c>
      <c r="E600" s="25">
        <v>26</v>
      </c>
      <c r="F600" s="25">
        <v>31</v>
      </c>
      <c r="G600" s="25">
        <v>325</v>
      </c>
      <c r="H600" s="25">
        <v>1337.32</v>
      </c>
      <c r="I600" s="25">
        <v>194.74</v>
      </c>
      <c r="J600" s="25">
        <v>251.72</v>
      </c>
      <c r="K600" s="25">
        <v>1783.78</v>
      </c>
    </row>
    <row r="601" spans="1:11" ht="15" customHeight="1" x14ac:dyDescent="0.3">
      <c r="A601" s="25">
        <v>600</v>
      </c>
      <c r="B601" s="25">
        <v>1451</v>
      </c>
      <c r="C601" s="31">
        <v>41882.688923611102</v>
      </c>
      <c r="D601" s="25">
        <v>320</v>
      </c>
      <c r="E601" s="25">
        <v>32</v>
      </c>
      <c r="F601" s="25">
        <v>20</v>
      </c>
      <c r="G601" s="25">
        <v>372</v>
      </c>
      <c r="H601" s="25">
        <v>1596.8</v>
      </c>
      <c r="I601" s="25">
        <v>239.68</v>
      </c>
      <c r="J601" s="25">
        <v>162.4</v>
      </c>
      <c r="K601" s="25">
        <v>1998.88</v>
      </c>
    </row>
    <row r="602" spans="1:11" ht="15" customHeight="1" x14ac:dyDescent="0.3">
      <c r="A602" s="25">
        <v>601</v>
      </c>
      <c r="B602" s="25">
        <v>1451</v>
      </c>
      <c r="C602" s="31">
        <v>41912.404432870397</v>
      </c>
      <c r="D602" s="25">
        <v>304</v>
      </c>
      <c r="E602" s="25">
        <v>55</v>
      </c>
      <c r="F602" s="25">
        <v>0</v>
      </c>
      <c r="G602" s="25">
        <v>359</v>
      </c>
      <c r="H602" s="25">
        <v>1516.96</v>
      </c>
      <c r="I602" s="25">
        <v>411.95</v>
      </c>
      <c r="J602" s="25">
        <v>0</v>
      </c>
      <c r="K602" s="25">
        <v>1928.91</v>
      </c>
    </row>
    <row r="603" spans="1:11" ht="15" customHeight="1" x14ac:dyDescent="0.3">
      <c r="A603" s="25">
        <v>602</v>
      </c>
      <c r="B603" s="25">
        <v>1451</v>
      </c>
      <c r="C603" s="31">
        <v>41942.588645833297</v>
      </c>
      <c r="D603" s="25">
        <v>304</v>
      </c>
      <c r="E603" s="25">
        <v>5</v>
      </c>
      <c r="F603" s="25">
        <v>31</v>
      </c>
      <c r="G603" s="25">
        <v>340</v>
      </c>
      <c r="H603" s="25">
        <v>1516.96</v>
      </c>
      <c r="I603" s="25">
        <v>37.450000000000003</v>
      </c>
      <c r="J603" s="25">
        <v>251.72</v>
      </c>
      <c r="K603" s="25">
        <v>1806.13</v>
      </c>
    </row>
    <row r="604" spans="1:11" ht="15" customHeight="1" x14ac:dyDescent="0.3">
      <c r="A604" s="25">
        <v>603</v>
      </c>
      <c r="B604" s="25">
        <v>1451</v>
      </c>
      <c r="C604" s="31">
        <v>41973.004293981503</v>
      </c>
      <c r="D604" s="25">
        <v>300</v>
      </c>
      <c r="E604" s="25">
        <v>9</v>
      </c>
      <c r="F604" s="25">
        <v>26</v>
      </c>
      <c r="G604" s="25">
        <v>335</v>
      </c>
      <c r="H604" s="25">
        <v>1497</v>
      </c>
      <c r="I604" s="25">
        <v>67.41</v>
      </c>
      <c r="J604" s="25">
        <v>211.12</v>
      </c>
      <c r="K604" s="25">
        <v>1775.53</v>
      </c>
    </row>
    <row r="605" spans="1:11" ht="15" customHeight="1" x14ac:dyDescent="0.3">
      <c r="A605" s="25">
        <v>604</v>
      </c>
      <c r="B605" s="25">
        <v>1451</v>
      </c>
      <c r="C605" s="31">
        <v>42002.326678240701</v>
      </c>
      <c r="D605" s="25">
        <v>412</v>
      </c>
      <c r="E605" s="25">
        <v>0</v>
      </c>
      <c r="F605" s="25">
        <v>0</v>
      </c>
      <c r="G605" s="25">
        <v>412</v>
      </c>
      <c r="H605" s="25">
        <v>2055.88</v>
      </c>
      <c r="I605" s="25">
        <v>0</v>
      </c>
      <c r="J605" s="25">
        <v>0</v>
      </c>
      <c r="K605" s="25">
        <v>2055.88</v>
      </c>
    </row>
    <row r="606" spans="1:11" ht="15" customHeight="1" x14ac:dyDescent="0.3">
      <c r="A606" s="25">
        <v>605</v>
      </c>
      <c r="B606" s="25">
        <v>1451</v>
      </c>
      <c r="C606" s="31">
        <v>42032.331701388903</v>
      </c>
      <c r="D606" s="25">
        <v>273</v>
      </c>
      <c r="E606" s="25">
        <v>12</v>
      </c>
      <c r="F606" s="25">
        <v>21</v>
      </c>
      <c r="G606" s="25">
        <v>306</v>
      </c>
      <c r="H606" s="25">
        <v>1362.27</v>
      </c>
      <c r="I606" s="25">
        <v>89.88</v>
      </c>
      <c r="J606" s="25">
        <v>170.52</v>
      </c>
      <c r="K606" s="25">
        <v>1622.67</v>
      </c>
    </row>
    <row r="607" spans="1:11" ht="15" customHeight="1" x14ac:dyDescent="0.3">
      <c r="A607" s="25">
        <v>606</v>
      </c>
      <c r="B607" s="25">
        <v>1451</v>
      </c>
      <c r="C607" s="31">
        <v>42061.257303240702</v>
      </c>
      <c r="D607" s="25">
        <v>302</v>
      </c>
      <c r="E607" s="25">
        <v>25</v>
      </c>
      <c r="F607" s="25">
        <v>14</v>
      </c>
      <c r="G607" s="25">
        <v>341</v>
      </c>
      <c r="H607" s="25">
        <v>1506.98</v>
      </c>
      <c r="I607" s="25">
        <v>187.25</v>
      </c>
      <c r="J607" s="25">
        <v>113.68</v>
      </c>
      <c r="K607" s="25">
        <v>1807.91</v>
      </c>
    </row>
    <row r="608" spans="1:11" ht="15" customHeight="1" x14ac:dyDescent="0.3">
      <c r="A608" s="25">
        <v>607</v>
      </c>
      <c r="B608" s="25">
        <v>1451</v>
      </c>
      <c r="C608" s="31">
        <v>42090.165856481501</v>
      </c>
      <c r="D608" s="25">
        <v>346</v>
      </c>
      <c r="E608" s="25">
        <v>35</v>
      </c>
      <c r="F608" s="25">
        <v>0</v>
      </c>
      <c r="G608" s="25">
        <v>381</v>
      </c>
      <c r="H608" s="25">
        <v>1726.54</v>
      </c>
      <c r="I608" s="25">
        <v>262.14999999999998</v>
      </c>
      <c r="J608" s="25">
        <v>0</v>
      </c>
      <c r="K608" s="25">
        <v>1988.69</v>
      </c>
    </row>
    <row r="609" spans="1:11" ht="15" customHeight="1" x14ac:dyDescent="0.3">
      <c r="A609" s="25">
        <v>608</v>
      </c>
      <c r="B609" s="25">
        <v>1451</v>
      </c>
      <c r="C609" s="31">
        <v>42120.472488425898</v>
      </c>
      <c r="D609" s="25">
        <v>304</v>
      </c>
      <c r="E609" s="25">
        <v>29</v>
      </c>
      <c r="F609" s="25">
        <v>30</v>
      </c>
      <c r="G609" s="25">
        <v>363</v>
      </c>
      <c r="H609" s="25">
        <v>1516.96</v>
      </c>
      <c r="I609" s="25">
        <v>217.21</v>
      </c>
      <c r="J609" s="25">
        <v>243.6</v>
      </c>
      <c r="K609" s="25">
        <v>1977.77</v>
      </c>
    </row>
    <row r="610" spans="1:11" ht="15" customHeight="1" x14ac:dyDescent="0.3">
      <c r="A610" s="25">
        <v>609</v>
      </c>
      <c r="B610" s="25">
        <v>1451</v>
      </c>
      <c r="C610" s="31">
        <v>42149.437534722201</v>
      </c>
      <c r="D610" s="25">
        <v>288</v>
      </c>
      <c r="E610" s="25">
        <v>36</v>
      </c>
      <c r="F610" s="25">
        <v>31</v>
      </c>
      <c r="G610" s="25">
        <v>355</v>
      </c>
      <c r="H610" s="25">
        <v>1437.12</v>
      </c>
      <c r="I610" s="25">
        <v>269.64</v>
      </c>
      <c r="J610" s="25">
        <v>251.72</v>
      </c>
      <c r="K610" s="25">
        <v>1958.48</v>
      </c>
    </row>
    <row r="611" spans="1:11" ht="15" customHeight="1" x14ac:dyDescent="0.3">
      <c r="A611" s="25">
        <v>610</v>
      </c>
      <c r="B611" s="25">
        <v>1451</v>
      </c>
      <c r="C611" s="31">
        <v>42179.747812499998</v>
      </c>
      <c r="D611" s="25">
        <v>311</v>
      </c>
      <c r="E611" s="25">
        <v>58</v>
      </c>
      <c r="F611" s="25">
        <v>56</v>
      </c>
      <c r="G611" s="25">
        <v>425</v>
      </c>
      <c r="H611" s="25">
        <v>1551.89</v>
      </c>
      <c r="I611" s="25">
        <v>434.42</v>
      </c>
      <c r="J611" s="25">
        <v>454.72</v>
      </c>
      <c r="K611" s="25">
        <v>2441.0300000000002</v>
      </c>
    </row>
    <row r="612" spans="1:11" ht="15" customHeight="1" x14ac:dyDescent="0.3">
      <c r="A612" s="25">
        <v>611</v>
      </c>
      <c r="B612" s="25">
        <v>1451</v>
      </c>
      <c r="C612" s="31">
        <v>42210.001898148199</v>
      </c>
      <c r="D612" s="25">
        <v>507</v>
      </c>
      <c r="E612" s="25">
        <v>39</v>
      </c>
      <c r="F612" s="25">
        <v>566</v>
      </c>
      <c r="G612" s="25">
        <v>1112</v>
      </c>
      <c r="H612" s="25">
        <v>2529.9299999999998</v>
      </c>
      <c r="I612" s="25">
        <v>292.11</v>
      </c>
      <c r="J612" s="25">
        <v>4595.92</v>
      </c>
      <c r="K612" s="25">
        <v>7417.96</v>
      </c>
    </row>
    <row r="613" spans="1:11" ht="15" customHeight="1" x14ac:dyDescent="0.3">
      <c r="A613" s="25">
        <v>612</v>
      </c>
      <c r="B613" s="25">
        <v>1451</v>
      </c>
      <c r="C613" s="31">
        <v>42239.543020833298</v>
      </c>
      <c r="D613" s="25">
        <v>303</v>
      </c>
      <c r="E613" s="25">
        <v>0</v>
      </c>
      <c r="F613" s="25">
        <v>0</v>
      </c>
      <c r="G613" s="25">
        <v>303</v>
      </c>
      <c r="H613" s="25">
        <v>1511.97</v>
      </c>
      <c r="I613" s="25">
        <v>0</v>
      </c>
      <c r="J613" s="25">
        <v>0</v>
      </c>
      <c r="K613" s="25">
        <v>1511.97</v>
      </c>
    </row>
    <row r="614" spans="1:11" ht="15" customHeight="1" x14ac:dyDescent="0.3">
      <c r="A614" s="25">
        <v>613</v>
      </c>
      <c r="B614" s="25">
        <v>1451</v>
      </c>
      <c r="C614" s="31">
        <v>42268.513425925899</v>
      </c>
      <c r="D614" s="25">
        <v>301</v>
      </c>
      <c r="E614" s="25">
        <v>35</v>
      </c>
      <c r="F614" s="25">
        <v>0</v>
      </c>
      <c r="G614" s="25">
        <v>336</v>
      </c>
      <c r="H614" s="25">
        <v>1501.99</v>
      </c>
      <c r="I614" s="25">
        <v>262.14999999999998</v>
      </c>
      <c r="J614" s="25">
        <v>0</v>
      </c>
      <c r="K614" s="25">
        <v>1764.14</v>
      </c>
    </row>
    <row r="615" spans="1:11" ht="15" customHeight="1" x14ac:dyDescent="0.3">
      <c r="A615" s="25">
        <v>614</v>
      </c>
      <c r="B615" s="25">
        <v>1451</v>
      </c>
      <c r="C615" s="31">
        <v>42297.394652777803</v>
      </c>
      <c r="D615" s="25">
        <v>305</v>
      </c>
      <c r="E615" s="25">
        <v>44</v>
      </c>
      <c r="F615" s="25">
        <v>0</v>
      </c>
      <c r="G615" s="25">
        <v>349</v>
      </c>
      <c r="H615" s="25">
        <v>1521.95</v>
      </c>
      <c r="I615" s="25">
        <v>329.56</v>
      </c>
      <c r="J615" s="25">
        <v>0</v>
      </c>
      <c r="K615" s="25">
        <v>1851.51</v>
      </c>
    </row>
    <row r="616" spans="1:11" ht="15" customHeight="1" x14ac:dyDescent="0.3">
      <c r="A616" s="25">
        <v>615</v>
      </c>
      <c r="B616" s="25">
        <v>1451</v>
      </c>
      <c r="C616" s="31">
        <v>42326.086875000001</v>
      </c>
      <c r="D616" s="25">
        <v>318</v>
      </c>
      <c r="E616" s="25">
        <v>38</v>
      </c>
      <c r="F616" s="25">
        <v>32</v>
      </c>
      <c r="G616" s="25">
        <v>388</v>
      </c>
      <c r="H616" s="25">
        <v>1586.82</v>
      </c>
      <c r="I616" s="25">
        <v>284.62</v>
      </c>
      <c r="J616" s="25">
        <v>259.83999999999997</v>
      </c>
      <c r="K616" s="25">
        <v>2131.2800000000002</v>
      </c>
    </row>
    <row r="617" spans="1:11" ht="15" customHeight="1" x14ac:dyDescent="0.3">
      <c r="A617" s="25">
        <v>616</v>
      </c>
      <c r="B617" s="25">
        <v>1451</v>
      </c>
      <c r="C617" s="31">
        <v>42355.832800925898</v>
      </c>
      <c r="D617" s="25">
        <v>306</v>
      </c>
      <c r="E617" s="25">
        <v>25</v>
      </c>
      <c r="F617" s="25">
        <v>7</v>
      </c>
      <c r="G617" s="25">
        <v>338</v>
      </c>
      <c r="H617" s="25">
        <v>1526.94</v>
      </c>
      <c r="I617" s="25">
        <v>187.25</v>
      </c>
      <c r="J617" s="25">
        <v>56.84</v>
      </c>
      <c r="K617" s="25">
        <v>1771.03</v>
      </c>
    </row>
    <row r="618" spans="1:11" ht="15" customHeight="1" x14ac:dyDescent="0.3">
      <c r="A618" s="25">
        <v>617</v>
      </c>
      <c r="B618" s="25">
        <v>1451</v>
      </c>
      <c r="C618" s="31">
        <v>42384.060717592598</v>
      </c>
      <c r="D618" s="25">
        <v>309</v>
      </c>
      <c r="E618" s="25">
        <v>28</v>
      </c>
      <c r="F618" s="25">
        <v>37</v>
      </c>
      <c r="G618" s="25">
        <v>374</v>
      </c>
      <c r="H618" s="25">
        <v>1541.91</v>
      </c>
      <c r="I618" s="25">
        <v>209.72</v>
      </c>
      <c r="J618" s="25">
        <v>300.44</v>
      </c>
      <c r="K618" s="25">
        <v>2052.0700000000002</v>
      </c>
    </row>
    <row r="619" spans="1:11" ht="15" customHeight="1" x14ac:dyDescent="0.3">
      <c r="A619" s="25">
        <v>618</v>
      </c>
      <c r="B619" s="25">
        <v>1451</v>
      </c>
      <c r="C619" s="31">
        <v>42413.367789351898</v>
      </c>
      <c r="D619" s="25">
        <v>295</v>
      </c>
      <c r="E619" s="25">
        <v>37</v>
      </c>
      <c r="F619" s="25">
        <v>13</v>
      </c>
      <c r="G619" s="25">
        <v>345</v>
      </c>
      <c r="H619" s="25">
        <v>1472.05</v>
      </c>
      <c r="I619" s="25">
        <v>277.13</v>
      </c>
      <c r="J619" s="25">
        <v>105.56</v>
      </c>
      <c r="K619" s="25">
        <v>1854.74</v>
      </c>
    </row>
    <row r="620" spans="1:11" ht="15" customHeight="1" x14ac:dyDescent="0.3">
      <c r="A620" s="25">
        <v>619</v>
      </c>
      <c r="B620" s="25">
        <v>1451</v>
      </c>
      <c r="C620" s="31">
        <v>42443.780995370398</v>
      </c>
      <c r="D620" s="25">
        <v>295</v>
      </c>
      <c r="E620" s="25">
        <v>19</v>
      </c>
      <c r="F620" s="25">
        <v>20</v>
      </c>
      <c r="G620" s="25">
        <v>334</v>
      </c>
      <c r="H620" s="25">
        <v>1472.05</v>
      </c>
      <c r="I620" s="25">
        <v>142.31</v>
      </c>
      <c r="J620" s="25">
        <v>162.4</v>
      </c>
      <c r="K620" s="25">
        <v>1776.76</v>
      </c>
    </row>
    <row r="621" spans="1:11" ht="15" customHeight="1" x14ac:dyDescent="0.3">
      <c r="A621" s="25">
        <v>620</v>
      </c>
      <c r="B621" s="25">
        <v>1451</v>
      </c>
      <c r="C621" s="31">
        <v>42472.683298611097</v>
      </c>
      <c r="D621" s="25">
        <v>296</v>
      </c>
      <c r="E621" s="25">
        <v>4</v>
      </c>
      <c r="F621" s="25">
        <v>27</v>
      </c>
      <c r="G621" s="25">
        <v>327</v>
      </c>
      <c r="H621" s="25">
        <v>1477.04</v>
      </c>
      <c r="I621" s="25">
        <v>29.96</v>
      </c>
      <c r="J621" s="25">
        <v>219.24</v>
      </c>
      <c r="K621" s="25">
        <v>1726.24</v>
      </c>
    </row>
    <row r="622" spans="1:11" ht="15" customHeight="1" x14ac:dyDescent="0.3">
      <c r="A622" s="25">
        <v>621</v>
      </c>
      <c r="B622" s="25">
        <v>1451</v>
      </c>
      <c r="C622" s="31">
        <v>42501.790439814802</v>
      </c>
      <c r="D622" s="25">
        <v>290</v>
      </c>
      <c r="E622" s="25">
        <v>43</v>
      </c>
      <c r="F622" s="25">
        <v>11</v>
      </c>
      <c r="G622" s="25">
        <v>344</v>
      </c>
      <c r="H622" s="25">
        <v>1447.1</v>
      </c>
      <c r="I622" s="25">
        <v>322.07</v>
      </c>
      <c r="J622" s="25">
        <v>89.32</v>
      </c>
      <c r="K622" s="25">
        <v>1858.49</v>
      </c>
    </row>
    <row r="623" spans="1:11" ht="15" customHeight="1" x14ac:dyDescent="0.3">
      <c r="A623" s="25">
        <v>622</v>
      </c>
      <c r="B623" s="25">
        <v>1451</v>
      </c>
      <c r="C623" s="31">
        <v>42531.545474537001</v>
      </c>
      <c r="D623" s="25">
        <v>285</v>
      </c>
      <c r="E623" s="25">
        <v>46</v>
      </c>
      <c r="F623" s="25">
        <v>33</v>
      </c>
      <c r="G623" s="25">
        <v>364</v>
      </c>
      <c r="H623" s="25">
        <v>1422.15</v>
      </c>
      <c r="I623" s="25">
        <v>344.54</v>
      </c>
      <c r="J623" s="25">
        <v>267.95999999999998</v>
      </c>
      <c r="K623" s="25">
        <v>2034.65</v>
      </c>
    </row>
    <row r="624" spans="1:11" ht="15" customHeight="1" x14ac:dyDescent="0.3">
      <c r="A624" s="25">
        <v>623</v>
      </c>
      <c r="B624" s="25">
        <v>1451</v>
      </c>
      <c r="C624" s="31">
        <v>42561.461145833302</v>
      </c>
      <c r="D624" s="25">
        <v>291</v>
      </c>
      <c r="E624" s="25">
        <v>197</v>
      </c>
      <c r="F624" s="25">
        <v>29</v>
      </c>
      <c r="G624" s="25">
        <v>517</v>
      </c>
      <c r="H624" s="25">
        <v>1452.09</v>
      </c>
      <c r="I624" s="25">
        <v>1475.53</v>
      </c>
      <c r="J624" s="25">
        <v>235.48</v>
      </c>
      <c r="K624" s="25">
        <v>3163.1</v>
      </c>
    </row>
    <row r="625" spans="1:11" ht="15" customHeight="1" x14ac:dyDescent="0.3">
      <c r="A625" s="25">
        <v>624</v>
      </c>
      <c r="B625" s="25">
        <v>1451</v>
      </c>
      <c r="C625" s="31">
        <v>42591.175891203697</v>
      </c>
      <c r="D625" s="25">
        <v>301</v>
      </c>
      <c r="E625" s="25">
        <v>37</v>
      </c>
      <c r="F625" s="25">
        <v>0</v>
      </c>
      <c r="G625" s="25">
        <v>338</v>
      </c>
      <c r="H625" s="25">
        <v>1501.99</v>
      </c>
      <c r="I625" s="25">
        <v>277.13</v>
      </c>
      <c r="J625" s="25">
        <v>0</v>
      </c>
      <c r="K625" s="25">
        <v>1779.12</v>
      </c>
    </row>
    <row r="626" spans="1:11" ht="15" customHeight="1" x14ac:dyDescent="0.3">
      <c r="A626" s="25">
        <v>625</v>
      </c>
      <c r="B626" s="25">
        <v>1451</v>
      </c>
      <c r="C626" s="31">
        <v>42621.188657407401</v>
      </c>
      <c r="D626" s="25">
        <v>352</v>
      </c>
      <c r="E626" s="25">
        <v>15</v>
      </c>
      <c r="F626" s="25">
        <v>0</v>
      </c>
      <c r="G626" s="25">
        <v>367</v>
      </c>
      <c r="H626" s="25">
        <v>1756.48</v>
      </c>
      <c r="I626" s="25">
        <v>112.35</v>
      </c>
      <c r="J626" s="25">
        <v>0</v>
      </c>
      <c r="K626" s="25">
        <v>1868.83</v>
      </c>
    </row>
    <row r="627" spans="1:11" ht="15" customHeight="1" x14ac:dyDescent="0.3">
      <c r="A627" s="25">
        <v>626</v>
      </c>
      <c r="B627" s="25">
        <v>1451</v>
      </c>
      <c r="C627" s="31">
        <v>42651.609432870398</v>
      </c>
      <c r="D627" s="25">
        <v>287</v>
      </c>
      <c r="E627" s="25">
        <v>0</v>
      </c>
      <c r="F627" s="25">
        <v>19</v>
      </c>
      <c r="G627" s="25">
        <v>306</v>
      </c>
      <c r="H627" s="25">
        <v>1432.13</v>
      </c>
      <c r="I627" s="25">
        <v>0</v>
      </c>
      <c r="J627" s="25">
        <v>154.28</v>
      </c>
      <c r="K627" s="25">
        <v>1586.41</v>
      </c>
    </row>
    <row r="628" spans="1:11" ht="15" customHeight="1" x14ac:dyDescent="0.3">
      <c r="A628" s="25">
        <v>627</v>
      </c>
      <c r="B628" s="25">
        <v>1451</v>
      </c>
      <c r="C628" s="31">
        <v>42681.1579166667</v>
      </c>
      <c r="D628" s="25">
        <v>288</v>
      </c>
      <c r="E628" s="25">
        <v>34</v>
      </c>
      <c r="F628" s="25">
        <v>5</v>
      </c>
      <c r="G628" s="25">
        <v>327</v>
      </c>
      <c r="H628" s="25">
        <v>1437.12</v>
      </c>
      <c r="I628" s="25">
        <v>254.66</v>
      </c>
      <c r="J628" s="25">
        <v>40.6</v>
      </c>
      <c r="K628" s="25">
        <v>1732.38</v>
      </c>
    </row>
    <row r="629" spans="1:11" ht="15" customHeight="1" x14ac:dyDescent="0.3">
      <c r="A629" s="25">
        <v>628</v>
      </c>
      <c r="B629" s="25">
        <v>1451</v>
      </c>
      <c r="C629" s="31">
        <v>42710.002557870401</v>
      </c>
      <c r="D629" s="25">
        <v>296</v>
      </c>
      <c r="E629" s="25">
        <v>26</v>
      </c>
      <c r="F629" s="25">
        <v>15</v>
      </c>
      <c r="G629" s="25">
        <v>337</v>
      </c>
      <c r="H629" s="25">
        <v>1477.04</v>
      </c>
      <c r="I629" s="25">
        <v>194.74</v>
      </c>
      <c r="J629" s="25">
        <v>121.8</v>
      </c>
      <c r="K629" s="25">
        <v>1793.58</v>
      </c>
    </row>
    <row r="630" spans="1:11" ht="15" customHeight="1" x14ac:dyDescent="0.3">
      <c r="A630" s="25">
        <v>629</v>
      </c>
      <c r="B630" s="25">
        <v>1461</v>
      </c>
      <c r="C630" s="31">
        <v>42350.063472222202</v>
      </c>
      <c r="D630" s="25">
        <v>501</v>
      </c>
      <c r="E630" s="25">
        <v>0</v>
      </c>
      <c r="F630" s="25">
        <v>10</v>
      </c>
      <c r="G630" s="25">
        <v>511</v>
      </c>
      <c r="H630" s="25">
        <v>2499.9899999999998</v>
      </c>
      <c r="I630" s="25">
        <v>0</v>
      </c>
      <c r="J630" s="25">
        <v>81.2</v>
      </c>
      <c r="K630" s="25">
        <v>2581.19</v>
      </c>
    </row>
    <row r="631" spans="1:11" ht="15" customHeight="1" x14ac:dyDescent="0.3">
      <c r="A631" s="25">
        <v>630</v>
      </c>
      <c r="B631" s="25">
        <v>1461</v>
      </c>
      <c r="C631" s="31">
        <v>42379.827604166698</v>
      </c>
      <c r="D631" s="25">
        <v>512</v>
      </c>
      <c r="E631" s="25">
        <v>3</v>
      </c>
      <c r="F631" s="25">
        <v>0</v>
      </c>
      <c r="G631" s="25">
        <v>515</v>
      </c>
      <c r="H631" s="25">
        <v>2554.88</v>
      </c>
      <c r="I631" s="25">
        <v>22.47</v>
      </c>
      <c r="J631" s="25">
        <v>0</v>
      </c>
      <c r="K631" s="25">
        <v>2577.35</v>
      </c>
    </row>
    <row r="632" spans="1:11" ht="15" customHeight="1" x14ac:dyDescent="0.3">
      <c r="A632" s="25">
        <v>631</v>
      </c>
      <c r="B632" s="25">
        <v>1461</v>
      </c>
      <c r="C632" s="31">
        <v>42409.905624999999</v>
      </c>
      <c r="D632" s="25">
        <v>501</v>
      </c>
      <c r="E632" s="25">
        <v>14</v>
      </c>
      <c r="F632" s="25">
        <v>0</v>
      </c>
      <c r="G632" s="25">
        <v>515</v>
      </c>
      <c r="H632" s="25">
        <v>2499.9899999999998</v>
      </c>
      <c r="I632" s="25">
        <v>104.86</v>
      </c>
      <c r="J632" s="25">
        <v>0</v>
      </c>
      <c r="K632" s="25">
        <v>2604.85</v>
      </c>
    </row>
    <row r="633" spans="1:11" ht="15" customHeight="1" x14ac:dyDescent="0.3">
      <c r="A633" s="25">
        <v>632</v>
      </c>
      <c r="B633" s="25">
        <v>1461</v>
      </c>
      <c r="C633" s="31">
        <v>42439.200416666703</v>
      </c>
      <c r="D633" s="25">
        <v>525</v>
      </c>
      <c r="E633" s="25">
        <v>0</v>
      </c>
      <c r="F633" s="25">
        <v>310</v>
      </c>
      <c r="G633" s="25">
        <v>835</v>
      </c>
      <c r="H633" s="25">
        <v>2619.75</v>
      </c>
      <c r="I633" s="25">
        <v>0</v>
      </c>
      <c r="J633" s="25">
        <v>2517.1999999999998</v>
      </c>
      <c r="K633" s="25">
        <v>5136.95</v>
      </c>
    </row>
    <row r="634" spans="1:11" ht="15" customHeight="1" x14ac:dyDescent="0.3">
      <c r="A634" s="25">
        <v>633</v>
      </c>
      <c r="B634" s="25">
        <v>1461</v>
      </c>
      <c r="C634" s="31">
        <v>42468.2250347222</v>
      </c>
      <c r="D634" s="25">
        <v>466</v>
      </c>
      <c r="E634" s="25">
        <v>12</v>
      </c>
      <c r="F634" s="25">
        <v>9</v>
      </c>
      <c r="G634" s="25">
        <v>487</v>
      </c>
      <c r="H634" s="25">
        <v>2325.34</v>
      </c>
      <c r="I634" s="25">
        <v>89.88</v>
      </c>
      <c r="J634" s="25">
        <v>73.08</v>
      </c>
      <c r="K634" s="25">
        <v>2488.3000000000002</v>
      </c>
    </row>
    <row r="635" spans="1:11" ht="15" customHeight="1" x14ac:dyDescent="0.3">
      <c r="A635" s="25">
        <v>634</v>
      </c>
      <c r="B635" s="25">
        <v>1461</v>
      </c>
      <c r="C635" s="31">
        <v>42497.112534722197</v>
      </c>
      <c r="D635" s="25">
        <v>513</v>
      </c>
      <c r="E635" s="25">
        <v>12</v>
      </c>
      <c r="F635" s="25">
        <v>15</v>
      </c>
      <c r="G635" s="25">
        <v>540</v>
      </c>
      <c r="H635" s="25">
        <v>2559.87</v>
      </c>
      <c r="I635" s="25">
        <v>89.88</v>
      </c>
      <c r="J635" s="25">
        <v>121.8</v>
      </c>
      <c r="K635" s="25">
        <v>2771.55</v>
      </c>
    </row>
    <row r="636" spans="1:11" ht="15" customHeight="1" x14ac:dyDescent="0.3">
      <c r="A636" s="25">
        <v>635</v>
      </c>
      <c r="B636" s="25">
        <v>1461</v>
      </c>
      <c r="C636" s="31">
        <v>42526.718159722201</v>
      </c>
      <c r="D636" s="25">
        <v>482</v>
      </c>
      <c r="E636" s="25">
        <v>8</v>
      </c>
      <c r="F636" s="25">
        <v>0</v>
      </c>
      <c r="G636" s="25">
        <v>490</v>
      </c>
      <c r="H636" s="25">
        <v>2405.1799999999998</v>
      </c>
      <c r="I636" s="25">
        <v>59.92</v>
      </c>
      <c r="J636" s="25">
        <v>0</v>
      </c>
      <c r="K636" s="25">
        <v>2465.1</v>
      </c>
    </row>
    <row r="637" spans="1:11" ht="15" customHeight="1" x14ac:dyDescent="0.3">
      <c r="A637" s="25">
        <v>636</v>
      </c>
      <c r="B637" s="25">
        <v>1461</v>
      </c>
      <c r="C637" s="31">
        <v>42555.211493055598</v>
      </c>
      <c r="D637" s="25">
        <v>412</v>
      </c>
      <c r="E637" s="25">
        <v>14</v>
      </c>
      <c r="F637" s="25">
        <v>4</v>
      </c>
      <c r="G637" s="25">
        <v>430</v>
      </c>
      <c r="H637" s="25">
        <v>2055.88</v>
      </c>
      <c r="I637" s="25">
        <v>104.86</v>
      </c>
      <c r="J637" s="25">
        <v>32.479999999999997</v>
      </c>
      <c r="K637" s="25">
        <v>2193.2199999999998</v>
      </c>
    </row>
    <row r="638" spans="1:11" ht="15" customHeight="1" x14ac:dyDescent="0.3">
      <c r="A638" s="25">
        <v>637</v>
      </c>
      <c r="B638" s="25">
        <v>1461</v>
      </c>
      <c r="C638" s="31">
        <v>42584.427141203698</v>
      </c>
      <c r="D638" s="25">
        <v>500</v>
      </c>
      <c r="E638" s="25">
        <v>0</v>
      </c>
      <c r="F638" s="25">
        <v>0</v>
      </c>
      <c r="G638" s="25">
        <v>500</v>
      </c>
      <c r="H638" s="25">
        <v>2495</v>
      </c>
      <c r="I638" s="25">
        <v>0</v>
      </c>
      <c r="J638" s="25">
        <v>0</v>
      </c>
      <c r="K638" s="25">
        <v>2495</v>
      </c>
    </row>
    <row r="639" spans="1:11" ht="15" customHeight="1" x14ac:dyDescent="0.3">
      <c r="A639" s="25">
        <v>638</v>
      </c>
      <c r="B639" s="25">
        <v>1461</v>
      </c>
      <c r="C639" s="31">
        <v>42613.790763888901</v>
      </c>
      <c r="D639" s="25">
        <v>489</v>
      </c>
      <c r="E639" s="25">
        <v>10</v>
      </c>
      <c r="F639" s="25">
        <v>0</v>
      </c>
      <c r="G639" s="25">
        <v>499</v>
      </c>
      <c r="H639" s="25">
        <v>2440.11</v>
      </c>
      <c r="I639" s="25">
        <v>74.900000000000006</v>
      </c>
      <c r="J639" s="25">
        <v>0</v>
      </c>
      <c r="K639" s="25">
        <v>2515.0100000000002</v>
      </c>
    </row>
    <row r="640" spans="1:11" ht="15" customHeight="1" x14ac:dyDescent="0.3">
      <c r="A640" s="25">
        <v>639</v>
      </c>
      <c r="B640" s="25">
        <v>1461</v>
      </c>
      <c r="C640" s="31">
        <v>42643.227071759298</v>
      </c>
      <c r="D640" s="25">
        <v>482</v>
      </c>
      <c r="E640" s="25">
        <v>0</v>
      </c>
      <c r="F640" s="25">
        <v>14</v>
      </c>
      <c r="G640" s="25">
        <v>496</v>
      </c>
      <c r="H640" s="25">
        <v>2405.1799999999998</v>
      </c>
      <c r="I640" s="25">
        <v>0</v>
      </c>
      <c r="J640" s="25">
        <v>113.68</v>
      </c>
      <c r="K640" s="25">
        <v>2518.86</v>
      </c>
    </row>
    <row r="641" spans="1:11" ht="15" customHeight="1" x14ac:dyDescent="0.3">
      <c r="A641" s="25">
        <v>640</v>
      </c>
      <c r="B641" s="25">
        <v>1461</v>
      </c>
      <c r="C641" s="31">
        <v>42672.859861111101</v>
      </c>
      <c r="D641" s="25">
        <v>503</v>
      </c>
      <c r="E641" s="25">
        <v>26</v>
      </c>
      <c r="F641" s="25">
        <v>213</v>
      </c>
      <c r="G641" s="25">
        <v>742</v>
      </c>
      <c r="H641" s="25">
        <v>2509.9699999999998</v>
      </c>
      <c r="I641" s="25">
        <v>194.74</v>
      </c>
      <c r="J641" s="25">
        <v>1729.56</v>
      </c>
      <c r="K641" s="25">
        <v>4434.2700000000004</v>
      </c>
    </row>
    <row r="642" spans="1:11" ht="15" customHeight="1" x14ac:dyDescent="0.3">
      <c r="A642" s="25">
        <v>641</v>
      </c>
      <c r="B642" s="25">
        <v>1461</v>
      </c>
      <c r="C642" s="31">
        <v>42701.518900463001</v>
      </c>
      <c r="D642" s="25">
        <v>469</v>
      </c>
      <c r="E642" s="25">
        <v>1</v>
      </c>
      <c r="F642" s="25">
        <v>72</v>
      </c>
      <c r="G642" s="25">
        <v>542</v>
      </c>
      <c r="H642" s="25">
        <v>2340.31</v>
      </c>
      <c r="I642" s="25">
        <v>7.49</v>
      </c>
      <c r="J642" s="25">
        <v>584.64</v>
      </c>
      <c r="K642" s="25">
        <v>2932.44</v>
      </c>
    </row>
    <row r="643" spans="1:11" ht="15" customHeight="1" x14ac:dyDescent="0.3">
      <c r="A643" s="25">
        <v>642</v>
      </c>
      <c r="B643" s="25">
        <v>1461</v>
      </c>
      <c r="C643" s="31">
        <v>42730.467743055597</v>
      </c>
      <c r="D643" s="25">
        <v>488</v>
      </c>
      <c r="E643" s="25">
        <v>15</v>
      </c>
      <c r="F643" s="25">
        <v>27</v>
      </c>
      <c r="G643" s="25">
        <v>530</v>
      </c>
      <c r="H643" s="25">
        <v>2435.12</v>
      </c>
      <c r="I643" s="25">
        <v>112.35</v>
      </c>
      <c r="J643" s="25">
        <v>219.24</v>
      </c>
      <c r="K643" s="25">
        <v>2766.71</v>
      </c>
    </row>
    <row r="644" spans="1:11" ht="15" customHeight="1" x14ac:dyDescent="0.3">
      <c r="A644" s="25">
        <v>643</v>
      </c>
      <c r="B644" s="25">
        <v>1471</v>
      </c>
      <c r="C644" s="31">
        <v>42736.2577199074</v>
      </c>
      <c r="D644" s="25">
        <v>97</v>
      </c>
      <c r="E644" s="25">
        <v>32</v>
      </c>
      <c r="F644" s="25">
        <v>30</v>
      </c>
      <c r="G644" s="25">
        <v>159</v>
      </c>
      <c r="H644" s="25">
        <v>484.03</v>
      </c>
      <c r="I644" s="25">
        <v>239.68</v>
      </c>
      <c r="J644" s="25">
        <v>243.6</v>
      </c>
      <c r="K644" s="25">
        <v>967.31</v>
      </c>
    </row>
    <row r="645" spans="1:11" ht="15" customHeight="1" x14ac:dyDescent="0.3">
      <c r="A645" s="25">
        <v>644</v>
      </c>
      <c r="B645" s="25">
        <v>1481</v>
      </c>
      <c r="C645" s="31">
        <v>42723.523923611101</v>
      </c>
      <c r="D645" s="25">
        <v>105</v>
      </c>
      <c r="E645" s="25">
        <v>31</v>
      </c>
      <c r="F645" s="25">
        <v>18</v>
      </c>
      <c r="G645" s="25">
        <v>154</v>
      </c>
      <c r="H645" s="25">
        <v>523.95000000000005</v>
      </c>
      <c r="I645" s="25">
        <v>232.19</v>
      </c>
      <c r="J645" s="25">
        <v>146.16</v>
      </c>
      <c r="K645" s="25">
        <v>902.3</v>
      </c>
    </row>
    <row r="646" spans="1:11" ht="15" customHeight="1" x14ac:dyDescent="0.3">
      <c r="A646" s="25">
        <v>645</v>
      </c>
      <c r="B646" s="25">
        <v>1491</v>
      </c>
      <c r="C646" s="31">
        <v>42050.683761574102</v>
      </c>
      <c r="D646" s="25">
        <v>280</v>
      </c>
      <c r="E646" s="25">
        <v>35</v>
      </c>
      <c r="F646" s="25">
        <v>0</v>
      </c>
      <c r="G646" s="25">
        <v>315</v>
      </c>
      <c r="H646" s="25">
        <v>1397.2</v>
      </c>
      <c r="I646" s="25">
        <v>262.14999999999998</v>
      </c>
      <c r="J646" s="25">
        <v>0</v>
      </c>
      <c r="K646" s="25">
        <v>1659.35</v>
      </c>
    </row>
    <row r="647" spans="1:11" ht="15" customHeight="1" x14ac:dyDescent="0.3">
      <c r="A647" s="25">
        <v>646</v>
      </c>
      <c r="B647" s="25">
        <v>1491</v>
      </c>
      <c r="C647" s="31">
        <v>42080.941921296297</v>
      </c>
      <c r="D647" s="25">
        <v>200</v>
      </c>
      <c r="E647" s="25">
        <v>486</v>
      </c>
      <c r="F647" s="25">
        <v>14</v>
      </c>
      <c r="G647" s="25">
        <v>700</v>
      </c>
      <c r="H647" s="25">
        <v>998</v>
      </c>
      <c r="I647" s="25">
        <v>3640.14</v>
      </c>
      <c r="J647" s="25">
        <v>113.68</v>
      </c>
      <c r="K647" s="25">
        <v>4751.82</v>
      </c>
    </row>
    <row r="648" spans="1:11" ht="15" customHeight="1" x14ac:dyDescent="0.3">
      <c r="A648" s="25">
        <v>647</v>
      </c>
      <c r="B648" s="25">
        <v>1491</v>
      </c>
      <c r="C648" s="31">
        <v>42109.598472222198</v>
      </c>
      <c r="D648" s="25">
        <v>267</v>
      </c>
      <c r="E648" s="25">
        <v>23</v>
      </c>
      <c r="F648" s="25">
        <v>279</v>
      </c>
      <c r="G648" s="25">
        <v>569</v>
      </c>
      <c r="H648" s="25">
        <v>1332.33</v>
      </c>
      <c r="I648" s="25">
        <v>172.27</v>
      </c>
      <c r="J648" s="25">
        <v>2265.48</v>
      </c>
      <c r="K648" s="25">
        <v>3770.08</v>
      </c>
    </row>
    <row r="649" spans="1:11" ht="15" customHeight="1" x14ac:dyDescent="0.3">
      <c r="A649" s="25">
        <v>648</v>
      </c>
      <c r="B649" s="25">
        <v>1491</v>
      </c>
      <c r="C649" s="31">
        <v>42139.103981481501</v>
      </c>
      <c r="D649" s="25">
        <v>315</v>
      </c>
      <c r="E649" s="25">
        <v>38</v>
      </c>
      <c r="F649" s="25">
        <v>0</v>
      </c>
      <c r="G649" s="25">
        <v>353</v>
      </c>
      <c r="H649" s="25">
        <v>1571.85</v>
      </c>
      <c r="I649" s="25">
        <v>284.62</v>
      </c>
      <c r="J649" s="25">
        <v>0</v>
      </c>
      <c r="K649" s="25">
        <v>1856.47</v>
      </c>
    </row>
    <row r="650" spans="1:11" ht="15" customHeight="1" x14ac:dyDescent="0.3">
      <c r="A650" s="25">
        <v>649</v>
      </c>
      <c r="B650" s="25">
        <v>1491</v>
      </c>
      <c r="C650" s="31">
        <v>42168.911284722199</v>
      </c>
      <c r="D650" s="25">
        <v>295</v>
      </c>
      <c r="E650" s="25">
        <v>32</v>
      </c>
      <c r="F650" s="25">
        <v>46</v>
      </c>
      <c r="G650" s="25">
        <v>373</v>
      </c>
      <c r="H650" s="25">
        <v>1472.05</v>
      </c>
      <c r="I650" s="25">
        <v>239.68</v>
      </c>
      <c r="J650" s="25">
        <v>373.52</v>
      </c>
      <c r="K650" s="25">
        <v>2085.25</v>
      </c>
    </row>
    <row r="651" spans="1:11" ht="15" customHeight="1" x14ac:dyDescent="0.3">
      <c r="A651" s="25">
        <v>650</v>
      </c>
      <c r="B651" s="25">
        <v>1491</v>
      </c>
      <c r="C651" s="31">
        <v>42197.919143518498</v>
      </c>
      <c r="D651" s="25">
        <v>305</v>
      </c>
      <c r="E651" s="25">
        <v>31</v>
      </c>
      <c r="F651" s="25">
        <v>46</v>
      </c>
      <c r="G651" s="25">
        <v>382</v>
      </c>
      <c r="H651" s="25">
        <v>1521.95</v>
      </c>
      <c r="I651" s="25">
        <v>232.19</v>
      </c>
      <c r="J651" s="25">
        <v>373.52</v>
      </c>
      <c r="K651" s="25">
        <v>2127.66</v>
      </c>
    </row>
    <row r="652" spans="1:11" ht="15" customHeight="1" x14ac:dyDescent="0.3">
      <c r="A652" s="25">
        <v>651</v>
      </c>
      <c r="B652" s="25">
        <v>1491</v>
      </c>
      <c r="C652" s="31">
        <v>42226.373981481498</v>
      </c>
      <c r="D652" s="25">
        <v>352</v>
      </c>
      <c r="E652" s="25">
        <v>24</v>
      </c>
      <c r="F652" s="25">
        <v>19</v>
      </c>
      <c r="G652" s="25">
        <v>395</v>
      </c>
      <c r="H652" s="25">
        <v>1756.48</v>
      </c>
      <c r="I652" s="25">
        <v>179.76</v>
      </c>
      <c r="J652" s="25">
        <v>154.28</v>
      </c>
      <c r="K652" s="25">
        <v>2090.52</v>
      </c>
    </row>
    <row r="653" spans="1:11" ht="15" customHeight="1" x14ac:dyDescent="0.3">
      <c r="A653" s="25">
        <v>652</v>
      </c>
      <c r="B653" s="25">
        <v>1491</v>
      </c>
      <c r="C653" s="31">
        <v>42255.602037037002</v>
      </c>
      <c r="D653" s="25">
        <v>309</v>
      </c>
      <c r="E653" s="25">
        <v>15</v>
      </c>
      <c r="F653" s="25">
        <v>28</v>
      </c>
      <c r="G653" s="25">
        <v>352</v>
      </c>
      <c r="H653" s="25">
        <v>1541.91</v>
      </c>
      <c r="I653" s="25">
        <v>112.35</v>
      </c>
      <c r="J653" s="25">
        <v>227.36</v>
      </c>
      <c r="K653" s="25">
        <v>1881.62</v>
      </c>
    </row>
    <row r="654" spans="1:11" ht="15" customHeight="1" x14ac:dyDescent="0.3">
      <c r="A654" s="25">
        <v>653</v>
      </c>
      <c r="B654" s="25">
        <v>1491</v>
      </c>
      <c r="C654" s="31">
        <v>42285.021921296298</v>
      </c>
      <c r="D654" s="25">
        <v>287</v>
      </c>
      <c r="E654" s="25">
        <v>36</v>
      </c>
      <c r="F654" s="25">
        <v>54</v>
      </c>
      <c r="G654" s="25">
        <v>377</v>
      </c>
      <c r="H654" s="25">
        <v>1432.13</v>
      </c>
      <c r="I654" s="25">
        <v>269.64</v>
      </c>
      <c r="J654" s="25">
        <v>438.48</v>
      </c>
      <c r="K654" s="25">
        <v>2140.25</v>
      </c>
    </row>
    <row r="655" spans="1:11" ht="15" customHeight="1" x14ac:dyDescent="0.3">
      <c r="A655" s="25">
        <v>654</v>
      </c>
      <c r="B655" s="25">
        <v>1491</v>
      </c>
      <c r="C655" s="31">
        <v>42315.442233796297</v>
      </c>
      <c r="D655" s="25">
        <v>289</v>
      </c>
      <c r="E655" s="25">
        <v>0</v>
      </c>
      <c r="F655" s="25">
        <v>25</v>
      </c>
      <c r="G655" s="25">
        <v>314</v>
      </c>
      <c r="H655" s="25">
        <v>1442.11</v>
      </c>
      <c r="I655" s="25">
        <v>0</v>
      </c>
      <c r="J655" s="25">
        <v>203</v>
      </c>
      <c r="K655" s="25">
        <v>1645.11</v>
      </c>
    </row>
    <row r="656" spans="1:11" ht="15" customHeight="1" x14ac:dyDescent="0.3">
      <c r="A656" s="25">
        <v>655</v>
      </c>
      <c r="B656" s="25">
        <v>1491</v>
      </c>
      <c r="C656" s="31">
        <v>42345.625081018501</v>
      </c>
      <c r="D656" s="25">
        <v>305</v>
      </c>
      <c r="E656" s="25">
        <v>144</v>
      </c>
      <c r="F656" s="25">
        <v>45</v>
      </c>
      <c r="G656" s="25">
        <v>494</v>
      </c>
      <c r="H656" s="25">
        <v>1521.95</v>
      </c>
      <c r="I656" s="25">
        <v>1078.56</v>
      </c>
      <c r="J656" s="25">
        <v>365.4</v>
      </c>
      <c r="K656" s="25">
        <v>2965.91</v>
      </c>
    </row>
    <row r="657" spans="1:11" ht="15" customHeight="1" x14ac:dyDescent="0.3">
      <c r="A657" s="25">
        <v>656</v>
      </c>
      <c r="B657" s="25">
        <v>1491</v>
      </c>
      <c r="C657" s="31">
        <v>42375.606666666703</v>
      </c>
      <c r="D657" s="25">
        <v>311</v>
      </c>
      <c r="E657" s="25">
        <v>31</v>
      </c>
      <c r="F657" s="25">
        <v>20</v>
      </c>
      <c r="G657" s="25">
        <v>362</v>
      </c>
      <c r="H657" s="25">
        <v>1551.89</v>
      </c>
      <c r="I657" s="25">
        <v>232.19</v>
      </c>
      <c r="J657" s="25">
        <v>162.4</v>
      </c>
      <c r="K657" s="25">
        <v>1946.48</v>
      </c>
    </row>
    <row r="658" spans="1:11" ht="15" customHeight="1" x14ac:dyDescent="0.3">
      <c r="A658" s="25">
        <v>657</v>
      </c>
      <c r="B658" s="25">
        <v>1491</v>
      </c>
      <c r="C658" s="31">
        <v>42405.690069444398</v>
      </c>
      <c r="D658" s="25">
        <v>289</v>
      </c>
      <c r="E658" s="25">
        <v>8</v>
      </c>
      <c r="F658" s="25">
        <v>23</v>
      </c>
      <c r="G658" s="25">
        <v>320</v>
      </c>
      <c r="H658" s="25">
        <v>1442.11</v>
      </c>
      <c r="I658" s="25">
        <v>59.92</v>
      </c>
      <c r="J658" s="25">
        <v>186.76</v>
      </c>
      <c r="K658" s="25">
        <v>1688.79</v>
      </c>
    </row>
    <row r="659" spans="1:11" ht="15" customHeight="1" x14ac:dyDescent="0.3">
      <c r="A659" s="25">
        <v>658</v>
      </c>
      <c r="B659" s="25">
        <v>1491</v>
      </c>
      <c r="C659" s="31">
        <v>42434.733541666697</v>
      </c>
      <c r="D659" s="25">
        <v>308</v>
      </c>
      <c r="E659" s="25">
        <v>18</v>
      </c>
      <c r="F659" s="25">
        <v>45</v>
      </c>
      <c r="G659" s="25">
        <v>371</v>
      </c>
      <c r="H659" s="25">
        <v>1536.92</v>
      </c>
      <c r="I659" s="25">
        <v>134.82</v>
      </c>
      <c r="J659" s="25">
        <v>365.4</v>
      </c>
      <c r="K659" s="25">
        <v>2037.14</v>
      </c>
    </row>
    <row r="660" spans="1:11" ht="15" customHeight="1" x14ac:dyDescent="0.3">
      <c r="A660" s="25">
        <v>659</v>
      </c>
      <c r="B660" s="25">
        <v>1491</v>
      </c>
      <c r="C660" s="31">
        <v>42464.2596990741</v>
      </c>
      <c r="D660" s="25">
        <v>297</v>
      </c>
      <c r="E660" s="25">
        <v>25</v>
      </c>
      <c r="F660" s="25">
        <v>18</v>
      </c>
      <c r="G660" s="25">
        <v>340</v>
      </c>
      <c r="H660" s="25">
        <v>1482.03</v>
      </c>
      <c r="I660" s="25">
        <v>187.25</v>
      </c>
      <c r="J660" s="25">
        <v>146.16</v>
      </c>
      <c r="K660" s="25">
        <v>1815.44</v>
      </c>
    </row>
    <row r="661" spans="1:11" ht="15" customHeight="1" x14ac:dyDescent="0.3">
      <c r="A661" s="25">
        <v>660</v>
      </c>
      <c r="B661" s="25">
        <v>1491</v>
      </c>
      <c r="C661" s="31">
        <v>42493.277673611097</v>
      </c>
      <c r="D661" s="25">
        <v>317</v>
      </c>
      <c r="E661" s="25">
        <v>36</v>
      </c>
      <c r="F661" s="25">
        <v>4</v>
      </c>
      <c r="G661" s="25">
        <v>357</v>
      </c>
      <c r="H661" s="25">
        <v>1581.83</v>
      </c>
      <c r="I661" s="25">
        <v>269.64</v>
      </c>
      <c r="J661" s="25">
        <v>32.479999999999997</v>
      </c>
      <c r="K661" s="25">
        <v>1883.95</v>
      </c>
    </row>
    <row r="662" spans="1:11" ht="15" customHeight="1" x14ac:dyDescent="0.3">
      <c r="A662" s="25">
        <v>661</v>
      </c>
      <c r="B662" s="25">
        <v>1491</v>
      </c>
      <c r="C662" s="31">
        <v>42522.170740740701</v>
      </c>
      <c r="D662" s="25">
        <v>360</v>
      </c>
      <c r="E662" s="25">
        <v>36</v>
      </c>
      <c r="F662" s="25">
        <v>14</v>
      </c>
      <c r="G662" s="25">
        <v>410</v>
      </c>
      <c r="H662" s="25">
        <v>1796.4</v>
      </c>
      <c r="I662" s="25">
        <v>269.64</v>
      </c>
      <c r="J662" s="25">
        <v>113.68</v>
      </c>
      <c r="K662" s="25">
        <v>2179.7199999999998</v>
      </c>
    </row>
    <row r="663" spans="1:11" ht="15" customHeight="1" x14ac:dyDescent="0.3">
      <c r="A663" s="25">
        <v>662</v>
      </c>
      <c r="B663" s="25">
        <v>1491</v>
      </c>
      <c r="C663" s="31">
        <v>42552.809594907398</v>
      </c>
      <c r="D663" s="25">
        <v>297</v>
      </c>
      <c r="E663" s="25">
        <v>25</v>
      </c>
      <c r="F663" s="25">
        <v>9</v>
      </c>
      <c r="G663" s="25">
        <v>331</v>
      </c>
      <c r="H663" s="25">
        <v>1482.03</v>
      </c>
      <c r="I663" s="25">
        <v>187.25</v>
      </c>
      <c r="J663" s="25">
        <v>73.08</v>
      </c>
      <c r="K663" s="25">
        <v>1742.36</v>
      </c>
    </row>
    <row r="664" spans="1:11" ht="15" customHeight="1" x14ac:dyDescent="0.3">
      <c r="A664" s="25">
        <v>663</v>
      </c>
      <c r="B664" s="25">
        <v>1491</v>
      </c>
      <c r="C664" s="31">
        <v>42582.688553240703</v>
      </c>
      <c r="D664" s="25">
        <v>293</v>
      </c>
      <c r="E664" s="25">
        <v>12</v>
      </c>
      <c r="F664" s="25">
        <v>28</v>
      </c>
      <c r="G664" s="25">
        <v>333</v>
      </c>
      <c r="H664" s="25">
        <v>1462.07</v>
      </c>
      <c r="I664" s="25">
        <v>89.88</v>
      </c>
      <c r="J664" s="25">
        <v>227.36</v>
      </c>
      <c r="K664" s="25">
        <v>1779.31</v>
      </c>
    </row>
    <row r="665" spans="1:11" ht="15" customHeight="1" x14ac:dyDescent="0.3">
      <c r="A665" s="25">
        <v>664</v>
      </c>
      <c r="B665" s="25">
        <v>1491</v>
      </c>
      <c r="C665" s="31">
        <v>42612.530208333301</v>
      </c>
      <c r="D665" s="25">
        <v>291</v>
      </c>
      <c r="E665" s="25">
        <v>35</v>
      </c>
      <c r="F665" s="25">
        <v>16</v>
      </c>
      <c r="G665" s="25">
        <v>342</v>
      </c>
      <c r="H665" s="25">
        <v>1452.09</v>
      </c>
      <c r="I665" s="25">
        <v>262.14999999999998</v>
      </c>
      <c r="J665" s="25">
        <v>129.91999999999999</v>
      </c>
      <c r="K665" s="25">
        <v>1844.16</v>
      </c>
    </row>
    <row r="666" spans="1:11" ht="15" customHeight="1" x14ac:dyDescent="0.3">
      <c r="A666" s="25">
        <v>665</v>
      </c>
      <c r="B666" s="25">
        <v>1491</v>
      </c>
      <c r="C666" s="31">
        <v>42641.093113425901</v>
      </c>
      <c r="D666" s="25">
        <v>297</v>
      </c>
      <c r="E666" s="25">
        <v>0</v>
      </c>
      <c r="F666" s="25">
        <v>0</v>
      </c>
      <c r="G666" s="25">
        <v>297</v>
      </c>
      <c r="H666" s="25">
        <v>1482.03</v>
      </c>
      <c r="I666" s="25">
        <v>0</v>
      </c>
      <c r="J666" s="25">
        <v>0</v>
      </c>
      <c r="K666" s="25">
        <v>1482.03</v>
      </c>
    </row>
    <row r="667" spans="1:11" ht="15" customHeight="1" x14ac:dyDescent="0.3">
      <c r="A667" s="25">
        <v>666</v>
      </c>
      <c r="B667" s="25">
        <v>1491</v>
      </c>
      <c r="C667" s="31">
        <v>42670.652824074103</v>
      </c>
      <c r="D667" s="25">
        <v>138</v>
      </c>
      <c r="E667" s="25">
        <v>33</v>
      </c>
      <c r="F667" s="25">
        <v>17</v>
      </c>
      <c r="G667" s="25">
        <v>188</v>
      </c>
      <c r="H667" s="25">
        <v>688.62</v>
      </c>
      <c r="I667" s="25">
        <v>247.17</v>
      </c>
      <c r="J667" s="25">
        <v>138.04</v>
      </c>
      <c r="K667" s="25">
        <v>1073.83</v>
      </c>
    </row>
    <row r="668" spans="1:11" ht="15" customHeight="1" x14ac:dyDescent="0.3">
      <c r="A668" s="25">
        <v>667</v>
      </c>
      <c r="B668" s="25">
        <v>1491</v>
      </c>
      <c r="C668" s="31">
        <v>42699.307638888902</v>
      </c>
      <c r="D668" s="25">
        <v>257</v>
      </c>
      <c r="E668" s="25">
        <v>60</v>
      </c>
      <c r="F668" s="25">
        <v>19</v>
      </c>
      <c r="G668" s="25">
        <v>336</v>
      </c>
      <c r="H668" s="25">
        <v>1282.43</v>
      </c>
      <c r="I668" s="25">
        <v>449.4</v>
      </c>
      <c r="J668" s="25">
        <v>154.28</v>
      </c>
      <c r="K668" s="25">
        <v>1886.11</v>
      </c>
    </row>
    <row r="669" spans="1:11" ht="15" customHeight="1" x14ac:dyDescent="0.3">
      <c r="A669" s="25">
        <v>668</v>
      </c>
      <c r="B669" s="25">
        <v>1491</v>
      </c>
      <c r="C669" s="31">
        <v>42728.186701388899</v>
      </c>
      <c r="D669" s="25">
        <v>302</v>
      </c>
      <c r="E669" s="25">
        <v>32</v>
      </c>
      <c r="F669" s="25">
        <v>0</v>
      </c>
      <c r="G669" s="25">
        <v>334</v>
      </c>
      <c r="H669" s="25">
        <v>1506.98</v>
      </c>
      <c r="I669" s="25">
        <v>239.68</v>
      </c>
      <c r="J669" s="25">
        <v>0</v>
      </c>
      <c r="K669" s="25">
        <v>1746.66</v>
      </c>
    </row>
    <row r="670" spans="1:11" ht="15" customHeight="1" x14ac:dyDescent="0.3">
      <c r="A670" s="25">
        <v>669</v>
      </c>
      <c r="B670" s="25">
        <v>1501</v>
      </c>
      <c r="C670" s="31">
        <v>42034.218321759297</v>
      </c>
      <c r="D670" s="25">
        <v>304</v>
      </c>
      <c r="E670" s="25">
        <v>44</v>
      </c>
      <c r="F670" s="25">
        <v>25</v>
      </c>
      <c r="G670" s="25">
        <v>373</v>
      </c>
      <c r="H670" s="25">
        <v>1516.96</v>
      </c>
      <c r="I670" s="25">
        <v>329.56</v>
      </c>
      <c r="J670" s="25">
        <v>203</v>
      </c>
      <c r="K670" s="25">
        <v>2049.52</v>
      </c>
    </row>
    <row r="671" spans="1:11" ht="15" customHeight="1" x14ac:dyDescent="0.3">
      <c r="A671" s="25">
        <v>670</v>
      </c>
      <c r="B671" s="25">
        <v>1501</v>
      </c>
      <c r="C671" s="31">
        <v>42064.180844907401</v>
      </c>
      <c r="D671" s="25">
        <v>309</v>
      </c>
      <c r="E671" s="25">
        <v>35</v>
      </c>
      <c r="F671" s="25">
        <v>14</v>
      </c>
      <c r="G671" s="25">
        <v>358</v>
      </c>
      <c r="H671" s="25">
        <v>1541.91</v>
      </c>
      <c r="I671" s="25">
        <v>262.14999999999998</v>
      </c>
      <c r="J671" s="25">
        <v>113.68</v>
      </c>
      <c r="K671" s="25">
        <v>1917.74</v>
      </c>
    </row>
    <row r="672" spans="1:11" ht="15" customHeight="1" x14ac:dyDescent="0.3">
      <c r="A672" s="25">
        <v>671</v>
      </c>
      <c r="B672" s="25">
        <v>1501</v>
      </c>
      <c r="C672" s="31">
        <v>42094.771539351903</v>
      </c>
      <c r="D672" s="25">
        <v>308</v>
      </c>
      <c r="E672" s="25">
        <v>47</v>
      </c>
      <c r="F672" s="25">
        <v>21</v>
      </c>
      <c r="G672" s="25">
        <v>376</v>
      </c>
      <c r="H672" s="25">
        <v>1536.92</v>
      </c>
      <c r="I672" s="25">
        <v>352.03</v>
      </c>
      <c r="J672" s="25">
        <v>170.52</v>
      </c>
      <c r="K672" s="25">
        <v>2059.4699999999998</v>
      </c>
    </row>
    <row r="673" spans="1:11" ht="15" customHeight="1" x14ac:dyDescent="0.3">
      <c r="A673" s="25">
        <v>672</v>
      </c>
      <c r="B673" s="25">
        <v>1501</v>
      </c>
      <c r="C673" s="31">
        <v>42123.040659722203</v>
      </c>
      <c r="D673" s="25">
        <v>305</v>
      </c>
      <c r="E673" s="25">
        <v>25</v>
      </c>
      <c r="F673" s="25">
        <v>14</v>
      </c>
      <c r="G673" s="25">
        <v>344</v>
      </c>
      <c r="H673" s="25">
        <v>1521.95</v>
      </c>
      <c r="I673" s="25">
        <v>187.25</v>
      </c>
      <c r="J673" s="25">
        <v>113.68</v>
      </c>
      <c r="K673" s="25">
        <v>1822.88</v>
      </c>
    </row>
    <row r="674" spans="1:11" ht="15" customHeight="1" x14ac:dyDescent="0.3">
      <c r="A674" s="25">
        <v>673</v>
      </c>
      <c r="B674" s="25">
        <v>1501</v>
      </c>
      <c r="C674" s="31">
        <v>42152.362442129597</v>
      </c>
      <c r="D674" s="25">
        <v>281</v>
      </c>
      <c r="E674" s="25">
        <v>25</v>
      </c>
      <c r="F674" s="25">
        <v>16</v>
      </c>
      <c r="G674" s="25">
        <v>322</v>
      </c>
      <c r="H674" s="25">
        <v>1402.19</v>
      </c>
      <c r="I674" s="25">
        <v>187.25</v>
      </c>
      <c r="J674" s="25">
        <v>129.91999999999999</v>
      </c>
      <c r="K674" s="25">
        <v>1719.36</v>
      </c>
    </row>
    <row r="675" spans="1:11" ht="15" customHeight="1" x14ac:dyDescent="0.3">
      <c r="A675" s="25">
        <v>674</v>
      </c>
      <c r="B675" s="25">
        <v>1501</v>
      </c>
      <c r="C675" s="31">
        <v>42181.956076388902</v>
      </c>
      <c r="D675" s="25">
        <v>289</v>
      </c>
      <c r="E675" s="25">
        <v>32</v>
      </c>
      <c r="F675" s="25">
        <v>51</v>
      </c>
      <c r="G675" s="25">
        <v>372</v>
      </c>
      <c r="H675" s="25">
        <v>1442.11</v>
      </c>
      <c r="I675" s="25">
        <v>239.68</v>
      </c>
      <c r="J675" s="25">
        <v>414.12</v>
      </c>
      <c r="K675" s="25">
        <v>2095.91</v>
      </c>
    </row>
    <row r="676" spans="1:11" ht="15" customHeight="1" x14ac:dyDescent="0.3">
      <c r="A676" s="25">
        <v>675</v>
      </c>
      <c r="B676" s="25">
        <v>1501</v>
      </c>
      <c r="C676" s="31">
        <v>42210.162060185197</v>
      </c>
      <c r="D676" s="25">
        <v>298</v>
      </c>
      <c r="E676" s="25">
        <v>15</v>
      </c>
      <c r="F676" s="25">
        <v>20</v>
      </c>
      <c r="G676" s="25">
        <v>333</v>
      </c>
      <c r="H676" s="25">
        <v>1487.02</v>
      </c>
      <c r="I676" s="25">
        <v>112.35</v>
      </c>
      <c r="J676" s="25">
        <v>162.4</v>
      </c>
      <c r="K676" s="25">
        <v>1761.77</v>
      </c>
    </row>
    <row r="677" spans="1:11" ht="15" customHeight="1" x14ac:dyDescent="0.3">
      <c r="A677" s="25">
        <v>676</v>
      </c>
      <c r="B677" s="25">
        <v>1501</v>
      </c>
      <c r="C677" s="31">
        <v>42239.021932870397</v>
      </c>
      <c r="D677" s="25">
        <v>304</v>
      </c>
      <c r="E677" s="25">
        <v>33</v>
      </c>
      <c r="F677" s="25">
        <v>80</v>
      </c>
      <c r="G677" s="25">
        <v>417</v>
      </c>
      <c r="H677" s="25">
        <v>1516.96</v>
      </c>
      <c r="I677" s="25">
        <v>247.17</v>
      </c>
      <c r="J677" s="25">
        <v>649.6</v>
      </c>
      <c r="K677" s="25">
        <v>2413.73</v>
      </c>
    </row>
    <row r="678" spans="1:11" ht="15" customHeight="1" x14ac:dyDescent="0.3">
      <c r="A678" s="25">
        <v>677</v>
      </c>
      <c r="B678" s="25">
        <v>1501</v>
      </c>
      <c r="C678" s="31">
        <v>42298.721782407403</v>
      </c>
      <c r="D678" s="25">
        <v>277</v>
      </c>
      <c r="E678" s="25">
        <v>34</v>
      </c>
      <c r="F678" s="25">
        <v>27</v>
      </c>
      <c r="G678" s="25">
        <v>338</v>
      </c>
      <c r="H678" s="25">
        <v>1382.23</v>
      </c>
      <c r="I678" s="25">
        <v>254.66</v>
      </c>
      <c r="J678" s="25">
        <v>219.24</v>
      </c>
      <c r="K678" s="25">
        <v>1856.13</v>
      </c>
    </row>
    <row r="679" spans="1:11" ht="15" customHeight="1" x14ac:dyDescent="0.3">
      <c r="A679" s="25">
        <v>678</v>
      </c>
      <c r="B679" s="25">
        <v>1501</v>
      </c>
      <c r="C679" s="31">
        <v>42327.382060185198</v>
      </c>
      <c r="D679" s="25">
        <v>330</v>
      </c>
      <c r="E679" s="25">
        <v>32</v>
      </c>
      <c r="F679" s="25">
        <v>28</v>
      </c>
      <c r="G679" s="25">
        <v>390</v>
      </c>
      <c r="H679" s="25">
        <v>1646.7</v>
      </c>
      <c r="I679" s="25">
        <v>239.68</v>
      </c>
      <c r="J679" s="25">
        <v>227.36</v>
      </c>
      <c r="K679" s="25">
        <v>2113.7399999999998</v>
      </c>
    </row>
    <row r="680" spans="1:11" ht="15" customHeight="1" x14ac:dyDescent="0.3">
      <c r="A680" s="25">
        <v>679</v>
      </c>
      <c r="B680" s="25">
        <v>1501</v>
      </c>
      <c r="C680" s="31">
        <v>42357.121342592603</v>
      </c>
      <c r="D680" s="25">
        <v>297</v>
      </c>
      <c r="E680" s="25">
        <v>1</v>
      </c>
      <c r="F680" s="25">
        <v>28</v>
      </c>
      <c r="G680" s="25">
        <v>326</v>
      </c>
      <c r="H680" s="25">
        <v>1482.03</v>
      </c>
      <c r="I680" s="25">
        <v>7.49</v>
      </c>
      <c r="J680" s="25">
        <v>227.36</v>
      </c>
      <c r="K680" s="25">
        <v>1716.88</v>
      </c>
    </row>
    <row r="681" spans="1:11" ht="15" customHeight="1" x14ac:dyDescent="0.3">
      <c r="A681" s="25">
        <v>680</v>
      </c>
      <c r="B681" s="25">
        <v>1501</v>
      </c>
      <c r="C681" s="31">
        <v>42386.547442129602</v>
      </c>
      <c r="D681" s="25">
        <v>477</v>
      </c>
      <c r="E681" s="25">
        <v>18</v>
      </c>
      <c r="F681" s="25">
        <v>1</v>
      </c>
      <c r="G681" s="25">
        <v>496</v>
      </c>
      <c r="H681" s="25">
        <v>2380.23</v>
      </c>
      <c r="I681" s="25">
        <v>134.82</v>
      </c>
      <c r="J681" s="25">
        <v>8.1199999999999992</v>
      </c>
      <c r="K681" s="25">
        <v>2523.17</v>
      </c>
    </row>
    <row r="682" spans="1:11" ht="15" customHeight="1" x14ac:dyDescent="0.3">
      <c r="A682" s="25">
        <v>681</v>
      </c>
      <c r="B682" s="25">
        <v>1501</v>
      </c>
      <c r="C682" s="31">
        <v>42415.4916898148</v>
      </c>
      <c r="D682" s="25">
        <v>297</v>
      </c>
      <c r="E682" s="25">
        <v>0</v>
      </c>
      <c r="F682" s="25">
        <v>0</v>
      </c>
      <c r="G682" s="25">
        <v>297</v>
      </c>
      <c r="H682" s="25">
        <v>1482.03</v>
      </c>
      <c r="I682" s="25">
        <v>0</v>
      </c>
      <c r="J682" s="25">
        <v>0</v>
      </c>
      <c r="K682" s="25">
        <v>1482.03</v>
      </c>
    </row>
    <row r="683" spans="1:11" ht="15" customHeight="1" x14ac:dyDescent="0.3">
      <c r="A683" s="25">
        <v>682</v>
      </c>
      <c r="B683" s="25">
        <v>1501</v>
      </c>
      <c r="C683" s="31">
        <v>42444.259594907402</v>
      </c>
      <c r="D683" s="25">
        <v>293</v>
      </c>
      <c r="E683" s="25">
        <v>29</v>
      </c>
      <c r="F683" s="25">
        <v>13</v>
      </c>
      <c r="G683" s="25">
        <v>335</v>
      </c>
      <c r="H683" s="25">
        <v>1462.07</v>
      </c>
      <c r="I683" s="25">
        <v>217.21</v>
      </c>
      <c r="J683" s="25">
        <v>105.56</v>
      </c>
      <c r="K683" s="25">
        <v>1784.84</v>
      </c>
    </row>
    <row r="684" spans="1:11" ht="15" customHeight="1" x14ac:dyDescent="0.3">
      <c r="A684" s="25">
        <v>683</v>
      </c>
      <c r="B684" s="25">
        <v>1501</v>
      </c>
      <c r="C684" s="31">
        <v>42474.999884259298</v>
      </c>
      <c r="D684" s="25">
        <v>0</v>
      </c>
      <c r="E684" s="25">
        <v>15</v>
      </c>
      <c r="F684" s="25">
        <v>16</v>
      </c>
      <c r="G684" s="25">
        <v>31</v>
      </c>
      <c r="H684" s="25">
        <v>0</v>
      </c>
      <c r="I684" s="25">
        <v>112.35</v>
      </c>
      <c r="J684" s="25">
        <v>129.91999999999999</v>
      </c>
      <c r="K684" s="25">
        <v>242.27</v>
      </c>
    </row>
    <row r="685" spans="1:11" ht="15" customHeight="1" x14ac:dyDescent="0.3">
      <c r="A685" s="25">
        <v>684</v>
      </c>
      <c r="B685" s="25">
        <v>1501</v>
      </c>
      <c r="C685" s="31">
        <v>42504.189710648199</v>
      </c>
      <c r="D685" s="25">
        <v>288</v>
      </c>
      <c r="E685" s="25">
        <v>32</v>
      </c>
      <c r="F685" s="25">
        <v>51</v>
      </c>
      <c r="G685" s="25">
        <v>371</v>
      </c>
      <c r="H685" s="25">
        <v>1437.12</v>
      </c>
      <c r="I685" s="25">
        <v>239.68</v>
      </c>
      <c r="J685" s="25">
        <v>414.12</v>
      </c>
      <c r="K685" s="25">
        <v>2090.92</v>
      </c>
    </row>
    <row r="686" spans="1:11" ht="15" customHeight="1" x14ac:dyDescent="0.3">
      <c r="A686" s="25">
        <v>685</v>
      </c>
      <c r="B686" s="25">
        <v>1501</v>
      </c>
      <c r="C686" s="31">
        <v>42533.436400462997</v>
      </c>
      <c r="D686" s="25">
        <v>303</v>
      </c>
      <c r="E686" s="25">
        <v>39</v>
      </c>
      <c r="F686" s="25">
        <v>15</v>
      </c>
      <c r="G686" s="25">
        <v>357</v>
      </c>
      <c r="H686" s="25">
        <v>1511.97</v>
      </c>
      <c r="I686" s="25">
        <v>292.11</v>
      </c>
      <c r="J686" s="25">
        <v>121.8</v>
      </c>
      <c r="K686" s="25">
        <v>1925.88</v>
      </c>
    </row>
    <row r="687" spans="1:11" ht="15" customHeight="1" x14ac:dyDescent="0.3">
      <c r="A687" s="25">
        <v>686</v>
      </c>
      <c r="B687" s="25">
        <v>1501</v>
      </c>
      <c r="C687" s="31">
        <v>42562.4129398148</v>
      </c>
      <c r="D687" s="25">
        <v>300</v>
      </c>
      <c r="E687" s="25">
        <v>15</v>
      </c>
      <c r="F687" s="25">
        <v>6</v>
      </c>
      <c r="G687" s="25">
        <v>321</v>
      </c>
      <c r="H687" s="25">
        <v>1497</v>
      </c>
      <c r="I687" s="25">
        <v>112.35</v>
      </c>
      <c r="J687" s="25">
        <v>48.72</v>
      </c>
      <c r="K687" s="25">
        <v>1658.07</v>
      </c>
    </row>
    <row r="688" spans="1:11" ht="15" customHeight="1" x14ac:dyDescent="0.3">
      <c r="A688" s="25">
        <v>687</v>
      </c>
      <c r="B688" s="25">
        <v>1501</v>
      </c>
      <c r="C688" s="31">
        <v>42591.407534722202</v>
      </c>
      <c r="D688" s="25">
        <v>290</v>
      </c>
      <c r="E688" s="25">
        <v>38</v>
      </c>
      <c r="F688" s="25">
        <v>0</v>
      </c>
      <c r="G688" s="25">
        <v>328</v>
      </c>
      <c r="H688" s="25">
        <v>1447.1</v>
      </c>
      <c r="I688" s="25">
        <v>284.62</v>
      </c>
      <c r="J688" s="25">
        <v>0</v>
      </c>
      <c r="K688" s="25">
        <v>1731.72</v>
      </c>
    </row>
    <row r="689" spans="1:11" ht="15" customHeight="1" x14ac:dyDescent="0.3">
      <c r="A689" s="25">
        <v>688</v>
      </c>
      <c r="B689" s="25">
        <v>1501</v>
      </c>
      <c r="C689" s="31">
        <v>42621.606006944399</v>
      </c>
      <c r="D689" s="25">
        <v>395</v>
      </c>
      <c r="E689" s="25">
        <v>44</v>
      </c>
      <c r="F689" s="25">
        <v>15</v>
      </c>
      <c r="G689" s="25">
        <v>454</v>
      </c>
      <c r="H689" s="25">
        <v>1971.05</v>
      </c>
      <c r="I689" s="25">
        <v>329.56</v>
      </c>
      <c r="J689" s="25">
        <v>121.8</v>
      </c>
      <c r="K689" s="25">
        <v>2422.41</v>
      </c>
    </row>
    <row r="690" spans="1:11" ht="15" customHeight="1" x14ac:dyDescent="0.3">
      <c r="A690" s="25">
        <v>689</v>
      </c>
      <c r="B690" s="25">
        <v>1501</v>
      </c>
      <c r="C690" s="31">
        <v>42650.886504629598</v>
      </c>
      <c r="D690" s="25">
        <v>291</v>
      </c>
      <c r="E690" s="25">
        <v>25</v>
      </c>
      <c r="F690" s="25">
        <v>33</v>
      </c>
      <c r="G690" s="25">
        <v>349</v>
      </c>
      <c r="H690" s="25">
        <v>1452.09</v>
      </c>
      <c r="I690" s="25">
        <v>187.25</v>
      </c>
      <c r="J690" s="25">
        <v>267.95999999999998</v>
      </c>
      <c r="K690" s="25">
        <v>1907.3</v>
      </c>
    </row>
    <row r="691" spans="1:11" ht="15" customHeight="1" x14ac:dyDescent="0.3">
      <c r="A691" s="25">
        <v>690</v>
      </c>
      <c r="B691" s="25">
        <v>1501</v>
      </c>
      <c r="C691" s="31">
        <v>42679.608530092599</v>
      </c>
      <c r="D691" s="25">
        <v>305</v>
      </c>
      <c r="E691" s="25">
        <v>36</v>
      </c>
      <c r="F691" s="25">
        <v>20</v>
      </c>
      <c r="G691" s="25">
        <v>361</v>
      </c>
      <c r="H691" s="25">
        <v>1521.95</v>
      </c>
      <c r="I691" s="25">
        <v>269.64</v>
      </c>
      <c r="J691" s="25">
        <v>162.4</v>
      </c>
      <c r="K691" s="25">
        <v>1953.99</v>
      </c>
    </row>
    <row r="692" spans="1:11" ht="15" customHeight="1" x14ac:dyDescent="0.3">
      <c r="A692" s="25">
        <v>691</v>
      </c>
      <c r="B692" s="25">
        <v>1501</v>
      </c>
      <c r="C692" s="31">
        <v>42709.049270833297</v>
      </c>
      <c r="D692" s="25">
        <v>307</v>
      </c>
      <c r="E692" s="25">
        <v>38</v>
      </c>
      <c r="F692" s="25">
        <v>34</v>
      </c>
      <c r="G692" s="25">
        <v>379</v>
      </c>
      <c r="H692" s="25">
        <v>1531.93</v>
      </c>
      <c r="I692" s="25">
        <v>284.62</v>
      </c>
      <c r="J692" s="25">
        <v>276.08</v>
      </c>
      <c r="K692" s="25">
        <v>2092.63</v>
      </c>
    </row>
    <row r="693" spans="1:11" ht="15" customHeight="1" x14ac:dyDescent="0.3">
      <c r="A693" s="25">
        <v>692</v>
      </c>
      <c r="B693" s="25">
        <v>1511</v>
      </c>
      <c r="C693" s="31">
        <v>42449.216516203698</v>
      </c>
      <c r="D693" s="25">
        <v>504</v>
      </c>
      <c r="E693" s="25">
        <v>33</v>
      </c>
      <c r="F693" s="25">
        <v>5</v>
      </c>
      <c r="G693" s="25">
        <v>542</v>
      </c>
      <c r="H693" s="25">
        <v>2514.96</v>
      </c>
      <c r="I693" s="25">
        <v>247.17</v>
      </c>
      <c r="J693" s="25">
        <v>40.6</v>
      </c>
      <c r="K693" s="25">
        <v>2802.73</v>
      </c>
    </row>
    <row r="694" spans="1:11" ht="15" customHeight="1" x14ac:dyDescent="0.3">
      <c r="A694" s="25">
        <v>693</v>
      </c>
      <c r="B694" s="25">
        <v>1511</v>
      </c>
      <c r="C694" s="31">
        <v>42479.092071759304</v>
      </c>
      <c r="D694" s="25">
        <v>515</v>
      </c>
      <c r="E694" s="25">
        <v>0</v>
      </c>
      <c r="F694" s="25">
        <v>9</v>
      </c>
      <c r="G694" s="25">
        <v>524</v>
      </c>
      <c r="H694" s="25">
        <v>2569.85</v>
      </c>
      <c r="I694" s="25">
        <v>0</v>
      </c>
      <c r="J694" s="25">
        <v>73.08</v>
      </c>
      <c r="K694" s="25">
        <v>2642.93</v>
      </c>
    </row>
    <row r="695" spans="1:11" ht="15" customHeight="1" x14ac:dyDescent="0.3">
      <c r="A695" s="25">
        <v>694</v>
      </c>
      <c r="B695" s="25">
        <v>1511</v>
      </c>
      <c r="C695" s="31">
        <v>42509.768217592602</v>
      </c>
      <c r="D695" s="25">
        <v>493</v>
      </c>
      <c r="E695" s="25">
        <v>0</v>
      </c>
      <c r="F695" s="25">
        <v>18</v>
      </c>
      <c r="G695" s="25">
        <v>511</v>
      </c>
      <c r="H695" s="25">
        <v>2460.0700000000002</v>
      </c>
      <c r="I695" s="25">
        <v>0</v>
      </c>
      <c r="J695" s="25">
        <v>146.16</v>
      </c>
      <c r="K695" s="25">
        <v>2606.23</v>
      </c>
    </row>
    <row r="696" spans="1:11" ht="15" customHeight="1" x14ac:dyDescent="0.3">
      <c r="A696" s="25">
        <v>695</v>
      </c>
      <c r="B696" s="25">
        <v>1511</v>
      </c>
      <c r="C696" s="31">
        <v>42539.243483796301</v>
      </c>
      <c r="D696" s="25">
        <v>438</v>
      </c>
      <c r="E696" s="25">
        <v>0</v>
      </c>
      <c r="F696" s="25">
        <v>0</v>
      </c>
      <c r="G696" s="25">
        <v>438</v>
      </c>
      <c r="H696" s="25">
        <v>2185.62</v>
      </c>
      <c r="I696" s="25">
        <v>0</v>
      </c>
      <c r="J696" s="25">
        <v>0</v>
      </c>
      <c r="K696" s="25">
        <v>2185.62</v>
      </c>
    </row>
    <row r="697" spans="1:11" ht="15" customHeight="1" x14ac:dyDescent="0.3">
      <c r="A697" s="25">
        <v>696</v>
      </c>
      <c r="B697" s="25">
        <v>1511</v>
      </c>
      <c r="C697" s="31">
        <v>42568.323553240698</v>
      </c>
      <c r="D697" s="25">
        <v>469</v>
      </c>
      <c r="E697" s="25">
        <v>0</v>
      </c>
      <c r="F697" s="25">
        <v>32</v>
      </c>
      <c r="G697" s="25">
        <v>501</v>
      </c>
      <c r="H697" s="25">
        <v>2340.31</v>
      </c>
      <c r="I697" s="25">
        <v>0</v>
      </c>
      <c r="J697" s="25">
        <v>259.83999999999997</v>
      </c>
      <c r="K697" s="25">
        <v>2600.15</v>
      </c>
    </row>
    <row r="698" spans="1:11" ht="15" customHeight="1" x14ac:dyDescent="0.3">
      <c r="A698" s="25">
        <v>697</v>
      </c>
      <c r="B698" s="25">
        <v>1511</v>
      </c>
      <c r="C698" s="31">
        <v>42597.896041666703</v>
      </c>
      <c r="D698" s="25">
        <v>489</v>
      </c>
      <c r="E698" s="25">
        <v>0</v>
      </c>
      <c r="F698" s="25">
        <v>0</v>
      </c>
      <c r="G698" s="25">
        <v>489</v>
      </c>
      <c r="H698" s="25">
        <v>2440.11</v>
      </c>
      <c r="I698" s="25">
        <v>0</v>
      </c>
      <c r="J698" s="25">
        <v>0</v>
      </c>
      <c r="K698" s="25">
        <v>2440.11</v>
      </c>
    </row>
    <row r="699" spans="1:11" ht="15" customHeight="1" x14ac:dyDescent="0.3">
      <c r="A699" s="25">
        <v>698</v>
      </c>
      <c r="B699" s="25">
        <v>1511</v>
      </c>
      <c r="C699" s="31">
        <v>42627.1777546296</v>
      </c>
      <c r="D699" s="25">
        <v>522</v>
      </c>
      <c r="E699" s="25">
        <v>10</v>
      </c>
      <c r="F699" s="25">
        <v>6</v>
      </c>
      <c r="G699" s="25">
        <v>538</v>
      </c>
      <c r="H699" s="25">
        <v>2604.7800000000002</v>
      </c>
      <c r="I699" s="25">
        <v>74.900000000000006</v>
      </c>
      <c r="J699" s="25">
        <v>48.72</v>
      </c>
      <c r="K699" s="25">
        <v>2728.4</v>
      </c>
    </row>
    <row r="700" spans="1:11" ht="15" customHeight="1" x14ac:dyDescent="0.3">
      <c r="A700" s="25">
        <v>699</v>
      </c>
      <c r="B700" s="25">
        <v>1511</v>
      </c>
      <c r="C700" s="31">
        <v>42657.623680555596</v>
      </c>
      <c r="D700" s="25">
        <v>434</v>
      </c>
      <c r="E700" s="25">
        <v>31</v>
      </c>
      <c r="F700" s="25">
        <v>0</v>
      </c>
      <c r="G700" s="25">
        <v>465</v>
      </c>
      <c r="H700" s="25">
        <v>2165.66</v>
      </c>
      <c r="I700" s="25">
        <v>232.19</v>
      </c>
      <c r="J700" s="25">
        <v>0</v>
      </c>
      <c r="K700" s="25">
        <v>2397.85</v>
      </c>
    </row>
    <row r="701" spans="1:11" ht="15" customHeight="1" x14ac:dyDescent="0.3">
      <c r="A701" s="25">
        <v>700</v>
      </c>
      <c r="B701" s="25">
        <v>1511</v>
      </c>
      <c r="C701" s="31">
        <v>42687.114814814799</v>
      </c>
      <c r="D701" s="25">
        <v>488</v>
      </c>
      <c r="E701" s="25">
        <v>7</v>
      </c>
      <c r="F701" s="25">
        <v>21</v>
      </c>
      <c r="G701" s="25">
        <v>516</v>
      </c>
      <c r="H701" s="25">
        <v>2435.12</v>
      </c>
      <c r="I701" s="25">
        <v>52.43</v>
      </c>
      <c r="J701" s="25">
        <v>170.52</v>
      </c>
      <c r="K701" s="25">
        <v>2658.07</v>
      </c>
    </row>
    <row r="702" spans="1:11" ht="15" customHeight="1" x14ac:dyDescent="0.3">
      <c r="A702" s="25">
        <v>701</v>
      </c>
      <c r="B702" s="25">
        <v>1511</v>
      </c>
      <c r="C702" s="31">
        <v>42716.908148148199</v>
      </c>
      <c r="D702" s="25">
        <v>526</v>
      </c>
      <c r="E702" s="25">
        <v>40</v>
      </c>
      <c r="F702" s="25">
        <v>0</v>
      </c>
      <c r="G702" s="25">
        <v>566</v>
      </c>
      <c r="H702" s="25">
        <v>2624.74</v>
      </c>
      <c r="I702" s="25">
        <v>299.60000000000002</v>
      </c>
      <c r="J702" s="25">
        <v>0</v>
      </c>
      <c r="K702" s="25">
        <v>2924.34</v>
      </c>
    </row>
    <row r="703" spans="1:11" ht="15" customHeight="1" x14ac:dyDescent="0.3">
      <c r="A703" s="25">
        <v>702</v>
      </c>
      <c r="B703" s="25">
        <v>1521</v>
      </c>
      <c r="C703" s="31">
        <v>41639.0256828704</v>
      </c>
      <c r="D703" s="25">
        <v>266</v>
      </c>
      <c r="E703" s="25">
        <v>0</v>
      </c>
      <c r="F703" s="25">
        <v>26</v>
      </c>
      <c r="G703" s="25">
        <v>292</v>
      </c>
      <c r="H703" s="25">
        <v>1327.34</v>
      </c>
      <c r="I703" s="25">
        <v>0</v>
      </c>
      <c r="J703" s="25">
        <v>211.12</v>
      </c>
      <c r="K703" s="25">
        <v>1538.46</v>
      </c>
    </row>
    <row r="704" spans="1:11" ht="15" customHeight="1" x14ac:dyDescent="0.3">
      <c r="A704" s="25">
        <v>703</v>
      </c>
      <c r="B704" s="25">
        <v>1521</v>
      </c>
      <c r="C704" s="31">
        <v>41668.095937500002</v>
      </c>
      <c r="D704" s="25">
        <v>482</v>
      </c>
      <c r="E704" s="25">
        <v>0</v>
      </c>
      <c r="F704" s="25">
        <v>1</v>
      </c>
      <c r="G704" s="25">
        <v>483</v>
      </c>
      <c r="H704" s="25">
        <v>2405.1799999999998</v>
      </c>
      <c r="I704" s="25">
        <v>0</v>
      </c>
      <c r="J704" s="25">
        <v>8.1199999999999992</v>
      </c>
      <c r="K704" s="25">
        <v>2413.3000000000002</v>
      </c>
    </row>
    <row r="705" spans="1:11" ht="15" customHeight="1" x14ac:dyDescent="0.3">
      <c r="A705" s="25">
        <v>704</v>
      </c>
      <c r="B705" s="25">
        <v>1521</v>
      </c>
      <c r="C705" s="31">
        <v>41697.578541666699</v>
      </c>
      <c r="D705" s="25">
        <v>501</v>
      </c>
      <c r="E705" s="25">
        <v>0</v>
      </c>
      <c r="F705" s="25">
        <v>8</v>
      </c>
      <c r="G705" s="25">
        <v>509</v>
      </c>
      <c r="H705" s="25">
        <v>2499.9899999999998</v>
      </c>
      <c r="I705" s="25">
        <v>0</v>
      </c>
      <c r="J705" s="25">
        <v>64.959999999999994</v>
      </c>
      <c r="K705" s="25">
        <v>2564.9499999999998</v>
      </c>
    </row>
    <row r="706" spans="1:11" ht="15" customHeight="1" x14ac:dyDescent="0.3">
      <c r="A706" s="25">
        <v>705</v>
      </c>
      <c r="B706" s="25">
        <v>1521</v>
      </c>
      <c r="C706" s="31">
        <v>41727.213622685202</v>
      </c>
      <c r="D706" s="25">
        <v>501</v>
      </c>
      <c r="E706" s="25">
        <v>0</v>
      </c>
      <c r="F706" s="25">
        <v>12</v>
      </c>
      <c r="G706" s="25">
        <v>513</v>
      </c>
      <c r="H706" s="25">
        <v>2499.9899999999998</v>
      </c>
      <c r="I706" s="25">
        <v>0</v>
      </c>
      <c r="J706" s="25">
        <v>97.44</v>
      </c>
      <c r="K706" s="25">
        <v>2597.4299999999998</v>
      </c>
    </row>
    <row r="707" spans="1:11" ht="15" customHeight="1" x14ac:dyDescent="0.3">
      <c r="A707" s="25">
        <v>706</v>
      </c>
      <c r="B707" s="25">
        <v>1521</v>
      </c>
      <c r="C707" s="31">
        <v>41757.391909722202</v>
      </c>
      <c r="D707" s="25">
        <v>498</v>
      </c>
      <c r="E707" s="25">
        <v>103</v>
      </c>
      <c r="F707" s="25">
        <v>0</v>
      </c>
      <c r="G707" s="25">
        <v>601</v>
      </c>
      <c r="H707" s="25">
        <v>2485.02</v>
      </c>
      <c r="I707" s="25">
        <v>771.47</v>
      </c>
      <c r="J707" s="25">
        <v>0</v>
      </c>
      <c r="K707" s="25">
        <v>3256.49</v>
      </c>
    </row>
    <row r="708" spans="1:11" ht="15" customHeight="1" x14ac:dyDescent="0.3">
      <c r="A708" s="25">
        <v>707</v>
      </c>
      <c r="B708" s="25">
        <v>1521</v>
      </c>
      <c r="C708" s="31">
        <v>41787.918530092596</v>
      </c>
      <c r="D708" s="25">
        <v>579</v>
      </c>
      <c r="E708" s="25">
        <v>18</v>
      </c>
      <c r="F708" s="25">
        <v>24</v>
      </c>
      <c r="G708" s="25">
        <v>621</v>
      </c>
      <c r="H708" s="25">
        <v>2889.21</v>
      </c>
      <c r="I708" s="25">
        <v>134.82</v>
      </c>
      <c r="J708" s="25">
        <v>194.88</v>
      </c>
      <c r="K708" s="25">
        <v>3218.91</v>
      </c>
    </row>
    <row r="709" spans="1:11" ht="15" customHeight="1" x14ac:dyDescent="0.3">
      <c r="A709" s="25">
        <v>708</v>
      </c>
      <c r="B709" s="25">
        <v>1521</v>
      </c>
      <c r="C709" s="31">
        <v>41817.7575462963</v>
      </c>
      <c r="D709" s="25">
        <v>396</v>
      </c>
      <c r="E709" s="25">
        <v>42</v>
      </c>
      <c r="F709" s="25">
        <v>0</v>
      </c>
      <c r="G709" s="25">
        <v>438</v>
      </c>
      <c r="H709" s="25">
        <v>1976.04</v>
      </c>
      <c r="I709" s="25">
        <v>314.58</v>
      </c>
      <c r="J709" s="25">
        <v>0</v>
      </c>
      <c r="K709" s="25">
        <v>2290.62</v>
      </c>
    </row>
    <row r="710" spans="1:11" ht="15" customHeight="1" x14ac:dyDescent="0.3">
      <c r="A710" s="25">
        <v>709</v>
      </c>
      <c r="B710" s="25">
        <v>1521</v>
      </c>
      <c r="C710" s="31">
        <v>41848.009710648199</v>
      </c>
      <c r="D710" s="25">
        <v>566</v>
      </c>
      <c r="E710" s="25">
        <v>1</v>
      </c>
      <c r="F710" s="25">
        <v>0</v>
      </c>
      <c r="G710" s="25">
        <v>567</v>
      </c>
      <c r="H710" s="25">
        <v>2824.34</v>
      </c>
      <c r="I710" s="25">
        <v>7.49</v>
      </c>
      <c r="J710" s="25">
        <v>0</v>
      </c>
      <c r="K710" s="25">
        <v>2831.83</v>
      </c>
    </row>
    <row r="711" spans="1:11" ht="15" customHeight="1" x14ac:dyDescent="0.3">
      <c r="A711" s="25">
        <v>710</v>
      </c>
      <c r="B711" s="25">
        <v>1521</v>
      </c>
      <c r="C711" s="31">
        <v>41877.790486111102</v>
      </c>
      <c r="D711" s="25">
        <v>501</v>
      </c>
      <c r="E711" s="25">
        <v>0</v>
      </c>
      <c r="F711" s="25">
        <v>0</v>
      </c>
      <c r="G711" s="25">
        <v>501</v>
      </c>
      <c r="H711" s="25">
        <v>2499.9899999999998</v>
      </c>
      <c r="I711" s="25">
        <v>0</v>
      </c>
      <c r="J711" s="25">
        <v>0</v>
      </c>
      <c r="K711" s="25">
        <v>2499.9899999999998</v>
      </c>
    </row>
    <row r="712" spans="1:11" ht="15" customHeight="1" x14ac:dyDescent="0.3">
      <c r="A712" s="25">
        <v>711</v>
      </c>
      <c r="B712" s="25">
        <v>1521</v>
      </c>
      <c r="C712" s="31">
        <v>41906.9552430556</v>
      </c>
      <c r="D712" s="25">
        <v>493</v>
      </c>
      <c r="E712" s="25">
        <v>1</v>
      </c>
      <c r="F712" s="25">
        <v>12</v>
      </c>
      <c r="G712" s="25">
        <v>506</v>
      </c>
      <c r="H712" s="25">
        <v>2460.0700000000002</v>
      </c>
      <c r="I712" s="25">
        <v>7.49</v>
      </c>
      <c r="J712" s="25">
        <v>97.44</v>
      </c>
      <c r="K712" s="25">
        <v>2565</v>
      </c>
    </row>
    <row r="713" spans="1:11" ht="15" customHeight="1" x14ac:dyDescent="0.3">
      <c r="A713" s="25">
        <v>712</v>
      </c>
      <c r="B713" s="25">
        <v>1521</v>
      </c>
      <c r="C713" s="31">
        <v>41936.6937847222</v>
      </c>
      <c r="D713" s="25">
        <v>557</v>
      </c>
      <c r="E713" s="25">
        <v>8</v>
      </c>
      <c r="F713" s="25">
        <v>1</v>
      </c>
      <c r="G713" s="25">
        <v>566</v>
      </c>
      <c r="H713" s="25">
        <v>2779.43</v>
      </c>
      <c r="I713" s="25">
        <v>59.92</v>
      </c>
      <c r="J713" s="25">
        <v>8.1199999999999992</v>
      </c>
      <c r="K713" s="25">
        <v>2847.47</v>
      </c>
    </row>
    <row r="714" spans="1:11" ht="15" customHeight="1" x14ac:dyDescent="0.3">
      <c r="A714" s="25">
        <v>713</v>
      </c>
      <c r="B714" s="25">
        <v>1521</v>
      </c>
      <c r="C714" s="31">
        <v>41966.669479166703</v>
      </c>
      <c r="D714" s="25">
        <v>0</v>
      </c>
      <c r="E714" s="25">
        <v>8</v>
      </c>
      <c r="F714" s="25">
        <v>10</v>
      </c>
      <c r="G714" s="25">
        <v>18</v>
      </c>
      <c r="H714" s="25">
        <v>0</v>
      </c>
      <c r="I714" s="25">
        <v>59.92</v>
      </c>
      <c r="J714" s="25">
        <v>81.2</v>
      </c>
      <c r="K714" s="25">
        <v>141.12</v>
      </c>
    </row>
    <row r="715" spans="1:11" ht="15" customHeight="1" x14ac:dyDescent="0.3">
      <c r="A715" s="25">
        <v>714</v>
      </c>
      <c r="B715" s="25">
        <v>1521</v>
      </c>
      <c r="C715" s="31">
        <v>41995.1359606482</v>
      </c>
      <c r="D715" s="25">
        <v>496</v>
      </c>
      <c r="E715" s="25">
        <v>62</v>
      </c>
      <c r="F715" s="25">
        <v>28</v>
      </c>
      <c r="G715" s="25">
        <v>586</v>
      </c>
      <c r="H715" s="25">
        <v>2475.04</v>
      </c>
      <c r="I715" s="25">
        <v>464.38</v>
      </c>
      <c r="J715" s="25">
        <v>227.36</v>
      </c>
      <c r="K715" s="25">
        <v>3166.78</v>
      </c>
    </row>
    <row r="716" spans="1:11" ht="15" customHeight="1" x14ac:dyDescent="0.3">
      <c r="A716" s="25">
        <v>715</v>
      </c>
      <c r="B716" s="25">
        <v>1521</v>
      </c>
      <c r="C716" s="31">
        <v>42025.316192129598</v>
      </c>
      <c r="D716" s="25">
        <v>514</v>
      </c>
      <c r="E716" s="25">
        <v>0</v>
      </c>
      <c r="F716" s="25">
        <v>10</v>
      </c>
      <c r="G716" s="25">
        <v>524</v>
      </c>
      <c r="H716" s="25">
        <v>2564.86</v>
      </c>
      <c r="I716" s="25">
        <v>0</v>
      </c>
      <c r="J716" s="25">
        <v>81.2</v>
      </c>
      <c r="K716" s="25">
        <v>2646.06</v>
      </c>
    </row>
    <row r="717" spans="1:11" ht="15" customHeight="1" x14ac:dyDescent="0.3">
      <c r="A717" s="25">
        <v>716</v>
      </c>
      <c r="B717" s="25">
        <v>1521</v>
      </c>
      <c r="C717" s="31">
        <v>42055.582222222198</v>
      </c>
      <c r="D717" s="25">
        <v>490</v>
      </c>
      <c r="E717" s="25">
        <v>4</v>
      </c>
      <c r="F717" s="25">
        <v>3</v>
      </c>
      <c r="G717" s="25">
        <v>497</v>
      </c>
      <c r="H717" s="25">
        <v>2445.1</v>
      </c>
      <c r="I717" s="25">
        <v>29.96</v>
      </c>
      <c r="J717" s="25">
        <v>24.36</v>
      </c>
      <c r="K717" s="25">
        <v>2499.42</v>
      </c>
    </row>
    <row r="718" spans="1:11" ht="15" customHeight="1" x14ac:dyDescent="0.3">
      <c r="A718" s="25">
        <v>717</v>
      </c>
      <c r="B718" s="25">
        <v>1521</v>
      </c>
      <c r="C718" s="31">
        <v>42113.113935185203</v>
      </c>
      <c r="D718" s="25">
        <v>477</v>
      </c>
      <c r="E718" s="25">
        <v>16</v>
      </c>
      <c r="F718" s="25">
        <v>16</v>
      </c>
      <c r="G718" s="25">
        <v>509</v>
      </c>
      <c r="H718" s="25">
        <v>2380.23</v>
      </c>
      <c r="I718" s="25">
        <v>119.84</v>
      </c>
      <c r="J718" s="25">
        <v>129.91999999999999</v>
      </c>
      <c r="K718" s="25">
        <v>2629.99</v>
      </c>
    </row>
    <row r="719" spans="1:11" ht="15" customHeight="1" x14ac:dyDescent="0.3">
      <c r="A719" s="25">
        <v>718</v>
      </c>
      <c r="B719" s="25">
        <v>1521</v>
      </c>
      <c r="C719" s="31">
        <v>42142.158356481501</v>
      </c>
      <c r="D719" s="25">
        <v>499</v>
      </c>
      <c r="E719" s="25">
        <v>63</v>
      </c>
      <c r="F719" s="25">
        <v>14</v>
      </c>
      <c r="G719" s="25">
        <v>576</v>
      </c>
      <c r="H719" s="25">
        <v>2490.0100000000002</v>
      </c>
      <c r="I719" s="25">
        <v>471.87</v>
      </c>
      <c r="J719" s="25">
        <v>113.68</v>
      </c>
      <c r="K719" s="25">
        <v>3075.56</v>
      </c>
    </row>
    <row r="720" spans="1:11" ht="15" customHeight="1" x14ac:dyDescent="0.3">
      <c r="A720" s="25">
        <v>719</v>
      </c>
      <c r="B720" s="25">
        <v>1521</v>
      </c>
      <c r="C720" s="31">
        <v>42171.479016203702</v>
      </c>
      <c r="D720" s="25">
        <v>501</v>
      </c>
      <c r="E720" s="25">
        <v>6</v>
      </c>
      <c r="F720" s="25">
        <v>40</v>
      </c>
      <c r="G720" s="25">
        <v>547</v>
      </c>
      <c r="H720" s="25">
        <v>2499.9899999999998</v>
      </c>
      <c r="I720" s="25">
        <v>44.94</v>
      </c>
      <c r="J720" s="25">
        <v>324.8</v>
      </c>
      <c r="K720" s="25">
        <v>2869.73</v>
      </c>
    </row>
    <row r="721" spans="1:11" ht="15" customHeight="1" x14ac:dyDescent="0.3">
      <c r="A721" s="25">
        <v>720</v>
      </c>
      <c r="B721" s="25">
        <v>1521</v>
      </c>
      <c r="C721" s="31">
        <v>42201.1547222222</v>
      </c>
      <c r="D721" s="25">
        <v>498</v>
      </c>
      <c r="E721" s="25">
        <v>15</v>
      </c>
      <c r="F721" s="25">
        <v>8</v>
      </c>
      <c r="G721" s="25">
        <v>521</v>
      </c>
      <c r="H721" s="25">
        <v>2485.02</v>
      </c>
      <c r="I721" s="25">
        <v>112.35</v>
      </c>
      <c r="J721" s="25">
        <v>64.959999999999994</v>
      </c>
      <c r="K721" s="25">
        <v>2662.33</v>
      </c>
    </row>
    <row r="722" spans="1:11" ht="15" customHeight="1" x14ac:dyDescent="0.3">
      <c r="A722" s="25">
        <v>721</v>
      </c>
      <c r="B722" s="25">
        <v>1521</v>
      </c>
      <c r="C722" s="31">
        <v>42231.269108796303</v>
      </c>
      <c r="D722" s="25">
        <v>489</v>
      </c>
      <c r="E722" s="25">
        <v>399</v>
      </c>
      <c r="F722" s="25">
        <v>3</v>
      </c>
      <c r="G722" s="25">
        <v>891</v>
      </c>
      <c r="H722" s="25">
        <v>2440.11</v>
      </c>
      <c r="I722" s="25">
        <v>2988.51</v>
      </c>
      <c r="J722" s="25">
        <v>24.36</v>
      </c>
      <c r="K722" s="25">
        <v>5452.98</v>
      </c>
    </row>
    <row r="723" spans="1:11" ht="15" customHeight="1" x14ac:dyDescent="0.3">
      <c r="A723" s="25">
        <v>722</v>
      </c>
      <c r="B723" s="25">
        <v>1521</v>
      </c>
      <c r="C723" s="31">
        <v>42261.072106481501</v>
      </c>
      <c r="D723" s="25">
        <v>486</v>
      </c>
      <c r="E723" s="25">
        <v>2</v>
      </c>
      <c r="F723" s="25">
        <v>0</v>
      </c>
      <c r="G723" s="25">
        <v>488</v>
      </c>
      <c r="H723" s="25">
        <v>2425.14</v>
      </c>
      <c r="I723" s="25">
        <v>14.98</v>
      </c>
      <c r="J723" s="25">
        <v>0</v>
      </c>
      <c r="K723" s="25">
        <v>2440.12</v>
      </c>
    </row>
    <row r="724" spans="1:11" ht="15" customHeight="1" x14ac:dyDescent="0.3">
      <c r="A724" s="25">
        <v>723</v>
      </c>
      <c r="B724" s="25">
        <v>1521</v>
      </c>
      <c r="C724" s="31">
        <v>42290.649849537003</v>
      </c>
      <c r="D724" s="25">
        <v>470</v>
      </c>
      <c r="E724" s="25">
        <v>4</v>
      </c>
      <c r="F724" s="25">
        <v>12</v>
      </c>
      <c r="G724" s="25">
        <v>486</v>
      </c>
      <c r="H724" s="25">
        <v>2345.3000000000002</v>
      </c>
      <c r="I724" s="25">
        <v>29.96</v>
      </c>
      <c r="J724" s="25">
        <v>97.44</v>
      </c>
      <c r="K724" s="25">
        <v>2472.6999999999998</v>
      </c>
    </row>
    <row r="725" spans="1:11" ht="15" customHeight="1" x14ac:dyDescent="0.3">
      <c r="A725" s="25">
        <v>724</v>
      </c>
      <c r="B725" s="25">
        <v>1521</v>
      </c>
      <c r="C725" s="31">
        <v>42320.119293981501</v>
      </c>
      <c r="D725" s="25">
        <v>496</v>
      </c>
      <c r="E725" s="25">
        <v>0</v>
      </c>
      <c r="F725" s="25">
        <v>24</v>
      </c>
      <c r="G725" s="25">
        <v>520</v>
      </c>
      <c r="H725" s="25">
        <v>2475.04</v>
      </c>
      <c r="I725" s="25">
        <v>0</v>
      </c>
      <c r="J725" s="25">
        <v>194.88</v>
      </c>
      <c r="K725" s="25">
        <v>2669.92</v>
      </c>
    </row>
    <row r="726" spans="1:11" ht="15" customHeight="1" x14ac:dyDescent="0.3">
      <c r="A726" s="25">
        <v>725</v>
      </c>
      <c r="B726" s="25">
        <v>1521</v>
      </c>
      <c r="C726" s="31">
        <v>42349.313125000001</v>
      </c>
      <c r="D726" s="25">
        <v>490</v>
      </c>
      <c r="E726" s="25">
        <v>43</v>
      </c>
      <c r="F726" s="25">
        <v>21</v>
      </c>
      <c r="G726" s="25">
        <v>554</v>
      </c>
      <c r="H726" s="25">
        <v>2445.1</v>
      </c>
      <c r="I726" s="25">
        <v>322.07</v>
      </c>
      <c r="J726" s="25">
        <v>170.52</v>
      </c>
      <c r="K726" s="25">
        <v>2937.69</v>
      </c>
    </row>
    <row r="727" spans="1:11" ht="15" customHeight="1" x14ac:dyDescent="0.3">
      <c r="A727" s="25">
        <v>726</v>
      </c>
      <c r="B727" s="25">
        <v>1521</v>
      </c>
      <c r="C727" s="31">
        <v>42378.096481481502</v>
      </c>
      <c r="D727" s="25">
        <v>501</v>
      </c>
      <c r="E727" s="25">
        <v>72</v>
      </c>
      <c r="F727" s="25">
        <v>183</v>
      </c>
      <c r="G727" s="25">
        <v>756</v>
      </c>
      <c r="H727" s="25">
        <v>2499.9899999999998</v>
      </c>
      <c r="I727" s="25">
        <v>539.28</v>
      </c>
      <c r="J727" s="25">
        <v>1485.96</v>
      </c>
      <c r="K727" s="25">
        <v>4525.2299999999996</v>
      </c>
    </row>
    <row r="728" spans="1:11" ht="15" customHeight="1" x14ac:dyDescent="0.3">
      <c r="A728" s="25">
        <v>727</v>
      </c>
      <c r="B728" s="25">
        <v>1521</v>
      </c>
      <c r="C728" s="31">
        <v>42408.077141203699</v>
      </c>
      <c r="D728" s="25">
        <v>494</v>
      </c>
      <c r="E728" s="25">
        <v>0</v>
      </c>
      <c r="F728" s="25">
        <v>0</v>
      </c>
      <c r="G728" s="25">
        <v>494</v>
      </c>
      <c r="H728" s="25">
        <v>2465.06</v>
      </c>
      <c r="I728" s="25">
        <v>0</v>
      </c>
      <c r="J728" s="25">
        <v>0</v>
      </c>
      <c r="K728" s="25">
        <v>2465.06</v>
      </c>
    </row>
    <row r="729" spans="1:11" ht="15" customHeight="1" x14ac:dyDescent="0.3">
      <c r="A729" s="25">
        <v>728</v>
      </c>
      <c r="B729" s="25">
        <v>1521</v>
      </c>
      <c r="C729" s="31">
        <v>42437.722476851901</v>
      </c>
      <c r="D729" s="25">
        <v>476</v>
      </c>
      <c r="E729" s="25">
        <v>89</v>
      </c>
      <c r="F729" s="25">
        <v>0</v>
      </c>
      <c r="G729" s="25">
        <v>565</v>
      </c>
      <c r="H729" s="25">
        <v>2375.2399999999998</v>
      </c>
      <c r="I729" s="25">
        <v>666.61</v>
      </c>
      <c r="J729" s="25">
        <v>0</v>
      </c>
      <c r="K729" s="25">
        <v>3041.85</v>
      </c>
    </row>
    <row r="730" spans="1:11" ht="15" customHeight="1" x14ac:dyDescent="0.3">
      <c r="A730" s="25">
        <v>729</v>
      </c>
      <c r="B730" s="25">
        <v>1521</v>
      </c>
      <c r="C730" s="31">
        <v>42466.680868055599</v>
      </c>
      <c r="D730" s="25">
        <v>504</v>
      </c>
      <c r="E730" s="25">
        <v>0</v>
      </c>
      <c r="F730" s="25">
        <v>0</v>
      </c>
      <c r="G730" s="25">
        <v>504</v>
      </c>
      <c r="H730" s="25">
        <v>2514.96</v>
      </c>
      <c r="I730" s="25">
        <v>0</v>
      </c>
      <c r="J730" s="25">
        <v>0</v>
      </c>
      <c r="K730" s="25">
        <v>2514.96</v>
      </c>
    </row>
    <row r="731" spans="1:11" ht="15" customHeight="1" x14ac:dyDescent="0.3">
      <c r="A731" s="25">
        <v>730</v>
      </c>
      <c r="B731" s="25">
        <v>1521</v>
      </c>
      <c r="C731" s="31">
        <v>42496.107499999998</v>
      </c>
      <c r="D731" s="25">
        <v>0</v>
      </c>
      <c r="E731" s="25">
        <v>0</v>
      </c>
      <c r="F731" s="25">
        <v>2</v>
      </c>
      <c r="G731" s="25">
        <v>2</v>
      </c>
      <c r="H731" s="25">
        <v>0</v>
      </c>
      <c r="I731" s="25">
        <v>0</v>
      </c>
      <c r="J731" s="25">
        <v>16.239999999999998</v>
      </c>
      <c r="K731" s="25">
        <v>16.239999999999998</v>
      </c>
    </row>
    <row r="732" spans="1:11" ht="15" customHeight="1" x14ac:dyDescent="0.3">
      <c r="A732" s="25">
        <v>731</v>
      </c>
      <c r="B732" s="25">
        <v>1521</v>
      </c>
      <c r="C732" s="31">
        <v>42526.718229166698</v>
      </c>
      <c r="D732" s="25">
        <v>555</v>
      </c>
      <c r="E732" s="25">
        <v>12012</v>
      </c>
      <c r="F732" s="25">
        <v>31</v>
      </c>
      <c r="G732" s="25">
        <v>12598</v>
      </c>
      <c r="H732" s="25">
        <v>2769.45</v>
      </c>
      <c r="I732" s="25">
        <v>89969.88</v>
      </c>
      <c r="J732" s="25">
        <v>251.72</v>
      </c>
      <c r="K732" s="25">
        <v>92991.05</v>
      </c>
    </row>
    <row r="733" spans="1:11" ht="15" customHeight="1" x14ac:dyDescent="0.3">
      <c r="A733" s="25">
        <v>732</v>
      </c>
      <c r="B733" s="25">
        <v>1521</v>
      </c>
      <c r="C733" s="31">
        <v>42556.432025463</v>
      </c>
      <c r="D733" s="25">
        <v>496</v>
      </c>
      <c r="E733" s="25">
        <v>0</v>
      </c>
      <c r="F733" s="25">
        <v>24</v>
      </c>
      <c r="G733" s="25">
        <v>520</v>
      </c>
      <c r="H733" s="25">
        <v>2475.04</v>
      </c>
      <c r="I733" s="25">
        <v>0</v>
      </c>
      <c r="J733" s="25">
        <v>194.88</v>
      </c>
      <c r="K733" s="25">
        <v>2669.92</v>
      </c>
    </row>
    <row r="734" spans="1:11" ht="15" customHeight="1" x14ac:dyDescent="0.3">
      <c r="A734" s="25">
        <v>733</v>
      </c>
      <c r="B734" s="25">
        <v>1521</v>
      </c>
      <c r="C734" s="31">
        <v>42585.488483796304</v>
      </c>
      <c r="D734" s="25">
        <v>518</v>
      </c>
      <c r="E734" s="25">
        <v>18</v>
      </c>
      <c r="F734" s="25">
        <v>24</v>
      </c>
      <c r="G734" s="25">
        <v>560</v>
      </c>
      <c r="H734" s="25">
        <v>2584.8200000000002</v>
      </c>
      <c r="I734" s="25">
        <v>134.82</v>
      </c>
      <c r="J734" s="25">
        <v>194.88</v>
      </c>
      <c r="K734" s="25">
        <v>2914.52</v>
      </c>
    </row>
    <row r="735" spans="1:11" ht="15" customHeight="1" x14ac:dyDescent="0.3">
      <c r="A735" s="25">
        <v>734</v>
      </c>
      <c r="B735" s="25">
        <v>1521</v>
      </c>
      <c r="C735" s="31">
        <v>42615.720902777801</v>
      </c>
      <c r="D735" s="25">
        <v>428</v>
      </c>
      <c r="E735" s="25">
        <v>51</v>
      </c>
      <c r="F735" s="25">
        <v>7</v>
      </c>
      <c r="G735" s="25">
        <v>486</v>
      </c>
      <c r="H735" s="25">
        <v>2135.7199999999998</v>
      </c>
      <c r="I735" s="25">
        <v>381.99</v>
      </c>
      <c r="J735" s="25">
        <v>56.84</v>
      </c>
      <c r="K735" s="25">
        <v>2574.5500000000002</v>
      </c>
    </row>
    <row r="736" spans="1:11" ht="15" customHeight="1" x14ac:dyDescent="0.3">
      <c r="A736" s="25">
        <v>735</v>
      </c>
      <c r="B736" s="25">
        <v>1521</v>
      </c>
      <c r="C736" s="31">
        <v>42645.060370370396</v>
      </c>
      <c r="D736" s="25">
        <v>457</v>
      </c>
      <c r="E736" s="25">
        <v>10</v>
      </c>
      <c r="F736" s="25">
        <v>4</v>
      </c>
      <c r="G736" s="25">
        <v>471</v>
      </c>
      <c r="H736" s="25">
        <v>2280.4299999999998</v>
      </c>
      <c r="I736" s="25">
        <v>74.900000000000006</v>
      </c>
      <c r="J736" s="25">
        <v>32.479999999999997</v>
      </c>
      <c r="K736" s="25">
        <v>2387.81</v>
      </c>
    </row>
    <row r="737" spans="1:11" ht="15" customHeight="1" x14ac:dyDescent="0.3">
      <c r="A737" s="25">
        <v>736</v>
      </c>
      <c r="B737" s="25">
        <v>1521</v>
      </c>
      <c r="C737" s="31">
        <v>42675.008067129602</v>
      </c>
      <c r="D737" s="25">
        <v>496</v>
      </c>
      <c r="E737" s="25">
        <v>4</v>
      </c>
      <c r="F737" s="25">
        <v>32</v>
      </c>
      <c r="G737" s="25">
        <v>532</v>
      </c>
      <c r="H737" s="25">
        <v>2475.04</v>
      </c>
      <c r="I737" s="25">
        <v>29.96</v>
      </c>
      <c r="J737" s="25">
        <v>259.83999999999997</v>
      </c>
      <c r="K737" s="25">
        <v>2764.84</v>
      </c>
    </row>
    <row r="738" spans="1:11" ht="15" customHeight="1" x14ac:dyDescent="0.3">
      <c r="A738" s="25">
        <v>737</v>
      </c>
      <c r="B738" s="25">
        <v>1521</v>
      </c>
      <c r="C738" s="31">
        <v>42703.730833333299</v>
      </c>
      <c r="D738" s="25">
        <v>508</v>
      </c>
      <c r="E738" s="25">
        <v>11</v>
      </c>
      <c r="F738" s="25">
        <v>0</v>
      </c>
      <c r="G738" s="25">
        <v>519</v>
      </c>
      <c r="H738" s="25">
        <v>2534.92</v>
      </c>
      <c r="I738" s="25">
        <v>82.39</v>
      </c>
      <c r="J738" s="25">
        <v>0</v>
      </c>
      <c r="K738" s="25">
        <v>2617.31</v>
      </c>
    </row>
    <row r="739" spans="1:11" ht="15" customHeight="1" x14ac:dyDescent="0.3">
      <c r="A739" s="25">
        <v>738</v>
      </c>
      <c r="B739" s="25">
        <v>1521</v>
      </c>
      <c r="C739" s="31">
        <v>42732.685949074097</v>
      </c>
      <c r="D739" s="25">
        <v>498</v>
      </c>
      <c r="E739" s="25">
        <v>2</v>
      </c>
      <c r="F739" s="25">
        <v>164</v>
      </c>
      <c r="G739" s="25">
        <v>664</v>
      </c>
      <c r="H739" s="25">
        <v>2485.02</v>
      </c>
      <c r="I739" s="25">
        <v>14.98</v>
      </c>
      <c r="J739" s="25">
        <v>1331.68</v>
      </c>
      <c r="K739" s="25">
        <v>3831.68</v>
      </c>
    </row>
    <row r="740" spans="1:11" ht="15" customHeight="1" x14ac:dyDescent="0.3">
      <c r="A740" s="25">
        <v>739</v>
      </c>
      <c r="B740" s="25">
        <v>1531</v>
      </c>
      <c r="C740" s="31">
        <v>41618.613402777803</v>
      </c>
      <c r="D740" s="25">
        <v>501</v>
      </c>
      <c r="E740" s="25">
        <v>0</v>
      </c>
      <c r="F740" s="25">
        <v>0</v>
      </c>
      <c r="G740" s="25">
        <v>501</v>
      </c>
      <c r="H740" s="25">
        <v>2499.9899999999998</v>
      </c>
      <c r="I740" s="25">
        <v>0</v>
      </c>
      <c r="J740" s="25">
        <v>0</v>
      </c>
      <c r="K740" s="25">
        <v>2499.9899999999998</v>
      </c>
    </row>
    <row r="741" spans="1:11" ht="15" customHeight="1" x14ac:dyDescent="0.3">
      <c r="A741" s="25">
        <v>740</v>
      </c>
      <c r="B741" s="25">
        <v>1531</v>
      </c>
      <c r="C741" s="31">
        <v>41647.2881597222</v>
      </c>
      <c r="D741" s="25">
        <v>288</v>
      </c>
      <c r="E741" s="25">
        <v>5</v>
      </c>
      <c r="F741" s="25">
        <v>14</v>
      </c>
      <c r="G741" s="25">
        <v>307</v>
      </c>
      <c r="H741" s="25">
        <v>1437.12</v>
      </c>
      <c r="I741" s="25">
        <v>37.450000000000003</v>
      </c>
      <c r="J741" s="25">
        <v>113.68</v>
      </c>
      <c r="K741" s="25">
        <v>1588.25</v>
      </c>
    </row>
    <row r="742" spans="1:11" ht="15" customHeight="1" x14ac:dyDescent="0.3">
      <c r="A742" s="25">
        <v>741</v>
      </c>
      <c r="B742" s="25">
        <v>1531</v>
      </c>
      <c r="C742" s="31">
        <v>41677.284421296303</v>
      </c>
      <c r="D742" s="25">
        <v>475</v>
      </c>
      <c r="E742" s="25">
        <v>25</v>
      </c>
      <c r="F742" s="25">
        <v>0</v>
      </c>
      <c r="G742" s="25">
        <v>500</v>
      </c>
      <c r="H742" s="25">
        <v>2370.25</v>
      </c>
      <c r="I742" s="25">
        <v>187.25</v>
      </c>
      <c r="J742" s="25">
        <v>0</v>
      </c>
      <c r="K742" s="25">
        <v>2557.5</v>
      </c>
    </row>
    <row r="743" spans="1:11" ht="15" customHeight="1" x14ac:dyDescent="0.3">
      <c r="A743" s="25">
        <v>742</v>
      </c>
      <c r="B743" s="25">
        <v>1531</v>
      </c>
      <c r="C743" s="31">
        <v>41707.472905092603</v>
      </c>
      <c r="D743" s="25">
        <v>504</v>
      </c>
      <c r="E743" s="25">
        <v>1</v>
      </c>
      <c r="F743" s="25">
        <v>3</v>
      </c>
      <c r="G743" s="25">
        <v>508</v>
      </c>
      <c r="H743" s="25">
        <v>2514.96</v>
      </c>
      <c r="I743" s="25">
        <v>7.49</v>
      </c>
      <c r="J743" s="25">
        <v>24.36</v>
      </c>
      <c r="K743" s="25">
        <v>2546.81</v>
      </c>
    </row>
    <row r="744" spans="1:11" ht="15" customHeight="1" x14ac:dyDescent="0.3">
      <c r="A744" s="25">
        <v>743</v>
      </c>
      <c r="B744" s="25">
        <v>1531</v>
      </c>
      <c r="C744" s="31">
        <v>41736.663587962998</v>
      </c>
      <c r="D744" s="25">
        <v>506</v>
      </c>
      <c r="E744" s="25">
        <v>9</v>
      </c>
      <c r="F744" s="25">
        <v>0</v>
      </c>
      <c r="G744" s="25">
        <v>515</v>
      </c>
      <c r="H744" s="25">
        <v>2524.94</v>
      </c>
      <c r="I744" s="25">
        <v>67.41</v>
      </c>
      <c r="J744" s="25">
        <v>0</v>
      </c>
      <c r="K744" s="25">
        <v>2592.35</v>
      </c>
    </row>
    <row r="745" spans="1:11" ht="15" customHeight="1" x14ac:dyDescent="0.3">
      <c r="A745" s="25">
        <v>744</v>
      </c>
      <c r="B745" s="25">
        <v>1531</v>
      </c>
      <c r="C745" s="31">
        <v>41765.9214236111</v>
      </c>
      <c r="D745" s="25">
        <v>502</v>
      </c>
      <c r="E745" s="25">
        <v>0</v>
      </c>
      <c r="F745" s="25">
        <v>24</v>
      </c>
      <c r="G745" s="25">
        <v>526</v>
      </c>
      <c r="H745" s="25">
        <v>2504.98</v>
      </c>
      <c r="I745" s="25">
        <v>0</v>
      </c>
      <c r="J745" s="25">
        <v>194.88</v>
      </c>
      <c r="K745" s="25">
        <v>2699.86</v>
      </c>
    </row>
    <row r="746" spans="1:11" ht="15" customHeight="1" x14ac:dyDescent="0.3">
      <c r="A746" s="25">
        <v>745</v>
      </c>
      <c r="B746" s="25">
        <v>1531</v>
      </c>
      <c r="C746" s="31">
        <v>41795.252939814804</v>
      </c>
      <c r="D746" s="25">
        <v>489</v>
      </c>
      <c r="E746" s="25">
        <v>7</v>
      </c>
      <c r="F746" s="25">
        <v>0</v>
      </c>
      <c r="G746" s="25">
        <v>496</v>
      </c>
      <c r="H746" s="25">
        <v>2440.11</v>
      </c>
      <c r="I746" s="25">
        <v>52.43</v>
      </c>
      <c r="J746" s="25">
        <v>0</v>
      </c>
      <c r="K746" s="25">
        <v>2492.54</v>
      </c>
    </row>
    <row r="747" spans="1:11" ht="15" customHeight="1" x14ac:dyDescent="0.3">
      <c r="A747" s="25">
        <v>746</v>
      </c>
      <c r="B747" s="25">
        <v>1531</v>
      </c>
      <c r="C747" s="31">
        <v>41824.786932870396</v>
      </c>
      <c r="D747" s="25">
        <v>489</v>
      </c>
      <c r="E747" s="25">
        <v>0</v>
      </c>
      <c r="F747" s="25">
        <v>9</v>
      </c>
      <c r="G747" s="25">
        <v>498</v>
      </c>
      <c r="H747" s="25">
        <v>2440.11</v>
      </c>
      <c r="I747" s="25">
        <v>0</v>
      </c>
      <c r="J747" s="25">
        <v>73.08</v>
      </c>
      <c r="K747" s="25">
        <v>2513.19</v>
      </c>
    </row>
    <row r="748" spans="1:11" ht="15" customHeight="1" x14ac:dyDescent="0.3">
      <c r="A748" s="25">
        <v>747</v>
      </c>
      <c r="B748" s="25">
        <v>1531</v>
      </c>
      <c r="C748" s="31">
        <v>41854.298958333296</v>
      </c>
      <c r="D748" s="25">
        <v>516</v>
      </c>
      <c r="E748" s="25">
        <v>15</v>
      </c>
      <c r="F748" s="25">
        <v>0</v>
      </c>
      <c r="G748" s="25">
        <v>531</v>
      </c>
      <c r="H748" s="25">
        <v>2574.84</v>
      </c>
      <c r="I748" s="25">
        <v>112.35</v>
      </c>
      <c r="J748" s="25">
        <v>0</v>
      </c>
      <c r="K748" s="25">
        <v>2687.19</v>
      </c>
    </row>
    <row r="749" spans="1:11" ht="15" customHeight="1" x14ac:dyDescent="0.3">
      <c r="A749" s="25">
        <v>748</v>
      </c>
      <c r="B749" s="25">
        <v>1531</v>
      </c>
      <c r="C749" s="31">
        <v>41884.230185185203</v>
      </c>
      <c r="D749" s="25">
        <v>510</v>
      </c>
      <c r="E749" s="25">
        <v>62</v>
      </c>
      <c r="F749" s="25">
        <v>13</v>
      </c>
      <c r="G749" s="25">
        <v>585</v>
      </c>
      <c r="H749" s="25">
        <v>2544.9</v>
      </c>
      <c r="I749" s="25">
        <v>464.38</v>
      </c>
      <c r="J749" s="25">
        <v>105.56</v>
      </c>
      <c r="K749" s="25">
        <v>3114.84</v>
      </c>
    </row>
    <row r="750" spans="1:11" ht="15" customHeight="1" x14ac:dyDescent="0.3">
      <c r="A750" s="25">
        <v>749</v>
      </c>
      <c r="B750" s="25">
        <v>1531</v>
      </c>
      <c r="C750" s="31">
        <v>41913.492824074099</v>
      </c>
      <c r="D750" s="25">
        <v>493</v>
      </c>
      <c r="E750" s="25">
        <v>8</v>
      </c>
      <c r="F750" s="25">
        <v>21</v>
      </c>
      <c r="G750" s="25">
        <v>522</v>
      </c>
      <c r="H750" s="25">
        <v>2460.0700000000002</v>
      </c>
      <c r="I750" s="25">
        <v>59.92</v>
      </c>
      <c r="J750" s="25">
        <v>170.52</v>
      </c>
      <c r="K750" s="25">
        <v>2690.51</v>
      </c>
    </row>
    <row r="751" spans="1:11" ht="15" customHeight="1" x14ac:dyDescent="0.3">
      <c r="A751" s="25">
        <v>750</v>
      </c>
      <c r="B751" s="25">
        <v>1531</v>
      </c>
      <c r="C751" s="31">
        <v>41943.393020833297</v>
      </c>
      <c r="D751" s="25">
        <v>493</v>
      </c>
      <c r="E751" s="25">
        <v>0</v>
      </c>
      <c r="F751" s="25">
        <v>25</v>
      </c>
      <c r="G751" s="25">
        <v>518</v>
      </c>
      <c r="H751" s="25">
        <v>2460.0700000000002</v>
      </c>
      <c r="I751" s="25">
        <v>0</v>
      </c>
      <c r="J751" s="25">
        <v>203</v>
      </c>
      <c r="K751" s="25">
        <v>2663.07</v>
      </c>
    </row>
    <row r="752" spans="1:11" ht="15" customHeight="1" x14ac:dyDescent="0.3">
      <c r="A752" s="25">
        <v>751</v>
      </c>
      <c r="B752" s="25">
        <v>1531</v>
      </c>
      <c r="C752" s="31">
        <v>41972.279652777797</v>
      </c>
      <c r="D752" s="25">
        <v>489</v>
      </c>
      <c r="E752" s="25">
        <v>14</v>
      </c>
      <c r="F752" s="25">
        <v>3</v>
      </c>
      <c r="G752" s="25">
        <v>506</v>
      </c>
      <c r="H752" s="25">
        <v>2440.11</v>
      </c>
      <c r="I752" s="25">
        <v>104.86</v>
      </c>
      <c r="J752" s="25">
        <v>24.36</v>
      </c>
      <c r="K752" s="25">
        <v>2569.33</v>
      </c>
    </row>
    <row r="753" spans="1:11" ht="15" customHeight="1" x14ac:dyDescent="0.3">
      <c r="A753" s="25">
        <v>752</v>
      </c>
      <c r="B753" s="25">
        <v>1531</v>
      </c>
      <c r="C753" s="31">
        <v>42001.2501388889</v>
      </c>
      <c r="D753" s="25">
        <v>503</v>
      </c>
      <c r="E753" s="25">
        <v>0</v>
      </c>
      <c r="F753" s="25">
        <v>17</v>
      </c>
      <c r="G753" s="25">
        <v>520</v>
      </c>
      <c r="H753" s="25">
        <v>2509.9699999999998</v>
      </c>
      <c r="I753" s="25">
        <v>0</v>
      </c>
      <c r="J753" s="25">
        <v>138.04</v>
      </c>
      <c r="K753" s="25">
        <v>2648.01</v>
      </c>
    </row>
    <row r="754" spans="1:11" ht="15" customHeight="1" x14ac:dyDescent="0.3">
      <c r="A754" s="25">
        <v>753</v>
      </c>
      <c r="B754" s="25">
        <v>1531</v>
      </c>
      <c r="C754" s="31">
        <v>42030.794502314799</v>
      </c>
      <c r="D754" s="25">
        <v>482</v>
      </c>
      <c r="E754" s="25">
        <v>118</v>
      </c>
      <c r="F754" s="25">
        <v>6</v>
      </c>
      <c r="G754" s="25">
        <v>606</v>
      </c>
      <c r="H754" s="25">
        <v>2405.1799999999998</v>
      </c>
      <c r="I754" s="25">
        <v>883.82</v>
      </c>
      <c r="J754" s="25">
        <v>48.72</v>
      </c>
      <c r="K754" s="25">
        <v>3337.72</v>
      </c>
    </row>
    <row r="755" spans="1:11" ht="15" customHeight="1" x14ac:dyDescent="0.3">
      <c r="A755" s="25">
        <v>754</v>
      </c>
      <c r="B755" s="25">
        <v>1531</v>
      </c>
      <c r="C755" s="31">
        <v>42059.648067129601</v>
      </c>
      <c r="D755" s="25">
        <v>450</v>
      </c>
      <c r="E755" s="25">
        <v>7</v>
      </c>
      <c r="F755" s="25">
        <v>0</v>
      </c>
      <c r="G755" s="25">
        <v>457</v>
      </c>
      <c r="H755" s="25">
        <v>2245.5</v>
      </c>
      <c r="I755" s="25">
        <v>52.43</v>
      </c>
      <c r="J755" s="25">
        <v>0</v>
      </c>
      <c r="K755" s="25">
        <v>2297.9299999999998</v>
      </c>
    </row>
    <row r="756" spans="1:11" ht="15" customHeight="1" x14ac:dyDescent="0.3">
      <c r="A756" s="25">
        <v>755</v>
      </c>
      <c r="B756" s="25">
        <v>1531</v>
      </c>
      <c r="C756" s="31">
        <v>42088.437569444497</v>
      </c>
      <c r="D756" s="25">
        <v>482</v>
      </c>
      <c r="E756" s="25">
        <v>9</v>
      </c>
      <c r="F756" s="25">
        <v>8</v>
      </c>
      <c r="G756" s="25">
        <v>499</v>
      </c>
      <c r="H756" s="25">
        <v>2405.1799999999998</v>
      </c>
      <c r="I756" s="25">
        <v>67.41</v>
      </c>
      <c r="J756" s="25">
        <v>64.959999999999994</v>
      </c>
      <c r="K756" s="25">
        <v>2537.5500000000002</v>
      </c>
    </row>
    <row r="757" spans="1:11" ht="15" customHeight="1" x14ac:dyDescent="0.3">
      <c r="A757" s="25">
        <v>756</v>
      </c>
      <c r="B757" s="25">
        <v>1531</v>
      </c>
      <c r="C757" s="31">
        <v>42117.873344907399</v>
      </c>
      <c r="D757" s="25">
        <v>384</v>
      </c>
      <c r="E757" s="25">
        <v>0</v>
      </c>
      <c r="F757" s="25">
        <v>20</v>
      </c>
      <c r="G757" s="25">
        <v>404</v>
      </c>
      <c r="H757" s="25">
        <v>1916.16</v>
      </c>
      <c r="I757" s="25">
        <v>0</v>
      </c>
      <c r="J757" s="25">
        <v>162.4</v>
      </c>
      <c r="K757" s="25">
        <v>2078.56</v>
      </c>
    </row>
    <row r="758" spans="1:11" ht="15" customHeight="1" x14ac:dyDescent="0.3">
      <c r="A758" s="25">
        <v>757</v>
      </c>
      <c r="B758" s="25">
        <v>1531</v>
      </c>
      <c r="C758" s="31">
        <v>42146.997557870403</v>
      </c>
      <c r="D758" s="25">
        <v>491</v>
      </c>
      <c r="E758" s="25">
        <v>10</v>
      </c>
      <c r="F758" s="25">
        <v>13</v>
      </c>
      <c r="G758" s="25">
        <v>514</v>
      </c>
      <c r="H758" s="25">
        <v>2450.09</v>
      </c>
      <c r="I758" s="25">
        <v>74.900000000000006</v>
      </c>
      <c r="J758" s="25">
        <v>105.56</v>
      </c>
      <c r="K758" s="25">
        <v>2630.55</v>
      </c>
    </row>
    <row r="759" spans="1:11" ht="15" customHeight="1" x14ac:dyDescent="0.3">
      <c r="A759" s="25">
        <v>758</v>
      </c>
      <c r="B759" s="25">
        <v>1531</v>
      </c>
      <c r="C759" s="31">
        <v>42176.107673611099</v>
      </c>
      <c r="D759" s="25">
        <v>488</v>
      </c>
      <c r="E759" s="25">
        <v>8</v>
      </c>
      <c r="F759" s="25">
        <v>0</v>
      </c>
      <c r="G759" s="25">
        <v>496</v>
      </c>
      <c r="H759" s="25">
        <v>2435.12</v>
      </c>
      <c r="I759" s="25">
        <v>59.92</v>
      </c>
      <c r="J759" s="25">
        <v>0</v>
      </c>
      <c r="K759" s="25">
        <v>2495.04</v>
      </c>
    </row>
    <row r="760" spans="1:11" ht="15" customHeight="1" x14ac:dyDescent="0.3">
      <c r="A760" s="25">
        <v>759</v>
      </c>
      <c r="B760" s="25">
        <v>1531</v>
      </c>
      <c r="C760" s="31">
        <v>42205.4390740741</v>
      </c>
      <c r="D760" s="25">
        <v>486</v>
      </c>
      <c r="E760" s="25">
        <v>36</v>
      </c>
      <c r="F760" s="25">
        <v>0</v>
      </c>
      <c r="G760" s="25">
        <v>522</v>
      </c>
      <c r="H760" s="25">
        <v>2425.14</v>
      </c>
      <c r="I760" s="25">
        <v>269.64</v>
      </c>
      <c r="J760" s="25">
        <v>0</v>
      </c>
      <c r="K760" s="25">
        <v>2694.78</v>
      </c>
    </row>
    <row r="761" spans="1:11" ht="15" customHeight="1" x14ac:dyDescent="0.3">
      <c r="A761" s="25">
        <v>760</v>
      </c>
      <c r="B761" s="25">
        <v>1531</v>
      </c>
      <c r="C761" s="31">
        <v>42234.854953703703</v>
      </c>
      <c r="D761" s="25">
        <v>473</v>
      </c>
      <c r="E761" s="25">
        <v>2</v>
      </c>
      <c r="F761" s="25">
        <v>23</v>
      </c>
      <c r="G761" s="25">
        <v>498</v>
      </c>
      <c r="H761" s="25">
        <v>2360.27</v>
      </c>
      <c r="I761" s="25">
        <v>14.98</v>
      </c>
      <c r="J761" s="25">
        <v>186.76</v>
      </c>
      <c r="K761" s="25">
        <v>2562.0100000000002</v>
      </c>
    </row>
    <row r="762" spans="1:11" ht="15" customHeight="1" x14ac:dyDescent="0.3">
      <c r="A762" s="25">
        <v>761</v>
      </c>
      <c r="B762" s="25">
        <v>1531</v>
      </c>
      <c r="C762" s="31">
        <v>42263.509606481501</v>
      </c>
      <c r="D762" s="25">
        <v>538</v>
      </c>
      <c r="E762" s="25">
        <v>8</v>
      </c>
      <c r="F762" s="25">
        <v>57</v>
      </c>
      <c r="G762" s="25">
        <v>603</v>
      </c>
      <c r="H762" s="25">
        <v>2684.62</v>
      </c>
      <c r="I762" s="25">
        <v>59.92</v>
      </c>
      <c r="J762" s="25">
        <v>462.84</v>
      </c>
      <c r="K762" s="25">
        <v>3207.38</v>
      </c>
    </row>
    <row r="763" spans="1:11" ht="15" customHeight="1" x14ac:dyDescent="0.3">
      <c r="A763" s="25">
        <v>762</v>
      </c>
      <c r="B763" s="25">
        <v>1531</v>
      </c>
      <c r="C763" s="31">
        <v>42293.7882060185</v>
      </c>
      <c r="D763" s="25">
        <v>465</v>
      </c>
      <c r="E763" s="25">
        <v>12</v>
      </c>
      <c r="F763" s="25">
        <v>18</v>
      </c>
      <c r="G763" s="25">
        <v>495</v>
      </c>
      <c r="H763" s="25">
        <v>2320.35</v>
      </c>
      <c r="I763" s="25">
        <v>89.88</v>
      </c>
      <c r="J763" s="25">
        <v>146.16</v>
      </c>
      <c r="K763" s="25">
        <v>2556.39</v>
      </c>
    </row>
    <row r="764" spans="1:11" ht="15" customHeight="1" x14ac:dyDescent="0.3">
      <c r="A764" s="25">
        <v>763</v>
      </c>
      <c r="B764" s="25">
        <v>1531</v>
      </c>
      <c r="C764" s="31">
        <v>42322.972708333298</v>
      </c>
      <c r="D764" s="25">
        <v>507</v>
      </c>
      <c r="E764" s="25">
        <v>0</v>
      </c>
      <c r="F764" s="25">
        <v>31</v>
      </c>
      <c r="G764" s="25">
        <v>538</v>
      </c>
      <c r="H764" s="25">
        <v>2529.9299999999998</v>
      </c>
      <c r="I764" s="25">
        <v>0</v>
      </c>
      <c r="J764" s="25">
        <v>251.72</v>
      </c>
      <c r="K764" s="25">
        <v>2781.65</v>
      </c>
    </row>
    <row r="765" spans="1:11" ht="15" customHeight="1" x14ac:dyDescent="0.3">
      <c r="A765" s="25">
        <v>764</v>
      </c>
      <c r="B765" s="25">
        <v>1531</v>
      </c>
      <c r="C765" s="31">
        <v>42352.878414351901</v>
      </c>
      <c r="D765" s="25">
        <v>520</v>
      </c>
      <c r="E765" s="25">
        <v>21</v>
      </c>
      <c r="F765" s="25">
        <v>55</v>
      </c>
      <c r="G765" s="25">
        <v>596</v>
      </c>
      <c r="H765" s="25">
        <v>2594.8000000000002</v>
      </c>
      <c r="I765" s="25">
        <v>157.29</v>
      </c>
      <c r="J765" s="25">
        <v>446.6</v>
      </c>
      <c r="K765" s="25">
        <v>3198.69</v>
      </c>
    </row>
    <row r="766" spans="1:11" ht="15" customHeight="1" x14ac:dyDescent="0.3">
      <c r="A766" s="25">
        <v>765</v>
      </c>
      <c r="B766" s="25">
        <v>1531</v>
      </c>
      <c r="C766" s="31">
        <v>42382.349965277797</v>
      </c>
      <c r="D766" s="25">
        <v>510</v>
      </c>
      <c r="E766" s="25">
        <v>0</v>
      </c>
      <c r="F766" s="25">
        <v>0</v>
      </c>
      <c r="G766" s="25">
        <v>510</v>
      </c>
      <c r="H766" s="25">
        <v>2544.9</v>
      </c>
      <c r="I766" s="25">
        <v>0</v>
      </c>
      <c r="J766" s="25">
        <v>0</v>
      </c>
      <c r="K766" s="25">
        <v>2544.9</v>
      </c>
    </row>
    <row r="767" spans="1:11" ht="15" customHeight="1" x14ac:dyDescent="0.3">
      <c r="A767" s="25">
        <v>766</v>
      </c>
      <c r="B767" s="25">
        <v>1531</v>
      </c>
      <c r="C767" s="31">
        <v>42411.037071759303</v>
      </c>
      <c r="D767" s="25">
        <v>496</v>
      </c>
      <c r="E767" s="25">
        <v>0</v>
      </c>
      <c r="F767" s="25">
        <v>10</v>
      </c>
      <c r="G767" s="25">
        <v>506</v>
      </c>
      <c r="H767" s="25">
        <v>2475.04</v>
      </c>
      <c r="I767" s="25">
        <v>0</v>
      </c>
      <c r="J767" s="25">
        <v>81.2</v>
      </c>
      <c r="K767" s="25">
        <v>2556.2399999999998</v>
      </c>
    </row>
    <row r="768" spans="1:11" ht="15" customHeight="1" x14ac:dyDescent="0.3">
      <c r="A768" s="25">
        <v>767</v>
      </c>
      <c r="B768" s="25">
        <v>1531</v>
      </c>
      <c r="C768" s="31">
        <v>42441.812662037002</v>
      </c>
      <c r="D768" s="25">
        <v>499</v>
      </c>
      <c r="E768" s="25">
        <v>30</v>
      </c>
      <c r="F768" s="25">
        <v>13</v>
      </c>
      <c r="G768" s="25">
        <v>542</v>
      </c>
      <c r="H768" s="25">
        <v>2490.0100000000002</v>
      </c>
      <c r="I768" s="25">
        <v>224.7</v>
      </c>
      <c r="J768" s="25">
        <v>105.56</v>
      </c>
      <c r="K768" s="25">
        <v>2820.27</v>
      </c>
    </row>
    <row r="769" spans="1:11" ht="15" customHeight="1" x14ac:dyDescent="0.3">
      <c r="A769" s="25">
        <v>768</v>
      </c>
      <c r="B769" s="25">
        <v>1531</v>
      </c>
      <c r="C769" s="31">
        <v>42470.084918981498</v>
      </c>
      <c r="D769" s="25">
        <v>526</v>
      </c>
      <c r="E769" s="25">
        <v>2</v>
      </c>
      <c r="F769" s="25">
        <v>0</v>
      </c>
      <c r="G769" s="25">
        <v>528</v>
      </c>
      <c r="H769" s="25">
        <v>2624.74</v>
      </c>
      <c r="I769" s="25">
        <v>14.98</v>
      </c>
      <c r="J769" s="25">
        <v>0</v>
      </c>
      <c r="K769" s="25">
        <v>2639.72</v>
      </c>
    </row>
    <row r="770" spans="1:11" ht="15" customHeight="1" x14ac:dyDescent="0.3">
      <c r="A770" s="25">
        <v>769</v>
      </c>
      <c r="B770" s="25">
        <v>1531</v>
      </c>
      <c r="C770" s="31">
        <v>42500.865243055603</v>
      </c>
      <c r="D770" s="25">
        <v>555</v>
      </c>
      <c r="E770" s="25">
        <v>0</v>
      </c>
      <c r="F770" s="25">
        <v>15</v>
      </c>
      <c r="G770" s="25">
        <v>570</v>
      </c>
      <c r="H770" s="25">
        <v>2769.45</v>
      </c>
      <c r="I770" s="25">
        <v>0</v>
      </c>
      <c r="J770" s="25">
        <v>121.8</v>
      </c>
      <c r="K770" s="25">
        <v>2891.25</v>
      </c>
    </row>
    <row r="771" spans="1:11" ht="15" customHeight="1" x14ac:dyDescent="0.3">
      <c r="A771" s="25">
        <v>770</v>
      </c>
      <c r="B771" s="25">
        <v>1531</v>
      </c>
      <c r="C771" s="31">
        <v>42530.824305555601</v>
      </c>
      <c r="D771" s="25">
        <v>747</v>
      </c>
      <c r="E771" s="25">
        <v>2</v>
      </c>
      <c r="F771" s="25">
        <v>29</v>
      </c>
      <c r="G771" s="25">
        <v>778</v>
      </c>
      <c r="H771" s="25">
        <v>3727.53</v>
      </c>
      <c r="I771" s="25">
        <v>14.98</v>
      </c>
      <c r="J771" s="25">
        <v>235.48</v>
      </c>
      <c r="K771" s="25">
        <v>3977.99</v>
      </c>
    </row>
    <row r="772" spans="1:11" ht="15" customHeight="1" x14ac:dyDescent="0.3">
      <c r="A772" s="25">
        <v>771</v>
      </c>
      <c r="B772" s="25">
        <v>1531</v>
      </c>
      <c r="C772" s="31">
        <v>42559.428090277797</v>
      </c>
      <c r="D772" s="25">
        <v>669</v>
      </c>
      <c r="E772" s="25">
        <v>3</v>
      </c>
      <c r="F772" s="25">
        <v>17</v>
      </c>
      <c r="G772" s="25">
        <v>689</v>
      </c>
      <c r="H772" s="25">
        <v>3338.31</v>
      </c>
      <c r="I772" s="25">
        <v>22.47</v>
      </c>
      <c r="J772" s="25">
        <v>138.04</v>
      </c>
      <c r="K772" s="25">
        <v>3498.82</v>
      </c>
    </row>
    <row r="773" spans="1:11" ht="15" customHeight="1" x14ac:dyDescent="0.3">
      <c r="A773" s="25">
        <v>772</v>
      </c>
      <c r="B773" s="25">
        <v>1531</v>
      </c>
      <c r="C773" s="31">
        <v>42588.174884259301</v>
      </c>
      <c r="D773" s="25">
        <v>507</v>
      </c>
      <c r="E773" s="25">
        <v>13</v>
      </c>
      <c r="F773" s="25">
        <v>18</v>
      </c>
      <c r="G773" s="25">
        <v>538</v>
      </c>
      <c r="H773" s="25">
        <v>2529.9299999999998</v>
      </c>
      <c r="I773" s="25">
        <v>97.37</v>
      </c>
      <c r="J773" s="25">
        <v>146.16</v>
      </c>
      <c r="K773" s="25">
        <v>2773.46</v>
      </c>
    </row>
    <row r="774" spans="1:11" ht="15" customHeight="1" x14ac:dyDescent="0.3">
      <c r="A774" s="25">
        <v>773</v>
      </c>
      <c r="B774" s="25">
        <v>1531</v>
      </c>
      <c r="C774" s="31">
        <v>42618.414143518501</v>
      </c>
      <c r="D774" s="25">
        <v>503</v>
      </c>
      <c r="E774" s="25">
        <v>5</v>
      </c>
      <c r="F774" s="25">
        <v>6</v>
      </c>
      <c r="G774" s="25">
        <v>514</v>
      </c>
      <c r="H774" s="25">
        <v>2509.9699999999998</v>
      </c>
      <c r="I774" s="25">
        <v>37.450000000000003</v>
      </c>
      <c r="J774" s="25">
        <v>48.72</v>
      </c>
      <c r="K774" s="25">
        <v>2596.14</v>
      </c>
    </row>
    <row r="775" spans="1:11" ht="15" customHeight="1" x14ac:dyDescent="0.3">
      <c r="A775" s="25">
        <v>774</v>
      </c>
      <c r="B775" s="25">
        <v>1531</v>
      </c>
      <c r="C775" s="31">
        <v>42647.566238425898</v>
      </c>
      <c r="D775" s="25">
        <v>504</v>
      </c>
      <c r="E775" s="25">
        <v>11</v>
      </c>
      <c r="F775" s="25">
        <v>3</v>
      </c>
      <c r="G775" s="25">
        <v>518</v>
      </c>
      <c r="H775" s="25">
        <v>2514.96</v>
      </c>
      <c r="I775" s="25">
        <v>82.39</v>
      </c>
      <c r="J775" s="25">
        <v>24.36</v>
      </c>
      <c r="K775" s="25">
        <v>2621.71</v>
      </c>
    </row>
    <row r="776" spans="1:11" ht="15" customHeight="1" x14ac:dyDescent="0.3">
      <c r="A776" s="25">
        <v>775</v>
      </c>
      <c r="B776" s="25">
        <v>1531</v>
      </c>
      <c r="C776" s="31">
        <v>42677.481689814798</v>
      </c>
      <c r="D776" s="25">
        <v>516</v>
      </c>
      <c r="E776" s="25">
        <v>11</v>
      </c>
      <c r="F776" s="25">
        <v>15</v>
      </c>
      <c r="G776" s="25">
        <v>542</v>
      </c>
      <c r="H776" s="25">
        <v>2574.84</v>
      </c>
      <c r="I776" s="25">
        <v>82.39</v>
      </c>
      <c r="J776" s="25">
        <v>121.8</v>
      </c>
      <c r="K776" s="25">
        <v>2779.03</v>
      </c>
    </row>
    <row r="777" spans="1:11" ht="15" customHeight="1" x14ac:dyDescent="0.3">
      <c r="A777" s="25">
        <v>776</v>
      </c>
      <c r="B777" s="25">
        <v>1531</v>
      </c>
      <c r="C777" s="31">
        <v>42707.293935185196</v>
      </c>
      <c r="D777" s="25">
        <v>510</v>
      </c>
      <c r="E777" s="25">
        <v>5</v>
      </c>
      <c r="F777" s="25">
        <v>26</v>
      </c>
      <c r="G777" s="25">
        <v>541</v>
      </c>
      <c r="H777" s="25">
        <v>2544.9</v>
      </c>
      <c r="I777" s="25">
        <v>37.450000000000003</v>
      </c>
      <c r="J777" s="25">
        <v>211.12</v>
      </c>
      <c r="K777" s="25">
        <v>2793.47</v>
      </c>
    </row>
    <row r="778" spans="1:11" ht="15" customHeight="1" x14ac:dyDescent="0.3">
      <c r="A778" s="25">
        <v>777</v>
      </c>
      <c r="B778" s="25">
        <v>1541</v>
      </c>
      <c r="C778" s="31">
        <v>42162.873275462996</v>
      </c>
      <c r="D778" s="25">
        <v>96</v>
      </c>
      <c r="E778" s="25">
        <v>27</v>
      </c>
      <c r="F778" s="25">
        <v>33</v>
      </c>
      <c r="G778" s="25">
        <v>156</v>
      </c>
      <c r="H778" s="25">
        <v>479.04</v>
      </c>
      <c r="I778" s="25">
        <v>202.23</v>
      </c>
      <c r="J778" s="25">
        <v>267.95999999999998</v>
      </c>
      <c r="K778" s="25">
        <v>949.23</v>
      </c>
    </row>
    <row r="779" spans="1:11" ht="15" customHeight="1" x14ac:dyDescent="0.3">
      <c r="A779" s="25">
        <v>778</v>
      </c>
      <c r="B779" s="25">
        <v>1541</v>
      </c>
      <c r="C779" s="31">
        <v>42220.997361111098</v>
      </c>
      <c r="D779" s="25">
        <v>205</v>
      </c>
      <c r="E779" s="25">
        <v>39</v>
      </c>
      <c r="F779" s="25">
        <v>21</v>
      </c>
      <c r="G779" s="25">
        <v>265</v>
      </c>
      <c r="H779" s="25">
        <v>1022.95</v>
      </c>
      <c r="I779" s="25">
        <v>292.11</v>
      </c>
      <c r="J779" s="25">
        <v>170.52</v>
      </c>
      <c r="K779" s="25">
        <v>1485.58</v>
      </c>
    </row>
    <row r="780" spans="1:11" ht="15" customHeight="1" x14ac:dyDescent="0.3">
      <c r="A780" s="25">
        <v>779</v>
      </c>
      <c r="B780" s="25">
        <v>1541</v>
      </c>
      <c r="C780" s="31">
        <v>42250.597314814797</v>
      </c>
      <c r="D780" s="25">
        <v>94</v>
      </c>
      <c r="E780" s="25">
        <v>34</v>
      </c>
      <c r="F780" s="25">
        <v>51</v>
      </c>
      <c r="G780" s="25">
        <v>179</v>
      </c>
      <c r="H780" s="25">
        <v>469.06</v>
      </c>
      <c r="I780" s="25">
        <v>254.66</v>
      </c>
      <c r="J780" s="25">
        <v>414.12</v>
      </c>
      <c r="K780" s="25">
        <v>1137.8399999999999</v>
      </c>
    </row>
    <row r="781" spans="1:11" ht="15" customHeight="1" x14ac:dyDescent="0.3">
      <c r="A781" s="25">
        <v>780</v>
      </c>
      <c r="B781" s="25">
        <v>1541</v>
      </c>
      <c r="C781" s="31">
        <v>42279.842199074097</v>
      </c>
      <c r="D781" s="25">
        <v>91</v>
      </c>
      <c r="E781" s="25">
        <v>27</v>
      </c>
      <c r="F781" s="25">
        <v>33</v>
      </c>
      <c r="G781" s="25">
        <v>151</v>
      </c>
      <c r="H781" s="25">
        <v>454.09</v>
      </c>
      <c r="I781" s="25">
        <v>202.23</v>
      </c>
      <c r="J781" s="25">
        <v>267.95999999999998</v>
      </c>
      <c r="K781" s="25">
        <v>924.28</v>
      </c>
    </row>
    <row r="782" spans="1:11" ht="15" customHeight="1" x14ac:dyDescent="0.3">
      <c r="A782" s="25">
        <v>781</v>
      </c>
      <c r="B782" s="25">
        <v>1541</v>
      </c>
      <c r="C782" s="31">
        <v>42338.811365740701</v>
      </c>
      <c r="D782" s="25">
        <v>84</v>
      </c>
      <c r="E782" s="25">
        <v>44</v>
      </c>
      <c r="F782" s="25">
        <v>38</v>
      </c>
      <c r="G782" s="25">
        <v>166</v>
      </c>
      <c r="H782" s="25">
        <v>419.16</v>
      </c>
      <c r="I782" s="25">
        <v>329.56</v>
      </c>
      <c r="J782" s="25">
        <v>308.56</v>
      </c>
      <c r="K782" s="25">
        <v>1057.28</v>
      </c>
    </row>
    <row r="783" spans="1:11" ht="15" customHeight="1" x14ac:dyDescent="0.3">
      <c r="A783" s="25">
        <v>782</v>
      </c>
      <c r="B783" s="25">
        <v>1541</v>
      </c>
      <c r="C783" s="31">
        <v>42368.710046296299</v>
      </c>
      <c r="D783" s="25">
        <v>74</v>
      </c>
      <c r="E783" s="25">
        <v>98</v>
      </c>
      <c r="F783" s="25">
        <v>54</v>
      </c>
      <c r="G783" s="25">
        <v>226</v>
      </c>
      <c r="H783" s="25">
        <v>369.26</v>
      </c>
      <c r="I783" s="25">
        <v>734.02</v>
      </c>
      <c r="J783" s="25">
        <v>438.48</v>
      </c>
      <c r="K783" s="25">
        <v>1541.76</v>
      </c>
    </row>
    <row r="784" spans="1:11" ht="15" customHeight="1" x14ac:dyDescent="0.3">
      <c r="A784" s="25">
        <v>783</v>
      </c>
      <c r="B784" s="25">
        <v>1541</v>
      </c>
      <c r="C784" s="31">
        <v>42397.361006944499</v>
      </c>
      <c r="D784" s="25">
        <v>64</v>
      </c>
      <c r="E784" s="25">
        <v>24</v>
      </c>
      <c r="F784" s="25">
        <v>33</v>
      </c>
      <c r="G784" s="25">
        <v>121</v>
      </c>
      <c r="H784" s="25">
        <v>319.36</v>
      </c>
      <c r="I784" s="25">
        <v>179.76</v>
      </c>
      <c r="J784" s="25">
        <v>267.95999999999998</v>
      </c>
      <c r="K784" s="25">
        <v>767.08</v>
      </c>
    </row>
    <row r="785" spans="1:11" ht="15" customHeight="1" x14ac:dyDescent="0.3">
      <c r="A785" s="25">
        <v>784</v>
      </c>
      <c r="B785" s="25">
        <v>1541</v>
      </c>
      <c r="C785" s="31">
        <v>42427.661956018499</v>
      </c>
      <c r="D785" s="25">
        <v>89</v>
      </c>
      <c r="E785" s="25">
        <v>34</v>
      </c>
      <c r="F785" s="25">
        <v>25</v>
      </c>
      <c r="G785" s="25">
        <v>148</v>
      </c>
      <c r="H785" s="25">
        <v>444.11</v>
      </c>
      <c r="I785" s="25">
        <v>254.66</v>
      </c>
      <c r="J785" s="25">
        <v>203</v>
      </c>
      <c r="K785" s="25">
        <v>901.77</v>
      </c>
    </row>
    <row r="786" spans="1:11" ht="15" customHeight="1" x14ac:dyDescent="0.3">
      <c r="A786" s="25">
        <v>785</v>
      </c>
      <c r="B786" s="25">
        <v>1541</v>
      </c>
      <c r="C786" s="31">
        <v>42486.416319444397</v>
      </c>
      <c r="D786" s="25">
        <v>114</v>
      </c>
      <c r="E786" s="25">
        <v>35</v>
      </c>
      <c r="F786" s="25">
        <v>33</v>
      </c>
      <c r="G786" s="25">
        <v>182</v>
      </c>
      <c r="H786" s="25">
        <v>568.86</v>
      </c>
      <c r="I786" s="25">
        <v>262.14999999999998</v>
      </c>
      <c r="J786" s="25">
        <v>267.95999999999998</v>
      </c>
      <c r="K786" s="25">
        <v>1098.97</v>
      </c>
    </row>
    <row r="787" spans="1:11" ht="15" customHeight="1" x14ac:dyDescent="0.3">
      <c r="A787" s="25">
        <v>786</v>
      </c>
      <c r="B787" s="25">
        <v>1541</v>
      </c>
      <c r="C787" s="31">
        <v>42515.839826388903</v>
      </c>
      <c r="D787" s="25">
        <v>212</v>
      </c>
      <c r="E787" s="25">
        <v>41</v>
      </c>
      <c r="F787" s="25">
        <v>60</v>
      </c>
      <c r="G787" s="25">
        <v>313</v>
      </c>
      <c r="H787" s="25">
        <v>1057.8800000000001</v>
      </c>
      <c r="I787" s="25">
        <v>307.08999999999997</v>
      </c>
      <c r="J787" s="25">
        <v>487.2</v>
      </c>
      <c r="K787" s="25">
        <v>1852.17</v>
      </c>
    </row>
    <row r="788" spans="1:11" ht="15" customHeight="1" x14ac:dyDescent="0.3">
      <c r="A788" s="25">
        <v>787</v>
      </c>
      <c r="B788" s="25">
        <v>1541</v>
      </c>
      <c r="C788" s="31">
        <v>42545.761423611097</v>
      </c>
      <c r="D788" s="25">
        <v>67</v>
      </c>
      <c r="E788" s="25">
        <v>31</v>
      </c>
      <c r="F788" s="25">
        <v>33</v>
      </c>
      <c r="G788" s="25">
        <v>131</v>
      </c>
      <c r="H788" s="25">
        <v>334.33</v>
      </c>
      <c r="I788" s="25">
        <v>232.19</v>
      </c>
      <c r="J788" s="25">
        <v>267.95999999999998</v>
      </c>
      <c r="K788" s="25">
        <v>834.48</v>
      </c>
    </row>
    <row r="789" spans="1:11" ht="15" customHeight="1" x14ac:dyDescent="0.3">
      <c r="A789" s="25">
        <v>788</v>
      </c>
      <c r="B789" s="25">
        <v>1541</v>
      </c>
      <c r="C789" s="31">
        <v>42575.099479166704</v>
      </c>
      <c r="D789" s="25">
        <v>179</v>
      </c>
      <c r="E789" s="25">
        <v>30</v>
      </c>
      <c r="F789" s="25">
        <v>26</v>
      </c>
      <c r="G789" s="25">
        <v>235</v>
      </c>
      <c r="H789" s="25">
        <v>893.21</v>
      </c>
      <c r="I789" s="25">
        <v>224.7</v>
      </c>
      <c r="J789" s="25">
        <v>211.12</v>
      </c>
      <c r="K789" s="25">
        <v>1329.03</v>
      </c>
    </row>
    <row r="790" spans="1:11" ht="15" customHeight="1" x14ac:dyDescent="0.3">
      <c r="A790" s="25">
        <v>789</v>
      </c>
      <c r="B790" s="25">
        <v>1541</v>
      </c>
      <c r="C790" s="31">
        <v>42605.191678240699</v>
      </c>
      <c r="D790" s="25">
        <v>97</v>
      </c>
      <c r="E790" s="25">
        <v>19</v>
      </c>
      <c r="F790" s="25">
        <v>34</v>
      </c>
      <c r="G790" s="25">
        <v>150</v>
      </c>
      <c r="H790" s="25">
        <v>484.03</v>
      </c>
      <c r="I790" s="25">
        <v>142.31</v>
      </c>
      <c r="J790" s="25">
        <v>276.08</v>
      </c>
      <c r="K790" s="25">
        <v>902.42</v>
      </c>
    </row>
    <row r="791" spans="1:11" ht="15" customHeight="1" x14ac:dyDescent="0.3">
      <c r="A791" s="25">
        <v>790</v>
      </c>
      <c r="B791" s="25">
        <v>1541</v>
      </c>
      <c r="C791" s="31">
        <v>42634.177719907399</v>
      </c>
      <c r="D791" s="25">
        <v>95</v>
      </c>
      <c r="E791" s="25">
        <v>29</v>
      </c>
      <c r="F791" s="25">
        <v>8</v>
      </c>
      <c r="G791" s="25">
        <v>132</v>
      </c>
      <c r="H791" s="25">
        <v>474.05</v>
      </c>
      <c r="I791" s="25">
        <v>217.21</v>
      </c>
      <c r="J791" s="25">
        <v>64.959999999999994</v>
      </c>
      <c r="K791" s="25">
        <v>756.22</v>
      </c>
    </row>
    <row r="792" spans="1:11" ht="15" customHeight="1" x14ac:dyDescent="0.3">
      <c r="A792" s="25">
        <v>791</v>
      </c>
      <c r="B792" s="25">
        <v>1541</v>
      </c>
      <c r="C792" s="31">
        <v>42664.5806481482</v>
      </c>
      <c r="D792" s="25">
        <v>95</v>
      </c>
      <c r="E792" s="25">
        <v>38</v>
      </c>
      <c r="F792" s="25">
        <v>49</v>
      </c>
      <c r="G792" s="25">
        <v>182</v>
      </c>
      <c r="H792" s="25">
        <v>474.05</v>
      </c>
      <c r="I792" s="25">
        <v>284.62</v>
      </c>
      <c r="J792" s="25">
        <v>397.88</v>
      </c>
      <c r="K792" s="25">
        <v>1156.55</v>
      </c>
    </row>
    <row r="793" spans="1:11" ht="15" customHeight="1" x14ac:dyDescent="0.3">
      <c r="A793" s="25">
        <v>792</v>
      </c>
      <c r="B793" s="25">
        <v>1541</v>
      </c>
      <c r="C793" s="31">
        <v>42694.732569444401</v>
      </c>
      <c r="D793" s="25">
        <v>97</v>
      </c>
      <c r="E793" s="25">
        <v>41</v>
      </c>
      <c r="F793" s="25">
        <v>47</v>
      </c>
      <c r="G793" s="25">
        <v>185</v>
      </c>
      <c r="H793" s="25">
        <v>484.03</v>
      </c>
      <c r="I793" s="25">
        <v>307.08999999999997</v>
      </c>
      <c r="J793" s="25">
        <v>381.64</v>
      </c>
      <c r="K793" s="25">
        <v>1172.76</v>
      </c>
    </row>
    <row r="794" spans="1:11" ht="15" customHeight="1" x14ac:dyDescent="0.3">
      <c r="A794" s="25">
        <v>793</v>
      </c>
      <c r="B794" s="25">
        <v>1541</v>
      </c>
      <c r="C794" s="31">
        <v>42724.406678240703</v>
      </c>
      <c r="D794" s="25">
        <v>96</v>
      </c>
      <c r="E794" s="25">
        <v>36</v>
      </c>
      <c r="F794" s="25">
        <v>35</v>
      </c>
      <c r="G794" s="25">
        <v>167</v>
      </c>
      <c r="H794" s="25">
        <v>479.04</v>
      </c>
      <c r="I794" s="25">
        <v>269.64</v>
      </c>
      <c r="J794" s="25">
        <v>284.2</v>
      </c>
      <c r="K794" s="25">
        <v>1032.8800000000001</v>
      </c>
    </row>
    <row r="795" spans="1:11" ht="15" customHeight="1" x14ac:dyDescent="0.3">
      <c r="A795" s="25">
        <v>794</v>
      </c>
      <c r="B795" s="25">
        <v>1551</v>
      </c>
      <c r="C795" s="31">
        <v>42717.186527777798</v>
      </c>
      <c r="D795" s="25">
        <v>296</v>
      </c>
      <c r="E795" s="25">
        <v>9</v>
      </c>
      <c r="F795" s="25">
        <v>17</v>
      </c>
      <c r="G795" s="25">
        <v>322</v>
      </c>
      <c r="H795" s="25">
        <v>1477.04</v>
      </c>
      <c r="I795" s="25">
        <v>67.41</v>
      </c>
      <c r="J795" s="25">
        <v>138.04</v>
      </c>
      <c r="K795" s="25">
        <v>1682.49</v>
      </c>
    </row>
    <row r="796" spans="1:11" ht="15" customHeight="1" x14ac:dyDescent="0.3">
      <c r="A796" s="25">
        <v>795</v>
      </c>
      <c r="B796" s="25">
        <v>1561</v>
      </c>
      <c r="C796" s="31">
        <v>41625.912916666697</v>
      </c>
      <c r="D796" s="25">
        <v>380</v>
      </c>
      <c r="E796" s="25">
        <v>109</v>
      </c>
      <c r="F796" s="25">
        <v>0</v>
      </c>
      <c r="G796" s="25">
        <v>489</v>
      </c>
      <c r="H796" s="25">
        <v>1896.2</v>
      </c>
      <c r="I796" s="25">
        <v>816.41</v>
      </c>
      <c r="J796" s="25">
        <v>0</v>
      </c>
      <c r="K796" s="25">
        <v>2712.61</v>
      </c>
    </row>
    <row r="797" spans="1:11" ht="15" customHeight="1" x14ac:dyDescent="0.3">
      <c r="A797" s="25">
        <v>796</v>
      </c>
      <c r="B797" s="25">
        <v>1561</v>
      </c>
      <c r="C797" s="31">
        <v>41655.360312500001</v>
      </c>
      <c r="D797" s="25">
        <v>288</v>
      </c>
      <c r="E797" s="25">
        <v>0</v>
      </c>
      <c r="F797" s="25">
        <v>10</v>
      </c>
      <c r="G797" s="25">
        <v>298</v>
      </c>
      <c r="H797" s="25">
        <v>1437.12</v>
      </c>
      <c r="I797" s="25">
        <v>0</v>
      </c>
      <c r="J797" s="25">
        <v>81.2</v>
      </c>
      <c r="K797" s="25">
        <v>1518.32</v>
      </c>
    </row>
    <row r="798" spans="1:11" ht="15" customHeight="1" x14ac:dyDescent="0.3">
      <c r="A798" s="25">
        <v>797</v>
      </c>
      <c r="B798" s="25">
        <v>1561</v>
      </c>
      <c r="C798" s="31">
        <v>41684.836134259298</v>
      </c>
      <c r="D798" s="25">
        <v>299</v>
      </c>
      <c r="E798" s="25">
        <v>35</v>
      </c>
      <c r="F798" s="25">
        <v>28</v>
      </c>
      <c r="G798" s="25">
        <v>362</v>
      </c>
      <c r="H798" s="25">
        <v>1492.01</v>
      </c>
      <c r="I798" s="25">
        <v>262.14999999999998</v>
      </c>
      <c r="J798" s="25">
        <v>227.36</v>
      </c>
      <c r="K798" s="25">
        <v>1981.52</v>
      </c>
    </row>
    <row r="799" spans="1:11" ht="15" customHeight="1" x14ac:dyDescent="0.3">
      <c r="A799" s="25">
        <v>798</v>
      </c>
      <c r="B799" s="25">
        <v>1561</v>
      </c>
      <c r="C799" s="31">
        <v>41713.030914351897</v>
      </c>
      <c r="D799" s="25">
        <v>291</v>
      </c>
      <c r="E799" s="25">
        <v>27</v>
      </c>
      <c r="F799" s="25">
        <v>14</v>
      </c>
      <c r="G799" s="25">
        <v>332</v>
      </c>
      <c r="H799" s="25">
        <v>1452.09</v>
      </c>
      <c r="I799" s="25">
        <v>202.23</v>
      </c>
      <c r="J799" s="25">
        <v>113.68</v>
      </c>
      <c r="K799" s="25">
        <v>1768</v>
      </c>
    </row>
    <row r="800" spans="1:11" ht="15" customHeight="1" x14ac:dyDescent="0.3">
      <c r="A800" s="25">
        <v>799</v>
      </c>
      <c r="B800" s="25">
        <v>1561</v>
      </c>
      <c r="C800" s="31">
        <v>41742.6414814815</v>
      </c>
      <c r="D800" s="25">
        <v>301</v>
      </c>
      <c r="E800" s="25">
        <v>32</v>
      </c>
      <c r="F800" s="25">
        <v>24</v>
      </c>
      <c r="G800" s="25">
        <v>357</v>
      </c>
      <c r="H800" s="25">
        <v>1501.99</v>
      </c>
      <c r="I800" s="25">
        <v>239.68</v>
      </c>
      <c r="J800" s="25">
        <v>194.88</v>
      </c>
      <c r="K800" s="25">
        <v>1936.55</v>
      </c>
    </row>
    <row r="801" spans="1:11" ht="15" customHeight="1" x14ac:dyDescent="0.3">
      <c r="A801" s="25">
        <v>800</v>
      </c>
      <c r="B801" s="25">
        <v>1561</v>
      </c>
      <c r="C801" s="31">
        <v>41772.284594907404</v>
      </c>
      <c r="D801" s="25">
        <v>279</v>
      </c>
      <c r="E801" s="25">
        <v>10</v>
      </c>
      <c r="F801" s="25">
        <v>17</v>
      </c>
      <c r="G801" s="25">
        <v>306</v>
      </c>
      <c r="H801" s="25">
        <v>1392.21</v>
      </c>
      <c r="I801" s="25">
        <v>74.900000000000006</v>
      </c>
      <c r="J801" s="25">
        <v>138.04</v>
      </c>
      <c r="K801" s="25">
        <v>1605.15</v>
      </c>
    </row>
    <row r="802" spans="1:11" ht="15" customHeight="1" x14ac:dyDescent="0.3">
      <c r="A802" s="25">
        <v>801</v>
      </c>
      <c r="B802" s="25">
        <v>1561</v>
      </c>
      <c r="C802" s="31">
        <v>41801.625868055598</v>
      </c>
      <c r="D802" s="25">
        <v>321</v>
      </c>
      <c r="E802" s="25">
        <v>33</v>
      </c>
      <c r="F802" s="25">
        <v>14</v>
      </c>
      <c r="G802" s="25">
        <v>368</v>
      </c>
      <c r="H802" s="25">
        <v>1601.79</v>
      </c>
      <c r="I802" s="25">
        <v>247.17</v>
      </c>
      <c r="J802" s="25">
        <v>113.68</v>
      </c>
      <c r="K802" s="25">
        <v>1962.64</v>
      </c>
    </row>
    <row r="803" spans="1:11" ht="15" customHeight="1" x14ac:dyDescent="0.3">
      <c r="A803" s="25">
        <v>802</v>
      </c>
      <c r="B803" s="25">
        <v>1561</v>
      </c>
      <c r="C803" s="31">
        <v>41830.4375462963</v>
      </c>
      <c r="D803" s="25">
        <v>299</v>
      </c>
      <c r="E803" s="25">
        <v>173</v>
      </c>
      <c r="F803" s="25">
        <v>0</v>
      </c>
      <c r="G803" s="25">
        <v>472</v>
      </c>
      <c r="H803" s="25">
        <v>1492.01</v>
      </c>
      <c r="I803" s="25">
        <v>1295.77</v>
      </c>
      <c r="J803" s="25">
        <v>0</v>
      </c>
      <c r="K803" s="25">
        <v>2787.78</v>
      </c>
    </row>
    <row r="804" spans="1:11" ht="15" customHeight="1" x14ac:dyDescent="0.3">
      <c r="A804" s="25">
        <v>803</v>
      </c>
      <c r="B804" s="25">
        <v>1561</v>
      </c>
      <c r="C804" s="31">
        <v>41860.488981481503</v>
      </c>
      <c r="D804" s="25">
        <v>0</v>
      </c>
      <c r="E804" s="25">
        <v>0</v>
      </c>
      <c r="F804" s="25">
        <v>38</v>
      </c>
      <c r="G804" s="25">
        <v>38</v>
      </c>
      <c r="H804" s="25">
        <v>0</v>
      </c>
      <c r="I804" s="25">
        <v>0</v>
      </c>
      <c r="J804" s="25">
        <v>308.56</v>
      </c>
      <c r="K804" s="25">
        <v>308.56</v>
      </c>
    </row>
    <row r="805" spans="1:11" ht="15" customHeight="1" x14ac:dyDescent="0.3">
      <c r="A805" s="25">
        <v>804</v>
      </c>
      <c r="B805" s="25">
        <v>1561</v>
      </c>
      <c r="C805" s="31">
        <v>41890.035902777803</v>
      </c>
      <c r="D805" s="25">
        <v>287</v>
      </c>
      <c r="E805" s="25">
        <v>0</v>
      </c>
      <c r="F805" s="25">
        <v>16</v>
      </c>
      <c r="G805" s="25">
        <v>303</v>
      </c>
      <c r="H805" s="25">
        <v>1432.13</v>
      </c>
      <c r="I805" s="25">
        <v>0</v>
      </c>
      <c r="J805" s="25">
        <v>129.91999999999999</v>
      </c>
      <c r="K805" s="25">
        <v>1562.05</v>
      </c>
    </row>
    <row r="806" spans="1:11" ht="15" customHeight="1" x14ac:dyDescent="0.3">
      <c r="A806" s="25">
        <v>805</v>
      </c>
      <c r="B806" s="25">
        <v>1561</v>
      </c>
      <c r="C806" s="31">
        <v>41920.967962962997</v>
      </c>
      <c r="D806" s="25">
        <v>305</v>
      </c>
      <c r="E806" s="25">
        <v>31</v>
      </c>
      <c r="F806" s="25">
        <v>17</v>
      </c>
      <c r="G806" s="25">
        <v>353</v>
      </c>
      <c r="H806" s="25">
        <v>1521.95</v>
      </c>
      <c r="I806" s="25">
        <v>232.19</v>
      </c>
      <c r="J806" s="25">
        <v>138.04</v>
      </c>
      <c r="K806" s="25">
        <v>1892.18</v>
      </c>
    </row>
    <row r="807" spans="1:11" ht="15" customHeight="1" x14ac:dyDescent="0.3">
      <c r="A807" s="25">
        <v>806</v>
      </c>
      <c r="B807" s="25">
        <v>1561</v>
      </c>
      <c r="C807" s="31">
        <v>41949.184131944399</v>
      </c>
      <c r="D807" s="25">
        <v>329</v>
      </c>
      <c r="E807" s="25">
        <v>32</v>
      </c>
      <c r="F807" s="25">
        <v>16</v>
      </c>
      <c r="G807" s="25">
        <v>377</v>
      </c>
      <c r="H807" s="25">
        <v>1641.71</v>
      </c>
      <c r="I807" s="25">
        <v>239.68</v>
      </c>
      <c r="J807" s="25">
        <v>129.91999999999999</v>
      </c>
      <c r="K807" s="25">
        <v>2011.31</v>
      </c>
    </row>
    <row r="808" spans="1:11" ht="15" customHeight="1" x14ac:dyDescent="0.3">
      <c r="A808" s="25">
        <v>807</v>
      </c>
      <c r="B808" s="25">
        <v>1561</v>
      </c>
      <c r="C808" s="31">
        <v>41978.523692129602</v>
      </c>
      <c r="D808" s="25">
        <v>291</v>
      </c>
      <c r="E808" s="25">
        <v>31</v>
      </c>
      <c r="F808" s="25">
        <v>23</v>
      </c>
      <c r="G808" s="25">
        <v>345</v>
      </c>
      <c r="H808" s="25">
        <v>1452.09</v>
      </c>
      <c r="I808" s="25">
        <v>232.19</v>
      </c>
      <c r="J808" s="25">
        <v>186.76</v>
      </c>
      <c r="K808" s="25">
        <v>1871.04</v>
      </c>
    </row>
    <row r="809" spans="1:11" ht="15" customHeight="1" x14ac:dyDescent="0.3">
      <c r="A809" s="25">
        <v>808</v>
      </c>
      <c r="B809" s="25">
        <v>1561</v>
      </c>
      <c r="C809" s="31">
        <v>42008.598715277803</v>
      </c>
      <c r="D809" s="25">
        <v>309</v>
      </c>
      <c r="E809" s="25">
        <v>35</v>
      </c>
      <c r="F809" s="25">
        <v>24</v>
      </c>
      <c r="G809" s="25">
        <v>368</v>
      </c>
      <c r="H809" s="25">
        <v>1541.91</v>
      </c>
      <c r="I809" s="25">
        <v>262.14999999999998</v>
      </c>
      <c r="J809" s="25">
        <v>194.88</v>
      </c>
      <c r="K809" s="25">
        <v>1998.94</v>
      </c>
    </row>
    <row r="810" spans="1:11" ht="15" customHeight="1" x14ac:dyDescent="0.3">
      <c r="A810" s="25">
        <v>809</v>
      </c>
      <c r="B810" s="25">
        <v>1561</v>
      </c>
      <c r="C810" s="31">
        <v>42037.619826388902</v>
      </c>
      <c r="D810" s="25">
        <v>291</v>
      </c>
      <c r="E810" s="25">
        <v>17</v>
      </c>
      <c r="F810" s="25">
        <v>0</v>
      </c>
      <c r="G810" s="25">
        <v>308</v>
      </c>
      <c r="H810" s="25">
        <v>1452.09</v>
      </c>
      <c r="I810" s="25">
        <v>127.33</v>
      </c>
      <c r="J810" s="25">
        <v>0</v>
      </c>
      <c r="K810" s="25">
        <v>1579.42</v>
      </c>
    </row>
    <row r="811" spans="1:11" ht="15" customHeight="1" x14ac:dyDescent="0.3">
      <c r="A811" s="25">
        <v>810</v>
      </c>
      <c r="B811" s="25">
        <v>1561</v>
      </c>
      <c r="C811" s="31">
        <v>42066.022997685199</v>
      </c>
      <c r="D811" s="25">
        <v>308</v>
      </c>
      <c r="E811" s="25">
        <v>16</v>
      </c>
      <c r="F811" s="25">
        <v>60</v>
      </c>
      <c r="G811" s="25">
        <v>384</v>
      </c>
      <c r="H811" s="25">
        <v>1536.92</v>
      </c>
      <c r="I811" s="25">
        <v>119.84</v>
      </c>
      <c r="J811" s="25">
        <v>487.2</v>
      </c>
      <c r="K811" s="25">
        <v>2143.96</v>
      </c>
    </row>
    <row r="812" spans="1:11" ht="15" customHeight="1" x14ac:dyDescent="0.3">
      <c r="A812" s="25">
        <v>811</v>
      </c>
      <c r="B812" s="25">
        <v>1561</v>
      </c>
      <c r="C812" s="31">
        <v>42095.958888888897</v>
      </c>
      <c r="D812" s="25">
        <v>293</v>
      </c>
      <c r="E812" s="25">
        <v>47</v>
      </c>
      <c r="F812" s="25">
        <v>39</v>
      </c>
      <c r="G812" s="25">
        <v>379</v>
      </c>
      <c r="H812" s="25">
        <v>1462.07</v>
      </c>
      <c r="I812" s="25">
        <v>352.03</v>
      </c>
      <c r="J812" s="25">
        <v>316.68</v>
      </c>
      <c r="K812" s="25">
        <v>2130.7800000000002</v>
      </c>
    </row>
    <row r="813" spans="1:11" ht="15" customHeight="1" x14ac:dyDescent="0.3">
      <c r="A813" s="25">
        <v>812</v>
      </c>
      <c r="B813" s="25">
        <v>1561</v>
      </c>
      <c r="C813" s="31">
        <v>42124.054398148197</v>
      </c>
      <c r="D813" s="25">
        <v>282</v>
      </c>
      <c r="E813" s="25">
        <v>28</v>
      </c>
      <c r="F813" s="25">
        <v>21</v>
      </c>
      <c r="G813" s="25">
        <v>331</v>
      </c>
      <c r="H813" s="25">
        <v>1407.18</v>
      </c>
      <c r="I813" s="25">
        <v>209.72</v>
      </c>
      <c r="J813" s="25">
        <v>170.52</v>
      </c>
      <c r="K813" s="25">
        <v>1787.42</v>
      </c>
    </row>
    <row r="814" spans="1:11" ht="15" customHeight="1" x14ac:dyDescent="0.3">
      <c r="A814" s="25">
        <v>813</v>
      </c>
      <c r="B814" s="25">
        <v>1561</v>
      </c>
      <c r="C814" s="31">
        <v>42154.640231481499</v>
      </c>
      <c r="D814" s="25">
        <v>296</v>
      </c>
      <c r="E814" s="25">
        <v>24</v>
      </c>
      <c r="F814" s="25">
        <v>7</v>
      </c>
      <c r="G814" s="25">
        <v>327</v>
      </c>
      <c r="H814" s="25">
        <v>1477.04</v>
      </c>
      <c r="I814" s="25">
        <v>179.76</v>
      </c>
      <c r="J814" s="25">
        <v>56.84</v>
      </c>
      <c r="K814" s="25">
        <v>1713.64</v>
      </c>
    </row>
    <row r="815" spans="1:11" ht="15" customHeight="1" x14ac:dyDescent="0.3">
      <c r="A815" s="25">
        <v>814</v>
      </c>
      <c r="B815" s="25">
        <v>1561</v>
      </c>
      <c r="C815" s="31">
        <v>42183.4000578704</v>
      </c>
      <c r="D815" s="25">
        <v>332</v>
      </c>
      <c r="E815" s="25">
        <v>26</v>
      </c>
      <c r="F815" s="25">
        <v>73</v>
      </c>
      <c r="G815" s="25">
        <v>431</v>
      </c>
      <c r="H815" s="25">
        <v>1656.68</v>
      </c>
      <c r="I815" s="25">
        <v>194.74</v>
      </c>
      <c r="J815" s="25">
        <v>592.76</v>
      </c>
      <c r="K815" s="25">
        <v>2444.1799999999998</v>
      </c>
    </row>
    <row r="816" spans="1:11" ht="15" customHeight="1" x14ac:dyDescent="0.3">
      <c r="A816" s="25">
        <v>815</v>
      </c>
      <c r="B816" s="25">
        <v>1561</v>
      </c>
      <c r="C816" s="31">
        <v>42212.035162036998</v>
      </c>
      <c r="D816" s="25">
        <v>254</v>
      </c>
      <c r="E816" s="25">
        <v>0</v>
      </c>
      <c r="F816" s="25">
        <v>111</v>
      </c>
      <c r="G816" s="25">
        <v>365</v>
      </c>
      <c r="H816" s="25">
        <v>1267.46</v>
      </c>
      <c r="I816" s="25">
        <v>0</v>
      </c>
      <c r="J816" s="25">
        <v>901.32</v>
      </c>
      <c r="K816" s="25">
        <v>2168.7800000000002</v>
      </c>
    </row>
    <row r="817" spans="1:11" ht="15" customHeight="1" x14ac:dyDescent="0.3">
      <c r="A817" s="25">
        <v>816</v>
      </c>
      <c r="B817" s="25">
        <v>1561</v>
      </c>
      <c r="C817" s="31">
        <v>42241.736655092602</v>
      </c>
      <c r="D817" s="25">
        <v>284</v>
      </c>
      <c r="E817" s="25">
        <v>24</v>
      </c>
      <c r="F817" s="25">
        <v>0</v>
      </c>
      <c r="G817" s="25">
        <v>308</v>
      </c>
      <c r="H817" s="25">
        <v>1417.16</v>
      </c>
      <c r="I817" s="25">
        <v>179.76</v>
      </c>
      <c r="J817" s="25">
        <v>0</v>
      </c>
      <c r="K817" s="25">
        <v>1596.92</v>
      </c>
    </row>
    <row r="818" spans="1:11" ht="15" customHeight="1" x14ac:dyDescent="0.3">
      <c r="A818" s="25">
        <v>817</v>
      </c>
      <c r="B818" s="25">
        <v>1561</v>
      </c>
      <c r="C818" s="31">
        <v>42271.282037037003</v>
      </c>
      <c r="D818" s="25">
        <v>280</v>
      </c>
      <c r="E818" s="25">
        <v>33</v>
      </c>
      <c r="F818" s="25">
        <v>21</v>
      </c>
      <c r="G818" s="25">
        <v>334</v>
      </c>
      <c r="H818" s="25">
        <v>1397.2</v>
      </c>
      <c r="I818" s="25">
        <v>247.17</v>
      </c>
      <c r="J818" s="25">
        <v>170.52</v>
      </c>
      <c r="K818" s="25">
        <v>1814.89</v>
      </c>
    </row>
    <row r="819" spans="1:11" ht="15" customHeight="1" x14ac:dyDescent="0.3">
      <c r="A819" s="25">
        <v>818</v>
      </c>
      <c r="B819" s="25">
        <v>1561</v>
      </c>
      <c r="C819" s="31">
        <v>42300.791724536997</v>
      </c>
      <c r="D819" s="25">
        <v>304</v>
      </c>
      <c r="E819" s="25">
        <v>39</v>
      </c>
      <c r="F819" s="25">
        <v>24</v>
      </c>
      <c r="G819" s="25">
        <v>367</v>
      </c>
      <c r="H819" s="25">
        <v>1516.96</v>
      </c>
      <c r="I819" s="25">
        <v>292.11</v>
      </c>
      <c r="J819" s="25">
        <v>194.88</v>
      </c>
      <c r="K819" s="25">
        <v>2003.95</v>
      </c>
    </row>
    <row r="820" spans="1:11" ht="15" customHeight="1" x14ac:dyDescent="0.3">
      <c r="A820" s="25">
        <v>819</v>
      </c>
      <c r="B820" s="25">
        <v>1561</v>
      </c>
      <c r="C820" s="31">
        <v>42329.145509259302</v>
      </c>
      <c r="D820" s="25">
        <v>294</v>
      </c>
      <c r="E820" s="25">
        <v>10</v>
      </c>
      <c r="F820" s="25">
        <v>37</v>
      </c>
      <c r="G820" s="25">
        <v>341</v>
      </c>
      <c r="H820" s="25">
        <v>1467.06</v>
      </c>
      <c r="I820" s="25">
        <v>74.900000000000006</v>
      </c>
      <c r="J820" s="25">
        <v>300.44</v>
      </c>
      <c r="K820" s="25">
        <v>1842.4</v>
      </c>
    </row>
    <row r="821" spans="1:11" ht="15" customHeight="1" x14ac:dyDescent="0.3">
      <c r="A821" s="25">
        <v>820</v>
      </c>
      <c r="B821" s="25">
        <v>1561</v>
      </c>
      <c r="C821" s="31">
        <v>42359.904699074097</v>
      </c>
      <c r="D821" s="25">
        <v>292</v>
      </c>
      <c r="E821" s="25">
        <v>19</v>
      </c>
      <c r="F821" s="25">
        <v>35</v>
      </c>
      <c r="G821" s="25">
        <v>346</v>
      </c>
      <c r="H821" s="25">
        <v>1457.08</v>
      </c>
      <c r="I821" s="25">
        <v>142.31</v>
      </c>
      <c r="J821" s="25">
        <v>284.2</v>
      </c>
      <c r="K821" s="25">
        <v>1883.59</v>
      </c>
    </row>
    <row r="822" spans="1:11" ht="15" customHeight="1" x14ac:dyDescent="0.3">
      <c r="A822" s="25">
        <v>821</v>
      </c>
      <c r="B822" s="25">
        <v>1561</v>
      </c>
      <c r="C822" s="31">
        <v>42388.105069444398</v>
      </c>
      <c r="D822" s="25">
        <v>282</v>
      </c>
      <c r="E822" s="25">
        <v>19</v>
      </c>
      <c r="F822" s="25">
        <v>0</v>
      </c>
      <c r="G822" s="25">
        <v>301</v>
      </c>
      <c r="H822" s="25">
        <v>1407.18</v>
      </c>
      <c r="I822" s="25">
        <v>142.31</v>
      </c>
      <c r="J822" s="25">
        <v>0</v>
      </c>
      <c r="K822" s="25">
        <v>1549.49</v>
      </c>
    </row>
    <row r="823" spans="1:11" ht="15" customHeight="1" x14ac:dyDescent="0.3">
      <c r="A823" s="25">
        <v>822</v>
      </c>
      <c r="B823" s="25">
        <v>1561</v>
      </c>
      <c r="C823" s="31">
        <v>42417.807534722197</v>
      </c>
      <c r="D823" s="25">
        <v>308</v>
      </c>
      <c r="E823" s="25">
        <v>9</v>
      </c>
      <c r="F823" s="25">
        <v>0</v>
      </c>
      <c r="G823" s="25">
        <v>317</v>
      </c>
      <c r="H823" s="25">
        <v>1536.92</v>
      </c>
      <c r="I823" s="25">
        <v>67.41</v>
      </c>
      <c r="J823" s="25">
        <v>0</v>
      </c>
      <c r="K823" s="25">
        <v>1604.33</v>
      </c>
    </row>
    <row r="824" spans="1:11" ht="15" customHeight="1" x14ac:dyDescent="0.3">
      <c r="A824" s="25">
        <v>823</v>
      </c>
      <c r="B824" s="25">
        <v>1561</v>
      </c>
      <c r="C824" s="31">
        <v>42447.389340277798</v>
      </c>
      <c r="D824" s="25">
        <v>299</v>
      </c>
      <c r="E824" s="25">
        <v>33</v>
      </c>
      <c r="F824" s="25">
        <v>54</v>
      </c>
      <c r="G824" s="25">
        <v>386</v>
      </c>
      <c r="H824" s="25">
        <v>1492.01</v>
      </c>
      <c r="I824" s="25">
        <v>247.17</v>
      </c>
      <c r="J824" s="25">
        <v>438.48</v>
      </c>
      <c r="K824" s="25">
        <v>2177.66</v>
      </c>
    </row>
    <row r="825" spans="1:11" ht="15" customHeight="1" x14ac:dyDescent="0.3">
      <c r="A825" s="25">
        <v>824</v>
      </c>
      <c r="B825" s="25">
        <v>1561</v>
      </c>
      <c r="C825" s="31">
        <v>42477.058738425898</v>
      </c>
      <c r="D825" s="25">
        <v>297</v>
      </c>
      <c r="E825" s="25">
        <v>45</v>
      </c>
      <c r="F825" s="25">
        <v>30</v>
      </c>
      <c r="G825" s="25">
        <v>372</v>
      </c>
      <c r="H825" s="25">
        <v>1482.03</v>
      </c>
      <c r="I825" s="25">
        <v>337.05</v>
      </c>
      <c r="J825" s="25">
        <v>243.6</v>
      </c>
      <c r="K825" s="25">
        <v>2062.6799999999998</v>
      </c>
    </row>
    <row r="826" spans="1:11" ht="15" customHeight="1" x14ac:dyDescent="0.3">
      <c r="A826" s="25">
        <v>825</v>
      </c>
      <c r="B826" s="25">
        <v>1561</v>
      </c>
      <c r="C826" s="31">
        <v>42507.7143981482</v>
      </c>
      <c r="D826" s="25">
        <v>299</v>
      </c>
      <c r="E826" s="25">
        <v>35</v>
      </c>
      <c r="F826" s="25">
        <v>19</v>
      </c>
      <c r="G826" s="25">
        <v>353</v>
      </c>
      <c r="H826" s="25">
        <v>1492.01</v>
      </c>
      <c r="I826" s="25">
        <v>262.14999999999998</v>
      </c>
      <c r="J826" s="25">
        <v>154.28</v>
      </c>
      <c r="K826" s="25">
        <v>1908.44</v>
      </c>
    </row>
    <row r="827" spans="1:11" ht="15" customHeight="1" x14ac:dyDescent="0.3">
      <c r="A827" s="25">
        <v>826</v>
      </c>
      <c r="B827" s="25">
        <v>1561</v>
      </c>
      <c r="C827" s="31">
        <v>42537.0937037037</v>
      </c>
      <c r="D827" s="25">
        <v>242</v>
      </c>
      <c r="E827" s="25">
        <v>28</v>
      </c>
      <c r="F827" s="25">
        <v>30</v>
      </c>
      <c r="G827" s="25">
        <v>300</v>
      </c>
      <c r="H827" s="25">
        <v>1207.58</v>
      </c>
      <c r="I827" s="25">
        <v>209.72</v>
      </c>
      <c r="J827" s="25">
        <v>243.6</v>
      </c>
      <c r="K827" s="25">
        <v>1660.9</v>
      </c>
    </row>
    <row r="828" spans="1:11" ht="15" customHeight="1" x14ac:dyDescent="0.3">
      <c r="A828" s="25">
        <v>827</v>
      </c>
      <c r="B828" s="25">
        <v>1561</v>
      </c>
      <c r="C828" s="31">
        <v>42566.4690625</v>
      </c>
      <c r="D828" s="25">
        <v>335</v>
      </c>
      <c r="E828" s="25">
        <v>0</v>
      </c>
      <c r="F828" s="25">
        <v>59</v>
      </c>
      <c r="G828" s="25">
        <v>394</v>
      </c>
      <c r="H828" s="25">
        <v>1671.65</v>
      </c>
      <c r="I828" s="25">
        <v>0</v>
      </c>
      <c r="J828" s="25">
        <v>479.08</v>
      </c>
      <c r="K828" s="25">
        <v>2150.73</v>
      </c>
    </row>
    <row r="829" spans="1:11" ht="15" customHeight="1" x14ac:dyDescent="0.3">
      <c r="A829" s="25">
        <v>828</v>
      </c>
      <c r="B829" s="25">
        <v>1561</v>
      </c>
      <c r="C829" s="31">
        <v>42596.318969907399</v>
      </c>
      <c r="D829" s="25">
        <v>272</v>
      </c>
      <c r="E829" s="25">
        <v>48</v>
      </c>
      <c r="F829" s="25">
        <v>5</v>
      </c>
      <c r="G829" s="25">
        <v>325</v>
      </c>
      <c r="H829" s="25">
        <v>1357.28</v>
      </c>
      <c r="I829" s="25">
        <v>359.52</v>
      </c>
      <c r="J829" s="25">
        <v>40.6</v>
      </c>
      <c r="K829" s="25">
        <v>1757.4</v>
      </c>
    </row>
    <row r="830" spans="1:11" ht="15" customHeight="1" x14ac:dyDescent="0.3">
      <c r="A830" s="25">
        <v>829</v>
      </c>
      <c r="B830" s="25">
        <v>1561</v>
      </c>
      <c r="C830" s="31">
        <v>42625.647731481498</v>
      </c>
      <c r="D830" s="25">
        <v>238</v>
      </c>
      <c r="E830" s="25">
        <v>0</v>
      </c>
      <c r="F830" s="25">
        <v>50</v>
      </c>
      <c r="G830" s="25">
        <v>288</v>
      </c>
      <c r="H830" s="25">
        <v>1187.6199999999999</v>
      </c>
      <c r="I830" s="25">
        <v>0</v>
      </c>
      <c r="J830" s="25">
        <v>406</v>
      </c>
      <c r="K830" s="25">
        <v>1593.62</v>
      </c>
    </row>
    <row r="831" spans="1:11" ht="15" customHeight="1" x14ac:dyDescent="0.3">
      <c r="A831" s="25">
        <v>830</v>
      </c>
      <c r="B831" s="25">
        <v>1561</v>
      </c>
      <c r="C831" s="31">
        <v>42655.644178240698</v>
      </c>
      <c r="D831" s="25">
        <v>299</v>
      </c>
      <c r="E831" s="25">
        <v>35</v>
      </c>
      <c r="F831" s="25">
        <v>0</v>
      </c>
      <c r="G831" s="25">
        <v>334</v>
      </c>
      <c r="H831" s="25">
        <v>1492.01</v>
      </c>
      <c r="I831" s="25">
        <v>262.14999999999998</v>
      </c>
      <c r="J831" s="25">
        <v>0</v>
      </c>
      <c r="K831" s="25">
        <v>1754.16</v>
      </c>
    </row>
    <row r="832" spans="1:11" ht="15" customHeight="1" x14ac:dyDescent="0.3">
      <c r="A832" s="25">
        <v>831</v>
      </c>
      <c r="B832" s="25">
        <v>1561</v>
      </c>
      <c r="C832" s="31">
        <v>42685.850532407399</v>
      </c>
      <c r="D832" s="25">
        <v>289</v>
      </c>
      <c r="E832" s="25">
        <v>57</v>
      </c>
      <c r="F832" s="25">
        <v>0</v>
      </c>
      <c r="G832" s="25">
        <v>346</v>
      </c>
      <c r="H832" s="25">
        <v>1442.11</v>
      </c>
      <c r="I832" s="25">
        <v>426.93</v>
      </c>
      <c r="J832" s="25">
        <v>0</v>
      </c>
      <c r="K832" s="25">
        <v>1869.04</v>
      </c>
    </row>
    <row r="833" spans="1:11" ht="15" customHeight="1" x14ac:dyDescent="0.3">
      <c r="A833" s="25">
        <v>832</v>
      </c>
      <c r="B833" s="25">
        <v>1561</v>
      </c>
      <c r="C833" s="31">
        <v>42715.337581018503</v>
      </c>
      <c r="D833" s="25">
        <v>260</v>
      </c>
      <c r="E833" s="25">
        <v>31</v>
      </c>
      <c r="F833" s="25">
        <v>72</v>
      </c>
      <c r="G833" s="25">
        <v>363</v>
      </c>
      <c r="H833" s="25">
        <v>1297.4000000000001</v>
      </c>
      <c r="I833" s="25">
        <v>232.19</v>
      </c>
      <c r="J833" s="25">
        <v>584.64</v>
      </c>
      <c r="K833" s="25">
        <v>2114.23</v>
      </c>
    </row>
    <row r="834" spans="1:11" ht="15" customHeight="1" x14ac:dyDescent="0.3">
      <c r="A834" s="25">
        <v>833</v>
      </c>
      <c r="B834" s="25">
        <v>1571</v>
      </c>
      <c r="C834" s="31">
        <v>41640.4556481482</v>
      </c>
      <c r="D834" s="25">
        <v>515</v>
      </c>
      <c r="E834" s="25">
        <v>17</v>
      </c>
      <c r="F834" s="25">
        <v>35</v>
      </c>
      <c r="G834" s="25">
        <v>567</v>
      </c>
      <c r="H834" s="25">
        <v>2569.85</v>
      </c>
      <c r="I834" s="25">
        <v>127.33</v>
      </c>
      <c r="J834" s="25">
        <v>284.2</v>
      </c>
      <c r="K834" s="25">
        <v>2981.38</v>
      </c>
    </row>
    <row r="835" spans="1:11" ht="15" customHeight="1" x14ac:dyDescent="0.3">
      <c r="A835" s="25">
        <v>834</v>
      </c>
      <c r="B835" s="25">
        <v>1571</v>
      </c>
      <c r="C835" s="31">
        <v>41670.694884259297</v>
      </c>
      <c r="D835" s="25">
        <v>488</v>
      </c>
      <c r="E835" s="25">
        <v>20</v>
      </c>
      <c r="F835" s="25">
        <v>0</v>
      </c>
      <c r="G835" s="25">
        <v>508</v>
      </c>
      <c r="H835" s="25">
        <v>2435.12</v>
      </c>
      <c r="I835" s="25">
        <v>149.80000000000001</v>
      </c>
      <c r="J835" s="25">
        <v>0</v>
      </c>
      <c r="K835" s="25">
        <v>2584.92</v>
      </c>
    </row>
    <row r="836" spans="1:11" ht="15" customHeight="1" x14ac:dyDescent="0.3">
      <c r="A836" s="25">
        <v>835</v>
      </c>
      <c r="B836" s="25">
        <v>1571</v>
      </c>
      <c r="C836" s="31">
        <v>41700.890069444496</v>
      </c>
      <c r="D836" s="25">
        <v>501</v>
      </c>
      <c r="E836" s="25">
        <v>12</v>
      </c>
      <c r="F836" s="25">
        <v>0</v>
      </c>
      <c r="G836" s="25">
        <v>513</v>
      </c>
      <c r="H836" s="25">
        <v>2499.9899999999998</v>
      </c>
      <c r="I836" s="25">
        <v>89.88</v>
      </c>
      <c r="J836" s="25">
        <v>0</v>
      </c>
      <c r="K836" s="25">
        <v>2589.87</v>
      </c>
    </row>
    <row r="837" spans="1:11" ht="15" customHeight="1" x14ac:dyDescent="0.3">
      <c r="A837" s="25">
        <v>836</v>
      </c>
      <c r="B837" s="25">
        <v>1571</v>
      </c>
      <c r="C837" s="31">
        <v>41729.769363425898</v>
      </c>
      <c r="D837" s="25">
        <v>518</v>
      </c>
      <c r="E837" s="25">
        <v>90</v>
      </c>
      <c r="F837" s="25">
        <v>0</v>
      </c>
      <c r="G837" s="25">
        <v>608</v>
      </c>
      <c r="H837" s="25">
        <v>2584.8200000000002</v>
      </c>
      <c r="I837" s="25">
        <v>674.1</v>
      </c>
      <c r="J837" s="25">
        <v>0</v>
      </c>
      <c r="K837" s="25">
        <v>3258.92</v>
      </c>
    </row>
    <row r="838" spans="1:11" ht="15" customHeight="1" x14ac:dyDescent="0.3">
      <c r="A838" s="25">
        <v>837</v>
      </c>
      <c r="B838" s="25">
        <v>1571</v>
      </c>
      <c r="C838" s="31">
        <v>41758.101805555598</v>
      </c>
      <c r="D838" s="25">
        <v>509</v>
      </c>
      <c r="E838" s="25">
        <v>17</v>
      </c>
      <c r="F838" s="25">
        <v>9</v>
      </c>
      <c r="G838" s="25">
        <v>535</v>
      </c>
      <c r="H838" s="25">
        <v>2539.91</v>
      </c>
      <c r="I838" s="25">
        <v>127.33</v>
      </c>
      <c r="J838" s="25">
        <v>73.08</v>
      </c>
      <c r="K838" s="25">
        <v>2740.32</v>
      </c>
    </row>
    <row r="839" spans="1:11" ht="15" customHeight="1" x14ac:dyDescent="0.3">
      <c r="A839" s="25">
        <v>838</v>
      </c>
      <c r="B839" s="25">
        <v>1571</v>
      </c>
      <c r="C839" s="31">
        <v>41788.4758912037</v>
      </c>
      <c r="D839" s="25">
        <v>496</v>
      </c>
      <c r="E839" s="25">
        <v>24</v>
      </c>
      <c r="F839" s="25">
        <v>44</v>
      </c>
      <c r="G839" s="25">
        <v>564</v>
      </c>
      <c r="H839" s="25">
        <v>2475.04</v>
      </c>
      <c r="I839" s="25">
        <v>179.76</v>
      </c>
      <c r="J839" s="25">
        <v>357.28</v>
      </c>
      <c r="K839" s="25">
        <v>3012.08</v>
      </c>
    </row>
    <row r="840" spans="1:11" ht="15" customHeight="1" x14ac:dyDescent="0.3">
      <c r="A840" s="25">
        <v>839</v>
      </c>
      <c r="B840" s="25">
        <v>1571</v>
      </c>
      <c r="C840" s="31">
        <v>41818.4678935185</v>
      </c>
      <c r="D840" s="25">
        <v>524</v>
      </c>
      <c r="E840" s="25">
        <v>10</v>
      </c>
      <c r="F840" s="25">
        <v>26</v>
      </c>
      <c r="G840" s="25">
        <v>560</v>
      </c>
      <c r="H840" s="25">
        <v>2614.7600000000002</v>
      </c>
      <c r="I840" s="25">
        <v>74.900000000000006</v>
      </c>
      <c r="J840" s="25">
        <v>211.12</v>
      </c>
      <c r="K840" s="25">
        <v>2900.78</v>
      </c>
    </row>
    <row r="841" spans="1:11" ht="15" customHeight="1" x14ac:dyDescent="0.3">
      <c r="A841" s="25">
        <v>840</v>
      </c>
      <c r="B841" s="25">
        <v>1571</v>
      </c>
      <c r="C841" s="31">
        <v>41847.502650463</v>
      </c>
      <c r="D841" s="25">
        <v>509</v>
      </c>
      <c r="E841" s="25">
        <v>22</v>
      </c>
      <c r="F841" s="25">
        <v>0</v>
      </c>
      <c r="G841" s="25">
        <v>531</v>
      </c>
      <c r="H841" s="25">
        <v>2539.91</v>
      </c>
      <c r="I841" s="25">
        <v>164.78</v>
      </c>
      <c r="J841" s="25">
        <v>0</v>
      </c>
      <c r="K841" s="25">
        <v>2704.69</v>
      </c>
    </row>
    <row r="842" spans="1:11" ht="15" customHeight="1" x14ac:dyDescent="0.3">
      <c r="A842" s="25">
        <v>841</v>
      </c>
      <c r="B842" s="25">
        <v>1571</v>
      </c>
      <c r="C842" s="31">
        <v>41877.250462962998</v>
      </c>
      <c r="D842" s="25">
        <v>491</v>
      </c>
      <c r="E842" s="25">
        <v>33</v>
      </c>
      <c r="F842" s="25">
        <v>1</v>
      </c>
      <c r="G842" s="25">
        <v>525</v>
      </c>
      <c r="H842" s="25">
        <v>2450.09</v>
      </c>
      <c r="I842" s="25">
        <v>247.17</v>
      </c>
      <c r="J842" s="25">
        <v>8.1199999999999992</v>
      </c>
      <c r="K842" s="25">
        <v>2705.38</v>
      </c>
    </row>
    <row r="843" spans="1:11" ht="15" customHeight="1" x14ac:dyDescent="0.3">
      <c r="A843" s="25">
        <v>842</v>
      </c>
      <c r="B843" s="25">
        <v>1571</v>
      </c>
      <c r="C843" s="31">
        <v>41906.595625000002</v>
      </c>
      <c r="D843" s="25">
        <v>530</v>
      </c>
      <c r="E843" s="25">
        <v>0</v>
      </c>
      <c r="F843" s="25">
        <v>2</v>
      </c>
      <c r="G843" s="25">
        <v>532</v>
      </c>
      <c r="H843" s="25">
        <v>2644.7</v>
      </c>
      <c r="I843" s="25">
        <v>0</v>
      </c>
      <c r="J843" s="25">
        <v>16.239999999999998</v>
      </c>
      <c r="K843" s="25">
        <v>2660.94</v>
      </c>
    </row>
    <row r="844" spans="1:11" ht="15" customHeight="1" x14ac:dyDescent="0.3">
      <c r="A844" s="25">
        <v>843</v>
      </c>
      <c r="B844" s="25">
        <v>1571</v>
      </c>
      <c r="C844" s="31">
        <v>41936.303124999999</v>
      </c>
      <c r="D844" s="25">
        <v>514</v>
      </c>
      <c r="E844" s="25">
        <v>21</v>
      </c>
      <c r="F844" s="25">
        <v>0</v>
      </c>
      <c r="G844" s="25">
        <v>535</v>
      </c>
      <c r="H844" s="25">
        <v>2564.86</v>
      </c>
      <c r="I844" s="25">
        <v>157.29</v>
      </c>
      <c r="J844" s="25">
        <v>0</v>
      </c>
      <c r="K844" s="25">
        <v>2722.15</v>
      </c>
    </row>
    <row r="845" spans="1:11" ht="15" customHeight="1" x14ac:dyDescent="0.3">
      <c r="A845" s="25">
        <v>844</v>
      </c>
      <c r="B845" s="25">
        <v>1571</v>
      </c>
      <c r="C845" s="31">
        <v>41965.5460648148</v>
      </c>
      <c r="D845" s="25">
        <v>507</v>
      </c>
      <c r="E845" s="25">
        <v>29</v>
      </c>
      <c r="F845" s="25">
        <v>2</v>
      </c>
      <c r="G845" s="25">
        <v>538</v>
      </c>
      <c r="H845" s="25">
        <v>2529.9299999999998</v>
      </c>
      <c r="I845" s="25">
        <v>217.21</v>
      </c>
      <c r="J845" s="25">
        <v>16.239999999999998</v>
      </c>
      <c r="K845" s="25">
        <v>2763.38</v>
      </c>
    </row>
    <row r="846" spans="1:11" ht="15" customHeight="1" x14ac:dyDescent="0.3">
      <c r="A846" s="25">
        <v>845</v>
      </c>
      <c r="B846" s="25">
        <v>1571</v>
      </c>
      <c r="C846" s="31">
        <v>41995.669675925899</v>
      </c>
      <c r="D846" s="25">
        <v>471</v>
      </c>
      <c r="E846" s="25">
        <v>16</v>
      </c>
      <c r="F846" s="25">
        <v>6</v>
      </c>
      <c r="G846" s="25">
        <v>493</v>
      </c>
      <c r="H846" s="25">
        <v>2350.29</v>
      </c>
      <c r="I846" s="25">
        <v>119.84</v>
      </c>
      <c r="J846" s="25">
        <v>48.72</v>
      </c>
      <c r="K846" s="25">
        <v>2518.85</v>
      </c>
    </row>
    <row r="847" spans="1:11" ht="15" customHeight="1" x14ac:dyDescent="0.3">
      <c r="A847" s="25">
        <v>846</v>
      </c>
      <c r="B847" s="25">
        <v>1571</v>
      </c>
      <c r="C847" s="31">
        <v>42024.478622685201</v>
      </c>
      <c r="D847" s="25">
        <v>501</v>
      </c>
      <c r="E847" s="25">
        <v>2</v>
      </c>
      <c r="F847" s="25">
        <v>9</v>
      </c>
      <c r="G847" s="25">
        <v>512</v>
      </c>
      <c r="H847" s="25">
        <v>2499.9899999999998</v>
      </c>
      <c r="I847" s="25">
        <v>14.98</v>
      </c>
      <c r="J847" s="25">
        <v>73.08</v>
      </c>
      <c r="K847" s="25">
        <v>2588.0500000000002</v>
      </c>
    </row>
    <row r="848" spans="1:11" ht="15" customHeight="1" x14ac:dyDescent="0.3">
      <c r="A848" s="25">
        <v>847</v>
      </c>
      <c r="B848" s="25">
        <v>1571</v>
      </c>
      <c r="C848" s="31">
        <v>42053.110266203701</v>
      </c>
      <c r="D848" s="25">
        <v>576</v>
      </c>
      <c r="E848" s="25">
        <v>0</v>
      </c>
      <c r="F848" s="25">
        <v>0</v>
      </c>
      <c r="G848" s="25">
        <v>576</v>
      </c>
      <c r="H848" s="25">
        <v>2874.24</v>
      </c>
      <c r="I848" s="25">
        <v>0</v>
      </c>
      <c r="J848" s="25">
        <v>0</v>
      </c>
      <c r="K848" s="25">
        <v>2874.24</v>
      </c>
    </row>
    <row r="849" spans="1:11" ht="15" customHeight="1" x14ac:dyDescent="0.3">
      <c r="A849" s="25">
        <v>848</v>
      </c>
      <c r="B849" s="25">
        <v>1571</v>
      </c>
      <c r="C849" s="31">
        <v>42083.229363425897</v>
      </c>
      <c r="D849" s="25">
        <v>489</v>
      </c>
      <c r="E849" s="25">
        <v>0</v>
      </c>
      <c r="F849" s="25">
        <v>34</v>
      </c>
      <c r="G849" s="25">
        <v>523</v>
      </c>
      <c r="H849" s="25">
        <v>2440.11</v>
      </c>
      <c r="I849" s="25">
        <v>0</v>
      </c>
      <c r="J849" s="25">
        <v>276.08</v>
      </c>
      <c r="K849" s="25">
        <v>2716.19</v>
      </c>
    </row>
    <row r="850" spans="1:11" ht="15" customHeight="1" x14ac:dyDescent="0.3">
      <c r="A850" s="25">
        <v>849</v>
      </c>
      <c r="B850" s="25">
        <v>1571</v>
      </c>
      <c r="C850" s="31">
        <v>42113.6890277778</v>
      </c>
      <c r="D850" s="25">
        <v>497</v>
      </c>
      <c r="E850" s="25">
        <v>146</v>
      </c>
      <c r="F850" s="25">
        <v>3</v>
      </c>
      <c r="G850" s="25">
        <v>646</v>
      </c>
      <c r="H850" s="25">
        <v>2480.0300000000002</v>
      </c>
      <c r="I850" s="25">
        <v>1093.54</v>
      </c>
      <c r="J850" s="25">
        <v>24.36</v>
      </c>
      <c r="K850" s="25">
        <v>3597.93</v>
      </c>
    </row>
    <row r="851" spans="1:11" ht="15" customHeight="1" x14ac:dyDescent="0.3">
      <c r="A851" s="25">
        <v>850</v>
      </c>
      <c r="B851" s="25">
        <v>1571</v>
      </c>
      <c r="C851" s="31">
        <v>42143.997650463003</v>
      </c>
      <c r="D851" s="25">
        <v>501</v>
      </c>
      <c r="E851" s="25">
        <v>0</v>
      </c>
      <c r="F851" s="25">
        <v>0</v>
      </c>
      <c r="G851" s="25">
        <v>501</v>
      </c>
      <c r="H851" s="25">
        <v>2499.9899999999998</v>
      </c>
      <c r="I851" s="25">
        <v>0</v>
      </c>
      <c r="J851" s="25">
        <v>0</v>
      </c>
      <c r="K851" s="25">
        <v>2499.9899999999998</v>
      </c>
    </row>
    <row r="852" spans="1:11" ht="15" customHeight="1" x14ac:dyDescent="0.3">
      <c r="A852" s="25">
        <v>851</v>
      </c>
      <c r="B852" s="25">
        <v>1571</v>
      </c>
      <c r="C852" s="31">
        <v>42173.123206018499</v>
      </c>
      <c r="D852" s="25">
        <v>574</v>
      </c>
      <c r="E852" s="25">
        <v>10</v>
      </c>
      <c r="F852" s="25">
        <v>69</v>
      </c>
      <c r="G852" s="25">
        <v>653</v>
      </c>
      <c r="H852" s="25">
        <v>2864.26</v>
      </c>
      <c r="I852" s="25">
        <v>74.900000000000006</v>
      </c>
      <c r="J852" s="25">
        <v>560.28</v>
      </c>
      <c r="K852" s="25">
        <v>3499.44</v>
      </c>
    </row>
    <row r="853" spans="1:11" ht="15" customHeight="1" x14ac:dyDescent="0.3">
      <c r="A853" s="25">
        <v>852</v>
      </c>
      <c r="B853" s="25">
        <v>1571</v>
      </c>
      <c r="C853" s="31">
        <v>42203.995046296302</v>
      </c>
      <c r="D853" s="25">
        <v>458</v>
      </c>
      <c r="E853" s="25">
        <v>10</v>
      </c>
      <c r="F853" s="25">
        <v>15</v>
      </c>
      <c r="G853" s="25">
        <v>483</v>
      </c>
      <c r="H853" s="25">
        <v>2285.42</v>
      </c>
      <c r="I853" s="25">
        <v>74.900000000000006</v>
      </c>
      <c r="J853" s="25">
        <v>121.8</v>
      </c>
      <c r="K853" s="25">
        <v>2482.12</v>
      </c>
    </row>
    <row r="854" spans="1:11" ht="15" customHeight="1" x14ac:dyDescent="0.3">
      <c r="A854" s="25">
        <v>853</v>
      </c>
      <c r="B854" s="25">
        <v>1571</v>
      </c>
      <c r="C854" s="31">
        <v>42233.644259259301</v>
      </c>
      <c r="D854" s="25">
        <v>508</v>
      </c>
      <c r="E854" s="25">
        <v>4</v>
      </c>
      <c r="F854" s="25">
        <v>6</v>
      </c>
      <c r="G854" s="25">
        <v>518</v>
      </c>
      <c r="H854" s="25">
        <v>2534.92</v>
      </c>
      <c r="I854" s="25">
        <v>29.96</v>
      </c>
      <c r="J854" s="25">
        <v>48.72</v>
      </c>
      <c r="K854" s="25">
        <v>2613.6</v>
      </c>
    </row>
    <row r="855" spans="1:11" ht="15" customHeight="1" x14ac:dyDescent="0.3">
      <c r="A855" s="25">
        <v>854</v>
      </c>
      <c r="B855" s="25">
        <v>1571</v>
      </c>
      <c r="C855" s="31">
        <v>42262.942002314798</v>
      </c>
      <c r="D855" s="25">
        <v>496</v>
      </c>
      <c r="E855" s="25">
        <v>285</v>
      </c>
      <c r="F855" s="25">
        <v>4</v>
      </c>
      <c r="G855" s="25">
        <v>785</v>
      </c>
      <c r="H855" s="25">
        <v>2475.04</v>
      </c>
      <c r="I855" s="25">
        <v>2134.65</v>
      </c>
      <c r="J855" s="25">
        <v>32.479999999999997</v>
      </c>
      <c r="K855" s="25">
        <v>4642.17</v>
      </c>
    </row>
    <row r="856" spans="1:11" ht="15" customHeight="1" x14ac:dyDescent="0.3">
      <c r="A856" s="25">
        <v>855</v>
      </c>
      <c r="B856" s="25">
        <v>1571</v>
      </c>
      <c r="C856" s="31">
        <v>42291.752407407403</v>
      </c>
      <c r="D856" s="25">
        <v>443</v>
      </c>
      <c r="E856" s="25">
        <v>3</v>
      </c>
      <c r="F856" s="25">
        <v>51</v>
      </c>
      <c r="G856" s="25">
        <v>497</v>
      </c>
      <c r="H856" s="25">
        <v>2210.5700000000002</v>
      </c>
      <c r="I856" s="25">
        <v>22.47</v>
      </c>
      <c r="J856" s="25">
        <v>414.12</v>
      </c>
      <c r="K856" s="25">
        <v>2647.16</v>
      </c>
    </row>
    <row r="857" spans="1:11" ht="15" customHeight="1" x14ac:dyDescent="0.3">
      <c r="A857" s="25">
        <v>856</v>
      </c>
      <c r="B857" s="25">
        <v>1571</v>
      </c>
      <c r="C857" s="31">
        <v>42321.350578703699</v>
      </c>
      <c r="D857" s="25">
        <v>504</v>
      </c>
      <c r="E857" s="25">
        <v>0</v>
      </c>
      <c r="F857" s="25">
        <v>15</v>
      </c>
      <c r="G857" s="25">
        <v>519</v>
      </c>
      <c r="H857" s="25">
        <v>2514.96</v>
      </c>
      <c r="I857" s="25">
        <v>0</v>
      </c>
      <c r="J857" s="25">
        <v>121.8</v>
      </c>
      <c r="K857" s="25">
        <v>2636.76</v>
      </c>
    </row>
    <row r="858" spans="1:11" ht="15" customHeight="1" x14ac:dyDescent="0.3">
      <c r="A858" s="25">
        <v>857</v>
      </c>
      <c r="B858" s="25">
        <v>1571</v>
      </c>
      <c r="C858" s="31">
        <v>42351.895706018498</v>
      </c>
      <c r="D858" s="25">
        <v>491</v>
      </c>
      <c r="E858" s="25">
        <v>11</v>
      </c>
      <c r="F858" s="25">
        <v>1</v>
      </c>
      <c r="G858" s="25">
        <v>503</v>
      </c>
      <c r="H858" s="25">
        <v>2450.09</v>
      </c>
      <c r="I858" s="25">
        <v>82.39</v>
      </c>
      <c r="J858" s="25">
        <v>8.1199999999999992</v>
      </c>
      <c r="K858" s="25">
        <v>2540.6</v>
      </c>
    </row>
    <row r="859" spans="1:11" ht="15" customHeight="1" x14ac:dyDescent="0.3">
      <c r="A859" s="25">
        <v>858</v>
      </c>
      <c r="B859" s="25">
        <v>1571</v>
      </c>
      <c r="C859" s="31">
        <v>42381.668622685203</v>
      </c>
      <c r="D859" s="25">
        <v>496</v>
      </c>
      <c r="E859" s="25">
        <v>0</v>
      </c>
      <c r="F859" s="25">
        <v>22</v>
      </c>
      <c r="G859" s="25">
        <v>518</v>
      </c>
      <c r="H859" s="25">
        <v>2475.04</v>
      </c>
      <c r="I859" s="25">
        <v>0</v>
      </c>
      <c r="J859" s="25">
        <v>178.64</v>
      </c>
      <c r="K859" s="25">
        <v>2653.68</v>
      </c>
    </row>
    <row r="860" spans="1:11" ht="15" customHeight="1" x14ac:dyDescent="0.3">
      <c r="A860" s="25">
        <v>859</v>
      </c>
      <c r="B860" s="25">
        <v>1571</v>
      </c>
      <c r="C860" s="31">
        <v>42411.374872685199</v>
      </c>
      <c r="D860" s="25">
        <v>491</v>
      </c>
      <c r="E860" s="25">
        <v>2</v>
      </c>
      <c r="F860" s="25">
        <v>11</v>
      </c>
      <c r="G860" s="25">
        <v>504</v>
      </c>
      <c r="H860" s="25">
        <v>2450.09</v>
      </c>
      <c r="I860" s="25">
        <v>14.98</v>
      </c>
      <c r="J860" s="25">
        <v>89.32</v>
      </c>
      <c r="K860" s="25">
        <v>2554.39</v>
      </c>
    </row>
    <row r="861" spans="1:11" ht="15" customHeight="1" x14ac:dyDescent="0.3">
      <c r="A861" s="25">
        <v>860</v>
      </c>
      <c r="B861" s="25">
        <v>1571</v>
      </c>
      <c r="C861" s="31">
        <v>42441.193159722199</v>
      </c>
      <c r="D861" s="25">
        <v>0</v>
      </c>
      <c r="E861" s="25">
        <v>2</v>
      </c>
      <c r="F861" s="25">
        <v>0</v>
      </c>
      <c r="G861" s="25">
        <v>2</v>
      </c>
      <c r="H861" s="25">
        <v>0</v>
      </c>
      <c r="I861" s="25">
        <v>14.98</v>
      </c>
      <c r="J861" s="25">
        <v>0</v>
      </c>
      <c r="K861" s="25">
        <v>14.98</v>
      </c>
    </row>
    <row r="862" spans="1:11" ht="15" customHeight="1" x14ac:dyDescent="0.3">
      <c r="A862" s="25">
        <v>861</v>
      </c>
      <c r="B862" s="25">
        <v>1571</v>
      </c>
      <c r="C862" s="31">
        <v>42470.0566203704</v>
      </c>
      <c r="D862" s="25">
        <v>497</v>
      </c>
      <c r="E862" s="25">
        <v>150</v>
      </c>
      <c r="F862" s="25">
        <v>54</v>
      </c>
      <c r="G862" s="25">
        <v>701</v>
      </c>
      <c r="H862" s="25">
        <v>2480.0300000000002</v>
      </c>
      <c r="I862" s="25">
        <v>1123.5</v>
      </c>
      <c r="J862" s="25">
        <v>438.48</v>
      </c>
      <c r="K862" s="25">
        <v>4042.01</v>
      </c>
    </row>
    <row r="863" spans="1:11" ht="15" customHeight="1" x14ac:dyDescent="0.3">
      <c r="A863" s="25">
        <v>862</v>
      </c>
      <c r="B863" s="25">
        <v>1571</v>
      </c>
      <c r="C863" s="31">
        <v>42500.936307870397</v>
      </c>
      <c r="D863" s="25">
        <v>497</v>
      </c>
      <c r="E863" s="25">
        <v>33</v>
      </c>
      <c r="F863" s="25">
        <v>8</v>
      </c>
      <c r="G863" s="25">
        <v>538</v>
      </c>
      <c r="H863" s="25">
        <v>2480.0300000000002</v>
      </c>
      <c r="I863" s="25">
        <v>247.17</v>
      </c>
      <c r="J863" s="25">
        <v>64.959999999999994</v>
      </c>
      <c r="K863" s="25">
        <v>2792.16</v>
      </c>
    </row>
    <row r="864" spans="1:11" ht="15" customHeight="1" x14ac:dyDescent="0.3">
      <c r="A864" s="25">
        <v>863</v>
      </c>
      <c r="B864" s="25">
        <v>1571</v>
      </c>
      <c r="C864" s="31">
        <v>42530.999884259298</v>
      </c>
      <c r="D864" s="25">
        <v>493</v>
      </c>
      <c r="E864" s="25">
        <v>0</v>
      </c>
      <c r="F864" s="25">
        <v>0</v>
      </c>
      <c r="G864" s="25">
        <v>493</v>
      </c>
      <c r="H864" s="25">
        <v>2460.0700000000002</v>
      </c>
      <c r="I864" s="25">
        <v>0</v>
      </c>
      <c r="J864" s="25">
        <v>0</v>
      </c>
      <c r="K864" s="25">
        <v>2460.0700000000002</v>
      </c>
    </row>
    <row r="865" spans="1:11" ht="15" customHeight="1" x14ac:dyDescent="0.3">
      <c r="A865" s="25">
        <v>864</v>
      </c>
      <c r="B865" s="25">
        <v>1571</v>
      </c>
      <c r="C865" s="31">
        <v>42559.5761921296</v>
      </c>
      <c r="D865" s="25">
        <v>493</v>
      </c>
      <c r="E865" s="25">
        <v>1</v>
      </c>
      <c r="F865" s="25">
        <v>16</v>
      </c>
      <c r="G865" s="25">
        <v>510</v>
      </c>
      <c r="H865" s="25">
        <v>2460.0700000000002</v>
      </c>
      <c r="I865" s="25">
        <v>7.49</v>
      </c>
      <c r="J865" s="25">
        <v>129.91999999999999</v>
      </c>
      <c r="K865" s="25">
        <v>2597.48</v>
      </c>
    </row>
    <row r="866" spans="1:11" ht="15" customHeight="1" x14ac:dyDescent="0.3">
      <c r="A866" s="25">
        <v>865</v>
      </c>
      <c r="B866" s="25">
        <v>1571</v>
      </c>
      <c r="C866" s="31">
        <v>42588.986597222203</v>
      </c>
      <c r="D866" s="25">
        <v>490</v>
      </c>
      <c r="E866" s="25">
        <v>0</v>
      </c>
      <c r="F866" s="25">
        <v>14</v>
      </c>
      <c r="G866" s="25">
        <v>504</v>
      </c>
      <c r="H866" s="25">
        <v>2445.1</v>
      </c>
      <c r="I866" s="25">
        <v>0</v>
      </c>
      <c r="J866" s="25">
        <v>113.68</v>
      </c>
      <c r="K866" s="25">
        <v>2558.7800000000002</v>
      </c>
    </row>
    <row r="867" spans="1:11" ht="15" customHeight="1" x14ac:dyDescent="0.3">
      <c r="A867" s="25">
        <v>866</v>
      </c>
      <c r="B867" s="25">
        <v>1571</v>
      </c>
      <c r="C867" s="31">
        <v>42617.197094907402</v>
      </c>
      <c r="D867" s="25">
        <v>496</v>
      </c>
      <c r="E867" s="25">
        <v>6</v>
      </c>
      <c r="F867" s="25">
        <v>30</v>
      </c>
      <c r="G867" s="25">
        <v>532</v>
      </c>
      <c r="H867" s="25">
        <v>2475.04</v>
      </c>
      <c r="I867" s="25">
        <v>44.94</v>
      </c>
      <c r="J867" s="25">
        <v>243.6</v>
      </c>
      <c r="K867" s="25">
        <v>2763.58</v>
      </c>
    </row>
    <row r="868" spans="1:11" ht="15" customHeight="1" x14ac:dyDescent="0.3">
      <c r="A868" s="25">
        <v>867</v>
      </c>
      <c r="B868" s="25">
        <v>1571</v>
      </c>
      <c r="C868" s="31">
        <v>42646.655671296299</v>
      </c>
      <c r="D868" s="25">
        <v>556</v>
      </c>
      <c r="E868" s="25">
        <v>4</v>
      </c>
      <c r="F868" s="25">
        <v>39</v>
      </c>
      <c r="G868" s="25">
        <v>599</v>
      </c>
      <c r="H868" s="25">
        <v>2774.44</v>
      </c>
      <c r="I868" s="25">
        <v>29.96</v>
      </c>
      <c r="J868" s="25">
        <v>316.68</v>
      </c>
      <c r="K868" s="25">
        <v>3121.08</v>
      </c>
    </row>
    <row r="869" spans="1:11" ht="15" customHeight="1" x14ac:dyDescent="0.3">
      <c r="A869" s="25">
        <v>868</v>
      </c>
      <c r="B869" s="25">
        <v>1571</v>
      </c>
      <c r="C869" s="31">
        <v>42675.927418981497</v>
      </c>
      <c r="D869" s="25">
        <v>490</v>
      </c>
      <c r="E869" s="25">
        <v>22</v>
      </c>
      <c r="F869" s="25">
        <v>11</v>
      </c>
      <c r="G869" s="25">
        <v>523</v>
      </c>
      <c r="H869" s="25">
        <v>2445.1</v>
      </c>
      <c r="I869" s="25">
        <v>164.78</v>
      </c>
      <c r="J869" s="25">
        <v>89.32</v>
      </c>
      <c r="K869" s="25">
        <v>2699.2</v>
      </c>
    </row>
    <row r="870" spans="1:11" ht="15" customHeight="1" x14ac:dyDescent="0.3">
      <c r="A870" s="25">
        <v>869</v>
      </c>
      <c r="B870" s="25">
        <v>1571</v>
      </c>
      <c r="C870" s="31">
        <v>42705.305694444498</v>
      </c>
      <c r="D870" s="25">
        <v>493</v>
      </c>
      <c r="E870" s="25">
        <v>49</v>
      </c>
      <c r="F870" s="25">
        <v>50</v>
      </c>
      <c r="G870" s="25">
        <v>592</v>
      </c>
      <c r="H870" s="25">
        <v>2460.0700000000002</v>
      </c>
      <c r="I870" s="25">
        <v>367.01</v>
      </c>
      <c r="J870" s="25">
        <v>406</v>
      </c>
      <c r="K870" s="25">
        <v>3233.08</v>
      </c>
    </row>
    <row r="871" spans="1:11" ht="15" customHeight="1" x14ac:dyDescent="0.3">
      <c r="A871" s="25">
        <v>870</v>
      </c>
      <c r="B871" s="25">
        <v>1571</v>
      </c>
      <c r="C871" s="31">
        <v>42735.160289351901</v>
      </c>
      <c r="D871" s="25">
        <v>499</v>
      </c>
      <c r="E871" s="25">
        <v>30</v>
      </c>
      <c r="F871" s="25">
        <v>5</v>
      </c>
      <c r="G871" s="25">
        <v>534</v>
      </c>
      <c r="H871" s="25">
        <v>2490.0100000000002</v>
      </c>
      <c r="I871" s="25">
        <v>224.7</v>
      </c>
      <c r="J871" s="25">
        <v>40.6</v>
      </c>
      <c r="K871" s="25">
        <v>2755.31</v>
      </c>
    </row>
    <row r="872" spans="1:11" ht="15" customHeight="1" x14ac:dyDescent="0.3">
      <c r="A872" s="25">
        <v>871</v>
      </c>
      <c r="B872" s="25">
        <v>1581</v>
      </c>
      <c r="C872" s="31">
        <v>42467.132928240702</v>
      </c>
      <c r="D872" s="25">
        <v>103</v>
      </c>
      <c r="E872" s="25">
        <v>37</v>
      </c>
      <c r="F872" s="25">
        <v>48</v>
      </c>
      <c r="G872" s="25">
        <v>188</v>
      </c>
      <c r="H872" s="25">
        <v>513.97</v>
      </c>
      <c r="I872" s="25">
        <v>277.13</v>
      </c>
      <c r="J872" s="25">
        <v>389.76</v>
      </c>
      <c r="K872" s="25">
        <v>1180.8599999999999</v>
      </c>
    </row>
    <row r="873" spans="1:11" ht="15" customHeight="1" x14ac:dyDescent="0.3">
      <c r="A873" s="25">
        <v>872</v>
      </c>
      <c r="B873" s="25">
        <v>1581</v>
      </c>
      <c r="C873" s="31">
        <v>42497.282789351899</v>
      </c>
      <c r="D873" s="25">
        <v>349</v>
      </c>
      <c r="E873" s="25">
        <v>21</v>
      </c>
      <c r="F873" s="25">
        <v>19</v>
      </c>
      <c r="G873" s="25">
        <v>389</v>
      </c>
      <c r="H873" s="25">
        <v>1741.51</v>
      </c>
      <c r="I873" s="25">
        <v>157.29</v>
      </c>
      <c r="J873" s="25">
        <v>154.28</v>
      </c>
      <c r="K873" s="25">
        <v>2053.08</v>
      </c>
    </row>
    <row r="874" spans="1:11" ht="15" customHeight="1" x14ac:dyDescent="0.3">
      <c r="A874" s="25">
        <v>873</v>
      </c>
      <c r="B874" s="25">
        <v>1581</v>
      </c>
      <c r="C874" s="31">
        <v>42527.691979166702</v>
      </c>
      <c r="D874" s="25">
        <v>118</v>
      </c>
      <c r="E874" s="25">
        <v>1467</v>
      </c>
      <c r="F874" s="25">
        <v>35</v>
      </c>
      <c r="G874" s="25">
        <v>1620</v>
      </c>
      <c r="H874" s="25">
        <v>588.82000000000005</v>
      </c>
      <c r="I874" s="25">
        <v>10987.83</v>
      </c>
      <c r="J874" s="25">
        <v>284.2</v>
      </c>
      <c r="K874" s="25">
        <v>11860.85</v>
      </c>
    </row>
    <row r="875" spans="1:11" ht="15" customHeight="1" x14ac:dyDescent="0.3">
      <c r="A875" s="25">
        <v>874</v>
      </c>
      <c r="B875" s="25">
        <v>1581</v>
      </c>
      <c r="C875" s="31">
        <v>42556.470763888901</v>
      </c>
      <c r="D875" s="25">
        <v>80</v>
      </c>
      <c r="E875" s="25">
        <v>38</v>
      </c>
      <c r="F875" s="25">
        <v>45</v>
      </c>
      <c r="G875" s="25">
        <v>163</v>
      </c>
      <c r="H875" s="25">
        <v>399.2</v>
      </c>
      <c r="I875" s="25">
        <v>284.62</v>
      </c>
      <c r="J875" s="25">
        <v>365.4</v>
      </c>
      <c r="K875" s="25">
        <v>1049.22</v>
      </c>
    </row>
    <row r="876" spans="1:11" ht="15" customHeight="1" x14ac:dyDescent="0.3">
      <c r="A876" s="25">
        <v>875</v>
      </c>
      <c r="B876" s="25">
        <v>1581</v>
      </c>
      <c r="C876" s="31">
        <v>42585.832199074102</v>
      </c>
      <c r="D876" s="25">
        <v>139</v>
      </c>
      <c r="E876" s="25">
        <v>20</v>
      </c>
      <c r="F876" s="25">
        <v>30</v>
      </c>
      <c r="G876" s="25">
        <v>189</v>
      </c>
      <c r="H876" s="25">
        <v>693.61</v>
      </c>
      <c r="I876" s="25">
        <v>149.80000000000001</v>
      </c>
      <c r="J876" s="25">
        <v>243.6</v>
      </c>
      <c r="K876" s="25">
        <v>1087.01</v>
      </c>
    </row>
    <row r="877" spans="1:11" ht="15" customHeight="1" x14ac:dyDescent="0.3">
      <c r="A877" s="25">
        <v>876</v>
      </c>
      <c r="B877" s="25">
        <v>1581</v>
      </c>
      <c r="C877" s="31">
        <v>42615.453067129602</v>
      </c>
      <c r="D877" s="25">
        <v>107</v>
      </c>
      <c r="E877" s="25">
        <v>29</v>
      </c>
      <c r="F877" s="25">
        <v>120</v>
      </c>
      <c r="G877" s="25">
        <v>256</v>
      </c>
      <c r="H877" s="25">
        <v>533.92999999999995</v>
      </c>
      <c r="I877" s="25">
        <v>217.21</v>
      </c>
      <c r="J877" s="25">
        <v>974.4</v>
      </c>
      <c r="K877" s="25">
        <v>1725.54</v>
      </c>
    </row>
    <row r="878" spans="1:11" ht="15" customHeight="1" x14ac:dyDescent="0.3">
      <c r="A878" s="25">
        <v>877</v>
      </c>
      <c r="B878" s="25">
        <v>1581</v>
      </c>
      <c r="C878" s="31">
        <v>42645.880671296298</v>
      </c>
      <c r="D878" s="25">
        <v>150</v>
      </c>
      <c r="E878" s="25">
        <v>19</v>
      </c>
      <c r="F878" s="25">
        <v>0</v>
      </c>
      <c r="G878" s="25">
        <v>169</v>
      </c>
      <c r="H878" s="25">
        <v>748.5</v>
      </c>
      <c r="I878" s="25">
        <v>142.31</v>
      </c>
      <c r="J878" s="25">
        <v>0</v>
      </c>
      <c r="K878" s="25">
        <v>890.81</v>
      </c>
    </row>
    <row r="879" spans="1:11" ht="15" customHeight="1" x14ac:dyDescent="0.3">
      <c r="A879" s="25">
        <v>878</v>
      </c>
      <c r="B879" s="25">
        <v>1581</v>
      </c>
      <c r="C879" s="31">
        <v>42675.396400463003</v>
      </c>
      <c r="D879" s="25">
        <v>100</v>
      </c>
      <c r="E879" s="25">
        <v>38</v>
      </c>
      <c r="F879" s="25">
        <v>12</v>
      </c>
      <c r="G879" s="25">
        <v>150</v>
      </c>
      <c r="H879" s="25">
        <v>499</v>
      </c>
      <c r="I879" s="25">
        <v>284.62</v>
      </c>
      <c r="J879" s="25">
        <v>97.44</v>
      </c>
      <c r="K879" s="25">
        <v>881.06</v>
      </c>
    </row>
    <row r="880" spans="1:11" ht="15" customHeight="1" x14ac:dyDescent="0.3">
      <c r="A880" s="25">
        <v>879</v>
      </c>
      <c r="B880" s="25">
        <v>1581</v>
      </c>
      <c r="C880" s="31">
        <v>42735.785324074102</v>
      </c>
      <c r="D880" s="25">
        <v>77</v>
      </c>
      <c r="E880" s="25">
        <v>27</v>
      </c>
      <c r="F880" s="25">
        <v>0</v>
      </c>
      <c r="G880" s="25">
        <v>104</v>
      </c>
      <c r="H880" s="25">
        <v>384.23</v>
      </c>
      <c r="I880" s="25">
        <v>202.23</v>
      </c>
      <c r="J880" s="25">
        <v>0</v>
      </c>
      <c r="K880" s="25">
        <v>586.46</v>
      </c>
    </row>
    <row r="881" spans="1:11" ht="15" customHeight="1" x14ac:dyDescent="0.3">
      <c r="A881" s="25">
        <v>880</v>
      </c>
      <c r="B881" s="25">
        <v>1591</v>
      </c>
      <c r="C881" s="31">
        <v>42726.600740740701</v>
      </c>
      <c r="D881" s="25">
        <v>457</v>
      </c>
      <c r="E881" s="25">
        <v>4</v>
      </c>
      <c r="F881" s="25">
        <v>16</v>
      </c>
      <c r="G881" s="25">
        <v>477</v>
      </c>
      <c r="H881" s="25">
        <v>2280.4299999999998</v>
      </c>
      <c r="I881" s="25">
        <v>29.96</v>
      </c>
      <c r="J881" s="25">
        <v>129.91999999999999</v>
      </c>
      <c r="K881" s="25">
        <v>2440.31</v>
      </c>
    </row>
    <row r="882" spans="1:11" ht="15" customHeight="1" x14ac:dyDescent="0.3">
      <c r="A882" s="25">
        <v>881</v>
      </c>
      <c r="B882" s="25">
        <v>1601</v>
      </c>
      <c r="C882" s="31">
        <v>41622.388622685197</v>
      </c>
      <c r="D882" s="25">
        <v>516</v>
      </c>
      <c r="E882" s="25">
        <v>0</v>
      </c>
      <c r="F882" s="25">
        <v>122</v>
      </c>
      <c r="G882" s="25">
        <v>638</v>
      </c>
      <c r="H882" s="25">
        <v>2574.84</v>
      </c>
      <c r="I882" s="25">
        <v>0</v>
      </c>
      <c r="J882" s="25">
        <v>990.64</v>
      </c>
      <c r="K882" s="25">
        <v>3565.48</v>
      </c>
    </row>
    <row r="883" spans="1:11" ht="15" customHeight="1" x14ac:dyDescent="0.3">
      <c r="A883" s="25">
        <v>882</v>
      </c>
      <c r="B883" s="25">
        <v>1601</v>
      </c>
      <c r="C883" s="31">
        <v>41651.832291666702</v>
      </c>
      <c r="D883" s="25">
        <v>492</v>
      </c>
      <c r="E883" s="25">
        <v>7</v>
      </c>
      <c r="F883" s="25">
        <v>21</v>
      </c>
      <c r="G883" s="25">
        <v>520</v>
      </c>
      <c r="H883" s="25">
        <v>2455.08</v>
      </c>
      <c r="I883" s="25">
        <v>52.43</v>
      </c>
      <c r="J883" s="25">
        <v>170.52</v>
      </c>
      <c r="K883" s="25">
        <v>2678.03</v>
      </c>
    </row>
    <row r="884" spans="1:11" ht="15" customHeight="1" x14ac:dyDescent="0.3">
      <c r="A884" s="25">
        <v>883</v>
      </c>
      <c r="B884" s="25">
        <v>1601</v>
      </c>
      <c r="C884" s="31">
        <v>41681.717407407399</v>
      </c>
      <c r="D884" s="25">
        <v>521</v>
      </c>
      <c r="E884" s="25">
        <v>0</v>
      </c>
      <c r="F884" s="25">
        <v>30</v>
      </c>
      <c r="G884" s="25">
        <v>551</v>
      </c>
      <c r="H884" s="25">
        <v>2599.79</v>
      </c>
      <c r="I884" s="25">
        <v>0</v>
      </c>
      <c r="J884" s="25">
        <v>243.6</v>
      </c>
      <c r="K884" s="25">
        <v>2843.39</v>
      </c>
    </row>
    <row r="885" spans="1:11" ht="15" customHeight="1" x14ac:dyDescent="0.3">
      <c r="A885" s="25">
        <v>884</v>
      </c>
      <c r="B885" s="25">
        <v>1601</v>
      </c>
      <c r="C885" s="31">
        <v>41711.917858796303</v>
      </c>
      <c r="D885" s="25">
        <v>502</v>
      </c>
      <c r="E885" s="25">
        <v>0</v>
      </c>
      <c r="F885" s="25">
        <v>22</v>
      </c>
      <c r="G885" s="25">
        <v>524</v>
      </c>
      <c r="H885" s="25">
        <v>2504.98</v>
      </c>
      <c r="I885" s="25">
        <v>0</v>
      </c>
      <c r="J885" s="25">
        <v>178.64</v>
      </c>
      <c r="K885" s="25">
        <v>2683.62</v>
      </c>
    </row>
    <row r="886" spans="1:11" ht="15" customHeight="1" x14ac:dyDescent="0.3">
      <c r="A886" s="25">
        <v>885</v>
      </c>
      <c r="B886" s="25">
        <v>1601</v>
      </c>
      <c r="C886" s="31">
        <v>41740.0257291667</v>
      </c>
      <c r="D886" s="25">
        <v>472</v>
      </c>
      <c r="E886" s="25">
        <v>18</v>
      </c>
      <c r="F886" s="25">
        <v>13</v>
      </c>
      <c r="G886" s="25">
        <v>503</v>
      </c>
      <c r="H886" s="25">
        <v>2355.2800000000002</v>
      </c>
      <c r="I886" s="25">
        <v>134.82</v>
      </c>
      <c r="J886" s="25">
        <v>105.56</v>
      </c>
      <c r="K886" s="25">
        <v>2595.66</v>
      </c>
    </row>
    <row r="887" spans="1:11" ht="15" customHeight="1" x14ac:dyDescent="0.3">
      <c r="A887" s="25">
        <v>886</v>
      </c>
      <c r="B887" s="25">
        <v>1601</v>
      </c>
      <c r="C887" s="31">
        <v>41769.476909722202</v>
      </c>
      <c r="D887" s="25">
        <v>483</v>
      </c>
      <c r="E887" s="25">
        <v>24</v>
      </c>
      <c r="F887" s="25">
        <v>78</v>
      </c>
      <c r="G887" s="25">
        <v>585</v>
      </c>
      <c r="H887" s="25">
        <v>2410.17</v>
      </c>
      <c r="I887" s="25">
        <v>179.76</v>
      </c>
      <c r="J887" s="25">
        <v>633.36</v>
      </c>
      <c r="K887" s="25">
        <v>3223.29</v>
      </c>
    </row>
    <row r="888" spans="1:11" ht="15" customHeight="1" x14ac:dyDescent="0.3">
      <c r="A888" s="25">
        <v>887</v>
      </c>
      <c r="B888" s="25">
        <v>1601</v>
      </c>
      <c r="C888" s="31">
        <v>41799.042905092603</v>
      </c>
      <c r="D888" s="25">
        <v>489</v>
      </c>
      <c r="E888" s="25">
        <v>4</v>
      </c>
      <c r="F888" s="25">
        <v>8</v>
      </c>
      <c r="G888" s="25">
        <v>501</v>
      </c>
      <c r="H888" s="25">
        <v>2440.11</v>
      </c>
      <c r="I888" s="25">
        <v>29.96</v>
      </c>
      <c r="J888" s="25">
        <v>64.959999999999994</v>
      </c>
      <c r="K888" s="25">
        <v>2535.0300000000002</v>
      </c>
    </row>
    <row r="889" spans="1:11" ht="15" customHeight="1" x14ac:dyDescent="0.3">
      <c r="A889" s="25">
        <v>888</v>
      </c>
      <c r="B889" s="25">
        <v>1601</v>
      </c>
      <c r="C889" s="31">
        <v>41828.749525462998</v>
      </c>
      <c r="D889" s="25">
        <v>507</v>
      </c>
      <c r="E889" s="25">
        <v>15</v>
      </c>
      <c r="F889" s="25">
        <v>0</v>
      </c>
      <c r="G889" s="25">
        <v>522</v>
      </c>
      <c r="H889" s="25">
        <v>2529.9299999999998</v>
      </c>
      <c r="I889" s="25">
        <v>112.35</v>
      </c>
      <c r="J889" s="25">
        <v>0</v>
      </c>
      <c r="K889" s="25">
        <v>2642.28</v>
      </c>
    </row>
    <row r="890" spans="1:11" ht="15" customHeight="1" x14ac:dyDescent="0.3">
      <c r="A890" s="25">
        <v>889</v>
      </c>
      <c r="B890" s="25">
        <v>1601</v>
      </c>
      <c r="C890" s="31">
        <v>41858.600324074097</v>
      </c>
      <c r="D890" s="25">
        <v>471</v>
      </c>
      <c r="E890" s="25">
        <v>8</v>
      </c>
      <c r="F890" s="25">
        <v>0</v>
      </c>
      <c r="G890" s="25">
        <v>479</v>
      </c>
      <c r="H890" s="25">
        <v>2350.29</v>
      </c>
      <c r="I890" s="25">
        <v>59.92</v>
      </c>
      <c r="J890" s="25">
        <v>0</v>
      </c>
      <c r="K890" s="25">
        <v>2410.21</v>
      </c>
    </row>
    <row r="891" spans="1:11" ht="15" customHeight="1" x14ac:dyDescent="0.3">
      <c r="A891" s="25">
        <v>890</v>
      </c>
      <c r="B891" s="25">
        <v>1601</v>
      </c>
      <c r="C891" s="31">
        <v>41887.921747685199</v>
      </c>
      <c r="D891" s="25">
        <v>484</v>
      </c>
      <c r="E891" s="25">
        <v>252</v>
      </c>
      <c r="F891" s="25">
        <v>7</v>
      </c>
      <c r="G891" s="25">
        <v>743</v>
      </c>
      <c r="H891" s="25">
        <v>2415.16</v>
      </c>
      <c r="I891" s="25">
        <v>1887.48</v>
      </c>
      <c r="J891" s="25">
        <v>56.84</v>
      </c>
      <c r="K891" s="25">
        <v>4359.4799999999996</v>
      </c>
    </row>
    <row r="892" spans="1:11" ht="15" customHeight="1" x14ac:dyDescent="0.3">
      <c r="A892" s="25">
        <v>891</v>
      </c>
      <c r="B892" s="25">
        <v>1601</v>
      </c>
      <c r="C892" s="31">
        <v>41916.548368055599</v>
      </c>
      <c r="D892" s="25">
        <v>490</v>
      </c>
      <c r="E892" s="25">
        <v>10</v>
      </c>
      <c r="F892" s="25">
        <v>12</v>
      </c>
      <c r="G892" s="25">
        <v>512</v>
      </c>
      <c r="H892" s="25">
        <v>2445.1</v>
      </c>
      <c r="I892" s="25">
        <v>74.900000000000006</v>
      </c>
      <c r="J892" s="25">
        <v>97.44</v>
      </c>
      <c r="K892" s="25">
        <v>2617.44</v>
      </c>
    </row>
    <row r="893" spans="1:11" ht="15" customHeight="1" x14ac:dyDescent="0.3">
      <c r="A893" s="25">
        <v>892</v>
      </c>
      <c r="B893" s="25">
        <v>1601</v>
      </c>
      <c r="C893" s="31">
        <v>41945.231469907398</v>
      </c>
      <c r="D893" s="25">
        <v>473</v>
      </c>
      <c r="E893" s="25">
        <v>0</v>
      </c>
      <c r="F893" s="25">
        <v>11</v>
      </c>
      <c r="G893" s="25">
        <v>484</v>
      </c>
      <c r="H893" s="25">
        <v>2360.27</v>
      </c>
      <c r="I893" s="25">
        <v>0</v>
      </c>
      <c r="J893" s="25">
        <v>89.32</v>
      </c>
      <c r="K893" s="25">
        <v>2449.59</v>
      </c>
    </row>
    <row r="894" spans="1:11" ht="15" customHeight="1" x14ac:dyDescent="0.3">
      <c r="A894" s="25">
        <v>893</v>
      </c>
      <c r="B894" s="25">
        <v>1601</v>
      </c>
      <c r="C894" s="31">
        <v>41975.504409722198</v>
      </c>
      <c r="D894" s="25">
        <v>483</v>
      </c>
      <c r="E894" s="25">
        <v>6</v>
      </c>
      <c r="F894" s="25">
        <v>15</v>
      </c>
      <c r="G894" s="25">
        <v>504</v>
      </c>
      <c r="H894" s="25">
        <v>2410.17</v>
      </c>
      <c r="I894" s="25">
        <v>44.94</v>
      </c>
      <c r="J894" s="25">
        <v>121.8</v>
      </c>
      <c r="K894" s="25">
        <v>2576.91</v>
      </c>
    </row>
    <row r="895" spans="1:11" ht="15" customHeight="1" x14ac:dyDescent="0.3">
      <c r="A895" s="25">
        <v>894</v>
      </c>
      <c r="B895" s="25">
        <v>1601</v>
      </c>
      <c r="C895" s="31">
        <v>42005.4706828704</v>
      </c>
      <c r="D895" s="25">
        <v>494</v>
      </c>
      <c r="E895" s="25">
        <v>11</v>
      </c>
      <c r="F895" s="25">
        <v>12</v>
      </c>
      <c r="G895" s="25">
        <v>517</v>
      </c>
      <c r="H895" s="25">
        <v>2465.06</v>
      </c>
      <c r="I895" s="25">
        <v>82.39</v>
      </c>
      <c r="J895" s="25">
        <v>97.44</v>
      </c>
      <c r="K895" s="25">
        <v>2644.89</v>
      </c>
    </row>
    <row r="896" spans="1:11" ht="15" customHeight="1" x14ac:dyDescent="0.3">
      <c r="A896" s="25">
        <v>895</v>
      </c>
      <c r="B896" s="25">
        <v>1601</v>
      </c>
      <c r="C896" s="31">
        <v>42035.996550925898</v>
      </c>
      <c r="D896" s="25">
        <v>476</v>
      </c>
      <c r="E896" s="25">
        <v>14</v>
      </c>
      <c r="F896" s="25">
        <v>13</v>
      </c>
      <c r="G896" s="25">
        <v>503</v>
      </c>
      <c r="H896" s="25">
        <v>2375.2399999999998</v>
      </c>
      <c r="I896" s="25">
        <v>104.86</v>
      </c>
      <c r="J896" s="25">
        <v>105.56</v>
      </c>
      <c r="K896" s="25">
        <v>2585.66</v>
      </c>
    </row>
    <row r="897" spans="1:11" ht="15" customHeight="1" x14ac:dyDescent="0.3">
      <c r="A897" s="25">
        <v>896</v>
      </c>
      <c r="B897" s="25">
        <v>1601</v>
      </c>
      <c r="C897" s="31">
        <v>42064.750081018501</v>
      </c>
      <c r="D897" s="25">
        <v>510</v>
      </c>
      <c r="E897" s="25">
        <v>8</v>
      </c>
      <c r="F897" s="25">
        <v>26</v>
      </c>
      <c r="G897" s="25">
        <v>544</v>
      </c>
      <c r="H897" s="25">
        <v>2544.9</v>
      </c>
      <c r="I897" s="25">
        <v>59.92</v>
      </c>
      <c r="J897" s="25">
        <v>211.12</v>
      </c>
      <c r="K897" s="25">
        <v>2815.94</v>
      </c>
    </row>
    <row r="898" spans="1:11" ht="15" customHeight="1" x14ac:dyDescent="0.3">
      <c r="A898" s="25">
        <v>897</v>
      </c>
      <c r="B898" s="25">
        <v>1601</v>
      </c>
      <c r="C898" s="31">
        <v>42094.784722222197</v>
      </c>
      <c r="D898" s="25">
        <v>486</v>
      </c>
      <c r="E898" s="25">
        <v>605</v>
      </c>
      <c r="F898" s="25">
        <v>11</v>
      </c>
      <c r="G898" s="25">
        <v>1102</v>
      </c>
      <c r="H898" s="25">
        <v>2425.14</v>
      </c>
      <c r="I898" s="25">
        <v>4531.45</v>
      </c>
      <c r="J898" s="25">
        <v>89.32</v>
      </c>
      <c r="K898" s="25">
        <v>7045.91</v>
      </c>
    </row>
    <row r="899" spans="1:11" ht="15" customHeight="1" x14ac:dyDescent="0.3">
      <c r="A899" s="25">
        <v>898</v>
      </c>
      <c r="B899" s="25">
        <v>1601</v>
      </c>
      <c r="C899" s="31">
        <v>42124.491145833301</v>
      </c>
      <c r="D899" s="25">
        <v>501</v>
      </c>
      <c r="E899" s="25">
        <v>14</v>
      </c>
      <c r="F899" s="25">
        <v>0</v>
      </c>
      <c r="G899" s="25">
        <v>515</v>
      </c>
      <c r="H899" s="25">
        <v>2499.9899999999998</v>
      </c>
      <c r="I899" s="25">
        <v>104.86</v>
      </c>
      <c r="J899" s="25">
        <v>0</v>
      </c>
      <c r="K899" s="25">
        <v>2604.85</v>
      </c>
    </row>
    <row r="900" spans="1:11" ht="15" customHeight="1" x14ac:dyDescent="0.3">
      <c r="A900" s="25">
        <v>899</v>
      </c>
      <c r="B900" s="25">
        <v>1601</v>
      </c>
      <c r="C900" s="31">
        <v>42153.585763888899</v>
      </c>
      <c r="D900" s="25">
        <v>45</v>
      </c>
      <c r="E900" s="25">
        <v>10</v>
      </c>
      <c r="F900" s="25">
        <v>19</v>
      </c>
      <c r="G900" s="25">
        <v>74</v>
      </c>
      <c r="H900" s="25">
        <v>224.55</v>
      </c>
      <c r="I900" s="25">
        <v>74.900000000000006</v>
      </c>
      <c r="J900" s="25">
        <v>154.28</v>
      </c>
      <c r="K900" s="25">
        <v>453.73</v>
      </c>
    </row>
    <row r="901" spans="1:11" ht="15" customHeight="1" x14ac:dyDescent="0.3">
      <c r="A901" s="25">
        <v>900</v>
      </c>
      <c r="B901" s="25">
        <v>1601</v>
      </c>
      <c r="C901" s="31">
        <v>42182.942233796297</v>
      </c>
      <c r="D901" s="25">
        <v>502</v>
      </c>
      <c r="E901" s="25">
        <v>46</v>
      </c>
      <c r="F901" s="25">
        <v>5</v>
      </c>
      <c r="G901" s="25">
        <v>553</v>
      </c>
      <c r="H901" s="25">
        <v>2504.98</v>
      </c>
      <c r="I901" s="25">
        <v>344.54</v>
      </c>
      <c r="J901" s="25">
        <v>40.6</v>
      </c>
      <c r="K901" s="25">
        <v>2890.12</v>
      </c>
    </row>
    <row r="902" spans="1:11" ht="15" customHeight="1" x14ac:dyDescent="0.3">
      <c r="A902" s="25">
        <v>901</v>
      </c>
      <c r="B902" s="25">
        <v>1601</v>
      </c>
      <c r="C902" s="31">
        <v>42212.988506944399</v>
      </c>
      <c r="D902" s="25">
        <v>495</v>
      </c>
      <c r="E902" s="25">
        <v>16</v>
      </c>
      <c r="F902" s="25">
        <v>11</v>
      </c>
      <c r="G902" s="25">
        <v>522</v>
      </c>
      <c r="H902" s="25">
        <v>2470.0500000000002</v>
      </c>
      <c r="I902" s="25">
        <v>119.84</v>
      </c>
      <c r="J902" s="25">
        <v>89.32</v>
      </c>
      <c r="K902" s="25">
        <v>2679.21</v>
      </c>
    </row>
    <row r="903" spans="1:11" ht="15" customHeight="1" x14ac:dyDescent="0.3">
      <c r="A903" s="25">
        <v>902</v>
      </c>
      <c r="B903" s="25">
        <v>1601</v>
      </c>
      <c r="C903" s="31">
        <v>42241.709537037001</v>
      </c>
      <c r="D903" s="25">
        <v>564</v>
      </c>
      <c r="E903" s="25">
        <v>0</v>
      </c>
      <c r="F903" s="25">
        <v>4</v>
      </c>
      <c r="G903" s="25">
        <v>568</v>
      </c>
      <c r="H903" s="25">
        <v>2814.36</v>
      </c>
      <c r="I903" s="25">
        <v>0</v>
      </c>
      <c r="J903" s="25">
        <v>32.479999999999997</v>
      </c>
      <c r="K903" s="25">
        <v>2846.84</v>
      </c>
    </row>
    <row r="904" spans="1:11" ht="15" customHeight="1" x14ac:dyDescent="0.3">
      <c r="A904" s="25">
        <v>903</v>
      </c>
      <c r="B904" s="25">
        <v>1601</v>
      </c>
      <c r="C904" s="31">
        <v>42270.221250000002</v>
      </c>
      <c r="D904" s="25">
        <v>508</v>
      </c>
      <c r="E904" s="25">
        <v>21</v>
      </c>
      <c r="F904" s="25">
        <v>18</v>
      </c>
      <c r="G904" s="25">
        <v>547</v>
      </c>
      <c r="H904" s="25">
        <v>2534.92</v>
      </c>
      <c r="I904" s="25">
        <v>157.29</v>
      </c>
      <c r="J904" s="25">
        <v>146.16</v>
      </c>
      <c r="K904" s="25">
        <v>2838.37</v>
      </c>
    </row>
    <row r="905" spans="1:11" ht="15" customHeight="1" x14ac:dyDescent="0.3">
      <c r="A905" s="25">
        <v>904</v>
      </c>
      <c r="B905" s="25">
        <v>1601</v>
      </c>
      <c r="C905" s="31">
        <v>42299.059074074103</v>
      </c>
      <c r="D905" s="25">
        <v>514</v>
      </c>
      <c r="E905" s="25">
        <v>23</v>
      </c>
      <c r="F905" s="25">
        <v>19</v>
      </c>
      <c r="G905" s="25">
        <v>556</v>
      </c>
      <c r="H905" s="25">
        <v>2564.86</v>
      </c>
      <c r="I905" s="25">
        <v>172.27</v>
      </c>
      <c r="J905" s="25">
        <v>154.28</v>
      </c>
      <c r="K905" s="25">
        <v>2891.41</v>
      </c>
    </row>
    <row r="906" spans="1:11" ht="15" customHeight="1" x14ac:dyDescent="0.3">
      <c r="A906" s="25">
        <v>905</v>
      </c>
      <c r="B906" s="25">
        <v>1601</v>
      </c>
      <c r="C906" s="31">
        <v>42328.791932870401</v>
      </c>
      <c r="D906" s="25">
        <v>488</v>
      </c>
      <c r="E906" s="25">
        <v>0</v>
      </c>
      <c r="F906" s="25">
        <v>0</v>
      </c>
      <c r="G906" s="25">
        <v>488</v>
      </c>
      <c r="H906" s="25">
        <v>2435.12</v>
      </c>
      <c r="I906" s="25">
        <v>0</v>
      </c>
      <c r="J906" s="25">
        <v>0</v>
      </c>
      <c r="K906" s="25">
        <v>2435.12</v>
      </c>
    </row>
    <row r="907" spans="1:11" ht="15" customHeight="1" x14ac:dyDescent="0.3">
      <c r="A907" s="25">
        <v>906</v>
      </c>
      <c r="B907" s="25">
        <v>1601</v>
      </c>
      <c r="C907" s="31">
        <v>42357.907071759299</v>
      </c>
      <c r="D907" s="25">
        <v>503</v>
      </c>
      <c r="E907" s="25">
        <v>58</v>
      </c>
      <c r="F907" s="25">
        <v>19</v>
      </c>
      <c r="G907" s="25">
        <v>580</v>
      </c>
      <c r="H907" s="25">
        <v>2509.9699999999998</v>
      </c>
      <c r="I907" s="25">
        <v>434.42</v>
      </c>
      <c r="J907" s="25">
        <v>154.28</v>
      </c>
      <c r="K907" s="25">
        <v>3098.67</v>
      </c>
    </row>
    <row r="908" spans="1:11" ht="15" customHeight="1" x14ac:dyDescent="0.3">
      <c r="A908" s="25">
        <v>907</v>
      </c>
      <c r="B908" s="25">
        <v>1601</v>
      </c>
      <c r="C908" s="31">
        <v>42386.946400462999</v>
      </c>
      <c r="D908" s="25">
        <v>467</v>
      </c>
      <c r="E908" s="25">
        <v>3</v>
      </c>
      <c r="F908" s="25">
        <v>8</v>
      </c>
      <c r="G908" s="25">
        <v>478</v>
      </c>
      <c r="H908" s="25">
        <v>2330.33</v>
      </c>
      <c r="I908" s="25">
        <v>22.47</v>
      </c>
      <c r="J908" s="25">
        <v>64.959999999999994</v>
      </c>
      <c r="K908" s="25">
        <v>2417.7600000000002</v>
      </c>
    </row>
    <row r="909" spans="1:11" ht="15" customHeight="1" x14ac:dyDescent="0.3">
      <c r="A909" s="25">
        <v>908</v>
      </c>
      <c r="B909" s="25">
        <v>1601</v>
      </c>
      <c r="C909" s="31">
        <v>42416.928819444503</v>
      </c>
      <c r="D909" s="25">
        <v>505</v>
      </c>
      <c r="E909" s="25">
        <v>15</v>
      </c>
      <c r="F909" s="25">
        <v>4</v>
      </c>
      <c r="G909" s="25">
        <v>524</v>
      </c>
      <c r="H909" s="25">
        <v>2519.9499999999998</v>
      </c>
      <c r="I909" s="25">
        <v>112.35</v>
      </c>
      <c r="J909" s="25">
        <v>32.479999999999997</v>
      </c>
      <c r="K909" s="25">
        <v>2664.78</v>
      </c>
    </row>
    <row r="910" spans="1:11" ht="15" customHeight="1" x14ac:dyDescent="0.3">
      <c r="A910" s="25">
        <v>909</v>
      </c>
      <c r="B910" s="25">
        <v>1601</v>
      </c>
      <c r="C910" s="31">
        <v>42445.819965277798</v>
      </c>
      <c r="D910" s="25">
        <v>489</v>
      </c>
      <c r="E910" s="25">
        <v>15</v>
      </c>
      <c r="F910" s="25">
        <v>17</v>
      </c>
      <c r="G910" s="25">
        <v>521</v>
      </c>
      <c r="H910" s="25">
        <v>2440.11</v>
      </c>
      <c r="I910" s="25">
        <v>112.35</v>
      </c>
      <c r="J910" s="25">
        <v>138.04</v>
      </c>
      <c r="K910" s="25">
        <v>2690.5</v>
      </c>
    </row>
    <row r="911" spans="1:11" ht="15" customHeight="1" x14ac:dyDescent="0.3">
      <c r="A911" s="25">
        <v>910</v>
      </c>
      <c r="B911" s="25">
        <v>1601</v>
      </c>
      <c r="C911" s="31">
        <v>42474.777650463002</v>
      </c>
      <c r="D911" s="25">
        <v>482</v>
      </c>
      <c r="E911" s="25">
        <v>1</v>
      </c>
      <c r="F911" s="25">
        <v>11</v>
      </c>
      <c r="G911" s="25">
        <v>494</v>
      </c>
      <c r="H911" s="25">
        <v>2405.1799999999998</v>
      </c>
      <c r="I911" s="25">
        <v>7.49</v>
      </c>
      <c r="J911" s="25">
        <v>89.32</v>
      </c>
      <c r="K911" s="25">
        <v>2501.9899999999998</v>
      </c>
    </row>
    <row r="912" spans="1:11" ht="15" customHeight="1" x14ac:dyDescent="0.3">
      <c r="A912" s="25">
        <v>911</v>
      </c>
      <c r="B912" s="25">
        <v>1601</v>
      </c>
      <c r="C912" s="31">
        <v>42503.540219907401</v>
      </c>
      <c r="D912" s="25">
        <v>503</v>
      </c>
      <c r="E912" s="25">
        <v>0</v>
      </c>
      <c r="F912" s="25">
        <v>35</v>
      </c>
      <c r="G912" s="25">
        <v>538</v>
      </c>
      <c r="H912" s="25">
        <v>2509.9699999999998</v>
      </c>
      <c r="I912" s="25">
        <v>0</v>
      </c>
      <c r="J912" s="25">
        <v>284.2</v>
      </c>
      <c r="K912" s="25">
        <v>2794.17</v>
      </c>
    </row>
    <row r="913" spans="1:11" ht="15" customHeight="1" x14ac:dyDescent="0.3">
      <c r="A913" s="25">
        <v>912</v>
      </c>
      <c r="B913" s="25">
        <v>1601</v>
      </c>
      <c r="C913" s="31">
        <v>42533.540914351899</v>
      </c>
      <c r="D913" s="25">
        <v>0</v>
      </c>
      <c r="E913" s="25">
        <v>19</v>
      </c>
      <c r="F913" s="25">
        <v>1</v>
      </c>
      <c r="G913" s="25">
        <v>20</v>
      </c>
      <c r="H913" s="25">
        <v>0</v>
      </c>
      <c r="I913" s="25">
        <v>142.31</v>
      </c>
      <c r="J913" s="25">
        <v>8.1199999999999992</v>
      </c>
      <c r="K913" s="25">
        <v>150.43</v>
      </c>
    </row>
    <row r="914" spans="1:11" ht="15" customHeight="1" x14ac:dyDescent="0.3">
      <c r="A914" s="25">
        <v>913</v>
      </c>
      <c r="B914" s="25">
        <v>1601</v>
      </c>
      <c r="C914" s="31">
        <v>42563.266504629602</v>
      </c>
      <c r="D914" s="25">
        <v>499</v>
      </c>
      <c r="E914" s="25">
        <v>20</v>
      </c>
      <c r="F914" s="25">
        <v>97</v>
      </c>
      <c r="G914" s="25">
        <v>616</v>
      </c>
      <c r="H914" s="25">
        <v>2490.0100000000002</v>
      </c>
      <c r="I914" s="25">
        <v>149.80000000000001</v>
      </c>
      <c r="J914" s="25">
        <v>787.64</v>
      </c>
      <c r="K914" s="25">
        <v>3427.45</v>
      </c>
    </row>
    <row r="915" spans="1:11" ht="15" customHeight="1" x14ac:dyDescent="0.3">
      <c r="A915" s="25">
        <v>914</v>
      </c>
      <c r="B915" s="25">
        <v>1601</v>
      </c>
      <c r="C915" s="31">
        <v>42593.828182870398</v>
      </c>
      <c r="D915" s="25">
        <v>491</v>
      </c>
      <c r="E915" s="25">
        <v>8</v>
      </c>
      <c r="F915" s="25">
        <v>12</v>
      </c>
      <c r="G915" s="25">
        <v>511</v>
      </c>
      <c r="H915" s="25">
        <v>2450.09</v>
      </c>
      <c r="I915" s="25">
        <v>59.92</v>
      </c>
      <c r="J915" s="25">
        <v>97.44</v>
      </c>
      <c r="K915" s="25">
        <v>2607.4499999999998</v>
      </c>
    </row>
    <row r="916" spans="1:11" ht="15" customHeight="1" x14ac:dyDescent="0.3">
      <c r="A916" s="25">
        <v>915</v>
      </c>
      <c r="B916" s="25">
        <v>1601</v>
      </c>
      <c r="C916" s="31">
        <v>42622.708784722199</v>
      </c>
      <c r="D916" s="25">
        <v>491</v>
      </c>
      <c r="E916" s="25">
        <v>0</v>
      </c>
      <c r="F916" s="25">
        <v>44</v>
      </c>
      <c r="G916" s="25">
        <v>535</v>
      </c>
      <c r="H916" s="25">
        <v>2450.09</v>
      </c>
      <c r="I916" s="25">
        <v>0</v>
      </c>
      <c r="J916" s="25">
        <v>357.28</v>
      </c>
      <c r="K916" s="25">
        <v>2807.37</v>
      </c>
    </row>
    <row r="917" spans="1:11" ht="15" customHeight="1" x14ac:dyDescent="0.3">
      <c r="A917" s="25">
        <v>916</v>
      </c>
      <c r="B917" s="25">
        <v>1601</v>
      </c>
      <c r="C917" s="31">
        <v>42652.458518518499</v>
      </c>
      <c r="D917" s="25">
        <v>564</v>
      </c>
      <c r="E917" s="25">
        <v>19</v>
      </c>
      <c r="F917" s="25">
        <v>3</v>
      </c>
      <c r="G917" s="25">
        <v>586</v>
      </c>
      <c r="H917" s="25">
        <v>2814.36</v>
      </c>
      <c r="I917" s="25">
        <v>142.31</v>
      </c>
      <c r="J917" s="25">
        <v>24.36</v>
      </c>
      <c r="K917" s="25">
        <v>2981.03</v>
      </c>
    </row>
    <row r="918" spans="1:11" ht="15" customHeight="1" x14ac:dyDescent="0.3">
      <c r="A918" s="25">
        <v>917</v>
      </c>
      <c r="B918" s="25">
        <v>1601</v>
      </c>
      <c r="C918" s="31">
        <v>42681.505324074104</v>
      </c>
      <c r="D918" s="25">
        <v>609</v>
      </c>
      <c r="E918" s="25">
        <v>3</v>
      </c>
      <c r="F918" s="25">
        <v>0</v>
      </c>
      <c r="G918" s="25">
        <v>612</v>
      </c>
      <c r="H918" s="25">
        <v>3038.91</v>
      </c>
      <c r="I918" s="25">
        <v>22.47</v>
      </c>
      <c r="J918" s="25">
        <v>0</v>
      </c>
      <c r="K918" s="25">
        <v>3061.38</v>
      </c>
    </row>
    <row r="919" spans="1:11" ht="15" customHeight="1" x14ac:dyDescent="0.3">
      <c r="A919" s="25">
        <v>918</v>
      </c>
      <c r="B919" s="25">
        <v>1601</v>
      </c>
      <c r="C919" s="31">
        <v>42710.551574074103</v>
      </c>
      <c r="D919" s="25">
        <v>496</v>
      </c>
      <c r="E919" s="25">
        <v>0</v>
      </c>
      <c r="F919" s="25">
        <v>16</v>
      </c>
      <c r="G919" s="25">
        <v>512</v>
      </c>
      <c r="H919" s="25">
        <v>2475.04</v>
      </c>
      <c r="I919" s="25">
        <v>0</v>
      </c>
      <c r="J919" s="25">
        <v>129.91999999999999</v>
      </c>
      <c r="K919" s="25">
        <v>2604.96</v>
      </c>
    </row>
    <row r="920" spans="1:11" ht="15" customHeight="1" x14ac:dyDescent="0.3">
      <c r="A920" s="25">
        <v>919</v>
      </c>
      <c r="B920" s="25">
        <v>1611</v>
      </c>
      <c r="C920" s="31">
        <v>42281.909120370401</v>
      </c>
      <c r="D920" s="25">
        <v>479</v>
      </c>
      <c r="E920" s="25">
        <v>30</v>
      </c>
      <c r="F920" s="25">
        <v>0</v>
      </c>
      <c r="G920" s="25">
        <v>509</v>
      </c>
      <c r="H920" s="25">
        <v>2390.21</v>
      </c>
      <c r="I920" s="25">
        <v>224.7</v>
      </c>
      <c r="J920" s="25">
        <v>0</v>
      </c>
      <c r="K920" s="25">
        <v>2614.91</v>
      </c>
    </row>
    <row r="921" spans="1:11" ht="15" customHeight="1" x14ac:dyDescent="0.3">
      <c r="A921" s="25">
        <v>920</v>
      </c>
      <c r="B921" s="25">
        <v>1611</v>
      </c>
      <c r="C921" s="31">
        <v>42311.915856481501</v>
      </c>
      <c r="D921" s="25">
        <v>499</v>
      </c>
      <c r="E921" s="25">
        <v>2</v>
      </c>
      <c r="F921" s="25">
        <v>0</v>
      </c>
      <c r="G921" s="25">
        <v>501</v>
      </c>
      <c r="H921" s="25">
        <v>2490.0100000000002</v>
      </c>
      <c r="I921" s="25">
        <v>14.98</v>
      </c>
      <c r="J921" s="25">
        <v>0</v>
      </c>
      <c r="K921" s="25">
        <v>2504.9899999999998</v>
      </c>
    </row>
    <row r="922" spans="1:11" ht="15" customHeight="1" x14ac:dyDescent="0.3">
      <c r="A922" s="25">
        <v>921</v>
      </c>
      <c r="B922" s="25">
        <v>1611</v>
      </c>
      <c r="C922" s="31">
        <v>42340.110659722202</v>
      </c>
      <c r="D922" s="25">
        <v>483</v>
      </c>
      <c r="E922" s="25">
        <v>0</v>
      </c>
      <c r="F922" s="25">
        <v>14</v>
      </c>
      <c r="G922" s="25">
        <v>497</v>
      </c>
      <c r="H922" s="25">
        <v>2410.17</v>
      </c>
      <c r="I922" s="25">
        <v>0</v>
      </c>
      <c r="J922" s="25">
        <v>113.68</v>
      </c>
      <c r="K922" s="25">
        <v>2523.85</v>
      </c>
    </row>
    <row r="923" spans="1:11" ht="15" customHeight="1" x14ac:dyDescent="0.3">
      <c r="A923" s="25">
        <v>922</v>
      </c>
      <c r="B923" s="25">
        <v>1611</v>
      </c>
      <c r="C923" s="31">
        <v>42369.864212963003</v>
      </c>
      <c r="D923" s="25">
        <v>508</v>
      </c>
      <c r="E923" s="25">
        <v>6</v>
      </c>
      <c r="F923" s="25">
        <v>14</v>
      </c>
      <c r="G923" s="25">
        <v>528</v>
      </c>
      <c r="H923" s="25">
        <v>2534.92</v>
      </c>
      <c r="I923" s="25">
        <v>44.94</v>
      </c>
      <c r="J923" s="25">
        <v>113.68</v>
      </c>
      <c r="K923" s="25">
        <v>2693.54</v>
      </c>
    </row>
    <row r="924" spans="1:11" ht="15" customHeight="1" x14ac:dyDescent="0.3">
      <c r="A924" s="25">
        <v>923</v>
      </c>
      <c r="B924" s="25">
        <v>1611</v>
      </c>
      <c r="C924" s="31">
        <v>42398.639247685198</v>
      </c>
      <c r="D924" s="25">
        <v>525</v>
      </c>
      <c r="E924" s="25">
        <v>15</v>
      </c>
      <c r="F924" s="25">
        <v>0</v>
      </c>
      <c r="G924" s="25">
        <v>540</v>
      </c>
      <c r="H924" s="25">
        <v>2619.75</v>
      </c>
      <c r="I924" s="25">
        <v>112.35</v>
      </c>
      <c r="J924" s="25">
        <v>0</v>
      </c>
      <c r="K924" s="25">
        <v>2732.1</v>
      </c>
    </row>
    <row r="925" spans="1:11" ht="15" customHeight="1" x14ac:dyDescent="0.3">
      <c r="A925" s="25">
        <v>924</v>
      </c>
      <c r="B925" s="25">
        <v>1611</v>
      </c>
      <c r="C925" s="31">
        <v>42428.847789351901</v>
      </c>
      <c r="D925" s="25">
        <v>500</v>
      </c>
      <c r="E925" s="25">
        <v>13</v>
      </c>
      <c r="F925" s="25">
        <v>20</v>
      </c>
      <c r="G925" s="25">
        <v>533</v>
      </c>
      <c r="H925" s="25">
        <v>2495</v>
      </c>
      <c r="I925" s="25">
        <v>97.37</v>
      </c>
      <c r="J925" s="25">
        <v>162.4</v>
      </c>
      <c r="K925" s="25">
        <v>2754.77</v>
      </c>
    </row>
    <row r="926" spans="1:11" ht="15" customHeight="1" x14ac:dyDescent="0.3">
      <c r="A926" s="25">
        <v>925</v>
      </c>
      <c r="B926" s="25">
        <v>1611</v>
      </c>
      <c r="C926" s="31">
        <v>42457.8875694444</v>
      </c>
      <c r="D926" s="25">
        <v>430</v>
      </c>
      <c r="E926" s="25">
        <v>0</v>
      </c>
      <c r="F926" s="25">
        <v>0</v>
      </c>
      <c r="G926" s="25">
        <v>430</v>
      </c>
      <c r="H926" s="25">
        <v>2145.6999999999998</v>
      </c>
      <c r="I926" s="25">
        <v>0</v>
      </c>
      <c r="J926" s="25">
        <v>0</v>
      </c>
      <c r="K926" s="25">
        <v>2145.6999999999998</v>
      </c>
    </row>
    <row r="927" spans="1:11" ht="15" customHeight="1" x14ac:dyDescent="0.3">
      <c r="A927" s="25">
        <v>926</v>
      </c>
      <c r="B927" s="25">
        <v>1611</v>
      </c>
      <c r="C927" s="31">
        <v>42487.466192129599</v>
      </c>
      <c r="D927" s="25">
        <v>428</v>
      </c>
      <c r="E927" s="25">
        <v>36</v>
      </c>
      <c r="F927" s="25">
        <v>0</v>
      </c>
      <c r="G927" s="25">
        <v>464</v>
      </c>
      <c r="H927" s="25">
        <v>2135.7199999999998</v>
      </c>
      <c r="I927" s="25">
        <v>269.64</v>
      </c>
      <c r="J927" s="25">
        <v>0</v>
      </c>
      <c r="K927" s="25">
        <v>2405.36</v>
      </c>
    </row>
    <row r="928" spans="1:11" ht="15" customHeight="1" x14ac:dyDescent="0.3">
      <c r="A928" s="25">
        <v>927</v>
      </c>
      <c r="B928" s="25">
        <v>1611</v>
      </c>
      <c r="C928" s="31">
        <v>42516.843969907401</v>
      </c>
      <c r="D928" s="25">
        <v>3</v>
      </c>
      <c r="E928" s="25">
        <v>0</v>
      </c>
      <c r="F928" s="25">
        <v>10</v>
      </c>
      <c r="G928" s="25">
        <v>13</v>
      </c>
      <c r="H928" s="25">
        <v>14.97</v>
      </c>
      <c r="I928" s="25">
        <v>0</v>
      </c>
      <c r="J928" s="25">
        <v>81.2</v>
      </c>
      <c r="K928" s="25">
        <v>96.17</v>
      </c>
    </row>
    <row r="929" spans="1:11" ht="15" customHeight="1" x14ac:dyDescent="0.3">
      <c r="A929" s="25">
        <v>928</v>
      </c>
      <c r="B929" s="25">
        <v>1611</v>
      </c>
      <c r="C929" s="31">
        <v>42545.857407407399</v>
      </c>
      <c r="D929" s="25">
        <v>494</v>
      </c>
      <c r="E929" s="25">
        <v>13</v>
      </c>
      <c r="F929" s="25">
        <v>0</v>
      </c>
      <c r="G929" s="25">
        <v>507</v>
      </c>
      <c r="H929" s="25">
        <v>2465.06</v>
      </c>
      <c r="I929" s="25">
        <v>97.37</v>
      </c>
      <c r="J929" s="25">
        <v>0</v>
      </c>
      <c r="K929" s="25">
        <v>2562.4299999999998</v>
      </c>
    </row>
    <row r="930" spans="1:11" ht="15" customHeight="1" x14ac:dyDescent="0.3">
      <c r="A930" s="25">
        <v>929</v>
      </c>
      <c r="B930" s="25">
        <v>1611</v>
      </c>
      <c r="C930" s="31">
        <v>42574.268981481502</v>
      </c>
      <c r="D930" s="25">
        <v>530</v>
      </c>
      <c r="E930" s="25">
        <v>18</v>
      </c>
      <c r="F930" s="25">
        <v>0</v>
      </c>
      <c r="G930" s="25">
        <v>548</v>
      </c>
      <c r="H930" s="25">
        <v>2644.7</v>
      </c>
      <c r="I930" s="25">
        <v>134.82</v>
      </c>
      <c r="J930" s="25">
        <v>0</v>
      </c>
      <c r="K930" s="25">
        <v>2779.52</v>
      </c>
    </row>
    <row r="931" spans="1:11" ht="15" customHeight="1" x14ac:dyDescent="0.3">
      <c r="A931" s="25">
        <v>930</v>
      </c>
      <c r="B931" s="25">
        <v>1611</v>
      </c>
      <c r="C931" s="31">
        <v>42603.790868055599</v>
      </c>
      <c r="D931" s="25">
        <v>495</v>
      </c>
      <c r="E931" s="25">
        <v>30</v>
      </c>
      <c r="F931" s="25">
        <v>13</v>
      </c>
      <c r="G931" s="25">
        <v>538</v>
      </c>
      <c r="H931" s="25">
        <v>2470.0500000000002</v>
      </c>
      <c r="I931" s="25">
        <v>224.7</v>
      </c>
      <c r="J931" s="25">
        <v>105.56</v>
      </c>
      <c r="K931" s="25">
        <v>2800.31</v>
      </c>
    </row>
    <row r="932" spans="1:11" ht="15" customHeight="1" x14ac:dyDescent="0.3">
      <c r="A932" s="25">
        <v>931</v>
      </c>
      <c r="B932" s="25">
        <v>1611</v>
      </c>
      <c r="C932" s="31">
        <v>42633.261747685203</v>
      </c>
      <c r="D932" s="25">
        <v>0</v>
      </c>
      <c r="E932" s="25">
        <v>9</v>
      </c>
      <c r="F932" s="25">
        <v>17</v>
      </c>
      <c r="G932" s="25">
        <v>26</v>
      </c>
      <c r="H932" s="25">
        <v>0</v>
      </c>
      <c r="I932" s="25">
        <v>67.41</v>
      </c>
      <c r="J932" s="25">
        <v>138.04</v>
      </c>
      <c r="K932" s="25">
        <v>205.45</v>
      </c>
    </row>
    <row r="933" spans="1:11" ht="15" customHeight="1" x14ac:dyDescent="0.3">
      <c r="A933" s="25">
        <v>932</v>
      </c>
      <c r="B933" s="25">
        <v>1611</v>
      </c>
      <c r="C933" s="31">
        <v>42663.041770833297</v>
      </c>
      <c r="D933" s="25">
        <v>494</v>
      </c>
      <c r="E933" s="25">
        <v>7</v>
      </c>
      <c r="F933" s="25">
        <v>74</v>
      </c>
      <c r="G933" s="25">
        <v>575</v>
      </c>
      <c r="H933" s="25">
        <v>2465.06</v>
      </c>
      <c r="I933" s="25">
        <v>52.43</v>
      </c>
      <c r="J933" s="25">
        <v>600.88</v>
      </c>
      <c r="K933" s="25">
        <v>3118.37</v>
      </c>
    </row>
    <row r="934" spans="1:11" ht="15" customHeight="1" x14ac:dyDescent="0.3">
      <c r="A934" s="25">
        <v>933</v>
      </c>
      <c r="B934" s="25">
        <v>1611</v>
      </c>
      <c r="C934" s="31">
        <v>42693.715567129599</v>
      </c>
      <c r="D934" s="25">
        <v>497</v>
      </c>
      <c r="E934" s="25">
        <v>4</v>
      </c>
      <c r="F934" s="25">
        <v>19</v>
      </c>
      <c r="G934" s="25">
        <v>520</v>
      </c>
      <c r="H934" s="25">
        <v>2480.0300000000002</v>
      </c>
      <c r="I934" s="25">
        <v>29.96</v>
      </c>
      <c r="J934" s="25">
        <v>154.28</v>
      </c>
      <c r="K934" s="25">
        <v>2664.27</v>
      </c>
    </row>
    <row r="935" spans="1:11" ht="15" customHeight="1" x14ac:dyDescent="0.3">
      <c r="A935" s="25">
        <v>934</v>
      </c>
      <c r="B935" s="25">
        <v>1611</v>
      </c>
      <c r="C935" s="31">
        <v>42722.3999189815</v>
      </c>
      <c r="D935" s="25">
        <v>506</v>
      </c>
      <c r="E935" s="25">
        <v>2</v>
      </c>
      <c r="F935" s="25">
        <v>21</v>
      </c>
      <c r="G935" s="25">
        <v>529</v>
      </c>
      <c r="H935" s="25">
        <v>2524.94</v>
      </c>
      <c r="I935" s="25">
        <v>14.98</v>
      </c>
      <c r="J935" s="25">
        <v>170.52</v>
      </c>
      <c r="K935" s="25">
        <v>2710.44</v>
      </c>
    </row>
    <row r="936" spans="1:11" ht="15" customHeight="1" x14ac:dyDescent="0.3">
      <c r="A936" s="25">
        <v>935</v>
      </c>
      <c r="B936" s="25">
        <v>1621</v>
      </c>
      <c r="C936" s="31">
        <v>42711.338344907403</v>
      </c>
      <c r="D936" s="25">
        <v>84</v>
      </c>
      <c r="E936" s="25">
        <v>82</v>
      </c>
      <c r="F936" s="25">
        <v>42</v>
      </c>
      <c r="G936" s="25">
        <v>208</v>
      </c>
      <c r="H936" s="25">
        <v>419.16</v>
      </c>
      <c r="I936" s="25">
        <v>614.17999999999995</v>
      </c>
      <c r="J936" s="25">
        <v>341.04</v>
      </c>
      <c r="K936" s="25">
        <v>1374.38</v>
      </c>
    </row>
    <row r="937" spans="1:11" ht="15" customHeight="1" x14ac:dyDescent="0.3">
      <c r="A937" s="25">
        <v>936</v>
      </c>
      <c r="B937" s="25">
        <v>1631</v>
      </c>
      <c r="C937" s="31">
        <v>42500.173333333303</v>
      </c>
      <c r="D937" s="25">
        <v>86</v>
      </c>
      <c r="E937" s="25">
        <v>130</v>
      </c>
      <c r="F937" s="25">
        <v>59</v>
      </c>
      <c r="G937" s="25">
        <v>275</v>
      </c>
      <c r="H937" s="25">
        <v>429.14</v>
      </c>
      <c r="I937" s="25">
        <v>973.7</v>
      </c>
      <c r="J937" s="25">
        <v>479.08</v>
      </c>
      <c r="K937" s="25">
        <v>1881.92</v>
      </c>
    </row>
    <row r="938" spans="1:11" ht="15" customHeight="1" x14ac:dyDescent="0.3">
      <c r="A938" s="25">
        <v>937</v>
      </c>
      <c r="B938" s="25">
        <v>1631</v>
      </c>
      <c r="C938" s="31">
        <v>42530.816307870402</v>
      </c>
      <c r="D938" s="25">
        <v>92</v>
      </c>
      <c r="E938" s="25">
        <v>24</v>
      </c>
      <c r="F938" s="25">
        <v>27</v>
      </c>
      <c r="G938" s="25">
        <v>143</v>
      </c>
      <c r="H938" s="25">
        <v>459.08</v>
      </c>
      <c r="I938" s="25">
        <v>179.76</v>
      </c>
      <c r="J938" s="25">
        <v>219.24</v>
      </c>
      <c r="K938" s="25">
        <v>858.08</v>
      </c>
    </row>
    <row r="939" spans="1:11" ht="15" customHeight="1" x14ac:dyDescent="0.3">
      <c r="A939" s="25">
        <v>938</v>
      </c>
      <c r="B939" s="25">
        <v>1631</v>
      </c>
      <c r="C939" s="31">
        <v>42589.665266203701</v>
      </c>
      <c r="D939" s="25">
        <v>103</v>
      </c>
      <c r="E939" s="25">
        <v>12</v>
      </c>
      <c r="F939" s="25">
        <v>31</v>
      </c>
      <c r="G939" s="25">
        <v>146</v>
      </c>
      <c r="H939" s="25">
        <v>513.97</v>
      </c>
      <c r="I939" s="25">
        <v>89.88</v>
      </c>
      <c r="J939" s="25">
        <v>251.72</v>
      </c>
      <c r="K939" s="25">
        <v>855.57</v>
      </c>
    </row>
    <row r="940" spans="1:11" ht="15" customHeight="1" x14ac:dyDescent="0.3">
      <c r="A940" s="25">
        <v>939</v>
      </c>
      <c r="B940" s="25">
        <v>1631</v>
      </c>
      <c r="C940" s="31">
        <v>42648.431273148199</v>
      </c>
      <c r="D940" s="25">
        <v>108</v>
      </c>
      <c r="E940" s="25">
        <v>50</v>
      </c>
      <c r="F940" s="25">
        <v>26</v>
      </c>
      <c r="G940" s="25">
        <v>184</v>
      </c>
      <c r="H940" s="25">
        <v>538.91999999999996</v>
      </c>
      <c r="I940" s="25">
        <v>374.5</v>
      </c>
      <c r="J940" s="25">
        <v>211.12</v>
      </c>
      <c r="K940" s="25">
        <v>1124.54</v>
      </c>
    </row>
    <row r="941" spans="1:11" ht="15" customHeight="1" x14ac:dyDescent="0.3">
      <c r="A941" s="25">
        <v>940</v>
      </c>
      <c r="B941" s="25">
        <v>1631</v>
      </c>
      <c r="C941" s="31">
        <v>42677.759143518502</v>
      </c>
      <c r="D941" s="25">
        <v>98</v>
      </c>
      <c r="E941" s="25">
        <v>18</v>
      </c>
      <c r="F941" s="25">
        <v>34</v>
      </c>
      <c r="G941" s="25">
        <v>150</v>
      </c>
      <c r="H941" s="25">
        <v>489.02</v>
      </c>
      <c r="I941" s="25">
        <v>134.82</v>
      </c>
      <c r="J941" s="25">
        <v>276.08</v>
      </c>
      <c r="K941" s="25">
        <v>899.92</v>
      </c>
    </row>
    <row r="942" spans="1:11" ht="15" customHeight="1" x14ac:dyDescent="0.3">
      <c r="A942" s="25">
        <v>941</v>
      </c>
      <c r="B942" s="25">
        <v>1631</v>
      </c>
      <c r="C942" s="31">
        <v>42706.2477083333</v>
      </c>
      <c r="D942" s="25">
        <v>91</v>
      </c>
      <c r="E942" s="25">
        <v>48</v>
      </c>
      <c r="F942" s="25">
        <v>0</v>
      </c>
      <c r="G942" s="25">
        <v>139</v>
      </c>
      <c r="H942" s="25">
        <v>454.09</v>
      </c>
      <c r="I942" s="25">
        <v>359.52</v>
      </c>
      <c r="J942" s="25">
        <v>0</v>
      </c>
      <c r="K942" s="25">
        <v>813.61</v>
      </c>
    </row>
    <row r="943" spans="1:11" ht="15" customHeight="1" x14ac:dyDescent="0.3">
      <c r="A943" s="25">
        <v>942</v>
      </c>
      <c r="B943" s="25">
        <v>1631</v>
      </c>
      <c r="C943" s="31">
        <v>42735.580937500003</v>
      </c>
      <c r="D943" s="25">
        <v>110</v>
      </c>
      <c r="E943" s="25">
        <v>0</v>
      </c>
      <c r="F943" s="25">
        <v>0</v>
      </c>
      <c r="G943" s="25">
        <v>110</v>
      </c>
      <c r="H943" s="25">
        <v>548.9</v>
      </c>
      <c r="I943" s="25">
        <v>0</v>
      </c>
      <c r="J943" s="25">
        <v>0</v>
      </c>
      <c r="K943" s="25">
        <v>548.9</v>
      </c>
    </row>
    <row r="944" spans="1:11" ht="15" customHeight="1" x14ac:dyDescent="0.3">
      <c r="A944" s="25">
        <v>943</v>
      </c>
      <c r="B944" s="25">
        <v>1641</v>
      </c>
      <c r="C944" s="31">
        <v>42623.4872106482</v>
      </c>
      <c r="D944" s="25">
        <v>316</v>
      </c>
      <c r="E944" s="25">
        <v>24</v>
      </c>
      <c r="F944" s="25">
        <v>16</v>
      </c>
      <c r="G944" s="25">
        <v>356</v>
      </c>
      <c r="H944" s="25">
        <v>1576.84</v>
      </c>
      <c r="I944" s="25">
        <v>179.76</v>
      </c>
      <c r="J944" s="25">
        <v>129.91999999999999</v>
      </c>
      <c r="K944" s="25">
        <v>1886.52</v>
      </c>
    </row>
    <row r="945" spans="1:11" ht="15" customHeight="1" x14ac:dyDescent="0.3">
      <c r="A945" s="25">
        <v>944</v>
      </c>
      <c r="B945" s="25">
        <v>1641</v>
      </c>
      <c r="C945" s="31">
        <v>42652.585509259297</v>
      </c>
      <c r="D945" s="25">
        <v>372</v>
      </c>
      <c r="E945" s="25">
        <v>0</v>
      </c>
      <c r="F945" s="25">
        <v>18</v>
      </c>
      <c r="G945" s="25">
        <v>390</v>
      </c>
      <c r="H945" s="25">
        <v>1856.28</v>
      </c>
      <c r="I945" s="25">
        <v>0</v>
      </c>
      <c r="J945" s="25">
        <v>146.16</v>
      </c>
      <c r="K945" s="25">
        <v>2002.44</v>
      </c>
    </row>
    <row r="946" spans="1:11" ht="15" customHeight="1" x14ac:dyDescent="0.3">
      <c r="A946" s="25">
        <v>945</v>
      </c>
      <c r="B946" s="25">
        <v>1641</v>
      </c>
      <c r="C946" s="31">
        <v>42681.427777777797</v>
      </c>
      <c r="D946" s="25">
        <v>291</v>
      </c>
      <c r="E946" s="25">
        <v>39</v>
      </c>
      <c r="F946" s="25">
        <v>0</v>
      </c>
      <c r="G946" s="25">
        <v>330</v>
      </c>
      <c r="H946" s="25">
        <v>1452.09</v>
      </c>
      <c r="I946" s="25">
        <v>292.11</v>
      </c>
      <c r="J946" s="25">
        <v>0</v>
      </c>
      <c r="K946" s="25">
        <v>1744.2</v>
      </c>
    </row>
    <row r="947" spans="1:11" ht="15" customHeight="1" x14ac:dyDescent="0.3">
      <c r="A947" s="25">
        <v>946</v>
      </c>
      <c r="B947" s="25">
        <v>1641</v>
      </c>
      <c r="C947" s="31">
        <v>42710.271967592598</v>
      </c>
      <c r="D947" s="25">
        <v>297</v>
      </c>
      <c r="E947" s="25">
        <v>0</v>
      </c>
      <c r="F947" s="25">
        <v>41</v>
      </c>
      <c r="G947" s="25">
        <v>338</v>
      </c>
      <c r="H947" s="25">
        <v>1482.03</v>
      </c>
      <c r="I947" s="25">
        <v>0</v>
      </c>
      <c r="J947" s="25">
        <v>332.92</v>
      </c>
      <c r="K947" s="25">
        <v>1814.95</v>
      </c>
    </row>
    <row r="948" spans="1:11" ht="15" customHeight="1" x14ac:dyDescent="0.3">
      <c r="A948" s="25">
        <v>947</v>
      </c>
      <c r="B948" s="25">
        <v>1651</v>
      </c>
      <c r="C948" s="31">
        <v>41832.419502314799</v>
      </c>
      <c r="D948" s="25">
        <v>149</v>
      </c>
      <c r="E948" s="25">
        <v>12</v>
      </c>
      <c r="F948" s="25">
        <v>0</v>
      </c>
      <c r="G948" s="25">
        <v>161</v>
      </c>
      <c r="H948" s="25">
        <v>743.51</v>
      </c>
      <c r="I948" s="25">
        <v>89.88</v>
      </c>
      <c r="J948" s="25">
        <v>0</v>
      </c>
      <c r="K948" s="25">
        <v>833.39</v>
      </c>
    </row>
    <row r="949" spans="1:11" ht="15" customHeight="1" x14ac:dyDescent="0.3">
      <c r="A949" s="25">
        <v>948</v>
      </c>
      <c r="B949" s="25">
        <v>1651</v>
      </c>
      <c r="C949" s="31">
        <v>41862.238530092603</v>
      </c>
      <c r="D949" s="25">
        <v>153</v>
      </c>
      <c r="E949" s="25">
        <v>0</v>
      </c>
      <c r="F949" s="25">
        <v>33</v>
      </c>
      <c r="G949" s="25">
        <v>186</v>
      </c>
      <c r="H949" s="25">
        <v>763.47</v>
      </c>
      <c r="I949" s="25">
        <v>0</v>
      </c>
      <c r="J949" s="25">
        <v>267.95999999999998</v>
      </c>
      <c r="K949" s="25">
        <v>1031.43</v>
      </c>
    </row>
    <row r="950" spans="1:11" ht="15" customHeight="1" x14ac:dyDescent="0.3">
      <c r="A950" s="25">
        <v>949</v>
      </c>
      <c r="B950" s="25">
        <v>1651</v>
      </c>
      <c r="C950" s="31">
        <v>41891.927141203698</v>
      </c>
      <c r="D950" s="25">
        <v>40</v>
      </c>
      <c r="E950" s="25">
        <v>0</v>
      </c>
      <c r="F950" s="25">
        <v>0</v>
      </c>
      <c r="G950" s="25">
        <v>40</v>
      </c>
      <c r="H950" s="25">
        <v>199.6</v>
      </c>
      <c r="I950" s="25">
        <v>0</v>
      </c>
      <c r="J950" s="25">
        <v>0</v>
      </c>
      <c r="K950" s="25">
        <v>199.6</v>
      </c>
    </row>
    <row r="951" spans="1:11" ht="15" customHeight="1" x14ac:dyDescent="0.3">
      <c r="A951" s="25">
        <v>950</v>
      </c>
      <c r="B951" s="25">
        <v>1651</v>
      </c>
      <c r="C951" s="31">
        <v>41920.260821759301</v>
      </c>
      <c r="D951" s="25">
        <v>159</v>
      </c>
      <c r="E951" s="25">
        <v>0</v>
      </c>
      <c r="F951" s="25">
        <v>15</v>
      </c>
      <c r="G951" s="25">
        <v>174</v>
      </c>
      <c r="H951" s="25">
        <v>793.41</v>
      </c>
      <c r="I951" s="25">
        <v>0</v>
      </c>
      <c r="J951" s="25">
        <v>121.8</v>
      </c>
      <c r="K951" s="25">
        <v>915.21</v>
      </c>
    </row>
    <row r="952" spans="1:11" ht="15" customHeight="1" x14ac:dyDescent="0.3">
      <c r="A952" s="25">
        <v>951</v>
      </c>
      <c r="B952" s="25">
        <v>1651</v>
      </c>
      <c r="C952" s="31">
        <v>41979.662106481497</v>
      </c>
      <c r="D952" s="25">
        <v>175</v>
      </c>
      <c r="E952" s="25">
        <v>5</v>
      </c>
      <c r="F952" s="25">
        <v>7</v>
      </c>
      <c r="G952" s="25">
        <v>187</v>
      </c>
      <c r="H952" s="25">
        <v>873.25</v>
      </c>
      <c r="I952" s="25">
        <v>37.450000000000003</v>
      </c>
      <c r="J952" s="25">
        <v>56.84</v>
      </c>
      <c r="K952" s="25">
        <v>967.54</v>
      </c>
    </row>
    <row r="953" spans="1:11" ht="15" customHeight="1" x14ac:dyDescent="0.3">
      <c r="A953" s="25">
        <v>952</v>
      </c>
      <c r="B953" s="25">
        <v>1651</v>
      </c>
      <c r="C953" s="31">
        <v>42008.0321064815</v>
      </c>
      <c r="D953" s="25">
        <v>199</v>
      </c>
      <c r="E953" s="25">
        <v>16</v>
      </c>
      <c r="F953" s="25">
        <v>0</v>
      </c>
      <c r="G953" s="25">
        <v>215</v>
      </c>
      <c r="H953" s="25">
        <v>993.01</v>
      </c>
      <c r="I953" s="25">
        <v>119.84</v>
      </c>
      <c r="J953" s="25">
        <v>0</v>
      </c>
      <c r="K953" s="25">
        <v>1112.8499999999999</v>
      </c>
    </row>
    <row r="954" spans="1:11" ht="15" customHeight="1" x14ac:dyDescent="0.3">
      <c r="A954" s="25">
        <v>953</v>
      </c>
      <c r="B954" s="25">
        <v>1651</v>
      </c>
      <c r="C954" s="31">
        <v>42038.308391203696</v>
      </c>
      <c r="D954" s="25">
        <v>90</v>
      </c>
      <c r="E954" s="25">
        <v>5</v>
      </c>
      <c r="F954" s="25">
        <v>0</v>
      </c>
      <c r="G954" s="25">
        <v>95</v>
      </c>
      <c r="H954" s="25">
        <v>449.1</v>
      </c>
      <c r="I954" s="25">
        <v>37.450000000000003</v>
      </c>
      <c r="J954" s="25">
        <v>0</v>
      </c>
      <c r="K954" s="25">
        <v>486.55</v>
      </c>
    </row>
    <row r="955" spans="1:11" ht="15" customHeight="1" x14ac:dyDescent="0.3">
      <c r="A955" s="25">
        <v>954</v>
      </c>
      <c r="B955" s="25">
        <v>1651</v>
      </c>
      <c r="C955" s="31">
        <v>42067.869606481501</v>
      </c>
      <c r="D955" s="25">
        <v>151</v>
      </c>
      <c r="E955" s="25">
        <v>0</v>
      </c>
      <c r="F955" s="25">
        <v>0</v>
      </c>
      <c r="G955" s="25">
        <v>151</v>
      </c>
      <c r="H955" s="25">
        <v>753.49</v>
      </c>
      <c r="I955" s="25">
        <v>0</v>
      </c>
      <c r="J955" s="25">
        <v>0</v>
      </c>
      <c r="K955" s="25">
        <v>753.49</v>
      </c>
    </row>
    <row r="956" spans="1:11" ht="15" customHeight="1" x14ac:dyDescent="0.3">
      <c r="A956" s="25">
        <v>955</v>
      </c>
      <c r="B956" s="25">
        <v>1651</v>
      </c>
      <c r="C956" s="31">
        <v>42096.663194444503</v>
      </c>
      <c r="D956" s="25">
        <v>100</v>
      </c>
      <c r="E956" s="25">
        <v>14</v>
      </c>
      <c r="F956" s="25">
        <v>24</v>
      </c>
      <c r="G956" s="25">
        <v>138</v>
      </c>
      <c r="H956" s="25">
        <v>499</v>
      </c>
      <c r="I956" s="25">
        <v>104.86</v>
      </c>
      <c r="J956" s="25">
        <v>194.88</v>
      </c>
      <c r="K956" s="25">
        <v>798.74</v>
      </c>
    </row>
    <row r="957" spans="1:11" ht="15" customHeight="1" x14ac:dyDescent="0.3">
      <c r="A957" s="25">
        <v>956</v>
      </c>
      <c r="B957" s="25">
        <v>1651</v>
      </c>
      <c r="C957" s="31">
        <v>42126.128402777802</v>
      </c>
      <c r="D957" s="25">
        <v>153</v>
      </c>
      <c r="E957" s="25">
        <v>9</v>
      </c>
      <c r="F957" s="25">
        <v>0</v>
      </c>
      <c r="G957" s="25">
        <v>162</v>
      </c>
      <c r="H957" s="25">
        <v>763.47</v>
      </c>
      <c r="I957" s="25">
        <v>67.41</v>
      </c>
      <c r="J957" s="25">
        <v>0</v>
      </c>
      <c r="K957" s="25">
        <v>830.88</v>
      </c>
    </row>
    <row r="958" spans="1:11" ht="15" customHeight="1" x14ac:dyDescent="0.3">
      <c r="A958" s="25">
        <v>957</v>
      </c>
      <c r="B958" s="25">
        <v>1651</v>
      </c>
      <c r="C958" s="31">
        <v>42155.5522569444</v>
      </c>
      <c r="D958" s="25">
        <v>139</v>
      </c>
      <c r="E958" s="25">
        <v>15</v>
      </c>
      <c r="F958" s="25">
        <v>27</v>
      </c>
      <c r="G958" s="25">
        <v>181</v>
      </c>
      <c r="H958" s="25">
        <v>693.61</v>
      </c>
      <c r="I958" s="25">
        <v>112.35</v>
      </c>
      <c r="J958" s="25">
        <v>219.24</v>
      </c>
      <c r="K958" s="25">
        <v>1025.2</v>
      </c>
    </row>
    <row r="959" spans="1:11" ht="15" customHeight="1" x14ac:dyDescent="0.3">
      <c r="A959" s="25">
        <v>958</v>
      </c>
      <c r="B959" s="25">
        <v>1651</v>
      </c>
      <c r="C959" s="31">
        <v>42184.574236111097</v>
      </c>
      <c r="D959" s="25">
        <v>141</v>
      </c>
      <c r="E959" s="25">
        <v>14</v>
      </c>
      <c r="F959" s="25">
        <v>16</v>
      </c>
      <c r="G959" s="25">
        <v>171</v>
      </c>
      <c r="H959" s="25">
        <v>703.59</v>
      </c>
      <c r="I959" s="25">
        <v>104.86</v>
      </c>
      <c r="J959" s="25">
        <v>129.91999999999999</v>
      </c>
      <c r="K959" s="25">
        <v>938.37</v>
      </c>
    </row>
    <row r="960" spans="1:11" ht="15" customHeight="1" x14ac:dyDescent="0.3">
      <c r="A960" s="25">
        <v>959</v>
      </c>
      <c r="B960" s="25">
        <v>1651</v>
      </c>
      <c r="C960" s="31">
        <v>42213.692824074104</v>
      </c>
      <c r="D960" s="25">
        <v>149</v>
      </c>
      <c r="E960" s="25">
        <v>28</v>
      </c>
      <c r="F960" s="25">
        <v>0</v>
      </c>
      <c r="G960" s="25">
        <v>177</v>
      </c>
      <c r="H960" s="25">
        <v>743.51</v>
      </c>
      <c r="I960" s="25">
        <v>209.72</v>
      </c>
      <c r="J960" s="25">
        <v>0</v>
      </c>
      <c r="K960" s="25">
        <v>953.23</v>
      </c>
    </row>
    <row r="961" spans="1:11" ht="15" customHeight="1" x14ac:dyDescent="0.3">
      <c r="A961" s="25">
        <v>960</v>
      </c>
      <c r="B961" s="25">
        <v>1651</v>
      </c>
      <c r="C961" s="31">
        <v>42244.009016203701</v>
      </c>
      <c r="D961" s="25">
        <v>138</v>
      </c>
      <c r="E961" s="25">
        <v>38</v>
      </c>
      <c r="F961" s="25">
        <v>12</v>
      </c>
      <c r="G961" s="25">
        <v>188</v>
      </c>
      <c r="H961" s="25">
        <v>688.62</v>
      </c>
      <c r="I961" s="25">
        <v>284.62</v>
      </c>
      <c r="J961" s="25">
        <v>97.44</v>
      </c>
      <c r="K961" s="25">
        <v>1070.68</v>
      </c>
    </row>
    <row r="962" spans="1:11" ht="15" customHeight="1" x14ac:dyDescent="0.3">
      <c r="A962" s="25">
        <v>961</v>
      </c>
      <c r="B962" s="25">
        <v>1651</v>
      </c>
      <c r="C962" s="31">
        <v>42272.061099537001</v>
      </c>
      <c r="D962" s="25">
        <v>157</v>
      </c>
      <c r="E962" s="25">
        <v>30</v>
      </c>
      <c r="F962" s="25">
        <v>115</v>
      </c>
      <c r="G962" s="25">
        <v>302</v>
      </c>
      <c r="H962" s="25">
        <v>783.43</v>
      </c>
      <c r="I962" s="25">
        <v>224.7</v>
      </c>
      <c r="J962" s="25">
        <v>933.8</v>
      </c>
      <c r="K962" s="25">
        <v>1941.93</v>
      </c>
    </row>
    <row r="963" spans="1:11" ht="15" customHeight="1" x14ac:dyDescent="0.3">
      <c r="A963" s="25">
        <v>962</v>
      </c>
      <c r="B963" s="25">
        <v>1651</v>
      </c>
      <c r="C963" s="31">
        <v>42302.204502314802</v>
      </c>
      <c r="D963" s="25">
        <v>131</v>
      </c>
      <c r="E963" s="25">
        <v>0</v>
      </c>
      <c r="F963" s="25">
        <v>0</v>
      </c>
      <c r="G963" s="25">
        <v>131</v>
      </c>
      <c r="H963" s="25">
        <v>653.69000000000005</v>
      </c>
      <c r="I963" s="25">
        <v>0</v>
      </c>
      <c r="J963" s="25">
        <v>0</v>
      </c>
      <c r="K963" s="25">
        <v>653.69000000000005</v>
      </c>
    </row>
    <row r="964" spans="1:11" ht="15" customHeight="1" x14ac:dyDescent="0.3">
      <c r="A964" s="25">
        <v>963</v>
      </c>
      <c r="B964" s="25">
        <v>1651</v>
      </c>
      <c r="C964" s="31">
        <v>42331.696273148198</v>
      </c>
      <c r="D964" s="25">
        <v>167</v>
      </c>
      <c r="E964" s="25">
        <v>9</v>
      </c>
      <c r="F964" s="25">
        <v>0</v>
      </c>
      <c r="G964" s="25">
        <v>176</v>
      </c>
      <c r="H964" s="25">
        <v>833.33</v>
      </c>
      <c r="I964" s="25">
        <v>67.41</v>
      </c>
      <c r="J964" s="25">
        <v>0</v>
      </c>
      <c r="K964" s="25">
        <v>900.74</v>
      </c>
    </row>
    <row r="965" spans="1:11" ht="15" customHeight="1" x14ac:dyDescent="0.3">
      <c r="A965" s="25">
        <v>964</v>
      </c>
      <c r="B965" s="25">
        <v>1651</v>
      </c>
      <c r="C965" s="31">
        <v>42360.079687500001</v>
      </c>
      <c r="D965" s="25">
        <v>128</v>
      </c>
      <c r="E965" s="25">
        <v>11</v>
      </c>
      <c r="F965" s="25">
        <v>0</v>
      </c>
      <c r="G965" s="25">
        <v>139</v>
      </c>
      <c r="H965" s="25">
        <v>638.72</v>
      </c>
      <c r="I965" s="25">
        <v>82.39</v>
      </c>
      <c r="J965" s="25">
        <v>0</v>
      </c>
      <c r="K965" s="25">
        <v>721.11</v>
      </c>
    </row>
    <row r="966" spans="1:11" ht="15" customHeight="1" x14ac:dyDescent="0.3">
      <c r="A966" s="25">
        <v>965</v>
      </c>
      <c r="B966" s="25">
        <v>1651</v>
      </c>
      <c r="C966" s="31">
        <v>42389.328449074099</v>
      </c>
      <c r="D966" s="25">
        <v>158</v>
      </c>
      <c r="E966" s="25">
        <v>21</v>
      </c>
      <c r="F966" s="25">
        <v>12</v>
      </c>
      <c r="G966" s="25">
        <v>191</v>
      </c>
      <c r="H966" s="25">
        <v>788.42</v>
      </c>
      <c r="I966" s="25">
        <v>157.29</v>
      </c>
      <c r="J966" s="25">
        <v>97.44</v>
      </c>
      <c r="K966" s="25">
        <v>1043.1500000000001</v>
      </c>
    </row>
    <row r="967" spans="1:11" ht="15" customHeight="1" x14ac:dyDescent="0.3">
      <c r="A967" s="25">
        <v>966</v>
      </c>
      <c r="B967" s="25">
        <v>1651</v>
      </c>
      <c r="C967" s="31">
        <v>42418.191215277802</v>
      </c>
      <c r="D967" s="25">
        <v>150</v>
      </c>
      <c r="E967" s="25">
        <v>5</v>
      </c>
      <c r="F967" s="25">
        <v>0</v>
      </c>
      <c r="G967" s="25">
        <v>155</v>
      </c>
      <c r="H967" s="25">
        <v>748.5</v>
      </c>
      <c r="I967" s="25">
        <v>37.450000000000003</v>
      </c>
      <c r="J967" s="25">
        <v>0</v>
      </c>
      <c r="K967" s="25">
        <v>785.95</v>
      </c>
    </row>
    <row r="968" spans="1:11" ht="15" customHeight="1" x14ac:dyDescent="0.3">
      <c r="A968" s="25">
        <v>967</v>
      </c>
      <c r="B968" s="25">
        <v>1651</v>
      </c>
      <c r="C968" s="31">
        <v>42448.0477314815</v>
      </c>
      <c r="D968" s="25">
        <v>162</v>
      </c>
      <c r="E968" s="25">
        <v>15</v>
      </c>
      <c r="F968" s="25">
        <v>0</v>
      </c>
      <c r="G968" s="25">
        <v>177</v>
      </c>
      <c r="H968" s="25">
        <v>808.38</v>
      </c>
      <c r="I968" s="25">
        <v>112.35</v>
      </c>
      <c r="J968" s="25">
        <v>0</v>
      </c>
      <c r="K968" s="25">
        <v>920.73</v>
      </c>
    </row>
    <row r="969" spans="1:11" ht="15" customHeight="1" x14ac:dyDescent="0.3">
      <c r="A969" s="25">
        <v>968</v>
      </c>
      <c r="B969" s="25">
        <v>1651</v>
      </c>
      <c r="C969" s="31">
        <v>42478.492337962998</v>
      </c>
      <c r="D969" s="25">
        <v>144</v>
      </c>
      <c r="E969" s="25">
        <v>13</v>
      </c>
      <c r="F969" s="25">
        <v>0</v>
      </c>
      <c r="G969" s="25">
        <v>157</v>
      </c>
      <c r="H969" s="25">
        <v>718.56</v>
      </c>
      <c r="I969" s="25">
        <v>97.37</v>
      </c>
      <c r="J969" s="25">
        <v>0</v>
      </c>
      <c r="K969" s="25">
        <v>815.93</v>
      </c>
    </row>
    <row r="970" spans="1:11" ht="15" customHeight="1" x14ac:dyDescent="0.3">
      <c r="A970" s="25">
        <v>969</v>
      </c>
      <c r="B970" s="25">
        <v>1651</v>
      </c>
      <c r="C970" s="31">
        <v>42508.093969907401</v>
      </c>
      <c r="D970" s="25">
        <v>259</v>
      </c>
      <c r="E970" s="25">
        <v>20</v>
      </c>
      <c r="F970" s="25">
        <v>5</v>
      </c>
      <c r="G970" s="25">
        <v>284</v>
      </c>
      <c r="H970" s="25">
        <v>1292.4100000000001</v>
      </c>
      <c r="I970" s="25">
        <v>149.80000000000001</v>
      </c>
      <c r="J970" s="25">
        <v>40.6</v>
      </c>
      <c r="K970" s="25">
        <v>1482.81</v>
      </c>
    </row>
    <row r="971" spans="1:11" ht="15" customHeight="1" x14ac:dyDescent="0.3">
      <c r="A971" s="25">
        <v>970</v>
      </c>
      <c r="B971" s="25">
        <v>1651</v>
      </c>
      <c r="C971" s="31">
        <v>42537.546793981499</v>
      </c>
      <c r="D971" s="25">
        <v>146</v>
      </c>
      <c r="E971" s="25">
        <v>24</v>
      </c>
      <c r="F971" s="25">
        <v>0</v>
      </c>
      <c r="G971" s="25">
        <v>170</v>
      </c>
      <c r="H971" s="25">
        <v>728.54</v>
      </c>
      <c r="I971" s="25">
        <v>179.76</v>
      </c>
      <c r="J971" s="25">
        <v>0</v>
      </c>
      <c r="K971" s="25">
        <v>908.3</v>
      </c>
    </row>
    <row r="972" spans="1:11" ht="15" customHeight="1" x14ac:dyDescent="0.3">
      <c r="A972" s="25">
        <v>971</v>
      </c>
      <c r="B972" s="25">
        <v>1651</v>
      </c>
      <c r="C972" s="31">
        <v>42567.6461921296</v>
      </c>
      <c r="D972" s="25">
        <v>143</v>
      </c>
      <c r="E972" s="25">
        <v>3</v>
      </c>
      <c r="F972" s="25">
        <v>0</v>
      </c>
      <c r="G972" s="25">
        <v>146</v>
      </c>
      <c r="H972" s="25">
        <v>713.57</v>
      </c>
      <c r="I972" s="25">
        <v>22.47</v>
      </c>
      <c r="J972" s="25">
        <v>0</v>
      </c>
      <c r="K972" s="25">
        <v>736.04</v>
      </c>
    </row>
    <row r="973" spans="1:11" ht="15" customHeight="1" x14ac:dyDescent="0.3">
      <c r="A973" s="25">
        <v>972</v>
      </c>
      <c r="B973" s="25">
        <v>1651</v>
      </c>
      <c r="C973" s="31">
        <v>42597.870810185203</v>
      </c>
      <c r="D973" s="25">
        <v>23</v>
      </c>
      <c r="E973" s="25">
        <v>0</v>
      </c>
      <c r="F973" s="25">
        <v>9</v>
      </c>
      <c r="G973" s="25">
        <v>32</v>
      </c>
      <c r="H973" s="25">
        <v>114.77</v>
      </c>
      <c r="I973" s="25">
        <v>0</v>
      </c>
      <c r="J973" s="25">
        <v>73.08</v>
      </c>
      <c r="K973" s="25">
        <v>187.85</v>
      </c>
    </row>
    <row r="974" spans="1:11" ht="15" customHeight="1" x14ac:dyDescent="0.3">
      <c r="A974" s="25">
        <v>973</v>
      </c>
      <c r="B974" s="25">
        <v>1651</v>
      </c>
      <c r="C974" s="31">
        <v>42627.0889930556</v>
      </c>
      <c r="D974" s="25">
        <v>161</v>
      </c>
      <c r="E974" s="25">
        <v>206</v>
      </c>
      <c r="F974" s="25">
        <v>7</v>
      </c>
      <c r="G974" s="25">
        <v>374</v>
      </c>
      <c r="H974" s="25">
        <v>803.39</v>
      </c>
      <c r="I974" s="25">
        <v>1542.94</v>
      </c>
      <c r="J974" s="25">
        <v>56.84</v>
      </c>
      <c r="K974" s="25">
        <v>2403.17</v>
      </c>
    </row>
    <row r="975" spans="1:11" ht="15" customHeight="1" x14ac:dyDescent="0.3">
      <c r="A975" s="25">
        <v>974</v>
      </c>
      <c r="B975" s="25">
        <v>1651</v>
      </c>
      <c r="C975" s="31">
        <v>42656.034884259301</v>
      </c>
      <c r="D975" s="25">
        <v>188</v>
      </c>
      <c r="E975" s="25">
        <v>3</v>
      </c>
      <c r="F975" s="25">
        <v>14</v>
      </c>
      <c r="G975" s="25">
        <v>205</v>
      </c>
      <c r="H975" s="25">
        <v>938.12</v>
      </c>
      <c r="I975" s="25">
        <v>22.47</v>
      </c>
      <c r="J975" s="25">
        <v>113.68</v>
      </c>
      <c r="K975" s="25">
        <v>1074.27</v>
      </c>
    </row>
    <row r="976" spans="1:11" ht="15" customHeight="1" x14ac:dyDescent="0.3">
      <c r="A976" s="25">
        <v>975</v>
      </c>
      <c r="B976" s="25">
        <v>1651</v>
      </c>
      <c r="C976" s="31">
        <v>42686.122222222199</v>
      </c>
      <c r="D976" s="25">
        <v>130</v>
      </c>
      <c r="E976" s="25">
        <v>13</v>
      </c>
      <c r="F976" s="25">
        <v>10</v>
      </c>
      <c r="G976" s="25">
        <v>153</v>
      </c>
      <c r="H976" s="25">
        <v>648.70000000000005</v>
      </c>
      <c r="I976" s="25">
        <v>97.37</v>
      </c>
      <c r="J976" s="25">
        <v>81.2</v>
      </c>
      <c r="K976" s="25">
        <v>827.27</v>
      </c>
    </row>
    <row r="977" spans="1:11" ht="15" customHeight="1" x14ac:dyDescent="0.3">
      <c r="A977" s="25">
        <v>976</v>
      </c>
      <c r="B977" s="25">
        <v>1651</v>
      </c>
      <c r="C977" s="31">
        <v>42716.203900462999</v>
      </c>
      <c r="D977" s="25">
        <v>161</v>
      </c>
      <c r="E977" s="25">
        <v>0</v>
      </c>
      <c r="F977" s="25">
        <v>2</v>
      </c>
      <c r="G977" s="25">
        <v>163</v>
      </c>
      <c r="H977" s="25">
        <v>803.39</v>
      </c>
      <c r="I977" s="25">
        <v>0</v>
      </c>
      <c r="J977" s="25">
        <v>16.239999999999998</v>
      </c>
      <c r="K977" s="25">
        <v>819.63</v>
      </c>
    </row>
    <row r="978" spans="1:11" ht="15" customHeight="1" x14ac:dyDescent="0.3">
      <c r="A978" s="25">
        <v>977</v>
      </c>
      <c r="B978" s="25">
        <v>1661</v>
      </c>
      <c r="C978" s="31">
        <v>42516.150196759299</v>
      </c>
      <c r="D978" s="25">
        <v>517</v>
      </c>
      <c r="E978" s="25">
        <v>2</v>
      </c>
      <c r="F978" s="25">
        <v>96</v>
      </c>
      <c r="G978" s="25">
        <v>615</v>
      </c>
      <c r="H978" s="25">
        <v>2579.83</v>
      </c>
      <c r="I978" s="25">
        <v>14.98</v>
      </c>
      <c r="J978" s="25">
        <v>779.52</v>
      </c>
      <c r="K978" s="25">
        <v>3374.33</v>
      </c>
    </row>
    <row r="979" spans="1:11" ht="15" customHeight="1" x14ac:dyDescent="0.3">
      <c r="A979" s="25">
        <v>978</v>
      </c>
      <c r="B979" s="25">
        <v>1661</v>
      </c>
      <c r="C979" s="31">
        <v>42545.322893518503</v>
      </c>
      <c r="D979" s="25">
        <v>482</v>
      </c>
      <c r="E979" s="25">
        <v>0</v>
      </c>
      <c r="F979" s="25">
        <v>735</v>
      </c>
      <c r="G979" s="25">
        <v>1217</v>
      </c>
      <c r="H979" s="25">
        <v>2405.1799999999998</v>
      </c>
      <c r="I979" s="25">
        <v>0</v>
      </c>
      <c r="J979" s="25">
        <v>5968.2</v>
      </c>
      <c r="K979" s="25">
        <v>8373.3799999999992</v>
      </c>
    </row>
    <row r="980" spans="1:11" ht="15" customHeight="1" x14ac:dyDescent="0.3">
      <c r="A980" s="25">
        <v>979</v>
      </c>
      <c r="B980" s="25">
        <v>1661</v>
      </c>
      <c r="C980" s="31">
        <v>42574.712627314802</v>
      </c>
      <c r="D980" s="25">
        <v>500</v>
      </c>
      <c r="E980" s="25">
        <v>0</v>
      </c>
      <c r="F980" s="25">
        <v>13</v>
      </c>
      <c r="G980" s="25">
        <v>513</v>
      </c>
      <c r="H980" s="25">
        <v>2495</v>
      </c>
      <c r="I980" s="25">
        <v>0</v>
      </c>
      <c r="J980" s="25">
        <v>105.56</v>
      </c>
      <c r="K980" s="25">
        <v>2600.56</v>
      </c>
    </row>
    <row r="981" spans="1:11" ht="15" customHeight="1" x14ac:dyDescent="0.3">
      <c r="A981" s="25">
        <v>980</v>
      </c>
      <c r="B981" s="25">
        <v>1661</v>
      </c>
      <c r="C981" s="31">
        <v>42604.017812500002</v>
      </c>
      <c r="D981" s="25">
        <v>497</v>
      </c>
      <c r="E981" s="25">
        <v>0</v>
      </c>
      <c r="F981" s="25">
        <v>12</v>
      </c>
      <c r="G981" s="25">
        <v>509</v>
      </c>
      <c r="H981" s="25">
        <v>2480.0300000000002</v>
      </c>
      <c r="I981" s="25">
        <v>0</v>
      </c>
      <c r="J981" s="25">
        <v>97.44</v>
      </c>
      <c r="K981" s="25">
        <v>2577.4699999999998</v>
      </c>
    </row>
    <row r="982" spans="1:11" ht="15" customHeight="1" x14ac:dyDescent="0.3">
      <c r="A982" s="25">
        <v>981</v>
      </c>
      <c r="B982" s="25">
        <v>1661</v>
      </c>
      <c r="C982" s="31">
        <v>42634.7190162037</v>
      </c>
      <c r="D982" s="25">
        <v>487</v>
      </c>
      <c r="E982" s="25">
        <v>8</v>
      </c>
      <c r="F982" s="25">
        <v>7</v>
      </c>
      <c r="G982" s="25">
        <v>502</v>
      </c>
      <c r="H982" s="25">
        <v>2430.13</v>
      </c>
      <c r="I982" s="25">
        <v>59.92</v>
      </c>
      <c r="J982" s="25">
        <v>56.84</v>
      </c>
      <c r="K982" s="25">
        <v>2546.89</v>
      </c>
    </row>
    <row r="983" spans="1:11" ht="15" customHeight="1" x14ac:dyDescent="0.3">
      <c r="A983" s="25">
        <v>982</v>
      </c>
      <c r="B983" s="25">
        <v>1661</v>
      </c>
      <c r="C983" s="31">
        <v>42664.496296296304</v>
      </c>
      <c r="D983" s="25">
        <v>479</v>
      </c>
      <c r="E983" s="25">
        <v>8</v>
      </c>
      <c r="F983" s="25">
        <v>3</v>
      </c>
      <c r="G983" s="25">
        <v>490</v>
      </c>
      <c r="H983" s="25">
        <v>2390.21</v>
      </c>
      <c r="I983" s="25">
        <v>59.92</v>
      </c>
      <c r="J983" s="25">
        <v>24.36</v>
      </c>
      <c r="K983" s="25">
        <v>2474.4899999999998</v>
      </c>
    </row>
    <row r="984" spans="1:11" ht="15" customHeight="1" x14ac:dyDescent="0.3">
      <c r="A984" s="25">
        <v>983</v>
      </c>
      <c r="B984" s="25">
        <v>1661</v>
      </c>
      <c r="C984" s="31">
        <v>42693.954050925902</v>
      </c>
      <c r="D984" s="25">
        <v>586</v>
      </c>
      <c r="E984" s="25">
        <v>23</v>
      </c>
      <c r="F984" s="25">
        <v>0</v>
      </c>
      <c r="G984" s="25">
        <v>609</v>
      </c>
      <c r="H984" s="25">
        <v>2924.14</v>
      </c>
      <c r="I984" s="25">
        <v>172.27</v>
      </c>
      <c r="J984" s="25">
        <v>0</v>
      </c>
      <c r="K984" s="25">
        <v>3096.41</v>
      </c>
    </row>
    <row r="985" spans="1:11" ht="15" customHeight="1" x14ac:dyDescent="0.3">
      <c r="A985" s="25">
        <v>984</v>
      </c>
      <c r="B985" s="25">
        <v>1661</v>
      </c>
      <c r="C985" s="31">
        <v>42722.783067129603</v>
      </c>
      <c r="D985" s="25">
        <v>501</v>
      </c>
      <c r="E985" s="25">
        <v>0</v>
      </c>
      <c r="F985" s="25">
        <v>10</v>
      </c>
      <c r="G985" s="25">
        <v>511</v>
      </c>
      <c r="H985" s="25">
        <v>2499.9899999999998</v>
      </c>
      <c r="I985" s="25">
        <v>0</v>
      </c>
      <c r="J985" s="25">
        <v>81.2</v>
      </c>
      <c r="K985" s="25">
        <v>2581.19</v>
      </c>
    </row>
    <row r="986" spans="1:11" ht="15" customHeight="1" x14ac:dyDescent="0.3">
      <c r="A986" s="25">
        <v>985</v>
      </c>
      <c r="B986" s="25">
        <v>1671</v>
      </c>
      <c r="C986" s="31">
        <v>42550.756215277797</v>
      </c>
      <c r="D986" s="25">
        <v>149</v>
      </c>
      <c r="E986" s="25">
        <v>9</v>
      </c>
      <c r="F986" s="25">
        <v>6</v>
      </c>
      <c r="G986" s="25">
        <v>164</v>
      </c>
      <c r="H986" s="25">
        <v>743.51</v>
      </c>
      <c r="I986" s="25">
        <v>67.41</v>
      </c>
      <c r="J986" s="25">
        <v>48.72</v>
      </c>
      <c r="K986" s="25">
        <v>859.64</v>
      </c>
    </row>
    <row r="987" spans="1:11" ht="15" customHeight="1" x14ac:dyDescent="0.3">
      <c r="A987" s="25">
        <v>986</v>
      </c>
      <c r="B987" s="25">
        <v>1681</v>
      </c>
      <c r="C987" s="31">
        <v>42477.9598611111</v>
      </c>
      <c r="D987" s="25">
        <v>313</v>
      </c>
      <c r="E987" s="25">
        <v>35</v>
      </c>
      <c r="F987" s="25">
        <v>12</v>
      </c>
      <c r="G987" s="25">
        <v>360</v>
      </c>
      <c r="H987" s="25">
        <v>1561.87</v>
      </c>
      <c r="I987" s="25">
        <v>262.14999999999998</v>
      </c>
      <c r="J987" s="25">
        <v>97.44</v>
      </c>
      <c r="K987" s="25">
        <v>1921.46</v>
      </c>
    </row>
    <row r="988" spans="1:11" ht="15" customHeight="1" x14ac:dyDescent="0.3">
      <c r="A988" s="25">
        <v>987</v>
      </c>
      <c r="B988" s="25">
        <v>1681</v>
      </c>
      <c r="C988" s="31">
        <v>42506.926562499997</v>
      </c>
      <c r="D988" s="25">
        <v>294</v>
      </c>
      <c r="E988" s="25">
        <v>25</v>
      </c>
      <c r="F988" s="25">
        <v>21</v>
      </c>
      <c r="G988" s="25">
        <v>340</v>
      </c>
      <c r="H988" s="25">
        <v>1467.06</v>
      </c>
      <c r="I988" s="25">
        <v>187.25</v>
      </c>
      <c r="J988" s="25">
        <v>170.52</v>
      </c>
      <c r="K988" s="25">
        <v>1824.83</v>
      </c>
    </row>
    <row r="989" spans="1:11" ht="15" customHeight="1" x14ac:dyDescent="0.3">
      <c r="A989" s="25">
        <v>988</v>
      </c>
      <c r="B989" s="25">
        <v>1681</v>
      </c>
      <c r="C989" s="31">
        <v>42536.4520486111</v>
      </c>
      <c r="D989" s="25">
        <v>343</v>
      </c>
      <c r="E989" s="25">
        <v>350</v>
      </c>
      <c r="F989" s="25">
        <v>71</v>
      </c>
      <c r="G989" s="25">
        <v>764</v>
      </c>
      <c r="H989" s="25">
        <v>1711.57</v>
      </c>
      <c r="I989" s="25">
        <v>2621.5</v>
      </c>
      <c r="J989" s="25">
        <v>576.52</v>
      </c>
      <c r="K989" s="25">
        <v>4909.59</v>
      </c>
    </row>
    <row r="990" spans="1:11" ht="15" customHeight="1" x14ac:dyDescent="0.3">
      <c r="A990" s="25">
        <v>989</v>
      </c>
      <c r="B990" s="25">
        <v>1681</v>
      </c>
      <c r="C990" s="31">
        <v>42566.590555555602</v>
      </c>
      <c r="D990" s="25">
        <v>311</v>
      </c>
      <c r="E990" s="25">
        <v>63</v>
      </c>
      <c r="F990" s="25">
        <v>18</v>
      </c>
      <c r="G990" s="25">
        <v>392</v>
      </c>
      <c r="H990" s="25">
        <v>1551.89</v>
      </c>
      <c r="I990" s="25">
        <v>471.87</v>
      </c>
      <c r="J990" s="25">
        <v>146.16</v>
      </c>
      <c r="K990" s="25">
        <v>2169.92</v>
      </c>
    </row>
    <row r="991" spans="1:11" ht="15" customHeight="1" x14ac:dyDescent="0.3">
      <c r="A991" s="25">
        <v>990</v>
      </c>
      <c r="B991" s="25">
        <v>1681</v>
      </c>
      <c r="C991" s="31">
        <v>42595.575555555602</v>
      </c>
      <c r="D991" s="25">
        <v>284</v>
      </c>
      <c r="E991" s="25">
        <v>31</v>
      </c>
      <c r="F991" s="25">
        <v>1</v>
      </c>
      <c r="G991" s="25">
        <v>316</v>
      </c>
      <c r="H991" s="25">
        <v>1417.16</v>
      </c>
      <c r="I991" s="25">
        <v>232.19</v>
      </c>
      <c r="J991" s="25">
        <v>8.1199999999999992</v>
      </c>
      <c r="K991" s="25">
        <v>1657.47</v>
      </c>
    </row>
    <row r="992" spans="1:11" ht="15" customHeight="1" x14ac:dyDescent="0.3">
      <c r="A992" s="25">
        <v>991</v>
      </c>
      <c r="B992" s="25">
        <v>1681</v>
      </c>
      <c r="C992" s="31">
        <v>42624.363252314797</v>
      </c>
      <c r="D992" s="25">
        <v>896</v>
      </c>
      <c r="E992" s="25">
        <v>25</v>
      </c>
      <c r="F992" s="25">
        <v>183</v>
      </c>
      <c r="G992" s="25">
        <v>1104</v>
      </c>
      <c r="H992" s="25">
        <v>4471.04</v>
      </c>
      <c r="I992" s="25">
        <v>187.25</v>
      </c>
      <c r="J992" s="25">
        <v>1485.96</v>
      </c>
      <c r="K992" s="25">
        <v>6144.25</v>
      </c>
    </row>
    <row r="993" spans="1:11" ht="15" customHeight="1" x14ac:dyDescent="0.3">
      <c r="A993" s="25">
        <v>992</v>
      </c>
      <c r="B993" s="25">
        <v>1681</v>
      </c>
      <c r="C993" s="31">
        <v>42654.997048611098</v>
      </c>
      <c r="D993" s="25">
        <v>309</v>
      </c>
      <c r="E993" s="25">
        <v>24</v>
      </c>
      <c r="F993" s="25">
        <v>12</v>
      </c>
      <c r="G993" s="25">
        <v>345</v>
      </c>
      <c r="H993" s="25">
        <v>1541.91</v>
      </c>
      <c r="I993" s="25">
        <v>179.76</v>
      </c>
      <c r="J993" s="25">
        <v>97.44</v>
      </c>
      <c r="K993" s="25">
        <v>1819.11</v>
      </c>
    </row>
    <row r="994" spans="1:11" ht="15" customHeight="1" x14ac:dyDescent="0.3">
      <c r="A994" s="25">
        <v>993</v>
      </c>
      <c r="B994" s="25">
        <v>1681</v>
      </c>
      <c r="C994" s="31">
        <v>42683.263449074097</v>
      </c>
      <c r="D994" s="25">
        <v>321</v>
      </c>
      <c r="E994" s="25">
        <v>30</v>
      </c>
      <c r="F994" s="25">
        <v>13</v>
      </c>
      <c r="G994" s="25">
        <v>364</v>
      </c>
      <c r="H994" s="25">
        <v>1601.79</v>
      </c>
      <c r="I994" s="25">
        <v>224.7</v>
      </c>
      <c r="J994" s="25">
        <v>105.56</v>
      </c>
      <c r="K994" s="25">
        <v>1932.05</v>
      </c>
    </row>
    <row r="995" spans="1:11" ht="15" customHeight="1" x14ac:dyDescent="0.3">
      <c r="A995" s="25">
        <v>994</v>
      </c>
      <c r="B995" s="25">
        <v>1681</v>
      </c>
      <c r="C995" s="31">
        <v>42712.199085648201</v>
      </c>
      <c r="D995" s="25">
        <v>742</v>
      </c>
      <c r="E995" s="25">
        <v>0</v>
      </c>
      <c r="F995" s="25">
        <v>43</v>
      </c>
      <c r="G995" s="25">
        <v>785</v>
      </c>
      <c r="H995" s="25">
        <v>3702.58</v>
      </c>
      <c r="I995" s="25">
        <v>0</v>
      </c>
      <c r="J995" s="25">
        <v>349.16</v>
      </c>
      <c r="K995" s="25">
        <v>4051.74</v>
      </c>
    </row>
    <row r="996" spans="1:11" ht="15" customHeight="1" x14ac:dyDescent="0.3">
      <c r="A996" s="25">
        <v>995</v>
      </c>
      <c r="B996" s="25">
        <v>1691</v>
      </c>
      <c r="C996" s="31">
        <v>42382.500370370399</v>
      </c>
      <c r="D996" s="25">
        <v>501</v>
      </c>
      <c r="E996" s="25">
        <v>2</v>
      </c>
      <c r="F996" s="25">
        <v>18</v>
      </c>
      <c r="G996" s="25">
        <v>521</v>
      </c>
      <c r="H996" s="25">
        <v>2499.9899999999998</v>
      </c>
      <c r="I996" s="25">
        <v>14.98</v>
      </c>
      <c r="J996" s="25">
        <v>146.16</v>
      </c>
      <c r="K996" s="25">
        <v>2661.13</v>
      </c>
    </row>
    <row r="997" spans="1:11" ht="15" customHeight="1" x14ac:dyDescent="0.3">
      <c r="A997" s="25">
        <v>996</v>
      </c>
      <c r="B997" s="25">
        <v>1691</v>
      </c>
      <c r="C997" s="31">
        <v>42411.211400462998</v>
      </c>
      <c r="D997" s="25">
        <v>571</v>
      </c>
      <c r="E997" s="25">
        <v>26</v>
      </c>
      <c r="F997" s="25">
        <v>22</v>
      </c>
      <c r="G997" s="25">
        <v>619</v>
      </c>
      <c r="H997" s="25">
        <v>2849.29</v>
      </c>
      <c r="I997" s="25">
        <v>194.74</v>
      </c>
      <c r="J997" s="25">
        <v>178.64</v>
      </c>
      <c r="K997" s="25">
        <v>3222.67</v>
      </c>
    </row>
    <row r="998" spans="1:11" ht="15" customHeight="1" x14ac:dyDescent="0.3">
      <c r="A998" s="25">
        <v>997</v>
      </c>
      <c r="B998" s="25">
        <v>1691</v>
      </c>
      <c r="C998" s="31">
        <v>42440.8908912037</v>
      </c>
      <c r="D998" s="25">
        <v>503</v>
      </c>
      <c r="E998" s="25">
        <v>44</v>
      </c>
      <c r="F998" s="25">
        <v>0</v>
      </c>
      <c r="G998" s="25">
        <v>547</v>
      </c>
      <c r="H998" s="25">
        <v>2509.9699999999998</v>
      </c>
      <c r="I998" s="25">
        <v>329.56</v>
      </c>
      <c r="J998" s="25">
        <v>0</v>
      </c>
      <c r="K998" s="25">
        <v>2839.53</v>
      </c>
    </row>
    <row r="999" spans="1:11" ht="15" customHeight="1" x14ac:dyDescent="0.3">
      <c r="A999" s="25">
        <v>998</v>
      </c>
      <c r="B999" s="25">
        <v>1691</v>
      </c>
      <c r="C999" s="31">
        <v>42470.474108796298</v>
      </c>
      <c r="D999" s="25">
        <v>504</v>
      </c>
      <c r="E999" s="25">
        <v>16</v>
      </c>
      <c r="F999" s="25">
        <v>10</v>
      </c>
      <c r="G999" s="25">
        <v>530</v>
      </c>
      <c r="H999" s="25">
        <v>2514.96</v>
      </c>
      <c r="I999" s="25">
        <v>119.84</v>
      </c>
      <c r="J999" s="25">
        <v>81.2</v>
      </c>
      <c r="K999" s="25">
        <v>2716</v>
      </c>
    </row>
    <row r="1000" spans="1:11" ht="15" customHeight="1" x14ac:dyDescent="0.3">
      <c r="A1000" s="25">
        <v>999</v>
      </c>
      <c r="B1000" s="25">
        <v>1691</v>
      </c>
      <c r="C1000" s="31">
        <v>42500.399780092601</v>
      </c>
      <c r="D1000" s="25">
        <v>504</v>
      </c>
      <c r="E1000" s="25">
        <v>0</v>
      </c>
      <c r="F1000" s="25">
        <v>0</v>
      </c>
      <c r="G1000" s="25">
        <v>504</v>
      </c>
      <c r="H1000" s="25">
        <v>2514.96</v>
      </c>
      <c r="I1000" s="25">
        <v>0</v>
      </c>
      <c r="J1000" s="25">
        <v>0</v>
      </c>
      <c r="K1000" s="25">
        <v>2514.96</v>
      </c>
    </row>
    <row r="1001" spans="1:11" ht="15" customHeight="1" x14ac:dyDescent="0.3">
      <c r="A1001" s="25">
        <v>1000</v>
      </c>
      <c r="B1001" s="25">
        <v>1691</v>
      </c>
      <c r="C1001" s="31">
        <v>42530.900856481501</v>
      </c>
      <c r="D1001" s="25">
        <v>432</v>
      </c>
      <c r="E1001" s="25">
        <v>1</v>
      </c>
      <c r="F1001" s="25">
        <v>6</v>
      </c>
      <c r="G1001" s="25">
        <v>439</v>
      </c>
      <c r="H1001" s="25">
        <v>2155.6799999999998</v>
      </c>
      <c r="I1001" s="25">
        <v>7.49</v>
      </c>
      <c r="J1001" s="25">
        <v>48.72</v>
      </c>
      <c r="K1001" s="25">
        <v>2211.89</v>
      </c>
    </row>
    <row r="1002" spans="1:11" ht="15" customHeight="1" x14ac:dyDescent="0.3">
      <c r="A1002" s="25">
        <v>1001</v>
      </c>
      <c r="B1002" s="25">
        <v>1691</v>
      </c>
      <c r="C1002" s="31">
        <v>42559.865231481497</v>
      </c>
      <c r="D1002" s="25">
        <v>476</v>
      </c>
      <c r="E1002" s="25">
        <v>0</v>
      </c>
      <c r="F1002" s="25">
        <v>0</v>
      </c>
      <c r="G1002" s="25">
        <v>476</v>
      </c>
      <c r="H1002" s="25">
        <v>2375.2399999999998</v>
      </c>
      <c r="I1002" s="25">
        <v>0</v>
      </c>
      <c r="J1002" s="25">
        <v>0</v>
      </c>
      <c r="K1002" s="25">
        <v>2375.2399999999998</v>
      </c>
    </row>
    <row r="1003" spans="1:11" ht="15" customHeight="1" x14ac:dyDescent="0.3">
      <c r="A1003" s="25">
        <v>1002</v>
      </c>
      <c r="B1003" s="25">
        <v>1691</v>
      </c>
      <c r="C1003" s="31">
        <v>42588.478576388901</v>
      </c>
      <c r="D1003" s="25">
        <v>428</v>
      </c>
      <c r="E1003" s="25">
        <v>21</v>
      </c>
      <c r="F1003" s="25">
        <v>18</v>
      </c>
      <c r="G1003" s="25">
        <v>467</v>
      </c>
      <c r="H1003" s="25">
        <v>2135.7199999999998</v>
      </c>
      <c r="I1003" s="25">
        <v>157.29</v>
      </c>
      <c r="J1003" s="25">
        <v>146.16</v>
      </c>
      <c r="K1003" s="25">
        <v>2439.17</v>
      </c>
    </row>
    <row r="1004" spans="1:11" ht="15" customHeight="1" x14ac:dyDescent="0.3">
      <c r="A1004" s="25">
        <v>1003</v>
      </c>
      <c r="B1004" s="25">
        <v>1691</v>
      </c>
      <c r="C1004" s="31">
        <v>42618.254629629599</v>
      </c>
      <c r="D1004" s="25">
        <v>499</v>
      </c>
      <c r="E1004" s="25">
        <v>10</v>
      </c>
      <c r="F1004" s="25">
        <v>0</v>
      </c>
      <c r="G1004" s="25">
        <v>509</v>
      </c>
      <c r="H1004" s="25">
        <v>2490.0100000000002</v>
      </c>
      <c r="I1004" s="25">
        <v>74.900000000000006</v>
      </c>
      <c r="J1004" s="25">
        <v>0</v>
      </c>
      <c r="K1004" s="25">
        <v>2564.91</v>
      </c>
    </row>
    <row r="1005" spans="1:11" ht="15" customHeight="1" x14ac:dyDescent="0.3">
      <c r="A1005" s="25">
        <v>1004</v>
      </c>
      <c r="B1005" s="25">
        <v>1691</v>
      </c>
      <c r="C1005" s="31">
        <v>42647.023912037002</v>
      </c>
      <c r="D1005" s="25">
        <v>493</v>
      </c>
      <c r="E1005" s="25">
        <v>11</v>
      </c>
      <c r="F1005" s="25">
        <v>9</v>
      </c>
      <c r="G1005" s="25">
        <v>513</v>
      </c>
      <c r="H1005" s="25">
        <v>2460.0700000000002</v>
      </c>
      <c r="I1005" s="25">
        <v>82.39</v>
      </c>
      <c r="J1005" s="25">
        <v>73.08</v>
      </c>
      <c r="K1005" s="25">
        <v>2615.54</v>
      </c>
    </row>
    <row r="1006" spans="1:11" ht="15" customHeight="1" x14ac:dyDescent="0.3">
      <c r="A1006" s="25">
        <v>1005</v>
      </c>
      <c r="B1006" s="25">
        <v>1691</v>
      </c>
      <c r="C1006" s="31">
        <v>42677.883854166699</v>
      </c>
      <c r="D1006" s="25">
        <v>494</v>
      </c>
      <c r="E1006" s="25">
        <v>0</v>
      </c>
      <c r="F1006" s="25">
        <v>0</v>
      </c>
      <c r="G1006" s="25">
        <v>494</v>
      </c>
      <c r="H1006" s="25">
        <v>2465.06</v>
      </c>
      <c r="I1006" s="25">
        <v>0</v>
      </c>
      <c r="J1006" s="25">
        <v>0</v>
      </c>
      <c r="K1006" s="25">
        <v>2465.06</v>
      </c>
    </row>
    <row r="1007" spans="1:11" ht="15" customHeight="1" x14ac:dyDescent="0.3">
      <c r="A1007" s="25">
        <v>1006</v>
      </c>
      <c r="B1007" s="25">
        <v>1691</v>
      </c>
      <c r="C1007" s="31">
        <v>42706.740289351903</v>
      </c>
      <c r="D1007" s="25">
        <v>509</v>
      </c>
      <c r="E1007" s="25">
        <v>0</v>
      </c>
      <c r="F1007" s="25">
        <v>14</v>
      </c>
      <c r="G1007" s="25">
        <v>523</v>
      </c>
      <c r="H1007" s="25">
        <v>2539.91</v>
      </c>
      <c r="I1007" s="25">
        <v>0</v>
      </c>
      <c r="J1007" s="25">
        <v>113.68</v>
      </c>
      <c r="K1007" s="25">
        <v>2653.59</v>
      </c>
    </row>
    <row r="1008" spans="1:11" ht="15" customHeight="1" x14ac:dyDescent="0.3">
      <c r="A1008" s="25">
        <v>1007</v>
      </c>
      <c r="B1008" s="25">
        <v>1691</v>
      </c>
      <c r="C1008" s="31">
        <v>42735.2952546296</v>
      </c>
      <c r="D1008" s="25">
        <v>0</v>
      </c>
      <c r="E1008" s="25">
        <v>3</v>
      </c>
      <c r="F1008" s="25">
        <v>24</v>
      </c>
      <c r="G1008" s="25">
        <v>27</v>
      </c>
      <c r="H1008" s="25">
        <v>0</v>
      </c>
      <c r="I1008" s="25">
        <v>22.47</v>
      </c>
      <c r="J1008" s="25">
        <v>194.88</v>
      </c>
      <c r="K1008" s="25">
        <v>217.35</v>
      </c>
    </row>
    <row r="1009" spans="1:11" ht="15" customHeight="1" x14ac:dyDescent="0.3">
      <c r="A1009" s="25">
        <v>1008</v>
      </c>
      <c r="B1009" s="25">
        <v>1701</v>
      </c>
      <c r="C1009" s="31">
        <v>41620.199629629598</v>
      </c>
      <c r="D1009" s="25">
        <v>148</v>
      </c>
      <c r="E1009" s="25">
        <v>7</v>
      </c>
      <c r="F1009" s="25">
        <v>134</v>
      </c>
      <c r="G1009" s="25">
        <v>289</v>
      </c>
      <c r="H1009" s="25">
        <v>738.52</v>
      </c>
      <c r="I1009" s="25">
        <v>52.43</v>
      </c>
      <c r="J1009" s="25">
        <v>1088.08</v>
      </c>
      <c r="K1009" s="25">
        <v>1879.03</v>
      </c>
    </row>
    <row r="1010" spans="1:11" ht="15" customHeight="1" x14ac:dyDescent="0.3">
      <c r="A1010" s="25">
        <v>1009</v>
      </c>
      <c r="B1010" s="25">
        <v>1701</v>
      </c>
      <c r="C1010" s="31">
        <v>41650.467789351896</v>
      </c>
      <c r="D1010" s="25">
        <v>145</v>
      </c>
      <c r="E1010" s="25">
        <v>0</v>
      </c>
      <c r="F1010" s="25">
        <v>0</v>
      </c>
      <c r="G1010" s="25">
        <v>145</v>
      </c>
      <c r="H1010" s="25">
        <v>723.55</v>
      </c>
      <c r="I1010" s="25">
        <v>0</v>
      </c>
      <c r="J1010" s="25">
        <v>0</v>
      </c>
      <c r="K1010" s="25">
        <v>723.55</v>
      </c>
    </row>
    <row r="1011" spans="1:11" ht="15" customHeight="1" x14ac:dyDescent="0.3">
      <c r="A1011" s="25">
        <v>1010</v>
      </c>
      <c r="B1011" s="25">
        <v>1701</v>
      </c>
      <c r="C1011" s="31">
        <v>41710.939085648199</v>
      </c>
      <c r="D1011" s="25">
        <v>0</v>
      </c>
      <c r="E1011" s="25">
        <v>9</v>
      </c>
      <c r="F1011" s="25">
        <v>14</v>
      </c>
      <c r="G1011" s="25">
        <v>23</v>
      </c>
      <c r="H1011" s="25">
        <v>0</v>
      </c>
      <c r="I1011" s="25">
        <v>67.41</v>
      </c>
      <c r="J1011" s="25">
        <v>113.68</v>
      </c>
      <c r="K1011" s="25">
        <v>181.09</v>
      </c>
    </row>
    <row r="1012" spans="1:11" ht="15" customHeight="1" x14ac:dyDescent="0.3">
      <c r="A1012" s="25">
        <v>1011</v>
      </c>
      <c r="B1012" s="25">
        <v>1701</v>
      </c>
      <c r="C1012" s="31">
        <v>41739.040798611102</v>
      </c>
      <c r="D1012" s="25">
        <v>127</v>
      </c>
      <c r="E1012" s="25">
        <v>3</v>
      </c>
      <c r="F1012" s="25">
        <v>23</v>
      </c>
      <c r="G1012" s="25">
        <v>153</v>
      </c>
      <c r="H1012" s="25">
        <v>633.73</v>
      </c>
      <c r="I1012" s="25">
        <v>22.47</v>
      </c>
      <c r="J1012" s="25">
        <v>186.76</v>
      </c>
      <c r="K1012" s="25">
        <v>842.96</v>
      </c>
    </row>
    <row r="1013" spans="1:11" ht="15" customHeight="1" x14ac:dyDescent="0.3">
      <c r="A1013" s="25">
        <v>1012</v>
      </c>
      <c r="B1013" s="25">
        <v>1701</v>
      </c>
      <c r="C1013" s="31">
        <v>41768.7160532407</v>
      </c>
      <c r="D1013" s="25">
        <v>166</v>
      </c>
      <c r="E1013" s="25">
        <v>42</v>
      </c>
      <c r="F1013" s="25">
        <v>10</v>
      </c>
      <c r="G1013" s="25">
        <v>218</v>
      </c>
      <c r="H1013" s="25">
        <v>828.34</v>
      </c>
      <c r="I1013" s="25">
        <v>314.58</v>
      </c>
      <c r="J1013" s="25">
        <v>81.2</v>
      </c>
      <c r="K1013" s="25">
        <v>1224.1199999999999</v>
      </c>
    </row>
    <row r="1014" spans="1:11" ht="15" customHeight="1" x14ac:dyDescent="0.3">
      <c r="A1014" s="25">
        <v>1013</v>
      </c>
      <c r="B1014" s="25">
        <v>1701</v>
      </c>
      <c r="C1014" s="31">
        <v>41798.817870370403</v>
      </c>
      <c r="D1014" s="25">
        <v>144</v>
      </c>
      <c r="E1014" s="25">
        <v>8</v>
      </c>
      <c r="F1014" s="25">
        <v>0</v>
      </c>
      <c r="G1014" s="25">
        <v>152</v>
      </c>
      <c r="H1014" s="25">
        <v>718.56</v>
      </c>
      <c r="I1014" s="25">
        <v>59.92</v>
      </c>
      <c r="J1014" s="25">
        <v>0</v>
      </c>
      <c r="K1014" s="25">
        <v>778.48</v>
      </c>
    </row>
    <row r="1015" spans="1:11" ht="15" customHeight="1" x14ac:dyDescent="0.3">
      <c r="A1015" s="25">
        <v>1014</v>
      </c>
      <c r="B1015" s="25">
        <v>1701</v>
      </c>
      <c r="C1015" s="31">
        <v>41827.467337962997</v>
      </c>
      <c r="D1015" s="25">
        <v>147</v>
      </c>
      <c r="E1015" s="25">
        <v>0</v>
      </c>
      <c r="F1015" s="25">
        <v>0</v>
      </c>
      <c r="G1015" s="25">
        <v>147</v>
      </c>
      <c r="H1015" s="25">
        <v>733.53</v>
      </c>
      <c r="I1015" s="25">
        <v>0</v>
      </c>
      <c r="J1015" s="25">
        <v>0</v>
      </c>
      <c r="K1015" s="25">
        <v>733.53</v>
      </c>
    </row>
    <row r="1016" spans="1:11" ht="15" customHeight="1" x14ac:dyDescent="0.3">
      <c r="A1016" s="25">
        <v>1015</v>
      </c>
      <c r="B1016" s="25">
        <v>1701</v>
      </c>
      <c r="C1016" s="31">
        <v>41856.9406481482</v>
      </c>
      <c r="D1016" s="25">
        <v>100</v>
      </c>
      <c r="E1016" s="25">
        <v>0</v>
      </c>
      <c r="F1016" s="25">
        <v>10</v>
      </c>
      <c r="G1016" s="25">
        <v>110</v>
      </c>
      <c r="H1016" s="25">
        <v>499</v>
      </c>
      <c r="I1016" s="25">
        <v>0</v>
      </c>
      <c r="J1016" s="25">
        <v>81.2</v>
      </c>
      <c r="K1016" s="25">
        <v>580.20000000000005</v>
      </c>
    </row>
    <row r="1017" spans="1:11" ht="15" customHeight="1" x14ac:dyDescent="0.3">
      <c r="A1017" s="25">
        <v>1016</v>
      </c>
      <c r="B1017" s="25">
        <v>1701</v>
      </c>
      <c r="C1017" s="31">
        <v>41887.0187268519</v>
      </c>
      <c r="D1017" s="25">
        <v>122</v>
      </c>
      <c r="E1017" s="25">
        <v>4</v>
      </c>
      <c r="F1017" s="25">
        <v>0</v>
      </c>
      <c r="G1017" s="25">
        <v>126</v>
      </c>
      <c r="H1017" s="25">
        <v>608.78</v>
      </c>
      <c r="I1017" s="25">
        <v>29.96</v>
      </c>
      <c r="J1017" s="25">
        <v>0</v>
      </c>
      <c r="K1017" s="25">
        <v>638.74</v>
      </c>
    </row>
    <row r="1018" spans="1:11" ht="15" customHeight="1" x14ac:dyDescent="0.3">
      <c r="A1018" s="25">
        <v>1017</v>
      </c>
      <c r="B1018" s="25">
        <v>1701</v>
      </c>
      <c r="C1018" s="31">
        <v>41916.405428240701</v>
      </c>
      <c r="D1018" s="25">
        <v>225</v>
      </c>
      <c r="E1018" s="25">
        <v>0</v>
      </c>
      <c r="F1018" s="25">
        <v>8</v>
      </c>
      <c r="G1018" s="25">
        <v>233</v>
      </c>
      <c r="H1018" s="25">
        <v>1122.75</v>
      </c>
      <c r="I1018" s="25">
        <v>0</v>
      </c>
      <c r="J1018" s="25">
        <v>64.959999999999994</v>
      </c>
      <c r="K1018" s="25">
        <v>1187.71</v>
      </c>
    </row>
    <row r="1019" spans="1:11" ht="15" customHeight="1" x14ac:dyDescent="0.3">
      <c r="A1019" s="25">
        <v>1018</v>
      </c>
      <c r="B1019" s="25">
        <v>1701</v>
      </c>
      <c r="C1019" s="31">
        <v>41946.857164351903</v>
      </c>
      <c r="D1019" s="25">
        <v>142</v>
      </c>
      <c r="E1019" s="25">
        <v>9</v>
      </c>
      <c r="F1019" s="25">
        <v>17</v>
      </c>
      <c r="G1019" s="25">
        <v>168</v>
      </c>
      <c r="H1019" s="25">
        <v>708.58</v>
      </c>
      <c r="I1019" s="25">
        <v>67.41</v>
      </c>
      <c r="J1019" s="25">
        <v>138.04</v>
      </c>
      <c r="K1019" s="25">
        <v>914.03</v>
      </c>
    </row>
    <row r="1020" spans="1:11" ht="15" customHeight="1" x14ac:dyDescent="0.3">
      <c r="A1020" s="25">
        <v>1019</v>
      </c>
      <c r="B1020" s="25">
        <v>1701</v>
      </c>
      <c r="C1020" s="31">
        <v>41975.683194444398</v>
      </c>
      <c r="D1020" s="25">
        <v>149</v>
      </c>
      <c r="E1020" s="25">
        <v>24</v>
      </c>
      <c r="F1020" s="25">
        <v>0</v>
      </c>
      <c r="G1020" s="25">
        <v>173</v>
      </c>
      <c r="H1020" s="25">
        <v>743.51</v>
      </c>
      <c r="I1020" s="25">
        <v>179.76</v>
      </c>
      <c r="J1020" s="25">
        <v>0</v>
      </c>
      <c r="K1020" s="25">
        <v>923.27</v>
      </c>
    </row>
    <row r="1021" spans="1:11" ht="15" customHeight="1" x14ac:dyDescent="0.3">
      <c r="A1021" s="25">
        <v>1020</v>
      </c>
      <c r="B1021" s="25">
        <v>1701</v>
      </c>
      <c r="C1021" s="31">
        <v>42004.289039351897</v>
      </c>
      <c r="D1021" s="25">
        <v>135</v>
      </c>
      <c r="E1021" s="25">
        <v>3</v>
      </c>
      <c r="F1021" s="25">
        <v>16</v>
      </c>
      <c r="G1021" s="25">
        <v>154</v>
      </c>
      <c r="H1021" s="25">
        <v>673.65</v>
      </c>
      <c r="I1021" s="25">
        <v>22.47</v>
      </c>
      <c r="J1021" s="25">
        <v>129.91999999999999</v>
      </c>
      <c r="K1021" s="25">
        <v>826.04</v>
      </c>
    </row>
    <row r="1022" spans="1:11" ht="15" customHeight="1" x14ac:dyDescent="0.3">
      <c r="A1022" s="25">
        <v>1021</v>
      </c>
      <c r="B1022" s="25">
        <v>1701</v>
      </c>
      <c r="C1022" s="31">
        <v>42033.9409606482</v>
      </c>
      <c r="D1022" s="25">
        <v>157</v>
      </c>
      <c r="E1022" s="25">
        <v>39</v>
      </c>
      <c r="F1022" s="25">
        <v>13</v>
      </c>
      <c r="G1022" s="25">
        <v>209</v>
      </c>
      <c r="H1022" s="25">
        <v>783.43</v>
      </c>
      <c r="I1022" s="25">
        <v>292.11</v>
      </c>
      <c r="J1022" s="25">
        <v>105.56</v>
      </c>
      <c r="K1022" s="25">
        <v>1181.0999999999999</v>
      </c>
    </row>
    <row r="1023" spans="1:11" ht="15" customHeight="1" x14ac:dyDescent="0.3">
      <c r="A1023" s="25">
        <v>1022</v>
      </c>
      <c r="B1023" s="25">
        <v>1701</v>
      </c>
      <c r="C1023" s="31">
        <v>42063.254305555602</v>
      </c>
      <c r="D1023" s="25">
        <v>147</v>
      </c>
      <c r="E1023" s="25">
        <v>5</v>
      </c>
      <c r="F1023" s="25">
        <v>13</v>
      </c>
      <c r="G1023" s="25">
        <v>165</v>
      </c>
      <c r="H1023" s="25">
        <v>733.53</v>
      </c>
      <c r="I1023" s="25">
        <v>37.450000000000003</v>
      </c>
      <c r="J1023" s="25">
        <v>105.56</v>
      </c>
      <c r="K1023" s="25">
        <v>876.54</v>
      </c>
    </row>
    <row r="1024" spans="1:11" ht="15" customHeight="1" x14ac:dyDescent="0.3">
      <c r="A1024" s="25">
        <v>1023</v>
      </c>
      <c r="B1024" s="25">
        <v>1701</v>
      </c>
      <c r="C1024" s="31">
        <v>42093.522638888899</v>
      </c>
      <c r="D1024" s="25">
        <v>157</v>
      </c>
      <c r="E1024" s="25">
        <v>2</v>
      </c>
      <c r="F1024" s="25">
        <v>54</v>
      </c>
      <c r="G1024" s="25">
        <v>213</v>
      </c>
      <c r="H1024" s="25">
        <v>783.43</v>
      </c>
      <c r="I1024" s="25">
        <v>14.98</v>
      </c>
      <c r="J1024" s="25">
        <v>438.48</v>
      </c>
      <c r="K1024" s="25">
        <v>1236.8900000000001</v>
      </c>
    </row>
    <row r="1025" spans="1:11" ht="15" customHeight="1" x14ac:dyDescent="0.3">
      <c r="A1025" s="25">
        <v>1024</v>
      </c>
      <c r="B1025" s="25">
        <v>1701</v>
      </c>
      <c r="C1025" s="31">
        <v>42122.928715277798</v>
      </c>
      <c r="D1025" s="25">
        <v>166</v>
      </c>
      <c r="E1025" s="25">
        <v>29</v>
      </c>
      <c r="F1025" s="25">
        <v>0</v>
      </c>
      <c r="G1025" s="25">
        <v>195</v>
      </c>
      <c r="H1025" s="25">
        <v>828.34</v>
      </c>
      <c r="I1025" s="25">
        <v>217.21</v>
      </c>
      <c r="J1025" s="25">
        <v>0</v>
      </c>
      <c r="K1025" s="25">
        <v>1045.55</v>
      </c>
    </row>
    <row r="1026" spans="1:11" ht="15" customHeight="1" x14ac:dyDescent="0.3">
      <c r="A1026" s="25">
        <v>1025</v>
      </c>
      <c r="B1026" s="25">
        <v>1701</v>
      </c>
      <c r="C1026" s="31">
        <v>42151.070254629602</v>
      </c>
      <c r="D1026" s="25">
        <v>162</v>
      </c>
      <c r="E1026" s="25">
        <v>0</v>
      </c>
      <c r="F1026" s="25">
        <v>1</v>
      </c>
      <c r="G1026" s="25">
        <v>163</v>
      </c>
      <c r="H1026" s="25">
        <v>808.38</v>
      </c>
      <c r="I1026" s="25">
        <v>0</v>
      </c>
      <c r="J1026" s="25">
        <v>8.1199999999999992</v>
      </c>
      <c r="K1026" s="25">
        <v>816.5</v>
      </c>
    </row>
    <row r="1027" spans="1:11" ht="15" customHeight="1" x14ac:dyDescent="0.3">
      <c r="A1027" s="25">
        <v>1026</v>
      </c>
      <c r="B1027" s="25">
        <v>1701</v>
      </c>
      <c r="C1027" s="31">
        <v>42181.932175925896</v>
      </c>
      <c r="D1027" s="25">
        <v>172</v>
      </c>
      <c r="E1027" s="25">
        <v>28</v>
      </c>
      <c r="F1027" s="25">
        <v>38</v>
      </c>
      <c r="G1027" s="25">
        <v>238</v>
      </c>
      <c r="H1027" s="25">
        <v>858.28</v>
      </c>
      <c r="I1027" s="25">
        <v>209.72</v>
      </c>
      <c r="J1027" s="25">
        <v>308.56</v>
      </c>
      <c r="K1027" s="25">
        <v>1376.56</v>
      </c>
    </row>
    <row r="1028" spans="1:11" ht="15" customHeight="1" x14ac:dyDescent="0.3">
      <c r="A1028" s="25">
        <v>1027</v>
      </c>
      <c r="B1028" s="25">
        <v>1701</v>
      </c>
      <c r="C1028" s="31">
        <v>42211.348078703697</v>
      </c>
      <c r="D1028" s="25">
        <v>147</v>
      </c>
      <c r="E1028" s="25">
        <v>7</v>
      </c>
      <c r="F1028" s="25">
        <v>0</v>
      </c>
      <c r="G1028" s="25">
        <v>154</v>
      </c>
      <c r="H1028" s="25">
        <v>733.53</v>
      </c>
      <c r="I1028" s="25">
        <v>52.43</v>
      </c>
      <c r="J1028" s="25">
        <v>0</v>
      </c>
      <c r="K1028" s="25">
        <v>785.96</v>
      </c>
    </row>
    <row r="1029" spans="1:11" ht="15" customHeight="1" x14ac:dyDescent="0.3">
      <c r="A1029" s="25">
        <v>1028</v>
      </c>
      <c r="B1029" s="25">
        <v>1701</v>
      </c>
      <c r="C1029" s="31">
        <v>42241.197870370401</v>
      </c>
      <c r="D1029" s="25">
        <v>85</v>
      </c>
      <c r="E1029" s="25">
        <v>19</v>
      </c>
      <c r="F1029" s="25">
        <v>5</v>
      </c>
      <c r="G1029" s="25">
        <v>109</v>
      </c>
      <c r="H1029" s="25">
        <v>424.15</v>
      </c>
      <c r="I1029" s="25">
        <v>142.31</v>
      </c>
      <c r="J1029" s="25">
        <v>40.6</v>
      </c>
      <c r="K1029" s="25">
        <v>607.05999999999995</v>
      </c>
    </row>
    <row r="1030" spans="1:11" ht="15" customHeight="1" x14ac:dyDescent="0.3">
      <c r="A1030" s="25">
        <v>1029</v>
      </c>
      <c r="B1030" s="25">
        <v>1701</v>
      </c>
      <c r="C1030" s="31">
        <v>42271.877060185201</v>
      </c>
      <c r="D1030" s="25">
        <v>166</v>
      </c>
      <c r="E1030" s="25">
        <v>18</v>
      </c>
      <c r="F1030" s="25">
        <v>10</v>
      </c>
      <c r="G1030" s="25">
        <v>194</v>
      </c>
      <c r="H1030" s="25">
        <v>828.34</v>
      </c>
      <c r="I1030" s="25">
        <v>134.82</v>
      </c>
      <c r="J1030" s="25">
        <v>81.2</v>
      </c>
      <c r="K1030" s="25">
        <v>1044.3599999999999</v>
      </c>
    </row>
    <row r="1031" spans="1:11" ht="15" customHeight="1" x14ac:dyDescent="0.3">
      <c r="A1031" s="25">
        <v>1030</v>
      </c>
      <c r="B1031" s="25">
        <v>1701</v>
      </c>
      <c r="C1031" s="31">
        <v>42300.831423611096</v>
      </c>
      <c r="D1031" s="25">
        <v>109</v>
      </c>
      <c r="E1031" s="25">
        <v>0</v>
      </c>
      <c r="F1031" s="25">
        <v>37</v>
      </c>
      <c r="G1031" s="25">
        <v>146</v>
      </c>
      <c r="H1031" s="25">
        <v>543.91</v>
      </c>
      <c r="I1031" s="25">
        <v>0</v>
      </c>
      <c r="J1031" s="25">
        <v>300.44</v>
      </c>
      <c r="K1031" s="25">
        <v>844.35</v>
      </c>
    </row>
    <row r="1032" spans="1:11" ht="15" customHeight="1" x14ac:dyDescent="0.3">
      <c r="A1032" s="25">
        <v>1031</v>
      </c>
      <c r="B1032" s="25">
        <v>1701</v>
      </c>
      <c r="C1032" s="31">
        <v>42390.854872685202</v>
      </c>
      <c r="D1032" s="25">
        <v>158</v>
      </c>
      <c r="E1032" s="25">
        <v>27</v>
      </c>
      <c r="F1032" s="25">
        <v>17</v>
      </c>
      <c r="G1032" s="25">
        <v>202</v>
      </c>
      <c r="H1032" s="25">
        <v>788.42</v>
      </c>
      <c r="I1032" s="25">
        <v>202.23</v>
      </c>
      <c r="J1032" s="25">
        <v>138.04</v>
      </c>
      <c r="K1032" s="25">
        <v>1128.69</v>
      </c>
    </row>
    <row r="1033" spans="1:11" ht="15" customHeight="1" x14ac:dyDescent="0.3">
      <c r="A1033" s="25">
        <v>1032</v>
      </c>
      <c r="B1033" s="25">
        <v>1701</v>
      </c>
      <c r="C1033" s="31">
        <v>42419.966921296298</v>
      </c>
      <c r="D1033" s="25">
        <v>116</v>
      </c>
      <c r="E1033" s="25">
        <v>5</v>
      </c>
      <c r="F1033" s="25">
        <v>0</v>
      </c>
      <c r="G1033" s="25">
        <v>121</v>
      </c>
      <c r="H1033" s="25">
        <v>578.84</v>
      </c>
      <c r="I1033" s="25">
        <v>37.450000000000003</v>
      </c>
      <c r="J1033" s="25">
        <v>0</v>
      </c>
      <c r="K1033" s="25">
        <v>616.29</v>
      </c>
    </row>
    <row r="1034" spans="1:11" ht="15" customHeight="1" x14ac:dyDescent="0.3">
      <c r="A1034" s="25">
        <v>1033</v>
      </c>
      <c r="B1034" s="25">
        <v>1701</v>
      </c>
      <c r="C1034" s="31">
        <v>42448.913888888899</v>
      </c>
      <c r="D1034" s="25">
        <v>149</v>
      </c>
      <c r="E1034" s="25">
        <v>2</v>
      </c>
      <c r="F1034" s="25">
        <v>10</v>
      </c>
      <c r="G1034" s="25">
        <v>161</v>
      </c>
      <c r="H1034" s="25">
        <v>743.51</v>
      </c>
      <c r="I1034" s="25">
        <v>14.98</v>
      </c>
      <c r="J1034" s="25">
        <v>81.2</v>
      </c>
      <c r="K1034" s="25">
        <v>839.69</v>
      </c>
    </row>
    <row r="1035" spans="1:11" ht="15" customHeight="1" x14ac:dyDescent="0.3">
      <c r="A1035" s="25">
        <v>1034</v>
      </c>
      <c r="B1035" s="25">
        <v>1701</v>
      </c>
      <c r="C1035" s="31">
        <v>42478.683414351901</v>
      </c>
      <c r="D1035" s="25">
        <v>147</v>
      </c>
      <c r="E1035" s="25">
        <v>9</v>
      </c>
      <c r="F1035" s="25">
        <v>0</v>
      </c>
      <c r="G1035" s="25">
        <v>156</v>
      </c>
      <c r="H1035" s="25">
        <v>733.53</v>
      </c>
      <c r="I1035" s="25">
        <v>67.41</v>
      </c>
      <c r="J1035" s="25">
        <v>0</v>
      </c>
      <c r="K1035" s="25">
        <v>800.94</v>
      </c>
    </row>
    <row r="1036" spans="1:11" ht="15" customHeight="1" x14ac:dyDescent="0.3">
      <c r="A1036" s="25">
        <v>1035</v>
      </c>
      <c r="B1036" s="25">
        <v>1701</v>
      </c>
      <c r="C1036" s="31">
        <v>42508.882800925901</v>
      </c>
      <c r="D1036" s="25">
        <v>0</v>
      </c>
      <c r="E1036" s="25">
        <v>15</v>
      </c>
      <c r="F1036" s="25">
        <v>5</v>
      </c>
      <c r="G1036" s="25">
        <v>20</v>
      </c>
      <c r="H1036" s="25">
        <v>0</v>
      </c>
      <c r="I1036" s="25">
        <v>112.35</v>
      </c>
      <c r="J1036" s="25">
        <v>40.6</v>
      </c>
      <c r="K1036" s="25">
        <v>152.94999999999999</v>
      </c>
    </row>
    <row r="1037" spans="1:11" ht="15" customHeight="1" x14ac:dyDescent="0.3">
      <c r="A1037" s="25">
        <v>1036</v>
      </c>
      <c r="B1037" s="25">
        <v>1701</v>
      </c>
      <c r="C1037" s="31">
        <v>42566.556238425903</v>
      </c>
      <c r="D1037" s="25">
        <v>162</v>
      </c>
      <c r="E1037" s="25">
        <v>114</v>
      </c>
      <c r="F1037" s="25">
        <v>3</v>
      </c>
      <c r="G1037" s="25">
        <v>279</v>
      </c>
      <c r="H1037" s="25">
        <v>808.38</v>
      </c>
      <c r="I1037" s="25">
        <v>853.86</v>
      </c>
      <c r="J1037" s="25">
        <v>24.36</v>
      </c>
      <c r="K1037" s="25">
        <v>1686.6</v>
      </c>
    </row>
    <row r="1038" spans="1:11" ht="15" customHeight="1" x14ac:dyDescent="0.3">
      <c r="A1038" s="25">
        <v>1037</v>
      </c>
      <c r="B1038" s="25">
        <v>1701</v>
      </c>
      <c r="C1038" s="31">
        <v>42596.511712963002</v>
      </c>
      <c r="D1038" s="25">
        <v>140</v>
      </c>
      <c r="E1038" s="25">
        <v>0</v>
      </c>
      <c r="F1038" s="25">
        <v>18</v>
      </c>
      <c r="G1038" s="25">
        <v>158</v>
      </c>
      <c r="H1038" s="25">
        <v>698.6</v>
      </c>
      <c r="I1038" s="25">
        <v>0</v>
      </c>
      <c r="J1038" s="25">
        <v>146.16</v>
      </c>
      <c r="K1038" s="25">
        <v>844.76</v>
      </c>
    </row>
    <row r="1039" spans="1:11" ht="15" customHeight="1" x14ac:dyDescent="0.3">
      <c r="A1039" s="25">
        <v>1038</v>
      </c>
      <c r="B1039" s="25">
        <v>1701</v>
      </c>
      <c r="C1039" s="31">
        <v>42625.310173611098</v>
      </c>
      <c r="D1039" s="25">
        <v>151</v>
      </c>
      <c r="E1039" s="25">
        <v>0</v>
      </c>
      <c r="F1039" s="25">
        <v>9</v>
      </c>
      <c r="G1039" s="25">
        <v>160</v>
      </c>
      <c r="H1039" s="25">
        <v>753.49</v>
      </c>
      <c r="I1039" s="25">
        <v>0</v>
      </c>
      <c r="J1039" s="25">
        <v>73.08</v>
      </c>
      <c r="K1039" s="25">
        <v>826.57</v>
      </c>
    </row>
    <row r="1040" spans="1:11" ht="15" customHeight="1" x14ac:dyDescent="0.3">
      <c r="A1040" s="25">
        <v>1039</v>
      </c>
      <c r="B1040" s="25">
        <v>1701</v>
      </c>
      <c r="C1040" s="31">
        <v>42655.718113425901</v>
      </c>
      <c r="D1040" s="25">
        <v>151</v>
      </c>
      <c r="E1040" s="25">
        <v>41</v>
      </c>
      <c r="F1040" s="25">
        <v>10</v>
      </c>
      <c r="G1040" s="25">
        <v>202</v>
      </c>
      <c r="H1040" s="25">
        <v>753.49</v>
      </c>
      <c r="I1040" s="25">
        <v>307.08999999999997</v>
      </c>
      <c r="J1040" s="25">
        <v>81.2</v>
      </c>
      <c r="K1040" s="25">
        <v>1141.78</v>
      </c>
    </row>
    <row r="1041" spans="1:11" ht="15" customHeight="1" x14ac:dyDescent="0.3">
      <c r="A1041" s="25">
        <v>1040</v>
      </c>
      <c r="B1041" s="25">
        <v>1701</v>
      </c>
      <c r="C1041" s="31">
        <v>42684.185439814799</v>
      </c>
      <c r="D1041" s="25">
        <v>143</v>
      </c>
      <c r="E1041" s="25">
        <v>18</v>
      </c>
      <c r="F1041" s="25">
        <v>17</v>
      </c>
      <c r="G1041" s="25">
        <v>178</v>
      </c>
      <c r="H1041" s="25">
        <v>713.57</v>
      </c>
      <c r="I1041" s="25">
        <v>134.82</v>
      </c>
      <c r="J1041" s="25">
        <v>138.04</v>
      </c>
      <c r="K1041" s="25">
        <v>986.43</v>
      </c>
    </row>
    <row r="1042" spans="1:11" ht="15" customHeight="1" x14ac:dyDescent="0.3">
      <c r="A1042" s="25">
        <v>1041</v>
      </c>
      <c r="B1042" s="25">
        <v>1701</v>
      </c>
      <c r="C1042" s="31">
        <v>42713.952696759297</v>
      </c>
      <c r="D1042" s="25">
        <v>153</v>
      </c>
      <c r="E1042" s="25">
        <v>161</v>
      </c>
      <c r="F1042" s="25">
        <v>0</v>
      </c>
      <c r="G1042" s="25">
        <v>314</v>
      </c>
      <c r="H1042" s="25">
        <v>763.47</v>
      </c>
      <c r="I1042" s="25">
        <v>1205.8900000000001</v>
      </c>
      <c r="J1042" s="25">
        <v>0</v>
      </c>
      <c r="K1042" s="25">
        <v>1969.36</v>
      </c>
    </row>
    <row r="1043" spans="1:11" ht="15" customHeight="1" x14ac:dyDescent="0.3">
      <c r="A1043" s="25">
        <v>1042</v>
      </c>
      <c r="B1043" s="25">
        <v>1711</v>
      </c>
      <c r="C1043" s="31">
        <v>42195.2035763889</v>
      </c>
      <c r="D1043" s="25">
        <v>507</v>
      </c>
      <c r="E1043" s="25">
        <v>16</v>
      </c>
      <c r="F1043" s="25">
        <v>14</v>
      </c>
      <c r="G1043" s="25">
        <v>537</v>
      </c>
      <c r="H1043" s="25">
        <v>2529.9299999999998</v>
      </c>
      <c r="I1043" s="25">
        <v>119.84</v>
      </c>
      <c r="J1043" s="25">
        <v>113.68</v>
      </c>
      <c r="K1043" s="25">
        <v>2763.45</v>
      </c>
    </row>
    <row r="1044" spans="1:11" ht="15" customHeight="1" x14ac:dyDescent="0.3">
      <c r="A1044" s="25">
        <v>1043</v>
      </c>
      <c r="B1044" s="25">
        <v>1711</v>
      </c>
      <c r="C1044" s="31">
        <v>42224.106689814798</v>
      </c>
      <c r="D1044" s="25">
        <v>532</v>
      </c>
      <c r="E1044" s="25">
        <v>5</v>
      </c>
      <c r="F1044" s="25">
        <v>76</v>
      </c>
      <c r="G1044" s="25">
        <v>613</v>
      </c>
      <c r="H1044" s="25">
        <v>2654.68</v>
      </c>
      <c r="I1044" s="25">
        <v>37.450000000000003</v>
      </c>
      <c r="J1044" s="25">
        <v>617.12</v>
      </c>
      <c r="K1044" s="25">
        <v>3309.25</v>
      </c>
    </row>
    <row r="1045" spans="1:11" ht="15" customHeight="1" x14ac:dyDescent="0.3">
      <c r="A1045" s="25">
        <v>1044</v>
      </c>
      <c r="B1045" s="25">
        <v>1711</v>
      </c>
      <c r="C1045" s="31">
        <v>42253.087905092601</v>
      </c>
      <c r="D1045" s="25">
        <v>485</v>
      </c>
      <c r="E1045" s="25">
        <v>3</v>
      </c>
      <c r="F1045" s="25">
        <v>14</v>
      </c>
      <c r="G1045" s="25">
        <v>502</v>
      </c>
      <c r="H1045" s="25">
        <v>2420.15</v>
      </c>
      <c r="I1045" s="25">
        <v>22.47</v>
      </c>
      <c r="J1045" s="25">
        <v>113.68</v>
      </c>
      <c r="K1045" s="25">
        <v>2556.3000000000002</v>
      </c>
    </row>
    <row r="1046" spans="1:11" ht="15" customHeight="1" x14ac:dyDescent="0.3">
      <c r="A1046" s="25">
        <v>1045</v>
      </c>
      <c r="B1046" s="25">
        <v>1711</v>
      </c>
      <c r="C1046" s="31">
        <v>42282.518622685202</v>
      </c>
      <c r="D1046" s="25">
        <v>503</v>
      </c>
      <c r="E1046" s="25">
        <v>0</v>
      </c>
      <c r="F1046" s="25">
        <v>21</v>
      </c>
      <c r="G1046" s="25">
        <v>524</v>
      </c>
      <c r="H1046" s="25">
        <v>2509.9699999999998</v>
      </c>
      <c r="I1046" s="25">
        <v>0</v>
      </c>
      <c r="J1046" s="25">
        <v>170.52</v>
      </c>
      <c r="K1046" s="25">
        <v>2680.49</v>
      </c>
    </row>
    <row r="1047" spans="1:11" ht="15" customHeight="1" x14ac:dyDescent="0.3">
      <c r="A1047" s="25">
        <v>1046</v>
      </c>
      <c r="B1047" s="25">
        <v>1711</v>
      </c>
      <c r="C1047" s="31">
        <v>42312.460752314801</v>
      </c>
      <c r="D1047" s="25">
        <v>492</v>
      </c>
      <c r="E1047" s="25">
        <v>21</v>
      </c>
      <c r="F1047" s="25">
        <v>0</v>
      </c>
      <c r="G1047" s="25">
        <v>513</v>
      </c>
      <c r="H1047" s="25">
        <v>2455.08</v>
      </c>
      <c r="I1047" s="25">
        <v>157.29</v>
      </c>
      <c r="J1047" s="25">
        <v>0</v>
      </c>
      <c r="K1047" s="25">
        <v>2612.37</v>
      </c>
    </row>
    <row r="1048" spans="1:11" ht="15" customHeight="1" x14ac:dyDescent="0.3">
      <c r="A1048" s="25">
        <v>1047</v>
      </c>
      <c r="B1048" s="25">
        <v>1711</v>
      </c>
      <c r="C1048" s="31">
        <v>42342.106782407398</v>
      </c>
      <c r="D1048" s="25">
        <v>515</v>
      </c>
      <c r="E1048" s="25">
        <v>0</v>
      </c>
      <c r="F1048" s="25">
        <v>19</v>
      </c>
      <c r="G1048" s="25">
        <v>534</v>
      </c>
      <c r="H1048" s="25">
        <v>2569.85</v>
      </c>
      <c r="I1048" s="25">
        <v>0</v>
      </c>
      <c r="J1048" s="25">
        <v>154.28</v>
      </c>
      <c r="K1048" s="25">
        <v>2724.13</v>
      </c>
    </row>
    <row r="1049" spans="1:11" ht="15" customHeight="1" x14ac:dyDescent="0.3">
      <c r="A1049" s="25">
        <v>1048</v>
      </c>
      <c r="B1049" s="25">
        <v>1711</v>
      </c>
      <c r="C1049" s="31">
        <v>42371.865219907399</v>
      </c>
      <c r="D1049" s="25">
        <v>504</v>
      </c>
      <c r="E1049" s="25">
        <v>14</v>
      </c>
      <c r="F1049" s="25">
        <v>9</v>
      </c>
      <c r="G1049" s="25">
        <v>527</v>
      </c>
      <c r="H1049" s="25">
        <v>2514.96</v>
      </c>
      <c r="I1049" s="25">
        <v>104.86</v>
      </c>
      <c r="J1049" s="25">
        <v>73.08</v>
      </c>
      <c r="K1049" s="25">
        <v>2692.9</v>
      </c>
    </row>
    <row r="1050" spans="1:11" ht="15" customHeight="1" x14ac:dyDescent="0.3">
      <c r="A1050" s="25">
        <v>1049</v>
      </c>
      <c r="B1050" s="25">
        <v>1711</v>
      </c>
      <c r="C1050" s="31">
        <v>42401.348159722198</v>
      </c>
      <c r="D1050" s="25">
        <v>522</v>
      </c>
      <c r="E1050" s="25">
        <v>6</v>
      </c>
      <c r="F1050" s="25">
        <v>52</v>
      </c>
      <c r="G1050" s="25">
        <v>580</v>
      </c>
      <c r="H1050" s="25">
        <v>2604.7800000000002</v>
      </c>
      <c r="I1050" s="25">
        <v>44.94</v>
      </c>
      <c r="J1050" s="25">
        <v>422.24</v>
      </c>
      <c r="K1050" s="25">
        <v>3071.96</v>
      </c>
    </row>
    <row r="1051" spans="1:11" ht="15" customHeight="1" x14ac:dyDescent="0.3">
      <c r="A1051" s="25">
        <v>1050</v>
      </c>
      <c r="B1051" s="25">
        <v>1711</v>
      </c>
      <c r="C1051" s="31">
        <v>42430.717372685198</v>
      </c>
      <c r="D1051" s="25">
        <v>507</v>
      </c>
      <c r="E1051" s="25">
        <v>31</v>
      </c>
      <c r="F1051" s="25">
        <v>21</v>
      </c>
      <c r="G1051" s="25">
        <v>559</v>
      </c>
      <c r="H1051" s="25">
        <v>2529.9299999999998</v>
      </c>
      <c r="I1051" s="25">
        <v>232.19</v>
      </c>
      <c r="J1051" s="25">
        <v>170.52</v>
      </c>
      <c r="K1051" s="25">
        <v>2932.64</v>
      </c>
    </row>
    <row r="1052" spans="1:11" ht="15" customHeight="1" x14ac:dyDescent="0.3">
      <c r="A1052" s="25">
        <v>1051</v>
      </c>
      <c r="B1052" s="25">
        <v>1711</v>
      </c>
      <c r="C1052" s="31">
        <v>42460.6879976852</v>
      </c>
      <c r="D1052" s="25">
        <v>490</v>
      </c>
      <c r="E1052" s="25">
        <v>0</v>
      </c>
      <c r="F1052" s="25">
        <v>6</v>
      </c>
      <c r="G1052" s="25">
        <v>496</v>
      </c>
      <c r="H1052" s="25">
        <v>2445.1</v>
      </c>
      <c r="I1052" s="25">
        <v>0</v>
      </c>
      <c r="J1052" s="25">
        <v>48.72</v>
      </c>
      <c r="K1052" s="25">
        <v>2493.8200000000002</v>
      </c>
    </row>
    <row r="1053" spans="1:11" ht="15" customHeight="1" x14ac:dyDescent="0.3">
      <c r="A1053" s="25">
        <v>1052</v>
      </c>
      <c r="B1053" s="25">
        <v>1711</v>
      </c>
      <c r="C1053" s="31">
        <v>42489.203310185199</v>
      </c>
      <c r="D1053" s="25">
        <v>493</v>
      </c>
      <c r="E1053" s="25">
        <v>1</v>
      </c>
      <c r="F1053" s="25">
        <v>476</v>
      </c>
      <c r="G1053" s="25">
        <v>970</v>
      </c>
      <c r="H1053" s="25">
        <v>2460.0700000000002</v>
      </c>
      <c r="I1053" s="25">
        <v>7.49</v>
      </c>
      <c r="J1053" s="25">
        <v>3865.12</v>
      </c>
      <c r="K1053" s="25">
        <v>6332.68</v>
      </c>
    </row>
    <row r="1054" spans="1:11" ht="15" customHeight="1" x14ac:dyDescent="0.3">
      <c r="A1054" s="25">
        <v>1053</v>
      </c>
      <c r="B1054" s="25">
        <v>1711</v>
      </c>
      <c r="C1054" s="31">
        <v>42519.008101851898</v>
      </c>
      <c r="D1054" s="25">
        <v>555</v>
      </c>
      <c r="E1054" s="25">
        <v>18</v>
      </c>
      <c r="F1054" s="25">
        <v>5</v>
      </c>
      <c r="G1054" s="25">
        <v>578</v>
      </c>
      <c r="H1054" s="25">
        <v>2769.45</v>
      </c>
      <c r="I1054" s="25">
        <v>134.82</v>
      </c>
      <c r="J1054" s="25">
        <v>40.6</v>
      </c>
      <c r="K1054" s="25">
        <v>2944.87</v>
      </c>
    </row>
    <row r="1055" spans="1:11" ht="15" customHeight="1" x14ac:dyDescent="0.3">
      <c r="A1055" s="25">
        <v>1054</v>
      </c>
      <c r="B1055" s="25">
        <v>1711</v>
      </c>
      <c r="C1055" s="31">
        <v>42547.505995370397</v>
      </c>
      <c r="D1055" s="25">
        <v>500</v>
      </c>
      <c r="E1055" s="25">
        <v>0</v>
      </c>
      <c r="F1055" s="25">
        <v>0</v>
      </c>
      <c r="G1055" s="25">
        <v>500</v>
      </c>
      <c r="H1055" s="25">
        <v>2495</v>
      </c>
      <c r="I1055" s="25">
        <v>0</v>
      </c>
      <c r="J1055" s="25">
        <v>0</v>
      </c>
      <c r="K1055" s="25">
        <v>2495</v>
      </c>
    </row>
    <row r="1056" spans="1:11" ht="15" customHeight="1" x14ac:dyDescent="0.3">
      <c r="A1056" s="25">
        <v>1055</v>
      </c>
      <c r="B1056" s="25">
        <v>1711</v>
      </c>
      <c r="C1056" s="31">
        <v>42577.026400463001</v>
      </c>
      <c r="D1056" s="25">
        <v>486</v>
      </c>
      <c r="E1056" s="25">
        <v>0</v>
      </c>
      <c r="F1056" s="25">
        <v>19</v>
      </c>
      <c r="G1056" s="25">
        <v>505</v>
      </c>
      <c r="H1056" s="25">
        <v>2425.14</v>
      </c>
      <c r="I1056" s="25">
        <v>0</v>
      </c>
      <c r="J1056" s="25">
        <v>154.28</v>
      </c>
      <c r="K1056" s="25">
        <v>2579.42</v>
      </c>
    </row>
    <row r="1057" spans="1:11" ht="15" customHeight="1" x14ac:dyDescent="0.3">
      <c r="A1057" s="25">
        <v>1056</v>
      </c>
      <c r="B1057" s="25">
        <v>1711</v>
      </c>
      <c r="C1057" s="31">
        <v>42606.473576388897</v>
      </c>
      <c r="D1057" s="25">
        <v>511</v>
      </c>
      <c r="E1057" s="25">
        <v>6</v>
      </c>
      <c r="F1057" s="25">
        <v>2</v>
      </c>
      <c r="G1057" s="25">
        <v>519</v>
      </c>
      <c r="H1057" s="25">
        <v>2549.89</v>
      </c>
      <c r="I1057" s="25">
        <v>44.94</v>
      </c>
      <c r="J1057" s="25">
        <v>16.239999999999998</v>
      </c>
      <c r="K1057" s="25">
        <v>2611.0700000000002</v>
      </c>
    </row>
    <row r="1058" spans="1:11" ht="15" customHeight="1" x14ac:dyDescent="0.3">
      <c r="A1058" s="25">
        <v>1057</v>
      </c>
      <c r="B1058" s="25">
        <v>1711</v>
      </c>
      <c r="C1058" s="31">
        <v>42635.353506944499</v>
      </c>
      <c r="D1058" s="25">
        <v>487</v>
      </c>
      <c r="E1058" s="25">
        <v>5</v>
      </c>
      <c r="F1058" s="25">
        <v>43</v>
      </c>
      <c r="G1058" s="25">
        <v>535</v>
      </c>
      <c r="H1058" s="25">
        <v>2430.13</v>
      </c>
      <c r="I1058" s="25">
        <v>37.450000000000003</v>
      </c>
      <c r="J1058" s="25">
        <v>349.16</v>
      </c>
      <c r="K1058" s="25">
        <v>2816.74</v>
      </c>
    </row>
    <row r="1059" spans="1:11" ht="15" customHeight="1" x14ac:dyDescent="0.3">
      <c r="A1059" s="25">
        <v>1058</v>
      </c>
      <c r="B1059" s="25">
        <v>1711</v>
      </c>
      <c r="C1059" s="31">
        <v>42664.672048611101</v>
      </c>
      <c r="D1059" s="25">
        <v>528</v>
      </c>
      <c r="E1059" s="25">
        <v>5</v>
      </c>
      <c r="F1059" s="25">
        <v>4</v>
      </c>
      <c r="G1059" s="25">
        <v>537</v>
      </c>
      <c r="H1059" s="25">
        <v>2634.72</v>
      </c>
      <c r="I1059" s="25">
        <v>37.450000000000003</v>
      </c>
      <c r="J1059" s="25">
        <v>32.479999999999997</v>
      </c>
      <c r="K1059" s="25">
        <v>2704.65</v>
      </c>
    </row>
    <row r="1060" spans="1:11" ht="15" customHeight="1" x14ac:dyDescent="0.3">
      <c r="A1060" s="25">
        <v>1059</v>
      </c>
      <c r="B1060" s="25">
        <v>1711</v>
      </c>
      <c r="C1060" s="31">
        <v>42693.314409722203</v>
      </c>
      <c r="D1060" s="25">
        <v>504</v>
      </c>
      <c r="E1060" s="25">
        <v>18</v>
      </c>
      <c r="F1060" s="25">
        <v>22</v>
      </c>
      <c r="G1060" s="25">
        <v>544</v>
      </c>
      <c r="H1060" s="25">
        <v>2514.96</v>
      </c>
      <c r="I1060" s="25">
        <v>134.82</v>
      </c>
      <c r="J1060" s="25">
        <v>178.64</v>
      </c>
      <c r="K1060" s="25">
        <v>2828.42</v>
      </c>
    </row>
    <row r="1061" spans="1:11" ht="15" customHeight="1" x14ac:dyDescent="0.3">
      <c r="A1061" s="25">
        <v>1060</v>
      </c>
      <c r="B1061" s="25">
        <v>1711</v>
      </c>
      <c r="C1061" s="31">
        <v>42722.229456018496</v>
      </c>
      <c r="D1061" s="25">
        <v>491</v>
      </c>
      <c r="E1061" s="25">
        <v>0</v>
      </c>
      <c r="F1061" s="25">
        <v>12</v>
      </c>
      <c r="G1061" s="25">
        <v>503</v>
      </c>
      <c r="H1061" s="25">
        <v>2450.09</v>
      </c>
      <c r="I1061" s="25">
        <v>0</v>
      </c>
      <c r="J1061" s="25">
        <v>97.44</v>
      </c>
      <c r="K1061" s="25">
        <v>2547.5300000000002</v>
      </c>
    </row>
    <row r="1062" spans="1:11" ht="15" customHeight="1" x14ac:dyDescent="0.3">
      <c r="A1062" s="25">
        <v>1061</v>
      </c>
      <c r="B1062" s="25">
        <v>1721</v>
      </c>
      <c r="C1062" s="31">
        <v>42542.471550925897</v>
      </c>
      <c r="D1062" s="25">
        <v>113</v>
      </c>
      <c r="E1062" s="25">
        <v>31</v>
      </c>
      <c r="F1062" s="25">
        <v>0</v>
      </c>
      <c r="G1062" s="25">
        <v>144</v>
      </c>
      <c r="H1062" s="25">
        <v>563.87</v>
      </c>
      <c r="I1062" s="25">
        <v>232.19</v>
      </c>
      <c r="J1062" s="25">
        <v>0</v>
      </c>
      <c r="K1062" s="25">
        <v>796.06</v>
      </c>
    </row>
    <row r="1063" spans="1:11" ht="15" customHeight="1" x14ac:dyDescent="0.3">
      <c r="A1063" s="25">
        <v>1062</v>
      </c>
      <c r="B1063" s="25">
        <v>1721</v>
      </c>
      <c r="C1063" s="31">
        <v>42571.049537036997</v>
      </c>
      <c r="D1063" s="25">
        <v>94</v>
      </c>
      <c r="E1063" s="25">
        <v>27</v>
      </c>
      <c r="F1063" s="25">
        <v>31</v>
      </c>
      <c r="G1063" s="25">
        <v>152</v>
      </c>
      <c r="H1063" s="25">
        <v>469.06</v>
      </c>
      <c r="I1063" s="25">
        <v>202.23</v>
      </c>
      <c r="J1063" s="25">
        <v>251.72</v>
      </c>
      <c r="K1063" s="25">
        <v>923.01</v>
      </c>
    </row>
    <row r="1064" spans="1:11" ht="15" customHeight="1" x14ac:dyDescent="0.3">
      <c r="A1064" s="25">
        <v>1063</v>
      </c>
      <c r="B1064" s="25">
        <v>1741</v>
      </c>
      <c r="C1064" s="31">
        <v>42147.000740740703</v>
      </c>
      <c r="D1064" s="25">
        <v>587</v>
      </c>
      <c r="E1064" s="25">
        <v>14</v>
      </c>
      <c r="F1064" s="25">
        <v>11</v>
      </c>
      <c r="G1064" s="25">
        <v>612</v>
      </c>
      <c r="H1064" s="25">
        <v>2929.13</v>
      </c>
      <c r="I1064" s="25">
        <v>104.86</v>
      </c>
      <c r="J1064" s="25">
        <v>89.32</v>
      </c>
      <c r="K1064" s="25">
        <v>3123.31</v>
      </c>
    </row>
    <row r="1065" spans="1:11" ht="15" customHeight="1" x14ac:dyDescent="0.3">
      <c r="A1065" s="25">
        <v>1064</v>
      </c>
      <c r="B1065" s="25">
        <v>1741</v>
      </c>
      <c r="C1065" s="31">
        <v>42175.130405092597</v>
      </c>
      <c r="D1065" s="25">
        <v>493</v>
      </c>
      <c r="E1065" s="25">
        <v>7</v>
      </c>
      <c r="F1065" s="25">
        <v>13</v>
      </c>
      <c r="G1065" s="25">
        <v>513</v>
      </c>
      <c r="H1065" s="25">
        <v>2460.0700000000002</v>
      </c>
      <c r="I1065" s="25">
        <v>52.43</v>
      </c>
      <c r="J1065" s="25">
        <v>105.56</v>
      </c>
      <c r="K1065" s="25">
        <v>2618.06</v>
      </c>
    </row>
    <row r="1066" spans="1:11" ht="15" customHeight="1" x14ac:dyDescent="0.3">
      <c r="A1066" s="25">
        <v>1065</v>
      </c>
      <c r="B1066" s="25">
        <v>1741</v>
      </c>
      <c r="C1066" s="31">
        <v>42204.572638888902</v>
      </c>
      <c r="D1066" s="25">
        <v>514</v>
      </c>
      <c r="E1066" s="25">
        <v>13</v>
      </c>
      <c r="F1066" s="25">
        <v>28</v>
      </c>
      <c r="G1066" s="25">
        <v>555</v>
      </c>
      <c r="H1066" s="25">
        <v>2564.86</v>
      </c>
      <c r="I1066" s="25">
        <v>97.37</v>
      </c>
      <c r="J1066" s="25">
        <v>227.36</v>
      </c>
      <c r="K1066" s="25">
        <v>2889.59</v>
      </c>
    </row>
    <row r="1067" spans="1:11" ht="15" customHeight="1" x14ac:dyDescent="0.3">
      <c r="A1067" s="25">
        <v>1066</v>
      </c>
      <c r="B1067" s="25">
        <v>1741</v>
      </c>
      <c r="C1067" s="31">
        <v>42233.995266203703</v>
      </c>
      <c r="D1067" s="25">
        <v>495</v>
      </c>
      <c r="E1067" s="25">
        <v>12</v>
      </c>
      <c r="F1067" s="25">
        <v>8</v>
      </c>
      <c r="G1067" s="25">
        <v>515</v>
      </c>
      <c r="H1067" s="25">
        <v>2470.0500000000002</v>
      </c>
      <c r="I1067" s="25">
        <v>89.88</v>
      </c>
      <c r="J1067" s="25">
        <v>64.959999999999994</v>
      </c>
      <c r="K1067" s="25">
        <v>2624.89</v>
      </c>
    </row>
    <row r="1068" spans="1:11" ht="15" customHeight="1" x14ac:dyDescent="0.3">
      <c r="A1068" s="25">
        <v>1067</v>
      </c>
      <c r="B1068" s="25">
        <v>1741</v>
      </c>
      <c r="C1068" s="31">
        <v>42262.213819444398</v>
      </c>
      <c r="D1068" s="25">
        <v>543</v>
      </c>
      <c r="E1068" s="25">
        <v>0</v>
      </c>
      <c r="F1068" s="25">
        <v>0</v>
      </c>
      <c r="G1068" s="25">
        <v>543</v>
      </c>
      <c r="H1068" s="25">
        <v>2709.57</v>
      </c>
      <c r="I1068" s="25">
        <v>0</v>
      </c>
      <c r="J1068" s="25">
        <v>0</v>
      </c>
      <c r="K1068" s="25">
        <v>2709.57</v>
      </c>
    </row>
    <row r="1069" spans="1:11" ht="15" customHeight="1" x14ac:dyDescent="0.3">
      <c r="A1069" s="25">
        <v>1068</v>
      </c>
      <c r="B1069" s="25">
        <v>1741</v>
      </c>
      <c r="C1069" s="31">
        <v>42292.782488425903</v>
      </c>
      <c r="D1069" s="25">
        <v>512</v>
      </c>
      <c r="E1069" s="25">
        <v>0</v>
      </c>
      <c r="F1069" s="25">
        <v>3</v>
      </c>
      <c r="G1069" s="25">
        <v>515</v>
      </c>
      <c r="H1069" s="25">
        <v>2554.88</v>
      </c>
      <c r="I1069" s="25">
        <v>0</v>
      </c>
      <c r="J1069" s="25">
        <v>24.36</v>
      </c>
      <c r="K1069" s="25">
        <v>2579.2399999999998</v>
      </c>
    </row>
    <row r="1070" spans="1:11" ht="15" customHeight="1" x14ac:dyDescent="0.3">
      <c r="A1070" s="25">
        <v>1069</v>
      </c>
      <c r="B1070" s="25">
        <v>1741</v>
      </c>
      <c r="C1070" s="31">
        <v>42322.554270833301</v>
      </c>
      <c r="D1070" s="25">
        <v>491</v>
      </c>
      <c r="E1070" s="25">
        <v>3</v>
      </c>
      <c r="F1070" s="25">
        <v>16</v>
      </c>
      <c r="G1070" s="25">
        <v>510</v>
      </c>
      <c r="H1070" s="25">
        <v>2450.09</v>
      </c>
      <c r="I1070" s="25">
        <v>22.47</v>
      </c>
      <c r="J1070" s="25">
        <v>129.91999999999999</v>
      </c>
      <c r="K1070" s="25">
        <v>2602.48</v>
      </c>
    </row>
    <row r="1071" spans="1:11" ht="15" customHeight="1" x14ac:dyDescent="0.3">
      <c r="A1071" s="25">
        <v>1070</v>
      </c>
      <c r="B1071" s="25">
        <v>1741</v>
      </c>
      <c r="C1071" s="31">
        <v>42351.846979166701</v>
      </c>
      <c r="D1071" s="25">
        <v>488</v>
      </c>
      <c r="E1071" s="25">
        <v>0</v>
      </c>
      <c r="F1071" s="25">
        <v>27</v>
      </c>
      <c r="G1071" s="25">
        <v>515</v>
      </c>
      <c r="H1071" s="25">
        <v>2435.12</v>
      </c>
      <c r="I1071" s="25">
        <v>0</v>
      </c>
      <c r="J1071" s="25">
        <v>219.24</v>
      </c>
      <c r="K1071" s="25">
        <v>2654.36</v>
      </c>
    </row>
    <row r="1072" spans="1:11" ht="15" customHeight="1" x14ac:dyDescent="0.3">
      <c r="A1072" s="25">
        <v>1071</v>
      </c>
      <c r="B1072" s="25">
        <v>1741</v>
      </c>
      <c r="C1072" s="31">
        <v>42381.879571759302</v>
      </c>
      <c r="D1072" s="25">
        <v>526</v>
      </c>
      <c r="E1072" s="25">
        <v>25</v>
      </c>
      <c r="F1072" s="25">
        <v>0</v>
      </c>
      <c r="G1072" s="25">
        <v>551</v>
      </c>
      <c r="H1072" s="25">
        <v>2624.74</v>
      </c>
      <c r="I1072" s="25">
        <v>187.25</v>
      </c>
      <c r="J1072" s="25">
        <v>0</v>
      </c>
      <c r="K1072" s="25">
        <v>2811.99</v>
      </c>
    </row>
    <row r="1073" spans="1:11" ht="15" customHeight="1" x14ac:dyDescent="0.3">
      <c r="A1073" s="25">
        <v>1072</v>
      </c>
      <c r="B1073" s="25">
        <v>1741</v>
      </c>
      <c r="C1073" s="31">
        <v>42410.799791666701</v>
      </c>
      <c r="D1073" s="25">
        <v>509</v>
      </c>
      <c r="E1073" s="25">
        <v>14</v>
      </c>
      <c r="F1073" s="25">
        <v>1</v>
      </c>
      <c r="G1073" s="25">
        <v>524</v>
      </c>
      <c r="H1073" s="25">
        <v>2539.91</v>
      </c>
      <c r="I1073" s="25">
        <v>104.86</v>
      </c>
      <c r="J1073" s="25">
        <v>8.1199999999999992</v>
      </c>
      <c r="K1073" s="25">
        <v>2652.89</v>
      </c>
    </row>
    <row r="1074" spans="1:11" ht="15" customHeight="1" x14ac:dyDescent="0.3">
      <c r="A1074" s="25">
        <v>1073</v>
      </c>
      <c r="B1074" s="25">
        <v>1741</v>
      </c>
      <c r="C1074" s="31">
        <v>42439.028692129599</v>
      </c>
      <c r="D1074" s="25">
        <v>479</v>
      </c>
      <c r="E1074" s="25">
        <v>0</v>
      </c>
      <c r="F1074" s="25">
        <v>23</v>
      </c>
      <c r="G1074" s="25">
        <v>502</v>
      </c>
      <c r="H1074" s="25">
        <v>2390.21</v>
      </c>
      <c r="I1074" s="25">
        <v>0</v>
      </c>
      <c r="J1074" s="25">
        <v>186.76</v>
      </c>
      <c r="K1074" s="25">
        <v>2576.9699999999998</v>
      </c>
    </row>
    <row r="1075" spans="1:11" ht="15" customHeight="1" x14ac:dyDescent="0.3">
      <c r="A1075" s="25">
        <v>1074</v>
      </c>
      <c r="B1075" s="25">
        <v>1741</v>
      </c>
      <c r="C1075" s="31">
        <v>42468.169259259303</v>
      </c>
      <c r="D1075" s="25">
        <v>499</v>
      </c>
      <c r="E1075" s="25">
        <v>22</v>
      </c>
      <c r="F1075" s="25">
        <v>76</v>
      </c>
      <c r="G1075" s="25">
        <v>597</v>
      </c>
      <c r="H1075" s="25">
        <v>2490.0100000000002</v>
      </c>
      <c r="I1075" s="25">
        <v>164.78</v>
      </c>
      <c r="J1075" s="25">
        <v>617.12</v>
      </c>
      <c r="K1075" s="25">
        <v>3271.91</v>
      </c>
    </row>
    <row r="1076" spans="1:11" ht="15" customHeight="1" x14ac:dyDescent="0.3">
      <c r="A1076" s="25">
        <v>1075</v>
      </c>
      <c r="B1076" s="25">
        <v>1741</v>
      </c>
      <c r="C1076" s="31">
        <v>42497.640254629601</v>
      </c>
      <c r="D1076" s="25">
        <v>520</v>
      </c>
      <c r="E1076" s="25">
        <v>0</v>
      </c>
      <c r="F1076" s="25">
        <v>30</v>
      </c>
      <c r="G1076" s="25">
        <v>550</v>
      </c>
      <c r="H1076" s="25">
        <v>2594.8000000000002</v>
      </c>
      <c r="I1076" s="25">
        <v>0</v>
      </c>
      <c r="J1076" s="25">
        <v>243.6</v>
      </c>
      <c r="K1076" s="25">
        <v>2838.4</v>
      </c>
    </row>
    <row r="1077" spans="1:11" ht="15" customHeight="1" x14ac:dyDescent="0.3">
      <c r="A1077" s="25">
        <v>1076</v>
      </c>
      <c r="B1077" s="25">
        <v>1741</v>
      </c>
      <c r="C1077" s="31">
        <v>42527.7186111111</v>
      </c>
      <c r="D1077" s="25">
        <v>486</v>
      </c>
      <c r="E1077" s="25">
        <v>202</v>
      </c>
      <c r="F1077" s="25">
        <v>12</v>
      </c>
      <c r="G1077" s="25">
        <v>700</v>
      </c>
      <c r="H1077" s="25">
        <v>2425.14</v>
      </c>
      <c r="I1077" s="25">
        <v>1512.98</v>
      </c>
      <c r="J1077" s="25">
        <v>97.44</v>
      </c>
      <c r="K1077" s="25">
        <v>4035.56</v>
      </c>
    </row>
    <row r="1078" spans="1:11" ht="15" customHeight="1" x14ac:dyDescent="0.3">
      <c r="A1078" s="25">
        <v>1077</v>
      </c>
      <c r="B1078" s="25">
        <v>1741</v>
      </c>
      <c r="C1078" s="31">
        <v>42557.453402777799</v>
      </c>
      <c r="D1078" s="25">
        <v>496</v>
      </c>
      <c r="E1078" s="25">
        <v>88</v>
      </c>
      <c r="F1078" s="25">
        <v>109</v>
      </c>
      <c r="G1078" s="25">
        <v>693</v>
      </c>
      <c r="H1078" s="25">
        <v>2475.04</v>
      </c>
      <c r="I1078" s="25">
        <v>659.12</v>
      </c>
      <c r="J1078" s="25">
        <v>885.08</v>
      </c>
      <c r="K1078" s="25">
        <v>4019.24</v>
      </c>
    </row>
    <row r="1079" spans="1:11" ht="15" customHeight="1" x14ac:dyDescent="0.3">
      <c r="A1079" s="25">
        <v>1078</v>
      </c>
      <c r="B1079" s="25">
        <v>1741</v>
      </c>
      <c r="C1079" s="31">
        <v>42586.016585648198</v>
      </c>
      <c r="D1079" s="25">
        <v>500</v>
      </c>
      <c r="E1079" s="25">
        <v>1</v>
      </c>
      <c r="F1079" s="25">
        <v>9</v>
      </c>
      <c r="G1079" s="25">
        <v>510</v>
      </c>
      <c r="H1079" s="25">
        <v>2495</v>
      </c>
      <c r="I1079" s="25">
        <v>7.49</v>
      </c>
      <c r="J1079" s="25">
        <v>73.08</v>
      </c>
      <c r="K1079" s="25">
        <v>2575.5700000000002</v>
      </c>
    </row>
    <row r="1080" spans="1:11" ht="15" customHeight="1" x14ac:dyDescent="0.3">
      <c r="A1080" s="25">
        <v>1079</v>
      </c>
      <c r="B1080" s="25">
        <v>1741</v>
      </c>
      <c r="C1080" s="31">
        <v>42615.278599537</v>
      </c>
      <c r="D1080" s="25">
        <v>503</v>
      </c>
      <c r="E1080" s="25">
        <v>0</v>
      </c>
      <c r="F1080" s="25">
        <v>34</v>
      </c>
      <c r="G1080" s="25">
        <v>537</v>
      </c>
      <c r="H1080" s="25">
        <v>2509.9699999999998</v>
      </c>
      <c r="I1080" s="25">
        <v>0</v>
      </c>
      <c r="J1080" s="25">
        <v>276.08</v>
      </c>
      <c r="K1080" s="25">
        <v>2786.05</v>
      </c>
    </row>
    <row r="1081" spans="1:11" ht="15" customHeight="1" x14ac:dyDescent="0.3">
      <c r="A1081" s="25">
        <v>1080</v>
      </c>
      <c r="B1081" s="25">
        <v>1741</v>
      </c>
      <c r="C1081" s="31">
        <v>42644.3828587963</v>
      </c>
      <c r="D1081" s="25">
        <v>508</v>
      </c>
      <c r="E1081" s="25">
        <v>43</v>
      </c>
      <c r="F1081" s="25">
        <v>1277</v>
      </c>
      <c r="G1081" s="25">
        <v>1828</v>
      </c>
      <c r="H1081" s="25">
        <v>2534.92</v>
      </c>
      <c r="I1081" s="25">
        <v>322.07</v>
      </c>
      <c r="J1081" s="25">
        <v>10369.24</v>
      </c>
      <c r="K1081" s="25">
        <v>13226.23</v>
      </c>
    </row>
    <row r="1082" spans="1:11" ht="15" customHeight="1" x14ac:dyDescent="0.3">
      <c r="A1082" s="25">
        <v>1081</v>
      </c>
      <c r="B1082" s="25">
        <v>1741</v>
      </c>
      <c r="C1082" s="31">
        <v>42674.021064814799</v>
      </c>
      <c r="D1082" s="25">
        <v>493</v>
      </c>
      <c r="E1082" s="25">
        <v>17</v>
      </c>
      <c r="F1082" s="25">
        <v>305</v>
      </c>
      <c r="G1082" s="25">
        <v>815</v>
      </c>
      <c r="H1082" s="25">
        <v>2460.0700000000002</v>
      </c>
      <c r="I1082" s="25">
        <v>127.33</v>
      </c>
      <c r="J1082" s="25">
        <v>2476.6</v>
      </c>
      <c r="K1082" s="25">
        <v>5064</v>
      </c>
    </row>
    <row r="1083" spans="1:11" ht="15" customHeight="1" x14ac:dyDescent="0.3">
      <c r="A1083" s="25">
        <v>1082</v>
      </c>
      <c r="B1083" s="25">
        <v>1741</v>
      </c>
      <c r="C1083" s="31">
        <v>42704.801006944399</v>
      </c>
      <c r="D1083" s="25">
        <v>524</v>
      </c>
      <c r="E1083" s="25">
        <v>64</v>
      </c>
      <c r="F1083" s="25">
        <v>121</v>
      </c>
      <c r="G1083" s="25">
        <v>709</v>
      </c>
      <c r="H1083" s="25">
        <v>2614.7600000000002</v>
      </c>
      <c r="I1083" s="25">
        <v>479.36</v>
      </c>
      <c r="J1083" s="25">
        <v>982.52</v>
      </c>
      <c r="K1083" s="25">
        <v>4076.64</v>
      </c>
    </row>
    <row r="1084" spans="1:11" ht="15" customHeight="1" x14ac:dyDescent="0.3">
      <c r="A1084" s="25">
        <v>1083</v>
      </c>
      <c r="B1084" s="25">
        <v>1741</v>
      </c>
      <c r="C1084" s="31">
        <v>42734.704537037003</v>
      </c>
      <c r="D1084" s="25">
        <v>504</v>
      </c>
      <c r="E1084" s="25">
        <v>3</v>
      </c>
      <c r="F1084" s="25">
        <v>10</v>
      </c>
      <c r="G1084" s="25">
        <v>517</v>
      </c>
      <c r="H1084" s="25">
        <v>2514.96</v>
      </c>
      <c r="I1084" s="25">
        <v>22.47</v>
      </c>
      <c r="J1084" s="25">
        <v>81.2</v>
      </c>
      <c r="K1084" s="25">
        <v>2618.63</v>
      </c>
    </row>
    <row r="1085" spans="1:11" ht="15" customHeight="1" x14ac:dyDescent="0.3">
      <c r="A1085" s="25">
        <v>1084</v>
      </c>
      <c r="B1085" s="25">
        <v>1751</v>
      </c>
      <c r="C1085" s="31">
        <v>41620.7429050926</v>
      </c>
      <c r="D1085" s="25">
        <v>150</v>
      </c>
      <c r="E1085" s="25">
        <v>0</v>
      </c>
      <c r="F1085" s="25">
        <v>3</v>
      </c>
      <c r="G1085" s="25">
        <v>153</v>
      </c>
      <c r="H1085" s="25">
        <v>748.5</v>
      </c>
      <c r="I1085" s="25">
        <v>0</v>
      </c>
      <c r="J1085" s="25">
        <v>24.36</v>
      </c>
      <c r="K1085" s="25">
        <v>772.86</v>
      </c>
    </row>
    <row r="1086" spans="1:11" ht="15" customHeight="1" x14ac:dyDescent="0.3">
      <c r="A1086" s="25">
        <v>1085</v>
      </c>
      <c r="B1086" s="25">
        <v>1751</v>
      </c>
      <c r="C1086" s="31">
        <v>41649.054340277798</v>
      </c>
      <c r="D1086" s="25">
        <v>124</v>
      </c>
      <c r="E1086" s="25">
        <v>38</v>
      </c>
      <c r="F1086" s="25">
        <v>9</v>
      </c>
      <c r="G1086" s="25">
        <v>171</v>
      </c>
      <c r="H1086" s="25">
        <v>618.76</v>
      </c>
      <c r="I1086" s="25">
        <v>284.62</v>
      </c>
      <c r="J1086" s="25">
        <v>73.08</v>
      </c>
      <c r="K1086" s="25">
        <v>976.46</v>
      </c>
    </row>
    <row r="1087" spans="1:11" ht="15" customHeight="1" x14ac:dyDescent="0.3">
      <c r="A1087" s="25">
        <v>1086</v>
      </c>
      <c r="B1087" s="25">
        <v>1751</v>
      </c>
      <c r="C1087" s="31">
        <v>41679.691331018497</v>
      </c>
      <c r="D1087" s="25">
        <v>127</v>
      </c>
      <c r="E1087" s="25">
        <v>1</v>
      </c>
      <c r="F1087" s="25">
        <v>0</v>
      </c>
      <c r="G1087" s="25">
        <v>128</v>
      </c>
      <c r="H1087" s="25">
        <v>633.73</v>
      </c>
      <c r="I1087" s="25">
        <v>7.49</v>
      </c>
      <c r="J1087" s="25">
        <v>0</v>
      </c>
      <c r="K1087" s="25">
        <v>641.22</v>
      </c>
    </row>
    <row r="1088" spans="1:11" ht="15" customHeight="1" x14ac:dyDescent="0.3">
      <c r="A1088" s="25">
        <v>1087</v>
      </c>
      <c r="B1088" s="25">
        <v>1751</v>
      </c>
      <c r="C1088" s="31">
        <v>41738.873483796298</v>
      </c>
      <c r="D1088" s="25">
        <v>144</v>
      </c>
      <c r="E1088" s="25">
        <v>0</v>
      </c>
      <c r="F1088" s="25">
        <v>3</v>
      </c>
      <c r="G1088" s="25">
        <v>147</v>
      </c>
      <c r="H1088" s="25">
        <v>718.56</v>
      </c>
      <c r="I1088" s="25">
        <v>0</v>
      </c>
      <c r="J1088" s="25">
        <v>24.36</v>
      </c>
      <c r="K1088" s="25">
        <v>742.92</v>
      </c>
    </row>
    <row r="1089" spans="1:11" ht="15" customHeight="1" x14ac:dyDescent="0.3">
      <c r="A1089" s="25">
        <v>1088</v>
      </c>
      <c r="B1089" s="25">
        <v>1751</v>
      </c>
      <c r="C1089" s="31">
        <v>41768.381770833301</v>
      </c>
      <c r="D1089" s="25">
        <v>133</v>
      </c>
      <c r="E1089" s="25">
        <v>0</v>
      </c>
      <c r="F1089" s="25">
        <v>0</v>
      </c>
      <c r="G1089" s="25">
        <v>133</v>
      </c>
      <c r="H1089" s="25">
        <v>663.67</v>
      </c>
      <c r="I1089" s="25">
        <v>0</v>
      </c>
      <c r="J1089" s="25">
        <v>0</v>
      </c>
      <c r="K1089" s="25">
        <v>663.67</v>
      </c>
    </row>
    <row r="1090" spans="1:11" ht="15" customHeight="1" x14ac:dyDescent="0.3">
      <c r="A1090" s="25">
        <v>1089</v>
      </c>
      <c r="B1090" s="25">
        <v>1761</v>
      </c>
      <c r="C1090" s="31">
        <v>42648.140914351898</v>
      </c>
      <c r="D1090" s="25">
        <v>104</v>
      </c>
      <c r="E1090" s="25">
        <v>39</v>
      </c>
      <c r="F1090" s="25">
        <v>31</v>
      </c>
      <c r="G1090" s="25">
        <v>174</v>
      </c>
      <c r="H1090" s="25">
        <v>518.96</v>
      </c>
      <c r="I1090" s="25">
        <v>292.11</v>
      </c>
      <c r="J1090" s="25">
        <v>251.72</v>
      </c>
      <c r="K1090" s="25">
        <v>1062.79</v>
      </c>
    </row>
    <row r="1091" spans="1:11" ht="15" customHeight="1" x14ac:dyDescent="0.3">
      <c r="A1091" s="25">
        <v>1090</v>
      </c>
      <c r="B1091" s="25">
        <v>1761</v>
      </c>
      <c r="C1091" s="31">
        <v>42677.256863425901</v>
      </c>
      <c r="D1091" s="25">
        <v>99</v>
      </c>
      <c r="E1091" s="25">
        <v>64</v>
      </c>
      <c r="F1091" s="25">
        <v>51</v>
      </c>
      <c r="G1091" s="25">
        <v>214</v>
      </c>
      <c r="H1091" s="25">
        <v>494.01</v>
      </c>
      <c r="I1091" s="25">
        <v>479.36</v>
      </c>
      <c r="J1091" s="25">
        <v>414.12</v>
      </c>
      <c r="K1091" s="25">
        <v>1387.49</v>
      </c>
    </row>
    <row r="1092" spans="1:11" ht="15" customHeight="1" x14ac:dyDescent="0.3">
      <c r="A1092" s="25">
        <v>1091</v>
      </c>
      <c r="B1092" s="25">
        <v>1761</v>
      </c>
      <c r="C1092" s="31">
        <v>42707.142233796301</v>
      </c>
      <c r="D1092" s="25">
        <v>17</v>
      </c>
      <c r="E1092" s="25">
        <v>43</v>
      </c>
      <c r="F1092" s="25">
        <v>31</v>
      </c>
      <c r="G1092" s="25">
        <v>91</v>
      </c>
      <c r="H1092" s="25">
        <v>84.83</v>
      </c>
      <c r="I1092" s="25">
        <v>322.07</v>
      </c>
      <c r="J1092" s="25">
        <v>251.72</v>
      </c>
      <c r="K1092" s="25">
        <v>658.62</v>
      </c>
    </row>
    <row r="1093" spans="1:11" ht="15" customHeight="1" x14ac:dyDescent="0.3">
      <c r="A1093" s="25">
        <v>1092</v>
      </c>
      <c r="B1093" s="25">
        <v>1761</v>
      </c>
      <c r="C1093" s="31">
        <v>42736.732060185197</v>
      </c>
      <c r="D1093" s="25">
        <v>62</v>
      </c>
      <c r="E1093" s="25">
        <v>28</v>
      </c>
      <c r="F1093" s="25">
        <v>124</v>
      </c>
      <c r="G1093" s="25">
        <v>214</v>
      </c>
      <c r="H1093" s="25">
        <v>309.38</v>
      </c>
      <c r="I1093" s="25">
        <v>209.72</v>
      </c>
      <c r="J1093" s="25">
        <v>1006.88</v>
      </c>
      <c r="K1093" s="25">
        <v>1525.98</v>
      </c>
    </row>
    <row r="1094" spans="1:11" ht="15" customHeight="1" x14ac:dyDescent="0.3">
      <c r="A1094" s="25">
        <v>1093</v>
      </c>
      <c r="B1094" s="25">
        <v>1771</v>
      </c>
      <c r="C1094" s="31">
        <v>42600.2602430556</v>
      </c>
      <c r="D1094" s="25">
        <v>507</v>
      </c>
      <c r="E1094" s="25">
        <v>350</v>
      </c>
      <c r="F1094" s="25">
        <v>0</v>
      </c>
      <c r="G1094" s="25">
        <v>857</v>
      </c>
      <c r="H1094" s="25">
        <v>2529.9299999999998</v>
      </c>
      <c r="I1094" s="25">
        <v>2621.5</v>
      </c>
      <c r="J1094" s="25">
        <v>0</v>
      </c>
      <c r="K1094" s="25">
        <v>5151.43</v>
      </c>
    </row>
    <row r="1095" spans="1:11" ht="15" customHeight="1" x14ac:dyDescent="0.3">
      <c r="A1095" s="25">
        <v>1094</v>
      </c>
      <c r="B1095" s="25">
        <v>1771</v>
      </c>
      <c r="C1095" s="31">
        <v>42630.221307870401</v>
      </c>
      <c r="D1095" s="25">
        <v>483</v>
      </c>
      <c r="E1095" s="25">
        <v>7</v>
      </c>
      <c r="F1095" s="25">
        <v>8</v>
      </c>
      <c r="G1095" s="25">
        <v>498</v>
      </c>
      <c r="H1095" s="25">
        <v>2410.17</v>
      </c>
      <c r="I1095" s="25">
        <v>52.43</v>
      </c>
      <c r="J1095" s="25">
        <v>64.959999999999994</v>
      </c>
      <c r="K1095" s="25">
        <v>2527.56</v>
      </c>
    </row>
    <row r="1096" spans="1:11" ht="15" customHeight="1" x14ac:dyDescent="0.3">
      <c r="A1096" s="25">
        <v>1095</v>
      </c>
      <c r="B1096" s="25">
        <v>1771</v>
      </c>
      <c r="C1096" s="31">
        <v>42660.951400462996</v>
      </c>
      <c r="D1096" s="25">
        <v>734</v>
      </c>
      <c r="E1096" s="25">
        <v>33</v>
      </c>
      <c r="F1096" s="25">
        <v>19</v>
      </c>
      <c r="G1096" s="25">
        <v>786</v>
      </c>
      <c r="H1096" s="25">
        <v>3662.66</v>
      </c>
      <c r="I1096" s="25">
        <v>247.17</v>
      </c>
      <c r="J1096" s="25">
        <v>154.28</v>
      </c>
      <c r="K1096" s="25">
        <v>4064.11</v>
      </c>
    </row>
    <row r="1097" spans="1:11" ht="15" customHeight="1" x14ac:dyDescent="0.3">
      <c r="A1097" s="25">
        <v>1096</v>
      </c>
      <c r="B1097" s="25">
        <v>1771</v>
      </c>
      <c r="C1097" s="31">
        <v>42690.827592592599</v>
      </c>
      <c r="D1097" s="25">
        <v>458</v>
      </c>
      <c r="E1097" s="25">
        <v>19</v>
      </c>
      <c r="F1097" s="25">
        <v>21</v>
      </c>
      <c r="G1097" s="25">
        <v>498</v>
      </c>
      <c r="H1097" s="25">
        <v>2285.42</v>
      </c>
      <c r="I1097" s="25">
        <v>142.31</v>
      </c>
      <c r="J1097" s="25">
        <v>170.52</v>
      </c>
      <c r="K1097" s="25">
        <v>2598.25</v>
      </c>
    </row>
    <row r="1098" spans="1:11" ht="15" customHeight="1" x14ac:dyDescent="0.3">
      <c r="A1098" s="25">
        <v>1097</v>
      </c>
      <c r="B1098" s="25">
        <v>1771</v>
      </c>
      <c r="C1098" s="31">
        <v>42719.365162037</v>
      </c>
      <c r="D1098" s="25">
        <v>465</v>
      </c>
      <c r="E1098" s="25">
        <v>0</v>
      </c>
      <c r="F1098" s="25">
        <v>0</v>
      </c>
      <c r="G1098" s="25">
        <v>465</v>
      </c>
      <c r="H1098" s="25">
        <v>2320.35</v>
      </c>
      <c r="I1098" s="25">
        <v>0</v>
      </c>
      <c r="J1098" s="25">
        <v>0</v>
      </c>
      <c r="K1098" s="25">
        <v>2320.35</v>
      </c>
    </row>
    <row r="1099" spans="1:11" ht="15" customHeight="1" x14ac:dyDescent="0.3">
      <c r="A1099" s="25">
        <v>1098</v>
      </c>
      <c r="B1099" s="25">
        <v>1781</v>
      </c>
      <c r="C1099" s="31">
        <v>41835.724328703698</v>
      </c>
      <c r="D1099" s="25">
        <v>485</v>
      </c>
      <c r="E1099" s="25">
        <v>2</v>
      </c>
      <c r="F1099" s="25">
        <v>4</v>
      </c>
      <c r="G1099" s="25">
        <v>491</v>
      </c>
      <c r="H1099" s="25">
        <v>2420.15</v>
      </c>
      <c r="I1099" s="25">
        <v>14.98</v>
      </c>
      <c r="J1099" s="25">
        <v>32.479999999999997</v>
      </c>
      <c r="K1099" s="25">
        <v>2467.61</v>
      </c>
    </row>
    <row r="1100" spans="1:11" ht="15" customHeight="1" x14ac:dyDescent="0.3">
      <c r="A1100" s="25">
        <v>1099</v>
      </c>
      <c r="B1100" s="25">
        <v>1781</v>
      </c>
      <c r="C1100" s="31">
        <v>41864.153368055602</v>
      </c>
      <c r="D1100" s="25">
        <v>403</v>
      </c>
      <c r="E1100" s="25">
        <v>0</v>
      </c>
      <c r="F1100" s="25">
        <v>74</v>
      </c>
      <c r="G1100" s="25">
        <v>477</v>
      </c>
      <c r="H1100" s="25">
        <v>2010.97</v>
      </c>
      <c r="I1100" s="25">
        <v>0</v>
      </c>
      <c r="J1100" s="25">
        <v>600.88</v>
      </c>
      <c r="K1100" s="25">
        <v>2611.85</v>
      </c>
    </row>
    <row r="1101" spans="1:11" ht="15" customHeight="1" x14ac:dyDescent="0.3">
      <c r="A1101" s="25">
        <v>1100</v>
      </c>
      <c r="B1101" s="25">
        <v>1781</v>
      </c>
      <c r="C1101" s="31">
        <v>41894.886493055601</v>
      </c>
      <c r="D1101" s="25">
        <v>500</v>
      </c>
      <c r="E1101" s="25">
        <v>0</v>
      </c>
      <c r="F1101" s="25">
        <v>16</v>
      </c>
      <c r="G1101" s="25">
        <v>516</v>
      </c>
      <c r="H1101" s="25">
        <v>2495</v>
      </c>
      <c r="I1101" s="25">
        <v>0</v>
      </c>
      <c r="J1101" s="25">
        <v>129.91999999999999</v>
      </c>
      <c r="K1101" s="25">
        <v>2624.92</v>
      </c>
    </row>
    <row r="1102" spans="1:11" ht="15" customHeight="1" x14ac:dyDescent="0.3">
      <c r="A1102" s="25">
        <v>1101</v>
      </c>
      <c r="B1102" s="25">
        <v>1781</v>
      </c>
      <c r="C1102" s="31">
        <v>41924.337048611102</v>
      </c>
      <c r="D1102" s="25">
        <v>488</v>
      </c>
      <c r="E1102" s="25">
        <v>26</v>
      </c>
      <c r="F1102" s="25">
        <v>4</v>
      </c>
      <c r="G1102" s="25">
        <v>518</v>
      </c>
      <c r="H1102" s="25">
        <v>2435.12</v>
      </c>
      <c r="I1102" s="25">
        <v>194.74</v>
      </c>
      <c r="J1102" s="25">
        <v>32.479999999999997</v>
      </c>
      <c r="K1102" s="25">
        <v>2662.34</v>
      </c>
    </row>
    <row r="1103" spans="1:11" ht="15" customHeight="1" x14ac:dyDescent="0.3">
      <c r="A1103" s="25">
        <v>1102</v>
      </c>
      <c r="B1103" s="25">
        <v>1781</v>
      </c>
      <c r="C1103" s="31">
        <v>41954.134155092601</v>
      </c>
      <c r="D1103" s="25">
        <v>494</v>
      </c>
      <c r="E1103" s="25">
        <v>15</v>
      </c>
      <c r="F1103" s="25">
        <v>8</v>
      </c>
      <c r="G1103" s="25">
        <v>517</v>
      </c>
      <c r="H1103" s="25">
        <v>2465.06</v>
      </c>
      <c r="I1103" s="25">
        <v>112.35</v>
      </c>
      <c r="J1103" s="25">
        <v>64.959999999999994</v>
      </c>
      <c r="K1103" s="25">
        <v>2642.37</v>
      </c>
    </row>
    <row r="1104" spans="1:11" ht="15" customHeight="1" x14ac:dyDescent="0.3">
      <c r="A1104" s="25">
        <v>1103</v>
      </c>
      <c r="B1104" s="25">
        <v>1781</v>
      </c>
      <c r="C1104" s="31">
        <v>41983.327199074098</v>
      </c>
      <c r="D1104" s="25">
        <v>518</v>
      </c>
      <c r="E1104" s="25">
        <v>0</v>
      </c>
      <c r="F1104" s="25">
        <v>16</v>
      </c>
      <c r="G1104" s="25">
        <v>534</v>
      </c>
      <c r="H1104" s="25">
        <v>2584.8200000000002</v>
      </c>
      <c r="I1104" s="25">
        <v>0</v>
      </c>
      <c r="J1104" s="25">
        <v>129.91999999999999</v>
      </c>
      <c r="K1104" s="25">
        <v>2714.74</v>
      </c>
    </row>
    <row r="1105" spans="1:11" ht="15" customHeight="1" x14ac:dyDescent="0.3">
      <c r="A1105" s="25">
        <v>1104</v>
      </c>
      <c r="B1105" s="25">
        <v>1781</v>
      </c>
      <c r="C1105" s="31">
        <v>42013.077511574098</v>
      </c>
      <c r="D1105" s="25">
        <v>494</v>
      </c>
      <c r="E1105" s="25">
        <v>9</v>
      </c>
      <c r="F1105" s="25">
        <v>0</v>
      </c>
      <c r="G1105" s="25">
        <v>503</v>
      </c>
      <c r="H1105" s="25">
        <v>2465.06</v>
      </c>
      <c r="I1105" s="25">
        <v>67.41</v>
      </c>
      <c r="J1105" s="25">
        <v>0</v>
      </c>
      <c r="K1105" s="25">
        <v>2532.4699999999998</v>
      </c>
    </row>
    <row r="1106" spans="1:11" ht="15" customHeight="1" x14ac:dyDescent="0.3">
      <c r="A1106" s="25">
        <v>1105</v>
      </c>
      <c r="B1106" s="25">
        <v>1781</v>
      </c>
      <c r="C1106" s="31">
        <v>42043.882372685199</v>
      </c>
      <c r="D1106" s="25">
        <v>560</v>
      </c>
      <c r="E1106" s="25">
        <v>108</v>
      </c>
      <c r="F1106" s="25">
        <v>94</v>
      </c>
      <c r="G1106" s="25">
        <v>762</v>
      </c>
      <c r="H1106" s="25">
        <v>2794.4</v>
      </c>
      <c r="I1106" s="25">
        <v>808.92</v>
      </c>
      <c r="J1106" s="25">
        <v>763.28</v>
      </c>
      <c r="K1106" s="25">
        <v>4366.6000000000004</v>
      </c>
    </row>
    <row r="1107" spans="1:11" ht="15" customHeight="1" x14ac:dyDescent="0.3">
      <c r="A1107" s="25">
        <v>1106</v>
      </c>
      <c r="B1107" s="25">
        <v>1781</v>
      </c>
      <c r="C1107" s="31">
        <v>42072.595092592601</v>
      </c>
      <c r="D1107" s="25">
        <v>516</v>
      </c>
      <c r="E1107" s="25">
        <v>18</v>
      </c>
      <c r="F1107" s="25">
        <v>0</v>
      </c>
      <c r="G1107" s="25">
        <v>534</v>
      </c>
      <c r="H1107" s="25">
        <v>2574.84</v>
      </c>
      <c r="I1107" s="25">
        <v>134.82</v>
      </c>
      <c r="J1107" s="25">
        <v>0</v>
      </c>
      <c r="K1107" s="25">
        <v>2709.66</v>
      </c>
    </row>
    <row r="1108" spans="1:11" ht="15" customHeight="1" x14ac:dyDescent="0.3">
      <c r="A1108" s="25">
        <v>1107</v>
      </c>
      <c r="B1108" s="25">
        <v>1781</v>
      </c>
      <c r="C1108" s="31">
        <v>42102.804050925901</v>
      </c>
      <c r="D1108" s="25">
        <v>496</v>
      </c>
      <c r="E1108" s="25">
        <v>20</v>
      </c>
      <c r="F1108" s="25">
        <v>3</v>
      </c>
      <c r="G1108" s="25">
        <v>519</v>
      </c>
      <c r="H1108" s="25">
        <v>2475.04</v>
      </c>
      <c r="I1108" s="25">
        <v>149.80000000000001</v>
      </c>
      <c r="J1108" s="25">
        <v>24.36</v>
      </c>
      <c r="K1108" s="25">
        <v>2649.2</v>
      </c>
    </row>
    <row r="1109" spans="1:11" ht="15" customHeight="1" x14ac:dyDescent="0.3">
      <c r="A1109" s="25">
        <v>1108</v>
      </c>
      <c r="B1109" s="25">
        <v>1781</v>
      </c>
      <c r="C1109" s="31">
        <v>42133.006898148204</v>
      </c>
      <c r="D1109" s="25">
        <v>513</v>
      </c>
      <c r="E1109" s="25">
        <v>0</v>
      </c>
      <c r="F1109" s="25">
        <v>0</v>
      </c>
      <c r="G1109" s="25">
        <v>513</v>
      </c>
      <c r="H1109" s="25">
        <v>2559.87</v>
      </c>
      <c r="I1109" s="25">
        <v>0</v>
      </c>
      <c r="J1109" s="25">
        <v>0</v>
      </c>
      <c r="K1109" s="25">
        <v>2559.87</v>
      </c>
    </row>
    <row r="1110" spans="1:11" ht="15" customHeight="1" x14ac:dyDescent="0.3">
      <c r="A1110" s="25">
        <v>1109</v>
      </c>
      <c r="B1110" s="25">
        <v>1781</v>
      </c>
      <c r="C1110" s="31">
        <v>42162.271967592598</v>
      </c>
      <c r="D1110" s="25">
        <v>496</v>
      </c>
      <c r="E1110" s="25">
        <v>12</v>
      </c>
      <c r="F1110" s="25">
        <v>26</v>
      </c>
      <c r="G1110" s="25">
        <v>534</v>
      </c>
      <c r="H1110" s="25">
        <v>2475.04</v>
      </c>
      <c r="I1110" s="25">
        <v>89.88</v>
      </c>
      <c r="J1110" s="25">
        <v>211.12</v>
      </c>
      <c r="K1110" s="25">
        <v>2776.04</v>
      </c>
    </row>
    <row r="1111" spans="1:11" ht="15" customHeight="1" x14ac:dyDescent="0.3">
      <c r="A1111" s="25">
        <v>1110</v>
      </c>
      <c r="B1111" s="25">
        <v>1781</v>
      </c>
      <c r="C1111" s="31">
        <v>42192.4054861111</v>
      </c>
      <c r="D1111" s="25">
        <v>502</v>
      </c>
      <c r="E1111" s="25">
        <v>5</v>
      </c>
      <c r="F1111" s="25">
        <v>0</v>
      </c>
      <c r="G1111" s="25">
        <v>507</v>
      </c>
      <c r="H1111" s="25">
        <v>2504.98</v>
      </c>
      <c r="I1111" s="25">
        <v>37.450000000000003</v>
      </c>
      <c r="J1111" s="25">
        <v>0</v>
      </c>
      <c r="K1111" s="25">
        <v>2542.4299999999998</v>
      </c>
    </row>
    <row r="1112" spans="1:11" ht="15" customHeight="1" x14ac:dyDescent="0.3">
      <c r="A1112" s="25">
        <v>1111</v>
      </c>
      <c r="B1112" s="25">
        <v>1781</v>
      </c>
      <c r="C1112" s="31">
        <v>42222.576770833301</v>
      </c>
      <c r="D1112" s="25">
        <v>479</v>
      </c>
      <c r="E1112" s="25">
        <v>0</v>
      </c>
      <c r="F1112" s="25">
        <v>5</v>
      </c>
      <c r="G1112" s="25">
        <v>484</v>
      </c>
      <c r="H1112" s="25">
        <v>2390.21</v>
      </c>
      <c r="I1112" s="25">
        <v>0</v>
      </c>
      <c r="J1112" s="25">
        <v>40.6</v>
      </c>
      <c r="K1112" s="25">
        <v>2430.81</v>
      </c>
    </row>
    <row r="1113" spans="1:11" ht="15" customHeight="1" x14ac:dyDescent="0.3">
      <c r="A1113" s="25">
        <v>1112</v>
      </c>
      <c r="B1113" s="25">
        <v>1781</v>
      </c>
      <c r="C1113" s="31">
        <v>42252.248657407399</v>
      </c>
      <c r="D1113" s="25">
        <v>6043</v>
      </c>
      <c r="E1113" s="25">
        <v>8</v>
      </c>
      <c r="F1113" s="25">
        <v>8</v>
      </c>
      <c r="G1113" s="25">
        <v>6059</v>
      </c>
      <c r="H1113" s="25">
        <v>30154.57</v>
      </c>
      <c r="I1113" s="25">
        <v>59.92</v>
      </c>
      <c r="J1113" s="25">
        <v>64.959999999999994</v>
      </c>
      <c r="K1113" s="25">
        <v>30279.45</v>
      </c>
    </row>
    <row r="1114" spans="1:11" ht="15" customHeight="1" x14ac:dyDescent="0.3">
      <c r="A1114" s="25">
        <v>1113</v>
      </c>
      <c r="B1114" s="25">
        <v>1781</v>
      </c>
      <c r="C1114" s="31">
        <v>42282.131666666697</v>
      </c>
      <c r="D1114" s="25">
        <v>497</v>
      </c>
      <c r="E1114" s="25">
        <v>646</v>
      </c>
      <c r="F1114" s="25">
        <v>1</v>
      </c>
      <c r="G1114" s="25">
        <v>1144</v>
      </c>
      <c r="H1114" s="25">
        <v>2480.0300000000002</v>
      </c>
      <c r="I1114" s="25">
        <v>4838.54</v>
      </c>
      <c r="J1114" s="25">
        <v>8.1199999999999992</v>
      </c>
      <c r="K1114" s="25">
        <v>7326.69</v>
      </c>
    </row>
    <row r="1115" spans="1:11" ht="15" customHeight="1" x14ac:dyDescent="0.3">
      <c r="A1115" s="25">
        <v>1114</v>
      </c>
      <c r="B1115" s="25">
        <v>1781</v>
      </c>
      <c r="C1115" s="31">
        <v>42311.988252314797</v>
      </c>
      <c r="D1115" s="25">
        <v>497</v>
      </c>
      <c r="E1115" s="25">
        <v>13</v>
      </c>
      <c r="F1115" s="25">
        <v>10</v>
      </c>
      <c r="G1115" s="25">
        <v>520</v>
      </c>
      <c r="H1115" s="25">
        <v>2480.0300000000002</v>
      </c>
      <c r="I1115" s="25">
        <v>97.37</v>
      </c>
      <c r="J1115" s="25">
        <v>81.2</v>
      </c>
      <c r="K1115" s="25">
        <v>2658.6</v>
      </c>
    </row>
    <row r="1116" spans="1:11" ht="15" customHeight="1" x14ac:dyDescent="0.3">
      <c r="A1116" s="25">
        <v>1115</v>
      </c>
      <c r="B1116" s="25">
        <v>1781</v>
      </c>
      <c r="C1116" s="31">
        <v>42340.9119907407</v>
      </c>
      <c r="D1116" s="25">
        <v>499</v>
      </c>
      <c r="E1116" s="25">
        <v>0</v>
      </c>
      <c r="F1116" s="25">
        <v>11</v>
      </c>
      <c r="G1116" s="25">
        <v>510</v>
      </c>
      <c r="H1116" s="25">
        <v>2490.0100000000002</v>
      </c>
      <c r="I1116" s="25">
        <v>0</v>
      </c>
      <c r="J1116" s="25">
        <v>89.32</v>
      </c>
      <c r="K1116" s="25">
        <v>2579.33</v>
      </c>
    </row>
    <row r="1117" spans="1:11" ht="15" customHeight="1" x14ac:dyDescent="0.3">
      <c r="A1117" s="25">
        <v>1116</v>
      </c>
      <c r="B1117" s="25">
        <v>1781</v>
      </c>
      <c r="C1117" s="31">
        <v>42369.118981481501</v>
      </c>
      <c r="D1117" s="25">
        <v>512</v>
      </c>
      <c r="E1117" s="25">
        <v>4</v>
      </c>
      <c r="F1117" s="25">
        <v>0</v>
      </c>
      <c r="G1117" s="25">
        <v>516</v>
      </c>
      <c r="H1117" s="25">
        <v>2554.88</v>
      </c>
      <c r="I1117" s="25">
        <v>29.96</v>
      </c>
      <c r="J1117" s="25">
        <v>0</v>
      </c>
      <c r="K1117" s="25">
        <v>2584.84</v>
      </c>
    </row>
    <row r="1118" spans="1:11" ht="15" customHeight="1" x14ac:dyDescent="0.3">
      <c r="A1118" s="25">
        <v>1117</v>
      </c>
      <c r="B1118" s="25">
        <v>1781</v>
      </c>
      <c r="C1118" s="31">
        <v>42399.419074074103</v>
      </c>
      <c r="D1118" s="25">
        <v>495</v>
      </c>
      <c r="E1118" s="25">
        <v>13</v>
      </c>
      <c r="F1118" s="25">
        <v>45</v>
      </c>
      <c r="G1118" s="25">
        <v>553</v>
      </c>
      <c r="H1118" s="25">
        <v>2470.0500000000002</v>
      </c>
      <c r="I1118" s="25">
        <v>97.37</v>
      </c>
      <c r="J1118" s="25">
        <v>365.4</v>
      </c>
      <c r="K1118" s="25">
        <v>2932.82</v>
      </c>
    </row>
    <row r="1119" spans="1:11" ht="15" customHeight="1" x14ac:dyDescent="0.3">
      <c r="A1119" s="25">
        <v>1118</v>
      </c>
      <c r="B1119" s="25">
        <v>1781</v>
      </c>
      <c r="C1119" s="31">
        <v>42429.0831944444</v>
      </c>
      <c r="D1119" s="25">
        <v>503</v>
      </c>
      <c r="E1119" s="25">
        <v>0</v>
      </c>
      <c r="F1119" s="25">
        <v>13</v>
      </c>
      <c r="G1119" s="25">
        <v>516</v>
      </c>
      <c r="H1119" s="25">
        <v>2509.9699999999998</v>
      </c>
      <c r="I1119" s="25">
        <v>0</v>
      </c>
      <c r="J1119" s="25">
        <v>105.56</v>
      </c>
      <c r="K1119" s="25">
        <v>2615.5300000000002</v>
      </c>
    </row>
    <row r="1120" spans="1:11" ht="15" customHeight="1" x14ac:dyDescent="0.3">
      <c r="A1120" s="25">
        <v>1119</v>
      </c>
      <c r="B1120" s="25">
        <v>1781</v>
      </c>
      <c r="C1120" s="31">
        <v>42459.905717592599</v>
      </c>
      <c r="D1120" s="25">
        <v>505</v>
      </c>
      <c r="E1120" s="25">
        <v>0</v>
      </c>
      <c r="F1120" s="25">
        <v>15</v>
      </c>
      <c r="G1120" s="25">
        <v>520</v>
      </c>
      <c r="H1120" s="25">
        <v>2519.9499999999998</v>
      </c>
      <c r="I1120" s="25">
        <v>0</v>
      </c>
      <c r="J1120" s="25">
        <v>121.8</v>
      </c>
      <c r="K1120" s="25">
        <v>2641.75</v>
      </c>
    </row>
    <row r="1121" spans="1:11" ht="15" customHeight="1" x14ac:dyDescent="0.3">
      <c r="A1121" s="25">
        <v>1120</v>
      </c>
      <c r="B1121" s="25">
        <v>1781</v>
      </c>
      <c r="C1121" s="31">
        <v>42489.7412847222</v>
      </c>
      <c r="D1121" s="25">
        <v>504</v>
      </c>
      <c r="E1121" s="25">
        <v>0</v>
      </c>
      <c r="F1121" s="25">
        <v>0</v>
      </c>
      <c r="G1121" s="25">
        <v>504</v>
      </c>
      <c r="H1121" s="25">
        <v>2514.96</v>
      </c>
      <c r="I1121" s="25">
        <v>0</v>
      </c>
      <c r="J1121" s="25">
        <v>0</v>
      </c>
      <c r="K1121" s="25">
        <v>2514.96</v>
      </c>
    </row>
    <row r="1122" spans="1:11" ht="15" customHeight="1" x14ac:dyDescent="0.3">
      <c r="A1122" s="25">
        <v>1121</v>
      </c>
      <c r="B1122" s="25">
        <v>1781</v>
      </c>
      <c r="C1122" s="31">
        <v>42519.013819444401</v>
      </c>
      <c r="D1122" s="25">
        <v>505</v>
      </c>
      <c r="E1122" s="25">
        <v>5</v>
      </c>
      <c r="F1122" s="25">
        <v>0</v>
      </c>
      <c r="G1122" s="25">
        <v>510</v>
      </c>
      <c r="H1122" s="25">
        <v>2519.9499999999998</v>
      </c>
      <c r="I1122" s="25">
        <v>37.450000000000003</v>
      </c>
      <c r="J1122" s="25">
        <v>0</v>
      </c>
      <c r="K1122" s="25">
        <v>2557.4</v>
      </c>
    </row>
    <row r="1123" spans="1:11" ht="15" customHeight="1" x14ac:dyDescent="0.3">
      <c r="A1123" s="25">
        <v>1122</v>
      </c>
      <c r="B1123" s="25">
        <v>1781</v>
      </c>
      <c r="C1123" s="31">
        <v>42549.119212963</v>
      </c>
      <c r="D1123" s="25">
        <v>481</v>
      </c>
      <c r="E1123" s="25">
        <v>34</v>
      </c>
      <c r="F1123" s="25">
        <v>10</v>
      </c>
      <c r="G1123" s="25">
        <v>525</v>
      </c>
      <c r="H1123" s="25">
        <v>2400.19</v>
      </c>
      <c r="I1123" s="25">
        <v>254.66</v>
      </c>
      <c r="J1123" s="25">
        <v>81.2</v>
      </c>
      <c r="K1123" s="25">
        <v>2736.05</v>
      </c>
    </row>
    <row r="1124" spans="1:11" ht="15" customHeight="1" x14ac:dyDescent="0.3">
      <c r="A1124" s="25">
        <v>1123</v>
      </c>
      <c r="B1124" s="25">
        <v>1781</v>
      </c>
      <c r="C1124" s="31">
        <v>42579.060416666704</v>
      </c>
      <c r="D1124" s="25">
        <v>685</v>
      </c>
      <c r="E1124" s="25">
        <v>0</v>
      </c>
      <c r="F1124" s="25">
        <v>0</v>
      </c>
      <c r="G1124" s="25">
        <v>685</v>
      </c>
      <c r="H1124" s="25">
        <v>3418.15</v>
      </c>
      <c r="I1124" s="25">
        <v>0</v>
      </c>
      <c r="J1124" s="25">
        <v>0</v>
      </c>
      <c r="K1124" s="25">
        <v>3418.15</v>
      </c>
    </row>
    <row r="1125" spans="1:11" ht="15" customHeight="1" x14ac:dyDescent="0.3">
      <c r="A1125" s="25">
        <v>1124</v>
      </c>
      <c r="B1125" s="25">
        <v>1781</v>
      </c>
      <c r="C1125" s="31">
        <v>42608.956840277802</v>
      </c>
      <c r="D1125" s="25">
        <v>495</v>
      </c>
      <c r="E1125" s="25">
        <v>10</v>
      </c>
      <c r="F1125" s="25">
        <v>10</v>
      </c>
      <c r="G1125" s="25">
        <v>515</v>
      </c>
      <c r="H1125" s="25">
        <v>2470.0500000000002</v>
      </c>
      <c r="I1125" s="25">
        <v>74.900000000000006</v>
      </c>
      <c r="J1125" s="25">
        <v>81.2</v>
      </c>
      <c r="K1125" s="25">
        <v>2626.15</v>
      </c>
    </row>
    <row r="1126" spans="1:11" ht="15" customHeight="1" x14ac:dyDescent="0.3">
      <c r="A1126" s="25">
        <v>1125</v>
      </c>
      <c r="B1126" s="25">
        <v>1781</v>
      </c>
      <c r="C1126" s="31">
        <v>42637.0934375</v>
      </c>
      <c r="D1126" s="25">
        <v>491</v>
      </c>
      <c r="E1126" s="25">
        <v>12</v>
      </c>
      <c r="F1126" s="25">
        <v>20</v>
      </c>
      <c r="G1126" s="25">
        <v>523</v>
      </c>
      <c r="H1126" s="25">
        <v>2450.09</v>
      </c>
      <c r="I1126" s="25">
        <v>89.88</v>
      </c>
      <c r="J1126" s="25">
        <v>162.4</v>
      </c>
      <c r="K1126" s="25">
        <v>2702.37</v>
      </c>
    </row>
    <row r="1127" spans="1:11" ht="15" customHeight="1" x14ac:dyDescent="0.3">
      <c r="A1127" s="25">
        <v>1126</v>
      </c>
      <c r="B1127" s="25">
        <v>1781</v>
      </c>
      <c r="C1127" s="31">
        <v>42667.470972222203</v>
      </c>
      <c r="D1127" s="25">
        <v>522</v>
      </c>
      <c r="E1127" s="25">
        <v>13</v>
      </c>
      <c r="F1127" s="25">
        <v>0</v>
      </c>
      <c r="G1127" s="25">
        <v>535</v>
      </c>
      <c r="H1127" s="25">
        <v>2604.7800000000002</v>
      </c>
      <c r="I1127" s="25">
        <v>97.37</v>
      </c>
      <c r="J1127" s="25">
        <v>0</v>
      </c>
      <c r="K1127" s="25">
        <v>2702.15</v>
      </c>
    </row>
    <row r="1128" spans="1:11" ht="15" customHeight="1" x14ac:dyDescent="0.3">
      <c r="A1128" s="25">
        <v>1127</v>
      </c>
      <c r="B1128" s="25">
        <v>1781</v>
      </c>
      <c r="C1128" s="31">
        <v>42696.723113425898</v>
      </c>
      <c r="D1128" s="25">
        <v>492</v>
      </c>
      <c r="E1128" s="25">
        <v>10</v>
      </c>
      <c r="F1128" s="25">
        <v>2</v>
      </c>
      <c r="G1128" s="25">
        <v>504</v>
      </c>
      <c r="H1128" s="25">
        <v>2455.08</v>
      </c>
      <c r="I1128" s="25">
        <v>74.900000000000006</v>
      </c>
      <c r="J1128" s="25">
        <v>16.239999999999998</v>
      </c>
      <c r="K1128" s="25">
        <v>2546.2199999999998</v>
      </c>
    </row>
    <row r="1129" spans="1:11" ht="15" customHeight="1" x14ac:dyDescent="0.3">
      <c r="A1129" s="25">
        <v>1128</v>
      </c>
      <c r="B1129" s="25">
        <v>1781</v>
      </c>
      <c r="C1129" s="31">
        <v>42726.900833333297</v>
      </c>
      <c r="D1129" s="25">
        <v>531</v>
      </c>
      <c r="E1129" s="25">
        <v>2</v>
      </c>
      <c r="F1129" s="25">
        <v>11</v>
      </c>
      <c r="G1129" s="25">
        <v>544</v>
      </c>
      <c r="H1129" s="25">
        <v>2649.69</v>
      </c>
      <c r="I1129" s="25">
        <v>14.98</v>
      </c>
      <c r="J1129" s="25">
        <v>89.32</v>
      </c>
      <c r="K1129" s="25">
        <v>2753.99</v>
      </c>
    </row>
    <row r="1130" spans="1:11" ht="15" customHeight="1" x14ac:dyDescent="0.3">
      <c r="A1130" s="25">
        <v>1129</v>
      </c>
      <c r="B1130" s="25">
        <v>1791</v>
      </c>
      <c r="C1130" s="31">
        <v>41617.652106481502</v>
      </c>
      <c r="D1130" s="25">
        <v>481</v>
      </c>
      <c r="E1130" s="25">
        <v>0</v>
      </c>
      <c r="F1130" s="25">
        <v>0</v>
      </c>
      <c r="G1130" s="25">
        <v>481</v>
      </c>
      <c r="H1130" s="25">
        <v>2400.19</v>
      </c>
      <c r="I1130" s="25">
        <v>0</v>
      </c>
      <c r="J1130" s="25">
        <v>0</v>
      </c>
      <c r="K1130" s="25">
        <v>2400.19</v>
      </c>
    </row>
    <row r="1131" spans="1:11" ht="15" customHeight="1" x14ac:dyDescent="0.3">
      <c r="A1131" s="25">
        <v>1130</v>
      </c>
      <c r="B1131" s="25">
        <v>1791</v>
      </c>
      <c r="C1131" s="31">
        <v>41646.025219907402</v>
      </c>
      <c r="D1131" s="25">
        <v>493</v>
      </c>
      <c r="E1131" s="25">
        <v>53</v>
      </c>
      <c r="F1131" s="25">
        <v>0</v>
      </c>
      <c r="G1131" s="25">
        <v>546</v>
      </c>
      <c r="H1131" s="25">
        <v>2460.0700000000002</v>
      </c>
      <c r="I1131" s="25">
        <v>396.97</v>
      </c>
      <c r="J1131" s="25">
        <v>0</v>
      </c>
      <c r="K1131" s="25">
        <v>2857.04</v>
      </c>
    </row>
    <row r="1132" spans="1:11" ht="15" customHeight="1" x14ac:dyDescent="0.3">
      <c r="A1132" s="25">
        <v>1131</v>
      </c>
      <c r="B1132" s="25">
        <v>1791</v>
      </c>
      <c r="C1132" s="31">
        <v>41676.972349536998</v>
      </c>
      <c r="D1132" s="25">
        <v>508</v>
      </c>
      <c r="E1132" s="25">
        <v>9</v>
      </c>
      <c r="F1132" s="25">
        <v>22</v>
      </c>
      <c r="G1132" s="25">
        <v>539</v>
      </c>
      <c r="H1132" s="25">
        <v>2534.92</v>
      </c>
      <c r="I1132" s="25">
        <v>67.41</v>
      </c>
      <c r="J1132" s="25">
        <v>178.64</v>
      </c>
      <c r="K1132" s="25">
        <v>2780.97</v>
      </c>
    </row>
    <row r="1133" spans="1:11" ht="15" customHeight="1" x14ac:dyDescent="0.3">
      <c r="A1133" s="25">
        <v>1132</v>
      </c>
      <c r="B1133" s="25">
        <v>1791</v>
      </c>
      <c r="C1133" s="31">
        <v>41705.407337962999</v>
      </c>
      <c r="D1133" s="25">
        <v>534</v>
      </c>
      <c r="E1133" s="25">
        <v>163</v>
      </c>
      <c r="F1133" s="25">
        <v>26</v>
      </c>
      <c r="G1133" s="25">
        <v>723</v>
      </c>
      <c r="H1133" s="25">
        <v>2664.66</v>
      </c>
      <c r="I1133" s="25">
        <v>1220.8699999999999</v>
      </c>
      <c r="J1133" s="25">
        <v>211.12</v>
      </c>
      <c r="K1133" s="25">
        <v>4096.6499999999996</v>
      </c>
    </row>
    <row r="1134" spans="1:11" ht="15" customHeight="1" x14ac:dyDescent="0.3">
      <c r="A1134" s="25">
        <v>1133</v>
      </c>
      <c r="B1134" s="25">
        <v>1791</v>
      </c>
      <c r="C1134" s="31">
        <v>41735.875960648198</v>
      </c>
      <c r="D1134" s="25">
        <v>493</v>
      </c>
      <c r="E1134" s="25">
        <v>11</v>
      </c>
      <c r="F1134" s="25">
        <v>35</v>
      </c>
      <c r="G1134" s="25">
        <v>539</v>
      </c>
      <c r="H1134" s="25">
        <v>2460.0700000000002</v>
      </c>
      <c r="I1134" s="25">
        <v>82.39</v>
      </c>
      <c r="J1134" s="25">
        <v>284.2</v>
      </c>
      <c r="K1134" s="25">
        <v>2826.66</v>
      </c>
    </row>
    <row r="1135" spans="1:11" ht="15" customHeight="1" x14ac:dyDescent="0.3">
      <c r="A1135" s="25">
        <v>1134</v>
      </c>
      <c r="B1135" s="25">
        <v>1791</v>
      </c>
      <c r="C1135" s="31">
        <v>41765.907905092601</v>
      </c>
      <c r="D1135" s="25">
        <v>463</v>
      </c>
      <c r="E1135" s="25">
        <v>13</v>
      </c>
      <c r="F1135" s="25">
        <v>17</v>
      </c>
      <c r="G1135" s="25">
        <v>493</v>
      </c>
      <c r="H1135" s="25">
        <v>2310.37</v>
      </c>
      <c r="I1135" s="25">
        <v>97.37</v>
      </c>
      <c r="J1135" s="25">
        <v>138.04</v>
      </c>
      <c r="K1135" s="25">
        <v>2545.7800000000002</v>
      </c>
    </row>
    <row r="1136" spans="1:11" ht="15" customHeight="1" x14ac:dyDescent="0.3">
      <c r="A1136" s="25">
        <v>1135</v>
      </c>
      <c r="B1136" s="25">
        <v>1791</v>
      </c>
      <c r="C1136" s="31">
        <v>41794.814965277801</v>
      </c>
      <c r="D1136" s="25">
        <v>494</v>
      </c>
      <c r="E1136" s="25">
        <v>21</v>
      </c>
      <c r="F1136" s="25">
        <v>25</v>
      </c>
      <c r="G1136" s="25">
        <v>540</v>
      </c>
      <c r="H1136" s="25">
        <v>2465.06</v>
      </c>
      <c r="I1136" s="25">
        <v>157.29</v>
      </c>
      <c r="J1136" s="25">
        <v>203</v>
      </c>
      <c r="K1136" s="25">
        <v>2825.35</v>
      </c>
    </row>
    <row r="1137" spans="1:11" ht="15" customHeight="1" x14ac:dyDescent="0.3">
      <c r="A1137" s="25">
        <v>1136</v>
      </c>
      <c r="B1137" s="25">
        <v>1791</v>
      </c>
      <c r="C1137" s="31">
        <v>41824.912187499998</v>
      </c>
      <c r="D1137" s="25">
        <v>535</v>
      </c>
      <c r="E1137" s="25">
        <v>2</v>
      </c>
      <c r="F1137" s="25">
        <v>20</v>
      </c>
      <c r="G1137" s="25">
        <v>557</v>
      </c>
      <c r="H1137" s="25">
        <v>2669.65</v>
      </c>
      <c r="I1137" s="25">
        <v>14.98</v>
      </c>
      <c r="J1137" s="25">
        <v>162.4</v>
      </c>
      <c r="K1137" s="25">
        <v>2847.03</v>
      </c>
    </row>
    <row r="1138" spans="1:11" ht="15" customHeight="1" x14ac:dyDescent="0.3">
      <c r="A1138" s="25">
        <v>1137</v>
      </c>
      <c r="B1138" s="25">
        <v>1791</v>
      </c>
      <c r="C1138" s="31">
        <v>41854.428101851903</v>
      </c>
      <c r="D1138" s="25">
        <v>484</v>
      </c>
      <c r="E1138" s="25">
        <v>198</v>
      </c>
      <c r="F1138" s="25">
        <v>18</v>
      </c>
      <c r="G1138" s="25">
        <v>700</v>
      </c>
      <c r="H1138" s="25">
        <v>2415.16</v>
      </c>
      <c r="I1138" s="25">
        <v>1483.02</v>
      </c>
      <c r="J1138" s="25">
        <v>146.16</v>
      </c>
      <c r="K1138" s="25">
        <v>4044.34</v>
      </c>
    </row>
    <row r="1139" spans="1:11" ht="15" customHeight="1" x14ac:dyDescent="0.3">
      <c r="A1139" s="25">
        <v>1138</v>
      </c>
      <c r="B1139" s="25">
        <v>1791</v>
      </c>
      <c r="C1139" s="31">
        <v>41912.883275462998</v>
      </c>
      <c r="D1139" s="25">
        <v>481</v>
      </c>
      <c r="E1139" s="25">
        <v>0</v>
      </c>
      <c r="F1139" s="25">
        <v>15</v>
      </c>
      <c r="G1139" s="25">
        <v>496</v>
      </c>
      <c r="H1139" s="25">
        <v>2400.19</v>
      </c>
      <c r="I1139" s="25">
        <v>0</v>
      </c>
      <c r="J1139" s="25">
        <v>121.8</v>
      </c>
      <c r="K1139" s="25">
        <v>2521.9899999999998</v>
      </c>
    </row>
    <row r="1140" spans="1:11" ht="15" customHeight="1" x14ac:dyDescent="0.3">
      <c r="A1140" s="25">
        <v>1139</v>
      </c>
      <c r="B1140" s="25">
        <v>1791</v>
      </c>
      <c r="C1140" s="31">
        <v>41941.2628819444</v>
      </c>
      <c r="D1140" s="25">
        <v>0</v>
      </c>
      <c r="E1140" s="25">
        <v>27</v>
      </c>
      <c r="F1140" s="25">
        <v>0</v>
      </c>
      <c r="G1140" s="25">
        <v>27</v>
      </c>
      <c r="H1140" s="25">
        <v>0</v>
      </c>
      <c r="I1140" s="25">
        <v>202.23</v>
      </c>
      <c r="J1140" s="25">
        <v>0</v>
      </c>
      <c r="K1140" s="25">
        <v>202.23</v>
      </c>
    </row>
    <row r="1141" spans="1:11" ht="15" customHeight="1" x14ac:dyDescent="0.3">
      <c r="A1141" s="25">
        <v>1140</v>
      </c>
      <c r="B1141" s="25">
        <v>1791</v>
      </c>
      <c r="C1141" s="31">
        <v>41970.170995370398</v>
      </c>
      <c r="D1141" s="25">
        <v>470</v>
      </c>
      <c r="E1141" s="25">
        <v>26</v>
      </c>
      <c r="F1141" s="25">
        <v>0</v>
      </c>
      <c r="G1141" s="25">
        <v>496</v>
      </c>
      <c r="H1141" s="25">
        <v>2345.3000000000002</v>
      </c>
      <c r="I1141" s="25">
        <v>194.74</v>
      </c>
      <c r="J1141" s="25">
        <v>0</v>
      </c>
      <c r="K1141" s="25">
        <v>2540.04</v>
      </c>
    </row>
    <row r="1142" spans="1:11" ht="15" customHeight="1" x14ac:dyDescent="0.3">
      <c r="A1142" s="25">
        <v>1141</v>
      </c>
      <c r="B1142" s="25">
        <v>1791</v>
      </c>
      <c r="C1142" s="31">
        <v>42000.418298611097</v>
      </c>
      <c r="D1142" s="25">
        <v>503</v>
      </c>
      <c r="E1142" s="25">
        <v>15</v>
      </c>
      <c r="F1142" s="25">
        <v>0</v>
      </c>
      <c r="G1142" s="25">
        <v>518</v>
      </c>
      <c r="H1142" s="25">
        <v>2509.9699999999998</v>
      </c>
      <c r="I1142" s="25">
        <v>112.35</v>
      </c>
      <c r="J1142" s="25">
        <v>0</v>
      </c>
      <c r="K1142" s="25">
        <v>2622.32</v>
      </c>
    </row>
    <row r="1143" spans="1:11" ht="15" customHeight="1" x14ac:dyDescent="0.3">
      <c r="A1143" s="25">
        <v>1142</v>
      </c>
      <c r="B1143" s="25">
        <v>1791</v>
      </c>
      <c r="C1143" s="31">
        <v>42030.449166666702</v>
      </c>
      <c r="D1143" s="25">
        <v>499</v>
      </c>
      <c r="E1143" s="25">
        <v>12</v>
      </c>
      <c r="F1143" s="25">
        <v>4</v>
      </c>
      <c r="G1143" s="25">
        <v>515</v>
      </c>
      <c r="H1143" s="25">
        <v>2490.0100000000002</v>
      </c>
      <c r="I1143" s="25">
        <v>89.88</v>
      </c>
      <c r="J1143" s="25">
        <v>32.479999999999997</v>
      </c>
      <c r="K1143" s="25">
        <v>2612.37</v>
      </c>
    </row>
    <row r="1144" spans="1:11" ht="15" customHeight="1" x14ac:dyDescent="0.3">
      <c r="A1144" s="25">
        <v>1143</v>
      </c>
      <c r="B1144" s="25">
        <v>1791</v>
      </c>
      <c r="C1144" s="31">
        <v>42060.987685185202</v>
      </c>
      <c r="D1144" s="25">
        <v>489</v>
      </c>
      <c r="E1144" s="25">
        <v>13</v>
      </c>
      <c r="F1144" s="25">
        <v>5</v>
      </c>
      <c r="G1144" s="25">
        <v>507</v>
      </c>
      <c r="H1144" s="25">
        <v>2440.11</v>
      </c>
      <c r="I1144" s="25">
        <v>97.37</v>
      </c>
      <c r="J1144" s="25">
        <v>40.6</v>
      </c>
      <c r="K1144" s="25">
        <v>2578.08</v>
      </c>
    </row>
    <row r="1145" spans="1:11" ht="15" customHeight="1" x14ac:dyDescent="0.3">
      <c r="A1145" s="25">
        <v>1144</v>
      </c>
      <c r="B1145" s="25">
        <v>1791</v>
      </c>
      <c r="C1145" s="31">
        <v>42090.279386574097</v>
      </c>
      <c r="D1145" s="25">
        <v>508</v>
      </c>
      <c r="E1145" s="25">
        <v>3</v>
      </c>
      <c r="F1145" s="25">
        <v>0</v>
      </c>
      <c r="G1145" s="25">
        <v>511</v>
      </c>
      <c r="H1145" s="25">
        <v>2534.92</v>
      </c>
      <c r="I1145" s="25">
        <v>22.47</v>
      </c>
      <c r="J1145" s="25">
        <v>0</v>
      </c>
      <c r="K1145" s="25">
        <v>2557.39</v>
      </c>
    </row>
    <row r="1146" spans="1:11" ht="15" customHeight="1" x14ac:dyDescent="0.3">
      <c r="A1146" s="25">
        <v>1145</v>
      </c>
      <c r="B1146" s="25">
        <v>1791</v>
      </c>
      <c r="C1146" s="31">
        <v>42120.580486111103</v>
      </c>
      <c r="D1146" s="25">
        <v>497</v>
      </c>
      <c r="E1146" s="25">
        <v>10</v>
      </c>
      <c r="F1146" s="25">
        <v>3</v>
      </c>
      <c r="G1146" s="25">
        <v>510</v>
      </c>
      <c r="H1146" s="25">
        <v>2480.0300000000002</v>
      </c>
      <c r="I1146" s="25">
        <v>74.900000000000006</v>
      </c>
      <c r="J1146" s="25">
        <v>24.36</v>
      </c>
      <c r="K1146" s="25">
        <v>2579.29</v>
      </c>
    </row>
    <row r="1147" spans="1:11" ht="15" customHeight="1" x14ac:dyDescent="0.3">
      <c r="A1147" s="25">
        <v>1146</v>
      </c>
      <c r="B1147" s="25">
        <v>1791</v>
      </c>
      <c r="C1147" s="31">
        <v>42149.583900463003</v>
      </c>
      <c r="D1147" s="25">
        <v>488</v>
      </c>
      <c r="E1147" s="25">
        <v>0</v>
      </c>
      <c r="F1147" s="25">
        <v>11</v>
      </c>
      <c r="G1147" s="25">
        <v>499</v>
      </c>
      <c r="H1147" s="25">
        <v>2435.12</v>
      </c>
      <c r="I1147" s="25">
        <v>0</v>
      </c>
      <c r="J1147" s="25">
        <v>89.32</v>
      </c>
      <c r="K1147" s="25">
        <v>2524.44</v>
      </c>
    </row>
    <row r="1148" spans="1:11" ht="15" customHeight="1" x14ac:dyDescent="0.3">
      <c r="A1148" s="25">
        <v>1147</v>
      </c>
      <c r="B1148" s="25">
        <v>1791</v>
      </c>
      <c r="C1148" s="31">
        <v>42208.819525462997</v>
      </c>
      <c r="D1148" s="25">
        <v>554</v>
      </c>
      <c r="E1148" s="25">
        <v>12</v>
      </c>
      <c r="F1148" s="25">
        <v>0</v>
      </c>
      <c r="G1148" s="25">
        <v>566</v>
      </c>
      <c r="H1148" s="25">
        <v>2764.46</v>
      </c>
      <c r="I1148" s="25">
        <v>89.88</v>
      </c>
      <c r="J1148" s="25">
        <v>0</v>
      </c>
      <c r="K1148" s="25">
        <v>2854.34</v>
      </c>
    </row>
    <row r="1149" spans="1:11" ht="15" customHeight="1" x14ac:dyDescent="0.3">
      <c r="A1149" s="25">
        <v>1148</v>
      </c>
      <c r="B1149" s="25">
        <v>1791</v>
      </c>
      <c r="C1149" s="31">
        <v>42238.833402777796</v>
      </c>
      <c r="D1149" s="25">
        <v>499</v>
      </c>
      <c r="E1149" s="25">
        <v>0</v>
      </c>
      <c r="F1149" s="25">
        <v>0</v>
      </c>
      <c r="G1149" s="25">
        <v>499</v>
      </c>
      <c r="H1149" s="25">
        <v>2490.0100000000002</v>
      </c>
      <c r="I1149" s="25">
        <v>0</v>
      </c>
      <c r="J1149" s="25">
        <v>0</v>
      </c>
      <c r="K1149" s="25">
        <v>2490.0100000000002</v>
      </c>
    </row>
    <row r="1150" spans="1:11" ht="15" customHeight="1" x14ac:dyDescent="0.3">
      <c r="A1150" s="25">
        <v>1149</v>
      </c>
      <c r="B1150" s="25">
        <v>1791</v>
      </c>
      <c r="C1150" s="31">
        <v>42267.5235300926</v>
      </c>
      <c r="D1150" s="25">
        <v>498</v>
      </c>
      <c r="E1150" s="25">
        <v>0</v>
      </c>
      <c r="F1150" s="25">
        <v>0</v>
      </c>
      <c r="G1150" s="25">
        <v>498</v>
      </c>
      <c r="H1150" s="25">
        <v>2485.02</v>
      </c>
      <c r="I1150" s="25">
        <v>0</v>
      </c>
      <c r="J1150" s="25">
        <v>0</v>
      </c>
      <c r="K1150" s="25">
        <v>2485.02</v>
      </c>
    </row>
    <row r="1151" spans="1:11" ht="15" customHeight="1" x14ac:dyDescent="0.3">
      <c r="A1151" s="25">
        <v>1150</v>
      </c>
      <c r="B1151" s="25">
        <v>1791</v>
      </c>
      <c r="C1151" s="31">
        <v>42296.029456018499</v>
      </c>
      <c r="D1151" s="25">
        <v>487</v>
      </c>
      <c r="E1151" s="25">
        <v>17</v>
      </c>
      <c r="F1151" s="25">
        <v>45</v>
      </c>
      <c r="G1151" s="25">
        <v>549</v>
      </c>
      <c r="H1151" s="25">
        <v>2430.13</v>
      </c>
      <c r="I1151" s="25">
        <v>127.33</v>
      </c>
      <c r="J1151" s="25">
        <v>365.4</v>
      </c>
      <c r="K1151" s="25">
        <v>2922.86</v>
      </c>
    </row>
    <row r="1152" spans="1:11" ht="15" customHeight="1" x14ac:dyDescent="0.3">
      <c r="A1152" s="25">
        <v>1151</v>
      </c>
      <c r="B1152" s="25">
        <v>1791</v>
      </c>
      <c r="C1152" s="31">
        <v>42326.863645833299</v>
      </c>
      <c r="D1152" s="25">
        <v>507</v>
      </c>
      <c r="E1152" s="25">
        <v>21</v>
      </c>
      <c r="F1152" s="25">
        <v>0</v>
      </c>
      <c r="G1152" s="25">
        <v>528</v>
      </c>
      <c r="H1152" s="25">
        <v>2529.9299999999998</v>
      </c>
      <c r="I1152" s="25">
        <v>157.29</v>
      </c>
      <c r="J1152" s="25">
        <v>0</v>
      </c>
      <c r="K1152" s="25">
        <v>2687.22</v>
      </c>
    </row>
    <row r="1153" spans="1:11" ht="15" customHeight="1" x14ac:dyDescent="0.3">
      <c r="A1153" s="25">
        <v>1152</v>
      </c>
      <c r="B1153" s="25">
        <v>1791</v>
      </c>
      <c r="C1153" s="31">
        <v>42356.7026273148</v>
      </c>
      <c r="D1153" s="25">
        <v>484</v>
      </c>
      <c r="E1153" s="25">
        <v>17</v>
      </c>
      <c r="F1153" s="25">
        <v>44</v>
      </c>
      <c r="G1153" s="25">
        <v>545</v>
      </c>
      <c r="H1153" s="25">
        <v>2415.16</v>
      </c>
      <c r="I1153" s="25">
        <v>127.33</v>
      </c>
      <c r="J1153" s="25">
        <v>357.28</v>
      </c>
      <c r="K1153" s="25">
        <v>2899.77</v>
      </c>
    </row>
    <row r="1154" spans="1:11" ht="15" customHeight="1" x14ac:dyDescent="0.3">
      <c r="A1154" s="25">
        <v>1153</v>
      </c>
      <c r="B1154" s="25">
        <v>1791</v>
      </c>
      <c r="C1154" s="31">
        <v>42385.7742939815</v>
      </c>
      <c r="D1154" s="25">
        <v>498</v>
      </c>
      <c r="E1154" s="25">
        <v>9</v>
      </c>
      <c r="F1154" s="25">
        <v>0</v>
      </c>
      <c r="G1154" s="25">
        <v>507</v>
      </c>
      <c r="H1154" s="25">
        <v>2485.02</v>
      </c>
      <c r="I1154" s="25">
        <v>67.41</v>
      </c>
      <c r="J1154" s="25">
        <v>0</v>
      </c>
      <c r="K1154" s="25">
        <v>2552.4299999999998</v>
      </c>
    </row>
    <row r="1155" spans="1:11" ht="15" customHeight="1" x14ac:dyDescent="0.3">
      <c r="A1155" s="25">
        <v>1154</v>
      </c>
      <c r="B1155" s="25">
        <v>1791</v>
      </c>
      <c r="C1155" s="31">
        <v>42414.491574074098</v>
      </c>
      <c r="D1155" s="25">
        <v>489</v>
      </c>
      <c r="E1155" s="25">
        <v>0</v>
      </c>
      <c r="F1155" s="25">
        <v>39</v>
      </c>
      <c r="G1155" s="25">
        <v>528</v>
      </c>
      <c r="H1155" s="25">
        <v>2440.11</v>
      </c>
      <c r="I1155" s="25">
        <v>0</v>
      </c>
      <c r="J1155" s="25">
        <v>316.68</v>
      </c>
      <c r="K1155" s="25">
        <v>2756.79</v>
      </c>
    </row>
    <row r="1156" spans="1:11" ht="15" customHeight="1" x14ac:dyDescent="0.3">
      <c r="A1156" s="25">
        <v>1155</v>
      </c>
      <c r="B1156" s="25">
        <v>1791</v>
      </c>
      <c r="C1156" s="31">
        <v>42444.724872685198</v>
      </c>
      <c r="D1156" s="25">
        <v>505</v>
      </c>
      <c r="E1156" s="25">
        <v>0</v>
      </c>
      <c r="F1156" s="25">
        <v>22</v>
      </c>
      <c r="G1156" s="25">
        <v>527</v>
      </c>
      <c r="H1156" s="25">
        <v>2519.9499999999998</v>
      </c>
      <c r="I1156" s="25">
        <v>0</v>
      </c>
      <c r="J1156" s="25">
        <v>178.64</v>
      </c>
      <c r="K1156" s="25">
        <v>2698.59</v>
      </c>
    </row>
    <row r="1157" spans="1:11" ht="15" customHeight="1" x14ac:dyDescent="0.3">
      <c r="A1157" s="25">
        <v>1156</v>
      </c>
      <c r="B1157" s="25">
        <v>1791</v>
      </c>
      <c r="C1157" s="31">
        <v>42474.351770833302</v>
      </c>
      <c r="D1157" s="25">
        <v>508</v>
      </c>
      <c r="E1157" s="25">
        <v>0</v>
      </c>
      <c r="F1157" s="25">
        <v>0</v>
      </c>
      <c r="G1157" s="25">
        <v>508</v>
      </c>
      <c r="H1157" s="25">
        <v>2534.92</v>
      </c>
      <c r="I1157" s="25">
        <v>0</v>
      </c>
      <c r="J1157" s="25">
        <v>0</v>
      </c>
      <c r="K1157" s="25">
        <v>2534.92</v>
      </c>
    </row>
    <row r="1158" spans="1:11" ht="15" customHeight="1" x14ac:dyDescent="0.3">
      <c r="A1158" s="25">
        <v>1157</v>
      </c>
      <c r="B1158" s="25">
        <v>1791</v>
      </c>
      <c r="C1158" s="31">
        <v>42503.592638888898</v>
      </c>
      <c r="D1158" s="25">
        <v>507</v>
      </c>
      <c r="E1158" s="25">
        <v>5</v>
      </c>
      <c r="F1158" s="25">
        <v>0</v>
      </c>
      <c r="G1158" s="25">
        <v>512</v>
      </c>
      <c r="H1158" s="25">
        <v>2529.9299999999998</v>
      </c>
      <c r="I1158" s="25">
        <v>37.450000000000003</v>
      </c>
      <c r="J1158" s="25">
        <v>0</v>
      </c>
      <c r="K1158" s="25">
        <v>2567.38</v>
      </c>
    </row>
    <row r="1159" spans="1:11" ht="15" customHeight="1" x14ac:dyDescent="0.3">
      <c r="A1159" s="25">
        <v>1158</v>
      </c>
      <c r="B1159" s="25">
        <v>1791</v>
      </c>
      <c r="C1159" s="31">
        <v>42532.497453703698</v>
      </c>
      <c r="D1159" s="25">
        <v>490</v>
      </c>
      <c r="E1159" s="25">
        <v>7</v>
      </c>
      <c r="F1159" s="25">
        <v>2</v>
      </c>
      <c r="G1159" s="25">
        <v>499</v>
      </c>
      <c r="H1159" s="25">
        <v>2445.1</v>
      </c>
      <c r="I1159" s="25">
        <v>52.43</v>
      </c>
      <c r="J1159" s="25">
        <v>16.239999999999998</v>
      </c>
      <c r="K1159" s="25">
        <v>2513.77</v>
      </c>
    </row>
    <row r="1160" spans="1:11" ht="15" customHeight="1" x14ac:dyDescent="0.3">
      <c r="A1160" s="25">
        <v>1159</v>
      </c>
      <c r="B1160" s="25">
        <v>1791</v>
      </c>
      <c r="C1160" s="31">
        <v>42562.7038425926</v>
      </c>
      <c r="D1160" s="25">
        <v>286</v>
      </c>
      <c r="E1160" s="25">
        <v>623</v>
      </c>
      <c r="F1160" s="25">
        <v>6</v>
      </c>
      <c r="G1160" s="25">
        <v>915</v>
      </c>
      <c r="H1160" s="25">
        <v>1427.14</v>
      </c>
      <c r="I1160" s="25">
        <v>4666.2700000000004</v>
      </c>
      <c r="J1160" s="25">
        <v>48.72</v>
      </c>
      <c r="K1160" s="25">
        <v>6142.13</v>
      </c>
    </row>
    <row r="1161" spans="1:11" ht="15" customHeight="1" x14ac:dyDescent="0.3">
      <c r="A1161" s="25">
        <v>1160</v>
      </c>
      <c r="B1161" s="25">
        <v>1791</v>
      </c>
      <c r="C1161" s="31">
        <v>42592.116817129601</v>
      </c>
      <c r="D1161" s="25">
        <v>490</v>
      </c>
      <c r="E1161" s="25">
        <v>0</v>
      </c>
      <c r="F1161" s="25">
        <v>29</v>
      </c>
      <c r="G1161" s="25">
        <v>519</v>
      </c>
      <c r="H1161" s="25">
        <v>2445.1</v>
      </c>
      <c r="I1161" s="25">
        <v>0</v>
      </c>
      <c r="J1161" s="25">
        <v>235.48</v>
      </c>
      <c r="K1161" s="25">
        <v>2680.58</v>
      </c>
    </row>
    <row r="1162" spans="1:11" ht="15" customHeight="1" x14ac:dyDescent="0.3">
      <c r="A1162" s="25">
        <v>1161</v>
      </c>
      <c r="B1162" s="25">
        <v>1791</v>
      </c>
      <c r="C1162" s="31">
        <v>42622.107557870397</v>
      </c>
      <c r="D1162" s="25">
        <v>509</v>
      </c>
      <c r="E1162" s="25">
        <v>8</v>
      </c>
      <c r="F1162" s="25">
        <v>6</v>
      </c>
      <c r="G1162" s="25">
        <v>523</v>
      </c>
      <c r="H1162" s="25">
        <v>2539.91</v>
      </c>
      <c r="I1162" s="25">
        <v>59.92</v>
      </c>
      <c r="J1162" s="25">
        <v>48.72</v>
      </c>
      <c r="K1162" s="25">
        <v>2648.55</v>
      </c>
    </row>
    <row r="1163" spans="1:11" ht="15" customHeight="1" x14ac:dyDescent="0.3">
      <c r="A1163" s="25">
        <v>1162</v>
      </c>
      <c r="B1163" s="25">
        <v>1791</v>
      </c>
      <c r="C1163" s="31">
        <v>42651.668726851902</v>
      </c>
      <c r="D1163" s="25">
        <v>493</v>
      </c>
      <c r="E1163" s="25">
        <v>12</v>
      </c>
      <c r="F1163" s="25">
        <v>0</v>
      </c>
      <c r="G1163" s="25">
        <v>505</v>
      </c>
      <c r="H1163" s="25">
        <v>2460.0700000000002</v>
      </c>
      <c r="I1163" s="25">
        <v>89.88</v>
      </c>
      <c r="J1163" s="25">
        <v>0</v>
      </c>
      <c r="K1163" s="25">
        <v>2549.9499999999998</v>
      </c>
    </row>
    <row r="1164" spans="1:11" ht="15" customHeight="1" x14ac:dyDescent="0.3">
      <c r="A1164" s="25">
        <v>1163</v>
      </c>
      <c r="B1164" s="25">
        <v>1791</v>
      </c>
      <c r="C1164" s="31">
        <v>42681.156851851898</v>
      </c>
      <c r="D1164" s="25">
        <v>509</v>
      </c>
      <c r="E1164" s="25">
        <v>11</v>
      </c>
      <c r="F1164" s="25">
        <v>32</v>
      </c>
      <c r="G1164" s="25">
        <v>552</v>
      </c>
      <c r="H1164" s="25">
        <v>2539.91</v>
      </c>
      <c r="I1164" s="25">
        <v>82.39</v>
      </c>
      <c r="J1164" s="25">
        <v>259.83999999999997</v>
      </c>
      <c r="K1164" s="25">
        <v>2882.14</v>
      </c>
    </row>
    <row r="1165" spans="1:11" ht="15" customHeight="1" x14ac:dyDescent="0.3">
      <c r="A1165" s="25">
        <v>1164</v>
      </c>
      <c r="B1165" s="25">
        <v>1791</v>
      </c>
      <c r="C1165" s="31">
        <v>42710.070300925901</v>
      </c>
      <c r="D1165" s="25">
        <v>494</v>
      </c>
      <c r="E1165" s="25">
        <v>0</v>
      </c>
      <c r="F1165" s="25">
        <v>8</v>
      </c>
      <c r="G1165" s="25">
        <v>502</v>
      </c>
      <c r="H1165" s="25">
        <v>2465.06</v>
      </c>
      <c r="I1165" s="25">
        <v>0</v>
      </c>
      <c r="J1165" s="25">
        <v>64.959999999999994</v>
      </c>
      <c r="K1165" s="25">
        <v>2530.02</v>
      </c>
    </row>
    <row r="1166" spans="1:11" ht="15" customHeight="1" x14ac:dyDescent="0.3">
      <c r="A1166" s="25">
        <v>1165</v>
      </c>
      <c r="B1166" s="25">
        <v>1801</v>
      </c>
      <c r="C1166" s="31">
        <v>42311.586354166699</v>
      </c>
      <c r="D1166" s="25">
        <v>298</v>
      </c>
      <c r="E1166" s="25">
        <v>151</v>
      </c>
      <c r="F1166" s="25">
        <v>16</v>
      </c>
      <c r="G1166" s="25">
        <v>465</v>
      </c>
      <c r="H1166" s="25">
        <v>1487.02</v>
      </c>
      <c r="I1166" s="25">
        <v>1130.99</v>
      </c>
      <c r="J1166" s="25">
        <v>129.91999999999999</v>
      </c>
      <c r="K1166" s="25">
        <v>2747.93</v>
      </c>
    </row>
    <row r="1167" spans="1:11" ht="15" customHeight="1" x14ac:dyDescent="0.3">
      <c r="A1167" s="25">
        <v>1166</v>
      </c>
      <c r="B1167" s="25">
        <v>1801</v>
      </c>
      <c r="C1167" s="31">
        <v>42340.513576388897</v>
      </c>
      <c r="D1167" s="25">
        <v>313</v>
      </c>
      <c r="E1167" s="25">
        <v>22</v>
      </c>
      <c r="F1167" s="25">
        <v>1</v>
      </c>
      <c r="G1167" s="25">
        <v>336</v>
      </c>
      <c r="H1167" s="25">
        <v>1561.87</v>
      </c>
      <c r="I1167" s="25">
        <v>164.78</v>
      </c>
      <c r="J1167" s="25">
        <v>8.1199999999999992</v>
      </c>
      <c r="K1167" s="25">
        <v>1734.77</v>
      </c>
    </row>
    <row r="1168" spans="1:11" ht="15" customHeight="1" x14ac:dyDescent="0.3">
      <c r="A1168" s="25">
        <v>1167</v>
      </c>
      <c r="B1168" s="25">
        <v>1801</v>
      </c>
      <c r="C1168" s="31">
        <v>42370.766238425902</v>
      </c>
      <c r="D1168" s="25">
        <v>309</v>
      </c>
      <c r="E1168" s="25">
        <v>36</v>
      </c>
      <c r="F1168" s="25">
        <v>23</v>
      </c>
      <c r="G1168" s="25">
        <v>368</v>
      </c>
      <c r="H1168" s="25">
        <v>1541.91</v>
      </c>
      <c r="I1168" s="25">
        <v>269.64</v>
      </c>
      <c r="J1168" s="25">
        <v>186.76</v>
      </c>
      <c r="K1168" s="25">
        <v>1998.31</v>
      </c>
    </row>
    <row r="1169" spans="1:11" ht="15" customHeight="1" x14ac:dyDescent="0.3">
      <c r="A1169" s="25">
        <v>1168</v>
      </c>
      <c r="B1169" s="25">
        <v>1801</v>
      </c>
      <c r="C1169" s="31">
        <v>42400.077546296299</v>
      </c>
      <c r="D1169" s="25">
        <v>272</v>
      </c>
      <c r="E1169" s="25">
        <v>48</v>
      </c>
      <c r="F1169" s="25">
        <v>12</v>
      </c>
      <c r="G1169" s="25">
        <v>332</v>
      </c>
      <c r="H1169" s="25">
        <v>1357.28</v>
      </c>
      <c r="I1169" s="25">
        <v>359.52</v>
      </c>
      <c r="J1169" s="25">
        <v>97.44</v>
      </c>
      <c r="K1169" s="25">
        <v>1814.24</v>
      </c>
    </row>
    <row r="1170" spans="1:11" ht="15" customHeight="1" x14ac:dyDescent="0.3">
      <c r="A1170" s="25">
        <v>1169</v>
      </c>
      <c r="B1170" s="25">
        <v>1801</v>
      </c>
      <c r="C1170" s="31">
        <v>42430.535844907397</v>
      </c>
      <c r="D1170" s="25">
        <v>275</v>
      </c>
      <c r="E1170" s="25">
        <v>18</v>
      </c>
      <c r="F1170" s="25">
        <v>20</v>
      </c>
      <c r="G1170" s="25">
        <v>313</v>
      </c>
      <c r="H1170" s="25">
        <v>1372.25</v>
      </c>
      <c r="I1170" s="25">
        <v>134.82</v>
      </c>
      <c r="J1170" s="25">
        <v>162.4</v>
      </c>
      <c r="K1170" s="25">
        <v>1669.47</v>
      </c>
    </row>
    <row r="1171" spans="1:11" ht="15" customHeight="1" x14ac:dyDescent="0.3">
      <c r="A1171" s="25">
        <v>1170</v>
      </c>
      <c r="B1171" s="25">
        <v>1801</v>
      </c>
      <c r="C1171" s="31">
        <v>42459.549826388902</v>
      </c>
      <c r="D1171" s="25">
        <v>301</v>
      </c>
      <c r="E1171" s="25">
        <v>39</v>
      </c>
      <c r="F1171" s="25">
        <v>1</v>
      </c>
      <c r="G1171" s="25">
        <v>341</v>
      </c>
      <c r="H1171" s="25">
        <v>1501.99</v>
      </c>
      <c r="I1171" s="25">
        <v>292.11</v>
      </c>
      <c r="J1171" s="25">
        <v>8.1199999999999992</v>
      </c>
      <c r="K1171" s="25">
        <v>1802.22</v>
      </c>
    </row>
    <row r="1172" spans="1:11" ht="15" customHeight="1" x14ac:dyDescent="0.3">
      <c r="A1172" s="25">
        <v>1171</v>
      </c>
      <c r="B1172" s="25">
        <v>1801</v>
      </c>
      <c r="C1172" s="31">
        <v>42488.296504629601</v>
      </c>
      <c r="D1172" s="25">
        <v>256</v>
      </c>
      <c r="E1172" s="25">
        <v>0</v>
      </c>
      <c r="F1172" s="25">
        <v>21</v>
      </c>
      <c r="G1172" s="25">
        <v>277</v>
      </c>
      <c r="H1172" s="25">
        <v>1277.44</v>
      </c>
      <c r="I1172" s="25">
        <v>0</v>
      </c>
      <c r="J1172" s="25">
        <v>170.52</v>
      </c>
      <c r="K1172" s="25">
        <v>1447.96</v>
      </c>
    </row>
    <row r="1173" spans="1:11" ht="15" customHeight="1" x14ac:dyDescent="0.3">
      <c r="A1173" s="25">
        <v>1172</v>
      </c>
      <c r="B1173" s="25">
        <v>1801</v>
      </c>
      <c r="C1173" s="31">
        <v>42517.142662036997</v>
      </c>
      <c r="D1173" s="25">
        <v>280</v>
      </c>
      <c r="E1173" s="25">
        <v>40</v>
      </c>
      <c r="F1173" s="25">
        <v>0</v>
      </c>
      <c r="G1173" s="25">
        <v>320</v>
      </c>
      <c r="H1173" s="25">
        <v>1397.2</v>
      </c>
      <c r="I1173" s="25">
        <v>299.60000000000002</v>
      </c>
      <c r="J1173" s="25">
        <v>0</v>
      </c>
      <c r="K1173" s="25">
        <v>1696.8</v>
      </c>
    </row>
    <row r="1174" spans="1:11" ht="15" customHeight="1" x14ac:dyDescent="0.3">
      <c r="A1174" s="25">
        <v>1173</v>
      </c>
      <c r="B1174" s="25">
        <v>1801</v>
      </c>
      <c r="C1174" s="31">
        <v>42546.728831018503</v>
      </c>
      <c r="D1174" s="25">
        <v>306</v>
      </c>
      <c r="E1174" s="25">
        <v>24</v>
      </c>
      <c r="F1174" s="25">
        <v>100</v>
      </c>
      <c r="G1174" s="25">
        <v>430</v>
      </c>
      <c r="H1174" s="25">
        <v>1526.94</v>
      </c>
      <c r="I1174" s="25">
        <v>179.76</v>
      </c>
      <c r="J1174" s="25">
        <v>812</v>
      </c>
      <c r="K1174" s="25">
        <v>2518.6999999999998</v>
      </c>
    </row>
    <row r="1175" spans="1:11" ht="15" customHeight="1" x14ac:dyDescent="0.3">
      <c r="A1175" s="25">
        <v>1174</v>
      </c>
      <c r="B1175" s="25">
        <v>1801</v>
      </c>
      <c r="C1175" s="31">
        <v>42575.4914699074</v>
      </c>
      <c r="D1175" s="25">
        <v>297</v>
      </c>
      <c r="E1175" s="25">
        <v>26</v>
      </c>
      <c r="F1175" s="25">
        <v>0</v>
      </c>
      <c r="G1175" s="25">
        <v>323</v>
      </c>
      <c r="H1175" s="25">
        <v>1482.03</v>
      </c>
      <c r="I1175" s="25">
        <v>194.74</v>
      </c>
      <c r="J1175" s="25">
        <v>0</v>
      </c>
      <c r="K1175" s="25">
        <v>1676.77</v>
      </c>
    </row>
    <row r="1176" spans="1:11" ht="15" customHeight="1" x14ac:dyDescent="0.3">
      <c r="A1176" s="25">
        <v>1175</v>
      </c>
      <c r="B1176" s="25">
        <v>1801</v>
      </c>
      <c r="C1176" s="31">
        <v>42604.837337962999</v>
      </c>
      <c r="D1176" s="25">
        <v>297</v>
      </c>
      <c r="E1176" s="25">
        <v>22</v>
      </c>
      <c r="F1176" s="25">
        <v>23</v>
      </c>
      <c r="G1176" s="25">
        <v>342</v>
      </c>
      <c r="H1176" s="25">
        <v>1482.03</v>
      </c>
      <c r="I1176" s="25">
        <v>164.78</v>
      </c>
      <c r="J1176" s="25">
        <v>186.76</v>
      </c>
      <c r="K1176" s="25">
        <v>1833.57</v>
      </c>
    </row>
    <row r="1177" spans="1:11" ht="15" customHeight="1" x14ac:dyDescent="0.3">
      <c r="A1177" s="25">
        <v>1176</v>
      </c>
      <c r="B1177" s="25">
        <v>1801</v>
      </c>
      <c r="C1177" s="31">
        <v>42633.438437500001</v>
      </c>
      <c r="D1177" s="25">
        <v>295</v>
      </c>
      <c r="E1177" s="25">
        <v>34</v>
      </c>
      <c r="F1177" s="25">
        <v>20</v>
      </c>
      <c r="G1177" s="25">
        <v>349</v>
      </c>
      <c r="H1177" s="25">
        <v>1472.05</v>
      </c>
      <c r="I1177" s="25">
        <v>254.66</v>
      </c>
      <c r="J1177" s="25">
        <v>162.4</v>
      </c>
      <c r="K1177" s="25">
        <v>1889.11</v>
      </c>
    </row>
    <row r="1178" spans="1:11" ht="15" customHeight="1" x14ac:dyDescent="0.3">
      <c r="A1178" s="25">
        <v>1177</v>
      </c>
      <c r="B1178" s="25">
        <v>1801</v>
      </c>
      <c r="C1178" s="31">
        <v>42662.880416666703</v>
      </c>
      <c r="D1178" s="25">
        <v>296</v>
      </c>
      <c r="E1178" s="25">
        <v>0</v>
      </c>
      <c r="F1178" s="25">
        <v>20</v>
      </c>
      <c r="G1178" s="25">
        <v>316</v>
      </c>
      <c r="H1178" s="25">
        <v>1477.04</v>
      </c>
      <c r="I1178" s="25">
        <v>0</v>
      </c>
      <c r="J1178" s="25">
        <v>162.4</v>
      </c>
      <c r="K1178" s="25">
        <v>1639.44</v>
      </c>
    </row>
    <row r="1179" spans="1:11" ht="15" customHeight="1" x14ac:dyDescent="0.3">
      <c r="A1179" s="25">
        <v>1178</v>
      </c>
      <c r="B1179" s="25">
        <v>1801</v>
      </c>
      <c r="C1179" s="31">
        <v>42692.358865740702</v>
      </c>
      <c r="D1179" s="25">
        <v>305</v>
      </c>
      <c r="E1179" s="25">
        <v>0</v>
      </c>
      <c r="F1179" s="25">
        <v>0</v>
      </c>
      <c r="G1179" s="25">
        <v>305</v>
      </c>
      <c r="H1179" s="25">
        <v>1521.95</v>
      </c>
      <c r="I1179" s="25">
        <v>0</v>
      </c>
      <c r="J1179" s="25">
        <v>0</v>
      </c>
      <c r="K1179" s="25">
        <v>1521.95</v>
      </c>
    </row>
    <row r="1180" spans="1:11" ht="15" customHeight="1" x14ac:dyDescent="0.3">
      <c r="A1180" s="25">
        <v>1179</v>
      </c>
      <c r="B1180" s="25">
        <v>1801</v>
      </c>
      <c r="C1180" s="31">
        <v>42721.808888888903</v>
      </c>
      <c r="D1180" s="25">
        <v>300</v>
      </c>
      <c r="E1180" s="25">
        <v>26</v>
      </c>
      <c r="F1180" s="25">
        <v>12</v>
      </c>
      <c r="G1180" s="25">
        <v>338</v>
      </c>
      <c r="H1180" s="25">
        <v>1497</v>
      </c>
      <c r="I1180" s="25">
        <v>194.74</v>
      </c>
      <c r="J1180" s="25">
        <v>97.44</v>
      </c>
      <c r="K1180" s="25">
        <v>1789.18</v>
      </c>
    </row>
    <row r="1181" spans="1:11" ht="15" customHeight="1" x14ac:dyDescent="0.3">
      <c r="A1181" s="25">
        <v>1180</v>
      </c>
      <c r="B1181" s="25">
        <v>1811</v>
      </c>
      <c r="C1181" s="31">
        <v>42700.9038194444</v>
      </c>
      <c r="D1181" s="25">
        <v>566</v>
      </c>
      <c r="E1181" s="25">
        <v>6</v>
      </c>
      <c r="F1181" s="25">
        <v>6</v>
      </c>
      <c r="G1181" s="25">
        <v>578</v>
      </c>
      <c r="H1181" s="25">
        <v>2824.34</v>
      </c>
      <c r="I1181" s="25">
        <v>44.94</v>
      </c>
      <c r="J1181" s="25">
        <v>48.72</v>
      </c>
      <c r="K1181" s="25">
        <v>2918</v>
      </c>
    </row>
    <row r="1182" spans="1:11" ht="15" customHeight="1" x14ac:dyDescent="0.3">
      <c r="A1182" s="25">
        <v>1181</v>
      </c>
      <c r="B1182" s="25">
        <v>1811</v>
      </c>
      <c r="C1182" s="31">
        <v>42730.304629629602</v>
      </c>
      <c r="D1182" s="25">
        <v>525</v>
      </c>
      <c r="E1182" s="25">
        <v>0</v>
      </c>
      <c r="F1182" s="25">
        <v>60</v>
      </c>
      <c r="G1182" s="25">
        <v>585</v>
      </c>
      <c r="H1182" s="25">
        <v>2619.75</v>
      </c>
      <c r="I1182" s="25">
        <v>0</v>
      </c>
      <c r="J1182" s="25">
        <v>487.2</v>
      </c>
      <c r="K1182" s="25">
        <v>3106.95</v>
      </c>
    </row>
    <row r="1183" spans="1:11" ht="15" customHeight="1" x14ac:dyDescent="0.3">
      <c r="A1183" s="25">
        <v>1182</v>
      </c>
      <c r="B1183" s="25">
        <v>1821</v>
      </c>
      <c r="C1183" s="31">
        <v>42726.876967592601</v>
      </c>
      <c r="D1183" s="25">
        <v>330</v>
      </c>
      <c r="E1183" s="25">
        <v>73</v>
      </c>
      <c r="F1183" s="25">
        <v>22</v>
      </c>
      <c r="G1183" s="25">
        <v>425</v>
      </c>
      <c r="H1183" s="25">
        <v>1646.7</v>
      </c>
      <c r="I1183" s="25">
        <v>546.77</v>
      </c>
      <c r="J1183" s="25">
        <v>178.64</v>
      </c>
      <c r="K1183" s="25">
        <v>2372.11</v>
      </c>
    </row>
    <row r="1184" spans="1:11" ht="15" customHeight="1" x14ac:dyDescent="0.3">
      <c r="A1184" s="25">
        <v>1183</v>
      </c>
      <c r="B1184" s="25">
        <v>1831</v>
      </c>
      <c r="C1184" s="31">
        <v>42339.118518518502</v>
      </c>
      <c r="D1184" s="25">
        <v>326</v>
      </c>
      <c r="E1184" s="25">
        <v>18</v>
      </c>
      <c r="F1184" s="25">
        <v>27</v>
      </c>
      <c r="G1184" s="25">
        <v>371</v>
      </c>
      <c r="H1184" s="25">
        <v>1626.74</v>
      </c>
      <c r="I1184" s="25">
        <v>134.82</v>
      </c>
      <c r="J1184" s="25">
        <v>219.24</v>
      </c>
      <c r="K1184" s="25">
        <v>1980.8</v>
      </c>
    </row>
    <row r="1185" spans="1:11" ht="15" customHeight="1" x14ac:dyDescent="0.3">
      <c r="A1185" s="25">
        <v>1184</v>
      </c>
      <c r="B1185" s="25">
        <v>1831</v>
      </c>
      <c r="C1185" s="31">
        <v>42368.792511574102</v>
      </c>
      <c r="D1185" s="25">
        <v>297</v>
      </c>
      <c r="E1185" s="25">
        <v>19</v>
      </c>
      <c r="F1185" s="25">
        <v>24</v>
      </c>
      <c r="G1185" s="25">
        <v>340</v>
      </c>
      <c r="H1185" s="25">
        <v>1482.03</v>
      </c>
      <c r="I1185" s="25">
        <v>142.31</v>
      </c>
      <c r="J1185" s="25">
        <v>194.88</v>
      </c>
      <c r="K1185" s="25">
        <v>1819.22</v>
      </c>
    </row>
    <row r="1186" spans="1:11" ht="15" customHeight="1" x14ac:dyDescent="0.3">
      <c r="A1186" s="25">
        <v>1185</v>
      </c>
      <c r="B1186" s="25">
        <v>1831</v>
      </c>
      <c r="C1186" s="31">
        <v>42398.181342592601</v>
      </c>
      <c r="D1186" s="25">
        <v>311</v>
      </c>
      <c r="E1186" s="25">
        <v>28</v>
      </c>
      <c r="F1186" s="25">
        <v>20</v>
      </c>
      <c r="G1186" s="25">
        <v>359</v>
      </c>
      <c r="H1186" s="25">
        <v>1551.89</v>
      </c>
      <c r="I1186" s="25">
        <v>209.72</v>
      </c>
      <c r="J1186" s="25">
        <v>162.4</v>
      </c>
      <c r="K1186" s="25">
        <v>1924.01</v>
      </c>
    </row>
    <row r="1187" spans="1:11" ht="15" customHeight="1" x14ac:dyDescent="0.3">
      <c r="A1187" s="25">
        <v>1186</v>
      </c>
      <c r="B1187" s="25">
        <v>1831</v>
      </c>
      <c r="C1187" s="31">
        <v>42427.552939814799</v>
      </c>
      <c r="D1187" s="25">
        <v>300</v>
      </c>
      <c r="E1187" s="25">
        <v>16</v>
      </c>
      <c r="F1187" s="25">
        <v>1</v>
      </c>
      <c r="G1187" s="25">
        <v>317</v>
      </c>
      <c r="H1187" s="25">
        <v>1497</v>
      </c>
      <c r="I1187" s="25">
        <v>119.84</v>
      </c>
      <c r="J1187" s="25">
        <v>8.1199999999999992</v>
      </c>
      <c r="K1187" s="25">
        <v>1624.96</v>
      </c>
    </row>
    <row r="1188" spans="1:11" ht="15" customHeight="1" x14ac:dyDescent="0.3">
      <c r="A1188" s="25">
        <v>1187</v>
      </c>
      <c r="B1188" s="25">
        <v>1831</v>
      </c>
      <c r="C1188" s="31">
        <v>42456.695300925901</v>
      </c>
      <c r="D1188" s="25">
        <v>304</v>
      </c>
      <c r="E1188" s="25">
        <v>27</v>
      </c>
      <c r="F1188" s="25">
        <v>24</v>
      </c>
      <c r="G1188" s="25">
        <v>355</v>
      </c>
      <c r="H1188" s="25">
        <v>1516.96</v>
      </c>
      <c r="I1188" s="25">
        <v>202.23</v>
      </c>
      <c r="J1188" s="25">
        <v>194.88</v>
      </c>
      <c r="K1188" s="25">
        <v>1914.07</v>
      </c>
    </row>
    <row r="1189" spans="1:11" ht="15" customHeight="1" x14ac:dyDescent="0.3">
      <c r="A1189" s="25">
        <v>1188</v>
      </c>
      <c r="B1189" s="25">
        <v>1831</v>
      </c>
      <c r="C1189" s="31">
        <v>42486.922719907401</v>
      </c>
      <c r="D1189" s="25">
        <v>282</v>
      </c>
      <c r="E1189" s="25">
        <v>40</v>
      </c>
      <c r="F1189" s="25">
        <v>0</v>
      </c>
      <c r="G1189" s="25">
        <v>322</v>
      </c>
      <c r="H1189" s="25">
        <v>1407.18</v>
      </c>
      <c r="I1189" s="25">
        <v>299.60000000000002</v>
      </c>
      <c r="J1189" s="25">
        <v>0</v>
      </c>
      <c r="K1189" s="25">
        <v>1706.78</v>
      </c>
    </row>
    <row r="1190" spans="1:11" ht="15" customHeight="1" x14ac:dyDescent="0.3">
      <c r="A1190" s="25">
        <v>1189</v>
      </c>
      <c r="B1190" s="25">
        <v>1831</v>
      </c>
      <c r="C1190" s="31">
        <v>42516.743935185201</v>
      </c>
      <c r="D1190" s="25">
        <v>228</v>
      </c>
      <c r="E1190" s="25">
        <v>39</v>
      </c>
      <c r="F1190" s="25">
        <v>0</v>
      </c>
      <c r="G1190" s="25">
        <v>267</v>
      </c>
      <c r="H1190" s="25">
        <v>1137.72</v>
      </c>
      <c r="I1190" s="25">
        <v>292.11</v>
      </c>
      <c r="J1190" s="25">
        <v>0</v>
      </c>
      <c r="K1190" s="25">
        <v>1429.83</v>
      </c>
    </row>
    <row r="1191" spans="1:11" ht="15" customHeight="1" x14ac:dyDescent="0.3">
      <c r="A1191" s="25">
        <v>1190</v>
      </c>
      <c r="B1191" s="25">
        <v>1831</v>
      </c>
      <c r="C1191" s="31">
        <v>42545.087858796302</v>
      </c>
      <c r="D1191" s="25">
        <v>302</v>
      </c>
      <c r="E1191" s="25">
        <v>16</v>
      </c>
      <c r="F1191" s="25">
        <v>6</v>
      </c>
      <c r="G1191" s="25">
        <v>324</v>
      </c>
      <c r="H1191" s="25">
        <v>1506.98</v>
      </c>
      <c r="I1191" s="25">
        <v>119.84</v>
      </c>
      <c r="J1191" s="25">
        <v>48.72</v>
      </c>
      <c r="K1191" s="25">
        <v>1675.54</v>
      </c>
    </row>
    <row r="1192" spans="1:11" ht="15" customHeight="1" x14ac:dyDescent="0.3">
      <c r="A1192" s="25">
        <v>1191</v>
      </c>
      <c r="B1192" s="25">
        <v>1831</v>
      </c>
      <c r="C1192" s="31">
        <v>42575.105590277803</v>
      </c>
      <c r="D1192" s="25">
        <v>305</v>
      </c>
      <c r="E1192" s="25">
        <v>32</v>
      </c>
      <c r="F1192" s="25">
        <v>9301</v>
      </c>
      <c r="G1192" s="25">
        <v>9638</v>
      </c>
      <c r="H1192" s="25">
        <v>1521.95</v>
      </c>
      <c r="I1192" s="25">
        <v>239.68</v>
      </c>
      <c r="J1192" s="25">
        <v>75524.12</v>
      </c>
      <c r="K1192" s="25">
        <v>77285.75</v>
      </c>
    </row>
    <row r="1193" spans="1:11" ht="15" customHeight="1" x14ac:dyDescent="0.3">
      <c r="A1193" s="25">
        <v>1192</v>
      </c>
      <c r="B1193" s="25">
        <v>1831</v>
      </c>
      <c r="C1193" s="31">
        <v>42605.963472222204</v>
      </c>
      <c r="D1193" s="25">
        <v>0</v>
      </c>
      <c r="E1193" s="25">
        <v>43</v>
      </c>
      <c r="F1193" s="25">
        <v>50</v>
      </c>
      <c r="G1193" s="25">
        <v>93</v>
      </c>
      <c r="H1193" s="25">
        <v>0</v>
      </c>
      <c r="I1193" s="25">
        <v>322.07</v>
      </c>
      <c r="J1193" s="25">
        <v>406</v>
      </c>
      <c r="K1193" s="25">
        <v>728.07</v>
      </c>
    </row>
    <row r="1194" spans="1:11" ht="15" customHeight="1" x14ac:dyDescent="0.3">
      <c r="A1194" s="25">
        <v>1193</v>
      </c>
      <c r="B1194" s="25">
        <v>1831</v>
      </c>
      <c r="C1194" s="31">
        <v>42634.5239351852</v>
      </c>
      <c r="D1194" s="25">
        <v>308</v>
      </c>
      <c r="E1194" s="25">
        <v>22</v>
      </c>
      <c r="F1194" s="25">
        <v>12</v>
      </c>
      <c r="G1194" s="25">
        <v>342</v>
      </c>
      <c r="H1194" s="25">
        <v>1536.92</v>
      </c>
      <c r="I1194" s="25">
        <v>164.78</v>
      </c>
      <c r="J1194" s="25">
        <v>97.44</v>
      </c>
      <c r="K1194" s="25">
        <v>1799.14</v>
      </c>
    </row>
    <row r="1195" spans="1:11" ht="15" customHeight="1" x14ac:dyDescent="0.3">
      <c r="A1195" s="25">
        <v>1194</v>
      </c>
      <c r="B1195" s="25">
        <v>1831</v>
      </c>
      <c r="C1195" s="31">
        <v>42663.2425</v>
      </c>
      <c r="D1195" s="25">
        <v>303</v>
      </c>
      <c r="E1195" s="25">
        <v>22</v>
      </c>
      <c r="F1195" s="25">
        <v>22</v>
      </c>
      <c r="G1195" s="25">
        <v>347</v>
      </c>
      <c r="H1195" s="25">
        <v>1511.97</v>
      </c>
      <c r="I1195" s="25">
        <v>164.78</v>
      </c>
      <c r="J1195" s="25">
        <v>178.64</v>
      </c>
      <c r="K1195" s="25">
        <v>1855.39</v>
      </c>
    </row>
    <row r="1196" spans="1:11" ht="15" customHeight="1" x14ac:dyDescent="0.3">
      <c r="A1196" s="25">
        <v>1195</v>
      </c>
      <c r="B1196" s="25">
        <v>1831</v>
      </c>
      <c r="C1196" s="31">
        <v>42693.002256944397</v>
      </c>
      <c r="D1196" s="25">
        <v>281</v>
      </c>
      <c r="E1196" s="25">
        <v>222</v>
      </c>
      <c r="F1196" s="25">
        <v>9</v>
      </c>
      <c r="G1196" s="25">
        <v>512</v>
      </c>
      <c r="H1196" s="25">
        <v>1402.19</v>
      </c>
      <c r="I1196" s="25">
        <v>1662.78</v>
      </c>
      <c r="J1196" s="25">
        <v>73.08</v>
      </c>
      <c r="K1196" s="25">
        <v>3138.05</v>
      </c>
    </row>
    <row r="1197" spans="1:11" ht="15" customHeight="1" x14ac:dyDescent="0.3">
      <c r="A1197" s="25">
        <v>1196</v>
      </c>
      <c r="B1197" s="25">
        <v>1831</v>
      </c>
      <c r="C1197" s="31">
        <v>42722.128993055601</v>
      </c>
      <c r="D1197" s="25">
        <v>346</v>
      </c>
      <c r="E1197" s="25">
        <v>60</v>
      </c>
      <c r="F1197" s="25">
        <v>30</v>
      </c>
      <c r="G1197" s="25">
        <v>436</v>
      </c>
      <c r="H1197" s="25">
        <v>1726.54</v>
      </c>
      <c r="I1197" s="25">
        <v>449.4</v>
      </c>
      <c r="J1197" s="25">
        <v>243.6</v>
      </c>
      <c r="K1197" s="25">
        <v>2419.54</v>
      </c>
    </row>
    <row r="1198" spans="1:11" ht="15" customHeight="1" x14ac:dyDescent="0.3">
      <c r="A1198" s="25">
        <v>1197</v>
      </c>
      <c r="B1198" s="25">
        <v>1841</v>
      </c>
      <c r="C1198" s="31">
        <v>42344.135798611103</v>
      </c>
      <c r="D1198" s="25">
        <v>500</v>
      </c>
      <c r="E1198" s="25">
        <v>13</v>
      </c>
      <c r="F1198" s="25">
        <v>5</v>
      </c>
      <c r="G1198" s="25">
        <v>518</v>
      </c>
      <c r="H1198" s="25">
        <v>2495</v>
      </c>
      <c r="I1198" s="25">
        <v>97.37</v>
      </c>
      <c r="J1198" s="25">
        <v>40.6</v>
      </c>
      <c r="K1198" s="25">
        <v>2632.97</v>
      </c>
    </row>
    <row r="1199" spans="1:11" ht="15" customHeight="1" x14ac:dyDescent="0.3">
      <c r="A1199" s="25">
        <v>1198</v>
      </c>
      <c r="B1199" s="25">
        <v>1841</v>
      </c>
      <c r="C1199" s="31">
        <v>42374.171481481499</v>
      </c>
      <c r="D1199" s="25">
        <v>508</v>
      </c>
      <c r="E1199" s="25">
        <v>0</v>
      </c>
      <c r="F1199" s="25">
        <v>33</v>
      </c>
      <c r="G1199" s="25">
        <v>541</v>
      </c>
      <c r="H1199" s="25">
        <v>2534.92</v>
      </c>
      <c r="I1199" s="25">
        <v>0</v>
      </c>
      <c r="J1199" s="25">
        <v>267.95999999999998</v>
      </c>
      <c r="K1199" s="25">
        <v>2802.88</v>
      </c>
    </row>
    <row r="1200" spans="1:11" ht="15" customHeight="1" x14ac:dyDescent="0.3">
      <c r="A1200" s="25">
        <v>1199</v>
      </c>
      <c r="B1200" s="25">
        <v>1841</v>
      </c>
      <c r="C1200" s="31">
        <v>42403.307627314804</v>
      </c>
      <c r="D1200" s="25">
        <v>501</v>
      </c>
      <c r="E1200" s="25">
        <v>279</v>
      </c>
      <c r="F1200" s="25">
        <v>1</v>
      </c>
      <c r="G1200" s="25">
        <v>781</v>
      </c>
      <c r="H1200" s="25">
        <v>2499.9899999999998</v>
      </c>
      <c r="I1200" s="25">
        <v>2089.71</v>
      </c>
      <c r="J1200" s="25">
        <v>8.1199999999999992</v>
      </c>
      <c r="K1200" s="25">
        <v>4597.82</v>
      </c>
    </row>
    <row r="1201" spans="1:11" ht="15" customHeight="1" x14ac:dyDescent="0.3">
      <c r="A1201" s="25">
        <v>1200</v>
      </c>
      <c r="B1201" s="25">
        <v>1841</v>
      </c>
      <c r="C1201" s="31">
        <v>42432.3520601852</v>
      </c>
      <c r="D1201" s="25">
        <v>489</v>
      </c>
      <c r="E1201" s="25">
        <v>13</v>
      </c>
      <c r="F1201" s="25">
        <v>24</v>
      </c>
      <c r="G1201" s="25">
        <v>526</v>
      </c>
      <c r="H1201" s="25">
        <v>2440.11</v>
      </c>
      <c r="I1201" s="25">
        <v>97.37</v>
      </c>
      <c r="J1201" s="25">
        <v>194.88</v>
      </c>
      <c r="K1201" s="25">
        <v>2732.36</v>
      </c>
    </row>
    <row r="1202" spans="1:11" ht="15" customHeight="1" x14ac:dyDescent="0.3">
      <c r="A1202" s="25">
        <v>1201</v>
      </c>
      <c r="B1202" s="25">
        <v>1841</v>
      </c>
      <c r="C1202" s="31">
        <v>42461.797083333302</v>
      </c>
      <c r="D1202" s="25">
        <v>444</v>
      </c>
      <c r="E1202" s="25">
        <v>0</v>
      </c>
      <c r="F1202" s="25">
        <v>4</v>
      </c>
      <c r="G1202" s="25">
        <v>448</v>
      </c>
      <c r="H1202" s="25">
        <v>2215.56</v>
      </c>
      <c r="I1202" s="25">
        <v>0</v>
      </c>
      <c r="J1202" s="25">
        <v>32.479999999999997</v>
      </c>
      <c r="K1202" s="25">
        <v>2248.04</v>
      </c>
    </row>
    <row r="1203" spans="1:11" ht="15" customHeight="1" x14ac:dyDescent="0.3">
      <c r="A1203" s="25">
        <v>1202</v>
      </c>
      <c r="B1203" s="25">
        <v>1841</v>
      </c>
      <c r="C1203" s="31">
        <v>42490.114861111098</v>
      </c>
      <c r="D1203" s="25">
        <v>505</v>
      </c>
      <c r="E1203" s="25">
        <v>0</v>
      </c>
      <c r="F1203" s="25">
        <v>24</v>
      </c>
      <c r="G1203" s="25">
        <v>529</v>
      </c>
      <c r="H1203" s="25">
        <v>2519.9499999999998</v>
      </c>
      <c r="I1203" s="25">
        <v>0</v>
      </c>
      <c r="J1203" s="25">
        <v>194.88</v>
      </c>
      <c r="K1203" s="25">
        <v>2714.83</v>
      </c>
    </row>
    <row r="1204" spans="1:11" ht="15" customHeight="1" x14ac:dyDescent="0.3">
      <c r="A1204" s="25">
        <v>1203</v>
      </c>
      <c r="B1204" s="25">
        <v>1841</v>
      </c>
      <c r="C1204" s="31">
        <v>42520.893842592603</v>
      </c>
      <c r="D1204" s="25">
        <v>497</v>
      </c>
      <c r="E1204" s="25">
        <v>7</v>
      </c>
      <c r="F1204" s="25">
        <v>0</v>
      </c>
      <c r="G1204" s="25">
        <v>504</v>
      </c>
      <c r="H1204" s="25">
        <v>2480.0300000000002</v>
      </c>
      <c r="I1204" s="25">
        <v>52.43</v>
      </c>
      <c r="J1204" s="25">
        <v>0</v>
      </c>
      <c r="K1204" s="25">
        <v>2532.46</v>
      </c>
    </row>
    <row r="1205" spans="1:11" ht="15" customHeight="1" x14ac:dyDescent="0.3">
      <c r="A1205" s="25">
        <v>1204</v>
      </c>
      <c r="B1205" s="25">
        <v>1841</v>
      </c>
      <c r="C1205" s="31">
        <v>42550.101597222201</v>
      </c>
      <c r="D1205" s="25">
        <v>508</v>
      </c>
      <c r="E1205" s="25">
        <v>4</v>
      </c>
      <c r="F1205" s="25">
        <v>0</v>
      </c>
      <c r="G1205" s="25">
        <v>512</v>
      </c>
      <c r="H1205" s="25">
        <v>2534.92</v>
      </c>
      <c r="I1205" s="25">
        <v>29.96</v>
      </c>
      <c r="J1205" s="25">
        <v>0</v>
      </c>
      <c r="K1205" s="25">
        <v>2564.88</v>
      </c>
    </row>
    <row r="1206" spans="1:11" ht="15" customHeight="1" x14ac:dyDescent="0.3">
      <c r="A1206" s="25">
        <v>1205</v>
      </c>
      <c r="B1206" s="25">
        <v>1841</v>
      </c>
      <c r="C1206" s="31">
        <v>42579.9539814815</v>
      </c>
      <c r="D1206" s="25">
        <v>489</v>
      </c>
      <c r="E1206" s="25">
        <v>28</v>
      </c>
      <c r="F1206" s="25">
        <v>12</v>
      </c>
      <c r="G1206" s="25">
        <v>529</v>
      </c>
      <c r="H1206" s="25">
        <v>2440.11</v>
      </c>
      <c r="I1206" s="25">
        <v>209.72</v>
      </c>
      <c r="J1206" s="25">
        <v>97.44</v>
      </c>
      <c r="K1206" s="25">
        <v>2747.27</v>
      </c>
    </row>
    <row r="1207" spans="1:11" ht="15" customHeight="1" x14ac:dyDescent="0.3">
      <c r="A1207" s="25">
        <v>1206</v>
      </c>
      <c r="B1207" s="25">
        <v>1841</v>
      </c>
      <c r="C1207" s="31">
        <v>42608.8117824074</v>
      </c>
      <c r="D1207" s="25">
        <v>490</v>
      </c>
      <c r="E1207" s="25">
        <v>0</v>
      </c>
      <c r="F1207" s="25">
        <v>0</v>
      </c>
      <c r="G1207" s="25">
        <v>490</v>
      </c>
      <c r="H1207" s="25">
        <v>2445.1</v>
      </c>
      <c r="I1207" s="25">
        <v>0</v>
      </c>
      <c r="J1207" s="25">
        <v>0</v>
      </c>
      <c r="K1207" s="25">
        <v>2445.1</v>
      </c>
    </row>
    <row r="1208" spans="1:11" ht="15" customHeight="1" x14ac:dyDescent="0.3">
      <c r="A1208" s="25">
        <v>1207</v>
      </c>
      <c r="B1208" s="25">
        <v>1841</v>
      </c>
      <c r="C1208" s="31">
        <v>42637.867974537003</v>
      </c>
      <c r="D1208" s="25">
        <v>469</v>
      </c>
      <c r="E1208" s="25">
        <v>1</v>
      </c>
      <c r="F1208" s="25">
        <v>2</v>
      </c>
      <c r="G1208" s="25">
        <v>472</v>
      </c>
      <c r="H1208" s="25">
        <v>2340.31</v>
      </c>
      <c r="I1208" s="25">
        <v>7.49</v>
      </c>
      <c r="J1208" s="25">
        <v>16.239999999999998</v>
      </c>
      <c r="K1208" s="25">
        <v>2364.04</v>
      </c>
    </row>
    <row r="1209" spans="1:11" ht="15" customHeight="1" x14ac:dyDescent="0.3">
      <c r="A1209" s="25">
        <v>1208</v>
      </c>
      <c r="B1209" s="25">
        <v>1841</v>
      </c>
      <c r="C1209" s="31">
        <v>42666.169722222199</v>
      </c>
      <c r="D1209" s="25">
        <v>508</v>
      </c>
      <c r="E1209" s="25">
        <v>71</v>
      </c>
      <c r="F1209" s="25">
        <v>8</v>
      </c>
      <c r="G1209" s="25">
        <v>587</v>
      </c>
      <c r="H1209" s="25">
        <v>2534.92</v>
      </c>
      <c r="I1209" s="25">
        <v>531.79</v>
      </c>
      <c r="J1209" s="25">
        <v>64.959999999999994</v>
      </c>
      <c r="K1209" s="25">
        <v>3131.67</v>
      </c>
    </row>
    <row r="1210" spans="1:11" ht="15" customHeight="1" x14ac:dyDescent="0.3">
      <c r="A1210" s="25">
        <v>1209</v>
      </c>
      <c r="B1210" s="25">
        <v>1841</v>
      </c>
      <c r="C1210" s="31">
        <v>42695.500532407401</v>
      </c>
      <c r="D1210" s="25">
        <v>512</v>
      </c>
      <c r="E1210" s="25">
        <v>0</v>
      </c>
      <c r="F1210" s="25">
        <v>0</v>
      </c>
      <c r="G1210" s="25">
        <v>512</v>
      </c>
      <c r="H1210" s="25">
        <v>2554.88</v>
      </c>
      <c r="I1210" s="25">
        <v>0</v>
      </c>
      <c r="J1210" s="25">
        <v>0</v>
      </c>
      <c r="K1210" s="25">
        <v>2554.88</v>
      </c>
    </row>
    <row r="1211" spans="1:11" ht="15" customHeight="1" x14ac:dyDescent="0.3">
      <c r="A1211" s="25">
        <v>1210</v>
      </c>
      <c r="B1211" s="25">
        <v>1841</v>
      </c>
      <c r="C1211" s="31">
        <v>42724.944328703699</v>
      </c>
      <c r="D1211" s="25">
        <v>519</v>
      </c>
      <c r="E1211" s="25">
        <v>0</v>
      </c>
      <c r="F1211" s="25">
        <v>8</v>
      </c>
      <c r="G1211" s="25">
        <v>527</v>
      </c>
      <c r="H1211" s="25">
        <v>2589.81</v>
      </c>
      <c r="I1211" s="25">
        <v>0</v>
      </c>
      <c r="J1211" s="25">
        <v>64.959999999999994</v>
      </c>
      <c r="K1211" s="25">
        <v>2654.77</v>
      </c>
    </row>
    <row r="1212" spans="1:11" ht="15" customHeight="1" x14ac:dyDescent="0.3">
      <c r="A1212" s="25">
        <v>1211</v>
      </c>
      <c r="B1212" s="25">
        <v>1851</v>
      </c>
      <c r="C1212" s="31">
        <v>41806.129062499997</v>
      </c>
      <c r="D1212" s="25">
        <v>493</v>
      </c>
      <c r="E1212" s="25">
        <v>1</v>
      </c>
      <c r="F1212" s="25">
        <v>0</v>
      </c>
      <c r="G1212" s="25">
        <v>494</v>
      </c>
      <c r="H1212" s="25">
        <v>2460.0700000000002</v>
      </c>
      <c r="I1212" s="25">
        <v>7.49</v>
      </c>
      <c r="J1212" s="25">
        <v>0</v>
      </c>
      <c r="K1212" s="25">
        <v>2467.56</v>
      </c>
    </row>
    <row r="1213" spans="1:11" ht="15" customHeight="1" x14ac:dyDescent="0.3">
      <c r="A1213" s="25">
        <v>1212</v>
      </c>
      <c r="B1213" s="25">
        <v>1851</v>
      </c>
      <c r="C1213" s="31">
        <v>41836.762013888903</v>
      </c>
      <c r="D1213" s="25">
        <v>520</v>
      </c>
      <c r="E1213" s="25">
        <v>16</v>
      </c>
      <c r="F1213" s="25">
        <v>15</v>
      </c>
      <c r="G1213" s="25">
        <v>551</v>
      </c>
      <c r="H1213" s="25">
        <v>2594.8000000000002</v>
      </c>
      <c r="I1213" s="25">
        <v>119.84</v>
      </c>
      <c r="J1213" s="25">
        <v>121.8</v>
      </c>
      <c r="K1213" s="25">
        <v>2836.44</v>
      </c>
    </row>
    <row r="1214" spans="1:11" ht="15" customHeight="1" x14ac:dyDescent="0.3">
      <c r="A1214" s="25">
        <v>1213</v>
      </c>
      <c r="B1214" s="25">
        <v>1851</v>
      </c>
      <c r="C1214" s="31">
        <v>41866.388668981497</v>
      </c>
      <c r="D1214" s="25">
        <v>493</v>
      </c>
      <c r="E1214" s="25">
        <v>0</v>
      </c>
      <c r="F1214" s="25">
        <v>30</v>
      </c>
      <c r="G1214" s="25">
        <v>523</v>
      </c>
      <c r="H1214" s="25">
        <v>2460.0700000000002</v>
      </c>
      <c r="I1214" s="25">
        <v>0</v>
      </c>
      <c r="J1214" s="25">
        <v>243.6</v>
      </c>
      <c r="K1214" s="25">
        <v>2703.67</v>
      </c>
    </row>
    <row r="1215" spans="1:11" ht="15" customHeight="1" x14ac:dyDescent="0.3">
      <c r="A1215" s="25">
        <v>1214</v>
      </c>
      <c r="B1215" s="25">
        <v>1851</v>
      </c>
      <c r="C1215" s="31">
        <v>41895.249467592599</v>
      </c>
      <c r="D1215" s="25">
        <v>499</v>
      </c>
      <c r="E1215" s="25">
        <v>14</v>
      </c>
      <c r="F1215" s="25">
        <v>12</v>
      </c>
      <c r="G1215" s="25">
        <v>525</v>
      </c>
      <c r="H1215" s="25">
        <v>2490.0100000000002</v>
      </c>
      <c r="I1215" s="25">
        <v>104.86</v>
      </c>
      <c r="J1215" s="25">
        <v>97.44</v>
      </c>
      <c r="K1215" s="25">
        <v>2692.31</v>
      </c>
    </row>
    <row r="1216" spans="1:11" ht="15" customHeight="1" x14ac:dyDescent="0.3">
      <c r="A1216" s="25">
        <v>1215</v>
      </c>
      <c r="B1216" s="25">
        <v>1851</v>
      </c>
      <c r="C1216" s="31">
        <v>41925.828819444498</v>
      </c>
      <c r="D1216" s="25">
        <v>491</v>
      </c>
      <c r="E1216" s="25">
        <v>0</v>
      </c>
      <c r="F1216" s="25">
        <v>11</v>
      </c>
      <c r="G1216" s="25">
        <v>502</v>
      </c>
      <c r="H1216" s="25">
        <v>2450.09</v>
      </c>
      <c r="I1216" s="25">
        <v>0</v>
      </c>
      <c r="J1216" s="25">
        <v>89.32</v>
      </c>
      <c r="K1216" s="25">
        <v>2539.41</v>
      </c>
    </row>
    <row r="1217" spans="1:11" ht="15" customHeight="1" x14ac:dyDescent="0.3">
      <c r="A1217" s="25">
        <v>1216</v>
      </c>
      <c r="B1217" s="25">
        <v>1851</v>
      </c>
      <c r="C1217" s="31">
        <v>41955.199363425898</v>
      </c>
      <c r="D1217" s="25">
        <v>468</v>
      </c>
      <c r="E1217" s="25">
        <v>13</v>
      </c>
      <c r="F1217" s="25">
        <v>0</v>
      </c>
      <c r="G1217" s="25">
        <v>481</v>
      </c>
      <c r="H1217" s="25">
        <v>2335.3200000000002</v>
      </c>
      <c r="I1217" s="25">
        <v>97.37</v>
      </c>
      <c r="J1217" s="25">
        <v>0</v>
      </c>
      <c r="K1217" s="25">
        <v>2432.69</v>
      </c>
    </row>
    <row r="1218" spans="1:11" ht="15" customHeight="1" x14ac:dyDescent="0.3">
      <c r="A1218" s="25">
        <v>1217</v>
      </c>
      <c r="B1218" s="25">
        <v>1851</v>
      </c>
      <c r="C1218" s="31">
        <v>41984.384965277801</v>
      </c>
      <c r="D1218" s="25">
        <v>499</v>
      </c>
      <c r="E1218" s="25">
        <v>5</v>
      </c>
      <c r="F1218" s="25">
        <v>187</v>
      </c>
      <c r="G1218" s="25">
        <v>691</v>
      </c>
      <c r="H1218" s="25">
        <v>2490.0100000000002</v>
      </c>
      <c r="I1218" s="25">
        <v>37.450000000000003</v>
      </c>
      <c r="J1218" s="25">
        <v>1518.44</v>
      </c>
      <c r="K1218" s="25">
        <v>4045.9</v>
      </c>
    </row>
    <row r="1219" spans="1:11" ht="15" customHeight="1" x14ac:dyDescent="0.3">
      <c r="A1219" s="25">
        <v>1218</v>
      </c>
      <c r="B1219" s="25">
        <v>1851</v>
      </c>
      <c r="C1219" s="31">
        <v>42013.743611111102</v>
      </c>
      <c r="D1219" s="25">
        <v>502</v>
      </c>
      <c r="E1219" s="25">
        <v>0</v>
      </c>
      <c r="F1219" s="25">
        <v>0</v>
      </c>
      <c r="G1219" s="25">
        <v>502</v>
      </c>
      <c r="H1219" s="25">
        <v>2504.98</v>
      </c>
      <c r="I1219" s="25">
        <v>0</v>
      </c>
      <c r="J1219" s="25">
        <v>0</v>
      </c>
      <c r="K1219" s="25">
        <v>2504.98</v>
      </c>
    </row>
    <row r="1220" spans="1:11" ht="15" customHeight="1" x14ac:dyDescent="0.3">
      <c r="A1220" s="25">
        <v>1219</v>
      </c>
      <c r="B1220" s="25">
        <v>1851</v>
      </c>
      <c r="C1220" s="31">
        <v>42043.0109606482</v>
      </c>
      <c r="D1220" s="25">
        <v>515</v>
      </c>
      <c r="E1220" s="25">
        <v>38</v>
      </c>
      <c r="F1220" s="25">
        <v>31</v>
      </c>
      <c r="G1220" s="25">
        <v>584</v>
      </c>
      <c r="H1220" s="25">
        <v>2569.85</v>
      </c>
      <c r="I1220" s="25">
        <v>284.62</v>
      </c>
      <c r="J1220" s="25">
        <v>251.72</v>
      </c>
      <c r="K1220" s="25">
        <v>3106.19</v>
      </c>
    </row>
    <row r="1221" spans="1:11" ht="15" customHeight="1" x14ac:dyDescent="0.3">
      <c r="A1221" s="25">
        <v>1220</v>
      </c>
      <c r="B1221" s="25">
        <v>1851</v>
      </c>
      <c r="C1221" s="31">
        <v>42073.5163425926</v>
      </c>
      <c r="D1221" s="25">
        <v>484</v>
      </c>
      <c r="E1221" s="25">
        <v>0</v>
      </c>
      <c r="F1221" s="25">
        <v>2</v>
      </c>
      <c r="G1221" s="25">
        <v>486</v>
      </c>
      <c r="H1221" s="25">
        <v>2415.16</v>
      </c>
      <c r="I1221" s="25">
        <v>0</v>
      </c>
      <c r="J1221" s="25">
        <v>16.239999999999998</v>
      </c>
      <c r="K1221" s="25">
        <v>2431.4</v>
      </c>
    </row>
    <row r="1222" spans="1:11" ht="15" customHeight="1" x14ac:dyDescent="0.3">
      <c r="A1222" s="25">
        <v>1221</v>
      </c>
      <c r="B1222" s="25">
        <v>1851</v>
      </c>
      <c r="C1222" s="31">
        <v>42103.763368055603</v>
      </c>
      <c r="D1222" s="25">
        <v>554</v>
      </c>
      <c r="E1222" s="25">
        <v>0</v>
      </c>
      <c r="F1222" s="25">
        <v>6</v>
      </c>
      <c r="G1222" s="25">
        <v>560</v>
      </c>
      <c r="H1222" s="25">
        <v>2764.46</v>
      </c>
      <c r="I1222" s="25">
        <v>0</v>
      </c>
      <c r="J1222" s="25">
        <v>48.72</v>
      </c>
      <c r="K1222" s="25">
        <v>2813.18</v>
      </c>
    </row>
    <row r="1223" spans="1:11" ht="15" customHeight="1" x14ac:dyDescent="0.3">
      <c r="A1223" s="25">
        <v>1222</v>
      </c>
      <c r="B1223" s="25">
        <v>1851</v>
      </c>
      <c r="C1223" s="31">
        <v>42133.2895601852</v>
      </c>
      <c r="D1223" s="25">
        <v>530</v>
      </c>
      <c r="E1223" s="25">
        <v>0</v>
      </c>
      <c r="F1223" s="25">
        <v>11</v>
      </c>
      <c r="G1223" s="25">
        <v>541</v>
      </c>
      <c r="H1223" s="25">
        <v>2644.7</v>
      </c>
      <c r="I1223" s="25">
        <v>0</v>
      </c>
      <c r="J1223" s="25">
        <v>89.32</v>
      </c>
      <c r="K1223" s="25">
        <v>2734.02</v>
      </c>
    </row>
    <row r="1224" spans="1:11" ht="15" customHeight="1" x14ac:dyDescent="0.3">
      <c r="A1224" s="25">
        <v>1223</v>
      </c>
      <c r="B1224" s="25">
        <v>1851</v>
      </c>
      <c r="C1224" s="31">
        <v>42163.0077199074</v>
      </c>
      <c r="D1224" s="25">
        <v>536</v>
      </c>
      <c r="E1224" s="25">
        <v>0</v>
      </c>
      <c r="F1224" s="25">
        <v>6</v>
      </c>
      <c r="G1224" s="25">
        <v>542</v>
      </c>
      <c r="H1224" s="25">
        <v>2674.64</v>
      </c>
      <c r="I1224" s="25">
        <v>0</v>
      </c>
      <c r="J1224" s="25">
        <v>48.72</v>
      </c>
      <c r="K1224" s="25">
        <v>2723.36</v>
      </c>
    </row>
    <row r="1225" spans="1:11" ht="15" customHeight="1" x14ac:dyDescent="0.3">
      <c r="A1225" s="25">
        <v>1224</v>
      </c>
      <c r="B1225" s="25">
        <v>1851</v>
      </c>
      <c r="C1225" s="31">
        <v>42192.470960648199</v>
      </c>
      <c r="D1225" s="25">
        <v>489</v>
      </c>
      <c r="E1225" s="25">
        <v>14</v>
      </c>
      <c r="F1225" s="25">
        <v>8</v>
      </c>
      <c r="G1225" s="25">
        <v>511</v>
      </c>
      <c r="H1225" s="25">
        <v>2440.11</v>
      </c>
      <c r="I1225" s="25">
        <v>104.86</v>
      </c>
      <c r="J1225" s="25">
        <v>64.959999999999994</v>
      </c>
      <c r="K1225" s="25">
        <v>2609.9299999999998</v>
      </c>
    </row>
    <row r="1226" spans="1:11" ht="15" customHeight="1" x14ac:dyDescent="0.3">
      <c r="A1226" s="25">
        <v>1225</v>
      </c>
      <c r="B1226" s="25">
        <v>1851</v>
      </c>
      <c r="C1226" s="31">
        <v>42221.573252314804</v>
      </c>
      <c r="D1226" s="25">
        <v>600</v>
      </c>
      <c r="E1226" s="25">
        <v>10</v>
      </c>
      <c r="F1226" s="25">
        <v>5</v>
      </c>
      <c r="G1226" s="25">
        <v>615</v>
      </c>
      <c r="H1226" s="25">
        <v>2994</v>
      </c>
      <c r="I1226" s="25">
        <v>74.900000000000006</v>
      </c>
      <c r="J1226" s="25">
        <v>40.6</v>
      </c>
      <c r="K1226" s="25">
        <v>3109.5</v>
      </c>
    </row>
    <row r="1227" spans="1:11" ht="15" customHeight="1" x14ac:dyDescent="0.3">
      <c r="A1227" s="25">
        <v>1226</v>
      </c>
      <c r="B1227" s="25">
        <v>1851</v>
      </c>
      <c r="C1227" s="31">
        <v>42250.168460648201</v>
      </c>
      <c r="D1227" s="25">
        <v>504</v>
      </c>
      <c r="E1227" s="25">
        <v>21</v>
      </c>
      <c r="F1227" s="25">
        <v>28</v>
      </c>
      <c r="G1227" s="25">
        <v>553</v>
      </c>
      <c r="H1227" s="25">
        <v>2514.96</v>
      </c>
      <c r="I1227" s="25">
        <v>157.29</v>
      </c>
      <c r="J1227" s="25">
        <v>227.36</v>
      </c>
      <c r="K1227" s="25">
        <v>2899.61</v>
      </c>
    </row>
    <row r="1228" spans="1:11" ht="15" customHeight="1" x14ac:dyDescent="0.3">
      <c r="A1228" s="25">
        <v>1227</v>
      </c>
      <c r="B1228" s="25">
        <v>1851</v>
      </c>
      <c r="C1228" s="31">
        <v>42280.205034722203</v>
      </c>
      <c r="D1228" s="25">
        <v>505</v>
      </c>
      <c r="E1228" s="25">
        <v>10</v>
      </c>
      <c r="F1228" s="25">
        <v>0</v>
      </c>
      <c r="G1228" s="25">
        <v>515</v>
      </c>
      <c r="H1228" s="25">
        <v>2519.9499999999998</v>
      </c>
      <c r="I1228" s="25">
        <v>74.900000000000006</v>
      </c>
      <c r="J1228" s="25">
        <v>0</v>
      </c>
      <c r="K1228" s="25">
        <v>2594.85</v>
      </c>
    </row>
    <row r="1229" spans="1:11" ht="15" customHeight="1" x14ac:dyDescent="0.3">
      <c r="A1229" s="25">
        <v>1228</v>
      </c>
      <c r="B1229" s="25">
        <v>1851</v>
      </c>
      <c r="C1229" s="31">
        <v>42310.123888888898</v>
      </c>
      <c r="D1229" s="25">
        <v>484</v>
      </c>
      <c r="E1229" s="25">
        <v>27</v>
      </c>
      <c r="F1229" s="25">
        <v>18</v>
      </c>
      <c r="G1229" s="25">
        <v>529</v>
      </c>
      <c r="H1229" s="25">
        <v>2415.16</v>
      </c>
      <c r="I1229" s="25">
        <v>202.23</v>
      </c>
      <c r="J1229" s="25">
        <v>146.16</v>
      </c>
      <c r="K1229" s="25">
        <v>2763.55</v>
      </c>
    </row>
    <row r="1230" spans="1:11" ht="15" customHeight="1" x14ac:dyDescent="0.3">
      <c r="A1230" s="25">
        <v>1229</v>
      </c>
      <c r="B1230" s="25">
        <v>1861</v>
      </c>
      <c r="C1230" s="31">
        <v>42730.347256944398</v>
      </c>
      <c r="D1230" s="25">
        <v>306</v>
      </c>
      <c r="E1230" s="25">
        <v>42</v>
      </c>
      <c r="F1230" s="25">
        <v>19</v>
      </c>
      <c r="G1230" s="25">
        <v>367</v>
      </c>
      <c r="H1230" s="25">
        <v>1526.94</v>
      </c>
      <c r="I1230" s="25">
        <v>314.58</v>
      </c>
      <c r="J1230" s="25">
        <v>154.28</v>
      </c>
      <c r="K1230" s="25">
        <v>1995.8</v>
      </c>
    </row>
    <row r="1231" spans="1:11" ht="15" customHeight="1" x14ac:dyDescent="0.3">
      <c r="A1231" s="25">
        <v>1230</v>
      </c>
      <c r="B1231" s="25">
        <v>1871</v>
      </c>
      <c r="C1231" s="31">
        <v>41630.8215277778</v>
      </c>
      <c r="D1231" s="25">
        <v>289</v>
      </c>
      <c r="E1231" s="25">
        <v>24</v>
      </c>
      <c r="F1231" s="25">
        <v>30</v>
      </c>
      <c r="G1231" s="25">
        <v>343</v>
      </c>
      <c r="H1231" s="25">
        <v>1442.11</v>
      </c>
      <c r="I1231" s="25">
        <v>179.76</v>
      </c>
      <c r="J1231" s="25">
        <v>243.6</v>
      </c>
      <c r="K1231" s="25">
        <v>1865.47</v>
      </c>
    </row>
    <row r="1232" spans="1:11" ht="15" customHeight="1" x14ac:dyDescent="0.3">
      <c r="A1232" s="25">
        <v>1231</v>
      </c>
      <c r="B1232" s="25">
        <v>1871</v>
      </c>
      <c r="C1232" s="31">
        <v>41660.095300925903</v>
      </c>
      <c r="D1232" s="25">
        <v>298</v>
      </c>
      <c r="E1232" s="25">
        <v>22</v>
      </c>
      <c r="F1232" s="25">
        <v>17</v>
      </c>
      <c r="G1232" s="25">
        <v>337</v>
      </c>
      <c r="H1232" s="25">
        <v>1487.02</v>
      </c>
      <c r="I1232" s="25">
        <v>164.78</v>
      </c>
      <c r="J1232" s="25">
        <v>138.04</v>
      </c>
      <c r="K1232" s="25">
        <v>1789.84</v>
      </c>
    </row>
    <row r="1233" spans="1:11" ht="15" customHeight="1" x14ac:dyDescent="0.3">
      <c r="A1233" s="25">
        <v>1232</v>
      </c>
      <c r="B1233" s="25">
        <v>1871</v>
      </c>
      <c r="C1233" s="31">
        <v>41690.023946759298</v>
      </c>
      <c r="D1233" s="25">
        <v>302</v>
      </c>
      <c r="E1233" s="25">
        <v>30</v>
      </c>
      <c r="F1233" s="25">
        <v>23</v>
      </c>
      <c r="G1233" s="25">
        <v>355</v>
      </c>
      <c r="H1233" s="25">
        <v>1506.98</v>
      </c>
      <c r="I1233" s="25">
        <v>224.7</v>
      </c>
      <c r="J1233" s="25">
        <v>186.76</v>
      </c>
      <c r="K1233" s="25">
        <v>1918.44</v>
      </c>
    </row>
    <row r="1234" spans="1:11" ht="15" customHeight="1" x14ac:dyDescent="0.3">
      <c r="A1234" s="25">
        <v>1233</v>
      </c>
      <c r="B1234" s="25">
        <v>1871</v>
      </c>
      <c r="C1234" s="31">
        <v>41719.811805555597</v>
      </c>
      <c r="D1234" s="25">
        <v>0</v>
      </c>
      <c r="E1234" s="25">
        <v>25</v>
      </c>
      <c r="F1234" s="25">
        <v>88</v>
      </c>
      <c r="G1234" s="25">
        <v>113</v>
      </c>
      <c r="H1234" s="25">
        <v>0</v>
      </c>
      <c r="I1234" s="25">
        <v>187.25</v>
      </c>
      <c r="J1234" s="25">
        <v>714.56</v>
      </c>
      <c r="K1234" s="25">
        <v>901.81</v>
      </c>
    </row>
    <row r="1235" spans="1:11" ht="15" customHeight="1" x14ac:dyDescent="0.3">
      <c r="A1235" s="25">
        <v>1234</v>
      </c>
      <c r="B1235" s="25">
        <v>1871</v>
      </c>
      <c r="C1235" s="31">
        <v>41748.257013888899</v>
      </c>
      <c r="D1235" s="25">
        <v>309</v>
      </c>
      <c r="E1235" s="25">
        <v>28</v>
      </c>
      <c r="F1235" s="25">
        <v>83</v>
      </c>
      <c r="G1235" s="25">
        <v>420</v>
      </c>
      <c r="H1235" s="25">
        <v>1541.91</v>
      </c>
      <c r="I1235" s="25">
        <v>209.72</v>
      </c>
      <c r="J1235" s="25">
        <v>673.96</v>
      </c>
      <c r="K1235" s="25">
        <v>2425.59</v>
      </c>
    </row>
    <row r="1236" spans="1:11" ht="15" customHeight="1" x14ac:dyDescent="0.3">
      <c r="A1236" s="25">
        <v>1235</v>
      </c>
      <c r="B1236" s="25">
        <v>1871</v>
      </c>
      <c r="C1236" s="31">
        <v>41778.827557870398</v>
      </c>
      <c r="D1236" s="25">
        <v>299</v>
      </c>
      <c r="E1236" s="25">
        <v>35</v>
      </c>
      <c r="F1236" s="25">
        <v>31</v>
      </c>
      <c r="G1236" s="25">
        <v>365</v>
      </c>
      <c r="H1236" s="25">
        <v>1492.01</v>
      </c>
      <c r="I1236" s="25">
        <v>262.14999999999998</v>
      </c>
      <c r="J1236" s="25">
        <v>251.72</v>
      </c>
      <c r="K1236" s="25">
        <v>2005.88</v>
      </c>
    </row>
    <row r="1237" spans="1:11" ht="15" customHeight="1" x14ac:dyDescent="0.3">
      <c r="A1237" s="25">
        <v>1236</v>
      </c>
      <c r="B1237" s="25">
        <v>1871</v>
      </c>
      <c r="C1237" s="31">
        <v>41807.439108796301</v>
      </c>
      <c r="D1237" s="25">
        <v>294</v>
      </c>
      <c r="E1237" s="25">
        <v>177</v>
      </c>
      <c r="F1237" s="25">
        <v>0</v>
      </c>
      <c r="G1237" s="25">
        <v>471</v>
      </c>
      <c r="H1237" s="25">
        <v>1467.06</v>
      </c>
      <c r="I1237" s="25">
        <v>1325.73</v>
      </c>
      <c r="J1237" s="25">
        <v>0</v>
      </c>
      <c r="K1237" s="25">
        <v>2792.79</v>
      </c>
    </row>
    <row r="1238" spans="1:11" ht="15" customHeight="1" x14ac:dyDescent="0.3">
      <c r="A1238" s="25">
        <v>1237</v>
      </c>
      <c r="B1238" s="25">
        <v>1871</v>
      </c>
      <c r="C1238" s="31">
        <v>41837.3696180556</v>
      </c>
      <c r="D1238" s="25">
        <v>387</v>
      </c>
      <c r="E1238" s="25">
        <v>31</v>
      </c>
      <c r="F1238" s="25">
        <v>31</v>
      </c>
      <c r="G1238" s="25">
        <v>449</v>
      </c>
      <c r="H1238" s="25">
        <v>1931.13</v>
      </c>
      <c r="I1238" s="25">
        <v>232.19</v>
      </c>
      <c r="J1238" s="25">
        <v>251.72</v>
      </c>
      <c r="K1238" s="25">
        <v>2415.04</v>
      </c>
    </row>
    <row r="1239" spans="1:11" ht="15" customHeight="1" x14ac:dyDescent="0.3">
      <c r="A1239" s="25">
        <v>1238</v>
      </c>
      <c r="B1239" s="25">
        <v>1871</v>
      </c>
      <c r="C1239" s="31">
        <v>41866.021354166704</v>
      </c>
      <c r="D1239" s="25">
        <v>285</v>
      </c>
      <c r="E1239" s="25">
        <v>28</v>
      </c>
      <c r="F1239" s="25">
        <v>19</v>
      </c>
      <c r="G1239" s="25">
        <v>332</v>
      </c>
      <c r="H1239" s="25">
        <v>1422.15</v>
      </c>
      <c r="I1239" s="25">
        <v>209.72</v>
      </c>
      <c r="J1239" s="25">
        <v>154.28</v>
      </c>
      <c r="K1239" s="25">
        <v>1786.15</v>
      </c>
    </row>
    <row r="1240" spans="1:11" ht="15" customHeight="1" x14ac:dyDescent="0.3">
      <c r="A1240" s="25">
        <v>1239</v>
      </c>
      <c r="B1240" s="25">
        <v>1871</v>
      </c>
      <c r="C1240" s="31">
        <v>41896.144675925898</v>
      </c>
      <c r="D1240" s="25">
        <v>297</v>
      </c>
      <c r="E1240" s="25">
        <v>31</v>
      </c>
      <c r="F1240" s="25">
        <v>18</v>
      </c>
      <c r="G1240" s="25">
        <v>346</v>
      </c>
      <c r="H1240" s="25">
        <v>1482.03</v>
      </c>
      <c r="I1240" s="25">
        <v>232.19</v>
      </c>
      <c r="J1240" s="25">
        <v>146.16</v>
      </c>
      <c r="K1240" s="25">
        <v>1860.38</v>
      </c>
    </row>
    <row r="1241" spans="1:11" ht="15" customHeight="1" x14ac:dyDescent="0.3">
      <c r="A1241" s="25">
        <v>1240</v>
      </c>
      <c r="B1241" s="25">
        <v>1871</v>
      </c>
      <c r="C1241" s="31">
        <v>41926.586354166699</v>
      </c>
      <c r="D1241" s="25">
        <v>294</v>
      </c>
      <c r="E1241" s="25">
        <v>33</v>
      </c>
      <c r="F1241" s="25">
        <v>10</v>
      </c>
      <c r="G1241" s="25">
        <v>337</v>
      </c>
      <c r="H1241" s="25">
        <v>1467.06</v>
      </c>
      <c r="I1241" s="25">
        <v>247.17</v>
      </c>
      <c r="J1241" s="25">
        <v>81.2</v>
      </c>
      <c r="K1241" s="25">
        <v>1795.43</v>
      </c>
    </row>
    <row r="1242" spans="1:11" ht="15" customHeight="1" x14ac:dyDescent="0.3">
      <c r="A1242" s="25">
        <v>1241</v>
      </c>
      <c r="B1242" s="25">
        <v>1871</v>
      </c>
      <c r="C1242" s="31">
        <v>41956.348344907397</v>
      </c>
      <c r="D1242" s="25">
        <v>0</v>
      </c>
      <c r="E1242" s="25">
        <v>27</v>
      </c>
      <c r="F1242" s="25">
        <v>22</v>
      </c>
      <c r="G1242" s="25">
        <v>49</v>
      </c>
      <c r="H1242" s="25">
        <v>0</v>
      </c>
      <c r="I1242" s="25">
        <v>202.23</v>
      </c>
      <c r="J1242" s="25">
        <v>178.64</v>
      </c>
      <c r="K1242" s="25">
        <v>380.87</v>
      </c>
    </row>
    <row r="1243" spans="1:11" ht="15" customHeight="1" x14ac:dyDescent="0.3">
      <c r="A1243" s="25">
        <v>1242</v>
      </c>
      <c r="B1243" s="25">
        <v>1871</v>
      </c>
      <c r="C1243" s="31">
        <v>41985.364988425899</v>
      </c>
      <c r="D1243" s="25">
        <v>282</v>
      </c>
      <c r="E1243" s="25">
        <v>40</v>
      </c>
      <c r="F1243" s="25">
        <v>24</v>
      </c>
      <c r="G1243" s="25">
        <v>346</v>
      </c>
      <c r="H1243" s="25">
        <v>1407.18</v>
      </c>
      <c r="I1243" s="25">
        <v>299.60000000000002</v>
      </c>
      <c r="J1243" s="25">
        <v>194.88</v>
      </c>
      <c r="K1243" s="25">
        <v>1901.66</v>
      </c>
    </row>
    <row r="1244" spans="1:11" ht="15" customHeight="1" x14ac:dyDescent="0.3">
      <c r="A1244" s="25">
        <v>1243</v>
      </c>
      <c r="B1244" s="25">
        <v>1871</v>
      </c>
      <c r="C1244" s="31">
        <v>42014.894050925897</v>
      </c>
      <c r="D1244" s="25">
        <v>259</v>
      </c>
      <c r="E1244" s="25">
        <v>26</v>
      </c>
      <c r="F1244" s="25">
        <v>32</v>
      </c>
      <c r="G1244" s="25">
        <v>317</v>
      </c>
      <c r="H1244" s="25">
        <v>1292.4100000000001</v>
      </c>
      <c r="I1244" s="25">
        <v>194.74</v>
      </c>
      <c r="J1244" s="25">
        <v>259.83999999999997</v>
      </c>
      <c r="K1244" s="25">
        <v>1746.99</v>
      </c>
    </row>
    <row r="1245" spans="1:11" ht="15" customHeight="1" x14ac:dyDescent="0.3">
      <c r="A1245" s="25">
        <v>1244</v>
      </c>
      <c r="B1245" s="25">
        <v>1871</v>
      </c>
      <c r="C1245" s="31">
        <v>42044.8032060185</v>
      </c>
      <c r="D1245" s="25">
        <v>296</v>
      </c>
      <c r="E1245" s="25">
        <v>30</v>
      </c>
      <c r="F1245" s="25">
        <v>36</v>
      </c>
      <c r="G1245" s="25">
        <v>362</v>
      </c>
      <c r="H1245" s="25">
        <v>1477.04</v>
      </c>
      <c r="I1245" s="25">
        <v>224.7</v>
      </c>
      <c r="J1245" s="25">
        <v>292.32</v>
      </c>
      <c r="K1245" s="25">
        <v>1994.06</v>
      </c>
    </row>
    <row r="1246" spans="1:11" ht="15" customHeight="1" x14ac:dyDescent="0.3">
      <c r="A1246" s="25">
        <v>1245</v>
      </c>
      <c r="B1246" s="25">
        <v>1871</v>
      </c>
      <c r="C1246" s="31">
        <v>42074.434641203698</v>
      </c>
      <c r="D1246" s="25">
        <v>290</v>
      </c>
      <c r="E1246" s="25">
        <v>3775</v>
      </c>
      <c r="F1246" s="25">
        <v>101</v>
      </c>
      <c r="G1246" s="25">
        <v>4166</v>
      </c>
      <c r="H1246" s="25">
        <v>1447.1</v>
      </c>
      <c r="I1246" s="25">
        <v>28274.75</v>
      </c>
      <c r="J1246" s="25">
        <v>820.12</v>
      </c>
      <c r="K1246" s="25">
        <v>30541.97</v>
      </c>
    </row>
    <row r="1247" spans="1:11" ht="15" customHeight="1" x14ac:dyDescent="0.3">
      <c r="A1247" s="25">
        <v>1246</v>
      </c>
      <c r="B1247" s="25">
        <v>1871</v>
      </c>
      <c r="C1247" s="31">
        <v>42104.038124999999</v>
      </c>
      <c r="D1247" s="25">
        <v>304</v>
      </c>
      <c r="E1247" s="25">
        <v>37</v>
      </c>
      <c r="F1247" s="25">
        <v>0</v>
      </c>
      <c r="G1247" s="25">
        <v>341</v>
      </c>
      <c r="H1247" s="25">
        <v>1516.96</v>
      </c>
      <c r="I1247" s="25">
        <v>277.13</v>
      </c>
      <c r="J1247" s="25">
        <v>0</v>
      </c>
      <c r="K1247" s="25">
        <v>1794.09</v>
      </c>
    </row>
    <row r="1248" spans="1:11" ht="15" customHeight="1" x14ac:dyDescent="0.3">
      <c r="A1248" s="25">
        <v>1247</v>
      </c>
      <c r="B1248" s="25">
        <v>1871</v>
      </c>
      <c r="C1248" s="31">
        <v>42133.560787037</v>
      </c>
      <c r="D1248" s="25">
        <v>280</v>
      </c>
      <c r="E1248" s="25">
        <v>29</v>
      </c>
      <c r="F1248" s="25">
        <v>39</v>
      </c>
      <c r="G1248" s="25">
        <v>348</v>
      </c>
      <c r="H1248" s="25">
        <v>1397.2</v>
      </c>
      <c r="I1248" s="25">
        <v>217.21</v>
      </c>
      <c r="J1248" s="25">
        <v>316.68</v>
      </c>
      <c r="K1248" s="25">
        <v>1931.09</v>
      </c>
    </row>
    <row r="1249" spans="1:11" ht="15" customHeight="1" x14ac:dyDescent="0.3">
      <c r="A1249" s="25">
        <v>1248</v>
      </c>
      <c r="B1249" s="25">
        <v>1871</v>
      </c>
      <c r="C1249" s="31">
        <v>42162.359363425901</v>
      </c>
      <c r="D1249" s="25">
        <v>300</v>
      </c>
      <c r="E1249" s="25">
        <v>28</v>
      </c>
      <c r="F1249" s="25">
        <v>0</v>
      </c>
      <c r="G1249" s="25">
        <v>328</v>
      </c>
      <c r="H1249" s="25">
        <v>1497</v>
      </c>
      <c r="I1249" s="25">
        <v>209.72</v>
      </c>
      <c r="J1249" s="25">
        <v>0</v>
      </c>
      <c r="K1249" s="25">
        <v>1706.72</v>
      </c>
    </row>
    <row r="1250" spans="1:11" ht="15" customHeight="1" x14ac:dyDescent="0.3">
      <c r="A1250" s="25">
        <v>1249</v>
      </c>
      <c r="B1250" s="25">
        <v>1871</v>
      </c>
      <c r="C1250" s="31">
        <v>42192.906979166699</v>
      </c>
      <c r="D1250" s="25">
        <v>301</v>
      </c>
      <c r="E1250" s="25">
        <v>0</v>
      </c>
      <c r="F1250" s="25">
        <v>36</v>
      </c>
      <c r="G1250" s="25">
        <v>337</v>
      </c>
      <c r="H1250" s="25">
        <v>1501.99</v>
      </c>
      <c r="I1250" s="25">
        <v>0</v>
      </c>
      <c r="J1250" s="25">
        <v>292.32</v>
      </c>
      <c r="K1250" s="25">
        <v>1794.31</v>
      </c>
    </row>
    <row r="1251" spans="1:11" ht="15" customHeight="1" x14ac:dyDescent="0.3">
      <c r="A1251" s="25">
        <v>1250</v>
      </c>
      <c r="B1251" s="25">
        <v>1871</v>
      </c>
      <c r="C1251" s="31">
        <v>42221.274097222202</v>
      </c>
      <c r="D1251" s="25">
        <v>301</v>
      </c>
      <c r="E1251" s="25">
        <v>0</v>
      </c>
      <c r="F1251" s="25">
        <v>11</v>
      </c>
      <c r="G1251" s="25">
        <v>312</v>
      </c>
      <c r="H1251" s="25">
        <v>1501.99</v>
      </c>
      <c r="I1251" s="25">
        <v>0</v>
      </c>
      <c r="J1251" s="25">
        <v>89.32</v>
      </c>
      <c r="K1251" s="25">
        <v>1591.31</v>
      </c>
    </row>
    <row r="1252" spans="1:11" ht="15" customHeight="1" x14ac:dyDescent="0.3">
      <c r="A1252" s="25">
        <v>1251</v>
      </c>
      <c r="B1252" s="25">
        <v>1871</v>
      </c>
      <c r="C1252" s="31">
        <v>42250.148923611101</v>
      </c>
      <c r="D1252" s="25">
        <v>302</v>
      </c>
      <c r="E1252" s="25">
        <v>0</v>
      </c>
      <c r="F1252" s="25">
        <v>0</v>
      </c>
      <c r="G1252" s="25">
        <v>302</v>
      </c>
      <c r="H1252" s="25">
        <v>1506.98</v>
      </c>
      <c r="I1252" s="25">
        <v>0</v>
      </c>
      <c r="J1252" s="25">
        <v>0</v>
      </c>
      <c r="K1252" s="25">
        <v>1506.98</v>
      </c>
    </row>
    <row r="1253" spans="1:11" ht="15" customHeight="1" x14ac:dyDescent="0.3">
      <c r="A1253" s="25">
        <v>1252</v>
      </c>
      <c r="B1253" s="25">
        <v>1871</v>
      </c>
      <c r="C1253" s="31">
        <v>42279.607592592598</v>
      </c>
      <c r="D1253" s="25">
        <v>290</v>
      </c>
      <c r="E1253" s="25">
        <v>0</v>
      </c>
      <c r="F1253" s="25">
        <v>41</v>
      </c>
      <c r="G1253" s="25">
        <v>331</v>
      </c>
      <c r="H1253" s="25">
        <v>1447.1</v>
      </c>
      <c r="I1253" s="25">
        <v>0</v>
      </c>
      <c r="J1253" s="25">
        <v>332.92</v>
      </c>
      <c r="K1253" s="25">
        <v>1780.02</v>
      </c>
    </row>
    <row r="1254" spans="1:11" ht="15" customHeight="1" x14ac:dyDescent="0.3">
      <c r="A1254" s="25">
        <v>1253</v>
      </c>
      <c r="B1254" s="25">
        <v>1871</v>
      </c>
      <c r="C1254" s="31">
        <v>42308.662152777797</v>
      </c>
      <c r="D1254" s="25">
        <v>312</v>
      </c>
      <c r="E1254" s="25">
        <v>50</v>
      </c>
      <c r="F1254" s="25">
        <v>15</v>
      </c>
      <c r="G1254" s="25">
        <v>377</v>
      </c>
      <c r="H1254" s="25">
        <v>1556.88</v>
      </c>
      <c r="I1254" s="25">
        <v>374.5</v>
      </c>
      <c r="J1254" s="25">
        <v>121.8</v>
      </c>
      <c r="K1254" s="25">
        <v>2053.1799999999998</v>
      </c>
    </row>
    <row r="1255" spans="1:11" ht="15" customHeight="1" x14ac:dyDescent="0.3">
      <c r="A1255" s="25">
        <v>1254</v>
      </c>
      <c r="B1255" s="25">
        <v>1871</v>
      </c>
      <c r="C1255" s="31">
        <v>42337.466932870397</v>
      </c>
      <c r="D1255" s="25">
        <v>297</v>
      </c>
      <c r="E1255" s="25">
        <v>14</v>
      </c>
      <c r="F1255" s="25">
        <v>23</v>
      </c>
      <c r="G1255" s="25">
        <v>334</v>
      </c>
      <c r="H1255" s="25">
        <v>1482.03</v>
      </c>
      <c r="I1255" s="25">
        <v>104.86</v>
      </c>
      <c r="J1255" s="25">
        <v>186.76</v>
      </c>
      <c r="K1255" s="25">
        <v>1773.65</v>
      </c>
    </row>
    <row r="1256" spans="1:11" ht="15" customHeight="1" x14ac:dyDescent="0.3">
      <c r="A1256" s="25">
        <v>1255</v>
      </c>
      <c r="B1256" s="25">
        <v>1871</v>
      </c>
      <c r="C1256" s="31">
        <v>42367.738611111097</v>
      </c>
      <c r="D1256" s="25">
        <v>311</v>
      </c>
      <c r="E1256" s="25">
        <v>35</v>
      </c>
      <c r="F1256" s="25">
        <v>21</v>
      </c>
      <c r="G1256" s="25">
        <v>367</v>
      </c>
      <c r="H1256" s="25">
        <v>1551.89</v>
      </c>
      <c r="I1256" s="25">
        <v>262.14999999999998</v>
      </c>
      <c r="J1256" s="25">
        <v>170.52</v>
      </c>
      <c r="K1256" s="25">
        <v>1984.56</v>
      </c>
    </row>
    <row r="1257" spans="1:11" ht="15" customHeight="1" x14ac:dyDescent="0.3">
      <c r="A1257" s="25">
        <v>1256</v>
      </c>
      <c r="B1257" s="25">
        <v>1871</v>
      </c>
      <c r="C1257" s="31">
        <v>42396.740428240701</v>
      </c>
      <c r="D1257" s="25">
        <v>276</v>
      </c>
      <c r="E1257" s="25">
        <v>0</v>
      </c>
      <c r="F1257" s="25">
        <v>0</v>
      </c>
      <c r="G1257" s="25">
        <v>276</v>
      </c>
      <c r="H1257" s="25">
        <v>1377.24</v>
      </c>
      <c r="I1257" s="25">
        <v>0</v>
      </c>
      <c r="J1257" s="25">
        <v>0</v>
      </c>
      <c r="K1257" s="25">
        <v>1377.24</v>
      </c>
    </row>
    <row r="1258" spans="1:11" ht="15" customHeight="1" x14ac:dyDescent="0.3">
      <c r="A1258" s="25">
        <v>1257</v>
      </c>
      <c r="B1258" s="25">
        <v>1871</v>
      </c>
      <c r="C1258" s="31">
        <v>42425.054201388899</v>
      </c>
      <c r="D1258" s="25">
        <v>302</v>
      </c>
      <c r="E1258" s="25">
        <v>60</v>
      </c>
      <c r="F1258" s="25">
        <v>24</v>
      </c>
      <c r="G1258" s="25">
        <v>386</v>
      </c>
      <c r="H1258" s="25">
        <v>1506.98</v>
      </c>
      <c r="I1258" s="25">
        <v>449.4</v>
      </c>
      <c r="J1258" s="25">
        <v>194.88</v>
      </c>
      <c r="K1258" s="25">
        <v>2151.2600000000002</v>
      </c>
    </row>
    <row r="1259" spans="1:11" ht="15" customHeight="1" x14ac:dyDescent="0.3">
      <c r="A1259" s="25">
        <v>1258</v>
      </c>
      <c r="B1259" s="25">
        <v>1871</v>
      </c>
      <c r="C1259" s="31">
        <v>42455.436458333301</v>
      </c>
      <c r="D1259" s="25">
        <v>410</v>
      </c>
      <c r="E1259" s="25">
        <v>31</v>
      </c>
      <c r="F1259" s="25">
        <v>21</v>
      </c>
      <c r="G1259" s="25">
        <v>462</v>
      </c>
      <c r="H1259" s="25">
        <v>2045.9</v>
      </c>
      <c r="I1259" s="25">
        <v>232.19</v>
      </c>
      <c r="J1259" s="25">
        <v>170.52</v>
      </c>
      <c r="K1259" s="25">
        <v>2448.61</v>
      </c>
    </row>
    <row r="1260" spans="1:11" ht="15" customHeight="1" x14ac:dyDescent="0.3">
      <c r="A1260" s="25">
        <v>1259</v>
      </c>
      <c r="B1260" s="25">
        <v>1871</v>
      </c>
      <c r="C1260" s="31">
        <v>42484.478587963</v>
      </c>
      <c r="D1260" s="25">
        <v>307</v>
      </c>
      <c r="E1260" s="25">
        <v>19</v>
      </c>
      <c r="F1260" s="25">
        <v>0</v>
      </c>
      <c r="G1260" s="25">
        <v>326</v>
      </c>
      <c r="H1260" s="25">
        <v>1531.93</v>
      </c>
      <c r="I1260" s="25">
        <v>142.31</v>
      </c>
      <c r="J1260" s="25">
        <v>0</v>
      </c>
      <c r="K1260" s="25">
        <v>1674.24</v>
      </c>
    </row>
    <row r="1261" spans="1:11" ht="15" customHeight="1" x14ac:dyDescent="0.3">
      <c r="A1261" s="25">
        <v>1260</v>
      </c>
      <c r="B1261" s="25">
        <v>1871</v>
      </c>
      <c r="C1261" s="31">
        <v>42514.9294212963</v>
      </c>
      <c r="D1261" s="25">
        <v>281</v>
      </c>
      <c r="E1261" s="25">
        <v>28</v>
      </c>
      <c r="F1261" s="25">
        <v>52</v>
      </c>
      <c r="G1261" s="25">
        <v>361</v>
      </c>
      <c r="H1261" s="25">
        <v>1402.19</v>
      </c>
      <c r="I1261" s="25">
        <v>209.72</v>
      </c>
      <c r="J1261" s="25">
        <v>422.24</v>
      </c>
      <c r="K1261" s="25">
        <v>2034.15</v>
      </c>
    </row>
    <row r="1262" spans="1:11" ht="15" customHeight="1" x14ac:dyDescent="0.3">
      <c r="A1262" s="25">
        <v>1261</v>
      </c>
      <c r="B1262" s="25">
        <v>1871</v>
      </c>
      <c r="C1262" s="31">
        <v>42543.712800925903</v>
      </c>
      <c r="D1262" s="25">
        <v>299</v>
      </c>
      <c r="E1262" s="25">
        <v>37</v>
      </c>
      <c r="F1262" s="25">
        <v>21</v>
      </c>
      <c r="G1262" s="25">
        <v>357</v>
      </c>
      <c r="H1262" s="25">
        <v>1492.01</v>
      </c>
      <c r="I1262" s="25">
        <v>277.13</v>
      </c>
      <c r="J1262" s="25">
        <v>170.52</v>
      </c>
      <c r="K1262" s="25">
        <v>1939.66</v>
      </c>
    </row>
    <row r="1263" spans="1:11" ht="15" customHeight="1" x14ac:dyDescent="0.3">
      <c r="A1263" s="25">
        <v>1262</v>
      </c>
      <c r="B1263" s="25">
        <v>1871</v>
      </c>
      <c r="C1263" s="31">
        <v>42572.073495370401</v>
      </c>
      <c r="D1263" s="25">
        <v>297</v>
      </c>
      <c r="E1263" s="25">
        <v>90</v>
      </c>
      <c r="F1263" s="25">
        <v>33</v>
      </c>
      <c r="G1263" s="25">
        <v>420</v>
      </c>
      <c r="H1263" s="25">
        <v>1482.03</v>
      </c>
      <c r="I1263" s="25">
        <v>674.1</v>
      </c>
      <c r="J1263" s="25">
        <v>267.95999999999998</v>
      </c>
      <c r="K1263" s="25">
        <v>2424.09</v>
      </c>
    </row>
    <row r="1264" spans="1:11" ht="15" customHeight="1" x14ac:dyDescent="0.3">
      <c r="A1264" s="25">
        <v>1263</v>
      </c>
      <c r="B1264" s="25">
        <v>1871</v>
      </c>
      <c r="C1264" s="31">
        <v>42602.432037036997</v>
      </c>
      <c r="D1264" s="25">
        <v>396</v>
      </c>
      <c r="E1264" s="25">
        <v>25</v>
      </c>
      <c r="F1264" s="25">
        <v>6</v>
      </c>
      <c r="G1264" s="25">
        <v>427</v>
      </c>
      <c r="H1264" s="25">
        <v>1976.04</v>
      </c>
      <c r="I1264" s="25">
        <v>187.25</v>
      </c>
      <c r="J1264" s="25">
        <v>48.72</v>
      </c>
      <c r="K1264" s="25">
        <v>2212.0100000000002</v>
      </c>
    </row>
    <row r="1265" spans="1:11" ht="15" customHeight="1" x14ac:dyDescent="0.3">
      <c r="A1265" s="25">
        <v>1264</v>
      </c>
      <c r="B1265" s="25">
        <v>1871</v>
      </c>
      <c r="C1265" s="31">
        <v>42632.975104166697</v>
      </c>
      <c r="D1265" s="25">
        <v>300</v>
      </c>
      <c r="E1265" s="25">
        <v>21</v>
      </c>
      <c r="F1265" s="25">
        <v>277</v>
      </c>
      <c r="G1265" s="25">
        <v>598</v>
      </c>
      <c r="H1265" s="25">
        <v>1497</v>
      </c>
      <c r="I1265" s="25">
        <v>157.29</v>
      </c>
      <c r="J1265" s="25">
        <v>2249.2399999999998</v>
      </c>
      <c r="K1265" s="25">
        <v>3903.53</v>
      </c>
    </row>
    <row r="1266" spans="1:11" ht="15" customHeight="1" x14ac:dyDescent="0.3">
      <c r="A1266" s="25">
        <v>1265</v>
      </c>
      <c r="B1266" s="25">
        <v>1871</v>
      </c>
      <c r="C1266" s="31">
        <v>42661.5949652778</v>
      </c>
      <c r="D1266" s="25">
        <v>299</v>
      </c>
      <c r="E1266" s="25">
        <v>73</v>
      </c>
      <c r="F1266" s="25">
        <v>12</v>
      </c>
      <c r="G1266" s="25">
        <v>384</v>
      </c>
      <c r="H1266" s="25">
        <v>1492.01</v>
      </c>
      <c r="I1266" s="25">
        <v>546.77</v>
      </c>
      <c r="J1266" s="25">
        <v>97.44</v>
      </c>
      <c r="K1266" s="25">
        <v>2136.2199999999998</v>
      </c>
    </row>
    <row r="1267" spans="1:11" ht="15" customHeight="1" x14ac:dyDescent="0.3">
      <c r="A1267" s="25">
        <v>1266</v>
      </c>
      <c r="B1267" s="25">
        <v>1871</v>
      </c>
      <c r="C1267" s="31">
        <v>42690.094953703701</v>
      </c>
      <c r="D1267" s="25">
        <v>291</v>
      </c>
      <c r="E1267" s="25">
        <v>48</v>
      </c>
      <c r="F1267" s="25">
        <v>293</v>
      </c>
      <c r="G1267" s="25">
        <v>632</v>
      </c>
      <c r="H1267" s="25">
        <v>1452.09</v>
      </c>
      <c r="I1267" s="25">
        <v>359.52</v>
      </c>
      <c r="J1267" s="25">
        <v>2379.16</v>
      </c>
      <c r="K1267" s="25">
        <v>4190.7700000000004</v>
      </c>
    </row>
    <row r="1268" spans="1:11" ht="15" customHeight="1" x14ac:dyDescent="0.3">
      <c r="A1268" s="25">
        <v>1267</v>
      </c>
      <c r="B1268" s="25">
        <v>1871</v>
      </c>
      <c r="C1268" s="31">
        <v>42719.312939814801</v>
      </c>
      <c r="D1268" s="25">
        <v>299</v>
      </c>
      <c r="E1268" s="25">
        <v>7</v>
      </c>
      <c r="F1268" s="25">
        <v>18</v>
      </c>
      <c r="G1268" s="25">
        <v>324</v>
      </c>
      <c r="H1268" s="25">
        <v>1492.01</v>
      </c>
      <c r="I1268" s="25">
        <v>52.43</v>
      </c>
      <c r="J1268" s="25">
        <v>146.16</v>
      </c>
      <c r="K1268" s="25">
        <v>1690.6</v>
      </c>
    </row>
    <row r="1269" spans="1:11" ht="15" customHeight="1" x14ac:dyDescent="0.3">
      <c r="A1269" s="25">
        <v>1268</v>
      </c>
      <c r="B1269" s="25">
        <v>1881</v>
      </c>
      <c r="C1269" s="31">
        <v>41616.772824074098</v>
      </c>
      <c r="D1269" s="25">
        <v>501</v>
      </c>
      <c r="E1269" s="25">
        <v>67</v>
      </c>
      <c r="F1269" s="25">
        <v>1647</v>
      </c>
      <c r="G1269" s="25">
        <v>2215</v>
      </c>
      <c r="H1269" s="25">
        <v>2499.9899999999998</v>
      </c>
      <c r="I1269" s="25">
        <v>501.83</v>
      </c>
      <c r="J1269" s="25">
        <v>13373.64</v>
      </c>
      <c r="K1269" s="25">
        <v>16375.46</v>
      </c>
    </row>
    <row r="1270" spans="1:11" ht="15" customHeight="1" x14ac:dyDescent="0.3">
      <c r="A1270" s="25">
        <v>1269</v>
      </c>
      <c r="B1270" s="25">
        <v>1881</v>
      </c>
      <c r="C1270" s="31">
        <v>41645.555462962999</v>
      </c>
      <c r="D1270" s="25">
        <v>490</v>
      </c>
      <c r="E1270" s="25">
        <v>0</v>
      </c>
      <c r="F1270" s="25">
        <v>15</v>
      </c>
      <c r="G1270" s="25">
        <v>505</v>
      </c>
      <c r="H1270" s="25">
        <v>2445.1</v>
      </c>
      <c r="I1270" s="25">
        <v>0</v>
      </c>
      <c r="J1270" s="25">
        <v>121.8</v>
      </c>
      <c r="K1270" s="25">
        <v>2566.9</v>
      </c>
    </row>
    <row r="1271" spans="1:11" ht="15" customHeight="1" x14ac:dyDescent="0.3">
      <c r="A1271" s="25">
        <v>1270</v>
      </c>
      <c r="B1271" s="25">
        <v>1881</v>
      </c>
      <c r="C1271" s="31">
        <v>41674.388877314799</v>
      </c>
      <c r="D1271" s="25">
        <v>506</v>
      </c>
      <c r="E1271" s="25">
        <v>6</v>
      </c>
      <c r="F1271" s="25">
        <v>10</v>
      </c>
      <c r="G1271" s="25">
        <v>522</v>
      </c>
      <c r="H1271" s="25">
        <v>2524.94</v>
      </c>
      <c r="I1271" s="25">
        <v>44.94</v>
      </c>
      <c r="J1271" s="25">
        <v>81.2</v>
      </c>
      <c r="K1271" s="25">
        <v>2651.08</v>
      </c>
    </row>
    <row r="1272" spans="1:11" ht="15" customHeight="1" x14ac:dyDescent="0.3">
      <c r="A1272" s="25">
        <v>1271</v>
      </c>
      <c r="B1272" s="25">
        <v>1881</v>
      </c>
      <c r="C1272" s="31">
        <v>41703.9952430556</v>
      </c>
      <c r="D1272" s="25">
        <v>492</v>
      </c>
      <c r="E1272" s="25">
        <v>0</v>
      </c>
      <c r="F1272" s="25">
        <v>17</v>
      </c>
      <c r="G1272" s="25">
        <v>509</v>
      </c>
      <c r="H1272" s="25">
        <v>2455.08</v>
      </c>
      <c r="I1272" s="25">
        <v>0</v>
      </c>
      <c r="J1272" s="25">
        <v>138.04</v>
      </c>
      <c r="K1272" s="25">
        <v>2593.12</v>
      </c>
    </row>
    <row r="1273" spans="1:11" ht="15" customHeight="1" x14ac:dyDescent="0.3">
      <c r="A1273" s="25">
        <v>1272</v>
      </c>
      <c r="B1273" s="25">
        <v>1881</v>
      </c>
      <c r="C1273" s="31">
        <v>41732.011643518497</v>
      </c>
      <c r="D1273" s="25">
        <v>502</v>
      </c>
      <c r="E1273" s="25">
        <v>0</v>
      </c>
      <c r="F1273" s="25">
        <v>45</v>
      </c>
      <c r="G1273" s="25">
        <v>547</v>
      </c>
      <c r="H1273" s="25">
        <v>2504.98</v>
      </c>
      <c r="I1273" s="25">
        <v>0</v>
      </c>
      <c r="J1273" s="25">
        <v>365.4</v>
      </c>
      <c r="K1273" s="25">
        <v>2870.38</v>
      </c>
    </row>
    <row r="1274" spans="1:11" ht="15" customHeight="1" x14ac:dyDescent="0.3">
      <c r="A1274" s="25">
        <v>1273</v>
      </c>
      <c r="B1274" s="25">
        <v>1881</v>
      </c>
      <c r="C1274" s="31">
        <v>41761.880601851903</v>
      </c>
      <c r="D1274" s="25">
        <v>537</v>
      </c>
      <c r="E1274" s="25">
        <v>0</v>
      </c>
      <c r="F1274" s="25">
        <v>0</v>
      </c>
      <c r="G1274" s="25">
        <v>537</v>
      </c>
      <c r="H1274" s="25">
        <v>2679.63</v>
      </c>
      <c r="I1274" s="25">
        <v>0</v>
      </c>
      <c r="J1274" s="25">
        <v>0</v>
      </c>
      <c r="K1274" s="25">
        <v>2679.63</v>
      </c>
    </row>
    <row r="1275" spans="1:11" ht="15" customHeight="1" x14ac:dyDescent="0.3">
      <c r="A1275" s="25">
        <v>1274</v>
      </c>
      <c r="B1275" s="25">
        <v>1881</v>
      </c>
      <c r="C1275" s="31">
        <v>41791.930034722202</v>
      </c>
      <c r="D1275" s="25">
        <v>442</v>
      </c>
      <c r="E1275" s="25">
        <v>0</v>
      </c>
      <c r="F1275" s="25">
        <v>16</v>
      </c>
      <c r="G1275" s="25">
        <v>458</v>
      </c>
      <c r="H1275" s="25">
        <v>2205.58</v>
      </c>
      <c r="I1275" s="25">
        <v>0</v>
      </c>
      <c r="J1275" s="25">
        <v>129.91999999999999</v>
      </c>
      <c r="K1275" s="25">
        <v>2335.5</v>
      </c>
    </row>
    <row r="1276" spans="1:11" ht="15" customHeight="1" x14ac:dyDescent="0.3">
      <c r="A1276" s="25">
        <v>1275</v>
      </c>
      <c r="B1276" s="25">
        <v>1881</v>
      </c>
      <c r="C1276" s="31">
        <v>41821.018287036997</v>
      </c>
      <c r="D1276" s="25">
        <v>496</v>
      </c>
      <c r="E1276" s="25">
        <v>25</v>
      </c>
      <c r="F1276" s="25">
        <v>5</v>
      </c>
      <c r="G1276" s="25">
        <v>526</v>
      </c>
      <c r="H1276" s="25">
        <v>2475.04</v>
      </c>
      <c r="I1276" s="25">
        <v>187.25</v>
      </c>
      <c r="J1276" s="25">
        <v>40.6</v>
      </c>
      <c r="K1276" s="25">
        <v>2702.89</v>
      </c>
    </row>
    <row r="1277" spans="1:11" ht="15" customHeight="1" x14ac:dyDescent="0.3">
      <c r="A1277" s="25">
        <v>1276</v>
      </c>
      <c r="B1277" s="25">
        <v>1881</v>
      </c>
      <c r="C1277" s="31">
        <v>41851.489525463003</v>
      </c>
      <c r="D1277" s="25">
        <v>467</v>
      </c>
      <c r="E1277" s="25">
        <v>0</v>
      </c>
      <c r="F1277" s="25">
        <v>0</v>
      </c>
      <c r="G1277" s="25">
        <v>467</v>
      </c>
      <c r="H1277" s="25">
        <v>2330.33</v>
      </c>
      <c r="I1277" s="25">
        <v>0</v>
      </c>
      <c r="J1277" s="25">
        <v>0</v>
      </c>
      <c r="K1277" s="25">
        <v>2330.33</v>
      </c>
    </row>
    <row r="1278" spans="1:11" ht="15" customHeight="1" x14ac:dyDescent="0.3">
      <c r="A1278" s="25">
        <v>1277</v>
      </c>
      <c r="B1278" s="25">
        <v>1881</v>
      </c>
      <c r="C1278" s="31">
        <v>41881.836562500001</v>
      </c>
      <c r="D1278" s="25">
        <v>497</v>
      </c>
      <c r="E1278" s="25">
        <v>0</v>
      </c>
      <c r="F1278" s="25">
        <v>110</v>
      </c>
      <c r="G1278" s="25">
        <v>607</v>
      </c>
      <c r="H1278" s="25">
        <v>2480.0300000000002</v>
      </c>
      <c r="I1278" s="25">
        <v>0</v>
      </c>
      <c r="J1278" s="25">
        <v>893.2</v>
      </c>
      <c r="K1278" s="25">
        <v>3373.23</v>
      </c>
    </row>
    <row r="1279" spans="1:11" ht="15" customHeight="1" x14ac:dyDescent="0.3">
      <c r="A1279" s="25">
        <v>1278</v>
      </c>
      <c r="B1279" s="25">
        <v>1881</v>
      </c>
      <c r="C1279" s="31">
        <v>41911.642939814803</v>
      </c>
      <c r="D1279" s="25">
        <v>509</v>
      </c>
      <c r="E1279" s="25">
        <v>31</v>
      </c>
      <c r="F1279" s="25">
        <v>0</v>
      </c>
      <c r="G1279" s="25">
        <v>540</v>
      </c>
      <c r="H1279" s="25">
        <v>2539.91</v>
      </c>
      <c r="I1279" s="25">
        <v>232.19</v>
      </c>
      <c r="J1279" s="25">
        <v>0</v>
      </c>
      <c r="K1279" s="25">
        <v>2772.1</v>
      </c>
    </row>
    <row r="1280" spans="1:11" ht="15" customHeight="1" x14ac:dyDescent="0.3">
      <c r="A1280" s="25">
        <v>1279</v>
      </c>
      <c r="B1280" s="25">
        <v>1881</v>
      </c>
      <c r="C1280" s="31">
        <v>41940.8448726852</v>
      </c>
      <c r="D1280" s="25">
        <v>498</v>
      </c>
      <c r="E1280" s="25">
        <v>0</v>
      </c>
      <c r="F1280" s="25">
        <v>7</v>
      </c>
      <c r="G1280" s="25">
        <v>505</v>
      </c>
      <c r="H1280" s="25">
        <v>2485.02</v>
      </c>
      <c r="I1280" s="25">
        <v>0</v>
      </c>
      <c r="J1280" s="25">
        <v>56.84</v>
      </c>
      <c r="K1280" s="25">
        <v>2541.86</v>
      </c>
    </row>
    <row r="1281" spans="1:11" ht="15" customHeight="1" x14ac:dyDescent="0.3">
      <c r="A1281" s="25">
        <v>1280</v>
      </c>
      <c r="B1281" s="25">
        <v>1881</v>
      </c>
      <c r="C1281" s="31">
        <v>41969.793217592603</v>
      </c>
      <c r="D1281" s="25">
        <v>515</v>
      </c>
      <c r="E1281" s="25">
        <v>7</v>
      </c>
      <c r="F1281" s="25">
        <v>24</v>
      </c>
      <c r="G1281" s="25">
        <v>546</v>
      </c>
      <c r="H1281" s="25">
        <v>2569.85</v>
      </c>
      <c r="I1281" s="25">
        <v>52.43</v>
      </c>
      <c r="J1281" s="25">
        <v>194.88</v>
      </c>
      <c r="K1281" s="25">
        <v>2817.16</v>
      </c>
    </row>
    <row r="1282" spans="1:11" ht="15" customHeight="1" x14ac:dyDescent="0.3">
      <c r="A1282" s="25">
        <v>1281</v>
      </c>
      <c r="B1282" s="25">
        <v>1881</v>
      </c>
      <c r="C1282" s="31">
        <v>41999.979432870401</v>
      </c>
      <c r="D1282" s="25">
        <v>508</v>
      </c>
      <c r="E1282" s="25">
        <v>0</v>
      </c>
      <c r="F1282" s="25">
        <v>0</v>
      </c>
      <c r="G1282" s="25">
        <v>508</v>
      </c>
      <c r="H1282" s="25">
        <v>2534.92</v>
      </c>
      <c r="I1282" s="25">
        <v>0</v>
      </c>
      <c r="J1282" s="25">
        <v>0</v>
      </c>
      <c r="K1282" s="25">
        <v>2534.92</v>
      </c>
    </row>
    <row r="1283" spans="1:11" ht="15" customHeight="1" x14ac:dyDescent="0.3">
      <c r="A1283" s="25">
        <v>1282</v>
      </c>
      <c r="B1283" s="25">
        <v>1881</v>
      </c>
      <c r="C1283" s="31">
        <v>42029.121631944399</v>
      </c>
      <c r="D1283" s="25">
        <v>484</v>
      </c>
      <c r="E1283" s="25">
        <v>13</v>
      </c>
      <c r="F1283" s="25">
        <v>0</v>
      </c>
      <c r="G1283" s="25">
        <v>497</v>
      </c>
      <c r="H1283" s="25">
        <v>2415.16</v>
      </c>
      <c r="I1283" s="25">
        <v>97.37</v>
      </c>
      <c r="J1283" s="25">
        <v>0</v>
      </c>
      <c r="K1283" s="25">
        <v>2512.5300000000002</v>
      </c>
    </row>
    <row r="1284" spans="1:11" ht="15" customHeight="1" x14ac:dyDescent="0.3">
      <c r="A1284" s="25">
        <v>1283</v>
      </c>
      <c r="B1284" s="25">
        <v>1881</v>
      </c>
      <c r="C1284" s="31">
        <v>42058.190277777801</v>
      </c>
      <c r="D1284" s="25">
        <v>493</v>
      </c>
      <c r="E1284" s="25">
        <v>8</v>
      </c>
      <c r="F1284" s="25">
        <v>0</v>
      </c>
      <c r="G1284" s="25">
        <v>501</v>
      </c>
      <c r="H1284" s="25">
        <v>2460.0700000000002</v>
      </c>
      <c r="I1284" s="25">
        <v>59.92</v>
      </c>
      <c r="J1284" s="25">
        <v>0</v>
      </c>
      <c r="K1284" s="25">
        <v>2519.9899999999998</v>
      </c>
    </row>
    <row r="1285" spans="1:11" ht="15" customHeight="1" x14ac:dyDescent="0.3">
      <c r="A1285" s="25">
        <v>1284</v>
      </c>
      <c r="B1285" s="25">
        <v>1881</v>
      </c>
      <c r="C1285" s="31">
        <v>42087.296493055597</v>
      </c>
      <c r="D1285" s="25">
        <v>0</v>
      </c>
      <c r="E1285" s="25">
        <v>9</v>
      </c>
      <c r="F1285" s="25">
        <v>0</v>
      </c>
      <c r="G1285" s="25">
        <v>9</v>
      </c>
      <c r="H1285" s="25">
        <v>0</v>
      </c>
      <c r="I1285" s="25">
        <v>67.41</v>
      </c>
      <c r="J1285" s="25">
        <v>0</v>
      </c>
      <c r="K1285" s="25">
        <v>67.41</v>
      </c>
    </row>
    <row r="1286" spans="1:11" ht="15" customHeight="1" x14ac:dyDescent="0.3">
      <c r="A1286" s="25">
        <v>1285</v>
      </c>
      <c r="B1286" s="25">
        <v>1881</v>
      </c>
      <c r="C1286" s="31">
        <v>42118.010023148199</v>
      </c>
      <c r="D1286" s="25">
        <v>498</v>
      </c>
      <c r="E1286" s="25">
        <v>14</v>
      </c>
      <c r="F1286" s="25">
        <v>19</v>
      </c>
      <c r="G1286" s="25">
        <v>531</v>
      </c>
      <c r="H1286" s="25">
        <v>2485.02</v>
      </c>
      <c r="I1286" s="25">
        <v>104.86</v>
      </c>
      <c r="J1286" s="25">
        <v>154.28</v>
      </c>
      <c r="K1286" s="25">
        <v>2744.16</v>
      </c>
    </row>
    <row r="1287" spans="1:11" ht="15" customHeight="1" x14ac:dyDescent="0.3">
      <c r="A1287" s="25">
        <v>1286</v>
      </c>
      <c r="B1287" s="25">
        <v>1881</v>
      </c>
      <c r="C1287" s="31">
        <v>42146.731863425899</v>
      </c>
      <c r="D1287" s="25">
        <v>505</v>
      </c>
      <c r="E1287" s="25">
        <v>0</v>
      </c>
      <c r="F1287" s="25">
        <v>25</v>
      </c>
      <c r="G1287" s="25">
        <v>530</v>
      </c>
      <c r="H1287" s="25">
        <v>2519.9499999999998</v>
      </c>
      <c r="I1287" s="25">
        <v>0</v>
      </c>
      <c r="J1287" s="25">
        <v>203</v>
      </c>
      <c r="K1287" s="25">
        <v>2722.95</v>
      </c>
    </row>
    <row r="1288" spans="1:11" ht="15" customHeight="1" x14ac:dyDescent="0.3">
      <c r="A1288" s="25">
        <v>1287</v>
      </c>
      <c r="B1288" s="25">
        <v>1881</v>
      </c>
      <c r="C1288" s="31">
        <v>42176.956990740699</v>
      </c>
      <c r="D1288" s="25">
        <v>508</v>
      </c>
      <c r="E1288" s="25">
        <v>3</v>
      </c>
      <c r="F1288" s="25">
        <v>22</v>
      </c>
      <c r="G1288" s="25">
        <v>533</v>
      </c>
      <c r="H1288" s="25">
        <v>2534.92</v>
      </c>
      <c r="I1288" s="25">
        <v>22.47</v>
      </c>
      <c r="J1288" s="25">
        <v>178.64</v>
      </c>
      <c r="K1288" s="25">
        <v>2736.03</v>
      </c>
    </row>
    <row r="1289" spans="1:11" ht="15" customHeight="1" x14ac:dyDescent="0.3">
      <c r="A1289" s="25">
        <v>1288</v>
      </c>
      <c r="B1289" s="25">
        <v>1881</v>
      </c>
      <c r="C1289" s="31">
        <v>42205.818344907399</v>
      </c>
      <c r="D1289" s="25">
        <v>515</v>
      </c>
      <c r="E1289" s="25">
        <v>0</v>
      </c>
      <c r="F1289" s="25">
        <v>13</v>
      </c>
      <c r="G1289" s="25">
        <v>528</v>
      </c>
      <c r="H1289" s="25">
        <v>2569.85</v>
      </c>
      <c r="I1289" s="25">
        <v>0</v>
      </c>
      <c r="J1289" s="25">
        <v>105.56</v>
      </c>
      <c r="K1289" s="25">
        <v>2675.41</v>
      </c>
    </row>
    <row r="1290" spans="1:11" ht="15" customHeight="1" x14ac:dyDescent="0.3">
      <c r="A1290" s="25">
        <v>1289</v>
      </c>
      <c r="B1290" s="25">
        <v>1881</v>
      </c>
      <c r="C1290" s="31">
        <v>42235.613842592596</v>
      </c>
      <c r="D1290" s="25">
        <v>519</v>
      </c>
      <c r="E1290" s="25">
        <v>13</v>
      </c>
      <c r="F1290" s="25">
        <v>13</v>
      </c>
      <c r="G1290" s="25">
        <v>545</v>
      </c>
      <c r="H1290" s="25">
        <v>2589.81</v>
      </c>
      <c r="I1290" s="25">
        <v>97.37</v>
      </c>
      <c r="J1290" s="25">
        <v>105.56</v>
      </c>
      <c r="K1290" s="25">
        <v>2792.74</v>
      </c>
    </row>
    <row r="1291" spans="1:11" ht="15" customHeight="1" x14ac:dyDescent="0.3">
      <c r="A1291" s="25">
        <v>1290</v>
      </c>
      <c r="B1291" s="25">
        <v>1881</v>
      </c>
      <c r="C1291" s="31">
        <v>42264.3624768519</v>
      </c>
      <c r="D1291" s="25">
        <v>446</v>
      </c>
      <c r="E1291" s="25">
        <v>10</v>
      </c>
      <c r="F1291" s="25">
        <v>5</v>
      </c>
      <c r="G1291" s="25">
        <v>461</v>
      </c>
      <c r="H1291" s="25">
        <v>2225.54</v>
      </c>
      <c r="I1291" s="25">
        <v>74.900000000000006</v>
      </c>
      <c r="J1291" s="25">
        <v>40.6</v>
      </c>
      <c r="K1291" s="25">
        <v>2341.04</v>
      </c>
    </row>
    <row r="1292" spans="1:11" ht="15" customHeight="1" x14ac:dyDescent="0.3">
      <c r="A1292" s="25">
        <v>1291</v>
      </c>
      <c r="B1292" s="25">
        <v>1881</v>
      </c>
      <c r="C1292" s="31">
        <v>42293.553692129601</v>
      </c>
      <c r="D1292" s="25">
        <v>482</v>
      </c>
      <c r="E1292" s="25">
        <v>12</v>
      </c>
      <c r="F1292" s="25">
        <v>3</v>
      </c>
      <c r="G1292" s="25">
        <v>497</v>
      </c>
      <c r="H1292" s="25">
        <v>2405.1799999999998</v>
      </c>
      <c r="I1292" s="25">
        <v>89.88</v>
      </c>
      <c r="J1292" s="25">
        <v>24.36</v>
      </c>
      <c r="K1292" s="25">
        <v>2519.42</v>
      </c>
    </row>
    <row r="1293" spans="1:11" ht="15" customHeight="1" x14ac:dyDescent="0.3">
      <c r="A1293" s="25">
        <v>1292</v>
      </c>
      <c r="B1293" s="25">
        <v>1881</v>
      </c>
      <c r="C1293" s="31">
        <v>42323.793171296304</v>
      </c>
      <c r="D1293" s="25">
        <v>507</v>
      </c>
      <c r="E1293" s="25">
        <v>9</v>
      </c>
      <c r="F1293" s="25">
        <v>19</v>
      </c>
      <c r="G1293" s="25">
        <v>535</v>
      </c>
      <c r="H1293" s="25">
        <v>2529.9299999999998</v>
      </c>
      <c r="I1293" s="25">
        <v>67.41</v>
      </c>
      <c r="J1293" s="25">
        <v>154.28</v>
      </c>
      <c r="K1293" s="25">
        <v>2751.62</v>
      </c>
    </row>
    <row r="1294" spans="1:11" ht="15" customHeight="1" x14ac:dyDescent="0.3">
      <c r="A1294" s="25">
        <v>1293</v>
      </c>
      <c r="B1294" s="25">
        <v>1881</v>
      </c>
      <c r="C1294" s="31">
        <v>42353.373136574097</v>
      </c>
      <c r="D1294" s="25">
        <v>363</v>
      </c>
      <c r="E1294" s="25">
        <v>15</v>
      </c>
      <c r="F1294" s="25">
        <v>8</v>
      </c>
      <c r="G1294" s="25">
        <v>386</v>
      </c>
      <c r="H1294" s="25">
        <v>1811.37</v>
      </c>
      <c r="I1294" s="25">
        <v>112.35</v>
      </c>
      <c r="J1294" s="25">
        <v>64.959999999999994</v>
      </c>
      <c r="K1294" s="25">
        <v>1988.68</v>
      </c>
    </row>
    <row r="1295" spans="1:11" ht="15" customHeight="1" x14ac:dyDescent="0.3">
      <c r="A1295" s="25">
        <v>1294</v>
      </c>
      <c r="B1295" s="25">
        <v>1881</v>
      </c>
      <c r="C1295" s="31">
        <v>42383.828993055598</v>
      </c>
      <c r="D1295" s="25">
        <v>561</v>
      </c>
      <c r="E1295" s="25">
        <v>103</v>
      </c>
      <c r="F1295" s="25">
        <v>32</v>
      </c>
      <c r="G1295" s="25">
        <v>696</v>
      </c>
      <c r="H1295" s="25">
        <v>2799.39</v>
      </c>
      <c r="I1295" s="25">
        <v>771.47</v>
      </c>
      <c r="J1295" s="25">
        <v>259.83999999999997</v>
      </c>
      <c r="K1295" s="25">
        <v>3830.7</v>
      </c>
    </row>
    <row r="1296" spans="1:11" ht="15" customHeight="1" x14ac:dyDescent="0.3">
      <c r="A1296" s="25">
        <v>1295</v>
      </c>
      <c r="B1296" s="25">
        <v>1881</v>
      </c>
      <c r="C1296" s="31">
        <v>42412.480543981503</v>
      </c>
      <c r="D1296" s="25">
        <v>510</v>
      </c>
      <c r="E1296" s="25">
        <v>0</v>
      </c>
      <c r="F1296" s="25">
        <v>0</v>
      </c>
      <c r="G1296" s="25">
        <v>510</v>
      </c>
      <c r="H1296" s="25">
        <v>2544.9</v>
      </c>
      <c r="I1296" s="25">
        <v>0</v>
      </c>
      <c r="J1296" s="25">
        <v>0</v>
      </c>
      <c r="K1296" s="25">
        <v>2544.9</v>
      </c>
    </row>
    <row r="1297" spans="1:11" ht="15" customHeight="1" x14ac:dyDescent="0.3">
      <c r="A1297" s="25">
        <v>1296</v>
      </c>
      <c r="B1297" s="25">
        <v>1881</v>
      </c>
      <c r="C1297" s="31">
        <v>42441.852025462998</v>
      </c>
      <c r="D1297" s="25">
        <v>511</v>
      </c>
      <c r="E1297" s="25">
        <v>484</v>
      </c>
      <c r="F1297" s="25">
        <v>9</v>
      </c>
      <c r="G1297" s="25">
        <v>1004</v>
      </c>
      <c r="H1297" s="25">
        <v>2549.89</v>
      </c>
      <c r="I1297" s="25">
        <v>3625.16</v>
      </c>
      <c r="J1297" s="25">
        <v>73.08</v>
      </c>
      <c r="K1297" s="25">
        <v>6248.13</v>
      </c>
    </row>
    <row r="1298" spans="1:11" ht="15" customHeight="1" x14ac:dyDescent="0.3">
      <c r="A1298" s="25">
        <v>1297</v>
      </c>
      <c r="B1298" s="25">
        <v>1881</v>
      </c>
      <c r="C1298" s="31">
        <v>42471.575497685197</v>
      </c>
      <c r="D1298" s="25">
        <v>3393</v>
      </c>
      <c r="E1298" s="25">
        <v>9</v>
      </c>
      <c r="F1298" s="25">
        <v>0</v>
      </c>
      <c r="G1298" s="25">
        <v>3402</v>
      </c>
      <c r="H1298" s="25">
        <v>16931.07</v>
      </c>
      <c r="I1298" s="25">
        <v>67.41</v>
      </c>
      <c r="J1298" s="25">
        <v>0</v>
      </c>
      <c r="K1298" s="25">
        <v>16998.48</v>
      </c>
    </row>
    <row r="1299" spans="1:11" ht="15" customHeight="1" x14ac:dyDescent="0.3">
      <c r="A1299" s="25">
        <v>1298</v>
      </c>
      <c r="B1299" s="25">
        <v>1881</v>
      </c>
      <c r="C1299" s="31">
        <v>42500.661979166704</v>
      </c>
      <c r="D1299" s="25">
        <v>466</v>
      </c>
      <c r="E1299" s="25">
        <v>0</v>
      </c>
      <c r="F1299" s="25">
        <v>5</v>
      </c>
      <c r="G1299" s="25">
        <v>471</v>
      </c>
      <c r="H1299" s="25">
        <v>2325.34</v>
      </c>
      <c r="I1299" s="25">
        <v>0</v>
      </c>
      <c r="J1299" s="25">
        <v>40.6</v>
      </c>
      <c r="K1299" s="25">
        <v>2365.94</v>
      </c>
    </row>
    <row r="1300" spans="1:11" ht="15" customHeight="1" x14ac:dyDescent="0.3">
      <c r="A1300" s="25">
        <v>1299</v>
      </c>
      <c r="B1300" s="25">
        <v>1881</v>
      </c>
      <c r="C1300" s="31">
        <v>42530.310405092598</v>
      </c>
      <c r="D1300" s="25">
        <v>493</v>
      </c>
      <c r="E1300" s="25">
        <v>13</v>
      </c>
      <c r="F1300" s="25">
        <v>11</v>
      </c>
      <c r="G1300" s="25">
        <v>517</v>
      </c>
      <c r="H1300" s="25">
        <v>2460.0700000000002</v>
      </c>
      <c r="I1300" s="25">
        <v>97.37</v>
      </c>
      <c r="J1300" s="25">
        <v>89.32</v>
      </c>
      <c r="K1300" s="25">
        <v>2646.76</v>
      </c>
    </row>
    <row r="1301" spans="1:11" ht="15" customHeight="1" x14ac:dyDescent="0.3">
      <c r="A1301" s="25">
        <v>1300</v>
      </c>
      <c r="B1301" s="25">
        <v>1881</v>
      </c>
      <c r="C1301" s="31">
        <v>42559.487997685203</v>
      </c>
      <c r="D1301" s="25">
        <v>466</v>
      </c>
      <c r="E1301" s="25">
        <v>0</v>
      </c>
      <c r="F1301" s="25">
        <v>0</v>
      </c>
      <c r="G1301" s="25">
        <v>466</v>
      </c>
      <c r="H1301" s="25">
        <v>2325.34</v>
      </c>
      <c r="I1301" s="25">
        <v>0</v>
      </c>
      <c r="J1301" s="25">
        <v>0</v>
      </c>
      <c r="K1301" s="25">
        <v>2325.34</v>
      </c>
    </row>
    <row r="1302" spans="1:11" ht="15" customHeight="1" x14ac:dyDescent="0.3">
      <c r="A1302" s="25">
        <v>1301</v>
      </c>
      <c r="B1302" s="25">
        <v>1891</v>
      </c>
      <c r="C1302" s="31">
        <v>42522.4934490741</v>
      </c>
      <c r="D1302" s="25">
        <v>507</v>
      </c>
      <c r="E1302" s="25">
        <v>0</v>
      </c>
      <c r="F1302" s="25">
        <v>23</v>
      </c>
      <c r="G1302" s="25">
        <v>530</v>
      </c>
      <c r="H1302" s="25">
        <v>2529.9299999999998</v>
      </c>
      <c r="I1302" s="25">
        <v>0</v>
      </c>
      <c r="J1302" s="25">
        <v>186.76</v>
      </c>
      <c r="K1302" s="25">
        <v>2716.69</v>
      </c>
    </row>
    <row r="1303" spans="1:11" ht="15" customHeight="1" x14ac:dyDescent="0.3">
      <c r="A1303" s="25">
        <v>1302</v>
      </c>
      <c r="B1303" s="25">
        <v>1891</v>
      </c>
      <c r="C1303" s="31">
        <v>42551.871886574103</v>
      </c>
      <c r="D1303" s="25">
        <v>493</v>
      </c>
      <c r="E1303" s="25">
        <v>89</v>
      </c>
      <c r="F1303" s="25">
        <v>30</v>
      </c>
      <c r="G1303" s="25">
        <v>612</v>
      </c>
      <c r="H1303" s="25">
        <v>2460.0700000000002</v>
      </c>
      <c r="I1303" s="25">
        <v>666.61</v>
      </c>
      <c r="J1303" s="25">
        <v>243.6</v>
      </c>
      <c r="K1303" s="25">
        <v>3370.28</v>
      </c>
    </row>
    <row r="1304" spans="1:11" ht="15" customHeight="1" x14ac:dyDescent="0.3">
      <c r="A1304" s="25">
        <v>1303</v>
      </c>
      <c r="B1304" s="25">
        <v>1891</v>
      </c>
      <c r="C1304" s="31">
        <v>42581.650196759299</v>
      </c>
      <c r="D1304" s="25">
        <v>517</v>
      </c>
      <c r="E1304" s="25">
        <v>17</v>
      </c>
      <c r="F1304" s="25">
        <v>19</v>
      </c>
      <c r="G1304" s="25">
        <v>553</v>
      </c>
      <c r="H1304" s="25">
        <v>2579.83</v>
      </c>
      <c r="I1304" s="25">
        <v>127.33</v>
      </c>
      <c r="J1304" s="25">
        <v>154.28</v>
      </c>
      <c r="K1304" s="25">
        <v>2861.44</v>
      </c>
    </row>
    <row r="1305" spans="1:11" ht="15" customHeight="1" x14ac:dyDescent="0.3">
      <c r="A1305" s="25">
        <v>1304</v>
      </c>
      <c r="B1305" s="25">
        <v>1891</v>
      </c>
      <c r="C1305" s="31">
        <v>42610.962442129603</v>
      </c>
      <c r="D1305" s="25">
        <v>576</v>
      </c>
      <c r="E1305" s="25">
        <v>11</v>
      </c>
      <c r="F1305" s="25">
        <v>13</v>
      </c>
      <c r="G1305" s="25">
        <v>600</v>
      </c>
      <c r="H1305" s="25">
        <v>2874.24</v>
      </c>
      <c r="I1305" s="25">
        <v>82.39</v>
      </c>
      <c r="J1305" s="25">
        <v>105.56</v>
      </c>
      <c r="K1305" s="25">
        <v>3062.19</v>
      </c>
    </row>
    <row r="1306" spans="1:11" ht="15" customHeight="1" x14ac:dyDescent="0.3">
      <c r="A1306" s="25">
        <v>1305</v>
      </c>
      <c r="B1306" s="25">
        <v>1891</v>
      </c>
      <c r="C1306" s="31">
        <v>42639.226400462998</v>
      </c>
      <c r="D1306" s="25">
        <v>492</v>
      </c>
      <c r="E1306" s="25">
        <v>30</v>
      </c>
      <c r="F1306" s="25">
        <v>19</v>
      </c>
      <c r="G1306" s="25">
        <v>541</v>
      </c>
      <c r="H1306" s="25">
        <v>2455.08</v>
      </c>
      <c r="I1306" s="25">
        <v>224.7</v>
      </c>
      <c r="J1306" s="25">
        <v>154.28</v>
      </c>
      <c r="K1306" s="25">
        <v>2834.06</v>
      </c>
    </row>
    <row r="1307" spans="1:11" ht="15" customHeight="1" x14ac:dyDescent="0.3">
      <c r="A1307" s="25">
        <v>1306</v>
      </c>
      <c r="B1307" s="25">
        <v>1901</v>
      </c>
      <c r="C1307" s="31">
        <v>42684.8362962963</v>
      </c>
      <c r="D1307" s="25">
        <v>0</v>
      </c>
      <c r="E1307" s="25">
        <v>25</v>
      </c>
      <c r="F1307" s="25">
        <v>25</v>
      </c>
      <c r="G1307" s="25">
        <v>50</v>
      </c>
      <c r="H1307" s="25">
        <v>0</v>
      </c>
      <c r="I1307" s="25">
        <v>187.25</v>
      </c>
      <c r="J1307" s="25">
        <v>203</v>
      </c>
      <c r="K1307" s="25">
        <v>390.25</v>
      </c>
    </row>
    <row r="1308" spans="1:11" ht="15" customHeight="1" x14ac:dyDescent="0.3">
      <c r="A1308" s="25">
        <v>1307</v>
      </c>
      <c r="B1308" s="25">
        <v>1911</v>
      </c>
      <c r="C1308" s="31">
        <v>42649.130532407398</v>
      </c>
      <c r="D1308" s="25">
        <v>108</v>
      </c>
      <c r="E1308" s="25">
        <v>46</v>
      </c>
      <c r="F1308" s="25">
        <v>24</v>
      </c>
      <c r="G1308" s="25">
        <v>178</v>
      </c>
      <c r="H1308" s="25">
        <v>538.91999999999996</v>
      </c>
      <c r="I1308" s="25">
        <v>344.54</v>
      </c>
      <c r="J1308" s="25">
        <v>194.88</v>
      </c>
      <c r="K1308" s="25">
        <v>1078.3399999999999</v>
      </c>
    </row>
    <row r="1309" spans="1:11" ht="15" customHeight="1" x14ac:dyDescent="0.3">
      <c r="A1309" s="25">
        <v>1308</v>
      </c>
      <c r="B1309" s="25">
        <v>1911</v>
      </c>
      <c r="C1309" s="31">
        <v>42679.246354166702</v>
      </c>
      <c r="D1309" s="25">
        <v>88</v>
      </c>
      <c r="E1309" s="25">
        <v>46</v>
      </c>
      <c r="F1309" s="25">
        <v>36</v>
      </c>
      <c r="G1309" s="25">
        <v>170</v>
      </c>
      <c r="H1309" s="25">
        <v>439.12</v>
      </c>
      <c r="I1309" s="25">
        <v>344.54</v>
      </c>
      <c r="J1309" s="25">
        <v>292.32</v>
      </c>
      <c r="K1309" s="25">
        <v>1075.98</v>
      </c>
    </row>
    <row r="1310" spans="1:11" ht="15" customHeight="1" x14ac:dyDescent="0.3">
      <c r="A1310" s="25">
        <v>1309</v>
      </c>
      <c r="B1310" s="25">
        <v>1911</v>
      </c>
      <c r="C1310" s="31">
        <v>42708.840092592603</v>
      </c>
      <c r="D1310" s="25">
        <v>96</v>
      </c>
      <c r="E1310" s="25">
        <v>31</v>
      </c>
      <c r="F1310" s="25">
        <v>0</v>
      </c>
      <c r="G1310" s="25">
        <v>127</v>
      </c>
      <c r="H1310" s="25">
        <v>479.04</v>
      </c>
      <c r="I1310" s="25">
        <v>232.19</v>
      </c>
      <c r="J1310" s="25">
        <v>0</v>
      </c>
      <c r="K1310" s="25">
        <v>711.23</v>
      </c>
    </row>
    <row r="1311" spans="1:11" ht="15" customHeight="1" x14ac:dyDescent="0.3">
      <c r="A1311" s="25">
        <v>1310</v>
      </c>
      <c r="B1311" s="25">
        <v>1921</v>
      </c>
      <c r="C1311" s="31">
        <v>42133.563437500001</v>
      </c>
      <c r="D1311" s="25">
        <v>115</v>
      </c>
      <c r="E1311" s="25">
        <v>33</v>
      </c>
      <c r="F1311" s="25">
        <v>22</v>
      </c>
      <c r="G1311" s="25">
        <v>170</v>
      </c>
      <c r="H1311" s="25">
        <v>573.85</v>
      </c>
      <c r="I1311" s="25">
        <v>247.17</v>
      </c>
      <c r="J1311" s="25">
        <v>178.64</v>
      </c>
      <c r="K1311" s="25">
        <v>999.66</v>
      </c>
    </row>
    <row r="1312" spans="1:11" ht="15" customHeight="1" x14ac:dyDescent="0.3">
      <c r="A1312" s="25">
        <v>1311</v>
      </c>
      <c r="B1312" s="25">
        <v>1921</v>
      </c>
      <c r="C1312" s="31">
        <v>42163.682546296302</v>
      </c>
      <c r="D1312" s="25">
        <v>112</v>
      </c>
      <c r="E1312" s="25">
        <v>45</v>
      </c>
      <c r="F1312" s="25">
        <v>36</v>
      </c>
      <c r="G1312" s="25">
        <v>193</v>
      </c>
      <c r="H1312" s="25">
        <v>558.88</v>
      </c>
      <c r="I1312" s="25">
        <v>337.05</v>
      </c>
      <c r="J1312" s="25">
        <v>292.32</v>
      </c>
      <c r="K1312" s="25">
        <v>1188.25</v>
      </c>
    </row>
    <row r="1313" spans="1:11" ht="15" customHeight="1" x14ac:dyDescent="0.3">
      <c r="A1313" s="25">
        <v>1312</v>
      </c>
      <c r="B1313" s="25">
        <v>1921</v>
      </c>
      <c r="C1313" s="31">
        <v>42193.794212963003</v>
      </c>
      <c r="D1313" s="25">
        <v>773</v>
      </c>
      <c r="E1313" s="25">
        <v>39</v>
      </c>
      <c r="F1313" s="25">
        <v>28</v>
      </c>
      <c r="G1313" s="25">
        <v>840</v>
      </c>
      <c r="H1313" s="25">
        <v>3857.27</v>
      </c>
      <c r="I1313" s="25">
        <v>292.11</v>
      </c>
      <c r="J1313" s="25">
        <v>227.36</v>
      </c>
      <c r="K1313" s="25">
        <v>4376.74</v>
      </c>
    </row>
    <row r="1314" spans="1:11" ht="15" customHeight="1" x14ac:dyDescent="0.3">
      <c r="A1314" s="25">
        <v>1313</v>
      </c>
      <c r="B1314" s="25">
        <v>1921</v>
      </c>
      <c r="C1314" s="31">
        <v>42223.735474537003</v>
      </c>
      <c r="D1314" s="25">
        <v>508</v>
      </c>
      <c r="E1314" s="25">
        <v>15</v>
      </c>
      <c r="F1314" s="25">
        <v>26</v>
      </c>
      <c r="G1314" s="25">
        <v>549</v>
      </c>
      <c r="H1314" s="25">
        <v>2534.92</v>
      </c>
      <c r="I1314" s="25">
        <v>112.35</v>
      </c>
      <c r="J1314" s="25">
        <v>211.12</v>
      </c>
      <c r="K1314" s="25">
        <v>2858.39</v>
      </c>
    </row>
    <row r="1315" spans="1:11" ht="15" customHeight="1" x14ac:dyDescent="0.3">
      <c r="A1315" s="25">
        <v>1314</v>
      </c>
      <c r="B1315" s="25">
        <v>1921</v>
      </c>
      <c r="C1315" s="31">
        <v>42253.011087963001</v>
      </c>
      <c r="D1315" s="25">
        <v>103</v>
      </c>
      <c r="E1315" s="25">
        <v>60</v>
      </c>
      <c r="F1315" s="25">
        <v>43</v>
      </c>
      <c r="G1315" s="25">
        <v>206</v>
      </c>
      <c r="H1315" s="25">
        <v>513.97</v>
      </c>
      <c r="I1315" s="25">
        <v>449.4</v>
      </c>
      <c r="J1315" s="25">
        <v>349.16</v>
      </c>
      <c r="K1315" s="25">
        <v>1312.53</v>
      </c>
    </row>
    <row r="1316" spans="1:11" ht="15" customHeight="1" x14ac:dyDescent="0.3">
      <c r="A1316" s="25">
        <v>1315</v>
      </c>
      <c r="B1316" s="25">
        <v>1921</v>
      </c>
      <c r="C1316" s="31">
        <v>42313.736956018503</v>
      </c>
      <c r="D1316" s="25">
        <v>97</v>
      </c>
      <c r="E1316" s="25">
        <v>30</v>
      </c>
      <c r="F1316" s="25">
        <v>41</v>
      </c>
      <c r="G1316" s="25">
        <v>168</v>
      </c>
      <c r="H1316" s="25">
        <v>484.03</v>
      </c>
      <c r="I1316" s="25">
        <v>224.7</v>
      </c>
      <c r="J1316" s="25">
        <v>332.92</v>
      </c>
      <c r="K1316" s="25">
        <v>1041.6500000000001</v>
      </c>
    </row>
    <row r="1317" spans="1:11" ht="15" customHeight="1" x14ac:dyDescent="0.3">
      <c r="A1317" s="25">
        <v>1316</v>
      </c>
      <c r="B1317" s="25">
        <v>1921</v>
      </c>
      <c r="C1317" s="31">
        <v>42372.304178240702</v>
      </c>
      <c r="D1317" s="25">
        <v>96</v>
      </c>
      <c r="E1317" s="25">
        <v>30</v>
      </c>
      <c r="F1317" s="25">
        <v>39</v>
      </c>
      <c r="G1317" s="25">
        <v>165</v>
      </c>
      <c r="H1317" s="25">
        <v>479.04</v>
      </c>
      <c r="I1317" s="25">
        <v>224.7</v>
      </c>
      <c r="J1317" s="25">
        <v>316.68</v>
      </c>
      <c r="K1317" s="25">
        <v>1020.42</v>
      </c>
    </row>
    <row r="1318" spans="1:11" ht="15" customHeight="1" x14ac:dyDescent="0.3">
      <c r="A1318" s="25">
        <v>1317</v>
      </c>
      <c r="B1318" s="25">
        <v>1921</v>
      </c>
      <c r="C1318" s="31">
        <v>42402.469710648198</v>
      </c>
      <c r="D1318" s="25">
        <v>101</v>
      </c>
      <c r="E1318" s="25">
        <v>19</v>
      </c>
      <c r="F1318" s="25">
        <v>35</v>
      </c>
      <c r="G1318" s="25">
        <v>155</v>
      </c>
      <c r="H1318" s="25">
        <v>503.99</v>
      </c>
      <c r="I1318" s="25">
        <v>142.31</v>
      </c>
      <c r="J1318" s="25">
        <v>284.2</v>
      </c>
      <c r="K1318" s="25">
        <v>930.5</v>
      </c>
    </row>
    <row r="1319" spans="1:11" ht="15" customHeight="1" x14ac:dyDescent="0.3">
      <c r="A1319" s="25">
        <v>1318</v>
      </c>
      <c r="B1319" s="25">
        <v>1921</v>
      </c>
      <c r="C1319" s="31">
        <v>42431.577615740702</v>
      </c>
      <c r="D1319" s="25">
        <v>96</v>
      </c>
      <c r="E1319" s="25">
        <v>26</v>
      </c>
      <c r="F1319" s="25">
        <v>0</v>
      </c>
      <c r="G1319" s="25">
        <v>122</v>
      </c>
      <c r="H1319" s="25">
        <v>479.04</v>
      </c>
      <c r="I1319" s="25">
        <v>194.74</v>
      </c>
      <c r="J1319" s="25">
        <v>0</v>
      </c>
      <c r="K1319" s="25">
        <v>673.78</v>
      </c>
    </row>
    <row r="1320" spans="1:11" ht="15" customHeight="1" x14ac:dyDescent="0.3">
      <c r="A1320" s="25">
        <v>1319</v>
      </c>
      <c r="B1320" s="25">
        <v>1921</v>
      </c>
      <c r="C1320" s="31">
        <v>42460.754189814797</v>
      </c>
      <c r="D1320" s="25">
        <v>96</v>
      </c>
      <c r="E1320" s="25">
        <v>38</v>
      </c>
      <c r="F1320" s="25">
        <v>18</v>
      </c>
      <c r="G1320" s="25">
        <v>152</v>
      </c>
      <c r="H1320" s="25">
        <v>479.04</v>
      </c>
      <c r="I1320" s="25">
        <v>284.62</v>
      </c>
      <c r="J1320" s="25">
        <v>146.16</v>
      </c>
      <c r="K1320" s="25">
        <v>909.82</v>
      </c>
    </row>
    <row r="1321" spans="1:11" ht="15" customHeight="1" x14ac:dyDescent="0.3">
      <c r="A1321" s="25">
        <v>1320</v>
      </c>
      <c r="B1321" s="25">
        <v>1921</v>
      </c>
      <c r="C1321" s="31">
        <v>42490.158564814803</v>
      </c>
      <c r="D1321" s="25">
        <v>55</v>
      </c>
      <c r="E1321" s="25">
        <v>34</v>
      </c>
      <c r="F1321" s="25">
        <v>28</v>
      </c>
      <c r="G1321" s="25">
        <v>117</v>
      </c>
      <c r="H1321" s="25">
        <v>274.45</v>
      </c>
      <c r="I1321" s="25">
        <v>254.66</v>
      </c>
      <c r="J1321" s="25">
        <v>227.36</v>
      </c>
      <c r="K1321" s="25">
        <v>756.47</v>
      </c>
    </row>
    <row r="1322" spans="1:11" ht="15" customHeight="1" x14ac:dyDescent="0.3">
      <c r="A1322" s="25">
        <v>1321</v>
      </c>
      <c r="B1322" s="25">
        <v>1921</v>
      </c>
      <c r="C1322" s="31">
        <v>42519.990266203698</v>
      </c>
      <c r="D1322" s="25">
        <v>106</v>
      </c>
      <c r="E1322" s="25">
        <v>26</v>
      </c>
      <c r="F1322" s="25">
        <v>59</v>
      </c>
      <c r="G1322" s="25">
        <v>191</v>
      </c>
      <c r="H1322" s="25">
        <v>528.94000000000005</v>
      </c>
      <c r="I1322" s="25">
        <v>194.74</v>
      </c>
      <c r="J1322" s="25">
        <v>479.08</v>
      </c>
      <c r="K1322" s="25">
        <v>1202.76</v>
      </c>
    </row>
    <row r="1323" spans="1:11" ht="15" customHeight="1" x14ac:dyDescent="0.3">
      <c r="A1323" s="25">
        <v>1322</v>
      </c>
      <c r="B1323" s="25">
        <v>1921</v>
      </c>
      <c r="C1323" s="31">
        <v>42548.488773148201</v>
      </c>
      <c r="D1323" s="25">
        <v>108</v>
      </c>
      <c r="E1323" s="25">
        <v>0</v>
      </c>
      <c r="F1323" s="25">
        <v>35</v>
      </c>
      <c r="G1323" s="25">
        <v>143</v>
      </c>
      <c r="H1323" s="25">
        <v>538.91999999999996</v>
      </c>
      <c r="I1323" s="25">
        <v>0</v>
      </c>
      <c r="J1323" s="25">
        <v>284.2</v>
      </c>
      <c r="K1323" s="25">
        <v>823.12</v>
      </c>
    </row>
    <row r="1324" spans="1:11" ht="15" customHeight="1" x14ac:dyDescent="0.3">
      <c r="A1324" s="25">
        <v>1323</v>
      </c>
      <c r="B1324" s="25">
        <v>1921</v>
      </c>
      <c r="C1324" s="31">
        <v>42578.3347685185</v>
      </c>
      <c r="D1324" s="25">
        <v>108</v>
      </c>
      <c r="E1324" s="25">
        <v>23</v>
      </c>
      <c r="F1324" s="25">
        <v>27</v>
      </c>
      <c r="G1324" s="25">
        <v>158</v>
      </c>
      <c r="H1324" s="25">
        <v>538.91999999999996</v>
      </c>
      <c r="I1324" s="25">
        <v>172.27</v>
      </c>
      <c r="J1324" s="25">
        <v>219.24</v>
      </c>
      <c r="K1324" s="25">
        <v>930.43</v>
      </c>
    </row>
    <row r="1325" spans="1:11" ht="15" customHeight="1" x14ac:dyDescent="0.3">
      <c r="A1325" s="25">
        <v>1324</v>
      </c>
      <c r="B1325" s="25">
        <v>1921</v>
      </c>
      <c r="C1325" s="31">
        <v>42607.312349537002</v>
      </c>
      <c r="D1325" s="25">
        <v>107</v>
      </c>
      <c r="E1325" s="25">
        <v>25</v>
      </c>
      <c r="F1325" s="25">
        <v>64</v>
      </c>
      <c r="G1325" s="25">
        <v>196</v>
      </c>
      <c r="H1325" s="25">
        <v>533.92999999999995</v>
      </c>
      <c r="I1325" s="25">
        <v>187.25</v>
      </c>
      <c r="J1325" s="25">
        <v>519.67999999999995</v>
      </c>
      <c r="K1325" s="25">
        <v>1240.8599999999999</v>
      </c>
    </row>
    <row r="1326" spans="1:11" ht="15" customHeight="1" x14ac:dyDescent="0.3">
      <c r="A1326" s="25">
        <v>1325</v>
      </c>
      <c r="B1326" s="25">
        <v>1921</v>
      </c>
      <c r="C1326" s="31">
        <v>42636.144108796303</v>
      </c>
      <c r="D1326" s="25">
        <v>117</v>
      </c>
      <c r="E1326" s="25">
        <v>38</v>
      </c>
      <c r="F1326" s="25">
        <v>28</v>
      </c>
      <c r="G1326" s="25">
        <v>183</v>
      </c>
      <c r="H1326" s="25">
        <v>583.83000000000004</v>
      </c>
      <c r="I1326" s="25">
        <v>284.62</v>
      </c>
      <c r="J1326" s="25">
        <v>227.36</v>
      </c>
      <c r="K1326" s="25">
        <v>1095.81</v>
      </c>
    </row>
    <row r="1327" spans="1:11" ht="15" customHeight="1" x14ac:dyDescent="0.3">
      <c r="A1327" s="25">
        <v>1326</v>
      </c>
      <c r="B1327" s="25">
        <v>1931</v>
      </c>
      <c r="C1327" s="31">
        <v>42581.937465277799</v>
      </c>
      <c r="D1327" s="25">
        <v>492</v>
      </c>
      <c r="E1327" s="25">
        <v>5</v>
      </c>
      <c r="F1327" s="25">
        <v>2430</v>
      </c>
      <c r="G1327" s="25">
        <v>2927</v>
      </c>
      <c r="H1327" s="25">
        <v>2455.08</v>
      </c>
      <c r="I1327" s="25">
        <v>37.450000000000003</v>
      </c>
      <c r="J1327" s="25">
        <v>19731.599999999999</v>
      </c>
      <c r="K1327" s="25">
        <v>22224.13</v>
      </c>
    </row>
    <row r="1328" spans="1:11" ht="15" customHeight="1" x14ac:dyDescent="0.3">
      <c r="A1328" s="25">
        <v>1327</v>
      </c>
      <c r="B1328" s="25">
        <v>1931</v>
      </c>
      <c r="C1328" s="31">
        <v>42610.524351851898</v>
      </c>
      <c r="D1328" s="25">
        <v>409</v>
      </c>
      <c r="E1328" s="25">
        <v>0</v>
      </c>
      <c r="F1328" s="25">
        <v>14</v>
      </c>
      <c r="G1328" s="25">
        <v>423</v>
      </c>
      <c r="H1328" s="25">
        <v>2040.91</v>
      </c>
      <c r="I1328" s="25">
        <v>0</v>
      </c>
      <c r="J1328" s="25">
        <v>113.68</v>
      </c>
      <c r="K1328" s="25">
        <v>2154.59</v>
      </c>
    </row>
    <row r="1329" spans="1:11" ht="15" customHeight="1" x14ac:dyDescent="0.3">
      <c r="A1329" s="25">
        <v>1328</v>
      </c>
      <c r="B1329" s="25">
        <v>1931</v>
      </c>
      <c r="C1329" s="31">
        <v>42639.402245370402</v>
      </c>
      <c r="D1329" s="25">
        <v>463</v>
      </c>
      <c r="E1329" s="25">
        <v>4</v>
      </c>
      <c r="F1329" s="25">
        <v>1</v>
      </c>
      <c r="G1329" s="25">
        <v>468</v>
      </c>
      <c r="H1329" s="25">
        <v>2310.37</v>
      </c>
      <c r="I1329" s="25">
        <v>29.96</v>
      </c>
      <c r="J1329" s="25">
        <v>8.1199999999999992</v>
      </c>
      <c r="K1329" s="25">
        <v>2348.4499999999998</v>
      </c>
    </row>
    <row r="1330" spans="1:11" ht="15" customHeight="1" x14ac:dyDescent="0.3">
      <c r="A1330" s="25">
        <v>1329</v>
      </c>
      <c r="B1330" s="25">
        <v>1931</v>
      </c>
      <c r="C1330" s="31">
        <v>42668.3983912037</v>
      </c>
      <c r="D1330" s="25">
        <v>504</v>
      </c>
      <c r="E1330" s="25">
        <v>16</v>
      </c>
      <c r="F1330" s="25">
        <v>0</v>
      </c>
      <c r="G1330" s="25">
        <v>520</v>
      </c>
      <c r="H1330" s="25">
        <v>2514.96</v>
      </c>
      <c r="I1330" s="25">
        <v>119.84</v>
      </c>
      <c r="J1330" s="25">
        <v>0</v>
      </c>
      <c r="K1330" s="25">
        <v>2634.8</v>
      </c>
    </row>
    <row r="1331" spans="1:11" ht="15" customHeight="1" x14ac:dyDescent="0.3">
      <c r="A1331" s="25">
        <v>1330</v>
      </c>
      <c r="B1331" s="25">
        <v>1931</v>
      </c>
      <c r="C1331" s="31">
        <v>42698.7557407407</v>
      </c>
      <c r="D1331" s="25">
        <v>503</v>
      </c>
      <c r="E1331" s="25">
        <v>24</v>
      </c>
      <c r="F1331" s="25">
        <v>11</v>
      </c>
      <c r="G1331" s="25">
        <v>538</v>
      </c>
      <c r="H1331" s="25">
        <v>2509.9699999999998</v>
      </c>
      <c r="I1331" s="25">
        <v>179.76</v>
      </c>
      <c r="J1331" s="25">
        <v>89.32</v>
      </c>
      <c r="K1331" s="25">
        <v>2779.05</v>
      </c>
    </row>
    <row r="1332" spans="1:11" ht="15" customHeight="1" x14ac:dyDescent="0.3">
      <c r="A1332" s="25">
        <v>1331</v>
      </c>
      <c r="B1332" s="25">
        <v>1931</v>
      </c>
      <c r="C1332" s="31">
        <v>42728.812650462998</v>
      </c>
      <c r="D1332" s="25">
        <v>543</v>
      </c>
      <c r="E1332" s="25">
        <v>80</v>
      </c>
      <c r="F1332" s="25">
        <v>0</v>
      </c>
      <c r="G1332" s="25">
        <v>623</v>
      </c>
      <c r="H1332" s="25">
        <v>2709.57</v>
      </c>
      <c r="I1332" s="25">
        <v>599.20000000000005</v>
      </c>
      <c r="J1332" s="25">
        <v>0</v>
      </c>
      <c r="K1332" s="25">
        <v>3308.77</v>
      </c>
    </row>
    <row r="1333" spans="1:11" ht="15" customHeight="1" x14ac:dyDescent="0.3">
      <c r="A1333" s="25">
        <v>1332</v>
      </c>
      <c r="B1333" s="25">
        <v>1941</v>
      </c>
      <c r="C1333" s="31">
        <v>42243.688773148198</v>
      </c>
      <c r="D1333" s="25">
        <v>149</v>
      </c>
      <c r="E1333" s="25">
        <v>0</v>
      </c>
      <c r="F1333" s="25">
        <v>13</v>
      </c>
      <c r="G1333" s="25">
        <v>162</v>
      </c>
      <c r="H1333" s="25">
        <v>743.51</v>
      </c>
      <c r="I1333" s="25">
        <v>0</v>
      </c>
      <c r="J1333" s="25">
        <v>105.56</v>
      </c>
      <c r="K1333" s="25">
        <v>849.07</v>
      </c>
    </row>
    <row r="1334" spans="1:11" ht="15" customHeight="1" x14ac:dyDescent="0.3">
      <c r="A1334" s="25">
        <v>1333</v>
      </c>
      <c r="B1334" s="25">
        <v>1941</v>
      </c>
      <c r="C1334" s="31">
        <v>42273.655254629601</v>
      </c>
      <c r="D1334" s="25">
        <v>151</v>
      </c>
      <c r="E1334" s="25">
        <v>0</v>
      </c>
      <c r="F1334" s="25">
        <v>0</v>
      </c>
      <c r="G1334" s="25">
        <v>151</v>
      </c>
      <c r="H1334" s="25">
        <v>753.49</v>
      </c>
      <c r="I1334" s="25">
        <v>0</v>
      </c>
      <c r="J1334" s="25">
        <v>0</v>
      </c>
      <c r="K1334" s="25">
        <v>753.49</v>
      </c>
    </row>
    <row r="1335" spans="1:11" ht="15" customHeight="1" x14ac:dyDescent="0.3">
      <c r="A1335" s="25">
        <v>1334</v>
      </c>
      <c r="B1335" s="25">
        <v>1941</v>
      </c>
      <c r="C1335" s="31">
        <v>42302.3120023148</v>
      </c>
      <c r="D1335" s="25">
        <v>137</v>
      </c>
      <c r="E1335" s="25">
        <v>9</v>
      </c>
      <c r="F1335" s="25">
        <v>4</v>
      </c>
      <c r="G1335" s="25">
        <v>150</v>
      </c>
      <c r="H1335" s="25">
        <v>683.63</v>
      </c>
      <c r="I1335" s="25">
        <v>67.41</v>
      </c>
      <c r="J1335" s="25">
        <v>32.479999999999997</v>
      </c>
      <c r="K1335" s="25">
        <v>783.52</v>
      </c>
    </row>
    <row r="1336" spans="1:11" ht="15" customHeight="1" x14ac:dyDescent="0.3">
      <c r="A1336" s="25">
        <v>1335</v>
      </c>
      <c r="B1336" s="25">
        <v>1941</v>
      </c>
      <c r="C1336" s="31">
        <v>42331.052812499998</v>
      </c>
      <c r="D1336" s="25">
        <v>134</v>
      </c>
      <c r="E1336" s="25">
        <v>18</v>
      </c>
      <c r="F1336" s="25">
        <v>0</v>
      </c>
      <c r="G1336" s="25">
        <v>152</v>
      </c>
      <c r="H1336" s="25">
        <v>668.66</v>
      </c>
      <c r="I1336" s="25">
        <v>134.82</v>
      </c>
      <c r="J1336" s="25">
        <v>0</v>
      </c>
      <c r="K1336" s="25">
        <v>803.48</v>
      </c>
    </row>
    <row r="1337" spans="1:11" ht="15" customHeight="1" x14ac:dyDescent="0.3">
      <c r="A1337" s="25">
        <v>1336</v>
      </c>
      <c r="B1337" s="25">
        <v>1941</v>
      </c>
      <c r="C1337" s="31">
        <v>42361.641539351898</v>
      </c>
      <c r="D1337" s="25">
        <v>193</v>
      </c>
      <c r="E1337" s="25">
        <v>0</v>
      </c>
      <c r="F1337" s="25">
        <v>3</v>
      </c>
      <c r="G1337" s="25">
        <v>196</v>
      </c>
      <c r="H1337" s="25">
        <v>963.07</v>
      </c>
      <c r="I1337" s="25">
        <v>0</v>
      </c>
      <c r="J1337" s="25">
        <v>24.36</v>
      </c>
      <c r="K1337" s="25">
        <v>987.43</v>
      </c>
    </row>
    <row r="1338" spans="1:11" ht="15" customHeight="1" x14ac:dyDescent="0.3">
      <c r="A1338" s="25">
        <v>1337</v>
      </c>
      <c r="B1338" s="25">
        <v>1941</v>
      </c>
      <c r="C1338" s="31">
        <v>42391.1887615741</v>
      </c>
      <c r="D1338" s="25">
        <v>139</v>
      </c>
      <c r="E1338" s="25">
        <v>21</v>
      </c>
      <c r="F1338" s="25">
        <v>0</v>
      </c>
      <c r="G1338" s="25">
        <v>160</v>
      </c>
      <c r="H1338" s="25">
        <v>693.61</v>
      </c>
      <c r="I1338" s="25">
        <v>157.29</v>
      </c>
      <c r="J1338" s="25">
        <v>0</v>
      </c>
      <c r="K1338" s="25">
        <v>850.9</v>
      </c>
    </row>
    <row r="1339" spans="1:11" ht="15" customHeight="1" x14ac:dyDescent="0.3">
      <c r="A1339" s="25">
        <v>1338</v>
      </c>
      <c r="B1339" s="25">
        <v>1941</v>
      </c>
      <c r="C1339" s="31">
        <v>42449.105590277803</v>
      </c>
      <c r="D1339" s="25">
        <v>154</v>
      </c>
      <c r="E1339" s="25">
        <v>0</v>
      </c>
      <c r="F1339" s="25">
        <v>62</v>
      </c>
      <c r="G1339" s="25">
        <v>216</v>
      </c>
      <c r="H1339" s="25">
        <v>768.46</v>
      </c>
      <c r="I1339" s="25">
        <v>0</v>
      </c>
      <c r="J1339" s="25">
        <v>503.44</v>
      </c>
      <c r="K1339" s="25">
        <v>1271.9000000000001</v>
      </c>
    </row>
    <row r="1340" spans="1:11" ht="15" customHeight="1" x14ac:dyDescent="0.3">
      <c r="A1340" s="25">
        <v>1339</v>
      </c>
      <c r="B1340" s="25">
        <v>1941</v>
      </c>
      <c r="C1340" s="31">
        <v>42479.367812500001</v>
      </c>
      <c r="D1340" s="25">
        <v>163</v>
      </c>
      <c r="E1340" s="25">
        <v>23</v>
      </c>
      <c r="F1340" s="25">
        <v>0</v>
      </c>
      <c r="G1340" s="25">
        <v>186</v>
      </c>
      <c r="H1340" s="25">
        <v>813.37</v>
      </c>
      <c r="I1340" s="25">
        <v>172.27</v>
      </c>
      <c r="J1340" s="25">
        <v>0</v>
      </c>
      <c r="K1340" s="25">
        <v>985.64</v>
      </c>
    </row>
    <row r="1341" spans="1:11" ht="15" customHeight="1" x14ac:dyDescent="0.3">
      <c r="A1341" s="25">
        <v>1340</v>
      </c>
      <c r="B1341" s="25">
        <v>1941</v>
      </c>
      <c r="C1341" s="31">
        <v>42508.929907407401</v>
      </c>
      <c r="D1341" s="25">
        <v>149</v>
      </c>
      <c r="E1341" s="25">
        <v>76</v>
      </c>
      <c r="F1341" s="25">
        <v>9</v>
      </c>
      <c r="G1341" s="25">
        <v>234</v>
      </c>
      <c r="H1341" s="25">
        <v>743.51</v>
      </c>
      <c r="I1341" s="25">
        <v>569.24</v>
      </c>
      <c r="J1341" s="25">
        <v>73.08</v>
      </c>
      <c r="K1341" s="25">
        <v>1385.83</v>
      </c>
    </row>
    <row r="1342" spans="1:11" ht="15" customHeight="1" x14ac:dyDescent="0.3">
      <c r="A1342" s="25">
        <v>1341</v>
      </c>
      <c r="B1342" s="25">
        <v>1941</v>
      </c>
      <c r="C1342" s="31">
        <v>42538.7812962963</v>
      </c>
      <c r="D1342" s="25">
        <v>148</v>
      </c>
      <c r="E1342" s="25">
        <v>0</v>
      </c>
      <c r="F1342" s="25">
        <v>20</v>
      </c>
      <c r="G1342" s="25">
        <v>168</v>
      </c>
      <c r="H1342" s="25">
        <v>738.52</v>
      </c>
      <c r="I1342" s="25">
        <v>0</v>
      </c>
      <c r="J1342" s="25">
        <v>162.4</v>
      </c>
      <c r="K1342" s="25">
        <v>900.92</v>
      </c>
    </row>
    <row r="1343" spans="1:11" ht="15" customHeight="1" x14ac:dyDescent="0.3">
      <c r="A1343" s="25">
        <v>1342</v>
      </c>
      <c r="B1343" s="25">
        <v>1941</v>
      </c>
      <c r="C1343" s="31">
        <v>42567.541504629597</v>
      </c>
      <c r="D1343" s="25">
        <v>138</v>
      </c>
      <c r="E1343" s="25">
        <v>26</v>
      </c>
      <c r="F1343" s="25">
        <v>30</v>
      </c>
      <c r="G1343" s="25">
        <v>194</v>
      </c>
      <c r="H1343" s="25">
        <v>688.62</v>
      </c>
      <c r="I1343" s="25">
        <v>194.74</v>
      </c>
      <c r="J1343" s="25">
        <v>243.6</v>
      </c>
      <c r="K1343" s="25">
        <v>1126.96</v>
      </c>
    </row>
    <row r="1344" spans="1:11" ht="15" customHeight="1" x14ac:dyDescent="0.3">
      <c r="A1344" s="25">
        <v>1343</v>
      </c>
      <c r="B1344" s="25">
        <v>1941</v>
      </c>
      <c r="C1344" s="31">
        <v>42596.696018518502</v>
      </c>
      <c r="D1344" s="25">
        <v>154</v>
      </c>
      <c r="E1344" s="25">
        <v>16</v>
      </c>
      <c r="F1344" s="25">
        <v>6</v>
      </c>
      <c r="G1344" s="25">
        <v>176</v>
      </c>
      <c r="H1344" s="25">
        <v>768.46</v>
      </c>
      <c r="I1344" s="25">
        <v>119.84</v>
      </c>
      <c r="J1344" s="25">
        <v>48.72</v>
      </c>
      <c r="K1344" s="25">
        <v>937.02</v>
      </c>
    </row>
    <row r="1345" spans="1:11" ht="15" customHeight="1" x14ac:dyDescent="0.3">
      <c r="A1345" s="25">
        <v>1344</v>
      </c>
      <c r="B1345" s="25">
        <v>1941</v>
      </c>
      <c r="C1345" s="31">
        <v>42625.438888888901</v>
      </c>
      <c r="D1345" s="25">
        <v>0</v>
      </c>
      <c r="E1345" s="25">
        <v>1</v>
      </c>
      <c r="F1345" s="25">
        <v>62</v>
      </c>
      <c r="G1345" s="25">
        <v>63</v>
      </c>
      <c r="H1345" s="25">
        <v>0</v>
      </c>
      <c r="I1345" s="25">
        <v>7.49</v>
      </c>
      <c r="J1345" s="25">
        <v>503.44</v>
      </c>
      <c r="K1345" s="25">
        <v>510.93</v>
      </c>
    </row>
    <row r="1346" spans="1:11" ht="15" customHeight="1" x14ac:dyDescent="0.3">
      <c r="A1346" s="25">
        <v>1345</v>
      </c>
      <c r="B1346" s="25">
        <v>1941</v>
      </c>
      <c r="C1346" s="31">
        <v>42655.413680555597</v>
      </c>
      <c r="D1346" s="25">
        <v>116</v>
      </c>
      <c r="E1346" s="25">
        <v>0</v>
      </c>
      <c r="F1346" s="25">
        <v>12</v>
      </c>
      <c r="G1346" s="25">
        <v>128</v>
      </c>
      <c r="H1346" s="25">
        <v>578.84</v>
      </c>
      <c r="I1346" s="25">
        <v>0</v>
      </c>
      <c r="J1346" s="25">
        <v>97.44</v>
      </c>
      <c r="K1346" s="25">
        <v>676.28</v>
      </c>
    </row>
    <row r="1347" spans="1:11" ht="15" customHeight="1" x14ac:dyDescent="0.3">
      <c r="A1347" s="25">
        <v>1346</v>
      </c>
      <c r="B1347" s="25">
        <v>1941</v>
      </c>
      <c r="C1347" s="31">
        <v>42685.948993055601</v>
      </c>
      <c r="D1347" s="25">
        <v>150</v>
      </c>
      <c r="E1347" s="25">
        <v>7</v>
      </c>
      <c r="F1347" s="25">
        <v>0</v>
      </c>
      <c r="G1347" s="25">
        <v>157</v>
      </c>
      <c r="H1347" s="25">
        <v>748.5</v>
      </c>
      <c r="I1347" s="25">
        <v>52.43</v>
      </c>
      <c r="J1347" s="25">
        <v>0</v>
      </c>
      <c r="K1347" s="25">
        <v>800.93</v>
      </c>
    </row>
    <row r="1348" spans="1:11" ht="15" customHeight="1" x14ac:dyDescent="0.3">
      <c r="A1348" s="25">
        <v>1347</v>
      </c>
      <c r="B1348" s="25">
        <v>1941</v>
      </c>
      <c r="C1348" s="31">
        <v>42714.443287037</v>
      </c>
      <c r="D1348" s="25">
        <v>149</v>
      </c>
      <c r="E1348" s="25">
        <v>19</v>
      </c>
      <c r="F1348" s="25">
        <v>19</v>
      </c>
      <c r="G1348" s="25">
        <v>187</v>
      </c>
      <c r="H1348" s="25">
        <v>743.51</v>
      </c>
      <c r="I1348" s="25">
        <v>142.31</v>
      </c>
      <c r="J1348" s="25">
        <v>154.28</v>
      </c>
      <c r="K1348" s="25">
        <v>1040.0999999999999</v>
      </c>
    </row>
    <row r="1349" spans="1:11" ht="15" customHeight="1" x14ac:dyDescent="0.3">
      <c r="A1349" s="25">
        <v>1348</v>
      </c>
      <c r="B1349" s="25">
        <v>1951</v>
      </c>
      <c r="C1349" s="31">
        <v>41626.441990740699</v>
      </c>
      <c r="D1349" s="25">
        <v>151</v>
      </c>
      <c r="E1349" s="25">
        <v>19</v>
      </c>
      <c r="F1349" s="25">
        <v>41</v>
      </c>
      <c r="G1349" s="25">
        <v>211</v>
      </c>
      <c r="H1349" s="25">
        <v>753.49</v>
      </c>
      <c r="I1349" s="25">
        <v>142.31</v>
      </c>
      <c r="J1349" s="25">
        <v>332.92</v>
      </c>
      <c r="K1349" s="25">
        <v>1228.72</v>
      </c>
    </row>
    <row r="1350" spans="1:11" ht="15" customHeight="1" x14ac:dyDescent="0.3">
      <c r="A1350" s="25">
        <v>1349</v>
      </c>
      <c r="B1350" s="25">
        <v>1951</v>
      </c>
      <c r="C1350" s="31">
        <v>41656.652604166702</v>
      </c>
      <c r="D1350" s="25">
        <v>149</v>
      </c>
      <c r="E1350" s="25">
        <v>0</v>
      </c>
      <c r="F1350" s="25">
        <v>0</v>
      </c>
      <c r="G1350" s="25">
        <v>149</v>
      </c>
      <c r="H1350" s="25">
        <v>743.51</v>
      </c>
      <c r="I1350" s="25">
        <v>0</v>
      </c>
      <c r="J1350" s="25">
        <v>0</v>
      </c>
      <c r="K1350" s="25">
        <v>743.51</v>
      </c>
    </row>
    <row r="1351" spans="1:11" ht="15" customHeight="1" x14ac:dyDescent="0.3">
      <c r="A1351" s="25">
        <v>1350</v>
      </c>
      <c r="B1351" s="25">
        <v>1951</v>
      </c>
      <c r="C1351" s="31">
        <v>41686.383043981499</v>
      </c>
      <c r="D1351" s="25">
        <v>129</v>
      </c>
      <c r="E1351" s="25">
        <v>7</v>
      </c>
      <c r="F1351" s="25">
        <v>23</v>
      </c>
      <c r="G1351" s="25">
        <v>159</v>
      </c>
      <c r="H1351" s="25">
        <v>643.71</v>
      </c>
      <c r="I1351" s="25">
        <v>52.43</v>
      </c>
      <c r="J1351" s="25">
        <v>186.76</v>
      </c>
      <c r="K1351" s="25">
        <v>882.9</v>
      </c>
    </row>
    <row r="1352" spans="1:11" ht="15" customHeight="1" x14ac:dyDescent="0.3">
      <c r="A1352" s="25">
        <v>1351</v>
      </c>
      <c r="B1352" s="25">
        <v>1951</v>
      </c>
      <c r="C1352" s="31">
        <v>41716.4914236111</v>
      </c>
      <c r="D1352" s="25">
        <v>142</v>
      </c>
      <c r="E1352" s="25">
        <v>11</v>
      </c>
      <c r="F1352" s="25">
        <v>30</v>
      </c>
      <c r="G1352" s="25">
        <v>183</v>
      </c>
      <c r="H1352" s="25">
        <v>708.58</v>
      </c>
      <c r="I1352" s="25">
        <v>82.39</v>
      </c>
      <c r="J1352" s="25">
        <v>243.6</v>
      </c>
      <c r="K1352" s="25">
        <v>1034.57</v>
      </c>
    </row>
    <row r="1353" spans="1:11" ht="15" customHeight="1" x14ac:dyDescent="0.3">
      <c r="A1353" s="25">
        <v>1352</v>
      </c>
      <c r="B1353" s="25">
        <v>1951</v>
      </c>
      <c r="C1353" s="31">
        <v>41745.709745370397</v>
      </c>
      <c r="D1353" s="25">
        <v>285</v>
      </c>
      <c r="E1353" s="25">
        <v>10</v>
      </c>
      <c r="F1353" s="25">
        <v>1</v>
      </c>
      <c r="G1353" s="25">
        <v>296</v>
      </c>
      <c r="H1353" s="25">
        <v>1422.15</v>
      </c>
      <c r="I1353" s="25">
        <v>74.900000000000006</v>
      </c>
      <c r="J1353" s="25">
        <v>8.1199999999999992</v>
      </c>
      <c r="K1353" s="25">
        <v>1505.17</v>
      </c>
    </row>
    <row r="1354" spans="1:11" ht="15" customHeight="1" x14ac:dyDescent="0.3">
      <c r="A1354" s="25">
        <v>1353</v>
      </c>
      <c r="B1354" s="25">
        <v>1951</v>
      </c>
      <c r="C1354" s="31">
        <v>41775.2121527778</v>
      </c>
      <c r="D1354" s="25">
        <v>0</v>
      </c>
      <c r="E1354" s="25">
        <v>0</v>
      </c>
      <c r="F1354" s="25">
        <v>0</v>
      </c>
      <c r="G1354" s="25">
        <v>0</v>
      </c>
      <c r="H1354" s="25">
        <v>0</v>
      </c>
      <c r="I1354" s="25">
        <v>0</v>
      </c>
      <c r="J1354" s="25">
        <v>0</v>
      </c>
      <c r="K1354" s="25">
        <v>0</v>
      </c>
    </row>
    <row r="1355" spans="1:11" ht="15" customHeight="1" x14ac:dyDescent="0.3">
      <c r="A1355" s="25">
        <v>1354</v>
      </c>
      <c r="B1355" s="25">
        <v>1951</v>
      </c>
      <c r="C1355" s="31">
        <v>41833.898020833301</v>
      </c>
      <c r="D1355" s="25">
        <v>170</v>
      </c>
      <c r="E1355" s="25">
        <v>10</v>
      </c>
      <c r="F1355" s="25">
        <v>9</v>
      </c>
      <c r="G1355" s="25">
        <v>189</v>
      </c>
      <c r="H1355" s="25">
        <v>848.3</v>
      </c>
      <c r="I1355" s="25">
        <v>74.900000000000006</v>
      </c>
      <c r="J1355" s="25">
        <v>73.08</v>
      </c>
      <c r="K1355" s="25">
        <v>996.28</v>
      </c>
    </row>
    <row r="1356" spans="1:11" ht="15" customHeight="1" x14ac:dyDescent="0.3">
      <c r="A1356" s="25">
        <v>1355</v>
      </c>
      <c r="B1356" s="25">
        <v>1951</v>
      </c>
      <c r="C1356" s="31">
        <v>41862.879664351902</v>
      </c>
      <c r="D1356" s="25">
        <v>153</v>
      </c>
      <c r="E1356" s="25">
        <v>0</v>
      </c>
      <c r="F1356" s="25">
        <v>0</v>
      </c>
      <c r="G1356" s="25">
        <v>153</v>
      </c>
      <c r="H1356" s="25">
        <v>763.47</v>
      </c>
      <c r="I1356" s="25">
        <v>0</v>
      </c>
      <c r="J1356" s="25">
        <v>0</v>
      </c>
      <c r="K1356" s="25">
        <v>763.47</v>
      </c>
    </row>
    <row r="1357" spans="1:11" ht="15" customHeight="1" x14ac:dyDescent="0.3">
      <c r="A1357" s="25">
        <v>1356</v>
      </c>
      <c r="B1357" s="25">
        <v>1951</v>
      </c>
      <c r="C1357" s="31">
        <v>41891.5785763889</v>
      </c>
      <c r="D1357" s="25">
        <v>168</v>
      </c>
      <c r="E1357" s="25">
        <v>0</v>
      </c>
      <c r="F1357" s="25">
        <v>11</v>
      </c>
      <c r="G1357" s="25">
        <v>179</v>
      </c>
      <c r="H1357" s="25">
        <v>838.32</v>
      </c>
      <c r="I1357" s="25">
        <v>0</v>
      </c>
      <c r="J1357" s="25">
        <v>89.32</v>
      </c>
      <c r="K1357" s="25">
        <v>927.64</v>
      </c>
    </row>
    <row r="1358" spans="1:11" ht="15" customHeight="1" x14ac:dyDescent="0.3">
      <c r="A1358" s="25">
        <v>1357</v>
      </c>
      <c r="B1358" s="25">
        <v>1951</v>
      </c>
      <c r="C1358" s="31">
        <v>41922.016111111101</v>
      </c>
      <c r="D1358" s="25">
        <v>150</v>
      </c>
      <c r="E1358" s="25">
        <v>19</v>
      </c>
      <c r="F1358" s="25">
        <v>19</v>
      </c>
      <c r="G1358" s="25">
        <v>188</v>
      </c>
      <c r="H1358" s="25">
        <v>748.5</v>
      </c>
      <c r="I1358" s="25">
        <v>142.31</v>
      </c>
      <c r="J1358" s="25">
        <v>154.28</v>
      </c>
      <c r="K1358" s="25">
        <v>1045.0899999999999</v>
      </c>
    </row>
    <row r="1359" spans="1:11" ht="15" customHeight="1" x14ac:dyDescent="0.3">
      <c r="A1359" s="25">
        <v>1358</v>
      </c>
      <c r="B1359" s="25">
        <v>1951</v>
      </c>
      <c r="C1359" s="31">
        <v>41950.541608796302</v>
      </c>
      <c r="D1359" s="25">
        <v>150</v>
      </c>
      <c r="E1359" s="25">
        <v>0</v>
      </c>
      <c r="F1359" s="25">
        <v>0</v>
      </c>
      <c r="G1359" s="25">
        <v>150</v>
      </c>
      <c r="H1359" s="25">
        <v>748.5</v>
      </c>
      <c r="I1359" s="25">
        <v>0</v>
      </c>
      <c r="J1359" s="25">
        <v>0</v>
      </c>
      <c r="K1359" s="25">
        <v>748.5</v>
      </c>
    </row>
    <row r="1360" spans="1:11" ht="15" customHeight="1" x14ac:dyDescent="0.3">
      <c r="A1360" s="25">
        <v>1359</v>
      </c>
      <c r="B1360" s="25">
        <v>1951</v>
      </c>
      <c r="C1360" s="31">
        <v>41979.825543981497</v>
      </c>
      <c r="D1360" s="25">
        <v>171</v>
      </c>
      <c r="E1360" s="25">
        <v>18</v>
      </c>
      <c r="F1360" s="25">
        <v>29</v>
      </c>
      <c r="G1360" s="25">
        <v>218</v>
      </c>
      <c r="H1360" s="25">
        <v>853.29</v>
      </c>
      <c r="I1360" s="25">
        <v>134.82</v>
      </c>
      <c r="J1360" s="25">
        <v>235.48</v>
      </c>
      <c r="K1360" s="25">
        <v>1223.5899999999999</v>
      </c>
    </row>
    <row r="1361" spans="1:11" ht="15" customHeight="1" x14ac:dyDescent="0.3">
      <c r="A1361" s="25">
        <v>1360</v>
      </c>
      <c r="B1361" s="25">
        <v>1951</v>
      </c>
      <c r="C1361" s="31">
        <v>42009.577789351897</v>
      </c>
      <c r="D1361" s="25">
        <v>151</v>
      </c>
      <c r="E1361" s="25">
        <v>11</v>
      </c>
      <c r="F1361" s="25">
        <v>35</v>
      </c>
      <c r="G1361" s="25">
        <v>197</v>
      </c>
      <c r="H1361" s="25">
        <v>753.49</v>
      </c>
      <c r="I1361" s="25">
        <v>82.39</v>
      </c>
      <c r="J1361" s="25">
        <v>284.2</v>
      </c>
      <c r="K1361" s="25">
        <v>1120.08</v>
      </c>
    </row>
    <row r="1362" spans="1:11" ht="15" customHeight="1" x14ac:dyDescent="0.3">
      <c r="A1362" s="25">
        <v>1361</v>
      </c>
      <c r="B1362" s="25">
        <v>1951</v>
      </c>
      <c r="C1362" s="31">
        <v>42039.961539351898</v>
      </c>
      <c r="D1362" s="25">
        <v>144</v>
      </c>
      <c r="E1362" s="25">
        <v>3</v>
      </c>
      <c r="F1362" s="25">
        <v>257</v>
      </c>
      <c r="G1362" s="25">
        <v>404</v>
      </c>
      <c r="H1362" s="25">
        <v>718.56</v>
      </c>
      <c r="I1362" s="25">
        <v>22.47</v>
      </c>
      <c r="J1362" s="25">
        <v>2086.84</v>
      </c>
      <c r="K1362" s="25">
        <v>2827.87</v>
      </c>
    </row>
    <row r="1363" spans="1:11" ht="15" customHeight="1" x14ac:dyDescent="0.3">
      <c r="A1363" s="25">
        <v>1362</v>
      </c>
      <c r="B1363" s="25">
        <v>1951</v>
      </c>
      <c r="C1363" s="31">
        <v>42068.453356481499</v>
      </c>
      <c r="D1363" s="25">
        <v>127</v>
      </c>
      <c r="E1363" s="25">
        <v>22</v>
      </c>
      <c r="F1363" s="25">
        <v>27</v>
      </c>
      <c r="G1363" s="25">
        <v>176</v>
      </c>
      <c r="H1363" s="25">
        <v>633.73</v>
      </c>
      <c r="I1363" s="25">
        <v>164.78</v>
      </c>
      <c r="J1363" s="25">
        <v>219.24</v>
      </c>
      <c r="K1363" s="25">
        <v>1017.75</v>
      </c>
    </row>
    <row r="1364" spans="1:11" ht="15" customHeight="1" x14ac:dyDescent="0.3">
      <c r="A1364" s="25">
        <v>1363</v>
      </c>
      <c r="B1364" s="25">
        <v>1951</v>
      </c>
      <c r="C1364" s="31">
        <v>42098.921249999999</v>
      </c>
      <c r="D1364" s="25">
        <v>146</v>
      </c>
      <c r="E1364" s="25">
        <v>2</v>
      </c>
      <c r="F1364" s="25">
        <v>41</v>
      </c>
      <c r="G1364" s="25">
        <v>189</v>
      </c>
      <c r="H1364" s="25">
        <v>728.54</v>
      </c>
      <c r="I1364" s="25">
        <v>14.98</v>
      </c>
      <c r="J1364" s="25">
        <v>332.92</v>
      </c>
      <c r="K1364" s="25">
        <v>1076.44</v>
      </c>
    </row>
    <row r="1365" spans="1:11" ht="15" customHeight="1" x14ac:dyDescent="0.3">
      <c r="A1365" s="25">
        <v>1364</v>
      </c>
      <c r="B1365" s="25">
        <v>1961</v>
      </c>
      <c r="C1365" s="31">
        <v>42736.695104166698</v>
      </c>
      <c r="D1365" s="25">
        <v>102</v>
      </c>
      <c r="E1365" s="25">
        <v>39</v>
      </c>
      <c r="F1365" s="25">
        <v>29</v>
      </c>
      <c r="G1365" s="25">
        <v>170</v>
      </c>
      <c r="H1365" s="25">
        <v>508.98</v>
      </c>
      <c r="I1365" s="25">
        <v>292.11</v>
      </c>
      <c r="J1365" s="25">
        <v>235.48</v>
      </c>
      <c r="K1365" s="25">
        <v>1036.57</v>
      </c>
    </row>
    <row r="1366" spans="1:11" ht="15" customHeight="1" x14ac:dyDescent="0.3">
      <c r="A1366" s="25">
        <v>1365</v>
      </c>
      <c r="B1366" s="25">
        <v>1971</v>
      </c>
      <c r="C1366" s="31">
        <v>42705.831655092603</v>
      </c>
      <c r="D1366" s="25">
        <v>317</v>
      </c>
      <c r="E1366" s="25">
        <v>24</v>
      </c>
      <c r="F1366" s="25">
        <v>7</v>
      </c>
      <c r="G1366" s="25">
        <v>348</v>
      </c>
      <c r="H1366" s="25">
        <v>1581.83</v>
      </c>
      <c r="I1366" s="25">
        <v>179.76</v>
      </c>
      <c r="J1366" s="25">
        <v>56.84</v>
      </c>
      <c r="K1366" s="25">
        <v>1818.43</v>
      </c>
    </row>
    <row r="1367" spans="1:11" ht="15" customHeight="1" x14ac:dyDescent="0.3">
      <c r="A1367" s="25">
        <v>1366</v>
      </c>
      <c r="B1367" s="25">
        <v>1971</v>
      </c>
      <c r="C1367" s="31">
        <v>42735.010752314804</v>
      </c>
      <c r="D1367" s="25">
        <v>285</v>
      </c>
      <c r="E1367" s="25">
        <v>30</v>
      </c>
      <c r="F1367" s="25">
        <v>3</v>
      </c>
      <c r="G1367" s="25">
        <v>318</v>
      </c>
      <c r="H1367" s="25">
        <v>1422.15</v>
      </c>
      <c r="I1367" s="25">
        <v>224.7</v>
      </c>
      <c r="J1367" s="25">
        <v>24.36</v>
      </c>
      <c r="K1367" s="25">
        <v>1671.21</v>
      </c>
    </row>
    <row r="1368" spans="1:11" ht="15" customHeight="1" x14ac:dyDescent="0.3">
      <c r="A1368" s="25">
        <v>1367</v>
      </c>
      <c r="B1368" s="25">
        <v>1981</v>
      </c>
      <c r="C1368" s="31">
        <v>42349.521886574097</v>
      </c>
      <c r="D1368" s="25">
        <v>102</v>
      </c>
      <c r="E1368" s="25">
        <v>26</v>
      </c>
      <c r="F1368" s="25">
        <v>20</v>
      </c>
      <c r="G1368" s="25">
        <v>148</v>
      </c>
      <c r="H1368" s="25">
        <v>508.98</v>
      </c>
      <c r="I1368" s="25">
        <v>194.74</v>
      </c>
      <c r="J1368" s="25">
        <v>162.4</v>
      </c>
      <c r="K1368" s="25">
        <v>866.12</v>
      </c>
    </row>
    <row r="1369" spans="1:11" ht="15" customHeight="1" x14ac:dyDescent="0.3">
      <c r="A1369" s="25">
        <v>1368</v>
      </c>
      <c r="B1369" s="25">
        <v>1981</v>
      </c>
      <c r="C1369" s="31">
        <v>42378.972581018497</v>
      </c>
      <c r="D1369" s="25">
        <v>85</v>
      </c>
      <c r="E1369" s="25">
        <v>29</v>
      </c>
      <c r="F1369" s="25">
        <v>17</v>
      </c>
      <c r="G1369" s="25">
        <v>131</v>
      </c>
      <c r="H1369" s="25">
        <v>424.15</v>
      </c>
      <c r="I1369" s="25">
        <v>217.21</v>
      </c>
      <c r="J1369" s="25">
        <v>138.04</v>
      </c>
      <c r="K1369" s="25">
        <v>779.4</v>
      </c>
    </row>
    <row r="1370" spans="1:11" ht="15" customHeight="1" x14ac:dyDescent="0.3">
      <c r="A1370" s="25">
        <v>1369</v>
      </c>
      <c r="B1370" s="25">
        <v>1981</v>
      </c>
      <c r="C1370" s="31">
        <v>42407.330277777801</v>
      </c>
      <c r="D1370" s="25">
        <v>128</v>
      </c>
      <c r="E1370" s="25">
        <v>50</v>
      </c>
      <c r="F1370" s="25">
        <v>29</v>
      </c>
      <c r="G1370" s="25">
        <v>207</v>
      </c>
      <c r="H1370" s="25">
        <v>638.72</v>
      </c>
      <c r="I1370" s="25">
        <v>374.5</v>
      </c>
      <c r="J1370" s="25">
        <v>235.48</v>
      </c>
      <c r="K1370" s="25">
        <v>1248.7</v>
      </c>
    </row>
    <row r="1371" spans="1:11" ht="15" customHeight="1" x14ac:dyDescent="0.3">
      <c r="A1371" s="25">
        <v>1370</v>
      </c>
      <c r="B1371" s="25">
        <v>1981</v>
      </c>
      <c r="C1371" s="31">
        <v>42437.955694444398</v>
      </c>
      <c r="D1371" s="25">
        <v>123</v>
      </c>
      <c r="E1371" s="25">
        <v>25</v>
      </c>
      <c r="F1371" s="25">
        <v>45</v>
      </c>
      <c r="G1371" s="25">
        <v>193</v>
      </c>
      <c r="H1371" s="25">
        <v>613.77</v>
      </c>
      <c r="I1371" s="25">
        <v>187.25</v>
      </c>
      <c r="J1371" s="25">
        <v>365.4</v>
      </c>
      <c r="K1371" s="25">
        <v>1166.42</v>
      </c>
    </row>
    <row r="1372" spans="1:11" ht="15" customHeight="1" x14ac:dyDescent="0.3">
      <c r="A1372" s="25">
        <v>1371</v>
      </c>
      <c r="B1372" s="25">
        <v>1981</v>
      </c>
      <c r="C1372" s="31">
        <v>42466.2200578704</v>
      </c>
      <c r="D1372" s="25">
        <v>93</v>
      </c>
      <c r="E1372" s="25">
        <v>27</v>
      </c>
      <c r="F1372" s="25">
        <v>51</v>
      </c>
      <c r="G1372" s="25">
        <v>171</v>
      </c>
      <c r="H1372" s="25">
        <v>464.07</v>
      </c>
      <c r="I1372" s="25">
        <v>202.23</v>
      </c>
      <c r="J1372" s="25">
        <v>414.12</v>
      </c>
      <c r="K1372" s="25">
        <v>1080.42</v>
      </c>
    </row>
    <row r="1373" spans="1:11" ht="15" customHeight="1" x14ac:dyDescent="0.3">
      <c r="A1373" s="25">
        <v>1372</v>
      </c>
      <c r="B1373" s="25">
        <v>1981</v>
      </c>
      <c r="C1373" s="31">
        <v>42495.371157407397</v>
      </c>
      <c r="D1373" s="25">
        <v>115</v>
      </c>
      <c r="E1373" s="25">
        <v>270</v>
      </c>
      <c r="F1373" s="25">
        <v>27</v>
      </c>
      <c r="G1373" s="25">
        <v>412</v>
      </c>
      <c r="H1373" s="25">
        <v>573.85</v>
      </c>
      <c r="I1373" s="25">
        <v>2022.3</v>
      </c>
      <c r="J1373" s="25">
        <v>219.24</v>
      </c>
      <c r="K1373" s="25">
        <v>2815.39</v>
      </c>
    </row>
    <row r="1374" spans="1:11" ht="15" customHeight="1" x14ac:dyDescent="0.3">
      <c r="A1374" s="25">
        <v>1373</v>
      </c>
      <c r="B1374" s="25">
        <v>1981</v>
      </c>
      <c r="C1374" s="31">
        <v>42524.321712962999</v>
      </c>
      <c r="D1374" s="25">
        <v>131</v>
      </c>
      <c r="E1374" s="25">
        <v>0</v>
      </c>
      <c r="F1374" s="25">
        <v>0</v>
      </c>
      <c r="G1374" s="25">
        <v>131</v>
      </c>
      <c r="H1374" s="25">
        <v>653.69000000000005</v>
      </c>
      <c r="I1374" s="25">
        <v>0</v>
      </c>
      <c r="J1374" s="25">
        <v>0</v>
      </c>
      <c r="K1374" s="25">
        <v>653.69000000000005</v>
      </c>
    </row>
    <row r="1375" spans="1:11" ht="15" customHeight="1" x14ac:dyDescent="0.3">
      <c r="A1375" s="25">
        <v>1374</v>
      </c>
      <c r="B1375" s="25">
        <v>1981</v>
      </c>
      <c r="C1375" s="31">
        <v>42553.769768518498</v>
      </c>
      <c r="D1375" s="25">
        <v>111</v>
      </c>
      <c r="E1375" s="25">
        <v>31</v>
      </c>
      <c r="F1375" s="25">
        <v>18</v>
      </c>
      <c r="G1375" s="25">
        <v>160</v>
      </c>
      <c r="H1375" s="25">
        <v>553.89</v>
      </c>
      <c r="I1375" s="25">
        <v>232.19</v>
      </c>
      <c r="J1375" s="25">
        <v>146.16</v>
      </c>
      <c r="K1375" s="25">
        <v>932.24</v>
      </c>
    </row>
    <row r="1376" spans="1:11" ht="15" customHeight="1" x14ac:dyDescent="0.3">
      <c r="A1376" s="25">
        <v>1375</v>
      </c>
      <c r="B1376" s="25">
        <v>1981</v>
      </c>
      <c r="C1376" s="31">
        <v>42583.871331018498</v>
      </c>
      <c r="D1376" s="25">
        <v>0</v>
      </c>
      <c r="E1376" s="25">
        <v>73</v>
      </c>
      <c r="F1376" s="25">
        <v>37</v>
      </c>
      <c r="G1376" s="25">
        <v>110</v>
      </c>
      <c r="H1376" s="25">
        <v>0</v>
      </c>
      <c r="I1376" s="25">
        <v>546.77</v>
      </c>
      <c r="J1376" s="25">
        <v>300.44</v>
      </c>
      <c r="K1376" s="25">
        <v>847.21</v>
      </c>
    </row>
    <row r="1377" spans="1:11" ht="15" customHeight="1" x14ac:dyDescent="0.3">
      <c r="A1377" s="25">
        <v>1376</v>
      </c>
      <c r="B1377" s="25">
        <v>1981</v>
      </c>
      <c r="C1377" s="31">
        <v>42612.130613425899</v>
      </c>
      <c r="D1377" s="25">
        <v>129</v>
      </c>
      <c r="E1377" s="25">
        <v>23</v>
      </c>
      <c r="F1377" s="25">
        <v>32</v>
      </c>
      <c r="G1377" s="25">
        <v>184</v>
      </c>
      <c r="H1377" s="25">
        <v>643.71</v>
      </c>
      <c r="I1377" s="25">
        <v>172.27</v>
      </c>
      <c r="J1377" s="25">
        <v>259.83999999999997</v>
      </c>
      <c r="K1377" s="25">
        <v>1075.82</v>
      </c>
    </row>
    <row r="1378" spans="1:11" ht="15" customHeight="1" x14ac:dyDescent="0.3">
      <c r="A1378" s="25">
        <v>1377</v>
      </c>
      <c r="B1378" s="25">
        <v>1981</v>
      </c>
      <c r="C1378" s="31">
        <v>42641.449224536998</v>
      </c>
      <c r="D1378" s="25">
        <v>0</v>
      </c>
      <c r="E1378" s="25">
        <v>0</v>
      </c>
      <c r="F1378" s="25">
        <v>19</v>
      </c>
      <c r="G1378" s="25">
        <v>19</v>
      </c>
      <c r="H1378" s="25">
        <v>0</v>
      </c>
      <c r="I1378" s="25">
        <v>0</v>
      </c>
      <c r="J1378" s="25">
        <v>154.28</v>
      </c>
      <c r="K1378" s="25">
        <v>154.28</v>
      </c>
    </row>
    <row r="1379" spans="1:11" ht="15" customHeight="1" x14ac:dyDescent="0.3">
      <c r="A1379" s="25">
        <v>1378</v>
      </c>
      <c r="B1379" s="25">
        <v>1991</v>
      </c>
      <c r="C1379" s="31">
        <v>42652.737384259301</v>
      </c>
      <c r="D1379" s="25">
        <v>497</v>
      </c>
      <c r="E1379" s="25">
        <v>10</v>
      </c>
      <c r="F1379" s="25">
        <v>0</v>
      </c>
      <c r="G1379" s="25">
        <v>507</v>
      </c>
      <c r="H1379" s="25">
        <v>2480.0300000000002</v>
      </c>
      <c r="I1379" s="25">
        <v>74.900000000000006</v>
      </c>
      <c r="J1379" s="25">
        <v>0</v>
      </c>
      <c r="K1379" s="25">
        <v>2554.9299999999998</v>
      </c>
    </row>
    <row r="1380" spans="1:11" ht="15" customHeight="1" x14ac:dyDescent="0.3">
      <c r="A1380" s="25">
        <v>1379</v>
      </c>
      <c r="B1380" s="25">
        <v>1991</v>
      </c>
      <c r="C1380" s="31">
        <v>42681.707337963002</v>
      </c>
      <c r="D1380" s="25">
        <v>462</v>
      </c>
      <c r="E1380" s="25">
        <v>7</v>
      </c>
      <c r="F1380" s="25">
        <v>11</v>
      </c>
      <c r="G1380" s="25">
        <v>480</v>
      </c>
      <c r="H1380" s="25">
        <v>2305.38</v>
      </c>
      <c r="I1380" s="25">
        <v>52.43</v>
      </c>
      <c r="J1380" s="25">
        <v>89.32</v>
      </c>
      <c r="K1380" s="25">
        <v>2447.13</v>
      </c>
    </row>
    <row r="1381" spans="1:11" ht="15" customHeight="1" x14ac:dyDescent="0.3">
      <c r="A1381" s="25">
        <v>1380</v>
      </c>
      <c r="B1381" s="25">
        <v>1991</v>
      </c>
      <c r="C1381" s="31">
        <v>42710.490358796298</v>
      </c>
      <c r="D1381" s="25">
        <v>496</v>
      </c>
      <c r="E1381" s="25">
        <v>4</v>
      </c>
      <c r="F1381" s="25">
        <v>53</v>
      </c>
      <c r="G1381" s="25">
        <v>553</v>
      </c>
      <c r="H1381" s="25">
        <v>2475.04</v>
      </c>
      <c r="I1381" s="25">
        <v>29.96</v>
      </c>
      <c r="J1381" s="25">
        <v>430.36</v>
      </c>
      <c r="K1381" s="25">
        <v>2935.36</v>
      </c>
    </row>
    <row r="1382" spans="1:11" ht="15" customHeight="1" x14ac:dyDescent="0.3">
      <c r="A1382" s="25">
        <v>1381</v>
      </c>
      <c r="B1382" s="25">
        <v>2001</v>
      </c>
      <c r="C1382" s="31">
        <v>42294.708599537</v>
      </c>
      <c r="D1382" s="25">
        <v>421</v>
      </c>
      <c r="E1382" s="25">
        <v>4</v>
      </c>
      <c r="F1382" s="25">
        <v>3</v>
      </c>
      <c r="G1382" s="25">
        <v>428</v>
      </c>
      <c r="H1382" s="25">
        <v>2100.79</v>
      </c>
      <c r="I1382" s="25">
        <v>29.96</v>
      </c>
      <c r="J1382" s="25">
        <v>24.36</v>
      </c>
      <c r="K1382" s="25">
        <v>2155.11</v>
      </c>
    </row>
    <row r="1383" spans="1:11" ht="15" customHeight="1" x14ac:dyDescent="0.3">
      <c r="A1383" s="25">
        <v>1382</v>
      </c>
      <c r="B1383" s="25">
        <v>2001</v>
      </c>
      <c r="C1383" s="31">
        <v>42323.683472222197</v>
      </c>
      <c r="D1383" s="25">
        <v>501</v>
      </c>
      <c r="E1383" s="25">
        <v>37</v>
      </c>
      <c r="F1383" s="25">
        <v>15</v>
      </c>
      <c r="G1383" s="25">
        <v>553</v>
      </c>
      <c r="H1383" s="25">
        <v>2499.9899999999998</v>
      </c>
      <c r="I1383" s="25">
        <v>277.13</v>
      </c>
      <c r="J1383" s="25">
        <v>121.8</v>
      </c>
      <c r="K1383" s="25">
        <v>2898.92</v>
      </c>
    </row>
    <row r="1384" spans="1:11" ht="15" customHeight="1" x14ac:dyDescent="0.3">
      <c r="A1384" s="25">
        <v>1383</v>
      </c>
      <c r="B1384" s="25">
        <v>2001</v>
      </c>
      <c r="C1384" s="31">
        <v>42353.005300925899</v>
      </c>
      <c r="D1384" s="25">
        <v>499</v>
      </c>
      <c r="E1384" s="25">
        <v>27</v>
      </c>
      <c r="F1384" s="25">
        <v>42</v>
      </c>
      <c r="G1384" s="25">
        <v>568</v>
      </c>
      <c r="H1384" s="25">
        <v>2490.0100000000002</v>
      </c>
      <c r="I1384" s="25">
        <v>202.23</v>
      </c>
      <c r="J1384" s="25">
        <v>341.04</v>
      </c>
      <c r="K1384" s="25">
        <v>3033.28</v>
      </c>
    </row>
    <row r="1385" spans="1:11" ht="15" customHeight="1" x14ac:dyDescent="0.3">
      <c r="A1385" s="25">
        <v>1384</v>
      </c>
      <c r="B1385" s="25">
        <v>2001</v>
      </c>
      <c r="C1385" s="31">
        <v>42381.660046296303</v>
      </c>
      <c r="D1385" s="25">
        <v>496</v>
      </c>
      <c r="E1385" s="25">
        <v>24</v>
      </c>
      <c r="F1385" s="25">
        <v>1</v>
      </c>
      <c r="G1385" s="25">
        <v>521</v>
      </c>
      <c r="H1385" s="25">
        <v>2475.04</v>
      </c>
      <c r="I1385" s="25">
        <v>179.76</v>
      </c>
      <c r="J1385" s="25">
        <v>8.1199999999999992</v>
      </c>
      <c r="K1385" s="25">
        <v>2662.92</v>
      </c>
    </row>
    <row r="1386" spans="1:11" ht="15" customHeight="1" x14ac:dyDescent="0.3">
      <c r="A1386" s="25">
        <v>1385</v>
      </c>
      <c r="B1386" s="25">
        <v>2001</v>
      </c>
      <c r="C1386" s="31">
        <v>42410.292638888903</v>
      </c>
      <c r="D1386" s="25">
        <v>507</v>
      </c>
      <c r="E1386" s="25">
        <v>0</v>
      </c>
      <c r="F1386" s="25">
        <v>11</v>
      </c>
      <c r="G1386" s="25">
        <v>518</v>
      </c>
      <c r="H1386" s="25">
        <v>2529.9299999999998</v>
      </c>
      <c r="I1386" s="25">
        <v>0</v>
      </c>
      <c r="J1386" s="25">
        <v>89.32</v>
      </c>
      <c r="K1386" s="25">
        <v>2619.25</v>
      </c>
    </row>
    <row r="1387" spans="1:11" ht="15" customHeight="1" x14ac:dyDescent="0.3">
      <c r="A1387" s="25">
        <v>1386</v>
      </c>
      <c r="B1387" s="25">
        <v>2001</v>
      </c>
      <c r="C1387" s="31">
        <v>42440.278854166703</v>
      </c>
      <c r="D1387" s="25">
        <v>567</v>
      </c>
      <c r="E1387" s="25">
        <v>56</v>
      </c>
      <c r="F1387" s="25">
        <v>15</v>
      </c>
      <c r="G1387" s="25">
        <v>638</v>
      </c>
      <c r="H1387" s="25">
        <v>2829.33</v>
      </c>
      <c r="I1387" s="25">
        <v>419.44</v>
      </c>
      <c r="J1387" s="25">
        <v>121.8</v>
      </c>
      <c r="K1387" s="25">
        <v>3370.57</v>
      </c>
    </row>
    <row r="1388" spans="1:11" ht="15" customHeight="1" x14ac:dyDescent="0.3">
      <c r="A1388" s="25">
        <v>1387</v>
      </c>
      <c r="B1388" s="25">
        <v>2001</v>
      </c>
      <c r="C1388" s="31">
        <v>42469.817870370403</v>
      </c>
      <c r="D1388" s="25">
        <v>506</v>
      </c>
      <c r="E1388" s="25">
        <v>0</v>
      </c>
      <c r="F1388" s="25">
        <v>3</v>
      </c>
      <c r="G1388" s="25">
        <v>509</v>
      </c>
      <c r="H1388" s="25">
        <v>2524.94</v>
      </c>
      <c r="I1388" s="25">
        <v>0</v>
      </c>
      <c r="J1388" s="25">
        <v>24.36</v>
      </c>
      <c r="K1388" s="25">
        <v>2549.3000000000002</v>
      </c>
    </row>
    <row r="1389" spans="1:11" ht="15" customHeight="1" x14ac:dyDescent="0.3">
      <c r="A1389" s="25">
        <v>1388</v>
      </c>
      <c r="B1389" s="25">
        <v>2001</v>
      </c>
      <c r="C1389" s="31">
        <v>42498.4897569444</v>
      </c>
      <c r="D1389" s="25">
        <v>498</v>
      </c>
      <c r="E1389" s="25">
        <v>0</v>
      </c>
      <c r="F1389" s="25">
        <v>0</v>
      </c>
      <c r="G1389" s="25">
        <v>498</v>
      </c>
      <c r="H1389" s="25">
        <v>2485.02</v>
      </c>
      <c r="I1389" s="25">
        <v>0</v>
      </c>
      <c r="J1389" s="25">
        <v>0</v>
      </c>
      <c r="K1389" s="25">
        <v>2485.02</v>
      </c>
    </row>
    <row r="1390" spans="1:11" ht="15" customHeight="1" x14ac:dyDescent="0.3">
      <c r="A1390" s="25">
        <v>1389</v>
      </c>
      <c r="B1390" s="25">
        <v>2011</v>
      </c>
      <c r="C1390" s="31">
        <v>42509.368194444498</v>
      </c>
      <c r="D1390" s="25">
        <v>112</v>
      </c>
      <c r="E1390" s="25">
        <v>0</v>
      </c>
      <c r="F1390" s="25">
        <v>61</v>
      </c>
      <c r="G1390" s="25">
        <v>173</v>
      </c>
      <c r="H1390" s="25">
        <v>558.88</v>
      </c>
      <c r="I1390" s="25">
        <v>0</v>
      </c>
      <c r="J1390" s="25">
        <v>495.32</v>
      </c>
      <c r="K1390" s="25">
        <v>1054.2</v>
      </c>
    </row>
    <row r="1391" spans="1:11" ht="15" customHeight="1" x14ac:dyDescent="0.3">
      <c r="A1391" s="25">
        <v>1390</v>
      </c>
      <c r="B1391" s="25">
        <v>2011</v>
      </c>
      <c r="C1391" s="31">
        <v>42539.1822106482</v>
      </c>
      <c r="D1391" s="25">
        <v>0</v>
      </c>
      <c r="E1391" s="25">
        <v>93</v>
      </c>
      <c r="F1391" s="25">
        <v>44</v>
      </c>
      <c r="G1391" s="25">
        <v>137</v>
      </c>
      <c r="H1391" s="25">
        <v>0</v>
      </c>
      <c r="I1391" s="25">
        <v>696.57</v>
      </c>
      <c r="J1391" s="25">
        <v>357.28</v>
      </c>
      <c r="K1391" s="25">
        <v>1053.8499999999999</v>
      </c>
    </row>
    <row r="1392" spans="1:11" ht="15" customHeight="1" x14ac:dyDescent="0.3">
      <c r="A1392" s="25">
        <v>1391</v>
      </c>
      <c r="B1392" s="25">
        <v>2011</v>
      </c>
      <c r="C1392" s="31">
        <v>42568.134363425903</v>
      </c>
      <c r="D1392" s="25">
        <v>60</v>
      </c>
      <c r="E1392" s="25">
        <v>24</v>
      </c>
      <c r="F1392" s="25">
        <v>50</v>
      </c>
      <c r="G1392" s="25">
        <v>134</v>
      </c>
      <c r="H1392" s="25">
        <v>299.39999999999998</v>
      </c>
      <c r="I1392" s="25">
        <v>179.76</v>
      </c>
      <c r="J1392" s="25">
        <v>406</v>
      </c>
      <c r="K1392" s="25">
        <v>885.16</v>
      </c>
    </row>
    <row r="1393" spans="1:11" ht="15" customHeight="1" x14ac:dyDescent="0.3">
      <c r="A1393" s="25">
        <v>1392</v>
      </c>
      <c r="B1393" s="25">
        <v>2011</v>
      </c>
      <c r="C1393" s="31">
        <v>42598.067430555602</v>
      </c>
      <c r="D1393" s="25">
        <v>109</v>
      </c>
      <c r="E1393" s="25">
        <v>49</v>
      </c>
      <c r="F1393" s="25">
        <v>7</v>
      </c>
      <c r="G1393" s="25">
        <v>165</v>
      </c>
      <c r="H1393" s="25">
        <v>543.91</v>
      </c>
      <c r="I1393" s="25">
        <v>367.01</v>
      </c>
      <c r="J1393" s="25">
        <v>56.84</v>
      </c>
      <c r="K1393" s="25">
        <v>967.76</v>
      </c>
    </row>
    <row r="1394" spans="1:11" ht="15" customHeight="1" x14ac:dyDescent="0.3">
      <c r="A1394" s="25">
        <v>1393</v>
      </c>
      <c r="B1394" s="25">
        <v>2011</v>
      </c>
      <c r="C1394" s="31">
        <v>42628.305196759298</v>
      </c>
      <c r="D1394" s="25">
        <v>122</v>
      </c>
      <c r="E1394" s="25">
        <v>0</v>
      </c>
      <c r="F1394" s="25">
        <v>37</v>
      </c>
      <c r="G1394" s="25">
        <v>159</v>
      </c>
      <c r="H1394" s="25">
        <v>608.78</v>
      </c>
      <c r="I1394" s="25">
        <v>0</v>
      </c>
      <c r="J1394" s="25">
        <v>300.44</v>
      </c>
      <c r="K1394" s="25">
        <v>909.22</v>
      </c>
    </row>
    <row r="1395" spans="1:11" ht="15" customHeight="1" x14ac:dyDescent="0.3">
      <c r="A1395" s="25">
        <v>1394</v>
      </c>
      <c r="B1395" s="25">
        <v>2011</v>
      </c>
      <c r="C1395" s="31">
        <v>42657.559502314798</v>
      </c>
      <c r="D1395" s="25">
        <v>107</v>
      </c>
      <c r="E1395" s="25">
        <v>0</v>
      </c>
      <c r="F1395" s="25">
        <v>17</v>
      </c>
      <c r="G1395" s="25">
        <v>124</v>
      </c>
      <c r="H1395" s="25">
        <v>533.92999999999995</v>
      </c>
      <c r="I1395" s="25">
        <v>0</v>
      </c>
      <c r="J1395" s="25">
        <v>138.04</v>
      </c>
      <c r="K1395" s="25">
        <v>671.97</v>
      </c>
    </row>
    <row r="1396" spans="1:11" ht="15" customHeight="1" x14ac:dyDescent="0.3">
      <c r="A1396" s="25">
        <v>1395</v>
      </c>
      <c r="B1396" s="25">
        <v>2011</v>
      </c>
      <c r="C1396" s="31">
        <v>42687.7491898148</v>
      </c>
      <c r="D1396" s="25">
        <v>100</v>
      </c>
      <c r="E1396" s="25">
        <v>0</v>
      </c>
      <c r="F1396" s="25">
        <v>0</v>
      </c>
      <c r="G1396" s="25">
        <v>100</v>
      </c>
      <c r="H1396" s="25">
        <v>499</v>
      </c>
      <c r="I1396" s="25">
        <v>0</v>
      </c>
      <c r="J1396" s="25">
        <v>0</v>
      </c>
      <c r="K1396" s="25">
        <v>499</v>
      </c>
    </row>
    <row r="1397" spans="1:11" ht="15" customHeight="1" x14ac:dyDescent="0.3">
      <c r="A1397" s="25">
        <v>1396</v>
      </c>
      <c r="B1397" s="25">
        <v>2011</v>
      </c>
      <c r="C1397" s="31">
        <v>42717.947407407402</v>
      </c>
      <c r="D1397" s="25">
        <v>73</v>
      </c>
      <c r="E1397" s="25">
        <v>53</v>
      </c>
      <c r="F1397" s="25">
        <v>35</v>
      </c>
      <c r="G1397" s="25">
        <v>161</v>
      </c>
      <c r="H1397" s="25">
        <v>364.27</v>
      </c>
      <c r="I1397" s="25">
        <v>396.97</v>
      </c>
      <c r="J1397" s="25">
        <v>284.2</v>
      </c>
      <c r="K1397" s="25">
        <v>1045.44</v>
      </c>
    </row>
    <row r="1398" spans="1:11" ht="15" customHeight="1" x14ac:dyDescent="0.3">
      <c r="A1398" s="25">
        <v>1397</v>
      </c>
      <c r="B1398" s="25">
        <v>2021</v>
      </c>
      <c r="C1398" s="31">
        <v>42650.463263888902</v>
      </c>
      <c r="D1398" s="25">
        <v>498</v>
      </c>
      <c r="E1398" s="25">
        <v>50</v>
      </c>
      <c r="F1398" s="25">
        <v>9</v>
      </c>
      <c r="G1398" s="25">
        <v>557</v>
      </c>
      <c r="H1398" s="25">
        <v>2485.02</v>
      </c>
      <c r="I1398" s="25">
        <v>374.5</v>
      </c>
      <c r="J1398" s="25">
        <v>73.08</v>
      </c>
      <c r="K1398" s="25">
        <v>2932.6</v>
      </c>
    </row>
    <row r="1399" spans="1:11" ht="15" customHeight="1" x14ac:dyDescent="0.3">
      <c r="A1399" s="25">
        <v>1398</v>
      </c>
      <c r="B1399" s="25">
        <v>2021</v>
      </c>
      <c r="C1399" s="31">
        <v>42680.873032407399</v>
      </c>
      <c r="D1399" s="25">
        <v>495</v>
      </c>
      <c r="E1399" s="25">
        <v>95</v>
      </c>
      <c r="F1399" s="25">
        <v>10</v>
      </c>
      <c r="G1399" s="25">
        <v>600</v>
      </c>
      <c r="H1399" s="25">
        <v>2470.0500000000002</v>
      </c>
      <c r="I1399" s="25">
        <v>711.55</v>
      </c>
      <c r="J1399" s="25">
        <v>81.2</v>
      </c>
      <c r="K1399" s="25">
        <v>3262.8</v>
      </c>
    </row>
    <row r="1400" spans="1:11" ht="15" customHeight="1" x14ac:dyDescent="0.3">
      <c r="A1400" s="25">
        <v>1399</v>
      </c>
      <c r="B1400" s="25">
        <v>2021</v>
      </c>
      <c r="C1400" s="31">
        <v>42709.864722222199</v>
      </c>
      <c r="D1400" s="25">
        <v>490</v>
      </c>
      <c r="E1400" s="25">
        <v>13</v>
      </c>
      <c r="F1400" s="25">
        <v>30</v>
      </c>
      <c r="G1400" s="25">
        <v>533</v>
      </c>
      <c r="H1400" s="25">
        <v>2445.1</v>
      </c>
      <c r="I1400" s="25">
        <v>97.37</v>
      </c>
      <c r="J1400" s="25">
        <v>243.6</v>
      </c>
      <c r="K1400" s="25">
        <v>2786.07</v>
      </c>
    </row>
    <row r="1401" spans="1:11" ht="15" customHeight="1" x14ac:dyDescent="0.3">
      <c r="A1401" s="25">
        <v>1400</v>
      </c>
      <c r="B1401" s="25">
        <v>2031</v>
      </c>
      <c r="C1401" s="31">
        <v>42641.178703703699</v>
      </c>
      <c r="D1401" s="25">
        <v>297</v>
      </c>
      <c r="E1401" s="25">
        <v>21</v>
      </c>
      <c r="F1401" s="25">
        <v>24</v>
      </c>
      <c r="G1401" s="25">
        <v>342</v>
      </c>
      <c r="H1401" s="25">
        <v>1482.03</v>
      </c>
      <c r="I1401" s="25">
        <v>157.29</v>
      </c>
      <c r="J1401" s="25">
        <v>194.88</v>
      </c>
      <c r="K1401" s="25">
        <v>1834.2</v>
      </c>
    </row>
    <row r="1402" spans="1:11" ht="15" customHeight="1" x14ac:dyDescent="0.3">
      <c r="A1402" s="25">
        <v>1401</v>
      </c>
      <c r="B1402" s="25">
        <v>2031</v>
      </c>
      <c r="C1402" s="31">
        <v>42671.665312500001</v>
      </c>
      <c r="D1402" s="25">
        <v>293</v>
      </c>
      <c r="E1402" s="25">
        <v>37</v>
      </c>
      <c r="F1402" s="25">
        <v>26</v>
      </c>
      <c r="G1402" s="25">
        <v>356</v>
      </c>
      <c r="H1402" s="25">
        <v>1462.07</v>
      </c>
      <c r="I1402" s="25">
        <v>277.13</v>
      </c>
      <c r="J1402" s="25">
        <v>211.12</v>
      </c>
      <c r="K1402" s="25">
        <v>1950.32</v>
      </c>
    </row>
    <row r="1403" spans="1:11" ht="15" customHeight="1" x14ac:dyDescent="0.3">
      <c r="A1403" s="25">
        <v>1402</v>
      </c>
      <c r="B1403" s="25">
        <v>2031</v>
      </c>
      <c r="C1403" s="31">
        <v>42701.891215277799</v>
      </c>
      <c r="D1403" s="25">
        <v>302</v>
      </c>
      <c r="E1403" s="25">
        <v>43</v>
      </c>
      <c r="F1403" s="25">
        <v>29</v>
      </c>
      <c r="G1403" s="25">
        <v>374</v>
      </c>
      <c r="H1403" s="25">
        <v>1506.98</v>
      </c>
      <c r="I1403" s="25">
        <v>322.07</v>
      </c>
      <c r="J1403" s="25">
        <v>235.48</v>
      </c>
      <c r="K1403" s="25">
        <v>2064.5300000000002</v>
      </c>
    </row>
    <row r="1404" spans="1:11" ht="15" customHeight="1" x14ac:dyDescent="0.3">
      <c r="A1404" s="25">
        <v>1403</v>
      </c>
      <c r="B1404" s="25">
        <v>2031</v>
      </c>
      <c r="C1404" s="31">
        <v>42731.124988425901</v>
      </c>
      <c r="D1404" s="25">
        <v>302</v>
      </c>
      <c r="E1404" s="25">
        <v>819</v>
      </c>
      <c r="F1404" s="25">
        <v>25</v>
      </c>
      <c r="G1404" s="25">
        <v>1146</v>
      </c>
      <c r="H1404" s="25">
        <v>1506.98</v>
      </c>
      <c r="I1404" s="25">
        <v>6134.31</v>
      </c>
      <c r="J1404" s="25">
        <v>203</v>
      </c>
      <c r="K1404" s="25">
        <v>7844.29</v>
      </c>
    </row>
    <row r="1405" spans="1:11" ht="15" customHeight="1" x14ac:dyDescent="0.3">
      <c r="A1405" s="25">
        <v>1404</v>
      </c>
      <c r="B1405" s="25">
        <v>2041</v>
      </c>
      <c r="C1405" s="31">
        <v>41917.646724537</v>
      </c>
      <c r="D1405" s="25">
        <v>151</v>
      </c>
      <c r="E1405" s="25">
        <v>35</v>
      </c>
      <c r="F1405" s="25">
        <v>0</v>
      </c>
      <c r="G1405" s="25">
        <v>186</v>
      </c>
      <c r="H1405" s="25">
        <v>753.49</v>
      </c>
      <c r="I1405" s="25">
        <v>262.14999999999998</v>
      </c>
      <c r="J1405" s="25">
        <v>0</v>
      </c>
      <c r="K1405" s="25">
        <v>1015.64</v>
      </c>
    </row>
    <row r="1406" spans="1:11" ht="15" customHeight="1" x14ac:dyDescent="0.3">
      <c r="A1406" s="25">
        <v>1405</v>
      </c>
      <c r="B1406" s="25">
        <v>2041</v>
      </c>
      <c r="C1406" s="31">
        <v>41946.876608796301</v>
      </c>
      <c r="D1406" s="25">
        <v>93</v>
      </c>
      <c r="E1406" s="25">
        <v>44</v>
      </c>
      <c r="F1406" s="25">
        <v>17</v>
      </c>
      <c r="G1406" s="25">
        <v>154</v>
      </c>
      <c r="H1406" s="25">
        <v>464.07</v>
      </c>
      <c r="I1406" s="25">
        <v>329.56</v>
      </c>
      <c r="J1406" s="25">
        <v>138.04</v>
      </c>
      <c r="K1406" s="25">
        <v>931.67</v>
      </c>
    </row>
    <row r="1407" spans="1:11" ht="15" customHeight="1" x14ac:dyDescent="0.3">
      <c r="A1407" s="25">
        <v>1406</v>
      </c>
      <c r="B1407" s="25">
        <v>2041</v>
      </c>
      <c r="C1407" s="31">
        <v>41975.120520833298</v>
      </c>
      <c r="D1407" s="25">
        <v>109</v>
      </c>
      <c r="E1407" s="25">
        <v>33</v>
      </c>
      <c r="F1407" s="25">
        <v>30</v>
      </c>
      <c r="G1407" s="25">
        <v>172</v>
      </c>
      <c r="H1407" s="25">
        <v>543.91</v>
      </c>
      <c r="I1407" s="25">
        <v>247.17</v>
      </c>
      <c r="J1407" s="25">
        <v>243.6</v>
      </c>
      <c r="K1407" s="25">
        <v>1034.68</v>
      </c>
    </row>
    <row r="1408" spans="1:11" ht="15" customHeight="1" x14ac:dyDescent="0.3">
      <c r="A1408" s="25">
        <v>1407</v>
      </c>
      <c r="B1408" s="25">
        <v>2041</v>
      </c>
      <c r="C1408" s="31">
        <v>42005.613113425898</v>
      </c>
      <c r="D1408" s="25">
        <v>107</v>
      </c>
      <c r="E1408" s="25">
        <v>24</v>
      </c>
      <c r="F1408" s="25">
        <v>64</v>
      </c>
      <c r="G1408" s="25">
        <v>195</v>
      </c>
      <c r="H1408" s="25">
        <v>533.92999999999995</v>
      </c>
      <c r="I1408" s="25">
        <v>179.76</v>
      </c>
      <c r="J1408" s="25">
        <v>519.67999999999995</v>
      </c>
      <c r="K1408" s="25">
        <v>1233.3699999999999</v>
      </c>
    </row>
    <row r="1409" spans="1:11" ht="15" customHeight="1" x14ac:dyDescent="0.3">
      <c r="A1409" s="25">
        <v>1408</v>
      </c>
      <c r="B1409" s="25">
        <v>2041</v>
      </c>
      <c r="C1409" s="31">
        <v>42034.440173611103</v>
      </c>
      <c r="D1409" s="25">
        <v>1105</v>
      </c>
      <c r="E1409" s="25">
        <v>7</v>
      </c>
      <c r="F1409" s="25">
        <v>38</v>
      </c>
      <c r="G1409" s="25">
        <v>1150</v>
      </c>
      <c r="H1409" s="25">
        <v>5513.95</v>
      </c>
      <c r="I1409" s="25">
        <v>52.43</v>
      </c>
      <c r="J1409" s="25">
        <v>308.56</v>
      </c>
      <c r="K1409" s="25">
        <v>5874.94</v>
      </c>
    </row>
    <row r="1410" spans="1:11" ht="15" customHeight="1" x14ac:dyDescent="0.3">
      <c r="A1410" s="25">
        <v>1409</v>
      </c>
      <c r="B1410" s="25">
        <v>2041</v>
      </c>
      <c r="C1410" s="31">
        <v>42063.304479166698</v>
      </c>
      <c r="D1410" s="25">
        <v>115</v>
      </c>
      <c r="E1410" s="25">
        <v>31</v>
      </c>
      <c r="F1410" s="25">
        <v>40</v>
      </c>
      <c r="G1410" s="25">
        <v>186</v>
      </c>
      <c r="H1410" s="25">
        <v>573.85</v>
      </c>
      <c r="I1410" s="25">
        <v>232.19</v>
      </c>
      <c r="J1410" s="25">
        <v>324.8</v>
      </c>
      <c r="K1410" s="25">
        <v>1130.8399999999999</v>
      </c>
    </row>
    <row r="1411" spans="1:11" ht="15" customHeight="1" x14ac:dyDescent="0.3">
      <c r="A1411" s="25">
        <v>1410</v>
      </c>
      <c r="B1411" s="25">
        <v>2041</v>
      </c>
      <c r="C1411" s="31">
        <v>42093.339027777802</v>
      </c>
      <c r="D1411" s="25">
        <v>101</v>
      </c>
      <c r="E1411" s="25">
        <v>27</v>
      </c>
      <c r="F1411" s="25">
        <v>35</v>
      </c>
      <c r="G1411" s="25">
        <v>163</v>
      </c>
      <c r="H1411" s="25">
        <v>503.99</v>
      </c>
      <c r="I1411" s="25">
        <v>202.23</v>
      </c>
      <c r="J1411" s="25">
        <v>284.2</v>
      </c>
      <c r="K1411" s="25">
        <v>990.42</v>
      </c>
    </row>
    <row r="1412" spans="1:11" ht="15" customHeight="1" x14ac:dyDescent="0.3">
      <c r="A1412" s="25">
        <v>1411</v>
      </c>
      <c r="B1412" s="25">
        <v>2041</v>
      </c>
      <c r="C1412" s="31">
        <v>42152.861990740697</v>
      </c>
      <c r="D1412" s="25">
        <v>120</v>
      </c>
      <c r="E1412" s="25">
        <v>42</v>
      </c>
      <c r="F1412" s="25">
        <v>22</v>
      </c>
      <c r="G1412" s="25">
        <v>184</v>
      </c>
      <c r="H1412" s="25">
        <v>598.79999999999995</v>
      </c>
      <c r="I1412" s="25">
        <v>314.58</v>
      </c>
      <c r="J1412" s="25">
        <v>178.64</v>
      </c>
      <c r="K1412" s="25">
        <v>1092.02</v>
      </c>
    </row>
    <row r="1413" spans="1:11" ht="15" customHeight="1" x14ac:dyDescent="0.3">
      <c r="A1413" s="25">
        <v>1412</v>
      </c>
      <c r="B1413" s="25">
        <v>2041</v>
      </c>
      <c r="C1413" s="31">
        <v>42182.435648148101</v>
      </c>
      <c r="D1413" s="25">
        <v>90</v>
      </c>
      <c r="E1413" s="25">
        <v>30</v>
      </c>
      <c r="F1413" s="25">
        <v>24</v>
      </c>
      <c r="G1413" s="25">
        <v>144</v>
      </c>
      <c r="H1413" s="25">
        <v>449.1</v>
      </c>
      <c r="I1413" s="25">
        <v>224.7</v>
      </c>
      <c r="J1413" s="25">
        <v>194.88</v>
      </c>
      <c r="K1413" s="25">
        <v>868.68</v>
      </c>
    </row>
    <row r="1414" spans="1:11" ht="15" customHeight="1" x14ac:dyDescent="0.3">
      <c r="A1414" s="25">
        <v>1413</v>
      </c>
      <c r="B1414" s="25">
        <v>2041</v>
      </c>
      <c r="C1414" s="31">
        <v>42211.285219907397</v>
      </c>
      <c r="D1414" s="25">
        <v>74</v>
      </c>
      <c r="E1414" s="25">
        <v>23</v>
      </c>
      <c r="F1414" s="25">
        <v>30</v>
      </c>
      <c r="G1414" s="25">
        <v>127</v>
      </c>
      <c r="H1414" s="25">
        <v>369.26</v>
      </c>
      <c r="I1414" s="25">
        <v>172.27</v>
      </c>
      <c r="J1414" s="25">
        <v>243.6</v>
      </c>
      <c r="K1414" s="25">
        <v>785.13</v>
      </c>
    </row>
    <row r="1415" spans="1:11" ht="15" customHeight="1" x14ac:dyDescent="0.3">
      <c r="A1415" s="25">
        <v>1414</v>
      </c>
      <c r="B1415" s="25">
        <v>2041</v>
      </c>
      <c r="C1415" s="31">
        <v>42240.268472222197</v>
      </c>
      <c r="D1415" s="25">
        <v>102</v>
      </c>
      <c r="E1415" s="25">
        <v>34</v>
      </c>
      <c r="F1415" s="25">
        <v>42</v>
      </c>
      <c r="G1415" s="25">
        <v>178</v>
      </c>
      <c r="H1415" s="25">
        <v>508.98</v>
      </c>
      <c r="I1415" s="25">
        <v>254.66</v>
      </c>
      <c r="J1415" s="25">
        <v>341.04</v>
      </c>
      <c r="K1415" s="25">
        <v>1104.68</v>
      </c>
    </row>
    <row r="1416" spans="1:11" ht="15" customHeight="1" x14ac:dyDescent="0.3">
      <c r="A1416" s="25">
        <v>1415</v>
      </c>
      <c r="B1416" s="25">
        <v>2041</v>
      </c>
      <c r="C1416" s="31">
        <v>42269.607453703698</v>
      </c>
      <c r="D1416" s="25">
        <v>102</v>
      </c>
      <c r="E1416" s="25">
        <v>67</v>
      </c>
      <c r="F1416" s="25">
        <v>23</v>
      </c>
      <c r="G1416" s="25">
        <v>192</v>
      </c>
      <c r="H1416" s="25">
        <v>508.98</v>
      </c>
      <c r="I1416" s="25">
        <v>501.83</v>
      </c>
      <c r="J1416" s="25">
        <v>186.76</v>
      </c>
      <c r="K1416" s="25">
        <v>1197.57</v>
      </c>
    </row>
    <row r="1417" spans="1:11" ht="15" customHeight="1" x14ac:dyDescent="0.3">
      <c r="A1417" s="25">
        <v>1416</v>
      </c>
      <c r="B1417" s="25">
        <v>2041</v>
      </c>
      <c r="C1417" s="31">
        <v>42298.228078703702</v>
      </c>
      <c r="D1417" s="25">
        <v>81</v>
      </c>
      <c r="E1417" s="25">
        <v>24</v>
      </c>
      <c r="F1417" s="25">
        <v>35</v>
      </c>
      <c r="G1417" s="25">
        <v>140</v>
      </c>
      <c r="H1417" s="25">
        <v>404.19</v>
      </c>
      <c r="I1417" s="25">
        <v>179.76</v>
      </c>
      <c r="J1417" s="25">
        <v>284.2</v>
      </c>
      <c r="K1417" s="25">
        <v>868.15</v>
      </c>
    </row>
    <row r="1418" spans="1:11" ht="15" customHeight="1" x14ac:dyDescent="0.3">
      <c r="A1418" s="25">
        <v>1417</v>
      </c>
      <c r="B1418" s="25">
        <v>2041</v>
      </c>
      <c r="C1418" s="31">
        <v>42328.470694444499</v>
      </c>
      <c r="D1418" s="25">
        <v>97</v>
      </c>
      <c r="E1418" s="25">
        <v>55</v>
      </c>
      <c r="F1418" s="25">
        <v>10</v>
      </c>
      <c r="G1418" s="25">
        <v>162</v>
      </c>
      <c r="H1418" s="25">
        <v>484.03</v>
      </c>
      <c r="I1418" s="25">
        <v>411.95</v>
      </c>
      <c r="J1418" s="25">
        <v>81.2</v>
      </c>
      <c r="K1418" s="25">
        <v>977.18</v>
      </c>
    </row>
    <row r="1419" spans="1:11" ht="15" customHeight="1" x14ac:dyDescent="0.3">
      <c r="A1419" s="25">
        <v>1418</v>
      </c>
      <c r="B1419" s="25">
        <v>2041</v>
      </c>
      <c r="C1419" s="31">
        <v>42358.3410532407</v>
      </c>
      <c r="D1419" s="25">
        <v>466</v>
      </c>
      <c r="E1419" s="25">
        <v>26</v>
      </c>
      <c r="F1419" s="25">
        <v>42</v>
      </c>
      <c r="G1419" s="25">
        <v>534</v>
      </c>
      <c r="H1419" s="25">
        <v>2325.34</v>
      </c>
      <c r="I1419" s="25">
        <v>194.74</v>
      </c>
      <c r="J1419" s="25">
        <v>341.04</v>
      </c>
      <c r="K1419" s="25">
        <v>2861.12</v>
      </c>
    </row>
    <row r="1420" spans="1:11" ht="15" customHeight="1" x14ac:dyDescent="0.3">
      <c r="A1420" s="25">
        <v>1419</v>
      </c>
      <c r="B1420" s="25">
        <v>2041</v>
      </c>
      <c r="C1420" s="31">
        <v>42388.309479166703</v>
      </c>
      <c r="D1420" s="25">
        <v>82</v>
      </c>
      <c r="E1420" s="25">
        <v>43</v>
      </c>
      <c r="F1420" s="25">
        <v>15</v>
      </c>
      <c r="G1420" s="25">
        <v>140</v>
      </c>
      <c r="H1420" s="25">
        <v>409.18</v>
      </c>
      <c r="I1420" s="25">
        <v>322.07</v>
      </c>
      <c r="J1420" s="25">
        <v>121.8</v>
      </c>
      <c r="K1420" s="25">
        <v>853.05</v>
      </c>
    </row>
    <row r="1421" spans="1:11" ht="15" customHeight="1" x14ac:dyDescent="0.3">
      <c r="A1421" s="25">
        <v>1420</v>
      </c>
      <c r="B1421" s="25">
        <v>2041</v>
      </c>
      <c r="C1421" s="31">
        <v>42418.581898148201</v>
      </c>
      <c r="D1421" s="25">
        <v>93</v>
      </c>
      <c r="E1421" s="25">
        <v>21</v>
      </c>
      <c r="F1421" s="25">
        <v>25</v>
      </c>
      <c r="G1421" s="25">
        <v>139</v>
      </c>
      <c r="H1421" s="25">
        <v>464.07</v>
      </c>
      <c r="I1421" s="25">
        <v>157.29</v>
      </c>
      <c r="J1421" s="25">
        <v>203</v>
      </c>
      <c r="K1421" s="25">
        <v>824.36</v>
      </c>
    </row>
    <row r="1422" spans="1:11" ht="15" customHeight="1" x14ac:dyDescent="0.3">
      <c r="A1422" s="25">
        <v>1421</v>
      </c>
      <c r="B1422" s="25">
        <v>2051</v>
      </c>
      <c r="C1422" s="31">
        <v>41637.988009259301</v>
      </c>
      <c r="D1422" s="25">
        <v>498</v>
      </c>
      <c r="E1422" s="25">
        <v>30</v>
      </c>
      <c r="F1422" s="25">
        <v>9</v>
      </c>
      <c r="G1422" s="25">
        <v>537</v>
      </c>
      <c r="H1422" s="25">
        <v>2485.02</v>
      </c>
      <c r="I1422" s="25">
        <v>224.7</v>
      </c>
      <c r="J1422" s="25">
        <v>73.08</v>
      </c>
      <c r="K1422" s="25">
        <v>2782.8</v>
      </c>
    </row>
    <row r="1423" spans="1:11" ht="15" customHeight="1" x14ac:dyDescent="0.3">
      <c r="A1423" s="25">
        <v>1422</v>
      </c>
      <c r="B1423" s="25">
        <v>2051</v>
      </c>
      <c r="C1423" s="31">
        <v>41667.683136574102</v>
      </c>
      <c r="D1423" s="25">
        <v>507</v>
      </c>
      <c r="E1423" s="25">
        <v>0</v>
      </c>
      <c r="F1423" s="25">
        <v>0</v>
      </c>
      <c r="G1423" s="25">
        <v>507</v>
      </c>
      <c r="H1423" s="25">
        <v>2529.9299999999998</v>
      </c>
      <c r="I1423" s="25">
        <v>0</v>
      </c>
      <c r="J1423" s="25">
        <v>0</v>
      </c>
      <c r="K1423" s="25">
        <v>2529.9299999999998</v>
      </c>
    </row>
    <row r="1424" spans="1:11" ht="15" customHeight="1" x14ac:dyDescent="0.3">
      <c r="A1424" s="25">
        <v>1423</v>
      </c>
      <c r="B1424" s="25">
        <v>2051</v>
      </c>
      <c r="C1424" s="31">
        <v>41696.168217592603</v>
      </c>
      <c r="D1424" s="25">
        <v>445</v>
      </c>
      <c r="E1424" s="25">
        <v>14</v>
      </c>
      <c r="F1424" s="25">
        <v>8</v>
      </c>
      <c r="G1424" s="25">
        <v>467</v>
      </c>
      <c r="H1424" s="25">
        <v>2220.5500000000002</v>
      </c>
      <c r="I1424" s="25">
        <v>104.86</v>
      </c>
      <c r="J1424" s="25">
        <v>64.959999999999994</v>
      </c>
      <c r="K1424" s="25">
        <v>2390.37</v>
      </c>
    </row>
    <row r="1425" spans="1:11" ht="15" customHeight="1" x14ac:dyDescent="0.3">
      <c r="A1425" s="25">
        <v>1424</v>
      </c>
      <c r="B1425" s="25">
        <v>2051</v>
      </c>
      <c r="C1425" s="31">
        <v>41726.624317129601</v>
      </c>
      <c r="D1425" s="25">
        <v>501</v>
      </c>
      <c r="E1425" s="25">
        <v>8</v>
      </c>
      <c r="F1425" s="25">
        <v>11</v>
      </c>
      <c r="G1425" s="25">
        <v>520</v>
      </c>
      <c r="H1425" s="25">
        <v>2499.9899999999998</v>
      </c>
      <c r="I1425" s="25">
        <v>59.92</v>
      </c>
      <c r="J1425" s="25">
        <v>89.32</v>
      </c>
      <c r="K1425" s="25">
        <v>2649.23</v>
      </c>
    </row>
    <row r="1426" spans="1:11" ht="15" customHeight="1" x14ac:dyDescent="0.3">
      <c r="A1426" s="25">
        <v>1425</v>
      </c>
      <c r="B1426" s="25">
        <v>2051</v>
      </c>
      <c r="C1426" s="31">
        <v>41755.439409722203</v>
      </c>
      <c r="D1426" s="25">
        <v>501</v>
      </c>
      <c r="E1426" s="25">
        <v>0</v>
      </c>
      <c r="F1426" s="25">
        <v>7</v>
      </c>
      <c r="G1426" s="25">
        <v>508</v>
      </c>
      <c r="H1426" s="25">
        <v>2499.9899999999998</v>
      </c>
      <c r="I1426" s="25">
        <v>0</v>
      </c>
      <c r="J1426" s="25">
        <v>56.84</v>
      </c>
      <c r="K1426" s="25">
        <v>2556.83</v>
      </c>
    </row>
    <row r="1427" spans="1:11" ht="15" customHeight="1" x14ac:dyDescent="0.3">
      <c r="A1427" s="25">
        <v>1426</v>
      </c>
      <c r="B1427" s="25">
        <v>2051</v>
      </c>
      <c r="C1427" s="31">
        <v>41785.913402777798</v>
      </c>
      <c r="D1427" s="25">
        <v>504</v>
      </c>
      <c r="E1427" s="25">
        <v>22</v>
      </c>
      <c r="F1427" s="25">
        <v>4</v>
      </c>
      <c r="G1427" s="25">
        <v>530</v>
      </c>
      <c r="H1427" s="25">
        <v>2514.96</v>
      </c>
      <c r="I1427" s="25">
        <v>164.78</v>
      </c>
      <c r="J1427" s="25">
        <v>32.479999999999997</v>
      </c>
      <c r="K1427" s="25">
        <v>2712.22</v>
      </c>
    </row>
    <row r="1428" spans="1:11" ht="15" customHeight="1" x14ac:dyDescent="0.3">
      <c r="A1428" s="25">
        <v>1427</v>
      </c>
      <c r="B1428" s="25">
        <v>2051</v>
      </c>
      <c r="C1428" s="31">
        <v>41815.561168981498</v>
      </c>
      <c r="D1428" s="25">
        <v>485</v>
      </c>
      <c r="E1428" s="25">
        <v>0</v>
      </c>
      <c r="F1428" s="25">
        <v>17</v>
      </c>
      <c r="G1428" s="25">
        <v>502</v>
      </c>
      <c r="H1428" s="25">
        <v>2420.15</v>
      </c>
      <c r="I1428" s="25">
        <v>0</v>
      </c>
      <c r="J1428" s="25">
        <v>138.04</v>
      </c>
      <c r="K1428" s="25">
        <v>2558.19</v>
      </c>
    </row>
    <row r="1429" spans="1:11" ht="15" customHeight="1" x14ac:dyDescent="0.3">
      <c r="A1429" s="25">
        <v>1428</v>
      </c>
      <c r="B1429" s="25">
        <v>2051</v>
      </c>
      <c r="C1429" s="31">
        <v>41844.442812499998</v>
      </c>
      <c r="D1429" s="25">
        <v>498</v>
      </c>
      <c r="E1429" s="25">
        <v>0</v>
      </c>
      <c r="F1429" s="25">
        <v>0</v>
      </c>
      <c r="G1429" s="25">
        <v>498</v>
      </c>
      <c r="H1429" s="25">
        <v>2485.02</v>
      </c>
      <c r="I1429" s="25">
        <v>0</v>
      </c>
      <c r="J1429" s="25">
        <v>0</v>
      </c>
      <c r="K1429" s="25">
        <v>2485.02</v>
      </c>
    </row>
    <row r="1430" spans="1:11" ht="15" customHeight="1" x14ac:dyDescent="0.3">
      <c r="A1430" s="25">
        <v>1429</v>
      </c>
      <c r="B1430" s="25">
        <v>2051</v>
      </c>
      <c r="C1430" s="31">
        <v>41874.324942129599</v>
      </c>
      <c r="D1430" s="25">
        <v>499</v>
      </c>
      <c r="E1430" s="25">
        <v>0</v>
      </c>
      <c r="F1430" s="25">
        <v>0</v>
      </c>
      <c r="G1430" s="25">
        <v>499</v>
      </c>
      <c r="H1430" s="25">
        <v>2490.0100000000002</v>
      </c>
      <c r="I1430" s="25">
        <v>0</v>
      </c>
      <c r="J1430" s="25">
        <v>0</v>
      </c>
      <c r="K1430" s="25">
        <v>2490.0100000000002</v>
      </c>
    </row>
    <row r="1431" spans="1:11" ht="15" customHeight="1" x14ac:dyDescent="0.3">
      <c r="A1431" s="25">
        <v>1430</v>
      </c>
      <c r="B1431" s="25">
        <v>2051</v>
      </c>
      <c r="C1431" s="31">
        <v>41903.380972222199</v>
      </c>
      <c r="D1431" s="25">
        <v>455</v>
      </c>
      <c r="E1431" s="25">
        <v>11</v>
      </c>
      <c r="F1431" s="25">
        <v>0</v>
      </c>
      <c r="G1431" s="25">
        <v>466</v>
      </c>
      <c r="H1431" s="25">
        <v>2270.4499999999998</v>
      </c>
      <c r="I1431" s="25">
        <v>82.39</v>
      </c>
      <c r="J1431" s="25">
        <v>0</v>
      </c>
      <c r="K1431" s="25">
        <v>2352.84</v>
      </c>
    </row>
    <row r="1432" spans="1:11" ht="15" customHeight="1" x14ac:dyDescent="0.3">
      <c r="A1432" s="25">
        <v>1431</v>
      </c>
      <c r="B1432" s="25">
        <v>2051</v>
      </c>
      <c r="C1432" s="31">
        <v>41932.995509259301</v>
      </c>
      <c r="D1432" s="25">
        <v>516</v>
      </c>
      <c r="E1432" s="25">
        <v>23</v>
      </c>
      <c r="F1432" s="25">
        <v>14</v>
      </c>
      <c r="G1432" s="25">
        <v>553</v>
      </c>
      <c r="H1432" s="25">
        <v>2574.84</v>
      </c>
      <c r="I1432" s="25">
        <v>172.27</v>
      </c>
      <c r="J1432" s="25">
        <v>113.68</v>
      </c>
      <c r="K1432" s="25">
        <v>2860.79</v>
      </c>
    </row>
    <row r="1433" spans="1:11" ht="15" customHeight="1" x14ac:dyDescent="0.3">
      <c r="A1433" s="25">
        <v>1432</v>
      </c>
      <c r="B1433" s="25">
        <v>2051</v>
      </c>
      <c r="C1433" s="31">
        <v>41962.873032407399</v>
      </c>
      <c r="D1433" s="25">
        <v>501</v>
      </c>
      <c r="E1433" s="25">
        <v>0</v>
      </c>
      <c r="F1433" s="25">
        <v>5</v>
      </c>
      <c r="G1433" s="25">
        <v>506</v>
      </c>
      <c r="H1433" s="25">
        <v>2499.9899999999998</v>
      </c>
      <c r="I1433" s="25">
        <v>0</v>
      </c>
      <c r="J1433" s="25">
        <v>40.6</v>
      </c>
      <c r="K1433" s="25">
        <v>2540.59</v>
      </c>
    </row>
    <row r="1434" spans="1:11" ht="15" customHeight="1" x14ac:dyDescent="0.3">
      <c r="A1434" s="25">
        <v>1433</v>
      </c>
      <c r="B1434" s="25">
        <v>2051</v>
      </c>
      <c r="C1434" s="31">
        <v>41992.706284722197</v>
      </c>
      <c r="D1434" s="25">
        <v>487</v>
      </c>
      <c r="E1434" s="25">
        <v>8</v>
      </c>
      <c r="F1434" s="25">
        <v>2</v>
      </c>
      <c r="G1434" s="25">
        <v>497</v>
      </c>
      <c r="H1434" s="25">
        <v>2430.13</v>
      </c>
      <c r="I1434" s="25">
        <v>59.92</v>
      </c>
      <c r="J1434" s="25">
        <v>16.239999999999998</v>
      </c>
      <c r="K1434" s="25">
        <v>2506.29</v>
      </c>
    </row>
    <row r="1435" spans="1:11" ht="15" customHeight="1" x14ac:dyDescent="0.3">
      <c r="A1435" s="25">
        <v>1434</v>
      </c>
      <c r="B1435" s="25">
        <v>2051</v>
      </c>
      <c r="C1435" s="31">
        <v>42022.422303240703</v>
      </c>
      <c r="D1435" s="25">
        <v>487</v>
      </c>
      <c r="E1435" s="25">
        <v>12</v>
      </c>
      <c r="F1435" s="25">
        <v>0</v>
      </c>
      <c r="G1435" s="25">
        <v>499</v>
      </c>
      <c r="H1435" s="25">
        <v>2430.13</v>
      </c>
      <c r="I1435" s="25">
        <v>89.88</v>
      </c>
      <c r="J1435" s="25">
        <v>0</v>
      </c>
      <c r="K1435" s="25">
        <v>2520.0100000000002</v>
      </c>
    </row>
    <row r="1436" spans="1:11" ht="15" customHeight="1" x14ac:dyDescent="0.3">
      <c r="A1436" s="25">
        <v>1435</v>
      </c>
      <c r="B1436" s="25">
        <v>2051</v>
      </c>
      <c r="C1436" s="31">
        <v>42052.018530092602</v>
      </c>
      <c r="D1436" s="25">
        <v>564</v>
      </c>
      <c r="E1436" s="25">
        <v>0</v>
      </c>
      <c r="F1436" s="25">
        <v>16</v>
      </c>
      <c r="G1436" s="25">
        <v>580</v>
      </c>
      <c r="H1436" s="25">
        <v>2814.36</v>
      </c>
      <c r="I1436" s="25">
        <v>0</v>
      </c>
      <c r="J1436" s="25">
        <v>129.91999999999999</v>
      </c>
      <c r="K1436" s="25">
        <v>2944.28</v>
      </c>
    </row>
    <row r="1437" spans="1:11" ht="15" customHeight="1" x14ac:dyDescent="0.3">
      <c r="A1437" s="25">
        <v>1436</v>
      </c>
      <c r="B1437" s="25">
        <v>2051</v>
      </c>
      <c r="C1437" s="31">
        <v>42081.944155092599</v>
      </c>
      <c r="D1437" s="25">
        <v>502</v>
      </c>
      <c r="E1437" s="25">
        <v>7</v>
      </c>
      <c r="F1437" s="25">
        <v>42</v>
      </c>
      <c r="G1437" s="25">
        <v>551</v>
      </c>
      <c r="H1437" s="25">
        <v>2504.98</v>
      </c>
      <c r="I1437" s="25">
        <v>52.43</v>
      </c>
      <c r="J1437" s="25">
        <v>341.04</v>
      </c>
      <c r="K1437" s="25">
        <v>2898.45</v>
      </c>
    </row>
    <row r="1438" spans="1:11" ht="15" customHeight="1" x14ac:dyDescent="0.3">
      <c r="A1438" s="25">
        <v>1437</v>
      </c>
      <c r="B1438" s="25">
        <v>2051</v>
      </c>
      <c r="C1438" s="31">
        <v>42111.408171296302</v>
      </c>
      <c r="D1438" s="25">
        <v>511</v>
      </c>
      <c r="E1438" s="25">
        <v>0</v>
      </c>
      <c r="F1438" s="25">
        <v>13</v>
      </c>
      <c r="G1438" s="25">
        <v>524</v>
      </c>
      <c r="H1438" s="25">
        <v>2549.89</v>
      </c>
      <c r="I1438" s="25">
        <v>0</v>
      </c>
      <c r="J1438" s="25">
        <v>105.56</v>
      </c>
      <c r="K1438" s="25">
        <v>2655.45</v>
      </c>
    </row>
    <row r="1439" spans="1:11" ht="15" customHeight="1" x14ac:dyDescent="0.3">
      <c r="A1439" s="25">
        <v>1438</v>
      </c>
      <c r="B1439" s="25">
        <v>2051</v>
      </c>
      <c r="C1439" s="31">
        <v>42141.612361111103</v>
      </c>
      <c r="D1439" s="25">
        <v>505</v>
      </c>
      <c r="E1439" s="25">
        <v>0</v>
      </c>
      <c r="F1439" s="25">
        <v>2</v>
      </c>
      <c r="G1439" s="25">
        <v>507</v>
      </c>
      <c r="H1439" s="25">
        <v>2519.9499999999998</v>
      </c>
      <c r="I1439" s="25">
        <v>0</v>
      </c>
      <c r="J1439" s="25">
        <v>16.239999999999998</v>
      </c>
      <c r="K1439" s="25">
        <v>2536.19</v>
      </c>
    </row>
    <row r="1440" spans="1:11" ht="15" customHeight="1" x14ac:dyDescent="0.3">
      <c r="A1440" s="25">
        <v>1439</v>
      </c>
      <c r="B1440" s="25">
        <v>2051</v>
      </c>
      <c r="C1440" s="31">
        <v>42170.030601851897</v>
      </c>
      <c r="D1440" s="25">
        <v>509</v>
      </c>
      <c r="E1440" s="25">
        <v>2</v>
      </c>
      <c r="F1440" s="25">
        <v>0</v>
      </c>
      <c r="G1440" s="25">
        <v>511</v>
      </c>
      <c r="H1440" s="25">
        <v>2539.91</v>
      </c>
      <c r="I1440" s="25">
        <v>14.98</v>
      </c>
      <c r="J1440" s="25">
        <v>0</v>
      </c>
      <c r="K1440" s="25">
        <v>2554.89</v>
      </c>
    </row>
    <row r="1441" spans="1:11" ht="15" customHeight="1" x14ac:dyDescent="0.3">
      <c r="A1441" s="25">
        <v>1440</v>
      </c>
      <c r="B1441" s="25">
        <v>2051</v>
      </c>
      <c r="C1441" s="31">
        <v>42200.1379282407</v>
      </c>
      <c r="D1441" s="25">
        <v>490</v>
      </c>
      <c r="E1441" s="25">
        <v>5</v>
      </c>
      <c r="F1441" s="25">
        <v>0</v>
      </c>
      <c r="G1441" s="25">
        <v>495</v>
      </c>
      <c r="H1441" s="25">
        <v>2445.1</v>
      </c>
      <c r="I1441" s="25">
        <v>37.450000000000003</v>
      </c>
      <c r="J1441" s="25">
        <v>0</v>
      </c>
      <c r="K1441" s="25">
        <v>2482.5500000000002</v>
      </c>
    </row>
    <row r="1442" spans="1:11" ht="15" customHeight="1" x14ac:dyDescent="0.3">
      <c r="A1442" s="25">
        <v>1441</v>
      </c>
      <c r="B1442" s="25">
        <v>2051</v>
      </c>
      <c r="C1442" s="31">
        <v>42229.748993055597</v>
      </c>
      <c r="D1442" s="25">
        <v>500</v>
      </c>
      <c r="E1442" s="25">
        <v>0</v>
      </c>
      <c r="F1442" s="25">
        <v>32</v>
      </c>
      <c r="G1442" s="25">
        <v>532</v>
      </c>
      <c r="H1442" s="25">
        <v>2495</v>
      </c>
      <c r="I1442" s="25">
        <v>0</v>
      </c>
      <c r="J1442" s="25">
        <v>259.83999999999997</v>
      </c>
      <c r="K1442" s="25">
        <v>2754.84</v>
      </c>
    </row>
    <row r="1443" spans="1:11" ht="15" customHeight="1" x14ac:dyDescent="0.3">
      <c r="A1443" s="25">
        <v>1442</v>
      </c>
      <c r="B1443" s="25">
        <v>2051</v>
      </c>
      <c r="C1443" s="31">
        <v>42258.392268518503</v>
      </c>
      <c r="D1443" s="25">
        <v>266</v>
      </c>
      <c r="E1443" s="25">
        <v>15</v>
      </c>
      <c r="F1443" s="25">
        <v>15</v>
      </c>
      <c r="G1443" s="25">
        <v>296</v>
      </c>
      <c r="H1443" s="25">
        <v>1327.34</v>
      </c>
      <c r="I1443" s="25">
        <v>112.35</v>
      </c>
      <c r="J1443" s="25">
        <v>121.8</v>
      </c>
      <c r="K1443" s="25">
        <v>1561.49</v>
      </c>
    </row>
    <row r="1444" spans="1:11" ht="15" customHeight="1" x14ac:dyDescent="0.3">
      <c r="A1444" s="25">
        <v>1443</v>
      </c>
      <c r="B1444" s="25">
        <v>2051</v>
      </c>
      <c r="C1444" s="31">
        <v>42288.145902777796</v>
      </c>
      <c r="D1444" s="25">
        <v>606</v>
      </c>
      <c r="E1444" s="25">
        <v>14</v>
      </c>
      <c r="F1444" s="25">
        <v>119</v>
      </c>
      <c r="G1444" s="25">
        <v>739</v>
      </c>
      <c r="H1444" s="25">
        <v>3023.94</v>
      </c>
      <c r="I1444" s="25">
        <v>104.86</v>
      </c>
      <c r="J1444" s="25">
        <v>966.28</v>
      </c>
      <c r="K1444" s="25">
        <v>4095.08</v>
      </c>
    </row>
    <row r="1445" spans="1:11" ht="15" customHeight="1" x14ac:dyDescent="0.3">
      <c r="A1445" s="25">
        <v>1444</v>
      </c>
      <c r="B1445" s="25">
        <v>2051</v>
      </c>
      <c r="C1445" s="31">
        <v>42318.873391203699</v>
      </c>
      <c r="D1445" s="25">
        <v>443</v>
      </c>
      <c r="E1445" s="25">
        <v>6</v>
      </c>
      <c r="F1445" s="25">
        <v>51</v>
      </c>
      <c r="G1445" s="25">
        <v>500</v>
      </c>
      <c r="H1445" s="25">
        <v>2210.5700000000002</v>
      </c>
      <c r="I1445" s="25">
        <v>44.94</v>
      </c>
      <c r="J1445" s="25">
        <v>414.12</v>
      </c>
      <c r="K1445" s="25">
        <v>2669.63</v>
      </c>
    </row>
    <row r="1446" spans="1:11" ht="15" customHeight="1" x14ac:dyDescent="0.3">
      <c r="A1446" s="25">
        <v>1445</v>
      </c>
      <c r="B1446" s="25">
        <v>2051</v>
      </c>
      <c r="C1446" s="31">
        <v>42347.377164351899</v>
      </c>
      <c r="D1446" s="25">
        <v>506</v>
      </c>
      <c r="E1446" s="25">
        <v>1</v>
      </c>
      <c r="F1446" s="25">
        <v>63</v>
      </c>
      <c r="G1446" s="25">
        <v>570</v>
      </c>
      <c r="H1446" s="25">
        <v>2524.94</v>
      </c>
      <c r="I1446" s="25">
        <v>7.49</v>
      </c>
      <c r="J1446" s="25">
        <v>511.56</v>
      </c>
      <c r="K1446" s="25">
        <v>3043.99</v>
      </c>
    </row>
    <row r="1447" spans="1:11" ht="15" customHeight="1" x14ac:dyDescent="0.3">
      <c r="A1447" s="25">
        <v>1446</v>
      </c>
      <c r="B1447" s="25">
        <v>2051</v>
      </c>
      <c r="C1447" s="31">
        <v>42377.318229166704</v>
      </c>
      <c r="D1447" s="25">
        <v>506</v>
      </c>
      <c r="E1447" s="25">
        <v>18</v>
      </c>
      <c r="F1447" s="25">
        <v>12</v>
      </c>
      <c r="G1447" s="25">
        <v>536</v>
      </c>
      <c r="H1447" s="25">
        <v>2524.94</v>
      </c>
      <c r="I1447" s="25">
        <v>134.82</v>
      </c>
      <c r="J1447" s="25">
        <v>97.44</v>
      </c>
      <c r="K1447" s="25">
        <v>2757.2</v>
      </c>
    </row>
    <row r="1448" spans="1:11" ht="15" customHeight="1" x14ac:dyDescent="0.3">
      <c r="A1448" s="25">
        <v>1447</v>
      </c>
      <c r="B1448" s="25">
        <v>2051</v>
      </c>
      <c r="C1448" s="31">
        <v>42406.3736921296</v>
      </c>
      <c r="D1448" s="25">
        <v>508</v>
      </c>
      <c r="E1448" s="25">
        <v>40</v>
      </c>
      <c r="F1448" s="25">
        <v>24</v>
      </c>
      <c r="G1448" s="25">
        <v>572</v>
      </c>
      <c r="H1448" s="25">
        <v>2534.92</v>
      </c>
      <c r="I1448" s="25">
        <v>299.60000000000002</v>
      </c>
      <c r="J1448" s="25">
        <v>194.88</v>
      </c>
      <c r="K1448" s="25">
        <v>3029.4</v>
      </c>
    </row>
    <row r="1449" spans="1:11" ht="15" customHeight="1" x14ac:dyDescent="0.3">
      <c r="A1449" s="25">
        <v>1448</v>
      </c>
      <c r="B1449" s="25">
        <v>2051</v>
      </c>
      <c r="C1449" s="31">
        <v>42436.597905092603</v>
      </c>
      <c r="D1449" s="25">
        <v>486</v>
      </c>
      <c r="E1449" s="25">
        <v>0</v>
      </c>
      <c r="F1449" s="25">
        <v>0</v>
      </c>
      <c r="G1449" s="25">
        <v>486</v>
      </c>
      <c r="H1449" s="25">
        <v>2425.14</v>
      </c>
      <c r="I1449" s="25">
        <v>0</v>
      </c>
      <c r="J1449" s="25">
        <v>0</v>
      </c>
      <c r="K1449" s="25">
        <v>2425.14</v>
      </c>
    </row>
    <row r="1450" spans="1:11" ht="15" customHeight="1" x14ac:dyDescent="0.3">
      <c r="A1450" s="25">
        <v>1449</v>
      </c>
      <c r="B1450" s="25">
        <v>2051</v>
      </c>
      <c r="C1450" s="31">
        <v>42465.464583333298</v>
      </c>
      <c r="D1450" s="25">
        <v>539</v>
      </c>
      <c r="E1450" s="25">
        <v>6</v>
      </c>
      <c r="F1450" s="25">
        <v>12</v>
      </c>
      <c r="G1450" s="25">
        <v>557</v>
      </c>
      <c r="H1450" s="25">
        <v>2689.61</v>
      </c>
      <c r="I1450" s="25">
        <v>44.94</v>
      </c>
      <c r="J1450" s="25">
        <v>97.44</v>
      </c>
      <c r="K1450" s="25">
        <v>2831.99</v>
      </c>
    </row>
    <row r="1451" spans="1:11" ht="15" customHeight="1" x14ac:dyDescent="0.3">
      <c r="A1451" s="25">
        <v>1450</v>
      </c>
      <c r="B1451" s="25">
        <v>2051</v>
      </c>
      <c r="C1451" s="31">
        <v>42495.528252314798</v>
      </c>
      <c r="D1451" s="25">
        <v>596</v>
      </c>
      <c r="E1451" s="25">
        <v>2</v>
      </c>
      <c r="F1451" s="25">
        <v>3</v>
      </c>
      <c r="G1451" s="25">
        <v>601</v>
      </c>
      <c r="H1451" s="25">
        <v>2974.04</v>
      </c>
      <c r="I1451" s="25">
        <v>14.98</v>
      </c>
      <c r="J1451" s="25">
        <v>24.36</v>
      </c>
      <c r="K1451" s="25">
        <v>3013.38</v>
      </c>
    </row>
    <row r="1452" spans="1:11" ht="15" customHeight="1" x14ac:dyDescent="0.3">
      <c r="A1452" s="25">
        <v>1451</v>
      </c>
      <c r="B1452" s="25">
        <v>2051</v>
      </c>
      <c r="C1452" s="31">
        <v>42525.622847222199</v>
      </c>
      <c r="D1452" s="25">
        <v>513</v>
      </c>
      <c r="E1452" s="25">
        <v>11</v>
      </c>
      <c r="F1452" s="25">
        <v>9</v>
      </c>
      <c r="G1452" s="25">
        <v>533</v>
      </c>
      <c r="H1452" s="25">
        <v>2559.87</v>
      </c>
      <c r="I1452" s="25">
        <v>82.39</v>
      </c>
      <c r="J1452" s="25">
        <v>73.08</v>
      </c>
      <c r="K1452" s="25">
        <v>2715.34</v>
      </c>
    </row>
    <row r="1453" spans="1:11" ht="15" customHeight="1" x14ac:dyDescent="0.3">
      <c r="A1453" s="25">
        <v>1452</v>
      </c>
      <c r="B1453" s="25">
        <v>2051</v>
      </c>
      <c r="C1453" s="31">
        <v>42554.189722222203</v>
      </c>
      <c r="D1453" s="25">
        <v>485</v>
      </c>
      <c r="E1453" s="25">
        <v>0</v>
      </c>
      <c r="F1453" s="25">
        <v>25</v>
      </c>
      <c r="G1453" s="25">
        <v>510</v>
      </c>
      <c r="H1453" s="25">
        <v>2420.15</v>
      </c>
      <c r="I1453" s="25">
        <v>0</v>
      </c>
      <c r="J1453" s="25">
        <v>203</v>
      </c>
      <c r="K1453" s="25">
        <v>2623.15</v>
      </c>
    </row>
    <row r="1454" spans="1:11" ht="15" customHeight="1" x14ac:dyDescent="0.3">
      <c r="A1454" s="25">
        <v>1453</v>
      </c>
      <c r="B1454" s="25">
        <v>2051</v>
      </c>
      <c r="C1454" s="31">
        <v>42584.648668981499</v>
      </c>
      <c r="D1454" s="25">
        <v>473</v>
      </c>
      <c r="E1454" s="25">
        <v>10</v>
      </c>
      <c r="F1454" s="25">
        <v>16</v>
      </c>
      <c r="G1454" s="25">
        <v>499</v>
      </c>
      <c r="H1454" s="25">
        <v>2360.27</v>
      </c>
      <c r="I1454" s="25">
        <v>74.900000000000006</v>
      </c>
      <c r="J1454" s="25">
        <v>129.91999999999999</v>
      </c>
      <c r="K1454" s="25">
        <v>2565.09</v>
      </c>
    </row>
    <row r="1455" spans="1:11" ht="15" customHeight="1" x14ac:dyDescent="0.3">
      <c r="A1455" s="25">
        <v>1454</v>
      </c>
      <c r="B1455" s="25">
        <v>2051</v>
      </c>
      <c r="C1455" s="31">
        <v>42613.666550925896</v>
      </c>
      <c r="D1455" s="25">
        <v>503</v>
      </c>
      <c r="E1455" s="25">
        <v>32</v>
      </c>
      <c r="F1455" s="25">
        <v>16</v>
      </c>
      <c r="G1455" s="25">
        <v>551</v>
      </c>
      <c r="H1455" s="25">
        <v>2509.9699999999998</v>
      </c>
      <c r="I1455" s="25">
        <v>239.68</v>
      </c>
      <c r="J1455" s="25">
        <v>129.91999999999999</v>
      </c>
      <c r="K1455" s="25">
        <v>2879.57</v>
      </c>
    </row>
    <row r="1456" spans="1:11" ht="15" customHeight="1" x14ac:dyDescent="0.3">
      <c r="A1456" s="25">
        <v>1455</v>
      </c>
      <c r="B1456" s="25">
        <v>2051</v>
      </c>
      <c r="C1456" s="31">
        <v>42642.592037037</v>
      </c>
      <c r="D1456" s="25">
        <v>496</v>
      </c>
      <c r="E1456" s="25">
        <v>0</v>
      </c>
      <c r="F1456" s="25">
        <v>5</v>
      </c>
      <c r="G1456" s="25">
        <v>501</v>
      </c>
      <c r="H1456" s="25">
        <v>2475.04</v>
      </c>
      <c r="I1456" s="25">
        <v>0</v>
      </c>
      <c r="J1456" s="25">
        <v>40.6</v>
      </c>
      <c r="K1456" s="25">
        <v>2515.64</v>
      </c>
    </row>
    <row r="1457" spans="1:11" ht="15" customHeight="1" x14ac:dyDescent="0.3">
      <c r="A1457" s="25">
        <v>1456</v>
      </c>
      <c r="B1457" s="25">
        <v>2051</v>
      </c>
      <c r="C1457" s="31">
        <v>42672.286967592598</v>
      </c>
      <c r="D1457" s="25">
        <v>476</v>
      </c>
      <c r="E1457" s="25">
        <v>62</v>
      </c>
      <c r="F1457" s="25">
        <v>0</v>
      </c>
      <c r="G1457" s="25">
        <v>538</v>
      </c>
      <c r="H1457" s="25">
        <v>2375.2399999999998</v>
      </c>
      <c r="I1457" s="25">
        <v>464.38</v>
      </c>
      <c r="J1457" s="25">
        <v>0</v>
      </c>
      <c r="K1457" s="25">
        <v>2839.62</v>
      </c>
    </row>
    <row r="1458" spans="1:11" ht="15" customHeight="1" x14ac:dyDescent="0.3">
      <c r="A1458" s="25">
        <v>1457</v>
      </c>
      <c r="B1458" s="25">
        <v>2051</v>
      </c>
      <c r="C1458" s="31">
        <v>42702.092465277798</v>
      </c>
      <c r="D1458" s="25">
        <v>643</v>
      </c>
      <c r="E1458" s="25">
        <v>21</v>
      </c>
      <c r="F1458" s="25">
        <v>7</v>
      </c>
      <c r="G1458" s="25">
        <v>671</v>
      </c>
      <c r="H1458" s="25">
        <v>3208.57</v>
      </c>
      <c r="I1458" s="25">
        <v>157.29</v>
      </c>
      <c r="J1458" s="25">
        <v>56.84</v>
      </c>
      <c r="K1458" s="25">
        <v>3422.7</v>
      </c>
    </row>
    <row r="1459" spans="1:11" ht="15" customHeight="1" x14ac:dyDescent="0.3">
      <c r="A1459" s="25">
        <v>1458</v>
      </c>
      <c r="B1459" s="25">
        <v>2051</v>
      </c>
      <c r="C1459" s="31">
        <v>42732.417916666702</v>
      </c>
      <c r="D1459" s="25">
        <v>483</v>
      </c>
      <c r="E1459" s="25">
        <v>12</v>
      </c>
      <c r="F1459" s="25">
        <v>0</v>
      </c>
      <c r="G1459" s="25">
        <v>495</v>
      </c>
      <c r="H1459" s="25">
        <v>2410.17</v>
      </c>
      <c r="I1459" s="25">
        <v>89.88</v>
      </c>
      <c r="J1459" s="25">
        <v>0</v>
      </c>
      <c r="K1459" s="25">
        <v>2500.0500000000002</v>
      </c>
    </row>
    <row r="1460" spans="1:11" ht="15" customHeight="1" x14ac:dyDescent="0.3">
      <c r="A1460" s="25">
        <v>1459</v>
      </c>
      <c r="B1460" s="25">
        <v>2061</v>
      </c>
      <c r="C1460" s="31">
        <v>42705.641851851899</v>
      </c>
      <c r="D1460" s="25">
        <v>498</v>
      </c>
      <c r="E1460" s="25">
        <v>11</v>
      </c>
      <c r="F1460" s="25">
        <v>0</v>
      </c>
      <c r="G1460" s="25">
        <v>509</v>
      </c>
      <c r="H1460" s="25">
        <v>2485.02</v>
      </c>
      <c r="I1460" s="25">
        <v>82.39</v>
      </c>
      <c r="J1460" s="25">
        <v>0</v>
      </c>
      <c r="K1460" s="25">
        <v>2567.41</v>
      </c>
    </row>
    <row r="1461" spans="1:11" ht="15" customHeight="1" x14ac:dyDescent="0.3">
      <c r="A1461" s="25">
        <v>1460</v>
      </c>
      <c r="B1461" s="25">
        <v>2061</v>
      </c>
      <c r="C1461" s="31">
        <v>42735.531979166699</v>
      </c>
      <c r="D1461" s="25">
        <v>480</v>
      </c>
      <c r="E1461" s="25">
        <v>0</v>
      </c>
      <c r="F1461" s="25">
        <v>0</v>
      </c>
      <c r="G1461" s="25">
        <v>480</v>
      </c>
      <c r="H1461" s="25">
        <v>2395.1999999999998</v>
      </c>
      <c r="I1461" s="25">
        <v>0</v>
      </c>
      <c r="J1461" s="25">
        <v>0</v>
      </c>
      <c r="K1461" s="25">
        <v>2395.1999999999998</v>
      </c>
    </row>
    <row r="1462" spans="1:11" ht="15" customHeight="1" x14ac:dyDescent="0.3">
      <c r="A1462" s="25">
        <v>1461</v>
      </c>
      <c r="B1462" s="25">
        <v>2071</v>
      </c>
      <c r="C1462" s="31">
        <v>42553.817013888904</v>
      </c>
      <c r="D1462" s="25">
        <v>503</v>
      </c>
      <c r="E1462" s="25">
        <v>0</v>
      </c>
      <c r="F1462" s="25">
        <v>0</v>
      </c>
      <c r="G1462" s="25">
        <v>503</v>
      </c>
      <c r="H1462" s="25">
        <v>2509.9699999999998</v>
      </c>
      <c r="I1462" s="25">
        <v>0</v>
      </c>
      <c r="J1462" s="25">
        <v>0</v>
      </c>
      <c r="K1462" s="25">
        <v>2509.9699999999998</v>
      </c>
    </row>
    <row r="1463" spans="1:11" ht="15" customHeight="1" x14ac:dyDescent="0.3">
      <c r="A1463" s="25">
        <v>1462</v>
      </c>
      <c r="B1463" s="25">
        <v>2071</v>
      </c>
      <c r="C1463" s="31">
        <v>42583.295370370397</v>
      </c>
      <c r="D1463" s="25">
        <v>512</v>
      </c>
      <c r="E1463" s="25">
        <v>0</v>
      </c>
      <c r="F1463" s="25">
        <v>0</v>
      </c>
      <c r="G1463" s="25">
        <v>512</v>
      </c>
      <c r="H1463" s="25">
        <v>2554.88</v>
      </c>
      <c r="I1463" s="25">
        <v>0</v>
      </c>
      <c r="J1463" s="25">
        <v>0</v>
      </c>
      <c r="K1463" s="25">
        <v>2554.88</v>
      </c>
    </row>
    <row r="1464" spans="1:11" ht="15" customHeight="1" x14ac:dyDescent="0.3">
      <c r="A1464" s="25">
        <v>1463</v>
      </c>
      <c r="B1464" s="25">
        <v>2071</v>
      </c>
      <c r="C1464" s="31">
        <v>42613.747361111098</v>
      </c>
      <c r="D1464" s="25">
        <v>492</v>
      </c>
      <c r="E1464" s="25">
        <v>19</v>
      </c>
      <c r="F1464" s="25">
        <v>12</v>
      </c>
      <c r="G1464" s="25">
        <v>523</v>
      </c>
      <c r="H1464" s="25">
        <v>2455.08</v>
      </c>
      <c r="I1464" s="25">
        <v>142.31</v>
      </c>
      <c r="J1464" s="25">
        <v>97.44</v>
      </c>
      <c r="K1464" s="25">
        <v>2694.83</v>
      </c>
    </row>
    <row r="1465" spans="1:11" ht="15" customHeight="1" x14ac:dyDescent="0.3">
      <c r="A1465" s="25">
        <v>1464</v>
      </c>
      <c r="B1465" s="25">
        <v>2071</v>
      </c>
      <c r="C1465" s="31">
        <v>42643.1258101852</v>
      </c>
      <c r="D1465" s="25">
        <v>504</v>
      </c>
      <c r="E1465" s="25">
        <v>13</v>
      </c>
      <c r="F1465" s="25">
        <v>0</v>
      </c>
      <c r="G1465" s="25">
        <v>517</v>
      </c>
      <c r="H1465" s="25">
        <v>2514.96</v>
      </c>
      <c r="I1465" s="25">
        <v>97.37</v>
      </c>
      <c r="J1465" s="25">
        <v>0</v>
      </c>
      <c r="K1465" s="25">
        <v>2612.33</v>
      </c>
    </row>
    <row r="1466" spans="1:11" ht="15" customHeight="1" x14ac:dyDescent="0.3">
      <c r="A1466" s="25">
        <v>1465</v>
      </c>
      <c r="B1466" s="25">
        <v>2071</v>
      </c>
      <c r="C1466" s="31">
        <v>42672.231620370403</v>
      </c>
      <c r="D1466" s="25">
        <v>500</v>
      </c>
      <c r="E1466" s="25">
        <v>33</v>
      </c>
      <c r="F1466" s="25">
        <v>9</v>
      </c>
      <c r="G1466" s="25">
        <v>542</v>
      </c>
      <c r="H1466" s="25">
        <v>2495</v>
      </c>
      <c r="I1466" s="25">
        <v>247.17</v>
      </c>
      <c r="J1466" s="25">
        <v>73.08</v>
      </c>
      <c r="K1466" s="25">
        <v>2815.25</v>
      </c>
    </row>
    <row r="1467" spans="1:11" ht="15" customHeight="1" x14ac:dyDescent="0.3">
      <c r="A1467" s="25">
        <v>1466</v>
      </c>
      <c r="B1467" s="25">
        <v>2071</v>
      </c>
      <c r="C1467" s="31">
        <v>42702.610057870399</v>
      </c>
      <c r="D1467" s="25">
        <v>499</v>
      </c>
      <c r="E1467" s="25">
        <v>0</v>
      </c>
      <c r="F1467" s="25">
        <v>0</v>
      </c>
      <c r="G1467" s="25">
        <v>499</v>
      </c>
      <c r="H1467" s="25">
        <v>2490.0100000000002</v>
      </c>
      <c r="I1467" s="25">
        <v>0</v>
      </c>
      <c r="J1467" s="25">
        <v>0</v>
      </c>
      <c r="K1467" s="25">
        <v>2490.0100000000002</v>
      </c>
    </row>
    <row r="1468" spans="1:11" ht="15" customHeight="1" x14ac:dyDescent="0.3">
      <c r="A1468" s="25">
        <v>1467</v>
      </c>
      <c r="B1468" s="25">
        <v>2071</v>
      </c>
      <c r="C1468" s="31">
        <v>42732.099479166704</v>
      </c>
      <c r="D1468" s="25">
        <v>439</v>
      </c>
      <c r="E1468" s="25">
        <v>0</v>
      </c>
      <c r="F1468" s="25">
        <v>25</v>
      </c>
      <c r="G1468" s="25">
        <v>464</v>
      </c>
      <c r="H1468" s="25">
        <v>2190.61</v>
      </c>
      <c r="I1468" s="25">
        <v>0</v>
      </c>
      <c r="J1468" s="25">
        <v>203</v>
      </c>
      <c r="K1468" s="25">
        <v>2393.61</v>
      </c>
    </row>
    <row r="1469" spans="1:11" ht="15" customHeight="1" x14ac:dyDescent="0.3">
      <c r="A1469" s="25">
        <v>1468</v>
      </c>
      <c r="B1469" s="25">
        <v>2081</v>
      </c>
      <c r="C1469" s="31">
        <v>41619.690416666701</v>
      </c>
      <c r="D1469" s="25">
        <v>311</v>
      </c>
      <c r="E1469" s="25">
        <v>0</v>
      </c>
      <c r="F1469" s="25">
        <v>0</v>
      </c>
      <c r="G1469" s="25">
        <v>311</v>
      </c>
      <c r="H1469" s="25">
        <v>1551.89</v>
      </c>
      <c r="I1469" s="25">
        <v>0</v>
      </c>
      <c r="J1469" s="25">
        <v>0</v>
      </c>
      <c r="K1469" s="25">
        <v>1551.89</v>
      </c>
    </row>
    <row r="1470" spans="1:11" ht="15" customHeight="1" x14ac:dyDescent="0.3">
      <c r="A1470" s="25">
        <v>1469</v>
      </c>
      <c r="B1470" s="25">
        <v>2081</v>
      </c>
      <c r="C1470" s="31">
        <v>41648.493333333303</v>
      </c>
      <c r="D1470" s="25">
        <v>333</v>
      </c>
      <c r="E1470" s="25">
        <v>0</v>
      </c>
      <c r="F1470" s="25">
        <v>24</v>
      </c>
      <c r="G1470" s="25">
        <v>357</v>
      </c>
      <c r="H1470" s="25">
        <v>1661.67</v>
      </c>
      <c r="I1470" s="25">
        <v>0</v>
      </c>
      <c r="J1470" s="25">
        <v>194.88</v>
      </c>
      <c r="K1470" s="25">
        <v>1856.55</v>
      </c>
    </row>
    <row r="1471" spans="1:11" ht="15" customHeight="1" x14ac:dyDescent="0.3">
      <c r="A1471" s="25">
        <v>1470</v>
      </c>
      <c r="B1471" s="25">
        <v>2081</v>
      </c>
      <c r="C1471" s="31">
        <v>41677.2650810185</v>
      </c>
      <c r="D1471" s="25">
        <v>290</v>
      </c>
      <c r="E1471" s="25">
        <v>41</v>
      </c>
      <c r="F1471" s="25">
        <v>13</v>
      </c>
      <c r="G1471" s="25">
        <v>344</v>
      </c>
      <c r="H1471" s="25">
        <v>1447.1</v>
      </c>
      <c r="I1471" s="25">
        <v>307.08999999999997</v>
      </c>
      <c r="J1471" s="25">
        <v>105.56</v>
      </c>
      <c r="K1471" s="25">
        <v>1859.75</v>
      </c>
    </row>
    <row r="1472" spans="1:11" ht="15" customHeight="1" x14ac:dyDescent="0.3">
      <c r="A1472" s="25">
        <v>1471</v>
      </c>
      <c r="B1472" s="25">
        <v>2081</v>
      </c>
      <c r="C1472" s="31">
        <v>41706.889826388899</v>
      </c>
      <c r="D1472" s="25">
        <v>300</v>
      </c>
      <c r="E1472" s="25">
        <v>21</v>
      </c>
      <c r="F1472" s="25">
        <v>0</v>
      </c>
      <c r="G1472" s="25">
        <v>321</v>
      </c>
      <c r="H1472" s="25">
        <v>1497</v>
      </c>
      <c r="I1472" s="25">
        <v>157.29</v>
      </c>
      <c r="J1472" s="25">
        <v>0</v>
      </c>
      <c r="K1472" s="25">
        <v>1654.29</v>
      </c>
    </row>
    <row r="1473" spans="1:11" ht="15" customHeight="1" x14ac:dyDescent="0.3">
      <c r="A1473" s="25">
        <v>1472</v>
      </c>
      <c r="B1473" s="25">
        <v>2081</v>
      </c>
      <c r="C1473" s="31">
        <v>41736.315231481502</v>
      </c>
      <c r="D1473" s="25">
        <v>362</v>
      </c>
      <c r="E1473" s="25">
        <v>67</v>
      </c>
      <c r="F1473" s="25">
        <v>25</v>
      </c>
      <c r="G1473" s="25">
        <v>454</v>
      </c>
      <c r="H1473" s="25">
        <v>1806.38</v>
      </c>
      <c r="I1473" s="25">
        <v>501.83</v>
      </c>
      <c r="J1473" s="25">
        <v>203</v>
      </c>
      <c r="K1473" s="25">
        <v>2511.21</v>
      </c>
    </row>
    <row r="1474" spans="1:11" ht="15" customHeight="1" x14ac:dyDescent="0.3">
      <c r="A1474" s="25">
        <v>1473</v>
      </c>
      <c r="B1474" s="25">
        <v>2081</v>
      </c>
      <c r="C1474" s="31">
        <v>41766.304861111101</v>
      </c>
      <c r="D1474" s="25">
        <v>317</v>
      </c>
      <c r="E1474" s="25">
        <v>42</v>
      </c>
      <c r="F1474" s="25">
        <v>73</v>
      </c>
      <c r="G1474" s="25">
        <v>432</v>
      </c>
      <c r="H1474" s="25">
        <v>1581.83</v>
      </c>
      <c r="I1474" s="25">
        <v>314.58</v>
      </c>
      <c r="J1474" s="25">
        <v>592.76</v>
      </c>
      <c r="K1474" s="25">
        <v>2489.17</v>
      </c>
    </row>
    <row r="1475" spans="1:11" ht="15" customHeight="1" x14ac:dyDescent="0.3">
      <c r="A1475" s="25">
        <v>1474</v>
      </c>
      <c r="B1475" s="25">
        <v>2081</v>
      </c>
      <c r="C1475" s="31">
        <v>41796.687754629602</v>
      </c>
      <c r="D1475" s="25">
        <v>344</v>
      </c>
      <c r="E1475" s="25">
        <v>23</v>
      </c>
      <c r="F1475" s="25">
        <v>13</v>
      </c>
      <c r="G1475" s="25">
        <v>380</v>
      </c>
      <c r="H1475" s="25">
        <v>1716.56</v>
      </c>
      <c r="I1475" s="25">
        <v>172.27</v>
      </c>
      <c r="J1475" s="25">
        <v>105.56</v>
      </c>
      <c r="K1475" s="25">
        <v>1994.39</v>
      </c>
    </row>
    <row r="1476" spans="1:11" ht="15" customHeight="1" x14ac:dyDescent="0.3">
      <c r="A1476" s="25">
        <v>1475</v>
      </c>
      <c r="B1476" s="25">
        <v>2091</v>
      </c>
      <c r="C1476" s="31">
        <v>42323.472245370402</v>
      </c>
      <c r="D1476" s="25">
        <v>494</v>
      </c>
      <c r="E1476" s="25">
        <v>31</v>
      </c>
      <c r="F1476" s="25">
        <v>0</v>
      </c>
      <c r="G1476" s="25">
        <v>525</v>
      </c>
      <c r="H1476" s="25">
        <v>2465.06</v>
      </c>
      <c r="I1476" s="25">
        <v>232.19</v>
      </c>
      <c r="J1476" s="25">
        <v>0</v>
      </c>
      <c r="K1476" s="25">
        <v>2697.25</v>
      </c>
    </row>
    <row r="1477" spans="1:11" ht="15" customHeight="1" x14ac:dyDescent="0.3">
      <c r="A1477" s="25">
        <v>1476</v>
      </c>
      <c r="B1477" s="25">
        <v>2091</v>
      </c>
      <c r="C1477" s="31">
        <v>42353.635185185201</v>
      </c>
      <c r="D1477" s="25">
        <v>492</v>
      </c>
      <c r="E1477" s="25">
        <v>10</v>
      </c>
      <c r="F1477" s="25">
        <v>3</v>
      </c>
      <c r="G1477" s="25">
        <v>505</v>
      </c>
      <c r="H1477" s="25">
        <v>2455.08</v>
      </c>
      <c r="I1477" s="25">
        <v>74.900000000000006</v>
      </c>
      <c r="J1477" s="25">
        <v>24.36</v>
      </c>
      <c r="K1477" s="25">
        <v>2554.34</v>
      </c>
    </row>
    <row r="1478" spans="1:11" ht="15" customHeight="1" x14ac:dyDescent="0.3">
      <c r="A1478" s="25">
        <v>1477</v>
      </c>
      <c r="B1478" s="25">
        <v>2091</v>
      </c>
      <c r="C1478" s="31">
        <v>42383.261782407397</v>
      </c>
      <c r="D1478" s="25">
        <v>961</v>
      </c>
      <c r="E1478" s="25">
        <v>0</v>
      </c>
      <c r="F1478" s="25">
        <v>19</v>
      </c>
      <c r="G1478" s="25">
        <v>980</v>
      </c>
      <c r="H1478" s="25">
        <v>4795.3900000000003</v>
      </c>
      <c r="I1478" s="25">
        <v>0</v>
      </c>
      <c r="J1478" s="25">
        <v>154.28</v>
      </c>
      <c r="K1478" s="25">
        <v>4949.67</v>
      </c>
    </row>
    <row r="1479" spans="1:11" ht="15" customHeight="1" x14ac:dyDescent="0.3">
      <c r="A1479" s="25">
        <v>1478</v>
      </c>
      <c r="B1479" s="25">
        <v>2091</v>
      </c>
      <c r="C1479" s="31">
        <v>42413.850428240701</v>
      </c>
      <c r="D1479" s="25">
        <v>554</v>
      </c>
      <c r="E1479" s="25">
        <v>19</v>
      </c>
      <c r="F1479" s="25">
        <v>0</v>
      </c>
      <c r="G1479" s="25">
        <v>573</v>
      </c>
      <c r="H1479" s="25">
        <v>2764.46</v>
      </c>
      <c r="I1479" s="25">
        <v>142.31</v>
      </c>
      <c r="J1479" s="25">
        <v>0</v>
      </c>
      <c r="K1479" s="25">
        <v>2906.77</v>
      </c>
    </row>
    <row r="1480" spans="1:11" ht="15" customHeight="1" x14ac:dyDescent="0.3">
      <c r="A1480" s="25">
        <v>1479</v>
      </c>
      <c r="B1480" s="25">
        <v>2091</v>
      </c>
      <c r="C1480" s="31">
        <v>42442.512511574103</v>
      </c>
      <c r="D1480" s="25">
        <v>496</v>
      </c>
      <c r="E1480" s="25">
        <v>0</v>
      </c>
      <c r="F1480" s="25">
        <v>2</v>
      </c>
      <c r="G1480" s="25">
        <v>498</v>
      </c>
      <c r="H1480" s="25">
        <v>2475.04</v>
      </c>
      <c r="I1480" s="25">
        <v>0</v>
      </c>
      <c r="J1480" s="25">
        <v>16.239999999999998</v>
      </c>
      <c r="K1480" s="25">
        <v>2491.2800000000002</v>
      </c>
    </row>
    <row r="1481" spans="1:11" ht="15" customHeight="1" x14ac:dyDescent="0.3">
      <c r="A1481" s="25">
        <v>1480</v>
      </c>
      <c r="B1481" s="25">
        <v>2091</v>
      </c>
      <c r="C1481" s="31">
        <v>42472.715381944399</v>
      </c>
      <c r="D1481" s="25">
        <v>487</v>
      </c>
      <c r="E1481" s="25">
        <v>0</v>
      </c>
      <c r="F1481" s="25">
        <v>8</v>
      </c>
      <c r="G1481" s="25">
        <v>495</v>
      </c>
      <c r="H1481" s="25">
        <v>2430.13</v>
      </c>
      <c r="I1481" s="25">
        <v>0</v>
      </c>
      <c r="J1481" s="25">
        <v>64.959999999999994</v>
      </c>
      <c r="K1481" s="25">
        <v>2495.09</v>
      </c>
    </row>
    <row r="1482" spans="1:11" ht="15" customHeight="1" x14ac:dyDescent="0.3">
      <c r="A1482" s="25">
        <v>1481</v>
      </c>
      <c r="B1482" s="25">
        <v>2091</v>
      </c>
      <c r="C1482" s="31">
        <v>42501.093935185199</v>
      </c>
      <c r="D1482" s="25">
        <v>529</v>
      </c>
      <c r="E1482" s="25">
        <v>0</v>
      </c>
      <c r="F1482" s="25">
        <v>0</v>
      </c>
      <c r="G1482" s="25">
        <v>529</v>
      </c>
      <c r="H1482" s="25">
        <v>2639.71</v>
      </c>
      <c r="I1482" s="25">
        <v>0</v>
      </c>
      <c r="J1482" s="25">
        <v>0</v>
      </c>
      <c r="K1482" s="25">
        <v>2639.71</v>
      </c>
    </row>
    <row r="1483" spans="1:11" ht="15" customHeight="1" x14ac:dyDescent="0.3">
      <c r="A1483" s="25">
        <v>1482</v>
      </c>
      <c r="B1483" s="25">
        <v>2091</v>
      </c>
      <c r="C1483" s="31">
        <v>42531.0780787037</v>
      </c>
      <c r="D1483" s="25">
        <v>431</v>
      </c>
      <c r="E1483" s="25">
        <v>0</v>
      </c>
      <c r="F1483" s="25">
        <v>0</v>
      </c>
      <c r="G1483" s="25">
        <v>431</v>
      </c>
      <c r="H1483" s="25">
        <v>2150.69</v>
      </c>
      <c r="I1483" s="25">
        <v>0</v>
      </c>
      <c r="J1483" s="25">
        <v>0</v>
      </c>
      <c r="K1483" s="25">
        <v>2150.69</v>
      </c>
    </row>
    <row r="1484" spans="1:11" ht="15" customHeight="1" x14ac:dyDescent="0.3">
      <c r="A1484" s="25">
        <v>1483</v>
      </c>
      <c r="B1484" s="25">
        <v>2091</v>
      </c>
      <c r="C1484" s="31">
        <v>42560.745775463001</v>
      </c>
      <c r="D1484" s="25">
        <v>487</v>
      </c>
      <c r="E1484" s="25">
        <v>15</v>
      </c>
      <c r="F1484" s="25">
        <v>0</v>
      </c>
      <c r="G1484" s="25">
        <v>502</v>
      </c>
      <c r="H1484" s="25">
        <v>2430.13</v>
      </c>
      <c r="I1484" s="25">
        <v>112.35</v>
      </c>
      <c r="J1484" s="25">
        <v>0</v>
      </c>
      <c r="K1484" s="25">
        <v>2542.48</v>
      </c>
    </row>
    <row r="1485" spans="1:11" ht="15" customHeight="1" x14ac:dyDescent="0.3">
      <c r="A1485" s="25">
        <v>1484</v>
      </c>
      <c r="B1485" s="25">
        <v>2091</v>
      </c>
      <c r="C1485" s="31">
        <v>42590.536423611098</v>
      </c>
      <c r="D1485" s="25">
        <v>497</v>
      </c>
      <c r="E1485" s="25">
        <v>8</v>
      </c>
      <c r="F1485" s="25">
        <v>0</v>
      </c>
      <c r="G1485" s="25">
        <v>505</v>
      </c>
      <c r="H1485" s="25">
        <v>2480.0300000000002</v>
      </c>
      <c r="I1485" s="25">
        <v>59.92</v>
      </c>
      <c r="J1485" s="25">
        <v>0</v>
      </c>
      <c r="K1485" s="25">
        <v>2539.9499999999998</v>
      </c>
    </row>
    <row r="1486" spans="1:11" ht="15" customHeight="1" x14ac:dyDescent="0.3">
      <c r="A1486" s="25">
        <v>1485</v>
      </c>
      <c r="B1486" s="25">
        <v>2091</v>
      </c>
      <c r="C1486" s="31">
        <v>42619.571296296301</v>
      </c>
      <c r="D1486" s="25">
        <v>507</v>
      </c>
      <c r="E1486" s="25">
        <v>0</v>
      </c>
      <c r="F1486" s="25">
        <v>126</v>
      </c>
      <c r="G1486" s="25">
        <v>633</v>
      </c>
      <c r="H1486" s="25">
        <v>2529.9299999999998</v>
      </c>
      <c r="I1486" s="25">
        <v>0</v>
      </c>
      <c r="J1486" s="25">
        <v>1023.12</v>
      </c>
      <c r="K1486" s="25">
        <v>3553.05</v>
      </c>
    </row>
    <row r="1487" spans="1:11" ht="15" customHeight="1" x14ac:dyDescent="0.3">
      <c r="A1487" s="25">
        <v>1486</v>
      </c>
      <c r="B1487" s="25">
        <v>2091</v>
      </c>
      <c r="C1487" s="31">
        <v>42648.013229166703</v>
      </c>
      <c r="D1487" s="25">
        <v>485</v>
      </c>
      <c r="E1487" s="25">
        <v>6</v>
      </c>
      <c r="F1487" s="25">
        <v>6</v>
      </c>
      <c r="G1487" s="25">
        <v>497</v>
      </c>
      <c r="H1487" s="25">
        <v>2420.15</v>
      </c>
      <c r="I1487" s="25">
        <v>44.94</v>
      </c>
      <c r="J1487" s="25">
        <v>48.72</v>
      </c>
      <c r="K1487" s="25">
        <v>2513.81</v>
      </c>
    </row>
    <row r="1488" spans="1:11" ht="15" customHeight="1" x14ac:dyDescent="0.3">
      <c r="A1488" s="25">
        <v>1487</v>
      </c>
      <c r="B1488" s="25">
        <v>2091</v>
      </c>
      <c r="C1488" s="31">
        <v>42677.031458333302</v>
      </c>
      <c r="D1488" s="25">
        <v>486</v>
      </c>
      <c r="E1488" s="25">
        <v>14</v>
      </c>
      <c r="F1488" s="25">
        <v>112</v>
      </c>
      <c r="G1488" s="25">
        <v>612</v>
      </c>
      <c r="H1488" s="25">
        <v>2425.14</v>
      </c>
      <c r="I1488" s="25">
        <v>104.86</v>
      </c>
      <c r="J1488" s="25">
        <v>909.44</v>
      </c>
      <c r="K1488" s="25">
        <v>3439.44</v>
      </c>
    </row>
    <row r="1489" spans="1:11" ht="15" customHeight="1" x14ac:dyDescent="0.3">
      <c r="A1489" s="25">
        <v>1488</v>
      </c>
      <c r="B1489" s="25">
        <v>2091</v>
      </c>
      <c r="C1489" s="31">
        <v>42706.423738425903</v>
      </c>
      <c r="D1489" s="25">
        <v>602</v>
      </c>
      <c r="E1489" s="25">
        <v>30</v>
      </c>
      <c r="F1489" s="25">
        <v>6</v>
      </c>
      <c r="G1489" s="25">
        <v>638</v>
      </c>
      <c r="H1489" s="25">
        <v>3003.98</v>
      </c>
      <c r="I1489" s="25">
        <v>224.7</v>
      </c>
      <c r="J1489" s="25">
        <v>48.72</v>
      </c>
      <c r="K1489" s="25">
        <v>3277.4</v>
      </c>
    </row>
    <row r="1490" spans="1:11" ht="15" customHeight="1" x14ac:dyDescent="0.3">
      <c r="A1490" s="25">
        <v>1489</v>
      </c>
      <c r="B1490" s="25">
        <v>2091</v>
      </c>
      <c r="C1490" s="31">
        <v>42735.324502314797</v>
      </c>
      <c r="D1490" s="25">
        <v>465</v>
      </c>
      <c r="E1490" s="25">
        <v>9</v>
      </c>
      <c r="F1490" s="25">
        <v>611</v>
      </c>
      <c r="G1490" s="25">
        <v>1085</v>
      </c>
      <c r="H1490" s="25">
        <v>2320.35</v>
      </c>
      <c r="I1490" s="25">
        <v>67.41</v>
      </c>
      <c r="J1490" s="25">
        <v>4961.32</v>
      </c>
      <c r="K1490" s="25">
        <v>7349.08</v>
      </c>
    </row>
    <row r="1491" spans="1:11" ht="15" customHeight="1" x14ac:dyDescent="0.3">
      <c r="A1491" s="25">
        <v>1490</v>
      </c>
      <c r="B1491" s="25">
        <v>2101</v>
      </c>
      <c r="C1491" s="31">
        <v>42263.137708333299</v>
      </c>
      <c r="D1491" s="25">
        <v>423</v>
      </c>
      <c r="E1491" s="25">
        <v>0</v>
      </c>
      <c r="F1491" s="25">
        <v>14</v>
      </c>
      <c r="G1491" s="25">
        <v>437</v>
      </c>
      <c r="H1491" s="25">
        <v>2110.77</v>
      </c>
      <c r="I1491" s="25">
        <v>0</v>
      </c>
      <c r="J1491" s="25">
        <v>113.68</v>
      </c>
      <c r="K1491" s="25">
        <v>2224.4499999999998</v>
      </c>
    </row>
    <row r="1492" spans="1:11" ht="15" customHeight="1" x14ac:dyDescent="0.3">
      <c r="A1492" s="25">
        <v>1491</v>
      </c>
      <c r="B1492" s="25">
        <v>2101</v>
      </c>
      <c r="C1492" s="31">
        <v>42292.5288194444</v>
      </c>
      <c r="D1492" s="25">
        <v>303</v>
      </c>
      <c r="E1492" s="25">
        <v>28</v>
      </c>
      <c r="F1492" s="25">
        <v>23</v>
      </c>
      <c r="G1492" s="25">
        <v>354</v>
      </c>
      <c r="H1492" s="25">
        <v>1511.97</v>
      </c>
      <c r="I1492" s="25">
        <v>209.72</v>
      </c>
      <c r="J1492" s="25">
        <v>186.76</v>
      </c>
      <c r="K1492" s="25">
        <v>1908.45</v>
      </c>
    </row>
    <row r="1493" spans="1:11" ht="15" customHeight="1" x14ac:dyDescent="0.3">
      <c r="A1493" s="25">
        <v>1492</v>
      </c>
      <c r="B1493" s="25">
        <v>2101</v>
      </c>
      <c r="C1493" s="31">
        <v>42321.262719907398</v>
      </c>
      <c r="D1493" s="25">
        <v>698</v>
      </c>
      <c r="E1493" s="25">
        <v>0</v>
      </c>
      <c r="F1493" s="25">
        <v>77</v>
      </c>
      <c r="G1493" s="25">
        <v>775</v>
      </c>
      <c r="H1493" s="25">
        <v>3483.02</v>
      </c>
      <c r="I1493" s="25">
        <v>0</v>
      </c>
      <c r="J1493" s="25">
        <v>625.24</v>
      </c>
      <c r="K1493" s="25">
        <v>4108.26</v>
      </c>
    </row>
    <row r="1494" spans="1:11" ht="15" customHeight="1" x14ac:dyDescent="0.3">
      <c r="A1494" s="25">
        <v>1493</v>
      </c>
      <c r="B1494" s="25">
        <v>2101</v>
      </c>
      <c r="C1494" s="31">
        <v>42350.297164351898</v>
      </c>
      <c r="D1494" s="25">
        <v>306</v>
      </c>
      <c r="E1494" s="25">
        <v>63</v>
      </c>
      <c r="F1494" s="25">
        <v>5</v>
      </c>
      <c r="G1494" s="25">
        <v>374</v>
      </c>
      <c r="H1494" s="25">
        <v>1526.94</v>
      </c>
      <c r="I1494" s="25">
        <v>471.87</v>
      </c>
      <c r="J1494" s="25">
        <v>40.6</v>
      </c>
      <c r="K1494" s="25">
        <v>2039.41</v>
      </c>
    </row>
    <row r="1495" spans="1:11" ht="15" customHeight="1" x14ac:dyDescent="0.3">
      <c r="A1495" s="25">
        <v>1494</v>
      </c>
      <c r="B1495" s="25">
        <v>2101</v>
      </c>
      <c r="C1495" s="31">
        <v>42379.402233796303</v>
      </c>
      <c r="D1495" s="25">
        <v>250</v>
      </c>
      <c r="E1495" s="25">
        <v>22</v>
      </c>
      <c r="F1495" s="25">
        <v>79</v>
      </c>
      <c r="G1495" s="25">
        <v>351</v>
      </c>
      <c r="H1495" s="25">
        <v>1247.5</v>
      </c>
      <c r="I1495" s="25">
        <v>164.78</v>
      </c>
      <c r="J1495" s="25">
        <v>641.48</v>
      </c>
      <c r="K1495" s="25">
        <v>2053.7600000000002</v>
      </c>
    </row>
    <row r="1496" spans="1:11" ht="15" customHeight="1" x14ac:dyDescent="0.3">
      <c r="A1496" s="25">
        <v>1495</v>
      </c>
      <c r="B1496" s="25">
        <v>2101</v>
      </c>
      <c r="C1496" s="31">
        <v>42410.0161689815</v>
      </c>
      <c r="D1496" s="25">
        <v>321</v>
      </c>
      <c r="E1496" s="25">
        <v>53</v>
      </c>
      <c r="F1496" s="25">
        <v>16</v>
      </c>
      <c r="G1496" s="25">
        <v>390</v>
      </c>
      <c r="H1496" s="25">
        <v>1601.79</v>
      </c>
      <c r="I1496" s="25">
        <v>396.97</v>
      </c>
      <c r="J1496" s="25">
        <v>129.91999999999999</v>
      </c>
      <c r="K1496" s="25">
        <v>2128.6799999999998</v>
      </c>
    </row>
    <row r="1497" spans="1:11" ht="15" customHeight="1" x14ac:dyDescent="0.3">
      <c r="A1497" s="25">
        <v>1496</v>
      </c>
      <c r="B1497" s="25">
        <v>2101</v>
      </c>
      <c r="C1497" s="31">
        <v>42439.889155092598</v>
      </c>
      <c r="D1497" s="25">
        <v>329</v>
      </c>
      <c r="E1497" s="25">
        <v>22</v>
      </c>
      <c r="F1497" s="25">
        <v>26</v>
      </c>
      <c r="G1497" s="25">
        <v>377</v>
      </c>
      <c r="H1497" s="25">
        <v>1641.71</v>
      </c>
      <c r="I1497" s="25">
        <v>164.78</v>
      </c>
      <c r="J1497" s="25">
        <v>211.12</v>
      </c>
      <c r="K1497" s="25">
        <v>2017.61</v>
      </c>
    </row>
    <row r="1498" spans="1:11" ht="15" customHeight="1" x14ac:dyDescent="0.3">
      <c r="A1498" s="25">
        <v>1497</v>
      </c>
      <c r="B1498" s="25">
        <v>2101</v>
      </c>
      <c r="C1498" s="31">
        <v>42468.978252314802</v>
      </c>
      <c r="D1498" s="25">
        <v>250</v>
      </c>
      <c r="E1498" s="25">
        <v>29</v>
      </c>
      <c r="F1498" s="25">
        <v>10</v>
      </c>
      <c r="G1498" s="25">
        <v>289</v>
      </c>
      <c r="H1498" s="25">
        <v>1247.5</v>
      </c>
      <c r="I1498" s="25">
        <v>217.21</v>
      </c>
      <c r="J1498" s="25">
        <v>81.2</v>
      </c>
      <c r="K1498" s="25">
        <v>1545.91</v>
      </c>
    </row>
    <row r="1499" spans="1:11" ht="15" customHeight="1" x14ac:dyDescent="0.3">
      <c r="A1499" s="25">
        <v>1498</v>
      </c>
      <c r="B1499" s="25">
        <v>2101</v>
      </c>
      <c r="C1499" s="31">
        <v>42497.540798611102</v>
      </c>
      <c r="D1499" s="25">
        <v>294</v>
      </c>
      <c r="E1499" s="25">
        <v>33</v>
      </c>
      <c r="F1499" s="25">
        <v>42</v>
      </c>
      <c r="G1499" s="25">
        <v>369</v>
      </c>
      <c r="H1499" s="25">
        <v>1467.06</v>
      </c>
      <c r="I1499" s="25">
        <v>247.17</v>
      </c>
      <c r="J1499" s="25">
        <v>341.04</v>
      </c>
      <c r="K1499" s="25">
        <v>2055.27</v>
      </c>
    </row>
    <row r="1500" spans="1:11" ht="15" customHeight="1" x14ac:dyDescent="0.3">
      <c r="A1500" s="25">
        <v>1499</v>
      </c>
      <c r="B1500" s="25">
        <v>2101</v>
      </c>
      <c r="C1500" s="31">
        <v>42526.170034722199</v>
      </c>
      <c r="D1500" s="25">
        <v>309</v>
      </c>
      <c r="E1500" s="25">
        <v>49</v>
      </c>
      <c r="F1500" s="25">
        <v>17</v>
      </c>
      <c r="G1500" s="25">
        <v>375</v>
      </c>
      <c r="H1500" s="25">
        <v>1541.91</v>
      </c>
      <c r="I1500" s="25">
        <v>367.01</v>
      </c>
      <c r="J1500" s="25">
        <v>138.04</v>
      </c>
      <c r="K1500" s="25">
        <v>2046.96</v>
      </c>
    </row>
    <row r="1501" spans="1:11" ht="15" customHeight="1" x14ac:dyDescent="0.3">
      <c r="A1501" s="25">
        <v>1500</v>
      </c>
      <c r="B1501" s="25">
        <v>2101</v>
      </c>
      <c r="C1501" s="31">
        <v>42556.3894560185</v>
      </c>
      <c r="D1501" s="25">
        <v>536</v>
      </c>
      <c r="E1501" s="25">
        <v>5</v>
      </c>
      <c r="F1501" s="25">
        <v>21</v>
      </c>
      <c r="G1501" s="25">
        <v>562</v>
      </c>
      <c r="H1501" s="25">
        <v>2674.64</v>
      </c>
      <c r="I1501" s="25">
        <v>37.450000000000003</v>
      </c>
      <c r="J1501" s="25">
        <v>170.52</v>
      </c>
      <c r="K1501" s="25">
        <v>2882.61</v>
      </c>
    </row>
    <row r="1502" spans="1:11" ht="15" customHeight="1" x14ac:dyDescent="0.3">
      <c r="A1502" s="25">
        <v>1501</v>
      </c>
      <c r="B1502" s="25">
        <v>2101</v>
      </c>
      <c r="C1502" s="31">
        <v>42586.687986111101</v>
      </c>
      <c r="D1502" s="25">
        <v>327</v>
      </c>
      <c r="E1502" s="25">
        <v>32</v>
      </c>
      <c r="F1502" s="25">
        <v>42</v>
      </c>
      <c r="G1502" s="25">
        <v>401</v>
      </c>
      <c r="H1502" s="25">
        <v>1631.73</v>
      </c>
      <c r="I1502" s="25">
        <v>239.68</v>
      </c>
      <c r="J1502" s="25">
        <v>341.04</v>
      </c>
      <c r="K1502" s="25">
        <v>2212.4499999999998</v>
      </c>
    </row>
    <row r="1503" spans="1:11" ht="15" customHeight="1" x14ac:dyDescent="0.3">
      <c r="A1503" s="25">
        <v>1502</v>
      </c>
      <c r="B1503" s="25">
        <v>2101</v>
      </c>
      <c r="C1503" s="31">
        <v>42616.290891203702</v>
      </c>
      <c r="D1503" s="25">
        <v>320</v>
      </c>
      <c r="E1503" s="25">
        <v>24</v>
      </c>
      <c r="F1503" s="25">
        <v>38</v>
      </c>
      <c r="G1503" s="25">
        <v>382</v>
      </c>
      <c r="H1503" s="25">
        <v>1596.8</v>
      </c>
      <c r="I1503" s="25">
        <v>179.76</v>
      </c>
      <c r="J1503" s="25">
        <v>308.56</v>
      </c>
      <c r="K1503" s="25">
        <v>2085.12</v>
      </c>
    </row>
    <row r="1504" spans="1:11" ht="15" customHeight="1" x14ac:dyDescent="0.3">
      <c r="A1504" s="25">
        <v>1503</v>
      </c>
      <c r="B1504" s="25">
        <v>2101</v>
      </c>
      <c r="C1504" s="31">
        <v>42645.482696759304</v>
      </c>
      <c r="D1504" s="25">
        <v>296</v>
      </c>
      <c r="E1504" s="25">
        <v>37</v>
      </c>
      <c r="F1504" s="25">
        <v>0</v>
      </c>
      <c r="G1504" s="25">
        <v>333</v>
      </c>
      <c r="H1504" s="25">
        <v>1477.04</v>
      </c>
      <c r="I1504" s="25">
        <v>277.13</v>
      </c>
      <c r="J1504" s="25">
        <v>0</v>
      </c>
      <c r="K1504" s="25">
        <v>1754.17</v>
      </c>
    </row>
    <row r="1505" spans="1:11" ht="15" customHeight="1" x14ac:dyDescent="0.3">
      <c r="A1505" s="25">
        <v>1504</v>
      </c>
      <c r="B1505" s="25">
        <v>2101</v>
      </c>
      <c r="C1505" s="31">
        <v>42675.748495370397</v>
      </c>
      <c r="D1505" s="25">
        <v>268</v>
      </c>
      <c r="E1505" s="25">
        <v>50</v>
      </c>
      <c r="F1505" s="25">
        <v>0</v>
      </c>
      <c r="G1505" s="25">
        <v>318</v>
      </c>
      <c r="H1505" s="25">
        <v>1337.32</v>
      </c>
      <c r="I1505" s="25">
        <v>374.5</v>
      </c>
      <c r="J1505" s="25">
        <v>0</v>
      </c>
      <c r="K1505" s="25">
        <v>1711.82</v>
      </c>
    </row>
    <row r="1506" spans="1:11" ht="15" customHeight="1" x14ac:dyDescent="0.3">
      <c r="A1506" s="25">
        <v>1505</v>
      </c>
      <c r="B1506" s="25">
        <v>2101</v>
      </c>
      <c r="C1506" s="31">
        <v>42704.2192939815</v>
      </c>
      <c r="D1506" s="25">
        <v>302</v>
      </c>
      <c r="E1506" s="25">
        <v>28</v>
      </c>
      <c r="F1506" s="25">
        <v>108</v>
      </c>
      <c r="G1506" s="25">
        <v>438</v>
      </c>
      <c r="H1506" s="25">
        <v>1506.98</v>
      </c>
      <c r="I1506" s="25">
        <v>209.72</v>
      </c>
      <c r="J1506" s="25">
        <v>876.96</v>
      </c>
      <c r="K1506" s="25">
        <v>2593.66</v>
      </c>
    </row>
    <row r="1507" spans="1:11" ht="15" customHeight="1" x14ac:dyDescent="0.3">
      <c r="A1507" s="25">
        <v>1506</v>
      </c>
      <c r="B1507" s="25">
        <v>2101</v>
      </c>
      <c r="C1507" s="31">
        <v>42734.850925925901</v>
      </c>
      <c r="D1507" s="25">
        <v>295</v>
      </c>
      <c r="E1507" s="25">
        <v>36</v>
      </c>
      <c r="F1507" s="25">
        <v>25</v>
      </c>
      <c r="G1507" s="25">
        <v>356</v>
      </c>
      <c r="H1507" s="25">
        <v>1472.05</v>
      </c>
      <c r="I1507" s="25">
        <v>269.64</v>
      </c>
      <c r="J1507" s="25">
        <v>203</v>
      </c>
      <c r="K1507" s="25">
        <v>1944.69</v>
      </c>
    </row>
    <row r="1508" spans="1:11" ht="15" customHeight="1" x14ac:dyDescent="0.3">
      <c r="A1508" s="25">
        <v>1507</v>
      </c>
      <c r="B1508" s="25">
        <v>2111</v>
      </c>
      <c r="C1508" s="31">
        <v>41635.215115740699</v>
      </c>
      <c r="D1508" s="25">
        <v>110</v>
      </c>
      <c r="E1508" s="25">
        <v>27</v>
      </c>
      <c r="F1508" s="25">
        <v>0</v>
      </c>
      <c r="G1508" s="25">
        <v>137</v>
      </c>
      <c r="H1508" s="25">
        <v>548.9</v>
      </c>
      <c r="I1508" s="25">
        <v>202.23</v>
      </c>
      <c r="J1508" s="25">
        <v>0</v>
      </c>
      <c r="K1508" s="25">
        <v>751.13</v>
      </c>
    </row>
    <row r="1509" spans="1:11" ht="15" customHeight="1" x14ac:dyDescent="0.3">
      <c r="A1509" s="25">
        <v>1508</v>
      </c>
      <c r="B1509" s="25">
        <v>2111</v>
      </c>
      <c r="C1509" s="31">
        <v>41665.559583333299</v>
      </c>
      <c r="D1509" s="25">
        <v>0</v>
      </c>
      <c r="E1509" s="25">
        <v>31</v>
      </c>
      <c r="F1509" s="25">
        <v>20</v>
      </c>
      <c r="G1509" s="25">
        <v>51</v>
      </c>
      <c r="H1509" s="25">
        <v>0</v>
      </c>
      <c r="I1509" s="25">
        <v>232.19</v>
      </c>
      <c r="J1509" s="25">
        <v>162.4</v>
      </c>
      <c r="K1509" s="25">
        <v>394.59</v>
      </c>
    </row>
    <row r="1510" spans="1:11" ht="15" customHeight="1" x14ac:dyDescent="0.3">
      <c r="A1510" s="25">
        <v>1509</v>
      </c>
      <c r="B1510" s="25">
        <v>2111</v>
      </c>
      <c r="C1510" s="31">
        <v>41694.124976851897</v>
      </c>
      <c r="D1510" s="25">
        <v>89</v>
      </c>
      <c r="E1510" s="25">
        <v>39</v>
      </c>
      <c r="F1510" s="25">
        <v>33</v>
      </c>
      <c r="G1510" s="25">
        <v>161</v>
      </c>
      <c r="H1510" s="25">
        <v>444.11</v>
      </c>
      <c r="I1510" s="25">
        <v>292.11</v>
      </c>
      <c r="J1510" s="25">
        <v>267.95999999999998</v>
      </c>
      <c r="K1510" s="25">
        <v>1004.18</v>
      </c>
    </row>
    <row r="1511" spans="1:11" ht="15" customHeight="1" x14ac:dyDescent="0.3">
      <c r="A1511" s="25">
        <v>1510</v>
      </c>
      <c r="B1511" s="25">
        <v>2111</v>
      </c>
      <c r="C1511" s="31">
        <v>41724.244687500002</v>
      </c>
      <c r="D1511" s="25">
        <v>99</v>
      </c>
      <c r="E1511" s="25">
        <v>24</v>
      </c>
      <c r="F1511" s="25">
        <v>33</v>
      </c>
      <c r="G1511" s="25">
        <v>156</v>
      </c>
      <c r="H1511" s="25">
        <v>494.01</v>
      </c>
      <c r="I1511" s="25">
        <v>179.76</v>
      </c>
      <c r="J1511" s="25">
        <v>267.95999999999998</v>
      </c>
      <c r="K1511" s="25">
        <v>941.73</v>
      </c>
    </row>
    <row r="1512" spans="1:11" ht="15" customHeight="1" x14ac:dyDescent="0.3">
      <c r="A1512" s="25">
        <v>1511</v>
      </c>
      <c r="B1512" s="25">
        <v>2111</v>
      </c>
      <c r="C1512" s="31">
        <v>41754.202696759297</v>
      </c>
      <c r="D1512" s="25">
        <v>42</v>
      </c>
      <c r="E1512" s="25">
        <v>24</v>
      </c>
      <c r="F1512" s="25">
        <v>23</v>
      </c>
      <c r="G1512" s="25">
        <v>89</v>
      </c>
      <c r="H1512" s="25">
        <v>209.58</v>
      </c>
      <c r="I1512" s="25">
        <v>179.76</v>
      </c>
      <c r="J1512" s="25">
        <v>186.76</v>
      </c>
      <c r="K1512" s="25">
        <v>576.1</v>
      </c>
    </row>
    <row r="1513" spans="1:11" ht="15" customHeight="1" x14ac:dyDescent="0.3">
      <c r="A1513" s="25">
        <v>1512</v>
      </c>
      <c r="B1513" s="25">
        <v>2111</v>
      </c>
      <c r="C1513" s="31">
        <v>41784.519027777802</v>
      </c>
      <c r="D1513" s="25">
        <v>70</v>
      </c>
      <c r="E1513" s="25">
        <v>29</v>
      </c>
      <c r="F1513" s="25">
        <v>57</v>
      </c>
      <c r="G1513" s="25">
        <v>156</v>
      </c>
      <c r="H1513" s="25">
        <v>349.3</v>
      </c>
      <c r="I1513" s="25">
        <v>217.21</v>
      </c>
      <c r="J1513" s="25">
        <v>462.84</v>
      </c>
      <c r="K1513" s="25">
        <v>1029.3499999999999</v>
      </c>
    </row>
    <row r="1514" spans="1:11" ht="15" customHeight="1" x14ac:dyDescent="0.3">
      <c r="A1514" s="25">
        <v>1513</v>
      </c>
      <c r="B1514" s="25">
        <v>2111</v>
      </c>
      <c r="C1514" s="31">
        <v>41813.660428240699</v>
      </c>
      <c r="D1514" s="25">
        <v>101</v>
      </c>
      <c r="E1514" s="25">
        <v>48</v>
      </c>
      <c r="F1514" s="25">
        <v>26</v>
      </c>
      <c r="G1514" s="25">
        <v>175</v>
      </c>
      <c r="H1514" s="25">
        <v>503.99</v>
      </c>
      <c r="I1514" s="25">
        <v>359.52</v>
      </c>
      <c r="J1514" s="25">
        <v>211.12</v>
      </c>
      <c r="K1514" s="25">
        <v>1074.6300000000001</v>
      </c>
    </row>
    <row r="1515" spans="1:11" ht="15" customHeight="1" x14ac:dyDescent="0.3">
      <c r="A1515" s="25">
        <v>1514</v>
      </c>
      <c r="B1515" s="25">
        <v>2111</v>
      </c>
      <c r="C1515" s="31">
        <v>41843.174884259301</v>
      </c>
      <c r="D1515" s="25">
        <v>116</v>
      </c>
      <c r="E1515" s="25">
        <v>47</v>
      </c>
      <c r="F1515" s="25">
        <v>8</v>
      </c>
      <c r="G1515" s="25">
        <v>171</v>
      </c>
      <c r="H1515" s="25">
        <v>578.84</v>
      </c>
      <c r="I1515" s="25">
        <v>352.03</v>
      </c>
      <c r="J1515" s="25">
        <v>64.959999999999994</v>
      </c>
      <c r="K1515" s="25">
        <v>995.83</v>
      </c>
    </row>
    <row r="1516" spans="1:11" ht="15" customHeight="1" x14ac:dyDescent="0.3">
      <c r="A1516" s="25">
        <v>1515</v>
      </c>
      <c r="B1516" s="25">
        <v>2111</v>
      </c>
      <c r="C1516" s="31">
        <v>41872.642939814803</v>
      </c>
      <c r="D1516" s="25">
        <v>97</v>
      </c>
      <c r="E1516" s="25">
        <v>22</v>
      </c>
      <c r="F1516" s="25">
        <v>0</v>
      </c>
      <c r="G1516" s="25">
        <v>119</v>
      </c>
      <c r="H1516" s="25">
        <v>484.03</v>
      </c>
      <c r="I1516" s="25">
        <v>164.78</v>
      </c>
      <c r="J1516" s="25">
        <v>0</v>
      </c>
      <c r="K1516" s="25">
        <v>648.80999999999995</v>
      </c>
    </row>
    <row r="1517" spans="1:11" ht="15" customHeight="1" x14ac:dyDescent="0.3">
      <c r="A1517" s="25">
        <v>1516</v>
      </c>
      <c r="B1517" s="25">
        <v>2111</v>
      </c>
      <c r="C1517" s="31">
        <v>41901.931678240697</v>
      </c>
      <c r="D1517" s="25">
        <v>265</v>
      </c>
      <c r="E1517" s="25">
        <v>31</v>
      </c>
      <c r="F1517" s="25">
        <v>2</v>
      </c>
      <c r="G1517" s="25">
        <v>298</v>
      </c>
      <c r="H1517" s="25">
        <v>1322.35</v>
      </c>
      <c r="I1517" s="25">
        <v>232.19</v>
      </c>
      <c r="J1517" s="25">
        <v>16.239999999999998</v>
      </c>
      <c r="K1517" s="25">
        <v>1570.78</v>
      </c>
    </row>
    <row r="1518" spans="1:11" ht="15" customHeight="1" x14ac:dyDescent="0.3">
      <c r="A1518" s="25">
        <v>1517</v>
      </c>
      <c r="B1518" s="25">
        <v>2111</v>
      </c>
      <c r="C1518" s="31">
        <v>41930.833993055603</v>
      </c>
      <c r="D1518" s="25">
        <v>92</v>
      </c>
      <c r="E1518" s="25">
        <v>37</v>
      </c>
      <c r="F1518" s="25">
        <v>0</v>
      </c>
      <c r="G1518" s="25">
        <v>129</v>
      </c>
      <c r="H1518" s="25">
        <v>459.08</v>
      </c>
      <c r="I1518" s="25">
        <v>277.13</v>
      </c>
      <c r="J1518" s="25">
        <v>0</v>
      </c>
      <c r="K1518" s="25">
        <v>736.21</v>
      </c>
    </row>
    <row r="1519" spans="1:11" ht="15" customHeight="1" x14ac:dyDescent="0.3">
      <c r="A1519" s="25">
        <v>1518</v>
      </c>
      <c r="B1519" s="25">
        <v>2111</v>
      </c>
      <c r="C1519" s="31">
        <v>41959.034317129597</v>
      </c>
      <c r="D1519" s="25">
        <v>103</v>
      </c>
      <c r="E1519" s="25">
        <v>35</v>
      </c>
      <c r="F1519" s="25">
        <v>33</v>
      </c>
      <c r="G1519" s="25">
        <v>171</v>
      </c>
      <c r="H1519" s="25">
        <v>513.97</v>
      </c>
      <c r="I1519" s="25">
        <v>262.14999999999998</v>
      </c>
      <c r="J1519" s="25">
        <v>267.95999999999998</v>
      </c>
      <c r="K1519" s="25">
        <v>1044.08</v>
      </c>
    </row>
    <row r="1520" spans="1:11" ht="15" customHeight="1" x14ac:dyDescent="0.3">
      <c r="A1520" s="25">
        <v>1519</v>
      </c>
      <c r="B1520" s="25">
        <v>2121</v>
      </c>
      <c r="C1520" s="31">
        <v>42573.358495370398</v>
      </c>
      <c r="D1520" s="25">
        <v>103</v>
      </c>
      <c r="E1520" s="25">
        <v>66</v>
      </c>
      <c r="F1520" s="25">
        <v>80</v>
      </c>
      <c r="G1520" s="25">
        <v>249</v>
      </c>
      <c r="H1520" s="25">
        <v>513.97</v>
      </c>
      <c r="I1520" s="25">
        <v>494.34</v>
      </c>
      <c r="J1520" s="25">
        <v>649.6</v>
      </c>
      <c r="K1520" s="25">
        <v>1657.91</v>
      </c>
    </row>
    <row r="1521" spans="1:11" ht="15" customHeight="1" x14ac:dyDescent="0.3">
      <c r="A1521" s="25">
        <v>1520</v>
      </c>
      <c r="B1521" s="25">
        <v>2121</v>
      </c>
      <c r="C1521" s="31">
        <v>42602.819166666697</v>
      </c>
      <c r="D1521" s="25">
        <v>93</v>
      </c>
      <c r="E1521" s="25">
        <v>123</v>
      </c>
      <c r="F1521" s="25">
        <v>41</v>
      </c>
      <c r="G1521" s="25">
        <v>257</v>
      </c>
      <c r="H1521" s="25">
        <v>464.07</v>
      </c>
      <c r="I1521" s="25">
        <v>921.27</v>
      </c>
      <c r="J1521" s="25">
        <v>332.92</v>
      </c>
      <c r="K1521" s="25">
        <v>1718.26</v>
      </c>
    </row>
    <row r="1522" spans="1:11" ht="15" customHeight="1" x14ac:dyDescent="0.3">
      <c r="A1522" s="25">
        <v>1521</v>
      </c>
      <c r="B1522" s="25">
        <v>2121</v>
      </c>
      <c r="C1522" s="31">
        <v>42632.829976851899</v>
      </c>
      <c r="D1522" s="25">
        <v>101</v>
      </c>
      <c r="E1522" s="25">
        <v>19</v>
      </c>
      <c r="F1522" s="25">
        <v>35</v>
      </c>
      <c r="G1522" s="25">
        <v>155</v>
      </c>
      <c r="H1522" s="25">
        <v>503.99</v>
      </c>
      <c r="I1522" s="25">
        <v>142.31</v>
      </c>
      <c r="J1522" s="25">
        <v>284.2</v>
      </c>
      <c r="K1522" s="25">
        <v>930.5</v>
      </c>
    </row>
    <row r="1523" spans="1:11" ht="15" customHeight="1" x14ac:dyDescent="0.3">
      <c r="A1523" s="25">
        <v>1522</v>
      </c>
      <c r="B1523" s="25">
        <v>2121</v>
      </c>
      <c r="C1523" s="31">
        <v>42662.391400462999</v>
      </c>
      <c r="D1523" s="25">
        <v>74</v>
      </c>
      <c r="E1523" s="25">
        <v>0</v>
      </c>
      <c r="F1523" s="25">
        <v>36</v>
      </c>
      <c r="G1523" s="25">
        <v>110</v>
      </c>
      <c r="H1523" s="25">
        <v>369.26</v>
      </c>
      <c r="I1523" s="25">
        <v>0</v>
      </c>
      <c r="J1523" s="25">
        <v>292.32</v>
      </c>
      <c r="K1523" s="25">
        <v>661.58</v>
      </c>
    </row>
    <row r="1524" spans="1:11" ht="15" customHeight="1" x14ac:dyDescent="0.3">
      <c r="A1524" s="25">
        <v>1523</v>
      </c>
      <c r="B1524" s="25">
        <v>2121</v>
      </c>
      <c r="C1524" s="31">
        <v>42721.041296296302</v>
      </c>
      <c r="D1524" s="25">
        <v>77</v>
      </c>
      <c r="E1524" s="25">
        <v>74</v>
      </c>
      <c r="F1524" s="25">
        <v>31</v>
      </c>
      <c r="G1524" s="25">
        <v>182</v>
      </c>
      <c r="H1524" s="25">
        <v>384.23</v>
      </c>
      <c r="I1524" s="25">
        <v>554.26</v>
      </c>
      <c r="J1524" s="25">
        <v>251.72</v>
      </c>
      <c r="K1524" s="25">
        <v>1190.21</v>
      </c>
    </row>
    <row r="1525" spans="1:11" ht="15" customHeight="1" x14ac:dyDescent="0.3">
      <c r="A1525" s="25">
        <v>1524</v>
      </c>
      <c r="B1525" s="25">
        <v>2131</v>
      </c>
      <c r="C1525" s="31">
        <v>42604.659618055601</v>
      </c>
      <c r="D1525" s="25">
        <v>434</v>
      </c>
      <c r="E1525" s="25">
        <v>25</v>
      </c>
      <c r="F1525" s="25">
        <v>29</v>
      </c>
      <c r="G1525" s="25">
        <v>488</v>
      </c>
      <c r="H1525" s="25">
        <v>2165.66</v>
      </c>
      <c r="I1525" s="25">
        <v>187.25</v>
      </c>
      <c r="J1525" s="25">
        <v>235.48</v>
      </c>
      <c r="K1525" s="25">
        <v>2588.39</v>
      </c>
    </row>
    <row r="1526" spans="1:11" ht="15" customHeight="1" x14ac:dyDescent="0.3">
      <c r="A1526" s="25">
        <v>1525</v>
      </c>
      <c r="B1526" s="25">
        <v>2131</v>
      </c>
      <c r="C1526" s="31">
        <v>42634.601180555597</v>
      </c>
      <c r="D1526" s="25">
        <v>308</v>
      </c>
      <c r="E1526" s="25">
        <v>7</v>
      </c>
      <c r="F1526" s="25">
        <v>607</v>
      </c>
      <c r="G1526" s="25">
        <v>922</v>
      </c>
      <c r="H1526" s="25">
        <v>1536.92</v>
      </c>
      <c r="I1526" s="25">
        <v>52.43</v>
      </c>
      <c r="J1526" s="25">
        <v>4928.84</v>
      </c>
      <c r="K1526" s="25">
        <v>6518.19</v>
      </c>
    </row>
    <row r="1527" spans="1:11" ht="15" customHeight="1" x14ac:dyDescent="0.3">
      <c r="A1527" s="25">
        <v>1526</v>
      </c>
      <c r="B1527" s="25">
        <v>2131</v>
      </c>
      <c r="C1527" s="31">
        <v>42663.025185185201</v>
      </c>
      <c r="D1527" s="25">
        <v>292</v>
      </c>
      <c r="E1527" s="25">
        <v>137</v>
      </c>
      <c r="F1527" s="25">
        <v>17</v>
      </c>
      <c r="G1527" s="25">
        <v>446</v>
      </c>
      <c r="H1527" s="25">
        <v>1457.08</v>
      </c>
      <c r="I1527" s="25">
        <v>1026.1300000000001</v>
      </c>
      <c r="J1527" s="25">
        <v>138.04</v>
      </c>
      <c r="K1527" s="25">
        <v>2621.25</v>
      </c>
    </row>
    <row r="1528" spans="1:11" ht="15" customHeight="1" x14ac:dyDescent="0.3">
      <c r="A1528" s="25">
        <v>1527</v>
      </c>
      <c r="B1528" s="25">
        <v>2131</v>
      </c>
      <c r="C1528" s="31">
        <v>42692.3730208333</v>
      </c>
      <c r="D1528" s="25">
        <v>353</v>
      </c>
      <c r="E1528" s="25">
        <v>47</v>
      </c>
      <c r="F1528" s="25">
        <v>45</v>
      </c>
      <c r="G1528" s="25">
        <v>445</v>
      </c>
      <c r="H1528" s="25">
        <v>1761.47</v>
      </c>
      <c r="I1528" s="25">
        <v>352.03</v>
      </c>
      <c r="J1528" s="25">
        <v>365.4</v>
      </c>
      <c r="K1528" s="25">
        <v>2478.9</v>
      </c>
    </row>
    <row r="1529" spans="1:11" ht="15" customHeight="1" x14ac:dyDescent="0.3">
      <c r="A1529" s="25">
        <v>1528</v>
      </c>
      <c r="B1529" s="25">
        <v>2131</v>
      </c>
      <c r="C1529" s="31">
        <v>42721.561504629601</v>
      </c>
      <c r="D1529" s="25">
        <v>280</v>
      </c>
      <c r="E1529" s="25">
        <v>20</v>
      </c>
      <c r="F1529" s="25">
        <v>11</v>
      </c>
      <c r="G1529" s="25">
        <v>311</v>
      </c>
      <c r="H1529" s="25">
        <v>1397.2</v>
      </c>
      <c r="I1529" s="25">
        <v>149.80000000000001</v>
      </c>
      <c r="J1529" s="25">
        <v>89.32</v>
      </c>
      <c r="K1529" s="25">
        <v>1636.32</v>
      </c>
    </row>
    <row r="1530" spans="1:11" ht="15" customHeight="1" x14ac:dyDescent="0.3">
      <c r="A1530" s="25">
        <v>1529</v>
      </c>
      <c r="B1530" s="25">
        <v>2141</v>
      </c>
      <c r="C1530" s="31">
        <v>42216.804363425901</v>
      </c>
      <c r="D1530" s="25">
        <v>307</v>
      </c>
      <c r="E1530" s="25">
        <v>22</v>
      </c>
      <c r="F1530" s="25">
        <v>0</v>
      </c>
      <c r="G1530" s="25">
        <v>329</v>
      </c>
      <c r="H1530" s="25">
        <v>1531.93</v>
      </c>
      <c r="I1530" s="25">
        <v>164.78</v>
      </c>
      <c r="J1530" s="25">
        <v>0</v>
      </c>
      <c r="K1530" s="25">
        <v>1696.71</v>
      </c>
    </row>
    <row r="1531" spans="1:11" ht="15" customHeight="1" x14ac:dyDescent="0.3">
      <c r="A1531" s="25">
        <v>1530</v>
      </c>
      <c r="B1531" s="25">
        <v>2141</v>
      </c>
      <c r="C1531" s="31">
        <v>42246.050949074102</v>
      </c>
      <c r="D1531" s="25">
        <v>316</v>
      </c>
      <c r="E1531" s="25">
        <v>26</v>
      </c>
      <c r="F1531" s="25">
        <v>0</v>
      </c>
      <c r="G1531" s="25">
        <v>342</v>
      </c>
      <c r="H1531" s="25">
        <v>1576.84</v>
      </c>
      <c r="I1531" s="25">
        <v>194.74</v>
      </c>
      <c r="J1531" s="25">
        <v>0</v>
      </c>
      <c r="K1531" s="25">
        <v>1771.58</v>
      </c>
    </row>
    <row r="1532" spans="1:11" ht="15" customHeight="1" x14ac:dyDescent="0.3">
      <c r="A1532" s="25">
        <v>1531</v>
      </c>
      <c r="B1532" s="25">
        <v>2141</v>
      </c>
      <c r="C1532" s="31">
        <v>42276.445231481499</v>
      </c>
      <c r="D1532" s="25">
        <v>302</v>
      </c>
      <c r="E1532" s="25">
        <v>44</v>
      </c>
      <c r="F1532" s="25">
        <v>28</v>
      </c>
      <c r="G1532" s="25">
        <v>374</v>
      </c>
      <c r="H1532" s="25">
        <v>1506.98</v>
      </c>
      <c r="I1532" s="25">
        <v>329.56</v>
      </c>
      <c r="J1532" s="25">
        <v>227.36</v>
      </c>
      <c r="K1532" s="25">
        <v>2063.9</v>
      </c>
    </row>
    <row r="1533" spans="1:11" ht="15" customHeight="1" x14ac:dyDescent="0.3">
      <c r="A1533" s="25">
        <v>1532</v>
      </c>
      <c r="B1533" s="25">
        <v>2141</v>
      </c>
      <c r="C1533" s="31">
        <v>42305.485706018502</v>
      </c>
      <c r="D1533" s="25">
        <v>496</v>
      </c>
      <c r="E1533" s="25">
        <v>37</v>
      </c>
      <c r="F1533" s="25">
        <v>13</v>
      </c>
      <c r="G1533" s="25">
        <v>546</v>
      </c>
      <c r="H1533" s="25">
        <v>2475.04</v>
      </c>
      <c r="I1533" s="25">
        <v>277.13</v>
      </c>
      <c r="J1533" s="25">
        <v>105.56</v>
      </c>
      <c r="K1533" s="25">
        <v>2857.73</v>
      </c>
    </row>
    <row r="1534" spans="1:11" ht="15" customHeight="1" x14ac:dyDescent="0.3">
      <c r="A1534" s="25">
        <v>1533</v>
      </c>
      <c r="B1534" s="25">
        <v>2141</v>
      </c>
      <c r="C1534" s="31">
        <v>42335.174907407403</v>
      </c>
      <c r="D1534" s="25">
        <v>285</v>
      </c>
      <c r="E1534" s="25">
        <v>54</v>
      </c>
      <c r="F1534" s="25">
        <v>23</v>
      </c>
      <c r="G1534" s="25">
        <v>362</v>
      </c>
      <c r="H1534" s="25">
        <v>1422.15</v>
      </c>
      <c r="I1534" s="25">
        <v>404.46</v>
      </c>
      <c r="J1534" s="25">
        <v>186.76</v>
      </c>
      <c r="K1534" s="25">
        <v>2013.37</v>
      </c>
    </row>
    <row r="1535" spans="1:11" ht="15" customHeight="1" x14ac:dyDescent="0.3">
      <c r="A1535" s="25">
        <v>1534</v>
      </c>
      <c r="B1535" s="25">
        <v>2141</v>
      </c>
      <c r="C1535" s="31">
        <v>42364.782592592601</v>
      </c>
      <c r="D1535" s="25">
        <v>354</v>
      </c>
      <c r="E1535" s="25">
        <v>40</v>
      </c>
      <c r="F1535" s="25">
        <v>17</v>
      </c>
      <c r="G1535" s="25">
        <v>411</v>
      </c>
      <c r="H1535" s="25">
        <v>1766.46</v>
      </c>
      <c r="I1535" s="25">
        <v>299.60000000000002</v>
      </c>
      <c r="J1535" s="25">
        <v>138.04</v>
      </c>
      <c r="K1535" s="25">
        <v>2204.1</v>
      </c>
    </row>
    <row r="1536" spans="1:11" ht="15" customHeight="1" x14ac:dyDescent="0.3">
      <c r="A1536" s="25">
        <v>1535</v>
      </c>
      <c r="B1536" s="25">
        <v>2141</v>
      </c>
      <c r="C1536" s="31">
        <v>42393.101678240702</v>
      </c>
      <c r="D1536" s="25">
        <v>288</v>
      </c>
      <c r="E1536" s="25">
        <v>38</v>
      </c>
      <c r="F1536" s="25">
        <v>36</v>
      </c>
      <c r="G1536" s="25">
        <v>362</v>
      </c>
      <c r="H1536" s="25">
        <v>1437.12</v>
      </c>
      <c r="I1536" s="25">
        <v>284.62</v>
      </c>
      <c r="J1536" s="25">
        <v>292.32</v>
      </c>
      <c r="K1536" s="25">
        <v>2014.06</v>
      </c>
    </row>
    <row r="1537" spans="1:11" ht="15" customHeight="1" x14ac:dyDescent="0.3">
      <c r="A1537" s="25">
        <v>1536</v>
      </c>
      <c r="B1537" s="25">
        <v>2141</v>
      </c>
      <c r="C1537" s="31">
        <v>42422.376921296302</v>
      </c>
      <c r="D1537" s="25">
        <v>307</v>
      </c>
      <c r="E1537" s="25">
        <v>0</v>
      </c>
      <c r="F1537" s="25">
        <v>23</v>
      </c>
      <c r="G1537" s="25">
        <v>330</v>
      </c>
      <c r="H1537" s="25">
        <v>1531.93</v>
      </c>
      <c r="I1537" s="25">
        <v>0</v>
      </c>
      <c r="J1537" s="25">
        <v>186.76</v>
      </c>
      <c r="K1537" s="25">
        <v>1718.69</v>
      </c>
    </row>
    <row r="1538" spans="1:11" ht="15" customHeight="1" x14ac:dyDescent="0.3">
      <c r="A1538" s="25">
        <v>1537</v>
      </c>
      <c r="B1538" s="25">
        <v>2141</v>
      </c>
      <c r="C1538" s="31">
        <v>42452.156446759298</v>
      </c>
      <c r="D1538" s="25">
        <v>305</v>
      </c>
      <c r="E1538" s="25">
        <v>87</v>
      </c>
      <c r="F1538" s="25">
        <v>1</v>
      </c>
      <c r="G1538" s="25">
        <v>393</v>
      </c>
      <c r="H1538" s="25">
        <v>1521.95</v>
      </c>
      <c r="I1538" s="25">
        <v>651.63</v>
      </c>
      <c r="J1538" s="25">
        <v>8.1199999999999992</v>
      </c>
      <c r="K1538" s="25">
        <v>2181.6999999999998</v>
      </c>
    </row>
    <row r="1539" spans="1:11" ht="15" customHeight="1" x14ac:dyDescent="0.3">
      <c r="A1539" s="25">
        <v>1538</v>
      </c>
      <c r="B1539" s="25">
        <v>2141</v>
      </c>
      <c r="C1539" s="31">
        <v>42481.987245370401</v>
      </c>
      <c r="D1539" s="25">
        <v>281</v>
      </c>
      <c r="E1539" s="25">
        <v>20</v>
      </c>
      <c r="F1539" s="25">
        <v>19</v>
      </c>
      <c r="G1539" s="25">
        <v>320</v>
      </c>
      <c r="H1539" s="25">
        <v>1402.19</v>
      </c>
      <c r="I1539" s="25">
        <v>149.80000000000001</v>
      </c>
      <c r="J1539" s="25">
        <v>154.28</v>
      </c>
      <c r="K1539" s="25">
        <v>1706.27</v>
      </c>
    </row>
    <row r="1540" spans="1:11" ht="15" customHeight="1" x14ac:dyDescent="0.3">
      <c r="A1540" s="25">
        <v>1539</v>
      </c>
      <c r="B1540" s="25">
        <v>2141</v>
      </c>
      <c r="C1540" s="31">
        <v>42510.685787037</v>
      </c>
      <c r="D1540" s="25">
        <v>295</v>
      </c>
      <c r="E1540" s="25">
        <v>60</v>
      </c>
      <c r="F1540" s="25">
        <v>17</v>
      </c>
      <c r="G1540" s="25">
        <v>372</v>
      </c>
      <c r="H1540" s="25">
        <v>1472.05</v>
      </c>
      <c r="I1540" s="25">
        <v>449.4</v>
      </c>
      <c r="J1540" s="25">
        <v>138.04</v>
      </c>
      <c r="K1540" s="25">
        <v>2059.4899999999998</v>
      </c>
    </row>
    <row r="1541" spans="1:11" ht="15" customHeight="1" x14ac:dyDescent="0.3">
      <c r="A1541" s="25">
        <v>1540</v>
      </c>
      <c r="B1541" s="25">
        <v>2141</v>
      </c>
      <c r="C1541" s="31">
        <v>42540.667141203703</v>
      </c>
      <c r="D1541" s="25">
        <v>330</v>
      </c>
      <c r="E1541" s="25">
        <v>0</v>
      </c>
      <c r="F1541" s="25">
        <v>0</v>
      </c>
      <c r="G1541" s="25">
        <v>330</v>
      </c>
      <c r="H1541" s="25">
        <v>1646.7</v>
      </c>
      <c r="I1541" s="25">
        <v>0</v>
      </c>
      <c r="J1541" s="25">
        <v>0</v>
      </c>
      <c r="K1541" s="25">
        <v>1646.7</v>
      </c>
    </row>
    <row r="1542" spans="1:11" ht="15" customHeight="1" x14ac:dyDescent="0.3">
      <c r="A1542" s="25">
        <v>1541</v>
      </c>
      <c r="B1542" s="25">
        <v>2141</v>
      </c>
      <c r="C1542" s="31">
        <v>42569.483217592599</v>
      </c>
      <c r="D1542" s="25">
        <v>334</v>
      </c>
      <c r="E1542" s="25">
        <v>27</v>
      </c>
      <c r="F1542" s="25">
        <v>3</v>
      </c>
      <c r="G1542" s="25">
        <v>364</v>
      </c>
      <c r="H1542" s="25">
        <v>1666.66</v>
      </c>
      <c r="I1542" s="25">
        <v>202.23</v>
      </c>
      <c r="J1542" s="25">
        <v>24.36</v>
      </c>
      <c r="K1542" s="25">
        <v>1893.25</v>
      </c>
    </row>
    <row r="1543" spans="1:11" ht="15" customHeight="1" x14ac:dyDescent="0.3">
      <c r="A1543" s="25">
        <v>1542</v>
      </c>
      <c r="B1543" s="25">
        <v>2141</v>
      </c>
      <c r="C1543" s="31">
        <v>42598.528182870403</v>
      </c>
      <c r="D1543" s="25">
        <v>362</v>
      </c>
      <c r="E1543" s="25">
        <v>26</v>
      </c>
      <c r="F1543" s="25">
        <v>32</v>
      </c>
      <c r="G1543" s="25">
        <v>420</v>
      </c>
      <c r="H1543" s="25">
        <v>1806.38</v>
      </c>
      <c r="I1543" s="25">
        <v>194.74</v>
      </c>
      <c r="J1543" s="25">
        <v>259.83999999999997</v>
      </c>
      <c r="K1543" s="25">
        <v>2260.96</v>
      </c>
    </row>
    <row r="1544" spans="1:11" ht="15" customHeight="1" x14ac:dyDescent="0.3">
      <c r="A1544" s="25">
        <v>1543</v>
      </c>
      <c r="B1544" s="25">
        <v>2141</v>
      </c>
      <c r="C1544" s="31">
        <v>42628.088252314803</v>
      </c>
      <c r="D1544" s="25">
        <v>304</v>
      </c>
      <c r="E1544" s="25">
        <v>31</v>
      </c>
      <c r="F1544" s="25">
        <v>16</v>
      </c>
      <c r="G1544" s="25">
        <v>351</v>
      </c>
      <c r="H1544" s="25">
        <v>1516.96</v>
      </c>
      <c r="I1544" s="25">
        <v>232.19</v>
      </c>
      <c r="J1544" s="25">
        <v>129.91999999999999</v>
      </c>
      <c r="K1544" s="25">
        <v>1879.07</v>
      </c>
    </row>
    <row r="1545" spans="1:11" ht="15" customHeight="1" x14ac:dyDescent="0.3">
      <c r="A1545" s="25">
        <v>1544</v>
      </c>
      <c r="B1545" s="25">
        <v>2141</v>
      </c>
      <c r="C1545" s="31">
        <v>42657.2562847222</v>
      </c>
      <c r="D1545" s="25">
        <v>319</v>
      </c>
      <c r="E1545" s="25">
        <v>20</v>
      </c>
      <c r="F1545" s="25">
        <v>15</v>
      </c>
      <c r="G1545" s="25">
        <v>354</v>
      </c>
      <c r="H1545" s="25">
        <v>1591.81</v>
      </c>
      <c r="I1545" s="25">
        <v>149.80000000000001</v>
      </c>
      <c r="J1545" s="25">
        <v>121.8</v>
      </c>
      <c r="K1545" s="25">
        <v>1863.41</v>
      </c>
    </row>
    <row r="1546" spans="1:11" ht="15" customHeight="1" x14ac:dyDescent="0.3">
      <c r="A1546" s="25">
        <v>1545</v>
      </c>
      <c r="B1546" s="25">
        <v>2141</v>
      </c>
      <c r="C1546" s="31">
        <v>42687.596909722197</v>
      </c>
      <c r="D1546" s="25">
        <v>299</v>
      </c>
      <c r="E1546" s="25">
        <v>24</v>
      </c>
      <c r="F1546" s="25">
        <v>21</v>
      </c>
      <c r="G1546" s="25">
        <v>344</v>
      </c>
      <c r="H1546" s="25">
        <v>1492.01</v>
      </c>
      <c r="I1546" s="25">
        <v>179.76</v>
      </c>
      <c r="J1546" s="25">
        <v>170.52</v>
      </c>
      <c r="K1546" s="25">
        <v>1842.29</v>
      </c>
    </row>
    <row r="1547" spans="1:11" ht="15" customHeight="1" x14ac:dyDescent="0.3">
      <c r="A1547" s="25">
        <v>1546</v>
      </c>
      <c r="B1547" s="25">
        <v>2141</v>
      </c>
      <c r="C1547" s="31">
        <v>42717.671504629601</v>
      </c>
      <c r="D1547" s="25">
        <v>308</v>
      </c>
      <c r="E1547" s="25">
        <v>28</v>
      </c>
      <c r="F1547" s="25">
        <v>0</v>
      </c>
      <c r="G1547" s="25">
        <v>336</v>
      </c>
      <c r="H1547" s="25">
        <v>1536.92</v>
      </c>
      <c r="I1547" s="25">
        <v>209.72</v>
      </c>
      <c r="J1547" s="25">
        <v>0</v>
      </c>
      <c r="K1547" s="25">
        <v>1746.64</v>
      </c>
    </row>
    <row r="1548" spans="1:11" ht="15" customHeight="1" x14ac:dyDescent="0.3">
      <c r="A1548" s="25">
        <v>1547</v>
      </c>
      <c r="B1548" s="25">
        <v>2151</v>
      </c>
      <c r="C1548" s="31">
        <v>42511.505127314798</v>
      </c>
      <c r="D1548" s="25">
        <v>134</v>
      </c>
      <c r="E1548" s="25">
        <v>34</v>
      </c>
      <c r="F1548" s="25">
        <v>34</v>
      </c>
      <c r="G1548" s="25">
        <v>202</v>
      </c>
      <c r="H1548" s="25">
        <v>668.66</v>
      </c>
      <c r="I1548" s="25">
        <v>254.66</v>
      </c>
      <c r="J1548" s="25">
        <v>276.08</v>
      </c>
      <c r="K1548" s="25">
        <v>1199.4000000000001</v>
      </c>
    </row>
    <row r="1549" spans="1:11" ht="15" customHeight="1" x14ac:dyDescent="0.3">
      <c r="A1549" s="25">
        <v>1548</v>
      </c>
      <c r="B1549" s="25">
        <v>2151</v>
      </c>
      <c r="C1549" s="31">
        <v>42570.417789351901</v>
      </c>
      <c r="D1549" s="25">
        <v>110</v>
      </c>
      <c r="E1549" s="25">
        <v>28</v>
      </c>
      <c r="F1549" s="25">
        <v>39</v>
      </c>
      <c r="G1549" s="25">
        <v>177</v>
      </c>
      <c r="H1549" s="25">
        <v>548.9</v>
      </c>
      <c r="I1549" s="25">
        <v>209.72</v>
      </c>
      <c r="J1549" s="25">
        <v>316.68</v>
      </c>
      <c r="K1549" s="25">
        <v>1075.3</v>
      </c>
    </row>
    <row r="1550" spans="1:11" ht="15" customHeight="1" x14ac:dyDescent="0.3">
      <c r="A1550" s="25">
        <v>1549</v>
      </c>
      <c r="B1550" s="25">
        <v>2151</v>
      </c>
      <c r="C1550" s="31">
        <v>42600.421145833301</v>
      </c>
      <c r="D1550" s="25">
        <v>115</v>
      </c>
      <c r="E1550" s="25">
        <v>60</v>
      </c>
      <c r="F1550" s="25">
        <v>38</v>
      </c>
      <c r="G1550" s="25">
        <v>213</v>
      </c>
      <c r="H1550" s="25">
        <v>573.85</v>
      </c>
      <c r="I1550" s="25">
        <v>449.4</v>
      </c>
      <c r="J1550" s="25">
        <v>308.56</v>
      </c>
      <c r="K1550" s="25">
        <v>1331.81</v>
      </c>
    </row>
    <row r="1551" spans="1:11" ht="15" customHeight="1" x14ac:dyDescent="0.3">
      <c r="A1551" s="25">
        <v>1550</v>
      </c>
      <c r="B1551" s="25">
        <v>2151</v>
      </c>
      <c r="C1551" s="31">
        <v>42629.920324074097</v>
      </c>
      <c r="D1551" s="25">
        <v>63</v>
      </c>
      <c r="E1551" s="25">
        <v>33</v>
      </c>
      <c r="F1551" s="25">
        <v>17</v>
      </c>
      <c r="G1551" s="25">
        <v>113</v>
      </c>
      <c r="H1551" s="25">
        <v>314.37</v>
      </c>
      <c r="I1551" s="25">
        <v>247.17</v>
      </c>
      <c r="J1551" s="25">
        <v>138.04</v>
      </c>
      <c r="K1551" s="25">
        <v>699.58</v>
      </c>
    </row>
    <row r="1552" spans="1:11" ht="15" customHeight="1" x14ac:dyDescent="0.3">
      <c r="A1552" s="25">
        <v>1551</v>
      </c>
      <c r="B1552" s="25">
        <v>2151</v>
      </c>
      <c r="C1552" s="31">
        <v>42659.793298611097</v>
      </c>
      <c r="D1552" s="25">
        <v>98</v>
      </c>
      <c r="E1552" s="25">
        <v>802</v>
      </c>
      <c r="F1552" s="25">
        <v>0</v>
      </c>
      <c r="G1552" s="25">
        <v>900</v>
      </c>
      <c r="H1552" s="25">
        <v>489.02</v>
      </c>
      <c r="I1552" s="25">
        <v>6006.98</v>
      </c>
      <c r="J1552" s="25">
        <v>0</v>
      </c>
      <c r="K1552" s="25">
        <v>6496</v>
      </c>
    </row>
    <row r="1553" spans="1:11" ht="15" customHeight="1" x14ac:dyDescent="0.3">
      <c r="A1553" s="25">
        <v>1552</v>
      </c>
      <c r="B1553" s="25">
        <v>2151</v>
      </c>
      <c r="C1553" s="31">
        <v>42689.206724536998</v>
      </c>
      <c r="D1553" s="25">
        <v>116</v>
      </c>
      <c r="E1553" s="25">
        <v>16</v>
      </c>
      <c r="F1553" s="25">
        <v>33</v>
      </c>
      <c r="G1553" s="25">
        <v>165</v>
      </c>
      <c r="H1553" s="25">
        <v>578.84</v>
      </c>
      <c r="I1553" s="25">
        <v>119.84</v>
      </c>
      <c r="J1553" s="25">
        <v>267.95999999999998</v>
      </c>
      <c r="K1553" s="25">
        <v>966.64</v>
      </c>
    </row>
    <row r="1554" spans="1:11" ht="15" customHeight="1" x14ac:dyDescent="0.3">
      <c r="A1554" s="25">
        <v>1553</v>
      </c>
      <c r="B1554" s="25">
        <v>2151</v>
      </c>
      <c r="C1554" s="31">
        <v>42718.855243055601</v>
      </c>
      <c r="D1554" s="25">
        <v>108</v>
      </c>
      <c r="E1554" s="25">
        <v>31</v>
      </c>
      <c r="F1554" s="25">
        <v>354</v>
      </c>
      <c r="G1554" s="25">
        <v>493</v>
      </c>
      <c r="H1554" s="25">
        <v>538.91999999999996</v>
      </c>
      <c r="I1554" s="25">
        <v>232.19</v>
      </c>
      <c r="J1554" s="25">
        <v>2874.48</v>
      </c>
      <c r="K1554" s="25">
        <v>3645.59</v>
      </c>
    </row>
    <row r="1555" spans="1:11" ht="15" customHeight="1" x14ac:dyDescent="0.3">
      <c r="A1555" s="25">
        <v>1554</v>
      </c>
      <c r="B1555" s="25">
        <v>2161</v>
      </c>
      <c r="C1555" s="31">
        <v>42672.481689814798</v>
      </c>
      <c r="D1555" s="25">
        <v>112</v>
      </c>
      <c r="E1555" s="25">
        <v>45</v>
      </c>
      <c r="F1555" s="25">
        <v>30</v>
      </c>
      <c r="G1555" s="25">
        <v>187</v>
      </c>
      <c r="H1555" s="25">
        <v>558.88</v>
      </c>
      <c r="I1555" s="25">
        <v>337.05</v>
      </c>
      <c r="J1555" s="25">
        <v>243.6</v>
      </c>
      <c r="K1555" s="25">
        <v>1139.53</v>
      </c>
    </row>
    <row r="1556" spans="1:11" ht="15" customHeight="1" x14ac:dyDescent="0.3">
      <c r="A1556" s="25">
        <v>1555</v>
      </c>
      <c r="B1556" s="25">
        <v>2161</v>
      </c>
      <c r="C1556" s="31">
        <v>42701.178634259297</v>
      </c>
      <c r="D1556" s="25">
        <v>103</v>
      </c>
      <c r="E1556" s="25">
        <v>30</v>
      </c>
      <c r="F1556" s="25">
        <v>0</v>
      </c>
      <c r="G1556" s="25">
        <v>133</v>
      </c>
      <c r="H1556" s="25">
        <v>513.97</v>
      </c>
      <c r="I1556" s="25">
        <v>224.7</v>
      </c>
      <c r="J1556" s="25">
        <v>0</v>
      </c>
      <c r="K1556" s="25">
        <v>738.67</v>
      </c>
    </row>
    <row r="1557" spans="1:11" ht="15" customHeight="1" x14ac:dyDescent="0.3">
      <c r="A1557" s="25">
        <v>1556</v>
      </c>
      <c r="B1557" s="25">
        <v>2161</v>
      </c>
      <c r="C1557" s="31">
        <v>42730.704560185201</v>
      </c>
      <c r="D1557" s="25">
        <v>74</v>
      </c>
      <c r="E1557" s="25">
        <v>44</v>
      </c>
      <c r="F1557" s="25">
        <v>70</v>
      </c>
      <c r="G1557" s="25">
        <v>188</v>
      </c>
      <c r="H1557" s="25">
        <v>369.26</v>
      </c>
      <c r="I1557" s="25">
        <v>329.56</v>
      </c>
      <c r="J1557" s="25">
        <v>568.4</v>
      </c>
      <c r="K1557" s="25">
        <v>1267.22</v>
      </c>
    </row>
    <row r="1558" spans="1:11" ht="15" customHeight="1" x14ac:dyDescent="0.3">
      <c r="A1558" s="25">
        <v>1557</v>
      </c>
      <c r="B1558" s="25">
        <v>2171</v>
      </c>
      <c r="C1558" s="31">
        <v>42539.350266203699</v>
      </c>
      <c r="D1558" s="25">
        <v>289</v>
      </c>
      <c r="E1558" s="25">
        <v>26</v>
      </c>
      <c r="F1558" s="25">
        <v>0</v>
      </c>
      <c r="G1558" s="25">
        <v>315</v>
      </c>
      <c r="H1558" s="25">
        <v>1442.11</v>
      </c>
      <c r="I1558" s="25">
        <v>194.74</v>
      </c>
      <c r="J1558" s="25">
        <v>0</v>
      </c>
      <c r="K1558" s="25">
        <v>1636.85</v>
      </c>
    </row>
    <row r="1559" spans="1:11" ht="15" customHeight="1" x14ac:dyDescent="0.3">
      <c r="A1559" s="25">
        <v>1558</v>
      </c>
      <c r="B1559" s="25">
        <v>2171</v>
      </c>
      <c r="C1559" s="31">
        <v>42569.274780092601</v>
      </c>
      <c r="D1559" s="25">
        <v>285</v>
      </c>
      <c r="E1559" s="25">
        <v>24</v>
      </c>
      <c r="F1559" s="25">
        <v>13</v>
      </c>
      <c r="G1559" s="25">
        <v>322</v>
      </c>
      <c r="H1559" s="25">
        <v>1422.15</v>
      </c>
      <c r="I1559" s="25">
        <v>179.76</v>
      </c>
      <c r="J1559" s="25">
        <v>105.56</v>
      </c>
      <c r="K1559" s="25">
        <v>1707.47</v>
      </c>
    </row>
    <row r="1560" spans="1:11" ht="15" customHeight="1" x14ac:dyDescent="0.3">
      <c r="A1560" s="25">
        <v>1559</v>
      </c>
      <c r="B1560" s="25">
        <v>2171</v>
      </c>
      <c r="C1560" s="31">
        <v>42599.066990740699</v>
      </c>
      <c r="D1560" s="25">
        <v>294</v>
      </c>
      <c r="E1560" s="25">
        <v>22</v>
      </c>
      <c r="F1560" s="25">
        <v>3</v>
      </c>
      <c r="G1560" s="25">
        <v>319</v>
      </c>
      <c r="H1560" s="25">
        <v>1467.06</v>
      </c>
      <c r="I1560" s="25">
        <v>164.78</v>
      </c>
      <c r="J1560" s="25">
        <v>24.36</v>
      </c>
      <c r="K1560" s="25">
        <v>1656.2</v>
      </c>
    </row>
    <row r="1561" spans="1:11" ht="15" customHeight="1" x14ac:dyDescent="0.3">
      <c r="A1561" s="25">
        <v>1560</v>
      </c>
      <c r="B1561" s="25">
        <v>2171</v>
      </c>
      <c r="C1561" s="31">
        <v>42628.2871759259</v>
      </c>
      <c r="D1561" s="25">
        <v>294</v>
      </c>
      <c r="E1561" s="25">
        <v>40</v>
      </c>
      <c r="F1561" s="25">
        <v>14</v>
      </c>
      <c r="G1561" s="25">
        <v>348</v>
      </c>
      <c r="H1561" s="25">
        <v>1467.06</v>
      </c>
      <c r="I1561" s="25">
        <v>299.60000000000002</v>
      </c>
      <c r="J1561" s="25">
        <v>113.68</v>
      </c>
      <c r="K1561" s="25">
        <v>1880.34</v>
      </c>
    </row>
    <row r="1562" spans="1:11" ht="15" customHeight="1" x14ac:dyDescent="0.3">
      <c r="A1562" s="25">
        <v>1561</v>
      </c>
      <c r="B1562" s="25">
        <v>2171</v>
      </c>
      <c r="C1562" s="31">
        <v>42657.183738425898</v>
      </c>
      <c r="D1562" s="25">
        <v>309</v>
      </c>
      <c r="E1562" s="25">
        <v>36</v>
      </c>
      <c r="F1562" s="25">
        <v>14</v>
      </c>
      <c r="G1562" s="25">
        <v>359</v>
      </c>
      <c r="H1562" s="25">
        <v>1541.91</v>
      </c>
      <c r="I1562" s="25">
        <v>269.64</v>
      </c>
      <c r="J1562" s="25">
        <v>113.68</v>
      </c>
      <c r="K1562" s="25">
        <v>1925.23</v>
      </c>
    </row>
    <row r="1563" spans="1:11" ht="15" customHeight="1" x14ac:dyDescent="0.3">
      <c r="A1563" s="25">
        <v>1562</v>
      </c>
      <c r="B1563" s="25">
        <v>2171</v>
      </c>
      <c r="C1563" s="31">
        <v>42686.497719907398</v>
      </c>
      <c r="D1563" s="25">
        <v>327</v>
      </c>
      <c r="E1563" s="25">
        <v>62</v>
      </c>
      <c r="F1563" s="25">
        <v>46</v>
      </c>
      <c r="G1563" s="25">
        <v>435</v>
      </c>
      <c r="H1563" s="25">
        <v>1631.73</v>
      </c>
      <c r="I1563" s="25">
        <v>464.38</v>
      </c>
      <c r="J1563" s="25">
        <v>373.52</v>
      </c>
      <c r="K1563" s="25">
        <v>2469.63</v>
      </c>
    </row>
    <row r="1564" spans="1:11" ht="15" customHeight="1" x14ac:dyDescent="0.3">
      <c r="A1564" s="25">
        <v>1563</v>
      </c>
      <c r="B1564" s="25">
        <v>2181</v>
      </c>
      <c r="C1564" s="31">
        <v>41632.858425925901</v>
      </c>
      <c r="D1564" s="25">
        <v>278</v>
      </c>
      <c r="E1564" s="25">
        <v>14</v>
      </c>
      <c r="F1564" s="25">
        <v>46</v>
      </c>
      <c r="G1564" s="25">
        <v>338</v>
      </c>
      <c r="H1564" s="25">
        <v>1387.22</v>
      </c>
      <c r="I1564" s="25">
        <v>104.86</v>
      </c>
      <c r="J1564" s="25">
        <v>373.52</v>
      </c>
      <c r="K1564" s="25">
        <v>1865.6</v>
      </c>
    </row>
    <row r="1565" spans="1:11" ht="15" customHeight="1" x14ac:dyDescent="0.3">
      <c r="A1565" s="25">
        <v>1564</v>
      </c>
      <c r="B1565" s="25">
        <v>2181</v>
      </c>
      <c r="C1565" s="31">
        <v>41661.925300925897</v>
      </c>
      <c r="D1565" s="25">
        <v>249</v>
      </c>
      <c r="E1565" s="25">
        <v>0</v>
      </c>
      <c r="F1565" s="25">
        <v>53</v>
      </c>
      <c r="G1565" s="25">
        <v>302</v>
      </c>
      <c r="H1565" s="25">
        <v>1242.51</v>
      </c>
      <c r="I1565" s="25">
        <v>0</v>
      </c>
      <c r="J1565" s="25">
        <v>430.36</v>
      </c>
      <c r="K1565" s="25">
        <v>1672.87</v>
      </c>
    </row>
    <row r="1566" spans="1:11" ht="15" customHeight="1" x14ac:dyDescent="0.3">
      <c r="A1566" s="25">
        <v>1565</v>
      </c>
      <c r="B1566" s="25">
        <v>2181</v>
      </c>
      <c r="C1566" s="31">
        <v>41691.257708333302</v>
      </c>
      <c r="D1566" s="25">
        <v>283</v>
      </c>
      <c r="E1566" s="25">
        <v>6</v>
      </c>
      <c r="F1566" s="25">
        <v>37</v>
      </c>
      <c r="G1566" s="25">
        <v>326</v>
      </c>
      <c r="H1566" s="25">
        <v>1412.17</v>
      </c>
      <c r="I1566" s="25">
        <v>44.94</v>
      </c>
      <c r="J1566" s="25">
        <v>300.44</v>
      </c>
      <c r="K1566" s="25">
        <v>1757.55</v>
      </c>
    </row>
    <row r="1567" spans="1:11" ht="15" customHeight="1" x14ac:dyDescent="0.3">
      <c r="A1567" s="25">
        <v>1566</v>
      </c>
      <c r="B1567" s="25">
        <v>2181</v>
      </c>
      <c r="C1567" s="31">
        <v>41720.4235416667</v>
      </c>
      <c r="D1567" s="25">
        <v>301</v>
      </c>
      <c r="E1567" s="25">
        <v>23</v>
      </c>
      <c r="F1567" s="25">
        <v>12</v>
      </c>
      <c r="G1567" s="25">
        <v>336</v>
      </c>
      <c r="H1567" s="25">
        <v>1501.99</v>
      </c>
      <c r="I1567" s="25">
        <v>172.27</v>
      </c>
      <c r="J1567" s="25">
        <v>97.44</v>
      </c>
      <c r="K1567" s="25">
        <v>1771.7</v>
      </c>
    </row>
    <row r="1568" spans="1:11" ht="15" customHeight="1" x14ac:dyDescent="0.3">
      <c r="A1568" s="25">
        <v>1567</v>
      </c>
      <c r="B1568" s="25">
        <v>2181</v>
      </c>
      <c r="C1568" s="31">
        <v>41750.126550925903</v>
      </c>
      <c r="D1568" s="25">
        <v>304</v>
      </c>
      <c r="E1568" s="25">
        <v>29</v>
      </c>
      <c r="F1568" s="25">
        <v>40</v>
      </c>
      <c r="G1568" s="25">
        <v>373</v>
      </c>
      <c r="H1568" s="25">
        <v>1516.96</v>
      </c>
      <c r="I1568" s="25">
        <v>217.21</v>
      </c>
      <c r="J1568" s="25">
        <v>324.8</v>
      </c>
      <c r="K1568" s="25">
        <v>2058.9699999999998</v>
      </c>
    </row>
    <row r="1569" spans="1:11" ht="15" customHeight="1" x14ac:dyDescent="0.3">
      <c r="A1569" s="25">
        <v>1568</v>
      </c>
      <c r="B1569" s="25">
        <v>2181</v>
      </c>
      <c r="C1569" s="31">
        <v>41779.489351851902</v>
      </c>
      <c r="D1569" s="25">
        <v>295</v>
      </c>
      <c r="E1569" s="25">
        <v>24</v>
      </c>
      <c r="F1569" s="25">
        <v>18</v>
      </c>
      <c r="G1569" s="25">
        <v>337</v>
      </c>
      <c r="H1569" s="25">
        <v>1472.05</v>
      </c>
      <c r="I1569" s="25">
        <v>179.76</v>
      </c>
      <c r="J1569" s="25">
        <v>146.16</v>
      </c>
      <c r="K1569" s="25">
        <v>1797.97</v>
      </c>
    </row>
    <row r="1570" spans="1:11" ht="15" customHeight="1" x14ac:dyDescent="0.3">
      <c r="A1570" s="25">
        <v>1569</v>
      </c>
      <c r="B1570" s="25">
        <v>2181</v>
      </c>
      <c r="C1570" s="31">
        <v>41809.198541666701</v>
      </c>
      <c r="D1570" s="25">
        <v>330</v>
      </c>
      <c r="E1570" s="25">
        <v>22</v>
      </c>
      <c r="F1570" s="25">
        <v>57</v>
      </c>
      <c r="G1570" s="25">
        <v>409</v>
      </c>
      <c r="H1570" s="25">
        <v>1646.7</v>
      </c>
      <c r="I1570" s="25">
        <v>164.78</v>
      </c>
      <c r="J1570" s="25">
        <v>462.84</v>
      </c>
      <c r="K1570" s="25">
        <v>2274.3200000000002</v>
      </c>
    </row>
    <row r="1571" spans="1:11" ht="15" customHeight="1" x14ac:dyDescent="0.3">
      <c r="A1571" s="25">
        <v>1570</v>
      </c>
      <c r="B1571" s="25">
        <v>2181</v>
      </c>
      <c r="C1571" s="31">
        <v>41838.3073842593</v>
      </c>
      <c r="D1571" s="25">
        <v>287</v>
      </c>
      <c r="E1571" s="25">
        <v>0</v>
      </c>
      <c r="F1571" s="25">
        <v>24</v>
      </c>
      <c r="G1571" s="25">
        <v>311</v>
      </c>
      <c r="H1571" s="25">
        <v>1432.13</v>
      </c>
      <c r="I1571" s="25">
        <v>0</v>
      </c>
      <c r="J1571" s="25">
        <v>194.88</v>
      </c>
      <c r="K1571" s="25">
        <v>1627.01</v>
      </c>
    </row>
    <row r="1572" spans="1:11" ht="15" customHeight="1" x14ac:dyDescent="0.3">
      <c r="A1572" s="25">
        <v>1571</v>
      </c>
      <c r="B1572" s="25">
        <v>2181</v>
      </c>
      <c r="C1572" s="31">
        <v>41868.8253819444</v>
      </c>
      <c r="D1572" s="25">
        <v>387</v>
      </c>
      <c r="E1572" s="25">
        <v>3</v>
      </c>
      <c r="F1572" s="25">
        <v>3</v>
      </c>
      <c r="G1572" s="25">
        <v>393</v>
      </c>
      <c r="H1572" s="25">
        <v>1931.13</v>
      </c>
      <c r="I1572" s="25">
        <v>22.47</v>
      </c>
      <c r="J1572" s="25">
        <v>24.36</v>
      </c>
      <c r="K1572" s="25">
        <v>1977.96</v>
      </c>
    </row>
    <row r="1573" spans="1:11" ht="15" customHeight="1" x14ac:dyDescent="0.3">
      <c r="A1573" s="25">
        <v>1572</v>
      </c>
      <c r="B1573" s="25">
        <v>2181</v>
      </c>
      <c r="C1573" s="31">
        <v>41898.898113425901</v>
      </c>
      <c r="D1573" s="25">
        <v>276</v>
      </c>
      <c r="E1573" s="25">
        <v>12</v>
      </c>
      <c r="F1573" s="25">
        <v>0</v>
      </c>
      <c r="G1573" s="25">
        <v>288</v>
      </c>
      <c r="H1573" s="25">
        <v>1377.24</v>
      </c>
      <c r="I1573" s="25">
        <v>89.88</v>
      </c>
      <c r="J1573" s="25">
        <v>0</v>
      </c>
      <c r="K1573" s="25">
        <v>1467.12</v>
      </c>
    </row>
    <row r="1574" spans="1:11" ht="15" customHeight="1" x14ac:dyDescent="0.3">
      <c r="A1574" s="25">
        <v>1573</v>
      </c>
      <c r="B1574" s="25">
        <v>2181</v>
      </c>
      <c r="C1574" s="31">
        <v>41928.288032407399</v>
      </c>
      <c r="D1574" s="25">
        <v>301</v>
      </c>
      <c r="E1574" s="25">
        <v>29</v>
      </c>
      <c r="F1574" s="25">
        <v>73</v>
      </c>
      <c r="G1574" s="25">
        <v>403</v>
      </c>
      <c r="H1574" s="25">
        <v>1501.99</v>
      </c>
      <c r="I1574" s="25">
        <v>217.21</v>
      </c>
      <c r="J1574" s="25">
        <v>592.76</v>
      </c>
      <c r="K1574" s="25">
        <v>2311.96</v>
      </c>
    </row>
    <row r="1575" spans="1:11" ht="15" customHeight="1" x14ac:dyDescent="0.3">
      <c r="A1575" s="25">
        <v>1574</v>
      </c>
      <c r="B1575" s="25">
        <v>2181</v>
      </c>
      <c r="C1575" s="31">
        <v>41958.957280092603</v>
      </c>
      <c r="D1575" s="25">
        <v>292</v>
      </c>
      <c r="E1575" s="25">
        <v>32</v>
      </c>
      <c r="F1575" s="25">
        <v>56</v>
      </c>
      <c r="G1575" s="25">
        <v>380</v>
      </c>
      <c r="H1575" s="25">
        <v>1457.08</v>
      </c>
      <c r="I1575" s="25">
        <v>239.68</v>
      </c>
      <c r="J1575" s="25">
        <v>454.72</v>
      </c>
      <c r="K1575" s="25">
        <v>2151.48</v>
      </c>
    </row>
    <row r="1576" spans="1:11" ht="15" customHeight="1" x14ac:dyDescent="0.3">
      <c r="A1576" s="25">
        <v>1575</v>
      </c>
      <c r="B1576" s="25">
        <v>2181</v>
      </c>
      <c r="C1576" s="31">
        <v>41988.430567129602</v>
      </c>
      <c r="D1576" s="25">
        <v>306</v>
      </c>
      <c r="E1576" s="25">
        <v>0</v>
      </c>
      <c r="F1576" s="25">
        <v>61</v>
      </c>
      <c r="G1576" s="25">
        <v>367</v>
      </c>
      <c r="H1576" s="25">
        <v>1526.94</v>
      </c>
      <c r="I1576" s="25">
        <v>0</v>
      </c>
      <c r="J1576" s="25">
        <v>495.32</v>
      </c>
      <c r="K1576" s="25">
        <v>2022.26</v>
      </c>
    </row>
    <row r="1577" spans="1:11" ht="15" customHeight="1" x14ac:dyDescent="0.3">
      <c r="A1577" s="25">
        <v>1576</v>
      </c>
      <c r="B1577" s="25">
        <v>2181</v>
      </c>
      <c r="C1577" s="31">
        <v>42018.194178240701</v>
      </c>
      <c r="D1577" s="25">
        <v>296</v>
      </c>
      <c r="E1577" s="25">
        <v>66</v>
      </c>
      <c r="F1577" s="25">
        <v>0</v>
      </c>
      <c r="G1577" s="25">
        <v>362</v>
      </c>
      <c r="H1577" s="25">
        <v>1477.04</v>
      </c>
      <c r="I1577" s="25">
        <v>494.34</v>
      </c>
      <c r="J1577" s="25">
        <v>0</v>
      </c>
      <c r="K1577" s="25">
        <v>1971.38</v>
      </c>
    </row>
    <row r="1578" spans="1:11" ht="15" customHeight="1" x14ac:dyDescent="0.3">
      <c r="A1578" s="25">
        <v>1577</v>
      </c>
      <c r="B1578" s="25">
        <v>2181</v>
      </c>
      <c r="C1578" s="31">
        <v>42047.536076388897</v>
      </c>
      <c r="D1578" s="25">
        <v>330</v>
      </c>
      <c r="E1578" s="25">
        <v>38</v>
      </c>
      <c r="F1578" s="25">
        <v>23</v>
      </c>
      <c r="G1578" s="25">
        <v>391</v>
      </c>
      <c r="H1578" s="25">
        <v>1646.7</v>
      </c>
      <c r="I1578" s="25">
        <v>284.62</v>
      </c>
      <c r="J1578" s="25">
        <v>186.76</v>
      </c>
      <c r="K1578" s="25">
        <v>2118.08</v>
      </c>
    </row>
    <row r="1579" spans="1:11" ht="15" customHeight="1" x14ac:dyDescent="0.3">
      <c r="A1579" s="25">
        <v>1578</v>
      </c>
      <c r="B1579" s="25">
        <v>2181</v>
      </c>
      <c r="C1579" s="31">
        <v>42076.987002314803</v>
      </c>
      <c r="D1579" s="25">
        <v>286</v>
      </c>
      <c r="E1579" s="25">
        <v>43</v>
      </c>
      <c r="F1579" s="25">
        <v>21</v>
      </c>
      <c r="G1579" s="25">
        <v>350</v>
      </c>
      <c r="H1579" s="25">
        <v>1427.14</v>
      </c>
      <c r="I1579" s="25">
        <v>322.07</v>
      </c>
      <c r="J1579" s="25">
        <v>170.52</v>
      </c>
      <c r="K1579" s="25">
        <v>1919.73</v>
      </c>
    </row>
    <row r="1580" spans="1:11" ht="15" customHeight="1" x14ac:dyDescent="0.3">
      <c r="A1580" s="25">
        <v>1579</v>
      </c>
      <c r="B1580" s="25">
        <v>2181</v>
      </c>
      <c r="C1580" s="31">
        <v>42105.080451388902</v>
      </c>
      <c r="D1580" s="25">
        <v>299</v>
      </c>
      <c r="E1580" s="25">
        <v>0</v>
      </c>
      <c r="F1580" s="25">
        <v>37</v>
      </c>
      <c r="G1580" s="25">
        <v>336</v>
      </c>
      <c r="H1580" s="25">
        <v>1492.01</v>
      </c>
      <c r="I1580" s="25">
        <v>0</v>
      </c>
      <c r="J1580" s="25">
        <v>300.44</v>
      </c>
      <c r="K1580" s="25">
        <v>1792.45</v>
      </c>
    </row>
    <row r="1581" spans="1:11" ht="15" customHeight="1" x14ac:dyDescent="0.3">
      <c r="A1581" s="25">
        <v>1580</v>
      </c>
      <c r="B1581" s="25">
        <v>2181</v>
      </c>
      <c r="C1581" s="31">
        <v>42135.470659722203</v>
      </c>
      <c r="D1581" s="25">
        <v>304</v>
      </c>
      <c r="E1581" s="25">
        <v>38</v>
      </c>
      <c r="F1581" s="25">
        <v>30</v>
      </c>
      <c r="G1581" s="25">
        <v>372</v>
      </c>
      <c r="H1581" s="25">
        <v>1516.96</v>
      </c>
      <c r="I1581" s="25">
        <v>284.62</v>
      </c>
      <c r="J1581" s="25">
        <v>243.6</v>
      </c>
      <c r="K1581" s="25">
        <v>2045.18</v>
      </c>
    </row>
    <row r="1582" spans="1:11" ht="15" customHeight="1" x14ac:dyDescent="0.3">
      <c r="A1582" s="25">
        <v>1581</v>
      </c>
      <c r="B1582" s="25">
        <v>2181</v>
      </c>
      <c r="C1582" s="31">
        <v>42165.750960648198</v>
      </c>
      <c r="D1582" s="25">
        <v>320</v>
      </c>
      <c r="E1582" s="25">
        <v>37</v>
      </c>
      <c r="F1582" s="25">
        <v>136</v>
      </c>
      <c r="G1582" s="25">
        <v>493</v>
      </c>
      <c r="H1582" s="25">
        <v>1596.8</v>
      </c>
      <c r="I1582" s="25">
        <v>277.13</v>
      </c>
      <c r="J1582" s="25">
        <v>1104.32</v>
      </c>
      <c r="K1582" s="25">
        <v>2978.25</v>
      </c>
    </row>
    <row r="1583" spans="1:11" ht="15" customHeight="1" x14ac:dyDescent="0.3">
      <c r="A1583" s="25">
        <v>1582</v>
      </c>
      <c r="B1583" s="25">
        <v>2181</v>
      </c>
      <c r="C1583" s="31">
        <v>42195.473460648202</v>
      </c>
      <c r="D1583" s="25">
        <v>281</v>
      </c>
      <c r="E1583" s="25">
        <v>15</v>
      </c>
      <c r="F1583" s="25">
        <v>19</v>
      </c>
      <c r="G1583" s="25">
        <v>315</v>
      </c>
      <c r="H1583" s="25">
        <v>1402.19</v>
      </c>
      <c r="I1583" s="25">
        <v>112.35</v>
      </c>
      <c r="J1583" s="25">
        <v>154.28</v>
      </c>
      <c r="K1583" s="25">
        <v>1668.82</v>
      </c>
    </row>
    <row r="1584" spans="1:11" ht="15" customHeight="1" x14ac:dyDescent="0.3">
      <c r="A1584" s="25">
        <v>1583</v>
      </c>
      <c r="B1584" s="25">
        <v>2181</v>
      </c>
      <c r="C1584" s="31">
        <v>42225.338865740698</v>
      </c>
      <c r="D1584" s="25">
        <v>292</v>
      </c>
      <c r="E1584" s="25">
        <v>30</v>
      </c>
      <c r="F1584" s="25">
        <v>18</v>
      </c>
      <c r="G1584" s="25">
        <v>340</v>
      </c>
      <c r="H1584" s="25">
        <v>1457.08</v>
      </c>
      <c r="I1584" s="25">
        <v>224.7</v>
      </c>
      <c r="J1584" s="25">
        <v>146.16</v>
      </c>
      <c r="K1584" s="25">
        <v>1827.94</v>
      </c>
    </row>
    <row r="1585" spans="1:11" ht="15" customHeight="1" x14ac:dyDescent="0.3">
      <c r="A1585" s="25">
        <v>1584</v>
      </c>
      <c r="B1585" s="25">
        <v>2181</v>
      </c>
      <c r="C1585" s="31">
        <v>42255.897384259297</v>
      </c>
      <c r="D1585" s="25">
        <v>289</v>
      </c>
      <c r="E1585" s="25">
        <v>5</v>
      </c>
      <c r="F1585" s="25">
        <v>664</v>
      </c>
      <c r="G1585" s="25">
        <v>958</v>
      </c>
      <c r="H1585" s="25">
        <v>1442.11</v>
      </c>
      <c r="I1585" s="25">
        <v>37.450000000000003</v>
      </c>
      <c r="J1585" s="25">
        <v>5391.68</v>
      </c>
      <c r="K1585" s="25">
        <v>6871.24</v>
      </c>
    </row>
    <row r="1586" spans="1:11" ht="15" customHeight="1" x14ac:dyDescent="0.3">
      <c r="A1586" s="25">
        <v>1585</v>
      </c>
      <c r="B1586" s="25">
        <v>2181</v>
      </c>
      <c r="C1586" s="31">
        <v>42284.592291666697</v>
      </c>
      <c r="D1586" s="25">
        <v>316</v>
      </c>
      <c r="E1586" s="25">
        <v>30</v>
      </c>
      <c r="F1586" s="25">
        <v>21</v>
      </c>
      <c r="G1586" s="25">
        <v>367</v>
      </c>
      <c r="H1586" s="25">
        <v>1576.84</v>
      </c>
      <c r="I1586" s="25">
        <v>224.7</v>
      </c>
      <c r="J1586" s="25">
        <v>170.52</v>
      </c>
      <c r="K1586" s="25">
        <v>1972.06</v>
      </c>
    </row>
    <row r="1587" spans="1:11" ht="15" customHeight="1" x14ac:dyDescent="0.3">
      <c r="A1587" s="25">
        <v>1586</v>
      </c>
      <c r="B1587" s="25">
        <v>2181</v>
      </c>
      <c r="C1587" s="31">
        <v>42313.688773148198</v>
      </c>
      <c r="D1587" s="25">
        <v>301</v>
      </c>
      <c r="E1587" s="25">
        <v>1</v>
      </c>
      <c r="F1587" s="25">
        <v>19</v>
      </c>
      <c r="G1587" s="25">
        <v>321</v>
      </c>
      <c r="H1587" s="25">
        <v>1501.99</v>
      </c>
      <c r="I1587" s="25">
        <v>7.49</v>
      </c>
      <c r="J1587" s="25">
        <v>154.28</v>
      </c>
      <c r="K1587" s="25">
        <v>1663.76</v>
      </c>
    </row>
    <row r="1588" spans="1:11" ht="15" customHeight="1" x14ac:dyDescent="0.3">
      <c r="A1588" s="25">
        <v>1587</v>
      </c>
      <c r="B1588" s="25">
        <v>2181</v>
      </c>
      <c r="C1588" s="31">
        <v>42343.205925925897</v>
      </c>
      <c r="D1588" s="25">
        <v>325</v>
      </c>
      <c r="E1588" s="25">
        <v>36</v>
      </c>
      <c r="F1588" s="25">
        <v>37</v>
      </c>
      <c r="G1588" s="25">
        <v>398</v>
      </c>
      <c r="H1588" s="25">
        <v>1621.75</v>
      </c>
      <c r="I1588" s="25">
        <v>269.64</v>
      </c>
      <c r="J1588" s="25">
        <v>300.44</v>
      </c>
      <c r="K1588" s="25">
        <v>2191.83</v>
      </c>
    </row>
    <row r="1589" spans="1:11" ht="15" customHeight="1" x14ac:dyDescent="0.3">
      <c r="A1589" s="25">
        <v>1588</v>
      </c>
      <c r="B1589" s="25">
        <v>2181</v>
      </c>
      <c r="C1589" s="31">
        <v>42373.829166666699</v>
      </c>
      <c r="D1589" s="25">
        <v>296</v>
      </c>
      <c r="E1589" s="25">
        <v>34</v>
      </c>
      <c r="F1589" s="25">
        <v>0</v>
      </c>
      <c r="G1589" s="25">
        <v>330</v>
      </c>
      <c r="H1589" s="25">
        <v>1477.04</v>
      </c>
      <c r="I1589" s="25">
        <v>254.66</v>
      </c>
      <c r="J1589" s="25">
        <v>0</v>
      </c>
      <c r="K1589" s="25">
        <v>1731.7</v>
      </c>
    </row>
    <row r="1590" spans="1:11" ht="15" customHeight="1" x14ac:dyDescent="0.3">
      <c r="A1590" s="25">
        <v>1589</v>
      </c>
      <c r="B1590" s="25">
        <v>2181</v>
      </c>
      <c r="C1590" s="31">
        <v>42402.2996180556</v>
      </c>
      <c r="D1590" s="25">
        <v>603</v>
      </c>
      <c r="E1590" s="25">
        <v>5</v>
      </c>
      <c r="F1590" s="25">
        <v>0</v>
      </c>
      <c r="G1590" s="25">
        <v>608</v>
      </c>
      <c r="H1590" s="25">
        <v>3008.97</v>
      </c>
      <c r="I1590" s="25">
        <v>37.450000000000003</v>
      </c>
      <c r="J1590" s="25">
        <v>0</v>
      </c>
      <c r="K1590" s="25">
        <v>3046.42</v>
      </c>
    </row>
    <row r="1591" spans="1:11" ht="15" customHeight="1" x14ac:dyDescent="0.3">
      <c r="A1591" s="25">
        <v>1590</v>
      </c>
      <c r="B1591" s="25">
        <v>2181</v>
      </c>
      <c r="C1591" s="31">
        <v>42431.651006944398</v>
      </c>
      <c r="D1591" s="25">
        <v>282</v>
      </c>
      <c r="E1591" s="25">
        <v>76</v>
      </c>
      <c r="F1591" s="25">
        <v>11</v>
      </c>
      <c r="G1591" s="25">
        <v>369</v>
      </c>
      <c r="H1591" s="25">
        <v>1407.18</v>
      </c>
      <c r="I1591" s="25">
        <v>569.24</v>
      </c>
      <c r="J1591" s="25">
        <v>89.32</v>
      </c>
      <c r="K1591" s="25">
        <v>2065.7399999999998</v>
      </c>
    </row>
    <row r="1592" spans="1:11" ht="15" customHeight="1" x14ac:dyDescent="0.3">
      <c r="A1592" s="25">
        <v>1591</v>
      </c>
      <c r="B1592" s="25">
        <v>2181</v>
      </c>
      <c r="C1592" s="31">
        <v>42461.257395833301</v>
      </c>
      <c r="D1592" s="25">
        <v>298</v>
      </c>
      <c r="E1592" s="25">
        <v>194</v>
      </c>
      <c r="F1592" s="25">
        <v>0</v>
      </c>
      <c r="G1592" s="25">
        <v>492</v>
      </c>
      <c r="H1592" s="25">
        <v>1487.02</v>
      </c>
      <c r="I1592" s="25">
        <v>1453.06</v>
      </c>
      <c r="J1592" s="25">
        <v>0</v>
      </c>
      <c r="K1592" s="25">
        <v>2940.08</v>
      </c>
    </row>
    <row r="1593" spans="1:11" ht="15" customHeight="1" x14ac:dyDescent="0.3">
      <c r="A1593" s="25">
        <v>1592</v>
      </c>
      <c r="B1593" s="25">
        <v>2181</v>
      </c>
      <c r="C1593" s="31">
        <v>42491.428761574098</v>
      </c>
      <c r="D1593" s="25">
        <v>305</v>
      </c>
      <c r="E1593" s="25">
        <v>23</v>
      </c>
      <c r="F1593" s="25">
        <v>2</v>
      </c>
      <c r="G1593" s="25">
        <v>330</v>
      </c>
      <c r="H1593" s="25">
        <v>1521.95</v>
      </c>
      <c r="I1593" s="25">
        <v>172.27</v>
      </c>
      <c r="J1593" s="25">
        <v>16.239999999999998</v>
      </c>
      <c r="K1593" s="25">
        <v>1710.46</v>
      </c>
    </row>
    <row r="1594" spans="1:11" ht="15" customHeight="1" x14ac:dyDescent="0.3">
      <c r="A1594" s="25">
        <v>1593</v>
      </c>
      <c r="B1594" s="25">
        <v>2181</v>
      </c>
      <c r="C1594" s="31">
        <v>42520.014224537001</v>
      </c>
      <c r="D1594" s="25">
        <v>0</v>
      </c>
      <c r="E1594" s="25">
        <v>18</v>
      </c>
      <c r="F1594" s="25">
        <v>3</v>
      </c>
      <c r="G1594" s="25">
        <v>21</v>
      </c>
      <c r="H1594" s="25">
        <v>0</v>
      </c>
      <c r="I1594" s="25">
        <v>134.82</v>
      </c>
      <c r="J1594" s="25">
        <v>24.36</v>
      </c>
      <c r="K1594" s="25">
        <v>159.18</v>
      </c>
    </row>
    <row r="1595" spans="1:11" ht="15" customHeight="1" x14ac:dyDescent="0.3">
      <c r="A1595" s="25">
        <v>1594</v>
      </c>
      <c r="B1595" s="25">
        <v>2181</v>
      </c>
      <c r="C1595" s="31">
        <v>42550.687824074099</v>
      </c>
      <c r="D1595" s="25">
        <v>394</v>
      </c>
      <c r="E1595" s="25">
        <v>28</v>
      </c>
      <c r="F1595" s="25">
        <v>62</v>
      </c>
      <c r="G1595" s="25">
        <v>484</v>
      </c>
      <c r="H1595" s="25">
        <v>1966.06</v>
      </c>
      <c r="I1595" s="25">
        <v>209.72</v>
      </c>
      <c r="J1595" s="25">
        <v>503.44</v>
      </c>
      <c r="K1595" s="25">
        <v>2679.22</v>
      </c>
    </row>
    <row r="1596" spans="1:11" ht="15" customHeight="1" x14ac:dyDescent="0.3">
      <c r="A1596" s="25">
        <v>1595</v>
      </c>
      <c r="B1596" s="25">
        <v>2181</v>
      </c>
      <c r="C1596" s="31">
        <v>42580.123680555596</v>
      </c>
      <c r="D1596" s="25">
        <v>302</v>
      </c>
      <c r="E1596" s="25">
        <v>48</v>
      </c>
      <c r="F1596" s="25">
        <v>24</v>
      </c>
      <c r="G1596" s="25">
        <v>374</v>
      </c>
      <c r="H1596" s="25">
        <v>1506.98</v>
      </c>
      <c r="I1596" s="25">
        <v>359.52</v>
      </c>
      <c r="J1596" s="25">
        <v>194.88</v>
      </c>
      <c r="K1596" s="25">
        <v>2061.38</v>
      </c>
    </row>
    <row r="1597" spans="1:11" ht="15" customHeight="1" x14ac:dyDescent="0.3">
      <c r="A1597" s="25">
        <v>1596</v>
      </c>
      <c r="B1597" s="25">
        <v>2181</v>
      </c>
      <c r="C1597" s="31">
        <v>42610.461724537003</v>
      </c>
      <c r="D1597" s="25">
        <v>307</v>
      </c>
      <c r="E1597" s="25">
        <v>78</v>
      </c>
      <c r="F1597" s="25">
        <v>22</v>
      </c>
      <c r="G1597" s="25">
        <v>407</v>
      </c>
      <c r="H1597" s="25">
        <v>1531.93</v>
      </c>
      <c r="I1597" s="25">
        <v>584.22</v>
      </c>
      <c r="J1597" s="25">
        <v>178.64</v>
      </c>
      <c r="K1597" s="25">
        <v>2294.79</v>
      </c>
    </row>
    <row r="1598" spans="1:11" ht="15" customHeight="1" x14ac:dyDescent="0.3">
      <c r="A1598" s="25">
        <v>1597</v>
      </c>
      <c r="B1598" s="25">
        <v>2181</v>
      </c>
      <c r="C1598" s="31">
        <v>42640.711782407401</v>
      </c>
      <c r="D1598" s="25">
        <v>254</v>
      </c>
      <c r="E1598" s="25">
        <v>35</v>
      </c>
      <c r="F1598" s="25">
        <v>27</v>
      </c>
      <c r="G1598" s="25">
        <v>316</v>
      </c>
      <c r="H1598" s="25">
        <v>1267.46</v>
      </c>
      <c r="I1598" s="25">
        <v>262.14999999999998</v>
      </c>
      <c r="J1598" s="25">
        <v>219.24</v>
      </c>
      <c r="K1598" s="25">
        <v>1748.85</v>
      </c>
    </row>
    <row r="1599" spans="1:11" ht="15" customHeight="1" x14ac:dyDescent="0.3">
      <c r="A1599" s="25">
        <v>1598</v>
      </c>
      <c r="B1599" s="25">
        <v>2181</v>
      </c>
      <c r="C1599" s="31">
        <v>42670.152407407397</v>
      </c>
      <c r="D1599" s="25">
        <v>300</v>
      </c>
      <c r="E1599" s="25">
        <v>60</v>
      </c>
      <c r="F1599" s="25">
        <v>32</v>
      </c>
      <c r="G1599" s="25">
        <v>392</v>
      </c>
      <c r="H1599" s="25">
        <v>1497</v>
      </c>
      <c r="I1599" s="25">
        <v>449.4</v>
      </c>
      <c r="J1599" s="25">
        <v>259.83999999999997</v>
      </c>
      <c r="K1599" s="25">
        <v>2206.2399999999998</v>
      </c>
    </row>
    <row r="1600" spans="1:11" ht="15" customHeight="1" x14ac:dyDescent="0.3">
      <c r="A1600" s="25">
        <v>1599</v>
      </c>
      <c r="B1600" s="25">
        <v>2181</v>
      </c>
      <c r="C1600" s="31">
        <v>42699.312835648198</v>
      </c>
      <c r="D1600" s="25">
        <v>311</v>
      </c>
      <c r="E1600" s="25">
        <v>42</v>
      </c>
      <c r="F1600" s="25">
        <v>0</v>
      </c>
      <c r="G1600" s="25">
        <v>353</v>
      </c>
      <c r="H1600" s="25">
        <v>1551.89</v>
      </c>
      <c r="I1600" s="25">
        <v>314.58</v>
      </c>
      <c r="J1600" s="25">
        <v>0</v>
      </c>
      <c r="K1600" s="25">
        <v>1866.47</v>
      </c>
    </row>
    <row r="1601" spans="1:11" ht="15" customHeight="1" x14ac:dyDescent="0.3">
      <c r="A1601" s="25">
        <v>1600</v>
      </c>
      <c r="B1601" s="25">
        <v>2181</v>
      </c>
      <c r="C1601" s="31">
        <v>42729.707060185203</v>
      </c>
      <c r="D1601" s="25">
        <v>312</v>
      </c>
      <c r="E1601" s="25">
        <v>84</v>
      </c>
      <c r="F1601" s="25">
        <v>49</v>
      </c>
      <c r="G1601" s="25">
        <v>445</v>
      </c>
      <c r="H1601" s="25">
        <v>1556.88</v>
      </c>
      <c r="I1601" s="25">
        <v>629.16</v>
      </c>
      <c r="J1601" s="25">
        <v>397.88</v>
      </c>
      <c r="K1601" s="25">
        <v>2583.92</v>
      </c>
    </row>
    <row r="1602" spans="1:11" ht="15" customHeight="1" x14ac:dyDescent="0.3">
      <c r="A1602" s="25">
        <v>1601</v>
      </c>
      <c r="B1602" s="25">
        <v>2191</v>
      </c>
      <c r="C1602" s="31">
        <v>42388.8728819444</v>
      </c>
      <c r="D1602" s="25">
        <v>298</v>
      </c>
      <c r="E1602" s="25">
        <v>1</v>
      </c>
      <c r="F1602" s="25">
        <v>16</v>
      </c>
      <c r="G1602" s="25">
        <v>315</v>
      </c>
      <c r="H1602" s="25">
        <v>1487.02</v>
      </c>
      <c r="I1602" s="25">
        <v>7.49</v>
      </c>
      <c r="J1602" s="25">
        <v>129.91999999999999</v>
      </c>
      <c r="K1602" s="25">
        <v>1624.43</v>
      </c>
    </row>
    <row r="1603" spans="1:11" ht="15" customHeight="1" x14ac:dyDescent="0.3">
      <c r="A1603" s="25">
        <v>1602</v>
      </c>
      <c r="B1603" s="25">
        <v>2191</v>
      </c>
      <c r="C1603" s="31">
        <v>42418.394224536998</v>
      </c>
      <c r="D1603" s="25">
        <v>285</v>
      </c>
      <c r="E1603" s="25">
        <v>39</v>
      </c>
      <c r="F1603" s="25">
        <v>33</v>
      </c>
      <c r="G1603" s="25">
        <v>357</v>
      </c>
      <c r="H1603" s="25">
        <v>1422.15</v>
      </c>
      <c r="I1603" s="25">
        <v>292.11</v>
      </c>
      <c r="J1603" s="25">
        <v>267.95999999999998</v>
      </c>
      <c r="K1603" s="25">
        <v>1982.22</v>
      </c>
    </row>
    <row r="1604" spans="1:11" ht="15" customHeight="1" x14ac:dyDescent="0.3">
      <c r="A1604" s="25">
        <v>1603</v>
      </c>
      <c r="B1604" s="25">
        <v>2191</v>
      </c>
      <c r="C1604" s="31">
        <v>42447.487615740698</v>
      </c>
      <c r="D1604" s="25">
        <v>323</v>
      </c>
      <c r="E1604" s="25">
        <v>24</v>
      </c>
      <c r="F1604" s="25">
        <v>419</v>
      </c>
      <c r="G1604" s="25">
        <v>766</v>
      </c>
      <c r="H1604" s="25">
        <v>1611.77</v>
      </c>
      <c r="I1604" s="25">
        <v>179.76</v>
      </c>
      <c r="J1604" s="25">
        <v>3402.28</v>
      </c>
      <c r="K1604" s="25">
        <v>5193.8100000000004</v>
      </c>
    </row>
    <row r="1605" spans="1:11" ht="15" customHeight="1" x14ac:dyDescent="0.3">
      <c r="A1605" s="25">
        <v>1604</v>
      </c>
      <c r="B1605" s="25">
        <v>2191</v>
      </c>
      <c r="C1605" s="31">
        <v>42476.424328703702</v>
      </c>
      <c r="D1605" s="25">
        <v>363</v>
      </c>
      <c r="E1605" s="25">
        <v>19</v>
      </c>
      <c r="F1605" s="25">
        <v>81</v>
      </c>
      <c r="G1605" s="25">
        <v>463</v>
      </c>
      <c r="H1605" s="25">
        <v>1811.37</v>
      </c>
      <c r="I1605" s="25">
        <v>142.31</v>
      </c>
      <c r="J1605" s="25">
        <v>657.72</v>
      </c>
      <c r="K1605" s="25">
        <v>2611.4</v>
      </c>
    </row>
    <row r="1606" spans="1:11" ht="15" customHeight="1" x14ac:dyDescent="0.3">
      <c r="A1606" s="25">
        <v>1605</v>
      </c>
      <c r="B1606" s="25">
        <v>2191</v>
      </c>
      <c r="C1606" s="31">
        <v>42505.228645833296</v>
      </c>
      <c r="D1606" s="25">
        <v>309</v>
      </c>
      <c r="E1606" s="25">
        <v>40</v>
      </c>
      <c r="F1606" s="25">
        <v>24</v>
      </c>
      <c r="G1606" s="25">
        <v>373</v>
      </c>
      <c r="H1606" s="25">
        <v>1541.91</v>
      </c>
      <c r="I1606" s="25">
        <v>299.60000000000002</v>
      </c>
      <c r="J1606" s="25">
        <v>194.88</v>
      </c>
      <c r="K1606" s="25">
        <v>2036.39</v>
      </c>
    </row>
    <row r="1607" spans="1:11" ht="15" customHeight="1" x14ac:dyDescent="0.3">
      <c r="A1607" s="25">
        <v>1606</v>
      </c>
      <c r="B1607" s="25">
        <v>2191</v>
      </c>
      <c r="C1607" s="31">
        <v>42535.196053240703</v>
      </c>
      <c r="D1607" s="25">
        <v>280</v>
      </c>
      <c r="E1607" s="25">
        <v>30</v>
      </c>
      <c r="F1607" s="25">
        <v>10</v>
      </c>
      <c r="G1607" s="25">
        <v>320</v>
      </c>
      <c r="H1607" s="25">
        <v>1397.2</v>
      </c>
      <c r="I1607" s="25">
        <v>224.7</v>
      </c>
      <c r="J1607" s="25">
        <v>81.2</v>
      </c>
      <c r="K1607" s="25">
        <v>1703.1</v>
      </c>
    </row>
    <row r="1608" spans="1:11" ht="15" customHeight="1" x14ac:dyDescent="0.3">
      <c r="A1608" s="25">
        <v>1607</v>
      </c>
      <c r="B1608" s="25">
        <v>2191</v>
      </c>
      <c r="C1608" s="31">
        <v>42565.111574074101</v>
      </c>
      <c r="D1608" s="25">
        <v>286</v>
      </c>
      <c r="E1608" s="25">
        <v>67</v>
      </c>
      <c r="F1608" s="25">
        <v>22</v>
      </c>
      <c r="G1608" s="25">
        <v>375</v>
      </c>
      <c r="H1608" s="25">
        <v>1427.14</v>
      </c>
      <c r="I1608" s="25">
        <v>501.83</v>
      </c>
      <c r="J1608" s="25">
        <v>178.64</v>
      </c>
      <c r="K1608" s="25">
        <v>2107.61</v>
      </c>
    </row>
    <row r="1609" spans="1:11" ht="15" customHeight="1" x14ac:dyDescent="0.3">
      <c r="A1609" s="25">
        <v>1608</v>
      </c>
      <c r="B1609" s="25">
        <v>2191</v>
      </c>
      <c r="C1609" s="31">
        <v>42594.705625000002</v>
      </c>
      <c r="D1609" s="25">
        <v>295</v>
      </c>
      <c r="E1609" s="25">
        <v>38</v>
      </c>
      <c r="F1609" s="25">
        <v>20</v>
      </c>
      <c r="G1609" s="25">
        <v>353</v>
      </c>
      <c r="H1609" s="25">
        <v>1472.05</v>
      </c>
      <c r="I1609" s="25">
        <v>284.62</v>
      </c>
      <c r="J1609" s="25">
        <v>162.4</v>
      </c>
      <c r="K1609" s="25">
        <v>1919.07</v>
      </c>
    </row>
    <row r="1610" spans="1:11" ht="15" customHeight="1" x14ac:dyDescent="0.3">
      <c r="A1610" s="25">
        <v>1609</v>
      </c>
      <c r="B1610" s="25">
        <v>2191</v>
      </c>
      <c r="C1610" s="31">
        <v>42624.9347569444</v>
      </c>
      <c r="D1610" s="25">
        <v>303</v>
      </c>
      <c r="E1610" s="25">
        <v>15</v>
      </c>
      <c r="F1610" s="25">
        <v>14</v>
      </c>
      <c r="G1610" s="25">
        <v>332</v>
      </c>
      <c r="H1610" s="25">
        <v>1511.97</v>
      </c>
      <c r="I1610" s="25">
        <v>112.35</v>
      </c>
      <c r="J1610" s="25">
        <v>113.68</v>
      </c>
      <c r="K1610" s="25">
        <v>1738</v>
      </c>
    </row>
    <row r="1611" spans="1:11" ht="15" customHeight="1" x14ac:dyDescent="0.3">
      <c r="A1611" s="25">
        <v>1610</v>
      </c>
      <c r="B1611" s="25">
        <v>2191</v>
      </c>
      <c r="C1611" s="31">
        <v>42653.225682870398</v>
      </c>
      <c r="D1611" s="25">
        <v>290</v>
      </c>
      <c r="E1611" s="25">
        <v>34</v>
      </c>
      <c r="F1611" s="25">
        <v>23</v>
      </c>
      <c r="G1611" s="25">
        <v>347</v>
      </c>
      <c r="H1611" s="25">
        <v>1447.1</v>
      </c>
      <c r="I1611" s="25">
        <v>254.66</v>
      </c>
      <c r="J1611" s="25">
        <v>186.76</v>
      </c>
      <c r="K1611" s="25">
        <v>1888.52</v>
      </c>
    </row>
    <row r="1612" spans="1:11" ht="15" customHeight="1" x14ac:dyDescent="0.3">
      <c r="A1612" s="25">
        <v>1611</v>
      </c>
      <c r="B1612" s="25">
        <v>2191</v>
      </c>
      <c r="C1612" s="31">
        <v>42683.388460648202</v>
      </c>
      <c r="D1612" s="25">
        <v>301</v>
      </c>
      <c r="E1612" s="25">
        <v>45</v>
      </c>
      <c r="F1612" s="25">
        <v>0</v>
      </c>
      <c r="G1612" s="25">
        <v>346</v>
      </c>
      <c r="H1612" s="25">
        <v>1501.99</v>
      </c>
      <c r="I1612" s="25">
        <v>337.05</v>
      </c>
      <c r="J1612" s="25">
        <v>0</v>
      </c>
      <c r="K1612" s="25">
        <v>1839.04</v>
      </c>
    </row>
    <row r="1613" spans="1:11" ht="15" customHeight="1" x14ac:dyDescent="0.3">
      <c r="A1613" s="25">
        <v>1612</v>
      </c>
      <c r="B1613" s="25">
        <v>2191</v>
      </c>
      <c r="C1613" s="31">
        <v>42713.601979166699</v>
      </c>
      <c r="D1613" s="25">
        <v>282</v>
      </c>
      <c r="E1613" s="25">
        <v>8</v>
      </c>
      <c r="F1613" s="25">
        <v>33</v>
      </c>
      <c r="G1613" s="25">
        <v>323</v>
      </c>
      <c r="H1613" s="25">
        <v>1407.18</v>
      </c>
      <c r="I1613" s="25">
        <v>59.92</v>
      </c>
      <c r="J1613" s="25">
        <v>267.95999999999998</v>
      </c>
      <c r="K1613" s="25">
        <v>1735.06</v>
      </c>
    </row>
    <row r="1614" spans="1:11" ht="15" customHeight="1" x14ac:dyDescent="0.3">
      <c r="A1614" s="25">
        <v>1613</v>
      </c>
      <c r="B1614" s="25">
        <v>2201</v>
      </c>
      <c r="C1614" s="31">
        <v>42642.8670486111</v>
      </c>
      <c r="D1614" s="25">
        <v>491</v>
      </c>
      <c r="E1614" s="25">
        <v>5</v>
      </c>
      <c r="F1614" s="25">
        <v>45</v>
      </c>
      <c r="G1614" s="25">
        <v>541</v>
      </c>
      <c r="H1614" s="25">
        <v>2450.09</v>
      </c>
      <c r="I1614" s="25">
        <v>37.450000000000003</v>
      </c>
      <c r="J1614" s="25">
        <v>365.4</v>
      </c>
      <c r="K1614" s="25">
        <v>2852.94</v>
      </c>
    </row>
    <row r="1615" spans="1:11" ht="15" customHeight="1" x14ac:dyDescent="0.3">
      <c r="A1615" s="25">
        <v>1614</v>
      </c>
      <c r="B1615" s="25">
        <v>2201</v>
      </c>
      <c r="C1615" s="31">
        <v>42671.576412037</v>
      </c>
      <c r="D1615" s="25">
        <v>505</v>
      </c>
      <c r="E1615" s="25">
        <v>8</v>
      </c>
      <c r="F1615" s="25">
        <v>0</v>
      </c>
      <c r="G1615" s="25">
        <v>513</v>
      </c>
      <c r="H1615" s="25">
        <v>2519.9499999999998</v>
      </c>
      <c r="I1615" s="25">
        <v>59.92</v>
      </c>
      <c r="J1615" s="25">
        <v>0</v>
      </c>
      <c r="K1615" s="25">
        <v>2579.87</v>
      </c>
    </row>
    <row r="1616" spans="1:11" ht="15" customHeight="1" x14ac:dyDescent="0.3">
      <c r="A1616" s="25">
        <v>1615</v>
      </c>
      <c r="B1616" s="25">
        <v>2201</v>
      </c>
      <c r="C1616" s="31">
        <v>42701.104594907403</v>
      </c>
      <c r="D1616" s="25">
        <v>495</v>
      </c>
      <c r="E1616" s="25">
        <v>2</v>
      </c>
      <c r="F1616" s="25">
        <v>13</v>
      </c>
      <c r="G1616" s="25">
        <v>510</v>
      </c>
      <c r="H1616" s="25">
        <v>2470.0500000000002</v>
      </c>
      <c r="I1616" s="25">
        <v>14.98</v>
      </c>
      <c r="J1616" s="25">
        <v>105.56</v>
      </c>
      <c r="K1616" s="25">
        <v>2590.59</v>
      </c>
    </row>
    <row r="1617" spans="1:11" ht="15" customHeight="1" x14ac:dyDescent="0.3">
      <c r="A1617" s="25">
        <v>1616</v>
      </c>
      <c r="B1617" s="25">
        <v>2201</v>
      </c>
      <c r="C1617" s="31">
        <v>42731.269664351901</v>
      </c>
      <c r="D1617" s="25">
        <v>507</v>
      </c>
      <c r="E1617" s="25">
        <v>8</v>
      </c>
      <c r="F1617" s="25">
        <v>8</v>
      </c>
      <c r="G1617" s="25">
        <v>523</v>
      </c>
      <c r="H1617" s="25">
        <v>2529.9299999999998</v>
      </c>
      <c r="I1617" s="25">
        <v>59.92</v>
      </c>
      <c r="J1617" s="25">
        <v>64.959999999999994</v>
      </c>
      <c r="K1617" s="25">
        <v>2654.81</v>
      </c>
    </row>
    <row r="1618" spans="1:11" ht="15" customHeight="1" x14ac:dyDescent="0.3">
      <c r="A1618" s="25">
        <v>1617</v>
      </c>
      <c r="B1618" s="25">
        <v>2211</v>
      </c>
      <c r="C1618" s="31">
        <v>42566.976493055598</v>
      </c>
      <c r="D1618" s="25">
        <v>118</v>
      </c>
      <c r="E1618" s="25">
        <v>80</v>
      </c>
      <c r="F1618" s="25">
        <v>0</v>
      </c>
      <c r="G1618" s="25">
        <v>198</v>
      </c>
      <c r="H1618" s="25">
        <v>588.82000000000005</v>
      </c>
      <c r="I1618" s="25">
        <v>599.20000000000005</v>
      </c>
      <c r="J1618" s="25">
        <v>0</v>
      </c>
      <c r="K1618" s="25">
        <v>1188.02</v>
      </c>
    </row>
    <row r="1619" spans="1:11" ht="15" customHeight="1" x14ac:dyDescent="0.3">
      <c r="A1619" s="25">
        <v>1618</v>
      </c>
      <c r="B1619" s="25">
        <v>2211</v>
      </c>
      <c r="C1619" s="31">
        <v>42626.6004398148</v>
      </c>
      <c r="D1619" s="25">
        <v>101</v>
      </c>
      <c r="E1619" s="25">
        <v>59</v>
      </c>
      <c r="F1619" s="25">
        <v>29</v>
      </c>
      <c r="G1619" s="25">
        <v>189</v>
      </c>
      <c r="H1619" s="25">
        <v>503.99</v>
      </c>
      <c r="I1619" s="25">
        <v>441.91</v>
      </c>
      <c r="J1619" s="25">
        <v>235.48</v>
      </c>
      <c r="K1619" s="25">
        <v>1181.3800000000001</v>
      </c>
    </row>
    <row r="1620" spans="1:11" ht="15" customHeight="1" x14ac:dyDescent="0.3">
      <c r="A1620" s="25">
        <v>1619</v>
      </c>
      <c r="B1620" s="25">
        <v>2211</v>
      </c>
      <c r="C1620" s="31">
        <v>42655.123148148101</v>
      </c>
      <c r="D1620" s="25">
        <v>26</v>
      </c>
      <c r="E1620" s="25">
        <v>809</v>
      </c>
      <c r="F1620" s="25">
        <v>30</v>
      </c>
      <c r="G1620" s="25">
        <v>865</v>
      </c>
      <c r="H1620" s="25">
        <v>129.74</v>
      </c>
      <c r="I1620" s="25">
        <v>6059.41</v>
      </c>
      <c r="J1620" s="25">
        <v>243.6</v>
      </c>
      <c r="K1620" s="25">
        <v>6432.75</v>
      </c>
    </row>
    <row r="1621" spans="1:11" ht="15" customHeight="1" x14ac:dyDescent="0.3">
      <c r="A1621" s="25">
        <v>1620</v>
      </c>
      <c r="B1621" s="25">
        <v>2211</v>
      </c>
      <c r="C1621" s="31">
        <v>42684.858819444496</v>
      </c>
      <c r="D1621" s="25">
        <v>24</v>
      </c>
      <c r="E1621" s="25">
        <v>39</v>
      </c>
      <c r="F1621" s="25">
        <v>28</v>
      </c>
      <c r="G1621" s="25">
        <v>91</v>
      </c>
      <c r="H1621" s="25">
        <v>119.76</v>
      </c>
      <c r="I1621" s="25">
        <v>292.11</v>
      </c>
      <c r="J1621" s="25">
        <v>227.36</v>
      </c>
      <c r="K1621" s="25">
        <v>639.23</v>
      </c>
    </row>
    <row r="1622" spans="1:11" ht="15" customHeight="1" x14ac:dyDescent="0.3">
      <c r="A1622" s="25">
        <v>1621</v>
      </c>
      <c r="B1622" s="25">
        <v>2211</v>
      </c>
      <c r="C1622" s="31">
        <v>42714.913310185198</v>
      </c>
      <c r="D1622" s="25">
        <v>58</v>
      </c>
      <c r="E1622" s="25">
        <v>28</v>
      </c>
      <c r="F1622" s="25">
        <v>2</v>
      </c>
      <c r="G1622" s="25">
        <v>88</v>
      </c>
      <c r="H1622" s="25">
        <v>289.42</v>
      </c>
      <c r="I1622" s="25">
        <v>209.72</v>
      </c>
      <c r="J1622" s="25">
        <v>16.239999999999998</v>
      </c>
      <c r="K1622" s="25">
        <v>515.38</v>
      </c>
    </row>
    <row r="1623" spans="1:11" ht="15" customHeight="1" x14ac:dyDescent="0.3">
      <c r="A1623" s="25">
        <v>1622</v>
      </c>
      <c r="B1623" s="25">
        <v>2221</v>
      </c>
      <c r="C1623" s="31">
        <v>42688.891817129603</v>
      </c>
      <c r="D1623" s="25">
        <v>102</v>
      </c>
      <c r="E1623" s="25">
        <v>29</v>
      </c>
      <c r="F1623" s="25">
        <v>27</v>
      </c>
      <c r="G1623" s="25">
        <v>158</v>
      </c>
      <c r="H1623" s="25">
        <v>508.98</v>
      </c>
      <c r="I1623" s="25">
        <v>217.21</v>
      </c>
      <c r="J1623" s="25">
        <v>219.24</v>
      </c>
      <c r="K1623" s="25">
        <v>945.43</v>
      </c>
    </row>
    <row r="1624" spans="1:11" ht="15" customHeight="1" x14ac:dyDescent="0.3">
      <c r="A1624" s="25">
        <v>1623</v>
      </c>
      <c r="B1624" s="25">
        <v>2221</v>
      </c>
      <c r="C1624" s="31">
        <v>42717.175358796303</v>
      </c>
      <c r="D1624" s="25">
        <v>100</v>
      </c>
      <c r="E1624" s="25">
        <v>0</v>
      </c>
      <c r="F1624" s="25">
        <v>28</v>
      </c>
      <c r="G1624" s="25">
        <v>128</v>
      </c>
      <c r="H1624" s="25">
        <v>499</v>
      </c>
      <c r="I1624" s="25">
        <v>0</v>
      </c>
      <c r="J1624" s="25">
        <v>227.36</v>
      </c>
      <c r="K1624" s="25">
        <v>726.36</v>
      </c>
    </row>
    <row r="1625" spans="1:11" ht="15" customHeight="1" x14ac:dyDescent="0.3">
      <c r="A1625" s="25">
        <v>1624</v>
      </c>
      <c r="B1625" s="25">
        <v>2231</v>
      </c>
      <c r="C1625" s="31">
        <v>41638.161458333299</v>
      </c>
      <c r="D1625" s="25">
        <v>304</v>
      </c>
      <c r="E1625" s="25">
        <v>7</v>
      </c>
      <c r="F1625" s="25">
        <v>48</v>
      </c>
      <c r="G1625" s="25">
        <v>359</v>
      </c>
      <c r="H1625" s="25">
        <v>1516.96</v>
      </c>
      <c r="I1625" s="25">
        <v>52.43</v>
      </c>
      <c r="J1625" s="25">
        <v>389.76</v>
      </c>
      <c r="K1625" s="25">
        <v>1959.15</v>
      </c>
    </row>
    <row r="1626" spans="1:11" ht="15" customHeight="1" x14ac:dyDescent="0.3">
      <c r="A1626" s="25">
        <v>1625</v>
      </c>
      <c r="B1626" s="25">
        <v>2231</v>
      </c>
      <c r="C1626" s="31">
        <v>41668.656377314801</v>
      </c>
      <c r="D1626" s="25">
        <v>308</v>
      </c>
      <c r="E1626" s="25">
        <v>28</v>
      </c>
      <c r="F1626" s="25">
        <v>23</v>
      </c>
      <c r="G1626" s="25">
        <v>359</v>
      </c>
      <c r="H1626" s="25">
        <v>1536.92</v>
      </c>
      <c r="I1626" s="25">
        <v>209.72</v>
      </c>
      <c r="J1626" s="25">
        <v>186.76</v>
      </c>
      <c r="K1626" s="25">
        <v>1933.4</v>
      </c>
    </row>
    <row r="1627" spans="1:11" ht="15" customHeight="1" x14ac:dyDescent="0.3">
      <c r="A1627" s="25">
        <v>1626</v>
      </c>
      <c r="B1627" s="25">
        <v>2231</v>
      </c>
      <c r="C1627" s="31">
        <v>41727.086307870399</v>
      </c>
      <c r="D1627" s="25">
        <v>284</v>
      </c>
      <c r="E1627" s="25">
        <v>13</v>
      </c>
      <c r="F1627" s="25">
        <v>34</v>
      </c>
      <c r="G1627" s="25">
        <v>331</v>
      </c>
      <c r="H1627" s="25">
        <v>1417.16</v>
      </c>
      <c r="I1627" s="25">
        <v>97.37</v>
      </c>
      <c r="J1627" s="25">
        <v>276.08</v>
      </c>
      <c r="K1627" s="25">
        <v>1790.61</v>
      </c>
    </row>
    <row r="1628" spans="1:11" ht="15" customHeight="1" x14ac:dyDescent="0.3">
      <c r="A1628" s="25">
        <v>1627</v>
      </c>
      <c r="B1628" s="25">
        <v>2231</v>
      </c>
      <c r="C1628" s="31">
        <v>41757.285717592596</v>
      </c>
      <c r="D1628" s="25">
        <v>282</v>
      </c>
      <c r="E1628" s="25">
        <v>32</v>
      </c>
      <c r="F1628" s="25">
        <v>16</v>
      </c>
      <c r="G1628" s="25">
        <v>330</v>
      </c>
      <c r="H1628" s="25">
        <v>1407.18</v>
      </c>
      <c r="I1628" s="25">
        <v>239.68</v>
      </c>
      <c r="J1628" s="25">
        <v>129.91999999999999</v>
      </c>
      <c r="K1628" s="25">
        <v>1776.78</v>
      </c>
    </row>
    <row r="1629" spans="1:11" ht="15" customHeight="1" x14ac:dyDescent="0.3">
      <c r="A1629" s="25">
        <v>1628</v>
      </c>
      <c r="B1629" s="25">
        <v>2231</v>
      </c>
      <c r="C1629" s="31">
        <v>41816.939895833297</v>
      </c>
      <c r="D1629" s="25">
        <v>274</v>
      </c>
      <c r="E1629" s="25">
        <v>34</v>
      </c>
      <c r="F1629" s="25">
        <v>17</v>
      </c>
      <c r="G1629" s="25">
        <v>325</v>
      </c>
      <c r="H1629" s="25">
        <v>1367.26</v>
      </c>
      <c r="I1629" s="25">
        <v>254.66</v>
      </c>
      <c r="J1629" s="25">
        <v>138.04</v>
      </c>
      <c r="K1629" s="25">
        <v>1759.96</v>
      </c>
    </row>
    <row r="1630" spans="1:11" ht="15" customHeight="1" x14ac:dyDescent="0.3">
      <c r="A1630" s="25">
        <v>1629</v>
      </c>
      <c r="B1630" s="25">
        <v>2231</v>
      </c>
      <c r="C1630" s="31">
        <v>41846.296319444496</v>
      </c>
      <c r="D1630" s="25">
        <v>316</v>
      </c>
      <c r="E1630" s="25">
        <v>27</v>
      </c>
      <c r="F1630" s="25">
        <v>29</v>
      </c>
      <c r="G1630" s="25">
        <v>372</v>
      </c>
      <c r="H1630" s="25">
        <v>1576.84</v>
      </c>
      <c r="I1630" s="25">
        <v>202.23</v>
      </c>
      <c r="J1630" s="25">
        <v>235.48</v>
      </c>
      <c r="K1630" s="25">
        <v>2014.55</v>
      </c>
    </row>
    <row r="1631" spans="1:11" ht="15" customHeight="1" x14ac:dyDescent="0.3">
      <c r="A1631" s="25">
        <v>1630</v>
      </c>
      <c r="B1631" s="25">
        <v>2231</v>
      </c>
      <c r="C1631" s="31">
        <v>41876.346342592602</v>
      </c>
      <c r="D1631" s="25">
        <v>298</v>
      </c>
      <c r="E1631" s="25">
        <v>31</v>
      </c>
      <c r="F1631" s="25">
        <v>19</v>
      </c>
      <c r="G1631" s="25">
        <v>348</v>
      </c>
      <c r="H1631" s="25">
        <v>1487.02</v>
      </c>
      <c r="I1631" s="25">
        <v>232.19</v>
      </c>
      <c r="J1631" s="25">
        <v>154.28</v>
      </c>
      <c r="K1631" s="25">
        <v>1873.49</v>
      </c>
    </row>
    <row r="1632" spans="1:11" ht="15" customHeight="1" x14ac:dyDescent="0.3">
      <c r="A1632" s="25">
        <v>1631</v>
      </c>
      <c r="B1632" s="25">
        <v>2231</v>
      </c>
      <c r="C1632" s="31">
        <v>41906.901284722197</v>
      </c>
      <c r="D1632" s="25">
        <v>299</v>
      </c>
      <c r="E1632" s="25">
        <v>4</v>
      </c>
      <c r="F1632" s="25">
        <v>14</v>
      </c>
      <c r="G1632" s="25">
        <v>317</v>
      </c>
      <c r="H1632" s="25">
        <v>1492.01</v>
      </c>
      <c r="I1632" s="25">
        <v>29.96</v>
      </c>
      <c r="J1632" s="25">
        <v>113.68</v>
      </c>
      <c r="K1632" s="25">
        <v>1635.65</v>
      </c>
    </row>
    <row r="1633" spans="1:11" ht="15" customHeight="1" x14ac:dyDescent="0.3">
      <c r="A1633" s="25">
        <v>1632</v>
      </c>
      <c r="B1633" s="25">
        <v>2231</v>
      </c>
      <c r="C1633" s="31">
        <v>41935.6087037037</v>
      </c>
      <c r="D1633" s="25">
        <v>316</v>
      </c>
      <c r="E1633" s="25">
        <v>45</v>
      </c>
      <c r="F1633" s="25">
        <v>0</v>
      </c>
      <c r="G1633" s="25">
        <v>361</v>
      </c>
      <c r="H1633" s="25">
        <v>1576.84</v>
      </c>
      <c r="I1633" s="25">
        <v>337.05</v>
      </c>
      <c r="J1633" s="25">
        <v>0</v>
      </c>
      <c r="K1633" s="25">
        <v>1913.89</v>
      </c>
    </row>
    <row r="1634" spans="1:11" ht="15" customHeight="1" x14ac:dyDescent="0.3">
      <c r="A1634" s="25">
        <v>1633</v>
      </c>
      <c r="B1634" s="25">
        <v>2231</v>
      </c>
      <c r="C1634" s="31">
        <v>41965.032233796301</v>
      </c>
      <c r="D1634" s="25">
        <v>323</v>
      </c>
      <c r="E1634" s="25">
        <v>81</v>
      </c>
      <c r="F1634" s="25">
        <v>22</v>
      </c>
      <c r="G1634" s="25">
        <v>426</v>
      </c>
      <c r="H1634" s="25">
        <v>1611.77</v>
      </c>
      <c r="I1634" s="25">
        <v>606.69000000000005</v>
      </c>
      <c r="J1634" s="25">
        <v>178.64</v>
      </c>
      <c r="K1634" s="25">
        <v>2397.1</v>
      </c>
    </row>
    <row r="1635" spans="1:11" ht="15" customHeight="1" x14ac:dyDescent="0.3">
      <c r="A1635" s="25">
        <v>1634</v>
      </c>
      <c r="B1635" s="25">
        <v>2231</v>
      </c>
      <c r="C1635" s="31">
        <v>41994.524062500001</v>
      </c>
      <c r="D1635" s="25">
        <v>302</v>
      </c>
      <c r="E1635" s="25">
        <v>0</v>
      </c>
      <c r="F1635" s="25">
        <v>35</v>
      </c>
      <c r="G1635" s="25">
        <v>337</v>
      </c>
      <c r="H1635" s="25">
        <v>1506.98</v>
      </c>
      <c r="I1635" s="25">
        <v>0</v>
      </c>
      <c r="J1635" s="25">
        <v>284.2</v>
      </c>
      <c r="K1635" s="25">
        <v>1791.18</v>
      </c>
    </row>
    <row r="1636" spans="1:11" ht="15" customHeight="1" x14ac:dyDescent="0.3">
      <c r="A1636" s="25">
        <v>1635</v>
      </c>
      <c r="B1636" s="25">
        <v>2231</v>
      </c>
      <c r="C1636" s="31">
        <v>42024.9202546296</v>
      </c>
      <c r="D1636" s="25">
        <v>311</v>
      </c>
      <c r="E1636" s="25">
        <v>37</v>
      </c>
      <c r="F1636" s="25">
        <v>0</v>
      </c>
      <c r="G1636" s="25">
        <v>348</v>
      </c>
      <c r="H1636" s="25">
        <v>1551.89</v>
      </c>
      <c r="I1636" s="25">
        <v>277.13</v>
      </c>
      <c r="J1636" s="25">
        <v>0</v>
      </c>
      <c r="K1636" s="25">
        <v>1829.02</v>
      </c>
    </row>
    <row r="1637" spans="1:11" ht="15" customHeight="1" x14ac:dyDescent="0.3">
      <c r="A1637" s="25">
        <v>1636</v>
      </c>
      <c r="B1637" s="25">
        <v>2231</v>
      </c>
      <c r="C1637" s="31">
        <v>42054.954780092601</v>
      </c>
      <c r="D1637" s="25">
        <v>296</v>
      </c>
      <c r="E1637" s="25">
        <v>53</v>
      </c>
      <c r="F1637" s="25">
        <v>65</v>
      </c>
      <c r="G1637" s="25">
        <v>414</v>
      </c>
      <c r="H1637" s="25">
        <v>1477.04</v>
      </c>
      <c r="I1637" s="25">
        <v>396.97</v>
      </c>
      <c r="J1637" s="25">
        <v>527.79999999999995</v>
      </c>
      <c r="K1637" s="25">
        <v>2401.81</v>
      </c>
    </row>
    <row r="1638" spans="1:11" ht="15" customHeight="1" x14ac:dyDescent="0.3">
      <c r="A1638" s="25">
        <v>1637</v>
      </c>
      <c r="B1638" s="25">
        <v>2231</v>
      </c>
      <c r="C1638" s="31">
        <v>42084.609166666698</v>
      </c>
      <c r="D1638" s="25">
        <v>0</v>
      </c>
      <c r="E1638" s="25">
        <v>42</v>
      </c>
      <c r="F1638" s="25">
        <v>31</v>
      </c>
      <c r="G1638" s="25">
        <v>73</v>
      </c>
      <c r="H1638" s="25">
        <v>0</v>
      </c>
      <c r="I1638" s="25">
        <v>314.58</v>
      </c>
      <c r="J1638" s="25">
        <v>251.72</v>
      </c>
      <c r="K1638" s="25">
        <v>566.29999999999995</v>
      </c>
    </row>
    <row r="1639" spans="1:11" ht="15" customHeight="1" x14ac:dyDescent="0.3">
      <c r="A1639" s="25">
        <v>1638</v>
      </c>
      <c r="B1639" s="25">
        <v>2231</v>
      </c>
      <c r="C1639" s="31">
        <v>42113.046770833302</v>
      </c>
      <c r="D1639" s="25">
        <v>282</v>
      </c>
      <c r="E1639" s="25">
        <v>21</v>
      </c>
      <c r="F1639" s="25">
        <v>20</v>
      </c>
      <c r="G1639" s="25">
        <v>323</v>
      </c>
      <c r="H1639" s="25">
        <v>1407.18</v>
      </c>
      <c r="I1639" s="25">
        <v>157.29</v>
      </c>
      <c r="J1639" s="25">
        <v>162.4</v>
      </c>
      <c r="K1639" s="25">
        <v>1726.87</v>
      </c>
    </row>
    <row r="1640" spans="1:11" ht="15" customHeight="1" x14ac:dyDescent="0.3">
      <c r="A1640" s="25">
        <v>1639</v>
      </c>
      <c r="B1640" s="25">
        <v>2231</v>
      </c>
      <c r="C1640" s="31">
        <v>42142.624178240701</v>
      </c>
      <c r="D1640" s="25">
        <v>285</v>
      </c>
      <c r="E1640" s="25">
        <v>28</v>
      </c>
      <c r="F1640" s="25">
        <v>18</v>
      </c>
      <c r="G1640" s="25">
        <v>331</v>
      </c>
      <c r="H1640" s="25">
        <v>1422.15</v>
      </c>
      <c r="I1640" s="25">
        <v>209.72</v>
      </c>
      <c r="J1640" s="25">
        <v>146.16</v>
      </c>
      <c r="K1640" s="25">
        <v>1778.03</v>
      </c>
    </row>
    <row r="1641" spans="1:11" ht="15" customHeight="1" x14ac:dyDescent="0.3">
      <c r="A1641" s="25">
        <v>1640</v>
      </c>
      <c r="B1641" s="25">
        <v>2231</v>
      </c>
      <c r="C1641" s="31">
        <v>42171.800625000003</v>
      </c>
      <c r="D1641" s="25">
        <v>261</v>
      </c>
      <c r="E1641" s="25">
        <v>43</v>
      </c>
      <c r="F1641" s="25">
        <v>79</v>
      </c>
      <c r="G1641" s="25">
        <v>383</v>
      </c>
      <c r="H1641" s="25">
        <v>1302.3900000000001</v>
      </c>
      <c r="I1641" s="25">
        <v>322.07</v>
      </c>
      <c r="J1641" s="25">
        <v>641.48</v>
      </c>
      <c r="K1641" s="25">
        <v>2265.94</v>
      </c>
    </row>
    <row r="1642" spans="1:11" ht="15" customHeight="1" x14ac:dyDescent="0.3">
      <c r="A1642" s="25">
        <v>1641</v>
      </c>
      <c r="B1642" s="25">
        <v>2231</v>
      </c>
      <c r="C1642" s="31">
        <v>42200.6586805556</v>
      </c>
      <c r="D1642" s="25">
        <v>294</v>
      </c>
      <c r="E1642" s="25">
        <v>43</v>
      </c>
      <c r="F1642" s="25">
        <v>13</v>
      </c>
      <c r="G1642" s="25">
        <v>350</v>
      </c>
      <c r="H1642" s="25">
        <v>1467.06</v>
      </c>
      <c r="I1642" s="25">
        <v>322.07</v>
      </c>
      <c r="J1642" s="25">
        <v>105.56</v>
      </c>
      <c r="K1642" s="25">
        <v>1894.69</v>
      </c>
    </row>
    <row r="1643" spans="1:11" ht="15" customHeight="1" x14ac:dyDescent="0.3">
      <c r="A1643" s="25">
        <v>1642</v>
      </c>
      <c r="B1643" s="25">
        <v>2231</v>
      </c>
      <c r="C1643" s="31">
        <v>42230.326620370397</v>
      </c>
      <c r="D1643" s="25">
        <v>313</v>
      </c>
      <c r="E1643" s="25">
        <v>28</v>
      </c>
      <c r="F1643" s="25">
        <v>23</v>
      </c>
      <c r="G1643" s="25">
        <v>364</v>
      </c>
      <c r="H1643" s="25">
        <v>1561.87</v>
      </c>
      <c r="I1643" s="25">
        <v>209.72</v>
      </c>
      <c r="J1643" s="25">
        <v>186.76</v>
      </c>
      <c r="K1643" s="25">
        <v>1958.35</v>
      </c>
    </row>
    <row r="1644" spans="1:11" ht="15" customHeight="1" x14ac:dyDescent="0.3">
      <c r="A1644" s="25">
        <v>1643</v>
      </c>
      <c r="B1644" s="25">
        <v>2231</v>
      </c>
      <c r="C1644" s="31">
        <v>42260.940208333297</v>
      </c>
      <c r="D1644" s="25">
        <v>298</v>
      </c>
      <c r="E1644" s="25">
        <v>36</v>
      </c>
      <c r="F1644" s="25">
        <v>9</v>
      </c>
      <c r="G1644" s="25">
        <v>343</v>
      </c>
      <c r="H1644" s="25">
        <v>1487.02</v>
      </c>
      <c r="I1644" s="25">
        <v>269.64</v>
      </c>
      <c r="J1644" s="25">
        <v>73.08</v>
      </c>
      <c r="K1644" s="25">
        <v>1829.74</v>
      </c>
    </row>
    <row r="1645" spans="1:11" ht="15" customHeight="1" x14ac:dyDescent="0.3">
      <c r="A1645" s="25">
        <v>1644</v>
      </c>
      <c r="B1645" s="25">
        <v>2231</v>
      </c>
      <c r="C1645" s="31">
        <v>42319.111238425903</v>
      </c>
      <c r="D1645" s="25">
        <v>298</v>
      </c>
      <c r="E1645" s="25">
        <v>13</v>
      </c>
      <c r="F1645" s="25">
        <v>19</v>
      </c>
      <c r="G1645" s="25">
        <v>330</v>
      </c>
      <c r="H1645" s="25">
        <v>1487.02</v>
      </c>
      <c r="I1645" s="25">
        <v>97.37</v>
      </c>
      <c r="J1645" s="25">
        <v>154.28</v>
      </c>
      <c r="K1645" s="25">
        <v>1738.67</v>
      </c>
    </row>
    <row r="1646" spans="1:11" ht="15" customHeight="1" x14ac:dyDescent="0.3">
      <c r="A1646" s="25">
        <v>1645</v>
      </c>
      <c r="B1646" s="25">
        <v>2231</v>
      </c>
      <c r="C1646" s="31">
        <v>42349.564189814802</v>
      </c>
      <c r="D1646" s="25">
        <v>347</v>
      </c>
      <c r="E1646" s="25">
        <v>36</v>
      </c>
      <c r="F1646" s="25">
        <v>84</v>
      </c>
      <c r="G1646" s="25">
        <v>467</v>
      </c>
      <c r="H1646" s="25">
        <v>1731.53</v>
      </c>
      <c r="I1646" s="25">
        <v>269.64</v>
      </c>
      <c r="J1646" s="25">
        <v>682.08</v>
      </c>
      <c r="K1646" s="25">
        <v>2683.25</v>
      </c>
    </row>
    <row r="1647" spans="1:11" ht="15" customHeight="1" x14ac:dyDescent="0.3">
      <c r="A1647" s="25">
        <v>1646</v>
      </c>
      <c r="B1647" s="25">
        <v>2231</v>
      </c>
      <c r="C1647" s="31">
        <v>42379.513321759303</v>
      </c>
      <c r="D1647" s="25">
        <v>301</v>
      </c>
      <c r="E1647" s="25">
        <v>35</v>
      </c>
      <c r="F1647" s="25">
        <v>0</v>
      </c>
      <c r="G1647" s="25">
        <v>336</v>
      </c>
      <c r="H1647" s="25">
        <v>1501.99</v>
      </c>
      <c r="I1647" s="25">
        <v>262.14999999999998</v>
      </c>
      <c r="J1647" s="25">
        <v>0</v>
      </c>
      <c r="K1647" s="25">
        <v>1764.14</v>
      </c>
    </row>
    <row r="1648" spans="1:11" ht="15" customHeight="1" x14ac:dyDescent="0.3">
      <c r="A1648" s="25">
        <v>1647</v>
      </c>
      <c r="B1648" s="25">
        <v>2231</v>
      </c>
      <c r="C1648" s="31">
        <v>42409.845196759299</v>
      </c>
      <c r="D1648" s="25">
        <v>296</v>
      </c>
      <c r="E1648" s="25">
        <v>38</v>
      </c>
      <c r="F1648" s="25">
        <v>25</v>
      </c>
      <c r="G1648" s="25">
        <v>359</v>
      </c>
      <c r="H1648" s="25">
        <v>1477.04</v>
      </c>
      <c r="I1648" s="25">
        <v>284.62</v>
      </c>
      <c r="J1648" s="25">
        <v>203</v>
      </c>
      <c r="K1648" s="25">
        <v>1964.66</v>
      </c>
    </row>
    <row r="1649" spans="1:11" ht="15" customHeight="1" x14ac:dyDescent="0.3">
      <c r="A1649" s="25">
        <v>1648</v>
      </c>
      <c r="B1649" s="25">
        <v>2231</v>
      </c>
      <c r="C1649" s="31">
        <v>42439.9073263889</v>
      </c>
      <c r="D1649" s="25">
        <v>296</v>
      </c>
      <c r="E1649" s="25">
        <v>40</v>
      </c>
      <c r="F1649" s="25">
        <v>18</v>
      </c>
      <c r="G1649" s="25">
        <v>354</v>
      </c>
      <c r="H1649" s="25">
        <v>1477.04</v>
      </c>
      <c r="I1649" s="25">
        <v>299.60000000000002</v>
      </c>
      <c r="J1649" s="25">
        <v>146.16</v>
      </c>
      <c r="K1649" s="25">
        <v>1922.8</v>
      </c>
    </row>
    <row r="1650" spans="1:11" ht="15" customHeight="1" x14ac:dyDescent="0.3">
      <c r="A1650" s="25">
        <v>1649</v>
      </c>
      <c r="B1650" s="25">
        <v>2231</v>
      </c>
      <c r="C1650" s="31">
        <v>42469.639594907399</v>
      </c>
      <c r="D1650" s="25">
        <v>286</v>
      </c>
      <c r="E1650" s="25">
        <v>13</v>
      </c>
      <c r="F1650" s="25">
        <v>19</v>
      </c>
      <c r="G1650" s="25">
        <v>318</v>
      </c>
      <c r="H1650" s="25">
        <v>1427.14</v>
      </c>
      <c r="I1650" s="25">
        <v>97.37</v>
      </c>
      <c r="J1650" s="25">
        <v>154.28</v>
      </c>
      <c r="K1650" s="25">
        <v>1678.79</v>
      </c>
    </row>
    <row r="1651" spans="1:11" ht="15" customHeight="1" x14ac:dyDescent="0.3">
      <c r="A1651" s="25">
        <v>1650</v>
      </c>
      <c r="B1651" s="25">
        <v>2231</v>
      </c>
      <c r="C1651" s="31">
        <v>42498.106793981497</v>
      </c>
      <c r="D1651" s="25">
        <v>324</v>
      </c>
      <c r="E1651" s="25">
        <v>37</v>
      </c>
      <c r="F1651" s="25">
        <v>20</v>
      </c>
      <c r="G1651" s="25">
        <v>381</v>
      </c>
      <c r="H1651" s="25">
        <v>1616.76</v>
      </c>
      <c r="I1651" s="25">
        <v>277.13</v>
      </c>
      <c r="J1651" s="25">
        <v>162.4</v>
      </c>
      <c r="K1651" s="25">
        <v>2056.29</v>
      </c>
    </row>
    <row r="1652" spans="1:11" ht="15" customHeight="1" x14ac:dyDescent="0.3">
      <c r="A1652" s="25">
        <v>1651</v>
      </c>
      <c r="B1652" s="25">
        <v>2231</v>
      </c>
      <c r="C1652" s="31">
        <v>42527.375775462999</v>
      </c>
      <c r="D1652" s="25">
        <v>319</v>
      </c>
      <c r="E1652" s="25">
        <v>31</v>
      </c>
      <c r="F1652" s="25">
        <v>22</v>
      </c>
      <c r="G1652" s="25">
        <v>372</v>
      </c>
      <c r="H1652" s="25">
        <v>1591.81</v>
      </c>
      <c r="I1652" s="25">
        <v>232.19</v>
      </c>
      <c r="J1652" s="25">
        <v>178.64</v>
      </c>
      <c r="K1652" s="25">
        <v>2002.64</v>
      </c>
    </row>
    <row r="1653" spans="1:11" ht="15" customHeight="1" x14ac:dyDescent="0.3">
      <c r="A1653" s="25">
        <v>1652</v>
      </c>
      <c r="B1653" s="25">
        <v>2231</v>
      </c>
      <c r="C1653" s="31">
        <v>42556.249606481499</v>
      </c>
      <c r="D1653" s="25">
        <v>302</v>
      </c>
      <c r="E1653" s="25">
        <v>35</v>
      </c>
      <c r="F1653" s="25">
        <v>18</v>
      </c>
      <c r="G1653" s="25">
        <v>355</v>
      </c>
      <c r="H1653" s="25">
        <v>1506.98</v>
      </c>
      <c r="I1653" s="25">
        <v>262.14999999999998</v>
      </c>
      <c r="J1653" s="25">
        <v>146.16</v>
      </c>
      <c r="K1653" s="25">
        <v>1915.29</v>
      </c>
    </row>
    <row r="1654" spans="1:11" ht="15" customHeight="1" x14ac:dyDescent="0.3">
      <c r="A1654" s="25">
        <v>1653</v>
      </c>
      <c r="B1654" s="25">
        <v>2231</v>
      </c>
      <c r="C1654" s="31">
        <v>42586.707094907397</v>
      </c>
      <c r="D1654" s="25">
        <v>299</v>
      </c>
      <c r="E1654" s="25">
        <v>37</v>
      </c>
      <c r="F1654" s="25">
        <v>37</v>
      </c>
      <c r="G1654" s="25">
        <v>373</v>
      </c>
      <c r="H1654" s="25">
        <v>1492.01</v>
      </c>
      <c r="I1654" s="25">
        <v>277.13</v>
      </c>
      <c r="J1654" s="25">
        <v>300.44</v>
      </c>
      <c r="K1654" s="25">
        <v>2069.58</v>
      </c>
    </row>
    <row r="1655" spans="1:11" ht="15" customHeight="1" x14ac:dyDescent="0.3">
      <c r="A1655" s="25">
        <v>1654</v>
      </c>
      <c r="B1655" s="25">
        <v>2231</v>
      </c>
      <c r="C1655" s="31">
        <v>42615.637824074103</v>
      </c>
      <c r="D1655" s="25">
        <v>276</v>
      </c>
      <c r="E1655" s="25">
        <v>0</v>
      </c>
      <c r="F1655" s="25">
        <v>20</v>
      </c>
      <c r="G1655" s="25">
        <v>296</v>
      </c>
      <c r="H1655" s="25">
        <v>1377.24</v>
      </c>
      <c r="I1655" s="25">
        <v>0</v>
      </c>
      <c r="J1655" s="25">
        <v>162.4</v>
      </c>
      <c r="K1655" s="25">
        <v>1539.64</v>
      </c>
    </row>
    <row r="1656" spans="1:11" ht="15" customHeight="1" x14ac:dyDescent="0.3">
      <c r="A1656" s="25">
        <v>1655</v>
      </c>
      <c r="B1656" s="25">
        <v>2231</v>
      </c>
      <c r="C1656" s="31">
        <v>42645.561678240701</v>
      </c>
      <c r="D1656" s="25">
        <v>302</v>
      </c>
      <c r="E1656" s="25">
        <v>27</v>
      </c>
      <c r="F1656" s="25">
        <v>23</v>
      </c>
      <c r="G1656" s="25">
        <v>352</v>
      </c>
      <c r="H1656" s="25">
        <v>1506.98</v>
      </c>
      <c r="I1656" s="25">
        <v>202.23</v>
      </c>
      <c r="J1656" s="25">
        <v>186.76</v>
      </c>
      <c r="K1656" s="25">
        <v>1895.97</v>
      </c>
    </row>
    <row r="1657" spans="1:11" ht="15" customHeight="1" x14ac:dyDescent="0.3">
      <c r="A1657" s="25">
        <v>1656</v>
      </c>
      <c r="B1657" s="25">
        <v>2231</v>
      </c>
      <c r="C1657" s="31">
        <v>42674.8440162037</v>
      </c>
      <c r="D1657" s="25">
        <v>291</v>
      </c>
      <c r="E1657" s="25">
        <v>37</v>
      </c>
      <c r="F1657" s="25">
        <v>32</v>
      </c>
      <c r="G1657" s="25">
        <v>360</v>
      </c>
      <c r="H1657" s="25">
        <v>1452.09</v>
      </c>
      <c r="I1657" s="25">
        <v>277.13</v>
      </c>
      <c r="J1657" s="25">
        <v>259.83999999999997</v>
      </c>
      <c r="K1657" s="25">
        <v>1989.06</v>
      </c>
    </row>
    <row r="1658" spans="1:11" ht="15" customHeight="1" x14ac:dyDescent="0.3">
      <c r="A1658" s="25">
        <v>1657</v>
      </c>
      <c r="B1658" s="25">
        <v>2231</v>
      </c>
      <c r="C1658" s="31">
        <v>42703.067268518498</v>
      </c>
      <c r="D1658" s="25">
        <v>377</v>
      </c>
      <c r="E1658" s="25">
        <v>32</v>
      </c>
      <c r="F1658" s="25">
        <v>22</v>
      </c>
      <c r="G1658" s="25">
        <v>431</v>
      </c>
      <c r="H1658" s="25">
        <v>1881.23</v>
      </c>
      <c r="I1658" s="25">
        <v>239.68</v>
      </c>
      <c r="J1658" s="25">
        <v>178.64</v>
      </c>
      <c r="K1658" s="25">
        <v>2299.5500000000002</v>
      </c>
    </row>
    <row r="1659" spans="1:11" ht="15" customHeight="1" x14ac:dyDescent="0.3">
      <c r="A1659" s="25">
        <v>1658</v>
      </c>
      <c r="B1659" s="25">
        <v>2231</v>
      </c>
      <c r="C1659" s="31">
        <v>42733.203148148197</v>
      </c>
      <c r="D1659" s="25">
        <v>309</v>
      </c>
      <c r="E1659" s="25">
        <v>20</v>
      </c>
      <c r="F1659" s="25">
        <v>22</v>
      </c>
      <c r="G1659" s="25">
        <v>351</v>
      </c>
      <c r="H1659" s="25">
        <v>1541.91</v>
      </c>
      <c r="I1659" s="25">
        <v>149.80000000000001</v>
      </c>
      <c r="J1659" s="25">
        <v>178.64</v>
      </c>
      <c r="K1659" s="25">
        <v>1870.35</v>
      </c>
    </row>
    <row r="1660" spans="1:11" ht="15" customHeight="1" x14ac:dyDescent="0.3">
      <c r="A1660" s="25">
        <v>1659</v>
      </c>
      <c r="B1660" s="25">
        <v>2241</v>
      </c>
      <c r="C1660" s="31">
        <v>42406.078206018501</v>
      </c>
      <c r="D1660" s="25">
        <v>0</v>
      </c>
      <c r="E1660" s="25">
        <v>25</v>
      </c>
      <c r="F1660" s="25">
        <v>65</v>
      </c>
      <c r="G1660" s="25">
        <v>90</v>
      </c>
      <c r="H1660" s="25">
        <v>0</v>
      </c>
      <c r="I1660" s="25">
        <v>187.25</v>
      </c>
      <c r="J1660" s="25">
        <v>527.79999999999995</v>
      </c>
      <c r="K1660" s="25">
        <v>715.05</v>
      </c>
    </row>
    <row r="1661" spans="1:11" ht="15" customHeight="1" x14ac:dyDescent="0.3">
      <c r="A1661" s="25">
        <v>1660</v>
      </c>
      <c r="B1661" s="25">
        <v>2241</v>
      </c>
      <c r="C1661" s="31">
        <v>42435.186747685198</v>
      </c>
      <c r="D1661" s="25">
        <v>101</v>
      </c>
      <c r="E1661" s="25">
        <v>60</v>
      </c>
      <c r="F1661" s="25">
        <v>31</v>
      </c>
      <c r="G1661" s="25">
        <v>192</v>
      </c>
      <c r="H1661" s="25">
        <v>503.99</v>
      </c>
      <c r="I1661" s="25">
        <v>449.4</v>
      </c>
      <c r="J1661" s="25">
        <v>251.72</v>
      </c>
      <c r="K1661" s="25">
        <v>1205.1099999999999</v>
      </c>
    </row>
    <row r="1662" spans="1:11" ht="15" customHeight="1" x14ac:dyDescent="0.3">
      <c r="A1662" s="25">
        <v>1661</v>
      </c>
      <c r="B1662" s="25">
        <v>2241</v>
      </c>
      <c r="C1662" s="31">
        <v>42465.5691435185</v>
      </c>
      <c r="D1662" s="25">
        <v>2057</v>
      </c>
      <c r="E1662" s="25">
        <v>24</v>
      </c>
      <c r="F1662" s="25">
        <v>43</v>
      </c>
      <c r="G1662" s="25">
        <v>2124</v>
      </c>
      <c r="H1662" s="25">
        <v>10264.43</v>
      </c>
      <c r="I1662" s="25">
        <v>179.76</v>
      </c>
      <c r="J1662" s="25">
        <v>349.16</v>
      </c>
      <c r="K1662" s="25">
        <v>10793.35</v>
      </c>
    </row>
    <row r="1663" spans="1:11" ht="15" customHeight="1" x14ac:dyDescent="0.3">
      <c r="A1663" s="25">
        <v>1662</v>
      </c>
      <c r="B1663" s="25">
        <v>2241</v>
      </c>
      <c r="C1663" s="31">
        <v>42494.021620370397</v>
      </c>
      <c r="D1663" s="25">
        <v>100</v>
      </c>
      <c r="E1663" s="25">
        <v>67</v>
      </c>
      <c r="F1663" s="25">
        <v>28</v>
      </c>
      <c r="G1663" s="25">
        <v>195</v>
      </c>
      <c r="H1663" s="25">
        <v>499</v>
      </c>
      <c r="I1663" s="25">
        <v>501.83</v>
      </c>
      <c r="J1663" s="25">
        <v>227.36</v>
      </c>
      <c r="K1663" s="25">
        <v>1228.19</v>
      </c>
    </row>
    <row r="1664" spans="1:11" ht="15" customHeight="1" x14ac:dyDescent="0.3">
      <c r="A1664" s="25">
        <v>1663</v>
      </c>
      <c r="B1664" s="25">
        <v>2241</v>
      </c>
      <c r="C1664" s="31">
        <v>42524.559745370403</v>
      </c>
      <c r="D1664" s="25">
        <v>87</v>
      </c>
      <c r="E1664" s="25">
        <v>43</v>
      </c>
      <c r="F1664" s="25">
        <v>8</v>
      </c>
      <c r="G1664" s="25">
        <v>138</v>
      </c>
      <c r="H1664" s="25">
        <v>434.13</v>
      </c>
      <c r="I1664" s="25">
        <v>322.07</v>
      </c>
      <c r="J1664" s="25">
        <v>64.959999999999994</v>
      </c>
      <c r="K1664" s="25">
        <v>821.16</v>
      </c>
    </row>
    <row r="1665" spans="1:11" ht="15" customHeight="1" x14ac:dyDescent="0.3">
      <c r="A1665" s="25">
        <v>1664</v>
      </c>
      <c r="B1665" s="25">
        <v>2241</v>
      </c>
      <c r="C1665" s="31">
        <v>42554.1437268519</v>
      </c>
      <c r="D1665" s="25">
        <v>106</v>
      </c>
      <c r="E1665" s="25">
        <v>7</v>
      </c>
      <c r="F1665" s="25">
        <v>0</v>
      </c>
      <c r="G1665" s="25">
        <v>113</v>
      </c>
      <c r="H1665" s="25">
        <v>528.94000000000005</v>
      </c>
      <c r="I1665" s="25">
        <v>52.43</v>
      </c>
      <c r="J1665" s="25">
        <v>0</v>
      </c>
      <c r="K1665" s="25">
        <v>581.37</v>
      </c>
    </row>
    <row r="1666" spans="1:11" ht="15" customHeight="1" x14ac:dyDescent="0.3">
      <c r="A1666" s="25">
        <v>1665</v>
      </c>
      <c r="B1666" s="25">
        <v>2251</v>
      </c>
      <c r="C1666" s="31">
        <v>42520.273518518501</v>
      </c>
      <c r="D1666" s="25">
        <v>498</v>
      </c>
      <c r="E1666" s="25">
        <v>0</v>
      </c>
      <c r="F1666" s="25">
        <v>91</v>
      </c>
      <c r="G1666" s="25">
        <v>589</v>
      </c>
      <c r="H1666" s="25">
        <v>2485.02</v>
      </c>
      <c r="I1666" s="25">
        <v>0</v>
      </c>
      <c r="J1666" s="25">
        <v>738.92</v>
      </c>
      <c r="K1666" s="25">
        <v>3223.94</v>
      </c>
    </row>
    <row r="1667" spans="1:11" ht="15" customHeight="1" x14ac:dyDescent="0.3">
      <c r="A1667" s="25">
        <v>1666</v>
      </c>
      <c r="B1667" s="25">
        <v>2251</v>
      </c>
      <c r="C1667" s="31">
        <v>42550.2871296296</v>
      </c>
      <c r="D1667" s="25">
        <v>499</v>
      </c>
      <c r="E1667" s="25">
        <v>14</v>
      </c>
      <c r="F1667" s="25">
        <v>0</v>
      </c>
      <c r="G1667" s="25">
        <v>513</v>
      </c>
      <c r="H1667" s="25">
        <v>2490.0100000000002</v>
      </c>
      <c r="I1667" s="25">
        <v>104.86</v>
      </c>
      <c r="J1667" s="25">
        <v>0</v>
      </c>
      <c r="K1667" s="25">
        <v>2594.87</v>
      </c>
    </row>
    <row r="1668" spans="1:11" ht="15" customHeight="1" x14ac:dyDescent="0.3">
      <c r="A1668" s="25">
        <v>1667</v>
      </c>
      <c r="B1668" s="25">
        <v>2251</v>
      </c>
      <c r="C1668" s="31">
        <v>42579.098483796297</v>
      </c>
      <c r="D1668" s="25">
        <v>498</v>
      </c>
      <c r="E1668" s="25">
        <v>9</v>
      </c>
      <c r="F1668" s="25">
        <v>0</v>
      </c>
      <c r="G1668" s="25">
        <v>507</v>
      </c>
      <c r="H1668" s="25">
        <v>2485.02</v>
      </c>
      <c r="I1668" s="25">
        <v>67.41</v>
      </c>
      <c r="J1668" s="25">
        <v>0</v>
      </c>
      <c r="K1668" s="25">
        <v>2552.4299999999998</v>
      </c>
    </row>
    <row r="1669" spans="1:11" ht="15" customHeight="1" x14ac:dyDescent="0.3">
      <c r="A1669" s="25">
        <v>1668</v>
      </c>
      <c r="B1669" s="25">
        <v>2251</v>
      </c>
      <c r="C1669" s="31">
        <v>42609.834826388898</v>
      </c>
      <c r="D1669" s="25">
        <v>498</v>
      </c>
      <c r="E1669" s="25">
        <v>0</v>
      </c>
      <c r="F1669" s="25">
        <v>0</v>
      </c>
      <c r="G1669" s="25">
        <v>498</v>
      </c>
      <c r="H1669" s="25">
        <v>2485.02</v>
      </c>
      <c r="I1669" s="25">
        <v>0</v>
      </c>
      <c r="J1669" s="25">
        <v>0</v>
      </c>
      <c r="K1669" s="25">
        <v>2485.02</v>
      </c>
    </row>
    <row r="1670" spans="1:11" ht="15" customHeight="1" x14ac:dyDescent="0.3">
      <c r="A1670" s="25">
        <v>1669</v>
      </c>
      <c r="B1670" s="25">
        <v>2251</v>
      </c>
      <c r="C1670" s="31">
        <v>42639.600219907399</v>
      </c>
      <c r="D1670" s="25">
        <v>0</v>
      </c>
      <c r="E1670" s="25">
        <v>10</v>
      </c>
      <c r="F1670" s="25">
        <v>18</v>
      </c>
      <c r="G1670" s="25">
        <v>28</v>
      </c>
      <c r="H1670" s="25">
        <v>0</v>
      </c>
      <c r="I1670" s="25">
        <v>74.900000000000006</v>
      </c>
      <c r="J1670" s="25">
        <v>146.16</v>
      </c>
      <c r="K1670" s="25">
        <v>221.06</v>
      </c>
    </row>
    <row r="1671" spans="1:11" ht="15" customHeight="1" x14ac:dyDescent="0.3">
      <c r="A1671" s="25">
        <v>1670</v>
      </c>
      <c r="B1671" s="25">
        <v>2251</v>
      </c>
      <c r="C1671" s="31">
        <v>42669.638796296298</v>
      </c>
      <c r="D1671" s="25">
        <v>505</v>
      </c>
      <c r="E1671" s="25">
        <v>0</v>
      </c>
      <c r="F1671" s="25">
        <v>2</v>
      </c>
      <c r="G1671" s="25">
        <v>507</v>
      </c>
      <c r="H1671" s="25">
        <v>2519.9499999999998</v>
      </c>
      <c r="I1671" s="25">
        <v>0</v>
      </c>
      <c r="J1671" s="25">
        <v>16.239999999999998</v>
      </c>
      <c r="K1671" s="25">
        <v>2536.19</v>
      </c>
    </row>
    <row r="1672" spans="1:11" ht="15" customHeight="1" x14ac:dyDescent="0.3">
      <c r="A1672" s="25">
        <v>1671</v>
      </c>
      <c r="B1672" s="25">
        <v>2251</v>
      </c>
      <c r="C1672" s="31">
        <v>42699.977974537003</v>
      </c>
      <c r="D1672" s="25">
        <v>417</v>
      </c>
      <c r="E1672" s="25">
        <v>14</v>
      </c>
      <c r="F1672" s="25">
        <v>0</v>
      </c>
      <c r="G1672" s="25">
        <v>431</v>
      </c>
      <c r="H1672" s="25">
        <v>2080.83</v>
      </c>
      <c r="I1672" s="25">
        <v>104.86</v>
      </c>
      <c r="J1672" s="25">
        <v>0</v>
      </c>
      <c r="K1672" s="25">
        <v>2185.69</v>
      </c>
    </row>
    <row r="1673" spans="1:11" ht="15" customHeight="1" x14ac:dyDescent="0.3">
      <c r="A1673" s="25">
        <v>1672</v>
      </c>
      <c r="B1673" s="25">
        <v>2251</v>
      </c>
      <c r="C1673" s="31">
        <v>42729.087754629603</v>
      </c>
      <c r="D1673" s="25">
        <v>495</v>
      </c>
      <c r="E1673" s="25">
        <v>5</v>
      </c>
      <c r="F1673" s="25">
        <v>36</v>
      </c>
      <c r="G1673" s="25">
        <v>536</v>
      </c>
      <c r="H1673" s="25">
        <v>2470.0500000000002</v>
      </c>
      <c r="I1673" s="25">
        <v>37.450000000000003</v>
      </c>
      <c r="J1673" s="25">
        <v>292.32</v>
      </c>
      <c r="K1673" s="25">
        <v>2799.82</v>
      </c>
    </row>
    <row r="1674" spans="1:11" ht="15" customHeight="1" x14ac:dyDescent="0.3">
      <c r="A1674" s="25">
        <v>1673</v>
      </c>
      <c r="B1674" s="25">
        <v>2261</v>
      </c>
      <c r="C1674" s="31">
        <v>42524.125381944497</v>
      </c>
      <c r="D1674" s="25">
        <v>117</v>
      </c>
      <c r="E1674" s="25">
        <v>47</v>
      </c>
      <c r="F1674" s="25">
        <v>28</v>
      </c>
      <c r="G1674" s="25">
        <v>192</v>
      </c>
      <c r="H1674" s="25">
        <v>583.83000000000004</v>
      </c>
      <c r="I1674" s="25">
        <v>352.03</v>
      </c>
      <c r="J1674" s="25">
        <v>227.36</v>
      </c>
      <c r="K1674" s="25">
        <v>1163.22</v>
      </c>
    </row>
    <row r="1675" spans="1:11" ht="15" customHeight="1" x14ac:dyDescent="0.3">
      <c r="A1675" s="25">
        <v>1674</v>
      </c>
      <c r="B1675" s="25">
        <v>2261</v>
      </c>
      <c r="C1675" s="31">
        <v>42554.891458333303</v>
      </c>
      <c r="D1675" s="25">
        <v>100</v>
      </c>
      <c r="E1675" s="25">
        <v>57</v>
      </c>
      <c r="F1675" s="25">
        <v>15</v>
      </c>
      <c r="G1675" s="25">
        <v>172</v>
      </c>
      <c r="H1675" s="25">
        <v>499</v>
      </c>
      <c r="I1675" s="25">
        <v>426.93</v>
      </c>
      <c r="J1675" s="25">
        <v>121.8</v>
      </c>
      <c r="K1675" s="25">
        <v>1047.73</v>
      </c>
    </row>
    <row r="1676" spans="1:11" ht="15" customHeight="1" x14ac:dyDescent="0.3">
      <c r="A1676" s="25">
        <v>1675</v>
      </c>
      <c r="B1676" s="25">
        <v>2261</v>
      </c>
      <c r="C1676" s="31">
        <v>42584.332326388903</v>
      </c>
      <c r="D1676" s="25">
        <v>100</v>
      </c>
      <c r="E1676" s="25">
        <v>9</v>
      </c>
      <c r="F1676" s="25">
        <v>18</v>
      </c>
      <c r="G1676" s="25">
        <v>127</v>
      </c>
      <c r="H1676" s="25">
        <v>499</v>
      </c>
      <c r="I1676" s="25">
        <v>67.41</v>
      </c>
      <c r="J1676" s="25">
        <v>146.16</v>
      </c>
      <c r="K1676" s="25">
        <v>712.57</v>
      </c>
    </row>
    <row r="1677" spans="1:11" ht="15" customHeight="1" x14ac:dyDescent="0.3">
      <c r="A1677" s="25">
        <v>1676</v>
      </c>
      <c r="B1677" s="25">
        <v>2261</v>
      </c>
      <c r="C1677" s="31">
        <v>42613.714907407397</v>
      </c>
      <c r="D1677" s="25">
        <v>107</v>
      </c>
      <c r="E1677" s="25">
        <v>39</v>
      </c>
      <c r="F1677" s="25">
        <v>0</v>
      </c>
      <c r="G1677" s="25">
        <v>146</v>
      </c>
      <c r="H1677" s="25">
        <v>533.92999999999995</v>
      </c>
      <c r="I1677" s="25">
        <v>292.11</v>
      </c>
      <c r="J1677" s="25">
        <v>0</v>
      </c>
      <c r="K1677" s="25">
        <v>826.04</v>
      </c>
    </row>
    <row r="1678" spans="1:11" ht="15" customHeight="1" x14ac:dyDescent="0.3">
      <c r="A1678" s="25">
        <v>1677</v>
      </c>
      <c r="B1678" s="25">
        <v>2261</v>
      </c>
      <c r="C1678" s="31">
        <v>42643.4043171296</v>
      </c>
      <c r="D1678" s="25">
        <v>104</v>
      </c>
      <c r="E1678" s="25">
        <v>17</v>
      </c>
      <c r="F1678" s="25">
        <v>40</v>
      </c>
      <c r="G1678" s="25">
        <v>161</v>
      </c>
      <c r="H1678" s="25">
        <v>518.96</v>
      </c>
      <c r="I1678" s="25">
        <v>127.33</v>
      </c>
      <c r="J1678" s="25">
        <v>324.8</v>
      </c>
      <c r="K1678" s="25">
        <v>971.09</v>
      </c>
    </row>
    <row r="1679" spans="1:11" ht="15" customHeight="1" x14ac:dyDescent="0.3">
      <c r="A1679" s="25">
        <v>1678</v>
      </c>
      <c r="B1679" s="25">
        <v>2261</v>
      </c>
      <c r="C1679" s="31">
        <v>42672.922615740703</v>
      </c>
      <c r="D1679" s="25">
        <v>90</v>
      </c>
      <c r="E1679" s="25">
        <v>0</v>
      </c>
      <c r="F1679" s="25">
        <v>75</v>
      </c>
      <c r="G1679" s="25">
        <v>165</v>
      </c>
      <c r="H1679" s="25">
        <v>449.1</v>
      </c>
      <c r="I1679" s="25">
        <v>0</v>
      </c>
      <c r="J1679" s="25">
        <v>609</v>
      </c>
      <c r="K1679" s="25">
        <v>1058.0999999999999</v>
      </c>
    </row>
    <row r="1680" spans="1:11" ht="15" customHeight="1" x14ac:dyDescent="0.3">
      <c r="A1680" s="25">
        <v>1679</v>
      </c>
      <c r="B1680" s="25">
        <v>2261</v>
      </c>
      <c r="C1680" s="31">
        <v>42702.144421296303</v>
      </c>
      <c r="D1680" s="25">
        <v>70</v>
      </c>
      <c r="E1680" s="25">
        <v>29</v>
      </c>
      <c r="F1680" s="25">
        <v>35</v>
      </c>
      <c r="G1680" s="25">
        <v>134</v>
      </c>
      <c r="H1680" s="25">
        <v>349.3</v>
      </c>
      <c r="I1680" s="25">
        <v>217.21</v>
      </c>
      <c r="J1680" s="25">
        <v>284.2</v>
      </c>
      <c r="K1680" s="25">
        <v>850.71</v>
      </c>
    </row>
    <row r="1681" spans="1:11" ht="15" customHeight="1" x14ac:dyDescent="0.3">
      <c r="A1681" s="25">
        <v>1680</v>
      </c>
      <c r="B1681" s="25">
        <v>2261</v>
      </c>
      <c r="C1681" s="31">
        <v>42731.405682870398</v>
      </c>
      <c r="D1681" s="25">
        <v>68</v>
      </c>
      <c r="E1681" s="25">
        <v>82</v>
      </c>
      <c r="F1681" s="25">
        <v>0</v>
      </c>
      <c r="G1681" s="25">
        <v>150</v>
      </c>
      <c r="H1681" s="25">
        <v>339.32</v>
      </c>
      <c r="I1681" s="25">
        <v>614.17999999999995</v>
      </c>
      <c r="J1681" s="25">
        <v>0</v>
      </c>
      <c r="K1681" s="25">
        <v>953.5</v>
      </c>
    </row>
    <row r="1682" spans="1:11" ht="15" customHeight="1" x14ac:dyDescent="0.3">
      <c r="A1682" s="25">
        <v>1681</v>
      </c>
      <c r="B1682" s="25">
        <v>2271</v>
      </c>
      <c r="C1682" s="31">
        <v>42077.8735185185</v>
      </c>
      <c r="D1682" s="25">
        <v>292</v>
      </c>
      <c r="E1682" s="25">
        <v>31</v>
      </c>
      <c r="F1682" s="25">
        <v>0</v>
      </c>
      <c r="G1682" s="25">
        <v>323</v>
      </c>
      <c r="H1682" s="25">
        <v>1457.08</v>
      </c>
      <c r="I1682" s="25">
        <v>232.19</v>
      </c>
      <c r="J1682" s="25">
        <v>0</v>
      </c>
      <c r="K1682" s="25">
        <v>1689.27</v>
      </c>
    </row>
    <row r="1683" spans="1:11" ht="15" customHeight="1" x14ac:dyDescent="0.3">
      <c r="A1683" s="25">
        <v>1682</v>
      </c>
      <c r="B1683" s="25">
        <v>2271</v>
      </c>
      <c r="C1683" s="31">
        <v>42106.688287037003</v>
      </c>
      <c r="D1683" s="25">
        <v>318</v>
      </c>
      <c r="E1683" s="25">
        <v>20</v>
      </c>
      <c r="F1683" s="25">
        <v>28</v>
      </c>
      <c r="G1683" s="25">
        <v>366</v>
      </c>
      <c r="H1683" s="25">
        <v>1586.82</v>
      </c>
      <c r="I1683" s="25">
        <v>149.80000000000001</v>
      </c>
      <c r="J1683" s="25">
        <v>227.36</v>
      </c>
      <c r="K1683" s="25">
        <v>1963.98</v>
      </c>
    </row>
    <row r="1684" spans="1:11" ht="15" customHeight="1" x14ac:dyDescent="0.3">
      <c r="A1684" s="25">
        <v>1683</v>
      </c>
      <c r="B1684" s="25">
        <v>2271</v>
      </c>
      <c r="C1684" s="31">
        <v>42135.441874999997</v>
      </c>
      <c r="D1684" s="25">
        <v>445</v>
      </c>
      <c r="E1684" s="25">
        <v>19</v>
      </c>
      <c r="F1684" s="25">
        <v>28</v>
      </c>
      <c r="G1684" s="25">
        <v>492</v>
      </c>
      <c r="H1684" s="25">
        <v>2220.5500000000002</v>
      </c>
      <c r="I1684" s="25">
        <v>142.31</v>
      </c>
      <c r="J1684" s="25">
        <v>227.36</v>
      </c>
      <c r="K1684" s="25">
        <v>2590.2199999999998</v>
      </c>
    </row>
    <row r="1685" spans="1:11" ht="15" customHeight="1" x14ac:dyDescent="0.3">
      <c r="A1685" s="25">
        <v>1684</v>
      </c>
      <c r="B1685" s="25">
        <v>2271</v>
      </c>
      <c r="C1685" s="31">
        <v>42164.352222222202</v>
      </c>
      <c r="D1685" s="25">
        <v>14</v>
      </c>
      <c r="E1685" s="25">
        <v>66</v>
      </c>
      <c r="F1685" s="25">
        <v>29</v>
      </c>
      <c r="G1685" s="25">
        <v>109</v>
      </c>
      <c r="H1685" s="25">
        <v>69.86</v>
      </c>
      <c r="I1685" s="25">
        <v>494.34</v>
      </c>
      <c r="J1685" s="25">
        <v>235.48</v>
      </c>
      <c r="K1685" s="25">
        <v>799.68</v>
      </c>
    </row>
    <row r="1686" spans="1:11" ht="15" customHeight="1" x14ac:dyDescent="0.3">
      <c r="A1686" s="25">
        <v>1685</v>
      </c>
      <c r="B1686" s="25">
        <v>2271</v>
      </c>
      <c r="C1686" s="31">
        <v>42193.754583333299</v>
      </c>
      <c r="D1686" s="25">
        <v>287</v>
      </c>
      <c r="E1686" s="25">
        <v>42</v>
      </c>
      <c r="F1686" s="25">
        <v>23</v>
      </c>
      <c r="G1686" s="25">
        <v>352</v>
      </c>
      <c r="H1686" s="25">
        <v>1432.13</v>
      </c>
      <c r="I1686" s="25">
        <v>314.58</v>
      </c>
      <c r="J1686" s="25">
        <v>186.76</v>
      </c>
      <c r="K1686" s="25">
        <v>1933.47</v>
      </c>
    </row>
    <row r="1687" spans="1:11" ht="15" customHeight="1" x14ac:dyDescent="0.3">
      <c r="A1687" s="25">
        <v>1686</v>
      </c>
      <c r="B1687" s="25">
        <v>2271</v>
      </c>
      <c r="C1687" s="31">
        <v>42222.667743055601</v>
      </c>
      <c r="D1687" s="25">
        <v>299</v>
      </c>
      <c r="E1687" s="25">
        <v>33</v>
      </c>
      <c r="F1687" s="25">
        <v>17</v>
      </c>
      <c r="G1687" s="25">
        <v>349</v>
      </c>
      <c r="H1687" s="25">
        <v>1492.01</v>
      </c>
      <c r="I1687" s="25">
        <v>247.17</v>
      </c>
      <c r="J1687" s="25">
        <v>138.04</v>
      </c>
      <c r="K1687" s="25">
        <v>1877.22</v>
      </c>
    </row>
    <row r="1688" spans="1:11" ht="15" customHeight="1" x14ac:dyDescent="0.3">
      <c r="A1688" s="25">
        <v>1687</v>
      </c>
      <c r="B1688" s="25">
        <v>2271</v>
      </c>
      <c r="C1688" s="31">
        <v>42252.423657407402</v>
      </c>
      <c r="D1688" s="25">
        <v>297</v>
      </c>
      <c r="E1688" s="25">
        <v>27</v>
      </c>
      <c r="F1688" s="25">
        <v>8</v>
      </c>
      <c r="G1688" s="25">
        <v>332</v>
      </c>
      <c r="H1688" s="25">
        <v>1482.03</v>
      </c>
      <c r="I1688" s="25">
        <v>202.23</v>
      </c>
      <c r="J1688" s="25">
        <v>64.959999999999994</v>
      </c>
      <c r="K1688" s="25">
        <v>1749.22</v>
      </c>
    </row>
    <row r="1689" spans="1:11" ht="15" customHeight="1" x14ac:dyDescent="0.3">
      <c r="A1689" s="25">
        <v>1688</v>
      </c>
      <c r="B1689" s="25">
        <v>2271</v>
      </c>
      <c r="C1689" s="31">
        <v>42282.499085648204</v>
      </c>
      <c r="D1689" s="25">
        <v>303</v>
      </c>
      <c r="E1689" s="25">
        <v>34</v>
      </c>
      <c r="F1689" s="25">
        <v>20</v>
      </c>
      <c r="G1689" s="25">
        <v>357</v>
      </c>
      <c r="H1689" s="25">
        <v>1511.97</v>
      </c>
      <c r="I1689" s="25">
        <v>254.66</v>
      </c>
      <c r="J1689" s="25">
        <v>162.4</v>
      </c>
      <c r="K1689" s="25">
        <v>1929.03</v>
      </c>
    </row>
    <row r="1690" spans="1:11" ht="15" customHeight="1" x14ac:dyDescent="0.3">
      <c r="A1690" s="25">
        <v>1689</v>
      </c>
      <c r="B1690" s="25">
        <v>2271</v>
      </c>
      <c r="C1690" s="31">
        <v>42312.004027777803</v>
      </c>
      <c r="D1690" s="25">
        <v>289</v>
      </c>
      <c r="E1690" s="25">
        <v>38</v>
      </c>
      <c r="F1690" s="25">
        <v>21</v>
      </c>
      <c r="G1690" s="25">
        <v>348</v>
      </c>
      <c r="H1690" s="25">
        <v>1442.11</v>
      </c>
      <c r="I1690" s="25">
        <v>284.62</v>
      </c>
      <c r="J1690" s="25">
        <v>170.52</v>
      </c>
      <c r="K1690" s="25">
        <v>1897.25</v>
      </c>
    </row>
    <row r="1691" spans="1:11" ht="15" customHeight="1" x14ac:dyDescent="0.3">
      <c r="A1691" s="25">
        <v>1690</v>
      </c>
      <c r="B1691" s="25">
        <v>2271</v>
      </c>
      <c r="C1691" s="31">
        <v>42341.303761574098</v>
      </c>
      <c r="D1691" s="25">
        <v>322</v>
      </c>
      <c r="E1691" s="25">
        <v>35</v>
      </c>
      <c r="F1691" s="25">
        <v>0</v>
      </c>
      <c r="G1691" s="25">
        <v>357</v>
      </c>
      <c r="H1691" s="25">
        <v>1606.78</v>
      </c>
      <c r="I1691" s="25">
        <v>262.14999999999998</v>
      </c>
      <c r="J1691" s="25">
        <v>0</v>
      </c>
      <c r="K1691" s="25">
        <v>1868.93</v>
      </c>
    </row>
    <row r="1692" spans="1:11" ht="15" customHeight="1" x14ac:dyDescent="0.3">
      <c r="A1692" s="25">
        <v>1691</v>
      </c>
      <c r="B1692" s="25">
        <v>2271</v>
      </c>
      <c r="C1692" s="31">
        <v>42371.834074074097</v>
      </c>
      <c r="D1692" s="25">
        <v>297</v>
      </c>
      <c r="E1692" s="25">
        <v>27</v>
      </c>
      <c r="F1692" s="25">
        <v>0</v>
      </c>
      <c r="G1692" s="25">
        <v>324</v>
      </c>
      <c r="H1692" s="25">
        <v>1482.03</v>
      </c>
      <c r="I1692" s="25">
        <v>202.23</v>
      </c>
      <c r="J1692" s="25">
        <v>0</v>
      </c>
      <c r="K1692" s="25">
        <v>1684.26</v>
      </c>
    </row>
    <row r="1693" spans="1:11" ht="15" customHeight="1" x14ac:dyDescent="0.3">
      <c r="A1693" s="25">
        <v>1692</v>
      </c>
      <c r="B1693" s="25">
        <v>2271</v>
      </c>
      <c r="C1693" s="31">
        <v>42401.804340277798</v>
      </c>
      <c r="D1693" s="25">
        <v>177</v>
      </c>
      <c r="E1693" s="25">
        <v>13</v>
      </c>
      <c r="F1693" s="25">
        <v>10</v>
      </c>
      <c r="G1693" s="25">
        <v>200</v>
      </c>
      <c r="H1693" s="25">
        <v>883.23</v>
      </c>
      <c r="I1693" s="25">
        <v>97.37</v>
      </c>
      <c r="J1693" s="25">
        <v>81.2</v>
      </c>
      <c r="K1693" s="25">
        <v>1061.8</v>
      </c>
    </row>
    <row r="1694" spans="1:11" ht="15" customHeight="1" x14ac:dyDescent="0.3">
      <c r="A1694" s="25">
        <v>1693</v>
      </c>
      <c r="B1694" s="25">
        <v>2271</v>
      </c>
      <c r="C1694" s="31">
        <v>42430.5808680556</v>
      </c>
      <c r="D1694" s="25">
        <v>270</v>
      </c>
      <c r="E1694" s="25">
        <v>20</v>
      </c>
      <c r="F1694" s="25">
        <v>26</v>
      </c>
      <c r="G1694" s="25">
        <v>316</v>
      </c>
      <c r="H1694" s="25">
        <v>1347.3</v>
      </c>
      <c r="I1694" s="25">
        <v>149.80000000000001</v>
      </c>
      <c r="J1694" s="25">
        <v>211.12</v>
      </c>
      <c r="K1694" s="25">
        <v>1708.22</v>
      </c>
    </row>
    <row r="1695" spans="1:11" ht="15" customHeight="1" x14ac:dyDescent="0.3">
      <c r="A1695" s="25">
        <v>1694</v>
      </c>
      <c r="B1695" s="25">
        <v>2271</v>
      </c>
      <c r="C1695" s="31">
        <v>42459.712384259299</v>
      </c>
      <c r="D1695" s="25">
        <v>306</v>
      </c>
      <c r="E1695" s="25">
        <v>0</v>
      </c>
      <c r="F1695" s="25">
        <v>0</v>
      </c>
      <c r="G1695" s="25">
        <v>306</v>
      </c>
      <c r="H1695" s="25">
        <v>1526.94</v>
      </c>
      <c r="I1695" s="25">
        <v>0</v>
      </c>
      <c r="J1695" s="25">
        <v>0</v>
      </c>
      <c r="K1695" s="25">
        <v>1526.94</v>
      </c>
    </row>
    <row r="1696" spans="1:11" ht="15" customHeight="1" x14ac:dyDescent="0.3">
      <c r="A1696" s="25">
        <v>1695</v>
      </c>
      <c r="B1696" s="25">
        <v>2271</v>
      </c>
      <c r="C1696" s="31">
        <v>42489.143981481502</v>
      </c>
      <c r="D1696" s="25">
        <v>293</v>
      </c>
      <c r="E1696" s="25">
        <v>36</v>
      </c>
      <c r="F1696" s="25">
        <v>45</v>
      </c>
      <c r="G1696" s="25">
        <v>374</v>
      </c>
      <c r="H1696" s="25">
        <v>1462.07</v>
      </c>
      <c r="I1696" s="25">
        <v>269.64</v>
      </c>
      <c r="J1696" s="25">
        <v>365.4</v>
      </c>
      <c r="K1696" s="25">
        <v>2097.11</v>
      </c>
    </row>
    <row r="1697" spans="1:11" ht="15" customHeight="1" x14ac:dyDescent="0.3">
      <c r="A1697" s="25">
        <v>1696</v>
      </c>
      <c r="B1697" s="25">
        <v>2271</v>
      </c>
      <c r="C1697" s="31">
        <v>42518.732743055603</v>
      </c>
      <c r="D1697" s="25">
        <v>309</v>
      </c>
      <c r="E1697" s="25">
        <v>31</v>
      </c>
      <c r="F1697" s="25">
        <v>37</v>
      </c>
      <c r="G1697" s="25">
        <v>377</v>
      </c>
      <c r="H1697" s="25">
        <v>1541.91</v>
      </c>
      <c r="I1697" s="25">
        <v>232.19</v>
      </c>
      <c r="J1697" s="25">
        <v>300.44</v>
      </c>
      <c r="K1697" s="25">
        <v>2074.54</v>
      </c>
    </row>
    <row r="1698" spans="1:11" ht="15" customHeight="1" x14ac:dyDescent="0.3">
      <c r="A1698" s="25">
        <v>1697</v>
      </c>
      <c r="B1698" s="25">
        <v>2271</v>
      </c>
      <c r="C1698" s="31">
        <v>42548.2893287037</v>
      </c>
      <c r="D1698" s="25">
        <v>293</v>
      </c>
      <c r="E1698" s="25">
        <v>20</v>
      </c>
      <c r="F1698" s="25">
        <v>40</v>
      </c>
      <c r="G1698" s="25">
        <v>353</v>
      </c>
      <c r="H1698" s="25">
        <v>1462.07</v>
      </c>
      <c r="I1698" s="25">
        <v>149.80000000000001</v>
      </c>
      <c r="J1698" s="25">
        <v>324.8</v>
      </c>
      <c r="K1698" s="25">
        <v>1936.67</v>
      </c>
    </row>
    <row r="1699" spans="1:11" ht="15" customHeight="1" x14ac:dyDescent="0.3">
      <c r="A1699" s="25">
        <v>1698</v>
      </c>
      <c r="B1699" s="25">
        <v>2271</v>
      </c>
      <c r="C1699" s="31">
        <v>42607.260543981502</v>
      </c>
      <c r="D1699" s="25">
        <v>324</v>
      </c>
      <c r="E1699" s="25">
        <v>16</v>
      </c>
      <c r="F1699" s="25">
        <v>0</v>
      </c>
      <c r="G1699" s="25">
        <v>340</v>
      </c>
      <c r="H1699" s="25">
        <v>1616.76</v>
      </c>
      <c r="I1699" s="25">
        <v>119.84</v>
      </c>
      <c r="J1699" s="25">
        <v>0</v>
      </c>
      <c r="K1699" s="25">
        <v>1736.6</v>
      </c>
    </row>
    <row r="1700" spans="1:11" ht="15" customHeight="1" x14ac:dyDescent="0.3">
      <c r="A1700" s="25">
        <v>1699</v>
      </c>
      <c r="B1700" s="25">
        <v>2271</v>
      </c>
      <c r="C1700" s="31">
        <v>42637.994907407403</v>
      </c>
      <c r="D1700" s="25">
        <v>303</v>
      </c>
      <c r="E1700" s="25">
        <v>29</v>
      </c>
      <c r="F1700" s="25">
        <v>0</v>
      </c>
      <c r="G1700" s="25">
        <v>332</v>
      </c>
      <c r="H1700" s="25">
        <v>1511.97</v>
      </c>
      <c r="I1700" s="25">
        <v>217.21</v>
      </c>
      <c r="J1700" s="25">
        <v>0</v>
      </c>
      <c r="K1700" s="25">
        <v>1729.18</v>
      </c>
    </row>
    <row r="1701" spans="1:11" ht="15" customHeight="1" x14ac:dyDescent="0.3">
      <c r="A1701" s="25">
        <v>1700</v>
      </c>
      <c r="B1701" s="25">
        <v>2271</v>
      </c>
      <c r="C1701" s="31">
        <v>42666.6097800926</v>
      </c>
      <c r="D1701" s="25">
        <v>297</v>
      </c>
      <c r="E1701" s="25">
        <v>18</v>
      </c>
      <c r="F1701" s="25">
        <v>15</v>
      </c>
      <c r="G1701" s="25">
        <v>330</v>
      </c>
      <c r="H1701" s="25">
        <v>1482.03</v>
      </c>
      <c r="I1701" s="25">
        <v>134.82</v>
      </c>
      <c r="J1701" s="25">
        <v>121.8</v>
      </c>
      <c r="K1701" s="25">
        <v>1738.65</v>
      </c>
    </row>
    <row r="1702" spans="1:11" ht="15" customHeight="1" x14ac:dyDescent="0.3">
      <c r="A1702" s="25">
        <v>1701</v>
      </c>
      <c r="B1702" s="25">
        <v>2271</v>
      </c>
      <c r="C1702" s="31">
        <v>42695.092094907399</v>
      </c>
      <c r="D1702" s="25">
        <v>335</v>
      </c>
      <c r="E1702" s="25">
        <v>51</v>
      </c>
      <c r="F1702" s="25">
        <v>5</v>
      </c>
      <c r="G1702" s="25">
        <v>391</v>
      </c>
      <c r="H1702" s="25">
        <v>1671.65</v>
      </c>
      <c r="I1702" s="25">
        <v>381.99</v>
      </c>
      <c r="J1702" s="25">
        <v>40.6</v>
      </c>
      <c r="K1702" s="25">
        <v>2094.2399999999998</v>
      </c>
    </row>
    <row r="1703" spans="1:11" ht="15" customHeight="1" x14ac:dyDescent="0.3">
      <c r="A1703" s="25">
        <v>1702</v>
      </c>
      <c r="B1703" s="25">
        <v>2271</v>
      </c>
      <c r="C1703" s="31">
        <v>42725.935740740701</v>
      </c>
      <c r="D1703" s="25">
        <v>284</v>
      </c>
      <c r="E1703" s="25">
        <v>37</v>
      </c>
      <c r="F1703" s="25">
        <v>32</v>
      </c>
      <c r="G1703" s="25">
        <v>353</v>
      </c>
      <c r="H1703" s="25">
        <v>1417.16</v>
      </c>
      <c r="I1703" s="25">
        <v>277.13</v>
      </c>
      <c r="J1703" s="25">
        <v>259.83999999999997</v>
      </c>
      <c r="K1703" s="25">
        <v>1954.13</v>
      </c>
    </row>
    <row r="1704" spans="1:11" ht="15" customHeight="1" x14ac:dyDescent="0.3">
      <c r="A1704" s="25">
        <v>1703</v>
      </c>
      <c r="B1704" s="25">
        <v>2281</v>
      </c>
      <c r="C1704" s="31">
        <v>42512.7902777778</v>
      </c>
      <c r="D1704" s="25">
        <v>535</v>
      </c>
      <c r="E1704" s="25">
        <v>1</v>
      </c>
      <c r="F1704" s="25">
        <v>19</v>
      </c>
      <c r="G1704" s="25">
        <v>555</v>
      </c>
      <c r="H1704" s="25">
        <v>2669.65</v>
      </c>
      <c r="I1704" s="25">
        <v>7.49</v>
      </c>
      <c r="J1704" s="25">
        <v>154.28</v>
      </c>
      <c r="K1704" s="25">
        <v>2831.42</v>
      </c>
    </row>
    <row r="1705" spans="1:11" ht="15" customHeight="1" x14ac:dyDescent="0.3">
      <c r="A1705" s="25">
        <v>1704</v>
      </c>
      <c r="B1705" s="25">
        <v>2281</v>
      </c>
      <c r="C1705" s="31">
        <v>42542.552164351902</v>
      </c>
      <c r="D1705" s="25">
        <v>522</v>
      </c>
      <c r="E1705" s="25">
        <v>5</v>
      </c>
      <c r="F1705" s="25">
        <v>15</v>
      </c>
      <c r="G1705" s="25">
        <v>542</v>
      </c>
      <c r="H1705" s="25">
        <v>2604.7800000000002</v>
      </c>
      <c r="I1705" s="25">
        <v>37.450000000000003</v>
      </c>
      <c r="J1705" s="25">
        <v>121.8</v>
      </c>
      <c r="K1705" s="25">
        <v>2764.03</v>
      </c>
    </row>
    <row r="1706" spans="1:11" ht="15" customHeight="1" x14ac:dyDescent="0.3">
      <c r="A1706" s="25">
        <v>1705</v>
      </c>
      <c r="B1706" s="25">
        <v>2281</v>
      </c>
      <c r="C1706" s="31">
        <v>42572.390636574099</v>
      </c>
      <c r="D1706" s="25">
        <v>545</v>
      </c>
      <c r="E1706" s="25">
        <v>31</v>
      </c>
      <c r="F1706" s="25">
        <v>15</v>
      </c>
      <c r="G1706" s="25">
        <v>591</v>
      </c>
      <c r="H1706" s="25">
        <v>2719.55</v>
      </c>
      <c r="I1706" s="25">
        <v>232.19</v>
      </c>
      <c r="J1706" s="25">
        <v>121.8</v>
      </c>
      <c r="K1706" s="25">
        <v>3073.54</v>
      </c>
    </row>
    <row r="1707" spans="1:11" ht="15" customHeight="1" x14ac:dyDescent="0.3">
      <c r="A1707" s="25">
        <v>1706</v>
      </c>
      <c r="B1707" s="25">
        <v>2281</v>
      </c>
      <c r="C1707" s="31">
        <v>42632.772060185198</v>
      </c>
      <c r="D1707" s="25">
        <v>509</v>
      </c>
      <c r="E1707" s="25">
        <v>8</v>
      </c>
      <c r="F1707" s="25">
        <v>152</v>
      </c>
      <c r="G1707" s="25">
        <v>669</v>
      </c>
      <c r="H1707" s="25">
        <v>2539.91</v>
      </c>
      <c r="I1707" s="25">
        <v>59.92</v>
      </c>
      <c r="J1707" s="25">
        <v>1234.24</v>
      </c>
      <c r="K1707" s="25">
        <v>3834.07</v>
      </c>
    </row>
    <row r="1708" spans="1:11" ht="15" customHeight="1" x14ac:dyDescent="0.3">
      <c r="A1708" s="25">
        <v>1707</v>
      </c>
      <c r="B1708" s="25">
        <v>2281</v>
      </c>
      <c r="C1708" s="31">
        <v>42661.484594907401</v>
      </c>
      <c r="D1708" s="25">
        <v>553</v>
      </c>
      <c r="E1708" s="25">
        <v>4</v>
      </c>
      <c r="F1708" s="25">
        <v>0</v>
      </c>
      <c r="G1708" s="25">
        <v>557</v>
      </c>
      <c r="H1708" s="25">
        <v>2759.47</v>
      </c>
      <c r="I1708" s="25">
        <v>29.96</v>
      </c>
      <c r="J1708" s="25">
        <v>0</v>
      </c>
      <c r="K1708" s="25">
        <v>2789.43</v>
      </c>
    </row>
    <row r="1709" spans="1:11" ht="15" customHeight="1" x14ac:dyDescent="0.3">
      <c r="A1709" s="25">
        <v>1708</v>
      </c>
      <c r="B1709" s="25">
        <v>2281</v>
      </c>
      <c r="C1709" s="31">
        <v>42691.426192129598</v>
      </c>
      <c r="D1709" s="25">
        <v>513</v>
      </c>
      <c r="E1709" s="25">
        <v>119</v>
      </c>
      <c r="F1709" s="25">
        <v>10</v>
      </c>
      <c r="G1709" s="25">
        <v>642</v>
      </c>
      <c r="H1709" s="25">
        <v>2559.87</v>
      </c>
      <c r="I1709" s="25">
        <v>891.31</v>
      </c>
      <c r="J1709" s="25">
        <v>81.2</v>
      </c>
      <c r="K1709" s="25">
        <v>3532.38</v>
      </c>
    </row>
    <row r="1710" spans="1:11" ht="15" customHeight="1" x14ac:dyDescent="0.3">
      <c r="A1710" s="25">
        <v>1709</v>
      </c>
      <c r="B1710" s="25">
        <v>2281</v>
      </c>
      <c r="C1710" s="31">
        <v>42721.582546296297</v>
      </c>
      <c r="D1710" s="25">
        <v>498</v>
      </c>
      <c r="E1710" s="25">
        <v>9</v>
      </c>
      <c r="F1710" s="25">
        <v>172</v>
      </c>
      <c r="G1710" s="25">
        <v>679</v>
      </c>
      <c r="H1710" s="25">
        <v>2485.02</v>
      </c>
      <c r="I1710" s="25">
        <v>67.41</v>
      </c>
      <c r="J1710" s="25">
        <v>1396.64</v>
      </c>
      <c r="K1710" s="25">
        <v>3949.07</v>
      </c>
    </row>
    <row r="1711" spans="1:11" ht="15" customHeight="1" x14ac:dyDescent="0.3">
      <c r="A1711" s="25">
        <v>1710</v>
      </c>
      <c r="B1711" s="25">
        <v>2291</v>
      </c>
      <c r="C1711" s="31">
        <v>42402.654467592598</v>
      </c>
      <c r="D1711" s="25">
        <v>96</v>
      </c>
      <c r="E1711" s="25">
        <v>0</v>
      </c>
      <c r="F1711" s="25">
        <v>52</v>
      </c>
      <c r="G1711" s="25">
        <v>148</v>
      </c>
      <c r="H1711" s="25">
        <v>479.04</v>
      </c>
      <c r="I1711" s="25">
        <v>0</v>
      </c>
      <c r="J1711" s="25">
        <v>422.24</v>
      </c>
      <c r="K1711" s="25">
        <v>901.28</v>
      </c>
    </row>
    <row r="1712" spans="1:11" ht="15" customHeight="1" x14ac:dyDescent="0.3">
      <c r="A1712" s="25">
        <v>1711</v>
      </c>
      <c r="B1712" s="25">
        <v>2291</v>
      </c>
      <c r="C1712" s="31">
        <v>42432.1769907407</v>
      </c>
      <c r="D1712" s="25">
        <v>94</v>
      </c>
      <c r="E1712" s="25">
        <v>102</v>
      </c>
      <c r="F1712" s="25">
        <v>22</v>
      </c>
      <c r="G1712" s="25">
        <v>218</v>
      </c>
      <c r="H1712" s="25">
        <v>469.06</v>
      </c>
      <c r="I1712" s="25">
        <v>763.98</v>
      </c>
      <c r="J1712" s="25">
        <v>178.64</v>
      </c>
      <c r="K1712" s="25">
        <v>1411.68</v>
      </c>
    </row>
    <row r="1713" spans="1:11" ht="15" customHeight="1" x14ac:dyDescent="0.3">
      <c r="A1713" s="25">
        <v>1712</v>
      </c>
      <c r="B1713" s="25">
        <v>2291</v>
      </c>
      <c r="C1713" s="31">
        <v>42462.7130555556</v>
      </c>
      <c r="D1713" s="25">
        <v>97</v>
      </c>
      <c r="E1713" s="25">
        <v>0</v>
      </c>
      <c r="F1713" s="25">
        <v>46</v>
      </c>
      <c r="G1713" s="25">
        <v>143</v>
      </c>
      <c r="H1713" s="25">
        <v>484.03</v>
      </c>
      <c r="I1713" s="25">
        <v>0</v>
      </c>
      <c r="J1713" s="25">
        <v>373.52</v>
      </c>
      <c r="K1713" s="25">
        <v>857.55</v>
      </c>
    </row>
    <row r="1714" spans="1:11" ht="15" customHeight="1" x14ac:dyDescent="0.3">
      <c r="A1714" s="25">
        <v>1713</v>
      </c>
      <c r="B1714" s="25">
        <v>2291</v>
      </c>
      <c r="C1714" s="31">
        <v>42492.841435185197</v>
      </c>
      <c r="D1714" s="25">
        <v>0</v>
      </c>
      <c r="E1714" s="25">
        <v>7</v>
      </c>
      <c r="F1714" s="25">
        <v>18</v>
      </c>
      <c r="G1714" s="25">
        <v>25</v>
      </c>
      <c r="H1714" s="25">
        <v>0</v>
      </c>
      <c r="I1714" s="25">
        <v>52.43</v>
      </c>
      <c r="J1714" s="25">
        <v>146.16</v>
      </c>
      <c r="K1714" s="25">
        <v>198.59</v>
      </c>
    </row>
    <row r="1715" spans="1:11" ht="15" customHeight="1" x14ac:dyDescent="0.3">
      <c r="A1715" s="25">
        <v>1714</v>
      </c>
      <c r="B1715" s="25">
        <v>2291</v>
      </c>
      <c r="C1715" s="31">
        <v>42521.404386574097</v>
      </c>
      <c r="D1715" s="25">
        <v>107</v>
      </c>
      <c r="E1715" s="25">
        <v>35</v>
      </c>
      <c r="F1715" s="25">
        <v>25</v>
      </c>
      <c r="G1715" s="25">
        <v>167</v>
      </c>
      <c r="H1715" s="25">
        <v>533.92999999999995</v>
      </c>
      <c r="I1715" s="25">
        <v>262.14999999999998</v>
      </c>
      <c r="J1715" s="25">
        <v>203</v>
      </c>
      <c r="K1715" s="25">
        <v>999.08</v>
      </c>
    </row>
    <row r="1716" spans="1:11" ht="15" customHeight="1" x14ac:dyDescent="0.3">
      <c r="A1716" s="25">
        <v>1715</v>
      </c>
      <c r="B1716" s="25">
        <v>2291</v>
      </c>
      <c r="C1716" s="31">
        <v>42551.187245370398</v>
      </c>
      <c r="D1716" s="25">
        <v>94</v>
      </c>
      <c r="E1716" s="25">
        <v>19</v>
      </c>
      <c r="F1716" s="25">
        <v>82</v>
      </c>
      <c r="G1716" s="25">
        <v>195</v>
      </c>
      <c r="H1716" s="25">
        <v>469.06</v>
      </c>
      <c r="I1716" s="25">
        <v>142.31</v>
      </c>
      <c r="J1716" s="25">
        <v>665.84</v>
      </c>
      <c r="K1716" s="25">
        <v>1277.21</v>
      </c>
    </row>
    <row r="1717" spans="1:11" ht="15" customHeight="1" x14ac:dyDescent="0.3">
      <c r="A1717" s="25">
        <v>1716</v>
      </c>
      <c r="B1717" s="25">
        <v>2291</v>
      </c>
      <c r="C1717" s="31">
        <v>42580.459479166697</v>
      </c>
      <c r="D1717" s="25">
        <v>44</v>
      </c>
      <c r="E1717" s="25">
        <v>19</v>
      </c>
      <c r="F1717" s="25">
        <v>0</v>
      </c>
      <c r="G1717" s="25">
        <v>63</v>
      </c>
      <c r="H1717" s="25">
        <v>219.56</v>
      </c>
      <c r="I1717" s="25">
        <v>142.31</v>
      </c>
      <c r="J1717" s="25">
        <v>0</v>
      </c>
      <c r="K1717" s="25">
        <v>361.87</v>
      </c>
    </row>
    <row r="1718" spans="1:11" ht="15" customHeight="1" x14ac:dyDescent="0.3">
      <c r="A1718" s="25">
        <v>1717</v>
      </c>
      <c r="B1718" s="25">
        <v>2291</v>
      </c>
      <c r="C1718" s="31">
        <v>42609.972314814797</v>
      </c>
      <c r="D1718" s="25">
        <v>102</v>
      </c>
      <c r="E1718" s="25">
        <v>29</v>
      </c>
      <c r="F1718" s="25">
        <v>791</v>
      </c>
      <c r="G1718" s="25">
        <v>922</v>
      </c>
      <c r="H1718" s="25">
        <v>508.98</v>
      </c>
      <c r="I1718" s="25">
        <v>217.21</v>
      </c>
      <c r="J1718" s="25">
        <v>6422.92</v>
      </c>
      <c r="K1718" s="25">
        <v>7149.11</v>
      </c>
    </row>
    <row r="1719" spans="1:11" ht="15" customHeight="1" x14ac:dyDescent="0.3">
      <c r="A1719" s="25">
        <v>1718</v>
      </c>
      <c r="B1719" s="25">
        <v>2291</v>
      </c>
      <c r="C1719" s="31">
        <v>42639.8063078704</v>
      </c>
      <c r="D1719" s="25">
        <v>80</v>
      </c>
      <c r="E1719" s="25">
        <v>21</v>
      </c>
      <c r="F1719" s="25">
        <v>24</v>
      </c>
      <c r="G1719" s="25">
        <v>125</v>
      </c>
      <c r="H1719" s="25">
        <v>399.2</v>
      </c>
      <c r="I1719" s="25">
        <v>157.29</v>
      </c>
      <c r="J1719" s="25">
        <v>194.88</v>
      </c>
      <c r="K1719" s="25">
        <v>751.37</v>
      </c>
    </row>
    <row r="1720" spans="1:11" ht="15" customHeight="1" x14ac:dyDescent="0.3">
      <c r="A1720" s="25">
        <v>1719</v>
      </c>
      <c r="B1720" s="25">
        <v>2291</v>
      </c>
      <c r="C1720" s="31">
        <v>42668.521284722199</v>
      </c>
      <c r="D1720" s="25">
        <v>0</v>
      </c>
      <c r="E1720" s="25">
        <v>22</v>
      </c>
      <c r="F1720" s="25">
        <v>44</v>
      </c>
      <c r="G1720" s="25">
        <v>66</v>
      </c>
      <c r="H1720" s="25">
        <v>0</v>
      </c>
      <c r="I1720" s="25">
        <v>164.78</v>
      </c>
      <c r="J1720" s="25">
        <v>357.28</v>
      </c>
      <c r="K1720" s="25">
        <v>522.05999999999995</v>
      </c>
    </row>
    <row r="1721" spans="1:11" ht="15" customHeight="1" x14ac:dyDescent="0.3">
      <c r="A1721" s="25">
        <v>1720</v>
      </c>
      <c r="B1721" s="25">
        <v>2291</v>
      </c>
      <c r="C1721" s="31">
        <v>42697.975671296299</v>
      </c>
      <c r="D1721" s="25">
        <v>106</v>
      </c>
      <c r="E1721" s="25">
        <v>53</v>
      </c>
      <c r="F1721" s="25">
        <v>39</v>
      </c>
      <c r="G1721" s="25">
        <v>198</v>
      </c>
      <c r="H1721" s="25">
        <v>528.94000000000005</v>
      </c>
      <c r="I1721" s="25">
        <v>396.97</v>
      </c>
      <c r="J1721" s="25">
        <v>316.68</v>
      </c>
      <c r="K1721" s="25">
        <v>1242.5899999999999</v>
      </c>
    </row>
    <row r="1722" spans="1:11" ht="15" customHeight="1" x14ac:dyDescent="0.3">
      <c r="A1722" s="25">
        <v>1721</v>
      </c>
      <c r="B1722" s="25">
        <v>2291</v>
      </c>
      <c r="C1722" s="31">
        <v>42726.382245370398</v>
      </c>
      <c r="D1722" s="25">
        <v>50</v>
      </c>
      <c r="E1722" s="25">
        <v>37</v>
      </c>
      <c r="F1722" s="25">
        <v>0</v>
      </c>
      <c r="G1722" s="25">
        <v>87</v>
      </c>
      <c r="H1722" s="25">
        <v>249.5</v>
      </c>
      <c r="I1722" s="25">
        <v>277.13</v>
      </c>
      <c r="J1722" s="25">
        <v>0</v>
      </c>
      <c r="K1722" s="25">
        <v>526.63</v>
      </c>
    </row>
    <row r="1723" spans="1:11" ht="15" customHeight="1" x14ac:dyDescent="0.3">
      <c r="A1723" s="25">
        <v>1722</v>
      </c>
      <c r="B1723" s="25">
        <v>2301</v>
      </c>
      <c r="C1723" s="31">
        <v>42114.877152777801</v>
      </c>
      <c r="D1723" s="25">
        <v>99</v>
      </c>
      <c r="E1723" s="25">
        <v>49</v>
      </c>
      <c r="F1723" s="25">
        <v>60</v>
      </c>
      <c r="G1723" s="25">
        <v>208</v>
      </c>
      <c r="H1723" s="25">
        <v>494.01</v>
      </c>
      <c r="I1723" s="25">
        <v>367.01</v>
      </c>
      <c r="J1723" s="25">
        <v>487.2</v>
      </c>
      <c r="K1723" s="25">
        <v>1348.22</v>
      </c>
    </row>
    <row r="1724" spans="1:11" ht="15" customHeight="1" x14ac:dyDescent="0.3">
      <c r="A1724" s="25">
        <v>1723</v>
      </c>
      <c r="B1724" s="25">
        <v>2301</v>
      </c>
      <c r="C1724" s="31">
        <v>42144.467187499999</v>
      </c>
      <c r="D1724" s="25">
        <v>103</v>
      </c>
      <c r="E1724" s="25">
        <v>26</v>
      </c>
      <c r="F1724" s="25">
        <v>31</v>
      </c>
      <c r="G1724" s="25">
        <v>160</v>
      </c>
      <c r="H1724" s="25">
        <v>513.97</v>
      </c>
      <c r="I1724" s="25">
        <v>194.74</v>
      </c>
      <c r="J1724" s="25">
        <v>251.72</v>
      </c>
      <c r="K1724" s="25">
        <v>960.43</v>
      </c>
    </row>
    <row r="1725" spans="1:11" ht="15" customHeight="1" x14ac:dyDescent="0.3">
      <c r="A1725" s="25">
        <v>1724</v>
      </c>
      <c r="B1725" s="25">
        <v>2301</v>
      </c>
      <c r="C1725" s="31">
        <v>42174.439375000002</v>
      </c>
      <c r="D1725" s="25">
        <v>112</v>
      </c>
      <c r="E1725" s="25">
        <v>197</v>
      </c>
      <c r="F1725" s="25">
        <v>28</v>
      </c>
      <c r="G1725" s="25">
        <v>337</v>
      </c>
      <c r="H1725" s="25">
        <v>558.88</v>
      </c>
      <c r="I1725" s="25">
        <v>1475.53</v>
      </c>
      <c r="J1725" s="25">
        <v>227.36</v>
      </c>
      <c r="K1725" s="25">
        <v>2261.77</v>
      </c>
    </row>
    <row r="1726" spans="1:11" ht="15" customHeight="1" x14ac:dyDescent="0.3">
      <c r="A1726" s="25">
        <v>1725</v>
      </c>
      <c r="B1726" s="25">
        <v>2301</v>
      </c>
      <c r="C1726" s="31">
        <v>42203.791574074101</v>
      </c>
      <c r="D1726" s="25">
        <v>110</v>
      </c>
      <c r="E1726" s="25">
        <v>0</v>
      </c>
      <c r="F1726" s="25">
        <v>0</v>
      </c>
      <c r="G1726" s="25">
        <v>110</v>
      </c>
      <c r="H1726" s="25">
        <v>548.9</v>
      </c>
      <c r="I1726" s="25">
        <v>0</v>
      </c>
      <c r="J1726" s="25">
        <v>0</v>
      </c>
      <c r="K1726" s="25">
        <v>548.9</v>
      </c>
    </row>
    <row r="1727" spans="1:11" ht="15" customHeight="1" x14ac:dyDescent="0.3">
      <c r="A1727" s="25">
        <v>1726</v>
      </c>
      <c r="B1727" s="25">
        <v>2311</v>
      </c>
      <c r="C1727" s="31">
        <v>42592.980613425898</v>
      </c>
      <c r="D1727" s="25">
        <v>417</v>
      </c>
      <c r="E1727" s="25">
        <v>0</v>
      </c>
      <c r="F1727" s="25">
        <v>0</v>
      </c>
      <c r="G1727" s="25">
        <v>417</v>
      </c>
      <c r="H1727" s="25">
        <v>2080.83</v>
      </c>
      <c r="I1727" s="25">
        <v>0</v>
      </c>
      <c r="J1727" s="25">
        <v>0</v>
      </c>
      <c r="K1727" s="25">
        <v>2080.83</v>
      </c>
    </row>
    <row r="1728" spans="1:11" ht="15" customHeight="1" x14ac:dyDescent="0.3">
      <c r="A1728" s="25">
        <v>1727</v>
      </c>
      <c r="B1728" s="25">
        <v>2311</v>
      </c>
      <c r="C1728" s="31">
        <v>42622.396157407398</v>
      </c>
      <c r="D1728" s="25">
        <v>501</v>
      </c>
      <c r="E1728" s="25">
        <v>16</v>
      </c>
      <c r="F1728" s="25">
        <v>1</v>
      </c>
      <c r="G1728" s="25">
        <v>518</v>
      </c>
      <c r="H1728" s="25">
        <v>2499.9899999999998</v>
      </c>
      <c r="I1728" s="25">
        <v>119.84</v>
      </c>
      <c r="J1728" s="25">
        <v>8.1199999999999992</v>
      </c>
      <c r="K1728" s="25">
        <v>2627.95</v>
      </c>
    </row>
    <row r="1729" spans="1:11" ht="15" customHeight="1" x14ac:dyDescent="0.3">
      <c r="A1729" s="25">
        <v>1728</v>
      </c>
      <c r="B1729" s="25">
        <v>2311</v>
      </c>
      <c r="C1729" s="31">
        <v>42651.221435185202</v>
      </c>
      <c r="D1729" s="25">
        <v>499</v>
      </c>
      <c r="E1729" s="25">
        <v>125</v>
      </c>
      <c r="F1729" s="25">
        <v>0</v>
      </c>
      <c r="G1729" s="25">
        <v>624</v>
      </c>
      <c r="H1729" s="25">
        <v>2490.0100000000002</v>
      </c>
      <c r="I1729" s="25">
        <v>936.25</v>
      </c>
      <c r="J1729" s="25">
        <v>0</v>
      </c>
      <c r="K1729" s="25">
        <v>3426.26</v>
      </c>
    </row>
    <row r="1730" spans="1:11" ht="15" customHeight="1" x14ac:dyDescent="0.3">
      <c r="A1730" s="25">
        <v>1729</v>
      </c>
      <c r="B1730" s="25">
        <v>2311</v>
      </c>
      <c r="C1730" s="31">
        <v>42681.792928240699</v>
      </c>
      <c r="D1730" s="25">
        <v>480</v>
      </c>
      <c r="E1730" s="25">
        <v>12</v>
      </c>
      <c r="F1730" s="25">
        <v>26</v>
      </c>
      <c r="G1730" s="25">
        <v>518</v>
      </c>
      <c r="H1730" s="25">
        <v>2395.1999999999998</v>
      </c>
      <c r="I1730" s="25">
        <v>89.88</v>
      </c>
      <c r="J1730" s="25">
        <v>211.12</v>
      </c>
      <c r="K1730" s="25">
        <v>2696.2</v>
      </c>
    </row>
    <row r="1731" spans="1:11" ht="15" customHeight="1" x14ac:dyDescent="0.3">
      <c r="A1731" s="25">
        <v>1730</v>
      </c>
      <c r="B1731" s="25">
        <v>2311</v>
      </c>
      <c r="C1731" s="31">
        <v>42711.452418981498</v>
      </c>
      <c r="D1731" s="25">
        <v>502</v>
      </c>
      <c r="E1731" s="25">
        <v>21</v>
      </c>
      <c r="F1731" s="25">
        <v>0</v>
      </c>
      <c r="G1731" s="25">
        <v>523</v>
      </c>
      <c r="H1731" s="25">
        <v>2504.98</v>
      </c>
      <c r="I1731" s="25">
        <v>157.29</v>
      </c>
      <c r="J1731" s="25">
        <v>0</v>
      </c>
      <c r="K1731" s="25">
        <v>2662.27</v>
      </c>
    </row>
    <row r="1732" spans="1:11" ht="15" customHeight="1" x14ac:dyDescent="0.3">
      <c r="A1732" s="25">
        <v>1731</v>
      </c>
      <c r="B1732" s="25">
        <v>2321</v>
      </c>
      <c r="C1732" s="31">
        <v>42725.125243055598</v>
      </c>
      <c r="D1732" s="25">
        <v>321</v>
      </c>
      <c r="E1732" s="25">
        <v>36</v>
      </c>
      <c r="F1732" s="25">
        <v>8</v>
      </c>
      <c r="G1732" s="25">
        <v>365</v>
      </c>
      <c r="H1732" s="25">
        <v>1601.79</v>
      </c>
      <c r="I1732" s="25">
        <v>269.64</v>
      </c>
      <c r="J1732" s="25">
        <v>64.959999999999994</v>
      </c>
      <c r="K1732" s="25">
        <v>1936.39</v>
      </c>
    </row>
    <row r="1733" spans="1:11" ht="15" customHeight="1" x14ac:dyDescent="0.3">
      <c r="A1733" s="25">
        <v>1732</v>
      </c>
      <c r="B1733" s="25">
        <v>2331</v>
      </c>
      <c r="C1733" s="31">
        <v>41619.322997685202</v>
      </c>
      <c r="D1733" s="25">
        <v>142</v>
      </c>
      <c r="E1733" s="25">
        <v>83</v>
      </c>
      <c r="F1733" s="25">
        <v>6</v>
      </c>
      <c r="G1733" s="25">
        <v>231</v>
      </c>
      <c r="H1733" s="25">
        <v>708.58</v>
      </c>
      <c r="I1733" s="25">
        <v>621.66999999999996</v>
      </c>
      <c r="J1733" s="25">
        <v>48.72</v>
      </c>
      <c r="K1733" s="25">
        <v>1378.97</v>
      </c>
    </row>
    <row r="1734" spans="1:11" ht="15" customHeight="1" x14ac:dyDescent="0.3">
      <c r="A1734" s="25">
        <v>1733</v>
      </c>
      <c r="B1734" s="25">
        <v>2331</v>
      </c>
      <c r="C1734" s="31">
        <v>41648.159652777802</v>
      </c>
      <c r="D1734" s="25">
        <v>143</v>
      </c>
      <c r="E1734" s="25">
        <v>0</v>
      </c>
      <c r="F1734" s="25">
        <v>22</v>
      </c>
      <c r="G1734" s="25">
        <v>165</v>
      </c>
      <c r="H1734" s="25">
        <v>713.57</v>
      </c>
      <c r="I1734" s="25">
        <v>0</v>
      </c>
      <c r="J1734" s="25">
        <v>178.64</v>
      </c>
      <c r="K1734" s="25">
        <v>892.21</v>
      </c>
    </row>
    <row r="1735" spans="1:11" ht="15" customHeight="1" x14ac:dyDescent="0.3">
      <c r="A1735" s="25">
        <v>1734</v>
      </c>
      <c r="B1735" s="25">
        <v>2331</v>
      </c>
      <c r="C1735" s="31">
        <v>41678.532488425903</v>
      </c>
      <c r="D1735" s="25">
        <v>2708</v>
      </c>
      <c r="E1735" s="25">
        <v>11</v>
      </c>
      <c r="F1735" s="25">
        <v>17</v>
      </c>
      <c r="G1735" s="25">
        <v>2736</v>
      </c>
      <c r="H1735" s="25">
        <v>13512.92</v>
      </c>
      <c r="I1735" s="25">
        <v>82.39</v>
      </c>
      <c r="J1735" s="25">
        <v>138.04</v>
      </c>
      <c r="K1735" s="25">
        <v>13733.35</v>
      </c>
    </row>
    <row r="1736" spans="1:11" ht="15" customHeight="1" x14ac:dyDescent="0.3">
      <c r="A1736" s="25">
        <v>1735</v>
      </c>
      <c r="B1736" s="25">
        <v>2331</v>
      </c>
      <c r="C1736" s="31">
        <v>41708.5399189815</v>
      </c>
      <c r="D1736" s="25">
        <v>151</v>
      </c>
      <c r="E1736" s="25">
        <v>0</v>
      </c>
      <c r="F1736" s="25">
        <v>18</v>
      </c>
      <c r="G1736" s="25">
        <v>169</v>
      </c>
      <c r="H1736" s="25">
        <v>753.49</v>
      </c>
      <c r="I1736" s="25">
        <v>0</v>
      </c>
      <c r="J1736" s="25">
        <v>146.16</v>
      </c>
      <c r="K1736" s="25">
        <v>899.65</v>
      </c>
    </row>
    <row r="1737" spans="1:11" ht="15" customHeight="1" x14ac:dyDescent="0.3">
      <c r="A1737" s="25">
        <v>1736</v>
      </c>
      <c r="B1737" s="25">
        <v>2331</v>
      </c>
      <c r="C1737" s="31">
        <v>41738.551817129599</v>
      </c>
      <c r="D1737" s="25">
        <v>151</v>
      </c>
      <c r="E1737" s="25">
        <v>20</v>
      </c>
      <c r="F1737" s="25">
        <v>59</v>
      </c>
      <c r="G1737" s="25">
        <v>230</v>
      </c>
      <c r="H1737" s="25">
        <v>753.49</v>
      </c>
      <c r="I1737" s="25">
        <v>149.80000000000001</v>
      </c>
      <c r="J1737" s="25">
        <v>479.08</v>
      </c>
      <c r="K1737" s="25">
        <v>1382.37</v>
      </c>
    </row>
    <row r="1738" spans="1:11" ht="15" customHeight="1" x14ac:dyDescent="0.3">
      <c r="A1738" s="25">
        <v>1737</v>
      </c>
      <c r="B1738" s="25">
        <v>2331</v>
      </c>
      <c r="C1738" s="31">
        <v>41796.114606481497</v>
      </c>
      <c r="D1738" s="25">
        <v>136</v>
      </c>
      <c r="E1738" s="25">
        <v>12</v>
      </c>
      <c r="F1738" s="25">
        <v>0</v>
      </c>
      <c r="G1738" s="25">
        <v>148</v>
      </c>
      <c r="H1738" s="25">
        <v>678.64</v>
      </c>
      <c r="I1738" s="25">
        <v>89.88</v>
      </c>
      <c r="J1738" s="25">
        <v>0</v>
      </c>
      <c r="K1738" s="25">
        <v>768.52</v>
      </c>
    </row>
    <row r="1739" spans="1:11" ht="15" customHeight="1" x14ac:dyDescent="0.3">
      <c r="A1739" s="25">
        <v>1738</v>
      </c>
      <c r="B1739" s="25">
        <v>2331</v>
      </c>
      <c r="C1739" s="31">
        <v>41826.394039351901</v>
      </c>
      <c r="D1739" s="25">
        <v>196</v>
      </c>
      <c r="E1739" s="25">
        <v>14</v>
      </c>
      <c r="F1739" s="25">
        <v>136</v>
      </c>
      <c r="G1739" s="25">
        <v>346</v>
      </c>
      <c r="H1739" s="25">
        <v>978.04</v>
      </c>
      <c r="I1739" s="25">
        <v>104.86</v>
      </c>
      <c r="J1739" s="25">
        <v>1104.32</v>
      </c>
      <c r="K1739" s="25">
        <v>2187.2199999999998</v>
      </c>
    </row>
    <row r="1740" spans="1:11" ht="15" customHeight="1" x14ac:dyDescent="0.3">
      <c r="A1740" s="25">
        <v>1739</v>
      </c>
      <c r="B1740" s="25">
        <v>2331</v>
      </c>
      <c r="C1740" s="31">
        <v>41855.680578703701</v>
      </c>
      <c r="D1740" s="25">
        <v>156</v>
      </c>
      <c r="E1740" s="25">
        <v>5</v>
      </c>
      <c r="F1740" s="25">
        <v>0</v>
      </c>
      <c r="G1740" s="25">
        <v>161</v>
      </c>
      <c r="H1740" s="25">
        <v>778.44</v>
      </c>
      <c r="I1740" s="25">
        <v>37.450000000000003</v>
      </c>
      <c r="J1740" s="25">
        <v>0</v>
      </c>
      <c r="K1740" s="25">
        <v>815.89</v>
      </c>
    </row>
    <row r="1741" spans="1:11" ht="15" customHeight="1" x14ac:dyDescent="0.3">
      <c r="A1741" s="25">
        <v>1740</v>
      </c>
      <c r="B1741" s="25">
        <v>2331</v>
      </c>
      <c r="C1741" s="31">
        <v>41884.182893518497</v>
      </c>
      <c r="D1741" s="25">
        <v>224</v>
      </c>
      <c r="E1741" s="25">
        <v>0</v>
      </c>
      <c r="F1741" s="25">
        <v>17</v>
      </c>
      <c r="G1741" s="25">
        <v>241</v>
      </c>
      <c r="H1741" s="25">
        <v>1117.76</v>
      </c>
      <c r="I1741" s="25">
        <v>0</v>
      </c>
      <c r="J1741" s="25">
        <v>138.04</v>
      </c>
      <c r="K1741" s="25">
        <v>1255.8</v>
      </c>
    </row>
    <row r="1742" spans="1:11" ht="15" customHeight="1" x14ac:dyDescent="0.3">
      <c r="A1742" s="25">
        <v>1741</v>
      </c>
      <c r="B1742" s="25">
        <v>2341</v>
      </c>
      <c r="C1742" s="31">
        <v>41990.432615740698</v>
      </c>
      <c r="D1742" s="25">
        <v>518</v>
      </c>
      <c r="E1742" s="25">
        <v>16</v>
      </c>
      <c r="F1742" s="25">
        <v>0</v>
      </c>
      <c r="G1742" s="25">
        <v>534</v>
      </c>
      <c r="H1742" s="25">
        <v>2584.8200000000002</v>
      </c>
      <c r="I1742" s="25">
        <v>119.84</v>
      </c>
      <c r="J1742" s="25">
        <v>0</v>
      </c>
      <c r="K1742" s="25">
        <v>2704.66</v>
      </c>
    </row>
    <row r="1743" spans="1:11" ht="15" customHeight="1" x14ac:dyDescent="0.3">
      <c r="A1743" s="25">
        <v>1742</v>
      </c>
      <c r="B1743" s="25">
        <v>2341</v>
      </c>
      <c r="C1743" s="31">
        <v>42020.361087963</v>
      </c>
      <c r="D1743" s="25">
        <v>566</v>
      </c>
      <c r="E1743" s="25">
        <v>4</v>
      </c>
      <c r="F1743" s="25">
        <v>0</v>
      </c>
      <c r="G1743" s="25">
        <v>570</v>
      </c>
      <c r="H1743" s="25">
        <v>2824.34</v>
      </c>
      <c r="I1743" s="25">
        <v>29.96</v>
      </c>
      <c r="J1743" s="25">
        <v>0</v>
      </c>
      <c r="K1743" s="25">
        <v>2854.3</v>
      </c>
    </row>
    <row r="1744" spans="1:11" ht="15" customHeight="1" x14ac:dyDescent="0.3">
      <c r="A1744" s="25">
        <v>1743</v>
      </c>
      <c r="B1744" s="25">
        <v>2341</v>
      </c>
      <c r="C1744" s="31">
        <v>42049.266412037003</v>
      </c>
      <c r="D1744" s="25">
        <v>519</v>
      </c>
      <c r="E1744" s="25">
        <v>0</v>
      </c>
      <c r="F1744" s="25">
        <v>3</v>
      </c>
      <c r="G1744" s="25">
        <v>522</v>
      </c>
      <c r="H1744" s="25">
        <v>2589.81</v>
      </c>
      <c r="I1744" s="25">
        <v>0</v>
      </c>
      <c r="J1744" s="25">
        <v>24.36</v>
      </c>
      <c r="K1744" s="25">
        <v>2614.17</v>
      </c>
    </row>
    <row r="1745" spans="1:11" ht="15" customHeight="1" x14ac:dyDescent="0.3">
      <c r="A1745" s="25">
        <v>1744</v>
      </c>
      <c r="B1745" s="25">
        <v>2341</v>
      </c>
      <c r="C1745" s="31">
        <v>42078.793993055602</v>
      </c>
      <c r="D1745" s="25">
        <v>488</v>
      </c>
      <c r="E1745" s="25">
        <v>23</v>
      </c>
      <c r="F1745" s="25">
        <v>9</v>
      </c>
      <c r="G1745" s="25">
        <v>520</v>
      </c>
      <c r="H1745" s="25">
        <v>2435.12</v>
      </c>
      <c r="I1745" s="25">
        <v>172.27</v>
      </c>
      <c r="J1745" s="25">
        <v>73.08</v>
      </c>
      <c r="K1745" s="25">
        <v>2680.47</v>
      </c>
    </row>
    <row r="1746" spans="1:11" ht="15" customHeight="1" x14ac:dyDescent="0.3">
      <c r="A1746" s="25">
        <v>1745</v>
      </c>
      <c r="B1746" s="25">
        <v>2341</v>
      </c>
      <c r="C1746" s="31">
        <v>42107.833472222199</v>
      </c>
      <c r="D1746" s="25">
        <v>498</v>
      </c>
      <c r="E1746" s="25">
        <v>11</v>
      </c>
      <c r="F1746" s="25">
        <v>19</v>
      </c>
      <c r="G1746" s="25">
        <v>528</v>
      </c>
      <c r="H1746" s="25">
        <v>2485.02</v>
      </c>
      <c r="I1746" s="25">
        <v>82.39</v>
      </c>
      <c r="J1746" s="25">
        <v>154.28</v>
      </c>
      <c r="K1746" s="25">
        <v>2721.69</v>
      </c>
    </row>
    <row r="1747" spans="1:11" ht="15" customHeight="1" x14ac:dyDescent="0.3">
      <c r="A1747" s="25">
        <v>1746</v>
      </c>
      <c r="B1747" s="25">
        <v>2341</v>
      </c>
      <c r="C1747" s="31">
        <v>42136.798321759299</v>
      </c>
      <c r="D1747" s="25">
        <v>594</v>
      </c>
      <c r="E1747" s="25">
        <v>6</v>
      </c>
      <c r="F1747" s="25">
        <v>17</v>
      </c>
      <c r="G1747" s="25">
        <v>617</v>
      </c>
      <c r="H1747" s="25">
        <v>2964.06</v>
      </c>
      <c r="I1747" s="25">
        <v>44.94</v>
      </c>
      <c r="J1747" s="25">
        <v>138.04</v>
      </c>
      <c r="K1747" s="25">
        <v>3147.04</v>
      </c>
    </row>
    <row r="1748" spans="1:11" ht="15" customHeight="1" x14ac:dyDescent="0.3">
      <c r="A1748" s="25">
        <v>1747</v>
      </c>
      <c r="B1748" s="25">
        <v>2341</v>
      </c>
      <c r="C1748" s="31">
        <v>42165.410856481503</v>
      </c>
      <c r="D1748" s="25">
        <v>535</v>
      </c>
      <c r="E1748" s="25">
        <v>0</v>
      </c>
      <c r="F1748" s="25">
        <v>2001</v>
      </c>
      <c r="G1748" s="25">
        <v>2536</v>
      </c>
      <c r="H1748" s="25">
        <v>2669.65</v>
      </c>
      <c r="I1748" s="25">
        <v>0</v>
      </c>
      <c r="J1748" s="25">
        <v>16248.12</v>
      </c>
      <c r="K1748" s="25">
        <v>18917.77</v>
      </c>
    </row>
    <row r="1749" spans="1:11" ht="15" customHeight="1" x14ac:dyDescent="0.3">
      <c r="A1749" s="25">
        <v>1748</v>
      </c>
      <c r="B1749" s="25">
        <v>2341</v>
      </c>
      <c r="C1749" s="31">
        <v>42194.443113425899</v>
      </c>
      <c r="D1749" s="25">
        <v>729</v>
      </c>
      <c r="E1749" s="25">
        <v>10</v>
      </c>
      <c r="F1749" s="25">
        <v>45</v>
      </c>
      <c r="G1749" s="25">
        <v>784</v>
      </c>
      <c r="H1749" s="25">
        <v>3637.71</v>
      </c>
      <c r="I1749" s="25">
        <v>74.900000000000006</v>
      </c>
      <c r="J1749" s="25">
        <v>365.4</v>
      </c>
      <c r="K1749" s="25">
        <v>4078.01</v>
      </c>
    </row>
    <row r="1750" spans="1:11" ht="15" customHeight="1" x14ac:dyDescent="0.3">
      <c r="A1750" s="25">
        <v>1749</v>
      </c>
      <c r="B1750" s="25">
        <v>2341</v>
      </c>
      <c r="C1750" s="31">
        <v>42223.701770833301</v>
      </c>
      <c r="D1750" s="25">
        <v>491</v>
      </c>
      <c r="E1750" s="25">
        <v>0</v>
      </c>
      <c r="F1750" s="25">
        <v>16</v>
      </c>
      <c r="G1750" s="25">
        <v>507</v>
      </c>
      <c r="H1750" s="25">
        <v>2450.09</v>
      </c>
      <c r="I1750" s="25">
        <v>0</v>
      </c>
      <c r="J1750" s="25">
        <v>129.91999999999999</v>
      </c>
      <c r="K1750" s="25">
        <v>2580.0100000000002</v>
      </c>
    </row>
    <row r="1751" spans="1:11" ht="15" customHeight="1" x14ac:dyDescent="0.3">
      <c r="A1751" s="25">
        <v>1750</v>
      </c>
      <c r="B1751" s="25">
        <v>2341</v>
      </c>
      <c r="C1751" s="31">
        <v>42253.811932870398</v>
      </c>
      <c r="D1751" s="25">
        <v>490</v>
      </c>
      <c r="E1751" s="25">
        <v>22</v>
      </c>
      <c r="F1751" s="25">
        <v>3</v>
      </c>
      <c r="G1751" s="25">
        <v>515</v>
      </c>
      <c r="H1751" s="25">
        <v>2445.1</v>
      </c>
      <c r="I1751" s="25">
        <v>164.78</v>
      </c>
      <c r="J1751" s="25">
        <v>24.36</v>
      </c>
      <c r="K1751" s="25">
        <v>2634.24</v>
      </c>
    </row>
    <row r="1752" spans="1:11" ht="15" customHeight="1" x14ac:dyDescent="0.3">
      <c r="A1752" s="25">
        <v>1751</v>
      </c>
      <c r="B1752" s="25">
        <v>2341</v>
      </c>
      <c r="C1752" s="31">
        <v>42283.243692129603</v>
      </c>
      <c r="D1752" s="25">
        <v>499</v>
      </c>
      <c r="E1752" s="25">
        <v>17</v>
      </c>
      <c r="F1752" s="25">
        <v>17</v>
      </c>
      <c r="G1752" s="25">
        <v>533</v>
      </c>
      <c r="H1752" s="25">
        <v>2490.0100000000002</v>
      </c>
      <c r="I1752" s="25">
        <v>127.33</v>
      </c>
      <c r="J1752" s="25">
        <v>138.04</v>
      </c>
      <c r="K1752" s="25">
        <v>2755.38</v>
      </c>
    </row>
    <row r="1753" spans="1:11" ht="15" customHeight="1" x14ac:dyDescent="0.3">
      <c r="A1753" s="25">
        <v>1752</v>
      </c>
      <c r="B1753" s="25">
        <v>2341</v>
      </c>
      <c r="C1753" s="31">
        <v>42313.168807870403</v>
      </c>
      <c r="D1753" s="25">
        <v>463</v>
      </c>
      <c r="E1753" s="25">
        <v>0</v>
      </c>
      <c r="F1753" s="25">
        <v>0</v>
      </c>
      <c r="G1753" s="25">
        <v>463</v>
      </c>
      <c r="H1753" s="25">
        <v>2310.37</v>
      </c>
      <c r="I1753" s="25">
        <v>0</v>
      </c>
      <c r="J1753" s="25">
        <v>0</v>
      </c>
      <c r="K1753" s="25">
        <v>2310.37</v>
      </c>
    </row>
    <row r="1754" spans="1:11" ht="15" customHeight="1" x14ac:dyDescent="0.3">
      <c r="A1754" s="25">
        <v>1753</v>
      </c>
      <c r="B1754" s="25">
        <v>2341</v>
      </c>
      <c r="C1754" s="31">
        <v>42343.210208333301</v>
      </c>
      <c r="D1754" s="25">
        <v>517</v>
      </c>
      <c r="E1754" s="25">
        <v>9</v>
      </c>
      <c r="F1754" s="25">
        <v>51</v>
      </c>
      <c r="G1754" s="25">
        <v>577</v>
      </c>
      <c r="H1754" s="25">
        <v>2579.83</v>
      </c>
      <c r="I1754" s="25">
        <v>67.41</v>
      </c>
      <c r="J1754" s="25">
        <v>414.12</v>
      </c>
      <c r="K1754" s="25">
        <v>3061.36</v>
      </c>
    </row>
    <row r="1755" spans="1:11" ht="15" customHeight="1" x14ac:dyDescent="0.3">
      <c r="A1755" s="25">
        <v>1754</v>
      </c>
      <c r="B1755" s="25">
        <v>2341</v>
      </c>
      <c r="C1755" s="31">
        <v>42373.737337963001</v>
      </c>
      <c r="D1755" s="25">
        <v>497</v>
      </c>
      <c r="E1755" s="25">
        <v>15</v>
      </c>
      <c r="F1755" s="25">
        <v>0</v>
      </c>
      <c r="G1755" s="25">
        <v>512</v>
      </c>
      <c r="H1755" s="25">
        <v>2480.0300000000002</v>
      </c>
      <c r="I1755" s="25">
        <v>112.35</v>
      </c>
      <c r="J1755" s="25">
        <v>0</v>
      </c>
      <c r="K1755" s="25">
        <v>2592.38</v>
      </c>
    </row>
    <row r="1756" spans="1:11" ht="15" customHeight="1" x14ac:dyDescent="0.3">
      <c r="A1756" s="25">
        <v>1755</v>
      </c>
      <c r="B1756" s="25">
        <v>2341</v>
      </c>
      <c r="C1756" s="31">
        <v>42402.402719907397</v>
      </c>
      <c r="D1756" s="25">
        <v>490</v>
      </c>
      <c r="E1756" s="25">
        <v>0</v>
      </c>
      <c r="F1756" s="25">
        <v>0</v>
      </c>
      <c r="G1756" s="25">
        <v>490</v>
      </c>
      <c r="H1756" s="25">
        <v>2445.1</v>
      </c>
      <c r="I1756" s="25">
        <v>0</v>
      </c>
      <c r="J1756" s="25">
        <v>0</v>
      </c>
      <c r="K1756" s="25">
        <v>2445.1</v>
      </c>
    </row>
    <row r="1757" spans="1:11" ht="15" customHeight="1" x14ac:dyDescent="0.3">
      <c r="A1757" s="25">
        <v>1756</v>
      </c>
      <c r="B1757" s="25">
        <v>2341</v>
      </c>
      <c r="C1757" s="31">
        <v>42431.470462963</v>
      </c>
      <c r="D1757" s="25">
        <v>503</v>
      </c>
      <c r="E1757" s="25">
        <v>6</v>
      </c>
      <c r="F1757" s="25">
        <v>113</v>
      </c>
      <c r="G1757" s="25">
        <v>622</v>
      </c>
      <c r="H1757" s="25">
        <v>2509.9699999999998</v>
      </c>
      <c r="I1757" s="25">
        <v>44.94</v>
      </c>
      <c r="J1757" s="25">
        <v>917.56</v>
      </c>
      <c r="K1757" s="25">
        <v>3472.47</v>
      </c>
    </row>
    <row r="1758" spans="1:11" ht="15" customHeight="1" x14ac:dyDescent="0.3">
      <c r="A1758" s="25">
        <v>1757</v>
      </c>
      <c r="B1758" s="25">
        <v>2341</v>
      </c>
      <c r="C1758" s="31">
        <v>42461.193749999999</v>
      </c>
      <c r="D1758" s="25">
        <v>500</v>
      </c>
      <c r="E1758" s="25">
        <v>0</v>
      </c>
      <c r="F1758" s="25">
        <v>21</v>
      </c>
      <c r="G1758" s="25">
        <v>521</v>
      </c>
      <c r="H1758" s="25">
        <v>2495</v>
      </c>
      <c r="I1758" s="25">
        <v>0</v>
      </c>
      <c r="J1758" s="25">
        <v>170.52</v>
      </c>
      <c r="K1758" s="25">
        <v>2665.52</v>
      </c>
    </row>
    <row r="1759" spans="1:11" ht="15" customHeight="1" x14ac:dyDescent="0.3">
      <c r="A1759" s="25">
        <v>1758</v>
      </c>
      <c r="B1759" s="25">
        <v>2341</v>
      </c>
      <c r="C1759" s="31">
        <v>42491.497488425899</v>
      </c>
      <c r="D1759" s="25">
        <v>466</v>
      </c>
      <c r="E1759" s="25">
        <v>0</v>
      </c>
      <c r="F1759" s="25">
        <v>0</v>
      </c>
      <c r="G1759" s="25">
        <v>466</v>
      </c>
      <c r="H1759" s="25">
        <v>2325.34</v>
      </c>
      <c r="I1759" s="25">
        <v>0</v>
      </c>
      <c r="J1759" s="25">
        <v>0</v>
      </c>
      <c r="K1759" s="25">
        <v>2325.34</v>
      </c>
    </row>
    <row r="1760" spans="1:11" ht="15" customHeight="1" x14ac:dyDescent="0.3">
      <c r="A1760" s="25">
        <v>1759</v>
      </c>
      <c r="B1760" s="25">
        <v>2341</v>
      </c>
      <c r="C1760" s="31">
        <v>42521.379502314798</v>
      </c>
      <c r="D1760" s="25">
        <v>496</v>
      </c>
      <c r="E1760" s="25">
        <v>0</v>
      </c>
      <c r="F1760" s="25">
        <v>1</v>
      </c>
      <c r="G1760" s="25">
        <v>497</v>
      </c>
      <c r="H1760" s="25">
        <v>2475.04</v>
      </c>
      <c r="I1760" s="25">
        <v>0</v>
      </c>
      <c r="J1760" s="25">
        <v>8.1199999999999992</v>
      </c>
      <c r="K1760" s="25">
        <v>2483.16</v>
      </c>
    </row>
    <row r="1761" spans="1:11" ht="15" customHeight="1" x14ac:dyDescent="0.3">
      <c r="A1761" s="25">
        <v>1760</v>
      </c>
      <c r="B1761" s="25">
        <v>2341</v>
      </c>
      <c r="C1761" s="31">
        <v>42551.795358796298</v>
      </c>
      <c r="D1761" s="25">
        <v>498</v>
      </c>
      <c r="E1761" s="25">
        <v>0</v>
      </c>
      <c r="F1761" s="25">
        <v>0</v>
      </c>
      <c r="G1761" s="25">
        <v>498</v>
      </c>
      <c r="H1761" s="25">
        <v>2485.02</v>
      </c>
      <c r="I1761" s="25">
        <v>0</v>
      </c>
      <c r="J1761" s="25">
        <v>0</v>
      </c>
      <c r="K1761" s="25">
        <v>2485.02</v>
      </c>
    </row>
    <row r="1762" spans="1:11" ht="15" customHeight="1" x14ac:dyDescent="0.3">
      <c r="A1762" s="25">
        <v>1761</v>
      </c>
      <c r="B1762" s="25">
        <v>2341</v>
      </c>
      <c r="C1762" s="31">
        <v>42581.673750000002</v>
      </c>
      <c r="D1762" s="25">
        <v>564</v>
      </c>
      <c r="E1762" s="25">
        <v>425</v>
      </c>
      <c r="F1762" s="25">
        <v>14</v>
      </c>
      <c r="G1762" s="25">
        <v>1003</v>
      </c>
      <c r="H1762" s="25">
        <v>2814.36</v>
      </c>
      <c r="I1762" s="25">
        <v>3183.25</v>
      </c>
      <c r="J1762" s="25">
        <v>113.68</v>
      </c>
      <c r="K1762" s="25">
        <v>6111.29</v>
      </c>
    </row>
    <row r="1763" spans="1:11" ht="15" customHeight="1" x14ac:dyDescent="0.3">
      <c r="A1763" s="25">
        <v>1762</v>
      </c>
      <c r="B1763" s="25">
        <v>2341</v>
      </c>
      <c r="C1763" s="31">
        <v>42610.981597222199</v>
      </c>
      <c r="D1763" s="25">
        <v>442</v>
      </c>
      <c r="E1763" s="25">
        <v>29</v>
      </c>
      <c r="F1763" s="25">
        <v>22</v>
      </c>
      <c r="G1763" s="25">
        <v>493</v>
      </c>
      <c r="H1763" s="25">
        <v>2205.58</v>
      </c>
      <c r="I1763" s="25">
        <v>217.21</v>
      </c>
      <c r="J1763" s="25">
        <v>178.64</v>
      </c>
      <c r="K1763" s="25">
        <v>2601.4299999999998</v>
      </c>
    </row>
    <row r="1764" spans="1:11" ht="15" customHeight="1" x14ac:dyDescent="0.3">
      <c r="A1764" s="25">
        <v>1763</v>
      </c>
      <c r="B1764" s="25">
        <v>2341</v>
      </c>
      <c r="C1764" s="31">
        <v>42639.371134259301</v>
      </c>
      <c r="D1764" s="25">
        <v>512</v>
      </c>
      <c r="E1764" s="25">
        <v>9</v>
      </c>
      <c r="F1764" s="25">
        <v>0</v>
      </c>
      <c r="G1764" s="25">
        <v>521</v>
      </c>
      <c r="H1764" s="25">
        <v>2554.88</v>
      </c>
      <c r="I1764" s="25">
        <v>67.41</v>
      </c>
      <c r="J1764" s="25">
        <v>0</v>
      </c>
      <c r="K1764" s="25">
        <v>2622.29</v>
      </c>
    </row>
    <row r="1765" spans="1:11" ht="15" customHeight="1" x14ac:dyDescent="0.3">
      <c r="A1765" s="25">
        <v>1764</v>
      </c>
      <c r="B1765" s="25">
        <v>2341</v>
      </c>
      <c r="C1765" s="31">
        <v>42668.414351851898</v>
      </c>
      <c r="D1765" s="25">
        <v>471</v>
      </c>
      <c r="E1765" s="25">
        <v>11</v>
      </c>
      <c r="F1765" s="25">
        <v>7</v>
      </c>
      <c r="G1765" s="25">
        <v>489</v>
      </c>
      <c r="H1765" s="25">
        <v>2350.29</v>
      </c>
      <c r="I1765" s="25">
        <v>82.39</v>
      </c>
      <c r="J1765" s="25">
        <v>56.84</v>
      </c>
      <c r="K1765" s="25">
        <v>2489.52</v>
      </c>
    </row>
    <row r="1766" spans="1:11" ht="15" customHeight="1" x14ac:dyDescent="0.3">
      <c r="A1766" s="25">
        <v>1765</v>
      </c>
      <c r="B1766" s="25">
        <v>2341</v>
      </c>
      <c r="C1766" s="31">
        <v>42698.307199074101</v>
      </c>
      <c r="D1766" s="25">
        <v>485</v>
      </c>
      <c r="E1766" s="25">
        <v>0</v>
      </c>
      <c r="F1766" s="25">
        <v>27</v>
      </c>
      <c r="G1766" s="25">
        <v>512</v>
      </c>
      <c r="H1766" s="25">
        <v>2420.15</v>
      </c>
      <c r="I1766" s="25">
        <v>0</v>
      </c>
      <c r="J1766" s="25">
        <v>219.24</v>
      </c>
      <c r="K1766" s="25">
        <v>2639.39</v>
      </c>
    </row>
    <row r="1767" spans="1:11" ht="15" customHeight="1" x14ac:dyDescent="0.3">
      <c r="A1767" s="25">
        <v>1766</v>
      </c>
      <c r="B1767" s="25">
        <v>2341</v>
      </c>
      <c r="C1767" s="31">
        <v>42727.405358796299</v>
      </c>
      <c r="D1767" s="25">
        <v>488</v>
      </c>
      <c r="E1767" s="25">
        <v>61</v>
      </c>
      <c r="F1767" s="25">
        <v>0</v>
      </c>
      <c r="G1767" s="25">
        <v>549</v>
      </c>
      <c r="H1767" s="25">
        <v>2435.12</v>
      </c>
      <c r="I1767" s="25">
        <v>456.89</v>
      </c>
      <c r="J1767" s="25">
        <v>0</v>
      </c>
      <c r="K1767" s="25">
        <v>2892.01</v>
      </c>
    </row>
    <row r="1768" spans="1:11" ht="15" customHeight="1" x14ac:dyDescent="0.3">
      <c r="A1768" s="25">
        <v>1767</v>
      </c>
      <c r="B1768" s="25">
        <v>2351</v>
      </c>
      <c r="C1768" s="31">
        <v>41624.261770833298</v>
      </c>
      <c r="D1768" s="25">
        <v>491</v>
      </c>
      <c r="E1768" s="25">
        <v>1</v>
      </c>
      <c r="F1768" s="25">
        <v>8</v>
      </c>
      <c r="G1768" s="25">
        <v>500</v>
      </c>
      <c r="H1768" s="25">
        <v>2450.09</v>
      </c>
      <c r="I1768" s="25">
        <v>7.49</v>
      </c>
      <c r="J1768" s="25">
        <v>64.959999999999994</v>
      </c>
      <c r="K1768" s="25">
        <v>2522.54</v>
      </c>
    </row>
    <row r="1769" spans="1:11" ht="15" customHeight="1" x14ac:dyDescent="0.3">
      <c r="A1769" s="25">
        <v>1768</v>
      </c>
      <c r="B1769" s="25">
        <v>2351</v>
      </c>
      <c r="C1769" s="31">
        <v>41654.160451388903</v>
      </c>
      <c r="D1769" s="25">
        <v>499</v>
      </c>
      <c r="E1769" s="25">
        <v>4</v>
      </c>
      <c r="F1769" s="25">
        <v>1</v>
      </c>
      <c r="G1769" s="25">
        <v>504</v>
      </c>
      <c r="H1769" s="25">
        <v>2490.0100000000002</v>
      </c>
      <c r="I1769" s="25">
        <v>29.96</v>
      </c>
      <c r="J1769" s="25">
        <v>8.1199999999999992</v>
      </c>
      <c r="K1769" s="25">
        <v>2528.09</v>
      </c>
    </row>
    <row r="1770" spans="1:11" ht="15" customHeight="1" x14ac:dyDescent="0.3">
      <c r="A1770" s="25">
        <v>1769</v>
      </c>
      <c r="B1770" s="25">
        <v>2351</v>
      </c>
      <c r="C1770" s="31">
        <v>41683.881840277798</v>
      </c>
      <c r="D1770" s="25">
        <v>280</v>
      </c>
      <c r="E1770" s="25">
        <v>5</v>
      </c>
      <c r="F1770" s="25">
        <v>18</v>
      </c>
      <c r="G1770" s="25">
        <v>303</v>
      </c>
      <c r="H1770" s="25">
        <v>1397.2</v>
      </c>
      <c r="I1770" s="25">
        <v>37.450000000000003</v>
      </c>
      <c r="J1770" s="25">
        <v>146.16</v>
      </c>
      <c r="K1770" s="25">
        <v>1580.81</v>
      </c>
    </row>
    <row r="1771" spans="1:11" ht="15" customHeight="1" x14ac:dyDescent="0.3">
      <c r="A1771" s="25">
        <v>1770</v>
      </c>
      <c r="B1771" s="25">
        <v>2351</v>
      </c>
      <c r="C1771" s="31">
        <v>41713.712048611102</v>
      </c>
      <c r="D1771" s="25">
        <v>490</v>
      </c>
      <c r="E1771" s="25">
        <v>16</v>
      </c>
      <c r="F1771" s="25">
        <v>0</v>
      </c>
      <c r="G1771" s="25">
        <v>506</v>
      </c>
      <c r="H1771" s="25">
        <v>2445.1</v>
      </c>
      <c r="I1771" s="25">
        <v>119.84</v>
      </c>
      <c r="J1771" s="25">
        <v>0</v>
      </c>
      <c r="K1771" s="25">
        <v>2564.94</v>
      </c>
    </row>
    <row r="1772" spans="1:11" ht="15" customHeight="1" x14ac:dyDescent="0.3">
      <c r="A1772" s="25">
        <v>1771</v>
      </c>
      <c r="B1772" s="25">
        <v>2351</v>
      </c>
      <c r="C1772" s="31">
        <v>41742.582337963002</v>
      </c>
      <c r="D1772" s="25">
        <v>487</v>
      </c>
      <c r="E1772" s="25">
        <v>13</v>
      </c>
      <c r="F1772" s="25">
        <v>18</v>
      </c>
      <c r="G1772" s="25">
        <v>518</v>
      </c>
      <c r="H1772" s="25">
        <v>2430.13</v>
      </c>
      <c r="I1772" s="25">
        <v>97.37</v>
      </c>
      <c r="J1772" s="25">
        <v>146.16</v>
      </c>
      <c r="K1772" s="25">
        <v>2673.66</v>
      </c>
    </row>
    <row r="1773" spans="1:11" ht="15" customHeight="1" x14ac:dyDescent="0.3">
      <c r="A1773" s="25">
        <v>1772</v>
      </c>
      <c r="B1773" s="25">
        <v>2351</v>
      </c>
      <c r="C1773" s="31">
        <v>41771.636597222197</v>
      </c>
      <c r="D1773" s="25">
        <v>489</v>
      </c>
      <c r="E1773" s="25">
        <v>10</v>
      </c>
      <c r="F1773" s="25">
        <v>48</v>
      </c>
      <c r="G1773" s="25">
        <v>547</v>
      </c>
      <c r="H1773" s="25">
        <v>2440.11</v>
      </c>
      <c r="I1773" s="25">
        <v>74.900000000000006</v>
      </c>
      <c r="J1773" s="25">
        <v>389.76</v>
      </c>
      <c r="K1773" s="25">
        <v>2904.77</v>
      </c>
    </row>
    <row r="1774" spans="1:11" ht="15" customHeight="1" x14ac:dyDescent="0.3">
      <c r="A1774" s="25">
        <v>1773</v>
      </c>
      <c r="B1774" s="25">
        <v>2351</v>
      </c>
      <c r="C1774" s="31">
        <v>41801.145092592596</v>
      </c>
      <c r="D1774" s="25">
        <v>523</v>
      </c>
      <c r="E1774" s="25">
        <v>16</v>
      </c>
      <c r="F1774" s="25">
        <v>865</v>
      </c>
      <c r="G1774" s="25">
        <v>1404</v>
      </c>
      <c r="H1774" s="25">
        <v>2609.77</v>
      </c>
      <c r="I1774" s="25">
        <v>119.84</v>
      </c>
      <c r="J1774" s="25">
        <v>7023.8</v>
      </c>
      <c r="K1774" s="25">
        <v>9753.41</v>
      </c>
    </row>
    <row r="1775" spans="1:11" ht="15" customHeight="1" x14ac:dyDescent="0.3">
      <c r="A1775" s="25">
        <v>1774</v>
      </c>
      <c r="B1775" s="25">
        <v>2351</v>
      </c>
      <c r="C1775" s="31">
        <v>41830.577384259297</v>
      </c>
      <c r="D1775" s="25">
        <v>499</v>
      </c>
      <c r="E1775" s="25">
        <v>13</v>
      </c>
      <c r="F1775" s="25">
        <v>17</v>
      </c>
      <c r="G1775" s="25">
        <v>529</v>
      </c>
      <c r="H1775" s="25">
        <v>2490.0100000000002</v>
      </c>
      <c r="I1775" s="25">
        <v>97.37</v>
      </c>
      <c r="J1775" s="25">
        <v>138.04</v>
      </c>
      <c r="K1775" s="25">
        <v>2725.42</v>
      </c>
    </row>
    <row r="1776" spans="1:11" ht="15" customHeight="1" x14ac:dyDescent="0.3">
      <c r="A1776" s="25">
        <v>1775</v>
      </c>
      <c r="B1776" s="25">
        <v>2351</v>
      </c>
      <c r="C1776" s="31">
        <v>41859.753402777802</v>
      </c>
      <c r="D1776" s="25">
        <v>559</v>
      </c>
      <c r="E1776" s="25">
        <v>13</v>
      </c>
      <c r="F1776" s="25">
        <v>14</v>
      </c>
      <c r="G1776" s="25">
        <v>586</v>
      </c>
      <c r="H1776" s="25">
        <v>2789.41</v>
      </c>
      <c r="I1776" s="25">
        <v>97.37</v>
      </c>
      <c r="J1776" s="25">
        <v>113.68</v>
      </c>
      <c r="K1776" s="25">
        <v>3000.46</v>
      </c>
    </row>
    <row r="1777" spans="1:11" ht="15" customHeight="1" x14ac:dyDescent="0.3">
      <c r="A1777" s="25">
        <v>1776</v>
      </c>
      <c r="B1777" s="25">
        <v>2351</v>
      </c>
      <c r="C1777" s="31">
        <v>41888.5347106482</v>
      </c>
      <c r="D1777" s="25">
        <v>471</v>
      </c>
      <c r="E1777" s="25">
        <v>11</v>
      </c>
      <c r="F1777" s="25">
        <v>133</v>
      </c>
      <c r="G1777" s="25">
        <v>615</v>
      </c>
      <c r="H1777" s="25">
        <v>2350.29</v>
      </c>
      <c r="I1777" s="25">
        <v>82.39</v>
      </c>
      <c r="J1777" s="25">
        <v>1079.96</v>
      </c>
      <c r="K1777" s="25">
        <v>3512.64</v>
      </c>
    </row>
    <row r="1778" spans="1:11" ht="15" customHeight="1" x14ac:dyDescent="0.3">
      <c r="A1778" s="25">
        <v>1777</v>
      </c>
      <c r="B1778" s="25">
        <v>2351</v>
      </c>
      <c r="C1778" s="31">
        <v>41917.209212962996</v>
      </c>
      <c r="D1778" s="25">
        <v>538</v>
      </c>
      <c r="E1778" s="25">
        <v>11</v>
      </c>
      <c r="F1778" s="25">
        <v>200</v>
      </c>
      <c r="G1778" s="25">
        <v>749</v>
      </c>
      <c r="H1778" s="25">
        <v>2684.62</v>
      </c>
      <c r="I1778" s="25">
        <v>82.39</v>
      </c>
      <c r="J1778" s="25">
        <v>1624</v>
      </c>
      <c r="K1778" s="25">
        <v>4391.01</v>
      </c>
    </row>
    <row r="1779" spans="1:11" ht="15" customHeight="1" x14ac:dyDescent="0.3">
      <c r="A1779" s="25">
        <v>1778</v>
      </c>
      <c r="B1779" s="25">
        <v>2351</v>
      </c>
      <c r="C1779" s="31">
        <v>41947.4639930556</v>
      </c>
      <c r="D1779" s="25">
        <v>544</v>
      </c>
      <c r="E1779" s="25">
        <v>27</v>
      </c>
      <c r="F1779" s="25">
        <v>159</v>
      </c>
      <c r="G1779" s="25">
        <v>730</v>
      </c>
      <c r="H1779" s="25">
        <v>2714.56</v>
      </c>
      <c r="I1779" s="25">
        <v>202.23</v>
      </c>
      <c r="J1779" s="25">
        <v>1291.08</v>
      </c>
      <c r="K1779" s="25">
        <v>4207.87</v>
      </c>
    </row>
    <row r="1780" spans="1:11" ht="15" customHeight="1" x14ac:dyDescent="0.3">
      <c r="A1780" s="25">
        <v>1779</v>
      </c>
      <c r="B1780" s="25">
        <v>2351</v>
      </c>
      <c r="C1780" s="31">
        <v>41977.295856481498</v>
      </c>
      <c r="D1780" s="25">
        <v>507</v>
      </c>
      <c r="E1780" s="25">
        <v>25</v>
      </c>
      <c r="F1780" s="25">
        <v>14</v>
      </c>
      <c r="G1780" s="25">
        <v>546</v>
      </c>
      <c r="H1780" s="25">
        <v>2529.9299999999998</v>
      </c>
      <c r="I1780" s="25">
        <v>187.25</v>
      </c>
      <c r="J1780" s="25">
        <v>113.68</v>
      </c>
      <c r="K1780" s="25">
        <v>2830.86</v>
      </c>
    </row>
    <row r="1781" spans="1:11" ht="15" customHeight="1" x14ac:dyDescent="0.3">
      <c r="A1781" s="25">
        <v>1780</v>
      </c>
      <c r="B1781" s="25">
        <v>2351</v>
      </c>
      <c r="C1781" s="31">
        <v>42007.938553240703</v>
      </c>
      <c r="D1781" s="25">
        <v>725</v>
      </c>
      <c r="E1781" s="25">
        <v>0</v>
      </c>
      <c r="F1781" s="25">
        <v>11</v>
      </c>
      <c r="G1781" s="25">
        <v>736</v>
      </c>
      <c r="H1781" s="25">
        <v>3617.75</v>
      </c>
      <c r="I1781" s="25">
        <v>0</v>
      </c>
      <c r="J1781" s="25">
        <v>89.32</v>
      </c>
      <c r="K1781" s="25">
        <v>3707.07</v>
      </c>
    </row>
    <row r="1782" spans="1:11" ht="15" customHeight="1" x14ac:dyDescent="0.3">
      <c r="A1782" s="25">
        <v>1781</v>
      </c>
      <c r="B1782" s="25">
        <v>2351</v>
      </c>
      <c r="C1782" s="31">
        <v>42036.921597222201</v>
      </c>
      <c r="D1782" s="25">
        <v>430</v>
      </c>
      <c r="E1782" s="25">
        <v>2</v>
      </c>
      <c r="F1782" s="25">
        <v>66</v>
      </c>
      <c r="G1782" s="25">
        <v>498</v>
      </c>
      <c r="H1782" s="25">
        <v>2145.6999999999998</v>
      </c>
      <c r="I1782" s="25">
        <v>14.98</v>
      </c>
      <c r="J1782" s="25">
        <v>535.91999999999996</v>
      </c>
      <c r="K1782" s="25">
        <v>2696.6</v>
      </c>
    </row>
    <row r="1783" spans="1:11" ht="15" customHeight="1" x14ac:dyDescent="0.3">
      <c r="A1783" s="25">
        <v>1782</v>
      </c>
      <c r="B1783" s="25">
        <v>2351</v>
      </c>
      <c r="C1783" s="31">
        <v>42065.019328703696</v>
      </c>
      <c r="D1783" s="25">
        <v>506</v>
      </c>
      <c r="E1783" s="25">
        <v>17</v>
      </c>
      <c r="F1783" s="25">
        <v>2</v>
      </c>
      <c r="G1783" s="25">
        <v>525</v>
      </c>
      <c r="H1783" s="25">
        <v>2524.94</v>
      </c>
      <c r="I1783" s="25">
        <v>127.33</v>
      </c>
      <c r="J1783" s="25">
        <v>16.239999999999998</v>
      </c>
      <c r="K1783" s="25">
        <v>2668.51</v>
      </c>
    </row>
    <row r="1784" spans="1:11" ht="15" customHeight="1" x14ac:dyDescent="0.3">
      <c r="A1784" s="25">
        <v>1783</v>
      </c>
      <c r="B1784" s="25">
        <v>2351</v>
      </c>
      <c r="C1784" s="31">
        <v>42095.346666666701</v>
      </c>
      <c r="D1784" s="25">
        <v>498</v>
      </c>
      <c r="E1784" s="25">
        <v>20</v>
      </c>
      <c r="F1784" s="25">
        <v>3</v>
      </c>
      <c r="G1784" s="25">
        <v>521</v>
      </c>
      <c r="H1784" s="25">
        <v>2485.02</v>
      </c>
      <c r="I1784" s="25">
        <v>149.80000000000001</v>
      </c>
      <c r="J1784" s="25">
        <v>24.36</v>
      </c>
      <c r="K1784" s="25">
        <v>2659.18</v>
      </c>
    </row>
    <row r="1785" spans="1:11" ht="15" customHeight="1" x14ac:dyDescent="0.3">
      <c r="A1785" s="25">
        <v>1784</v>
      </c>
      <c r="B1785" s="25">
        <v>2351</v>
      </c>
      <c r="C1785" s="31">
        <v>42125.577881944497</v>
      </c>
      <c r="D1785" s="25">
        <v>443</v>
      </c>
      <c r="E1785" s="25">
        <v>0</v>
      </c>
      <c r="F1785" s="25">
        <v>0</v>
      </c>
      <c r="G1785" s="25">
        <v>443</v>
      </c>
      <c r="H1785" s="25">
        <v>2210.5700000000002</v>
      </c>
      <c r="I1785" s="25">
        <v>0</v>
      </c>
      <c r="J1785" s="25">
        <v>0</v>
      </c>
      <c r="K1785" s="25">
        <v>2210.5700000000002</v>
      </c>
    </row>
    <row r="1786" spans="1:11" ht="15" customHeight="1" x14ac:dyDescent="0.3">
      <c r="A1786" s="25">
        <v>1785</v>
      </c>
      <c r="B1786" s="25">
        <v>2351</v>
      </c>
      <c r="C1786" s="31">
        <v>42155.843460648197</v>
      </c>
      <c r="D1786" s="25">
        <v>498</v>
      </c>
      <c r="E1786" s="25">
        <v>18</v>
      </c>
      <c r="F1786" s="25">
        <v>7</v>
      </c>
      <c r="G1786" s="25">
        <v>523</v>
      </c>
      <c r="H1786" s="25">
        <v>2485.02</v>
      </c>
      <c r="I1786" s="25">
        <v>134.82</v>
      </c>
      <c r="J1786" s="25">
        <v>56.84</v>
      </c>
      <c r="K1786" s="25">
        <v>2676.68</v>
      </c>
    </row>
    <row r="1787" spans="1:11" ht="15" customHeight="1" x14ac:dyDescent="0.3">
      <c r="A1787" s="25">
        <v>1786</v>
      </c>
      <c r="B1787" s="25">
        <v>2351</v>
      </c>
      <c r="C1787" s="31">
        <v>42185.164432870399</v>
      </c>
      <c r="D1787" s="25">
        <v>516</v>
      </c>
      <c r="E1787" s="25">
        <v>30</v>
      </c>
      <c r="F1787" s="25">
        <v>41</v>
      </c>
      <c r="G1787" s="25">
        <v>587</v>
      </c>
      <c r="H1787" s="25">
        <v>2574.84</v>
      </c>
      <c r="I1787" s="25">
        <v>224.7</v>
      </c>
      <c r="J1787" s="25">
        <v>332.92</v>
      </c>
      <c r="K1787" s="25">
        <v>3132.46</v>
      </c>
    </row>
    <row r="1788" spans="1:11" ht="15" customHeight="1" x14ac:dyDescent="0.3">
      <c r="A1788" s="25">
        <v>1787</v>
      </c>
      <c r="B1788" s="25">
        <v>2351</v>
      </c>
      <c r="C1788" s="31">
        <v>42214.057754629597</v>
      </c>
      <c r="D1788" s="25">
        <v>504</v>
      </c>
      <c r="E1788" s="25">
        <v>135</v>
      </c>
      <c r="F1788" s="25">
        <v>3</v>
      </c>
      <c r="G1788" s="25">
        <v>642</v>
      </c>
      <c r="H1788" s="25">
        <v>2514.96</v>
      </c>
      <c r="I1788" s="25">
        <v>1011.15</v>
      </c>
      <c r="J1788" s="25">
        <v>24.36</v>
      </c>
      <c r="K1788" s="25">
        <v>3550.47</v>
      </c>
    </row>
    <row r="1789" spans="1:11" ht="15" customHeight="1" x14ac:dyDescent="0.3">
      <c r="A1789" s="25">
        <v>1788</v>
      </c>
      <c r="B1789" s="25">
        <v>2351</v>
      </c>
      <c r="C1789" s="31">
        <v>42243.533252314803</v>
      </c>
      <c r="D1789" s="25">
        <v>495</v>
      </c>
      <c r="E1789" s="25">
        <v>5</v>
      </c>
      <c r="F1789" s="25">
        <v>12</v>
      </c>
      <c r="G1789" s="25">
        <v>512</v>
      </c>
      <c r="H1789" s="25">
        <v>2470.0500000000002</v>
      </c>
      <c r="I1789" s="25">
        <v>37.450000000000003</v>
      </c>
      <c r="J1789" s="25">
        <v>97.44</v>
      </c>
      <c r="K1789" s="25">
        <v>2604.94</v>
      </c>
    </row>
    <row r="1790" spans="1:11" ht="15" customHeight="1" x14ac:dyDescent="0.3">
      <c r="A1790" s="25">
        <v>1789</v>
      </c>
      <c r="B1790" s="25">
        <v>2351</v>
      </c>
      <c r="C1790" s="31">
        <v>42273.861817129597</v>
      </c>
      <c r="D1790" s="25">
        <v>497</v>
      </c>
      <c r="E1790" s="25">
        <v>17</v>
      </c>
      <c r="F1790" s="25">
        <v>0</v>
      </c>
      <c r="G1790" s="25">
        <v>514</v>
      </c>
      <c r="H1790" s="25">
        <v>2480.0300000000002</v>
      </c>
      <c r="I1790" s="25">
        <v>127.33</v>
      </c>
      <c r="J1790" s="25">
        <v>0</v>
      </c>
      <c r="K1790" s="25">
        <v>2607.36</v>
      </c>
    </row>
    <row r="1791" spans="1:11" ht="15" customHeight="1" x14ac:dyDescent="0.3">
      <c r="A1791" s="25">
        <v>1790</v>
      </c>
      <c r="B1791" s="25">
        <v>2351</v>
      </c>
      <c r="C1791" s="31">
        <v>42303.4328356482</v>
      </c>
      <c r="D1791" s="25">
        <v>545</v>
      </c>
      <c r="E1791" s="25">
        <v>17</v>
      </c>
      <c r="F1791" s="25">
        <v>17</v>
      </c>
      <c r="G1791" s="25">
        <v>579</v>
      </c>
      <c r="H1791" s="25">
        <v>2719.55</v>
      </c>
      <c r="I1791" s="25">
        <v>127.33</v>
      </c>
      <c r="J1791" s="25">
        <v>138.04</v>
      </c>
      <c r="K1791" s="25">
        <v>2984.92</v>
      </c>
    </row>
    <row r="1792" spans="1:11" ht="15" customHeight="1" x14ac:dyDescent="0.3">
      <c r="A1792" s="25">
        <v>1791</v>
      </c>
      <c r="B1792" s="25">
        <v>2351</v>
      </c>
      <c r="C1792" s="31">
        <v>42333.706840277802</v>
      </c>
      <c r="D1792" s="25">
        <v>538</v>
      </c>
      <c r="E1792" s="25">
        <v>8</v>
      </c>
      <c r="F1792" s="25">
        <v>64</v>
      </c>
      <c r="G1792" s="25">
        <v>610</v>
      </c>
      <c r="H1792" s="25">
        <v>2684.62</v>
      </c>
      <c r="I1792" s="25">
        <v>59.92</v>
      </c>
      <c r="J1792" s="25">
        <v>519.67999999999995</v>
      </c>
      <c r="K1792" s="25">
        <v>3264.22</v>
      </c>
    </row>
    <row r="1793" spans="1:11" ht="15" customHeight="1" x14ac:dyDescent="0.3">
      <c r="A1793" s="25">
        <v>1792</v>
      </c>
      <c r="B1793" s="25">
        <v>2351</v>
      </c>
      <c r="C1793" s="31">
        <v>42363.951215277797</v>
      </c>
      <c r="D1793" s="25">
        <v>489</v>
      </c>
      <c r="E1793" s="25">
        <v>54</v>
      </c>
      <c r="F1793" s="25">
        <v>19</v>
      </c>
      <c r="G1793" s="25">
        <v>562</v>
      </c>
      <c r="H1793" s="25">
        <v>2440.11</v>
      </c>
      <c r="I1793" s="25">
        <v>404.46</v>
      </c>
      <c r="J1793" s="25">
        <v>154.28</v>
      </c>
      <c r="K1793" s="25">
        <v>2998.85</v>
      </c>
    </row>
    <row r="1794" spans="1:11" ht="15" customHeight="1" x14ac:dyDescent="0.3">
      <c r="A1794" s="25">
        <v>1793</v>
      </c>
      <c r="B1794" s="25">
        <v>2351</v>
      </c>
      <c r="C1794" s="31">
        <v>42393.111944444398</v>
      </c>
      <c r="D1794" s="25">
        <v>433</v>
      </c>
      <c r="E1794" s="25">
        <v>15</v>
      </c>
      <c r="F1794" s="25">
        <v>41</v>
      </c>
      <c r="G1794" s="25">
        <v>489</v>
      </c>
      <c r="H1794" s="25">
        <v>2160.67</v>
      </c>
      <c r="I1794" s="25">
        <v>112.35</v>
      </c>
      <c r="J1794" s="25">
        <v>332.92</v>
      </c>
      <c r="K1794" s="25">
        <v>2605.94</v>
      </c>
    </row>
    <row r="1795" spans="1:11" ht="15" customHeight="1" x14ac:dyDescent="0.3">
      <c r="A1795" s="25">
        <v>1794</v>
      </c>
      <c r="B1795" s="25">
        <v>2351</v>
      </c>
      <c r="C1795" s="31">
        <v>42422.439363425903</v>
      </c>
      <c r="D1795" s="25">
        <v>504</v>
      </c>
      <c r="E1795" s="25">
        <v>7</v>
      </c>
      <c r="F1795" s="25">
        <v>12</v>
      </c>
      <c r="G1795" s="25">
        <v>523</v>
      </c>
      <c r="H1795" s="25">
        <v>2514.96</v>
      </c>
      <c r="I1795" s="25">
        <v>52.43</v>
      </c>
      <c r="J1795" s="25">
        <v>97.44</v>
      </c>
      <c r="K1795" s="25">
        <v>2664.83</v>
      </c>
    </row>
    <row r="1796" spans="1:11" ht="15" customHeight="1" x14ac:dyDescent="0.3">
      <c r="A1796" s="25">
        <v>1795</v>
      </c>
      <c r="B1796" s="25">
        <v>2351</v>
      </c>
      <c r="C1796" s="31">
        <v>42452.179965277799</v>
      </c>
      <c r="D1796" s="25">
        <v>476</v>
      </c>
      <c r="E1796" s="25">
        <v>16</v>
      </c>
      <c r="F1796" s="25">
        <v>8</v>
      </c>
      <c r="G1796" s="25">
        <v>500</v>
      </c>
      <c r="H1796" s="25">
        <v>2375.2399999999998</v>
      </c>
      <c r="I1796" s="25">
        <v>119.84</v>
      </c>
      <c r="J1796" s="25">
        <v>64.959999999999994</v>
      </c>
      <c r="K1796" s="25">
        <v>2560.04</v>
      </c>
    </row>
    <row r="1797" spans="1:11" ht="15" customHeight="1" x14ac:dyDescent="0.3">
      <c r="A1797" s="25">
        <v>1796</v>
      </c>
      <c r="B1797" s="25">
        <v>2351</v>
      </c>
      <c r="C1797" s="31">
        <v>42481.166331018503</v>
      </c>
      <c r="D1797" s="25">
        <v>499</v>
      </c>
      <c r="E1797" s="25">
        <v>26</v>
      </c>
      <c r="F1797" s="25">
        <v>16</v>
      </c>
      <c r="G1797" s="25">
        <v>541</v>
      </c>
      <c r="H1797" s="25">
        <v>2490.0100000000002</v>
      </c>
      <c r="I1797" s="25">
        <v>194.74</v>
      </c>
      <c r="J1797" s="25">
        <v>129.91999999999999</v>
      </c>
      <c r="K1797" s="25">
        <v>2814.67</v>
      </c>
    </row>
    <row r="1798" spans="1:11" ht="15" customHeight="1" x14ac:dyDescent="0.3">
      <c r="A1798" s="25">
        <v>1797</v>
      </c>
      <c r="B1798" s="25">
        <v>2351</v>
      </c>
      <c r="C1798" s="31">
        <v>42511.992789351898</v>
      </c>
      <c r="D1798" s="25">
        <v>555</v>
      </c>
      <c r="E1798" s="25">
        <v>0</v>
      </c>
      <c r="F1798" s="25">
        <v>6</v>
      </c>
      <c r="G1798" s="25">
        <v>561</v>
      </c>
      <c r="H1798" s="25">
        <v>2769.45</v>
      </c>
      <c r="I1798" s="25">
        <v>0</v>
      </c>
      <c r="J1798" s="25">
        <v>48.72</v>
      </c>
      <c r="K1798" s="25">
        <v>2818.17</v>
      </c>
    </row>
    <row r="1799" spans="1:11" ht="15" customHeight="1" x14ac:dyDescent="0.3">
      <c r="A1799" s="25">
        <v>1798</v>
      </c>
      <c r="B1799" s="25">
        <v>2351</v>
      </c>
      <c r="C1799" s="31">
        <v>42541.447511574101</v>
      </c>
      <c r="D1799" s="25">
        <v>492</v>
      </c>
      <c r="E1799" s="25">
        <v>49</v>
      </c>
      <c r="F1799" s="25">
        <v>64</v>
      </c>
      <c r="G1799" s="25">
        <v>605</v>
      </c>
      <c r="H1799" s="25">
        <v>2455.08</v>
      </c>
      <c r="I1799" s="25">
        <v>367.01</v>
      </c>
      <c r="J1799" s="25">
        <v>519.67999999999995</v>
      </c>
      <c r="K1799" s="25">
        <v>3341.77</v>
      </c>
    </row>
    <row r="1800" spans="1:11" ht="15" customHeight="1" x14ac:dyDescent="0.3">
      <c r="A1800" s="25">
        <v>1799</v>
      </c>
      <c r="B1800" s="25">
        <v>2351</v>
      </c>
      <c r="C1800" s="31">
        <v>42571.144965277803</v>
      </c>
      <c r="D1800" s="25">
        <v>503</v>
      </c>
      <c r="E1800" s="25">
        <v>23</v>
      </c>
      <c r="F1800" s="25">
        <v>0</v>
      </c>
      <c r="G1800" s="25">
        <v>526</v>
      </c>
      <c r="H1800" s="25">
        <v>2509.9699999999998</v>
      </c>
      <c r="I1800" s="25">
        <v>172.27</v>
      </c>
      <c r="J1800" s="25">
        <v>0</v>
      </c>
      <c r="K1800" s="25">
        <v>2682.24</v>
      </c>
    </row>
    <row r="1801" spans="1:11" ht="15" customHeight="1" x14ac:dyDescent="0.3">
      <c r="A1801" s="25">
        <v>1800</v>
      </c>
      <c r="B1801" s="25">
        <v>2351</v>
      </c>
      <c r="C1801" s="31">
        <v>42600.1148032407</v>
      </c>
      <c r="D1801" s="25">
        <v>499</v>
      </c>
      <c r="E1801" s="25">
        <v>11</v>
      </c>
      <c r="F1801" s="25">
        <v>0</v>
      </c>
      <c r="G1801" s="25">
        <v>510</v>
      </c>
      <c r="H1801" s="25">
        <v>2490.0100000000002</v>
      </c>
      <c r="I1801" s="25">
        <v>82.39</v>
      </c>
      <c r="J1801" s="25">
        <v>0</v>
      </c>
      <c r="K1801" s="25">
        <v>2572.4</v>
      </c>
    </row>
    <row r="1802" spans="1:11" ht="15" customHeight="1" x14ac:dyDescent="0.3">
      <c r="A1802" s="25">
        <v>1801</v>
      </c>
      <c r="B1802" s="25">
        <v>2351</v>
      </c>
      <c r="C1802" s="31">
        <v>42629.228796296302</v>
      </c>
      <c r="D1802" s="25">
        <v>402</v>
      </c>
      <c r="E1802" s="25">
        <v>1</v>
      </c>
      <c r="F1802" s="25">
        <v>10</v>
      </c>
      <c r="G1802" s="25">
        <v>413</v>
      </c>
      <c r="H1802" s="25">
        <v>2005.98</v>
      </c>
      <c r="I1802" s="25">
        <v>7.49</v>
      </c>
      <c r="J1802" s="25">
        <v>81.2</v>
      </c>
      <c r="K1802" s="25">
        <v>2094.67</v>
      </c>
    </row>
    <row r="1803" spans="1:11" ht="15" customHeight="1" x14ac:dyDescent="0.3">
      <c r="A1803" s="25">
        <v>1802</v>
      </c>
      <c r="B1803" s="25">
        <v>2351</v>
      </c>
      <c r="C1803" s="31">
        <v>42659.3532291667</v>
      </c>
      <c r="D1803" s="25">
        <v>486</v>
      </c>
      <c r="E1803" s="25">
        <v>6</v>
      </c>
      <c r="F1803" s="25">
        <v>35</v>
      </c>
      <c r="G1803" s="25">
        <v>527</v>
      </c>
      <c r="H1803" s="25">
        <v>2425.14</v>
      </c>
      <c r="I1803" s="25">
        <v>44.94</v>
      </c>
      <c r="J1803" s="25">
        <v>284.2</v>
      </c>
      <c r="K1803" s="25">
        <v>2754.28</v>
      </c>
    </row>
    <row r="1804" spans="1:11" ht="15" customHeight="1" x14ac:dyDescent="0.3">
      <c r="A1804" s="25">
        <v>1803</v>
      </c>
      <c r="B1804" s="25">
        <v>2351</v>
      </c>
      <c r="C1804" s="31">
        <v>42719.011192129597</v>
      </c>
      <c r="D1804" s="25">
        <v>525</v>
      </c>
      <c r="E1804" s="25">
        <v>115</v>
      </c>
      <c r="F1804" s="25">
        <v>30</v>
      </c>
      <c r="G1804" s="25">
        <v>670</v>
      </c>
      <c r="H1804" s="25">
        <v>2619.75</v>
      </c>
      <c r="I1804" s="25">
        <v>861.35</v>
      </c>
      <c r="J1804" s="25">
        <v>243.6</v>
      </c>
      <c r="K1804" s="25">
        <v>3724.7</v>
      </c>
    </row>
    <row r="1805" spans="1:11" ht="15" customHeight="1" x14ac:dyDescent="0.3">
      <c r="A1805" s="25">
        <v>1804</v>
      </c>
      <c r="B1805" s="25">
        <v>2361</v>
      </c>
      <c r="C1805" s="31">
        <v>42143.465196759302</v>
      </c>
      <c r="D1805" s="25">
        <v>497</v>
      </c>
      <c r="E1805" s="25">
        <v>3</v>
      </c>
      <c r="F1805" s="25">
        <v>14</v>
      </c>
      <c r="G1805" s="25">
        <v>514</v>
      </c>
      <c r="H1805" s="25">
        <v>2480.0300000000002</v>
      </c>
      <c r="I1805" s="25">
        <v>22.47</v>
      </c>
      <c r="J1805" s="25">
        <v>113.68</v>
      </c>
      <c r="K1805" s="25">
        <v>2616.1799999999998</v>
      </c>
    </row>
    <row r="1806" spans="1:11" ht="15" customHeight="1" x14ac:dyDescent="0.3">
      <c r="A1806" s="25">
        <v>1805</v>
      </c>
      <c r="B1806" s="25">
        <v>2361</v>
      </c>
      <c r="C1806" s="31">
        <v>42172.876562500001</v>
      </c>
      <c r="D1806" s="25">
        <v>505</v>
      </c>
      <c r="E1806" s="25">
        <v>11</v>
      </c>
      <c r="F1806" s="25">
        <v>0</v>
      </c>
      <c r="G1806" s="25">
        <v>516</v>
      </c>
      <c r="H1806" s="25">
        <v>2519.9499999999998</v>
      </c>
      <c r="I1806" s="25">
        <v>82.39</v>
      </c>
      <c r="J1806" s="25">
        <v>0</v>
      </c>
      <c r="K1806" s="25">
        <v>2602.34</v>
      </c>
    </row>
    <row r="1807" spans="1:11" ht="15" customHeight="1" x14ac:dyDescent="0.3">
      <c r="A1807" s="25">
        <v>1806</v>
      </c>
      <c r="B1807" s="25">
        <v>2361</v>
      </c>
      <c r="C1807" s="31">
        <v>42201.317592592597</v>
      </c>
      <c r="D1807" s="25">
        <v>493</v>
      </c>
      <c r="E1807" s="25">
        <v>0</v>
      </c>
      <c r="F1807" s="25">
        <v>9</v>
      </c>
      <c r="G1807" s="25">
        <v>502</v>
      </c>
      <c r="H1807" s="25">
        <v>2460.0700000000002</v>
      </c>
      <c r="I1807" s="25">
        <v>0</v>
      </c>
      <c r="J1807" s="25">
        <v>73.08</v>
      </c>
      <c r="K1807" s="25">
        <v>2533.15</v>
      </c>
    </row>
    <row r="1808" spans="1:11" ht="15" customHeight="1" x14ac:dyDescent="0.3">
      <c r="A1808" s="25">
        <v>1807</v>
      </c>
      <c r="B1808" s="25">
        <v>2361</v>
      </c>
      <c r="C1808" s="31">
        <v>42230.644722222198</v>
      </c>
      <c r="D1808" s="25">
        <v>493</v>
      </c>
      <c r="E1808" s="25">
        <v>18</v>
      </c>
      <c r="F1808" s="25">
        <v>122</v>
      </c>
      <c r="G1808" s="25">
        <v>633</v>
      </c>
      <c r="H1808" s="25">
        <v>2460.0700000000002</v>
      </c>
      <c r="I1808" s="25">
        <v>134.82</v>
      </c>
      <c r="J1808" s="25">
        <v>990.64</v>
      </c>
      <c r="K1808" s="25">
        <v>3585.53</v>
      </c>
    </row>
    <row r="1809" spans="1:11" ht="15" customHeight="1" x14ac:dyDescent="0.3">
      <c r="A1809" s="25">
        <v>1808</v>
      </c>
      <c r="B1809" s="25">
        <v>2361</v>
      </c>
      <c r="C1809" s="31">
        <v>42259.7683217593</v>
      </c>
      <c r="D1809" s="25">
        <v>503</v>
      </c>
      <c r="E1809" s="25">
        <v>0</v>
      </c>
      <c r="F1809" s="25">
        <v>0</v>
      </c>
      <c r="G1809" s="25">
        <v>503</v>
      </c>
      <c r="H1809" s="25">
        <v>2509.9699999999998</v>
      </c>
      <c r="I1809" s="25">
        <v>0</v>
      </c>
      <c r="J1809" s="25">
        <v>0</v>
      </c>
      <c r="K1809" s="25">
        <v>2509.9699999999998</v>
      </c>
    </row>
    <row r="1810" spans="1:11" ht="15" customHeight="1" x14ac:dyDescent="0.3">
      <c r="A1810" s="25">
        <v>1809</v>
      </c>
      <c r="B1810" s="25">
        <v>2361</v>
      </c>
      <c r="C1810" s="31">
        <v>42288.798414351899</v>
      </c>
      <c r="D1810" s="25">
        <v>632</v>
      </c>
      <c r="E1810" s="25">
        <v>18</v>
      </c>
      <c r="F1810" s="25">
        <v>9</v>
      </c>
      <c r="G1810" s="25">
        <v>659</v>
      </c>
      <c r="H1810" s="25">
        <v>3153.68</v>
      </c>
      <c r="I1810" s="25">
        <v>134.82</v>
      </c>
      <c r="J1810" s="25">
        <v>73.08</v>
      </c>
      <c r="K1810" s="25">
        <v>3361.58</v>
      </c>
    </row>
    <row r="1811" spans="1:11" ht="15" customHeight="1" x14ac:dyDescent="0.3">
      <c r="A1811" s="25">
        <v>1810</v>
      </c>
      <c r="B1811" s="25">
        <v>2361</v>
      </c>
      <c r="C1811" s="31">
        <v>42317.201261574097</v>
      </c>
      <c r="D1811" s="25">
        <v>508</v>
      </c>
      <c r="E1811" s="25">
        <v>0</v>
      </c>
      <c r="F1811" s="25">
        <v>37</v>
      </c>
      <c r="G1811" s="25">
        <v>545</v>
      </c>
      <c r="H1811" s="25">
        <v>2534.92</v>
      </c>
      <c r="I1811" s="25">
        <v>0</v>
      </c>
      <c r="J1811" s="25">
        <v>300.44</v>
      </c>
      <c r="K1811" s="25">
        <v>2835.36</v>
      </c>
    </row>
    <row r="1812" spans="1:11" ht="15" customHeight="1" x14ac:dyDescent="0.3">
      <c r="A1812" s="25">
        <v>1811</v>
      </c>
      <c r="B1812" s="25">
        <v>2361</v>
      </c>
      <c r="C1812" s="31">
        <v>42347.267303240696</v>
      </c>
      <c r="D1812" s="25">
        <v>522</v>
      </c>
      <c r="E1812" s="25">
        <v>0</v>
      </c>
      <c r="F1812" s="25">
        <v>11</v>
      </c>
      <c r="G1812" s="25">
        <v>533</v>
      </c>
      <c r="H1812" s="25">
        <v>2604.7800000000002</v>
      </c>
      <c r="I1812" s="25">
        <v>0</v>
      </c>
      <c r="J1812" s="25">
        <v>89.32</v>
      </c>
      <c r="K1812" s="25">
        <v>2694.1</v>
      </c>
    </row>
    <row r="1813" spans="1:11" ht="15" customHeight="1" x14ac:dyDescent="0.3">
      <c r="A1813" s="25">
        <v>1812</v>
      </c>
      <c r="B1813" s="25">
        <v>2361</v>
      </c>
      <c r="C1813" s="31">
        <v>42376.9367361111</v>
      </c>
      <c r="D1813" s="25">
        <v>458</v>
      </c>
      <c r="E1813" s="25">
        <v>4</v>
      </c>
      <c r="F1813" s="25">
        <v>0</v>
      </c>
      <c r="G1813" s="25">
        <v>462</v>
      </c>
      <c r="H1813" s="25">
        <v>2285.42</v>
      </c>
      <c r="I1813" s="25">
        <v>29.96</v>
      </c>
      <c r="J1813" s="25">
        <v>0</v>
      </c>
      <c r="K1813" s="25">
        <v>2315.38</v>
      </c>
    </row>
    <row r="1814" spans="1:11" ht="15" customHeight="1" x14ac:dyDescent="0.3">
      <c r="A1814" s="25">
        <v>1813</v>
      </c>
      <c r="B1814" s="25">
        <v>2361</v>
      </c>
      <c r="C1814" s="31">
        <v>42406.151481481502</v>
      </c>
      <c r="D1814" s="25">
        <v>532</v>
      </c>
      <c r="E1814" s="25">
        <v>1</v>
      </c>
      <c r="F1814" s="25">
        <v>13</v>
      </c>
      <c r="G1814" s="25">
        <v>546</v>
      </c>
      <c r="H1814" s="25">
        <v>2654.68</v>
      </c>
      <c r="I1814" s="25">
        <v>7.49</v>
      </c>
      <c r="J1814" s="25">
        <v>105.56</v>
      </c>
      <c r="K1814" s="25">
        <v>2767.73</v>
      </c>
    </row>
    <row r="1815" spans="1:11" ht="15" customHeight="1" x14ac:dyDescent="0.3">
      <c r="A1815" s="25">
        <v>1814</v>
      </c>
      <c r="B1815" s="25">
        <v>2361</v>
      </c>
      <c r="C1815" s="31">
        <v>42435.444918981499</v>
      </c>
      <c r="D1815" s="25">
        <v>467</v>
      </c>
      <c r="E1815" s="25">
        <v>4</v>
      </c>
      <c r="F1815" s="25">
        <v>0</v>
      </c>
      <c r="G1815" s="25">
        <v>471</v>
      </c>
      <c r="H1815" s="25">
        <v>2330.33</v>
      </c>
      <c r="I1815" s="25">
        <v>29.96</v>
      </c>
      <c r="J1815" s="25">
        <v>0</v>
      </c>
      <c r="K1815" s="25">
        <v>2360.29</v>
      </c>
    </row>
    <row r="1816" spans="1:11" ht="15" customHeight="1" x14ac:dyDescent="0.3">
      <c r="A1816" s="25">
        <v>1815</v>
      </c>
      <c r="B1816" s="25">
        <v>2361</v>
      </c>
      <c r="C1816" s="31">
        <v>42465.070659722202</v>
      </c>
      <c r="D1816" s="25">
        <v>504</v>
      </c>
      <c r="E1816" s="25">
        <v>0</v>
      </c>
      <c r="F1816" s="25">
        <v>0</v>
      </c>
      <c r="G1816" s="25">
        <v>504</v>
      </c>
      <c r="H1816" s="25">
        <v>2514.96</v>
      </c>
      <c r="I1816" s="25">
        <v>0</v>
      </c>
      <c r="J1816" s="25">
        <v>0</v>
      </c>
      <c r="K1816" s="25">
        <v>2514.96</v>
      </c>
    </row>
    <row r="1817" spans="1:11" ht="15" customHeight="1" x14ac:dyDescent="0.3">
      <c r="A1817" s="25">
        <v>1816</v>
      </c>
      <c r="B1817" s="25">
        <v>2361</v>
      </c>
      <c r="C1817" s="31">
        <v>42495.615289351903</v>
      </c>
      <c r="D1817" s="25">
        <v>502</v>
      </c>
      <c r="E1817" s="25">
        <v>16</v>
      </c>
      <c r="F1817" s="25">
        <v>29</v>
      </c>
      <c r="G1817" s="25">
        <v>547</v>
      </c>
      <c r="H1817" s="25">
        <v>2504.98</v>
      </c>
      <c r="I1817" s="25">
        <v>119.84</v>
      </c>
      <c r="J1817" s="25">
        <v>235.48</v>
      </c>
      <c r="K1817" s="25">
        <v>2860.3</v>
      </c>
    </row>
    <row r="1818" spans="1:11" ht="15" customHeight="1" x14ac:dyDescent="0.3">
      <c r="A1818" s="25">
        <v>1817</v>
      </c>
      <c r="B1818" s="25">
        <v>2361</v>
      </c>
      <c r="C1818" s="31">
        <v>42525.052696759303</v>
      </c>
      <c r="D1818" s="25">
        <v>541</v>
      </c>
      <c r="E1818" s="25">
        <v>12</v>
      </c>
      <c r="F1818" s="25">
        <v>17</v>
      </c>
      <c r="G1818" s="25">
        <v>570</v>
      </c>
      <c r="H1818" s="25">
        <v>2699.59</v>
      </c>
      <c r="I1818" s="25">
        <v>89.88</v>
      </c>
      <c r="J1818" s="25">
        <v>138.04</v>
      </c>
      <c r="K1818" s="25">
        <v>2927.51</v>
      </c>
    </row>
    <row r="1819" spans="1:11" ht="15" customHeight="1" x14ac:dyDescent="0.3">
      <c r="A1819" s="25">
        <v>1818</v>
      </c>
      <c r="B1819" s="25">
        <v>2361</v>
      </c>
      <c r="C1819" s="31">
        <v>42555.933217592603</v>
      </c>
      <c r="D1819" s="25">
        <v>476</v>
      </c>
      <c r="E1819" s="25">
        <v>0</v>
      </c>
      <c r="F1819" s="25">
        <v>215</v>
      </c>
      <c r="G1819" s="25">
        <v>691</v>
      </c>
      <c r="H1819" s="25">
        <v>2375.2399999999998</v>
      </c>
      <c r="I1819" s="25">
        <v>0</v>
      </c>
      <c r="J1819" s="25">
        <v>1745.8</v>
      </c>
      <c r="K1819" s="25">
        <v>4121.04</v>
      </c>
    </row>
    <row r="1820" spans="1:11" ht="15" customHeight="1" x14ac:dyDescent="0.3">
      <c r="A1820" s="25">
        <v>1819</v>
      </c>
      <c r="B1820" s="25">
        <v>2361</v>
      </c>
      <c r="C1820" s="31">
        <v>42584.843460648197</v>
      </c>
      <c r="D1820" s="25">
        <v>516</v>
      </c>
      <c r="E1820" s="25">
        <v>3</v>
      </c>
      <c r="F1820" s="25">
        <v>19</v>
      </c>
      <c r="G1820" s="25">
        <v>538</v>
      </c>
      <c r="H1820" s="25">
        <v>2574.84</v>
      </c>
      <c r="I1820" s="25">
        <v>22.47</v>
      </c>
      <c r="J1820" s="25">
        <v>154.28</v>
      </c>
      <c r="K1820" s="25">
        <v>2751.59</v>
      </c>
    </row>
    <row r="1821" spans="1:11" ht="15" customHeight="1" x14ac:dyDescent="0.3">
      <c r="A1821" s="25">
        <v>1820</v>
      </c>
      <c r="B1821" s="25">
        <v>2361</v>
      </c>
      <c r="C1821" s="31">
        <v>42614.494560185201</v>
      </c>
      <c r="D1821" s="25">
        <v>607</v>
      </c>
      <c r="E1821" s="25">
        <v>14</v>
      </c>
      <c r="F1821" s="25">
        <v>9</v>
      </c>
      <c r="G1821" s="25">
        <v>630</v>
      </c>
      <c r="H1821" s="25">
        <v>3028.93</v>
      </c>
      <c r="I1821" s="25">
        <v>104.86</v>
      </c>
      <c r="J1821" s="25">
        <v>73.08</v>
      </c>
      <c r="K1821" s="25">
        <v>3206.87</v>
      </c>
    </row>
    <row r="1822" spans="1:11" ht="15" customHeight="1" x14ac:dyDescent="0.3">
      <c r="A1822" s="25">
        <v>1821</v>
      </c>
      <c r="B1822" s="25">
        <v>2361</v>
      </c>
      <c r="C1822" s="31">
        <v>42644.075451388897</v>
      </c>
      <c r="D1822" s="25">
        <v>504</v>
      </c>
      <c r="E1822" s="25">
        <v>16</v>
      </c>
      <c r="F1822" s="25">
        <v>15</v>
      </c>
      <c r="G1822" s="25">
        <v>535</v>
      </c>
      <c r="H1822" s="25">
        <v>2514.96</v>
      </c>
      <c r="I1822" s="25">
        <v>119.84</v>
      </c>
      <c r="J1822" s="25">
        <v>121.8</v>
      </c>
      <c r="K1822" s="25">
        <v>2756.6</v>
      </c>
    </row>
    <row r="1823" spans="1:11" ht="15" customHeight="1" x14ac:dyDescent="0.3">
      <c r="A1823" s="25">
        <v>1822</v>
      </c>
      <c r="B1823" s="25">
        <v>2361</v>
      </c>
      <c r="C1823" s="31">
        <v>42673.964699074102</v>
      </c>
      <c r="D1823" s="25">
        <v>486</v>
      </c>
      <c r="E1823" s="25">
        <v>11</v>
      </c>
      <c r="F1823" s="25">
        <v>15</v>
      </c>
      <c r="G1823" s="25">
        <v>512</v>
      </c>
      <c r="H1823" s="25">
        <v>2425.14</v>
      </c>
      <c r="I1823" s="25">
        <v>82.39</v>
      </c>
      <c r="J1823" s="25">
        <v>121.8</v>
      </c>
      <c r="K1823" s="25">
        <v>2629.33</v>
      </c>
    </row>
    <row r="1824" spans="1:11" ht="15" customHeight="1" x14ac:dyDescent="0.3">
      <c r="A1824" s="25">
        <v>1823</v>
      </c>
      <c r="B1824" s="25">
        <v>2361</v>
      </c>
      <c r="C1824" s="31">
        <v>42703.305277777799</v>
      </c>
      <c r="D1824" s="25">
        <v>542</v>
      </c>
      <c r="E1824" s="25">
        <v>32</v>
      </c>
      <c r="F1824" s="25">
        <v>13</v>
      </c>
      <c r="G1824" s="25">
        <v>587</v>
      </c>
      <c r="H1824" s="25">
        <v>2704.58</v>
      </c>
      <c r="I1824" s="25">
        <v>239.68</v>
      </c>
      <c r="J1824" s="25">
        <v>105.56</v>
      </c>
      <c r="K1824" s="25">
        <v>3049.82</v>
      </c>
    </row>
    <row r="1825" spans="1:11" ht="15" customHeight="1" x14ac:dyDescent="0.3">
      <c r="A1825" s="25">
        <v>1824</v>
      </c>
      <c r="B1825" s="25">
        <v>2361</v>
      </c>
      <c r="C1825" s="31">
        <v>42733.304583333302</v>
      </c>
      <c r="D1825" s="25">
        <v>497</v>
      </c>
      <c r="E1825" s="25">
        <v>515</v>
      </c>
      <c r="F1825" s="25">
        <v>0</v>
      </c>
      <c r="G1825" s="25">
        <v>1012</v>
      </c>
      <c r="H1825" s="25">
        <v>2480.0300000000002</v>
      </c>
      <c r="I1825" s="25">
        <v>3857.35</v>
      </c>
      <c r="J1825" s="25">
        <v>0</v>
      </c>
      <c r="K1825" s="25">
        <v>6337.38</v>
      </c>
    </row>
    <row r="1826" spans="1:11" ht="15" customHeight="1" x14ac:dyDescent="0.3">
      <c r="A1826" s="25">
        <v>1825</v>
      </c>
      <c r="B1826" s="25">
        <v>2371</v>
      </c>
      <c r="C1826" s="31">
        <v>41635.922256944497</v>
      </c>
      <c r="D1826" s="25">
        <v>92</v>
      </c>
      <c r="E1826" s="25">
        <v>0</v>
      </c>
      <c r="F1826" s="25">
        <v>48</v>
      </c>
      <c r="G1826" s="25">
        <v>140</v>
      </c>
      <c r="H1826" s="25">
        <v>459.08</v>
      </c>
      <c r="I1826" s="25">
        <v>0</v>
      </c>
      <c r="J1826" s="25">
        <v>389.76</v>
      </c>
      <c r="K1826" s="25">
        <v>848.84</v>
      </c>
    </row>
    <row r="1827" spans="1:11" ht="15" customHeight="1" x14ac:dyDescent="0.3">
      <c r="A1827" s="25">
        <v>1826</v>
      </c>
      <c r="B1827" s="25">
        <v>2371</v>
      </c>
      <c r="C1827" s="31">
        <v>41664.626412037003</v>
      </c>
      <c r="D1827" s="25">
        <v>140</v>
      </c>
      <c r="E1827" s="25">
        <v>56</v>
      </c>
      <c r="F1827" s="25">
        <v>28</v>
      </c>
      <c r="G1827" s="25">
        <v>224</v>
      </c>
      <c r="H1827" s="25">
        <v>698.6</v>
      </c>
      <c r="I1827" s="25">
        <v>419.44</v>
      </c>
      <c r="J1827" s="25">
        <v>227.36</v>
      </c>
      <c r="K1827" s="25">
        <v>1345.4</v>
      </c>
    </row>
    <row r="1828" spans="1:11" ht="15" customHeight="1" x14ac:dyDescent="0.3">
      <c r="A1828" s="25">
        <v>1827</v>
      </c>
      <c r="B1828" s="25">
        <v>2371</v>
      </c>
      <c r="C1828" s="31">
        <v>41694.753807870402</v>
      </c>
      <c r="D1828" s="25">
        <v>131</v>
      </c>
      <c r="E1828" s="25">
        <v>13</v>
      </c>
      <c r="F1828" s="25">
        <v>20</v>
      </c>
      <c r="G1828" s="25">
        <v>164</v>
      </c>
      <c r="H1828" s="25">
        <v>653.69000000000005</v>
      </c>
      <c r="I1828" s="25">
        <v>97.37</v>
      </c>
      <c r="J1828" s="25">
        <v>162.4</v>
      </c>
      <c r="K1828" s="25">
        <v>913.46</v>
      </c>
    </row>
    <row r="1829" spans="1:11" ht="15" customHeight="1" x14ac:dyDescent="0.3">
      <c r="A1829" s="25">
        <v>1828</v>
      </c>
      <c r="B1829" s="25">
        <v>2371</v>
      </c>
      <c r="C1829" s="31">
        <v>41724.451076388897</v>
      </c>
      <c r="D1829" s="25">
        <v>105</v>
      </c>
      <c r="E1829" s="25">
        <v>22</v>
      </c>
      <c r="F1829" s="25">
        <v>24</v>
      </c>
      <c r="G1829" s="25">
        <v>151</v>
      </c>
      <c r="H1829" s="25">
        <v>523.95000000000005</v>
      </c>
      <c r="I1829" s="25">
        <v>164.78</v>
      </c>
      <c r="J1829" s="25">
        <v>194.88</v>
      </c>
      <c r="K1829" s="25">
        <v>883.61</v>
      </c>
    </row>
    <row r="1830" spans="1:11" ht="15" customHeight="1" x14ac:dyDescent="0.3">
      <c r="A1830" s="25">
        <v>1829</v>
      </c>
      <c r="B1830" s="25">
        <v>2371</v>
      </c>
      <c r="C1830" s="31">
        <v>41754.1801388889</v>
      </c>
      <c r="D1830" s="25">
        <v>120</v>
      </c>
      <c r="E1830" s="25">
        <v>40</v>
      </c>
      <c r="F1830" s="25">
        <v>16</v>
      </c>
      <c r="G1830" s="25">
        <v>176</v>
      </c>
      <c r="H1830" s="25">
        <v>598.79999999999995</v>
      </c>
      <c r="I1830" s="25">
        <v>299.60000000000002</v>
      </c>
      <c r="J1830" s="25">
        <v>129.91999999999999</v>
      </c>
      <c r="K1830" s="25">
        <v>1028.32</v>
      </c>
    </row>
    <row r="1831" spans="1:11" ht="15" customHeight="1" x14ac:dyDescent="0.3">
      <c r="A1831" s="25">
        <v>1830</v>
      </c>
      <c r="B1831" s="25">
        <v>2371</v>
      </c>
      <c r="C1831" s="31">
        <v>41784.539571759298</v>
      </c>
      <c r="D1831" s="25">
        <v>152</v>
      </c>
      <c r="E1831" s="25">
        <v>0</v>
      </c>
      <c r="F1831" s="25">
        <v>31</v>
      </c>
      <c r="G1831" s="25">
        <v>183</v>
      </c>
      <c r="H1831" s="25">
        <v>758.48</v>
      </c>
      <c r="I1831" s="25">
        <v>0</v>
      </c>
      <c r="J1831" s="25">
        <v>251.72</v>
      </c>
      <c r="K1831" s="25">
        <v>1010.2</v>
      </c>
    </row>
    <row r="1832" spans="1:11" ht="15" customHeight="1" x14ac:dyDescent="0.3">
      <c r="A1832" s="25">
        <v>1831</v>
      </c>
      <c r="B1832" s="25">
        <v>2371</v>
      </c>
      <c r="C1832" s="31">
        <v>41814.0860300926</v>
      </c>
      <c r="D1832" s="25">
        <v>101</v>
      </c>
      <c r="E1832" s="25">
        <v>57</v>
      </c>
      <c r="F1832" s="25">
        <v>30</v>
      </c>
      <c r="G1832" s="25">
        <v>188</v>
      </c>
      <c r="H1832" s="25">
        <v>503.99</v>
      </c>
      <c r="I1832" s="25">
        <v>426.93</v>
      </c>
      <c r="J1832" s="25">
        <v>243.6</v>
      </c>
      <c r="K1832" s="25">
        <v>1174.52</v>
      </c>
    </row>
    <row r="1833" spans="1:11" ht="15" customHeight="1" x14ac:dyDescent="0.3">
      <c r="A1833" s="25">
        <v>1832</v>
      </c>
      <c r="B1833" s="25">
        <v>2371</v>
      </c>
      <c r="C1833" s="31">
        <v>41843.794224537</v>
      </c>
      <c r="D1833" s="25">
        <v>17</v>
      </c>
      <c r="E1833" s="25">
        <v>36</v>
      </c>
      <c r="F1833" s="25">
        <v>29</v>
      </c>
      <c r="G1833" s="25">
        <v>82</v>
      </c>
      <c r="H1833" s="25">
        <v>84.83</v>
      </c>
      <c r="I1833" s="25">
        <v>269.64</v>
      </c>
      <c r="J1833" s="25">
        <v>235.48</v>
      </c>
      <c r="K1833" s="25">
        <v>589.95000000000005</v>
      </c>
    </row>
    <row r="1834" spans="1:11" ht="15" customHeight="1" x14ac:dyDescent="0.3">
      <c r="A1834" s="25">
        <v>1833</v>
      </c>
      <c r="B1834" s="25">
        <v>2371</v>
      </c>
      <c r="C1834" s="31">
        <v>41872.870937500003</v>
      </c>
      <c r="D1834" s="25">
        <v>28</v>
      </c>
      <c r="E1834" s="25">
        <v>25</v>
      </c>
      <c r="F1834" s="25">
        <v>25</v>
      </c>
      <c r="G1834" s="25">
        <v>78</v>
      </c>
      <c r="H1834" s="25">
        <v>139.72</v>
      </c>
      <c r="I1834" s="25">
        <v>187.25</v>
      </c>
      <c r="J1834" s="25">
        <v>203</v>
      </c>
      <c r="K1834" s="25">
        <v>529.97</v>
      </c>
    </row>
    <row r="1835" spans="1:11" ht="15" customHeight="1" x14ac:dyDescent="0.3">
      <c r="A1835" s="25">
        <v>1834</v>
      </c>
      <c r="B1835" s="25">
        <v>2371</v>
      </c>
      <c r="C1835" s="31">
        <v>41902.877708333297</v>
      </c>
      <c r="D1835" s="25">
        <v>98</v>
      </c>
      <c r="E1835" s="25">
        <v>29</v>
      </c>
      <c r="F1835" s="25">
        <v>35</v>
      </c>
      <c r="G1835" s="25">
        <v>162</v>
      </c>
      <c r="H1835" s="25">
        <v>489.02</v>
      </c>
      <c r="I1835" s="25">
        <v>217.21</v>
      </c>
      <c r="J1835" s="25">
        <v>284.2</v>
      </c>
      <c r="K1835" s="25">
        <v>990.43</v>
      </c>
    </row>
    <row r="1836" spans="1:11" ht="15" customHeight="1" x14ac:dyDescent="0.3">
      <c r="A1836" s="25">
        <v>1835</v>
      </c>
      <c r="B1836" s="25">
        <v>2371</v>
      </c>
      <c r="C1836" s="31">
        <v>41932.742719907401</v>
      </c>
      <c r="D1836" s="25">
        <v>95</v>
      </c>
      <c r="E1836" s="25">
        <v>43</v>
      </c>
      <c r="F1836" s="25">
        <v>44</v>
      </c>
      <c r="G1836" s="25">
        <v>182</v>
      </c>
      <c r="H1836" s="25">
        <v>474.05</v>
      </c>
      <c r="I1836" s="25">
        <v>322.07</v>
      </c>
      <c r="J1836" s="25">
        <v>357.28</v>
      </c>
      <c r="K1836" s="25">
        <v>1153.4000000000001</v>
      </c>
    </row>
    <row r="1837" spans="1:11" ht="15" customHeight="1" x14ac:dyDescent="0.3">
      <c r="A1837" s="25">
        <v>1836</v>
      </c>
      <c r="B1837" s="25">
        <v>2371</v>
      </c>
      <c r="C1837" s="31">
        <v>41962.915000000001</v>
      </c>
      <c r="D1837" s="25">
        <v>91</v>
      </c>
      <c r="E1837" s="25">
        <v>29</v>
      </c>
      <c r="F1837" s="25">
        <v>35</v>
      </c>
      <c r="G1837" s="25">
        <v>155</v>
      </c>
      <c r="H1837" s="25">
        <v>454.09</v>
      </c>
      <c r="I1837" s="25">
        <v>217.21</v>
      </c>
      <c r="J1837" s="25">
        <v>284.2</v>
      </c>
      <c r="K1837" s="25">
        <v>955.5</v>
      </c>
    </row>
    <row r="1838" spans="1:11" ht="15" customHeight="1" x14ac:dyDescent="0.3">
      <c r="A1838" s="25">
        <v>1837</v>
      </c>
      <c r="B1838" s="25">
        <v>2371</v>
      </c>
      <c r="C1838" s="31">
        <v>41992.673958333296</v>
      </c>
      <c r="D1838" s="25">
        <v>90</v>
      </c>
      <c r="E1838" s="25">
        <v>0</v>
      </c>
      <c r="F1838" s="25">
        <v>0</v>
      </c>
      <c r="G1838" s="25">
        <v>90</v>
      </c>
      <c r="H1838" s="25">
        <v>449.1</v>
      </c>
      <c r="I1838" s="25">
        <v>0</v>
      </c>
      <c r="J1838" s="25">
        <v>0</v>
      </c>
      <c r="K1838" s="25">
        <v>449.1</v>
      </c>
    </row>
    <row r="1839" spans="1:11" ht="15" customHeight="1" x14ac:dyDescent="0.3">
      <c r="A1839" s="25">
        <v>1838</v>
      </c>
      <c r="B1839" s="25">
        <v>2371</v>
      </c>
      <c r="C1839" s="31">
        <v>42022.130370370403</v>
      </c>
      <c r="D1839" s="25">
        <v>65</v>
      </c>
      <c r="E1839" s="25">
        <v>31</v>
      </c>
      <c r="F1839" s="25">
        <v>3</v>
      </c>
      <c r="G1839" s="25">
        <v>99</v>
      </c>
      <c r="H1839" s="25">
        <v>324.35000000000002</v>
      </c>
      <c r="I1839" s="25">
        <v>232.19</v>
      </c>
      <c r="J1839" s="25">
        <v>24.36</v>
      </c>
      <c r="K1839" s="25">
        <v>580.9</v>
      </c>
    </row>
    <row r="1840" spans="1:11" ht="15" customHeight="1" x14ac:dyDescent="0.3">
      <c r="A1840" s="25">
        <v>1839</v>
      </c>
      <c r="B1840" s="25">
        <v>2371</v>
      </c>
      <c r="C1840" s="31">
        <v>42052.986817129597</v>
      </c>
      <c r="D1840" s="25">
        <v>105</v>
      </c>
      <c r="E1840" s="25">
        <v>24</v>
      </c>
      <c r="F1840" s="25">
        <v>57</v>
      </c>
      <c r="G1840" s="25">
        <v>186</v>
      </c>
      <c r="H1840" s="25">
        <v>523.95000000000005</v>
      </c>
      <c r="I1840" s="25">
        <v>179.76</v>
      </c>
      <c r="J1840" s="25">
        <v>462.84</v>
      </c>
      <c r="K1840" s="25">
        <v>1166.55</v>
      </c>
    </row>
    <row r="1841" spans="1:11" ht="15" customHeight="1" x14ac:dyDescent="0.3">
      <c r="A1841" s="25">
        <v>1840</v>
      </c>
      <c r="B1841" s="25">
        <v>2371</v>
      </c>
      <c r="C1841" s="31">
        <v>42081.8035648148</v>
      </c>
      <c r="D1841" s="25">
        <v>102</v>
      </c>
      <c r="E1841" s="25">
        <v>49</v>
      </c>
      <c r="F1841" s="25">
        <v>0</v>
      </c>
      <c r="G1841" s="25">
        <v>151</v>
      </c>
      <c r="H1841" s="25">
        <v>508.98</v>
      </c>
      <c r="I1841" s="25">
        <v>367.01</v>
      </c>
      <c r="J1841" s="25">
        <v>0</v>
      </c>
      <c r="K1841" s="25">
        <v>875.99</v>
      </c>
    </row>
    <row r="1842" spans="1:11" ht="15" customHeight="1" x14ac:dyDescent="0.3">
      <c r="A1842" s="25">
        <v>1841</v>
      </c>
      <c r="B1842" s="25">
        <v>2371</v>
      </c>
      <c r="C1842" s="31">
        <v>42111.172824074099</v>
      </c>
      <c r="D1842" s="25">
        <v>129</v>
      </c>
      <c r="E1842" s="25">
        <v>31</v>
      </c>
      <c r="F1842" s="25">
        <v>23</v>
      </c>
      <c r="G1842" s="25">
        <v>183</v>
      </c>
      <c r="H1842" s="25">
        <v>643.71</v>
      </c>
      <c r="I1842" s="25">
        <v>232.19</v>
      </c>
      <c r="J1842" s="25">
        <v>186.76</v>
      </c>
      <c r="K1842" s="25">
        <v>1062.6600000000001</v>
      </c>
    </row>
    <row r="1843" spans="1:11" ht="15" customHeight="1" x14ac:dyDescent="0.3">
      <c r="A1843" s="25">
        <v>1842</v>
      </c>
      <c r="B1843" s="25">
        <v>2371</v>
      </c>
      <c r="C1843" s="31">
        <v>42140.145509259302</v>
      </c>
      <c r="D1843" s="25">
        <v>91</v>
      </c>
      <c r="E1843" s="25">
        <v>36</v>
      </c>
      <c r="F1843" s="25">
        <v>50</v>
      </c>
      <c r="G1843" s="25">
        <v>177</v>
      </c>
      <c r="H1843" s="25">
        <v>454.09</v>
      </c>
      <c r="I1843" s="25">
        <v>269.64</v>
      </c>
      <c r="J1843" s="25">
        <v>406</v>
      </c>
      <c r="K1843" s="25">
        <v>1129.73</v>
      </c>
    </row>
    <row r="1844" spans="1:11" ht="15" customHeight="1" x14ac:dyDescent="0.3">
      <c r="A1844" s="25">
        <v>1843</v>
      </c>
      <c r="B1844" s="25">
        <v>2371</v>
      </c>
      <c r="C1844" s="31">
        <v>42169.185324074097</v>
      </c>
      <c r="D1844" s="25">
        <v>99</v>
      </c>
      <c r="E1844" s="25">
        <v>34</v>
      </c>
      <c r="F1844" s="25">
        <v>33</v>
      </c>
      <c r="G1844" s="25">
        <v>166</v>
      </c>
      <c r="H1844" s="25">
        <v>494.01</v>
      </c>
      <c r="I1844" s="25">
        <v>254.66</v>
      </c>
      <c r="J1844" s="25">
        <v>267.95999999999998</v>
      </c>
      <c r="K1844" s="25">
        <v>1016.63</v>
      </c>
    </row>
    <row r="1845" spans="1:11" ht="15" customHeight="1" x14ac:dyDescent="0.3">
      <c r="A1845" s="25">
        <v>1844</v>
      </c>
      <c r="B1845" s="25">
        <v>2371</v>
      </c>
      <c r="C1845" s="31">
        <v>42199.698668981502</v>
      </c>
      <c r="D1845" s="25">
        <v>110</v>
      </c>
      <c r="E1845" s="25">
        <v>97</v>
      </c>
      <c r="F1845" s="25">
        <v>4</v>
      </c>
      <c r="G1845" s="25">
        <v>211</v>
      </c>
      <c r="H1845" s="25">
        <v>548.9</v>
      </c>
      <c r="I1845" s="25">
        <v>726.53</v>
      </c>
      <c r="J1845" s="25">
        <v>32.479999999999997</v>
      </c>
      <c r="K1845" s="25">
        <v>1307.9100000000001</v>
      </c>
    </row>
    <row r="1846" spans="1:11" ht="15" customHeight="1" x14ac:dyDescent="0.3">
      <c r="A1846" s="25">
        <v>1845</v>
      </c>
      <c r="B1846" s="25">
        <v>2381</v>
      </c>
      <c r="C1846" s="31">
        <v>41622.442442129599</v>
      </c>
      <c r="D1846" s="25">
        <v>1051</v>
      </c>
      <c r="E1846" s="25">
        <v>37</v>
      </c>
      <c r="F1846" s="25">
        <v>101</v>
      </c>
      <c r="G1846" s="25">
        <v>1189</v>
      </c>
      <c r="H1846" s="25">
        <v>5244.49</v>
      </c>
      <c r="I1846" s="25">
        <v>277.13</v>
      </c>
      <c r="J1846" s="25">
        <v>820.12</v>
      </c>
      <c r="K1846" s="25">
        <v>6341.74</v>
      </c>
    </row>
    <row r="1847" spans="1:11" ht="15" customHeight="1" x14ac:dyDescent="0.3">
      <c r="A1847" s="25">
        <v>1846</v>
      </c>
      <c r="B1847" s="25">
        <v>2381</v>
      </c>
      <c r="C1847" s="31">
        <v>41651.100231481498</v>
      </c>
      <c r="D1847" s="25">
        <v>500</v>
      </c>
      <c r="E1847" s="25">
        <v>29</v>
      </c>
      <c r="F1847" s="25">
        <v>10</v>
      </c>
      <c r="G1847" s="25">
        <v>539</v>
      </c>
      <c r="H1847" s="25">
        <v>2495</v>
      </c>
      <c r="I1847" s="25">
        <v>217.21</v>
      </c>
      <c r="J1847" s="25">
        <v>81.2</v>
      </c>
      <c r="K1847" s="25">
        <v>2793.41</v>
      </c>
    </row>
    <row r="1848" spans="1:11" ht="15" customHeight="1" x14ac:dyDescent="0.3">
      <c r="A1848" s="25">
        <v>1847</v>
      </c>
      <c r="B1848" s="25">
        <v>2381</v>
      </c>
      <c r="C1848" s="31">
        <v>41680.152858796297</v>
      </c>
      <c r="D1848" s="25">
        <v>500</v>
      </c>
      <c r="E1848" s="25">
        <v>0</v>
      </c>
      <c r="F1848" s="25">
        <v>33</v>
      </c>
      <c r="G1848" s="25">
        <v>533</v>
      </c>
      <c r="H1848" s="25">
        <v>2495</v>
      </c>
      <c r="I1848" s="25">
        <v>0</v>
      </c>
      <c r="J1848" s="25">
        <v>267.95999999999998</v>
      </c>
      <c r="K1848" s="25">
        <v>2762.96</v>
      </c>
    </row>
    <row r="1849" spans="1:11" ht="15" customHeight="1" x14ac:dyDescent="0.3">
      <c r="A1849" s="25">
        <v>1848</v>
      </c>
      <c r="B1849" s="25">
        <v>2381</v>
      </c>
      <c r="C1849" s="31">
        <v>41710.469884259299</v>
      </c>
      <c r="D1849" s="25">
        <v>493</v>
      </c>
      <c r="E1849" s="25">
        <v>0</v>
      </c>
      <c r="F1849" s="25">
        <v>0</v>
      </c>
      <c r="G1849" s="25">
        <v>493</v>
      </c>
      <c r="H1849" s="25">
        <v>2460.0700000000002</v>
      </c>
      <c r="I1849" s="25">
        <v>0</v>
      </c>
      <c r="J1849" s="25">
        <v>0</v>
      </c>
      <c r="K1849" s="25">
        <v>2460.0700000000002</v>
      </c>
    </row>
    <row r="1850" spans="1:11" ht="15" customHeight="1" x14ac:dyDescent="0.3">
      <c r="A1850" s="25">
        <v>1849</v>
      </c>
      <c r="B1850" s="25">
        <v>2381</v>
      </c>
      <c r="C1850" s="31">
        <v>41740.195011574098</v>
      </c>
      <c r="D1850" s="25">
        <v>509</v>
      </c>
      <c r="E1850" s="25">
        <v>18</v>
      </c>
      <c r="F1850" s="25">
        <v>0</v>
      </c>
      <c r="G1850" s="25">
        <v>527</v>
      </c>
      <c r="H1850" s="25">
        <v>2539.91</v>
      </c>
      <c r="I1850" s="25">
        <v>134.82</v>
      </c>
      <c r="J1850" s="25">
        <v>0</v>
      </c>
      <c r="K1850" s="25">
        <v>2674.73</v>
      </c>
    </row>
    <row r="1851" spans="1:11" ht="15" customHeight="1" x14ac:dyDescent="0.3">
      <c r="A1851" s="25">
        <v>1850</v>
      </c>
      <c r="B1851" s="25">
        <v>2381</v>
      </c>
      <c r="C1851" s="31">
        <v>41770.584351851903</v>
      </c>
      <c r="D1851" s="25">
        <v>815</v>
      </c>
      <c r="E1851" s="25">
        <v>9</v>
      </c>
      <c r="F1851" s="25">
        <v>12</v>
      </c>
      <c r="G1851" s="25">
        <v>836</v>
      </c>
      <c r="H1851" s="25">
        <v>4066.85</v>
      </c>
      <c r="I1851" s="25">
        <v>67.41</v>
      </c>
      <c r="J1851" s="25">
        <v>97.44</v>
      </c>
      <c r="K1851" s="25">
        <v>4231.7</v>
      </c>
    </row>
    <row r="1852" spans="1:11" ht="15" customHeight="1" x14ac:dyDescent="0.3">
      <c r="A1852" s="25">
        <v>1851</v>
      </c>
      <c r="B1852" s="25">
        <v>2381</v>
      </c>
      <c r="C1852" s="31">
        <v>41799.894490740699</v>
      </c>
      <c r="D1852" s="25">
        <v>491</v>
      </c>
      <c r="E1852" s="25">
        <v>0</v>
      </c>
      <c r="F1852" s="25">
        <v>0</v>
      </c>
      <c r="G1852" s="25">
        <v>491</v>
      </c>
      <c r="H1852" s="25">
        <v>2450.09</v>
      </c>
      <c r="I1852" s="25">
        <v>0</v>
      </c>
      <c r="J1852" s="25">
        <v>0</v>
      </c>
      <c r="K1852" s="25">
        <v>2450.09</v>
      </c>
    </row>
    <row r="1853" spans="1:11" ht="15" customHeight="1" x14ac:dyDescent="0.3">
      <c r="A1853" s="25">
        <v>1852</v>
      </c>
      <c r="B1853" s="25">
        <v>2381</v>
      </c>
      <c r="C1853" s="31">
        <v>41829.674004629604</v>
      </c>
      <c r="D1853" s="25">
        <v>484</v>
      </c>
      <c r="E1853" s="25">
        <v>0</v>
      </c>
      <c r="F1853" s="25">
        <v>0</v>
      </c>
      <c r="G1853" s="25">
        <v>484</v>
      </c>
      <c r="H1853" s="25">
        <v>2415.16</v>
      </c>
      <c r="I1853" s="25">
        <v>0</v>
      </c>
      <c r="J1853" s="25">
        <v>0</v>
      </c>
      <c r="K1853" s="25">
        <v>2415.16</v>
      </c>
    </row>
    <row r="1854" spans="1:11" ht="15" customHeight="1" x14ac:dyDescent="0.3">
      <c r="A1854" s="25">
        <v>1853</v>
      </c>
      <c r="B1854" s="25">
        <v>2381</v>
      </c>
      <c r="C1854" s="31">
        <v>41859.396111111098</v>
      </c>
      <c r="D1854" s="25">
        <v>551</v>
      </c>
      <c r="E1854" s="25">
        <v>8</v>
      </c>
      <c r="F1854" s="25">
        <v>281</v>
      </c>
      <c r="G1854" s="25">
        <v>840</v>
      </c>
      <c r="H1854" s="25">
        <v>2749.49</v>
      </c>
      <c r="I1854" s="25">
        <v>59.92</v>
      </c>
      <c r="J1854" s="25">
        <v>2281.7199999999998</v>
      </c>
      <c r="K1854" s="25">
        <v>5091.13</v>
      </c>
    </row>
    <row r="1855" spans="1:11" ht="15" customHeight="1" x14ac:dyDescent="0.3">
      <c r="A1855" s="25">
        <v>1854</v>
      </c>
      <c r="B1855" s="25">
        <v>2381</v>
      </c>
      <c r="C1855" s="31">
        <v>41889.9532638889</v>
      </c>
      <c r="D1855" s="25">
        <v>493</v>
      </c>
      <c r="E1855" s="25">
        <v>18</v>
      </c>
      <c r="F1855" s="25">
        <v>4</v>
      </c>
      <c r="G1855" s="25">
        <v>515</v>
      </c>
      <c r="H1855" s="25">
        <v>2460.0700000000002</v>
      </c>
      <c r="I1855" s="25">
        <v>134.82</v>
      </c>
      <c r="J1855" s="25">
        <v>32.479999999999997</v>
      </c>
      <c r="K1855" s="25">
        <v>2627.37</v>
      </c>
    </row>
    <row r="1856" spans="1:11" ht="15" customHeight="1" x14ac:dyDescent="0.3">
      <c r="A1856" s="25">
        <v>1855</v>
      </c>
      <c r="B1856" s="25">
        <v>2381</v>
      </c>
      <c r="C1856" s="31">
        <v>41918.924004629604</v>
      </c>
      <c r="D1856" s="25">
        <v>463</v>
      </c>
      <c r="E1856" s="25">
        <v>0</v>
      </c>
      <c r="F1856" s="25">
        <v>0</v>
      </c>
      <c r="G1856" s="25">
        <v>463</v>
      </c>
      <c r="H1856" s="25">
        <v>2310.37</v>
      </c>
      <c r="I1856" s="25">
        <v>0</v>
      </c>
      <c r="J1856" s="25">
        <v>0</v>
      </c>
      <c r="K1856" s="25">
        <v>2310.37</v>
      </c>
    </row>
    <row r="1857" spans="1:11" ht="15" customHeight="1" x14ac:dyDescent="0.3">
      <c r="A1857" s="25">
        <v>1856</v>
      </c>
      <c r="B1857" s="25">
        <v>2381</v>
      </c>
      <c r="C1857" s="31">
        <v>41948.176504629599</v>
      </c>
      <c r="D1857" s="25">
        <v>382</v>
      </c>
      <c r="E1857" s="25">
        <v>8</v>
      </c>
      <c r="F1857" s="25">
        <v>0</v>
      </c>
      <c r="G1857" s="25">
        <v>390</v>
      </c>
      <c r="H1857" s="25">
        <v>1906.18</v>
      </c>
      <c r="I1857" s="25">
        <v>59.92</v>
      </c>
      <c r="J1857" s="25">
        <v>0</v>
      </c>
      <c r="K1857" s="25">
        <v>1966.1</v>
      </c>
    </row>
    <row r="1858" spans="1:11" ht="15" customHeight="1" x14ac:dyDescent="0.3">
      <c r="A1858" s="25">
        <v>1857</v>
      </c>
      <c r="B1858" s="25">
        <v>2381</v>
      </c>
      <c r="C1858" s="31">
        <v>41977.7837731482</v>
      </c>
      <c r="D1858" s="25">
        <v>497</v>
      </c>
      <c r="E1858" s="25">
        <v>22</v>
      </c>
      <c r="F1858" s="25">
        <v>17</v>
      </c>
      <c r="G1858" s="25">
        <v>536</v>
      </c>
      <c r="H1858" s="25">
        <v>2480.0300000000002</v>
      </c>
      <c r="I1858" s="25">
        <v>164.78</v>
      </c>
      <c r="J1858" s="25">
        <v>138.04</v>
      </c>
      <c r="K1858" s="25">
        <v>2782.85</v>
      </c>
    </row>
    <row r="1859" spans="1:11" ht="15" customHeight="1" x14ac:dyDescent="0.3">
      <c r="A1859" s="25">
        <v>1858</v>
      </c>
      <c r="B1859" s="25">
        <v>2381</v>
      </c>
      <c r="C1859" s="31">
        <v>42006.630034722199</v>
      </c>
      <c r="D1859" s="25">
        <v>498</v>
      </c>
      <c r="E1859" s="25">
        <v>0</v>
      </c>
      <c r="F1859" s="25">
        <v>0</v>
      </c>
      <c r="G1859" s="25">
        <v>498</v>
      </c>
      <c r="H1859" s="25">
        <v>2485.02</v>
      </c>
      <c r="I1859" s="25">
        <v>0</v>
      </c>
      <c r="J1859" s="25">
        <v>0</v>
      </c>
      <c r="K1859" s="25">
        <v>2485.02</v>
      </c>
    </row>
    <row r="1860" spans="1:11" ht="15" customHeight="1" x14ac:dyDescent="0.3">
      <c r="A1860" s="25">
        <v>1859</v>
      </c>
      <c r="B1860" s="25">
        <v>2391</v>
      </c>
      <c r="C1860" s="31">
        <v>42592.6816203704</v>
      </c>
      <c r="D1860" s="25">
        <v>88</v>
      </c>
      <c r="E1860" s="25">
        <v>35</v>
      </c>
      <c r="F1860" s="25">
        <v>17</v>
      </c>
      <c r="G1860" s="25">
        <v>140</v>
      </c>
      <c r="H1860" s="25">
        <v>439.12</v>
      </c>
      <c r="I1860" s="25">
        <v>262.14999999999998</v>
      </c>
      <c r="J1860" s="25">
        <v>138.04</v>
      </c>
      <c r="K1860" s="25">
        <v>839.31</v>
      </c>
    </row>
    <row r="1861" spans="1:11" ht="15" customHeight="1" x14ac:dyDescent="0.3">
      <c r="A1861" s="25">
        <v>1860</v>
      </c>
      <c r="B1861" s="25">
        <v>2391</v>
      </c>
      <c r="C1861" s="31">
        <v>42622.138773148101</v>
      </c>
      <c r="D1861" s="25">
        <v>113</v>
      </c>
      <c r="E1861" s="25">
        <v>16</v>
      </c>
      <c r="F1861" s="25">
        <v>21</v>
      </c>
      <c r="G1861" s="25">
        <v>150</v>
      </c>
      <c r="H1861" s="25">
        <v>563.87</v>
      </c>
      <c r="I1861" s="25">
        <v>119.84</v>
      </c>
      <c r="J1861" s="25">
        <v>170.52</v>
      </c>
      <c r="K1861" s="25">
        <v>854.23</v>
      </c>
    </row>
    <row r="1862" spans="1:11" ht="15" customHeight="1" x14ac:dyDescent="0.3">
      <c r="A1862" s="25">
        <v>1861</v>
      </c>
      <c r="B1862" s="25">
        <v>2391</v>
      </c>
      <c r="C1862" s="31">
        <v>42651.730127314797</v>
      </c>
      <c r="D1862" s="25">
        <v>96</v>
      </c>
      <c r="E1862" s="25">
        <v>29</v>
      </c>
      <c r="F1862" s="25">
        <v>33</v>
      </c>
      <c r="G1862" s="25">
        <v>158</v>
      </c>
      <c r="H1862" s="25">
        <v>479.04</v>
      </c>
      <c r="I1862" s="25">
        <v>217.21</v>
      </c>
      <c r="J1862" s="25">
        <v>267.95999999999998</v>
      </c>
      <c r="K1862" s="25">
        <v>964.21</v>
      </c>
    </row>
    <row r="1863" spans="1:11" ht="15" customHeight="1" x14ac:dyDescent="0.3">
      <c r="A1863" s="25">
        <v>1862</v>
      </c>
      <c r="B1863" s="25">
        <v>2391</v>
      </c>
      <c r="C1863" s="31">
        <v>42681.573680555601</v>
      </c>
      <c r="D1863" s="25">
        <v>108</v>
      </c>
      <c r="E1863" s="25">
        <v>21</v>
      </c>
      <c r="F1863" s="25">
        <v>17</v>
      </c>
      <c r="G1863" s="25">
        <v>146</v>
      </c>
      <c r="H1863" s="25">
        <v>538.91999999999996</v>
      </c>
      <c r="I1863" s="25">
        <v>157.29</v>
      </c>
      <c r="J1863" s="25">
        <v>138.04</v>
      </c>
      <c r="K1863" s="25">
        <v>834.25</v>
      </c>
    </row>
    <row r="1864" spans="1:11" ht="15" customHeight="1" x14ac:dyDescent="0.3">
      <c r="A1864" s="25">
        <v>1863</v>
      </c>
      <c r="B1864" s="25">
        <v>2391</v>
      </c>
      <c r="C1864" s="31">
        <v>42710.420787037001</v>
      </c>
      <c r="D1864" s="25">
        <v>128</v>
      </c>
      <c r="E1864" s="25">
        <v>22</v>
      </c>
      <c r="F1864" s="25">
        <v>63</v>
      </c>
      <c r="G1864" s="25">
        <v>213</v>
      </c>
      <c r="H1864" s="25">
        <v>638.72</v>
      </c>
      <c r="I1864" s="25">
        <v>164.78</v>
      </c>
      <c r="J1864" s="25">
        <v>511.56</v>
      </c>
      <c r="K1864" s="25">
        <v>1315.06</v>
      </c>
    </row>
    <row r="1865" spans="1:11" ht="15" customHeight="1" x14ac:dyDescent="0.3">
      <c r="A1865" s="25">
        <v>1864</v>
      </c>
      <c r="B1865" s="25">
        <v>2401</v>
      </c>
      <c r="C1865" s="31">
        <v>42582.223113425898</v>
      </c>
      <c r="D1865" s="25">
        <v>117</v>
      </c>
      <c r="E1865" s="25">
        <v>35</v>
      </c>
      <c r="F1865" s="25">
        <v>20</v>
      </c>
      <c r="G1865" s="25">
        <v>172</v>
      </c>
      <c r="H1865" s="25">
        <v>583.83000000000004</v>
      </c>
      <c r="I1865" s="25">
        <v>262.14999999999998</v>
      </c>
      <c r="J1865" s="25">
        <v>162.4</v>
      </c>
      <c r="K1865" s="25">
        <v>1008.38</v>
      </c>
    </row>
    <row r="1866" spans="1:11" ht="15" customHeight="1" x14ac:dyDescent="0.3">
      <c r="A1866" s="25">
        <v>1865</v>
      </c>
      <c r="B1866" s="25">
        <v>2411</v>
      </c>
      <c r="C1866" s="31">
        <v>41624.102337962999</v>
      </c>
      <c r="D1866" s="25">
        <v>506</v>
      </c>
      <c r="E1866" s="25">
        <v>4</v>
      </c>
      <c r="F1866" s="25">
        <v>40</v>
      </c>
      <c r="G1866" s="25">
        <v>550</v>
      </c>
      <c r="H1866" s="25">
        <v>2524.94</v>
      </c>
      <c r="I1866" s="25">
        <v>29.96</v>
      </c>
      <c r="J1866" s="25">
        <v>324.8</v>
      </c>
      <c r="K1866" s="25">
        <v>2879.7</v>
      </c>
    </row>
    <row r="1867" spans="1:11" ht="15" customHeight="1" x14ac:dyDescent="0.3">
      <c r="A1867" s="25">
        <v>1866</v>
      </c>
      <c r="B1867" s="25">
        <v>2411</v>
      </c>
      <c r="C1867" s="31">
        <v>41653.762418981503</v>
      </c>
      <c r="D1867" s="25">
        <v>493</v>
      </c>
      <c r="E1867" s="25">
        <v>20</v>
      </c>
      <c r="F1867" s="25">
        <v>15</v>
      </c>
      <c r="G1867" s="25">
        <v>528</v>
      </c>
      <c r="H1867" s="25">
        <v>2460.0700000000002</v>
      </c>
      <c r="I1867" s="25">
        <v>149.80000000000001</v>
      </c>
      <c r="J1867" s="25">
        <v>121.8</v>
      </c>
      <c r="K1867" s="25">
        <v>2731.67</v>
      </c>
    </row>
    <row r="1868" spans="1:11" ht="15" customHeight="1" x14ac:dyDescent="0.3">
      <c r="A1868" s="25">
        <v>1867</v>
      </c>
      <c r="B1868" s="25">
        <v>2411</v>
      </c>
      <c r="C1868" s="31">
        <v>41682.018854166701</v>
      </c>
      <c r="D1868" s="25">
        <v>507</v>
      </c>
      <c r="E1868" s="25">
        <v>0</v>
      </c>
      <c r="F1868" s="25">
        <v>0</v>
      </c>
      <c r="G1868" s="25">
        <v>507</v>
      </c>
      <c r="H1868" s="25">
        <v>2529.9299999999998</v>
      </c>
      <c r="I1868" s="25">
        <v>0</v>
      </c>
      <c r="J1868" s="25">
        <v>0</v>
      </c>
      <c r="K1868" s="25">
        <v>2529.9299999999998</v>
      </c>
    </row>
    <row r="1869" spans="1:11" ht="15" customHeight="1" x14ac:dyDescent="0.3">
      <c r="A1869" s="25">
        <v>1868</v>
      </c>
      <c r="B1869" s="25">
        <v>2411</v>
      </c>
      <c r="C1869" s="31">
        <v>41711.924525463</v>
      </c>
      <c r="D1869" s="25">
        <v>521</v>
      </c>
      <c r="E1869" s="25">
        <v>15</v>
      </c>
      <c r="F1869" s="25">
        <v>7</v>
      </c>
      <c r="G1869" s="25">
        <v>543</v>
      </c>
      <c r="H1869" s="25">
        <v>2599.79</v>
      </c>
      <c r="I1869" s="25">
        <v>112.35</v>
      </c>
      <c r="J1869" s="25">
        <v>56.84</v>
      </c>
      <c r="K1869" s="25">
        <v>2768.98</v>
      </c>
    </row>
    <row r="1870" spans="1:11" ht="15" customHeight="1" x14ac:dyDescent="0.3">
      <c r="A1870" s="25">
        <v>1869</v>
      </c>
      <c r="B1870" s="25">
        <v>2411</v>
      </c>
      <c r="C1870" s="31">
        <v>41741.103263888901</v>
      </c>
      <c r="D1870" s="25">
        <v>502</v>
      </c>
      <c r="E1870" s="25">
        <v>17</v>
      </c>
      <c r="F1870" s="25">
        <v>22</v>
      </c>
      <c r="G1870" s="25">
        <v>541</v>
      </c>
      <c r="H1870" s="25">
        <v>2504.98</v>
      </c>
      <c r="I1870" s="25">
        <v>127.33</v>
      </c>
      <c r="J1870" s="25">
        <v>178.64</v>
      </c>
      <c r="K1870" s="25">
        <v>2810.95</v>
      </c>
    </row>
    <row r="1871" spans="1:11" ht="15" customHeight="1" x14ac:dyDescent="0.3">
      <c r="A1871" s="25">
        <v>1870</v>
      </c>
      <c r="B1871" s="25">
        <v>2411</v>
      </c>
      <c r="C1871" s="31">
        <v>41771.496898148202</v>
      </c>
      <c r="D1871" s="25">
        <v>486</v>
      </c>
      <c r="E1871" s="25">
        <v>10</v>
      </c>
      <c r="F1871" s="25">
        <v>0</v>
      </c>
      <c r="G1871" s="25">
        <v>496</v>
      </c>
      <c r="H1871" s="25">
        <v>2425.14</v>
      </c>
      <c r="I1871" s="25">
        <v>74.900000000000006</v>
      </c>
      <c r="J1871" s="25">
        <v>0</v>
      </c>
      <c r="K1871" s="25">
        <v>2500.04</v>
      </c>
    </row>
    <row r="1872" spans="1:11" ht="15" customHeight="1" x14ac:dyDescent="0.3">
      <c r="A1872" s="25">
        <v>1871</v>
      </c>
      <c r="B1872" s="25">
        <v>2411</v>
      </c>
      <c r="C1872" s="31">
        <v>41800.022303240701</v>
      </c>
      <c r="D1872" s="25">
        <v>486</v>
      </c>
      <c r="E1872" s="25">
        <v>9</v>
      </c>
      <c r="F1872" s="25">
        <v>13</v>
      </c>
      <c r="G1872" s="25">
        <v>508</v>
      </c>
      <c r="H1872" s="25">
        <v>2425.14</v>
      </c>
      <c r="I1872" s="25">
        <v>67.41</v>
      </c>
      <c r="J1872" s="25">
        <v>105.56</v>
      </c>
      <c r="K1872" s="25">
        <v>2598.11</v>
      </c>
    </row>
    <row r="1873" spans="1:11" ht="15" customHeight="1" x14ac:dyDescent="0.3">
      <c r="A1873" s="25">
        <v>1872</v>
      </c>
      <c r="B1873" s="25">
        <v>2411</v>
      </c>
      <c r="C1873" s="31">
        <v>41830.033055555599</v>
      </c>
      <c r="D1873" s="25">
        <v>500</v>
      </c>
      <c r="E1873" s="25">
        <v>0</v>
      </c>
      <c r="F1873" s="25">
        <v>12</v>
      </c>
      <c r="G1873" s="25">
        <v>512</v>
      </c>
      <c r="H1873" s="25">
        <v>2495</v>
      </c>
      <c r="I1873" s="25">
        <v>0</v>
      </c>
      <c r="J1873" s="25">
        <v>97.44</v>
      </c>
      <c r="K1873" s="25">
        <v>2592.44</v>
      </c>
    </row>
    <row r="1874" spans="1:11" ht="15" customHeight="1" x14ac:dyDescent="0.3">
      <c r="A1874" s="25">
        <v>1873</v>
      </c>
      <c r="B1874" s="25">
        <v>2411</v>
      </c>
      <c r="C1874" s="31">
        <v>41860.335162037001</v>
      </c>
      <c r="D1874" s="25">
        <v>502</v>
      </c>
      <c r="E1874" s="25">
        <v>15</v>
      </c>
      <c r="F1874" s="25">
        <v>12</v>
      </c>
      <c r="G1874" s="25">
        <v>529</v>
      </c>
      <c r="H1874" s="25">
        <v>2504.98</v>
      </c>
      <c r="I1874" s="25">
        <v>112.35</v>
      </c>
      <c r="J1874" s="25">
        <v>97.44</v>
      </c>
      <c r="K1874" s="25">
        <v>2714.77</v>
      </c>
    </row>
    <row r="1875" spans="1:11" ht="15" customHeight="1" x14ac:dyDescent="0.3">
      <c r="A1875" s="25">
        <v>1874</v>
      </c>
      <c r="B1875" s="25">
        <v>2411</v>
      </c>
      <c r="C1875" s="31">
        <v>41890.176215277803</v>
      </c>
      <c r="D1875" s="25">
        <v>496</v>
      </c>
      <c r="E1875" s="25">
        <v>11</v>
      </c>
      <c r="F1875" s="25">
        <v>15</v>
      </c>
      <c r="G1875" s="25">
        <v>522</v>
      </c>
      <c r="H1875" s="25">
        <v>2475.04</v>
      </c>
      <c r="I1875" s="25">
        <v>82.39</v>
      </c>
      <c r="J1875" s="25">
        <v>121.8</v>
      </c>
      <c r="K1875" s="25">
        <v>2679.23</v>
      </c>
    </row>
    <row r="1876" spans="1:11" ht="15" customHeight="1" x14ac:dyDescent="0.3">
      <c r="A1876" s="25">
        <v>1875</v>
      </c>
      <c r="B1876" s="25">
        <v>2411</v>
      </c>
      <c r="C1876" s="31">
        <v>41919.111006944499</v>
      </c>
      <c r="D1876" s="25">
        <v>508</v>
      </c>
      <c r="E1876" s="25">
        <v>17</v>
      </c>
      <c r="F1876" s="25">
        <v>157</v>
      </c>
      <c r="G1876" s="25">
        <v>682</v>
      </c>
      <c r="H1876" s="25">
        <v>2534.92</v>
      </c>
      <c r="I1876" s="25">
        <v>127.33</v>
      </c>
      <c r="J1876" s="25">
        <v>1274.8399999999999</v>
      </c>
      <c r="K1876" s="25">
        <v>3937.09</v>
      </c>
    </row>
    <row r="1877" spans="1:11" ht="15" customHeight="1" x14ac:dyDescent="0.3">
      <c r="A1877" s="25">
        <v>1876</v>
      </c>
      <c r="B1877" s="25">
        <v>2411</v>
      </c>
      <c r="C1877" s="31">
        <v>41948.528449074103</v>
      </c>
      <c r="D1877" s="25">
        <v>498</v>
      </c>
      <c r="E1877" s="25">
        <v>0</v>
      </c>
      <c r="F1877" s="25">
        <v>2</v>
      </c>
      <c r="G1877" s="25">
        <v>500</v>
      </c>
      <c r="H1877" s="25">
        <v>2485.02</v>
      </c>
      <c r="I1877" s="25">
        <v>0</v>
      </c>
      <c r="J1877" s="25">
        <v>16.239999999999998</v>
      </c>
      <c r="K1877" s="25">
        <v>2501.2600000000002</v>
      </c>
    </row>
    <row r="1878" spans="1:11" ht="15" customHeight="1" x14ac:dyDescent="0.3">
      <c r="A1878" s="25">
        <v>1877</v>
      </c>
      <c r="B1878" s="25">
        <v>2411</v>
      </c>
      <c r="C1878" s="31">
        <v>41978.653530092597</v>
      </c>
      <c r="D1878" s="25">
        <v>513</v>
      </c>
      <c r="E1878" s="25">
        <v>0</v>
      </c>
      <c r="F1878" s="25">
        <v>0</v>
      </c>
      <c r="G1878" s="25">
        <v>513</v>
      </c>
      <c r="H1878" s="25">
        <v>2559.87</v>
      </c>
      <c r="I1878" s="25">
        <v>0</v>
      </c>
      <c r="J1878" s="25">
        <v>0</v>
      </c>
      <c r="K1878" s="25">
        <v>2559.87</v>
      </c>
    </row>
    <row r="1879" spans="1:11" ht="15" customHeight="1" x14ac:dyDescent="0.3">
      <c r="A1879" s="25">
        <v>1878</v>
      </c>
      <c r="B1879" s="25">
        <v>2411</v>
      </c>
      <c r="C1879" s="31">
        <v>42007.847141203703</v>
      </c>
      <c r="D1879" s="25">
        <v>506</v>
      </c>
      <c r="E1879" s="25">
        <v>16</v>
      </c>
      <c r="F1879" s="25">
        <v>20</v>
      </c>
      <c r="G1879" s="25">
        <v>542</v>
      </c>
      <c r="H1879" s="25">
        <v>2524.94</v>
      </c>
      <c r="I1879" s="25">
        <v>119.84</v>
      </c>
      <c r="J1879" s="25">
        <v>162.4</v>
      </c>
      <c r="K1879" s="25">
        <v>2807.18</v>
      </c>
    </row>
    <row r="1880" spans="1:11" ht="15" customHeight="1" x14ac:dyDescent="0.3">
      <c r="A1880" s="25">
        <v>1879</v>
      </c>
      <c r="B1880" s="25">
        <v>2411</v>
      </c>
      <c r="C1880" s="31">
        <v>42037.858090277798</v>
      </c>
      <c r="D1880" s="25">
        <v>496</v>
      </c>
      <c r="E1880" s="25">
        <v>65</v>
      </c>
      <c r="F1880" s="25">
        <v>40</v>
      </c>
      <c r="G1880" s="25">
        <v>601</v>
      </c>
      <c r="H1880" s="25">
        <v>2475.04</v>
      </c>
      <c r="I1880" s="25">
        <v>486.85</v>
      </c>
      <c r="J1880" s="25">
        <v>324.8</v>
      </c>
      <c r="K1880" s="25">
        <v>3286.69</v>
      </c>
    </row>
    <row r="1881" spans="1:11" ht="15" customHeight="1" x14ac:dyDescent="0.3">
      <c r="A1881" s="25">
        <v>1880</v>
      </c>
      <c r="B1881" s="25">
        <v>2411</v>
      </c>
      <c r="C1881" s="31">
        <v>42066.4995486111</v>
      </c>
      <c r="D1881" s="25">
        <v>488</v>
      </c>
      <c r="E1881" s="25">
        <v>0</v>
      </c>
      <c r="F1881" s="25">
        <v>10</v>
      </c>
      <c r="G1881" s="25">
        <v>498</v>
      </c>
      <c r="H1881" s="25">
        <v>2435.12</v>
      </c>
      <c r="I1881" s="25">
        <v>0</v>
      </c>
      <c r="J1881" s="25">
        <v>81.2</v>
      </c>
      <c r="K1881" s="25">
        <v>2516.3200000000002</v>
      </c>
    </row>
    <row r="1882" spans="1:11" ht="15" customHeight="1" x14ac:dyDescent="0.3">
      <c r="A1882" s="25">
        <v>1881</v>
      </c>
      <c r="B1882" s="25">
        <v>2411</v>
      </c>
      <c r="C1882" s="31">
        <v>42095.106817129599</v>
      </c>
      <c r="D1882" s="25">
        <v>495</v>
      </c>
      <c r="E1882" s="25">
        <v>33</v>
      </c>
      <c r="F1882" s="25">
        <v>49</v>
      </c>
      <c r="G1882" s="25">
        <v>577</v>
      </c>
      <c r="H1882" s="25">
        <v>2470.0500000000002</v>
      </c>
      <c r="I1882" s="25">
        <v>247.17</v>
      </c>
      <c r="J1882" s="25">
        <v>397.88</v>
      </c>
      <c r="K1882" s="25">
        <v>3115.1</v>
      </c>
    </row>
    <row r="1883" spans="1:11" ht="15" customHeight="1" x14ac:dyDescent="0.3">
      <c r="A1883" s="25">
        <v>1882</v>
      </c>
      <c r="B1883" s="25">
        <v>2411</v>
      </c>
      <c r="C1883" s="31">
        <v>42124.522604166697</v>
      </c>
      <c r="D1883" s="25">
        <v>574</v>
      </c>
      <c r="E1883" s="25">
        <v>14</v>
      </c>
      <c r="F1883" s="25">
        <v>13</v>
      </c>
      <c r="G1883" s="25">
        <v>601</v>
      </c>
      <c r="H1883" s="25">
        <v>2864.26</v>
      </c>
      <c r="I1883" s="25">
        <v>104.86</v>
      </c>
      <c r="J1883" s="25">
        <v>105.56</v>
      </c>
      <c r="K1883" s="25">
        <v>3074.68</v>
      </c>
    </row>
    <row r="1884" spans="1:11" ht="15" customHeight="1" x14ac:dyDescent="0.3">
      <c r="A1884" s="25">
        <v>1883</v>
      </c>
      <c r="B1884" s="25">
        <v>2411</v>
      </c>
      <c r="C1884" s="31">
        <v>42153.638657407399</v>
      </c>
      <c r="D1884" s="25">
        <v>497</v>
      </c>
      <c r="E1884" s="25">
        <v>0</v>
      </c>
      <c r="F1884" s="25">
        <v>0</v>
      </c>
      <c r="G1884" s="25">
        <v>497</v>
      </c>
      <c r="H1884" s="25">
        <v>2480.0300000000002</v>
      </c>
      <c r="I1884" s="25">
        <v>0</v>
      </c>
      <c r="J1884" s="25">
        <v>0</v>
      </c>
      <c r="K1884" s="25">
        <v>2480.0300000000002</v>
      </c>
    </row>
    <row r="1885" spans="1:11" ht="15" customHeight="1" x14ac:dyDescent="0.3">
      <c r="A1885" s="25">
        <v>1884</v>
      </c>
      <c r="B1885" s="25">
        <v>2411</v>
      </c>
      <c r="C1885" s="31">
        <v>42183.687083333301</v>
      </c>
      <c r="D1885" s="25">
        <v>510</v>
      </c>
      <c r="E1885" s="25">
        <v>244</v>
      </c>
      <c r="F1885" s="25">
        <v>18</v>
      </c>
      <c r="G1885" s="25">
        <v>772</v>
      </c>
      <c r="H1885" s="25">
        <v>2544.9</v>
      </c>
      <c r="I1885" s="25">
        <v>1827.56</v>
      </c>
      <c r="J1885" s="25">
        <v>146.16</v>
      </c>
      <c r="K1885" s="25">
        <v>4518.62</v>
      </c>
    </row>
    <row r="1886" spans="1:11" ht="15" customHeight="1" x14ac:dyDescent="0.3">
      <c r="A1886" s="25">
        <v>1885</v>
      </c>
      <c r="B1886" s="25">
        <v>2411</v>
      </c>
      <c r="C1886" s="31">
        <v>42212.731886574104</v>
      </c>
      <c r="D1886" s="25">
        <v>500</v>
      </c>
      <c r="E1886" s="25">
        <v>15</v>
      </c>
      <c r="F1886" s="25">
        <v>0</v>
      </c>
      <c r="G1886" s="25">
        <v>515</v>
      </c>
      <c r="H1886" s="25">
        <v>2495</v>
      </c>
      <c r="I1886" s="25">
        <v>112.35</v>
      </c>
      <c r="J1886" s="25">
        <v>0</v>
      </c>
      <c r="K1886" s="25">
        <v>2607.35</v>
      </c>
    </row>
    <row r="1887" spans="1:11" ht="15" customHeight="1" x14ac:dyDescent="0.3">
      <c r="A1887" s="25">
        <v>1886</v>
      </c>
      <c r="B1887" s="25">
        <v>2411</v>
      </c>
      <c r="C1887" s="31">
        <v>42241.847164351901</v>
      </c>
      <c r="D1887" s="25">
        <v>490</v>
      </c>
      <c r="E1887" s="25">
        <v>0</v>
      </c>
      <c r="F1887" s="25">
        <v>0</v>
      </c>
      <c r="G1887" s="25">
        <v>490</v>
      </c>
      <c r="H1887" s="25">
        <v>2445.1</v>
      </c>
      <c r="I1887" s="25">
        <v>0</v>
      </c>
      <c r="J1887" s="25">
        <v>0</v>
      </c>
      <c r="K1887" s="25">
        <v>2445.1</v>
      </c>
    </row>
    <row r="1888" spans="1:11" ht="15" customHeight="1" x14ac:dyDescent="0.3">
      <c r="A1888" s="25">
        <v>1887</v>
      </c>
      <c r="B1888" s="25">
        <v>2411</v>
      </c>
      <c r="C1888" s="31">
        <v>42271.940162036997</v>
      </c>
      <c r="D1888" s="25">
        <v>501</v>
      </c>
      <c r="E1888" s="25">
        <v>6</v>
      </c>
      <c r="F1888" s="25">
        <v>7</v>
      </c>
      <c r="G1888" s="25">
        <v>514</v>
      </c>
      <c r="H1888" s="25">
        <v>2499.9899999999998</v>
      </c>
      <c r="I1888" s="25">
        <v>44.94</v>
      </c>
      <c r="J1888" s="25">
        <v>56.84</v>
      </c>
      <c r="K1888" s="25">
        <v>2601.77</v>
      </c>
    </row>
    <row r="1889" spans="1:11" ht="15" customHeight="1" x14ac:dyDescent="0.3">
      <c r="A1889" s="25">
        <v>1888</v>
      </c>
      <c r="B1889" s="25">
        <v>2411</v>
      </c>
      <c r="C1889" s="31">
        <v>42300.413425925901</v>
      </c>
      <c r="D1889" s="25">
        <v>516</v>
      </c>
      <c r="E1889" s="25">
        <v>0</v>
      </c>
      <c r="F1889" s="25">
        <v>17</v>
      </c>
      <c r="G1889" s="25">
        <v>533</v>
      </c>
      <c r="H1889" s="25">
        <v>2574.84</v>
      </c>
      <c r="I1889" s="25">
        <v>0</v>
      </c>
      <c r="J1889" s="25">
        <v>138.04</v>
      </c>
      <c r="K1889" s="25">
        <v>2712.88</v>
      </c>
    </row>
    <row r="1890" spans="1:11" ht="15" customHeight="1" x14ac:dyDescent="0.3">
      <c r="A1890" s="25">
        <v>1889</v>
      </c>
      <c r="B1890" s="25">
        <v>2411</v>
      </c>
      <c r="C1890" s="31">
        <v>42329.080358796302</v>
      </c>
      <c r="D1890" s="25">
        <v>507</v>
      </c>
      <c r="E1890" s="25">
        <v>0</v>
      </c>
      <c r="F1890" s="25">
        <v>41</v>
      </c>
      <c r="G1890" s="25">
        <v>548</v>
      </c>
      <c r="H1890" s="25">
        <v>2529.9299999999998</v>
      </c>
      <c r="I1890" s="25">
        <v>0</v>
      </c>
      <c r="J1890" s="25">
        <v>332.92</v>
      </c>
      <c r="K1890" s="25">
        <v>2862.85</v>
      </c>
    </row>
    <row r="1891" spans="1:11" ht="15" customHeight="1" x14ac:dyDescent="0.3">
      <c r="A1891" s="25">
        <v>1890</v>
      </c>
      <c r="B1891" s="25">
        <v>2411</v>
      </c>
      <c r="C1891" s="31">
        <v>42359.629652777803</v>
      </c>
      <c r="D1891" s="25">
        <v>504</v>
      </c>
      <c r="E1891" s="25">
        <v>0</v>
      </c>
      <c r="F1891" s="25">
        <v>23</v>
      </c>
      <c r="G1891" s="25">
        <v>527</v>
      </c>
      <c r="H1891" s="25">
        <v>2514.96</v>
      </c>
      <c r="I1891" s="25">
        <v>0</v>
      </c>
      <c r="J1891" s="25">
        <v>186.76</v>
      </c>
      <c r="K1891" s="25">
        <v>2701.72</v>
      </c>
    </row>
    <row r="1892" spans="1:11" ht="15" customHeight="1" x14ac:dyDescent="0.3">
      <c r="A1892" s="25">
        <v>1891</v>
      </c>
      <c r="B1892" s="25">
        <v>2411</v>
      </c>
      <c r="C1892" s="31">
        <v>42388.368541666699</v>
      </c>
      <c r="D1892" s="25">
        <v>718</v>
      </c>
      <c r="E1892" s="25">
        <v>38</v>
      </c>
      <c r="F1892" s="25">
        <v>6</v>
      </c>
      <c r="G1892" s="25">
        <v>762</v>
      </c>
      <c r="H1892" s="25">
        <v>3582.82</v>
      </c>
      <c r="I1892" s="25">
        <v>284.62</v>
      </c>
      <c r="J1892" s="25">
        <v>48.72</v>
      </c>
      <c r="K1892" s="25">
        <v>3916.16</v>
      </c>
    </row>
    <row r="1893" spans="1:11" ht="15" customHeight="1" x14ac:dyDescent="0.3">
      <c r="A1893" s="25">
        <v>1892</v>
      </c>
      <c r="B1893" s="25">
        <v>2411</v>
      </c>
      <c r="C1893" s="31">
        <v>42417.925914351901</v>
      </c>
      <c r="D1893" s="25">
        <v>490</v>
      </c>
      <c r="E1893" s="25">
        <v>14</v>
      </c>
      <c r="F1893" s="25">
        <v>21</v>
      </c>
      <c r="G1893" s="25">
        <v>525</v>
      </c>
      <c r="H1893" s="25">
        <v>2445.1</v>
      </c>
      <c r="I1893" s="25">
        <v>104.86</v>
      </c>
      <c r="J1893" s="25">
        <v>170.52</v>
      </c>
      <c r="K1893" s="25">
        <v>2720.48</v>
      </c>
    </row>
    <row r="1894" spans="1:11" ht="15" customHeight="1" x14ac:dyDescent="0.3">
      <c r="A1894" s="25">
        <v>1893</v>
      </c>
      <c r="B1894" s="25">
        <v>2411</v>
      </c>
      <c r="C1894" s="31">
        <v>42446.257152777798</v>
      </c>
      <c r="D1894" s="25">
        <v>502</v>
      </c>
      <c r="E1894" s="25">
        <v>8</v>
      </c>
      <c r="F1894" s="25">
        <v>17</v>
      </c>
      <c r="G1894" s="25">
        <v>527</v>
      </c>
      <c r="H1894" s="25">
        <v>2504.98</v>
      </c>
      <c r="I1894" s="25">
        <v>59.92</v>
      </c>
      <c r="J1894" s="25">
        <v>138.04</v>
      </c>
      <c r="K1894" s="25">
        <v>2702.94</v>
      </c>
    </row>
    <row r="1895" spans="1:11" ht="15" customHeight="1" x14ac:dyDescent="0.3">
      <c r="A1895" s="25">
        <v>1894</v>
      </c>
      <c r="B1895" s="25">
        <v>2411</v>
      </c>
      <c r="C1895" s="31">
        <v>42475.086157407401</v>
      </c>
      <c r="D1895" s="25">
        <v>562</v>
      </c>
      <c r="E1895" s="25">
        <v>25</v>
      </c>
      <c r="F1895" s="25">
        <v>142</v>
      </c>
      <c r="G1895" s="25">
        <v>729</v>
      </c>
      <c r="H1895" s="25">
        <v>2804.38</v>
      </c>
      <c r="I1895" s="25">
        <v>187.25</v>
      </c>
      <c r="J1895" s="25">
        <v>1153.04</v>
      </c>
      <c r="K1895" s="25">
        <v>4144.67</v>
      </c>
    </row>
    <row r="1896" spans="1:11" ht="15" customHeight="1" x14ac:dyDescent="0.3">
      <c r="A1896" s="25">
        <v>1895</v>
      </c>
      <c r="B1896" s="25">
        <v>2411</v>
      </c>
      <c r="C1896" s="31">
        <v>42504.051967592597</v>
      </c>
      <c r="D1896" s="25">
        <v>147</v>
      </c>
      <c r="E1896" s="25">
        <v>14</v>
      </c>
      <c r="F1896" s="25">
        <v>40</v>
      </c>
      <c r="G1896" s="25">
        <v>201</v>
      </c>
      <c r="H1896" s="25">
        <v>733.53</v>
      </c>
      <c r="I1896" s="25">
        <v>104.86</v>
      </c>
      <c r="J1896" s="25">
        <v>324.8</v>
      </c>
      <c r="K1896" s="25">
        <v>1163.19</v>
      </c>
    </row>
    <row r="1897" spans="1:11" ht="15" customHeight="1" x14ac:dyDescent="0.3">
      <c r="A1897" s="25">
        <v>1896</v>
      </c>
      <c r="B1897" s="25">
        <v>2411</v>
      </c>
      <c r="C1897" s="31">
        <v>42533.352986111102</v>
      </c>
      <c r="D1897" s="25">
        <v>499</v>
      </c>
      <c r="E1897" s="25">
        <v>0</v>
      </c>
      <c r="F1897" s="25">
        <v>0</v>
      </c>
      <c r="G1897" s="25">
        <v>499</v>
      </c>
      <c r="H1897" s="25">
        <v>2490.0100000000002</v>
      </c>
      <c r="I1897" s="25">
        <v>0</v>
      </c>
      <c r="J1897" s="25">
        <v>0</v>
      </c>
      <c r="K1897" s="25">
        <v>2490.0100000000002</v>
      </c>
    </row>
    <row r="1898" spans="1:11" ht="15" customHeight="1" x14ac:dyDescent="0.3">
      <c r="A1898" s="25">
        <v>1897</v>
      </c>
      <c r="B1898" s="25">
        <v>2411</v>
      </c>
      <c r="C1898" s="31">
        <v>42563.233229166697</v>
      </c>
      <c r="D1898" s="25">
        <v>935</v>
      </c>
      <c r="E1898" s="25">
        <v>1</v>
      </c>
      <c r="F1898" s="25">
        <v>0</v>
      </c>
      <c r="G1898" s="25">
        <v>936</v>
      </c>
      <c r="H1898" s="25">
        <v>4665.6499999999996</v>
      </c>
      <c r="I1898" s="25">
        <v>7.49</v>
      </c>
      <c r="J1898" s="25">
        <v>0</v>
      </c>
      <c r="K1898" s="25">
        <v>4673.1400000000003</v>
      </c>
    </row>
    <row r="1899" spans="1:11" ht="15" customHeight="1" x14ac:dyDescent="0.3">
      <c r="A1899" s="25">
        <v>1898</v>
      </c>
      <c r="B1899" s="25">
        <v>2411</v>
      </c>
      <c r="C1899" s="31">
        <v>42593.884675925903</v>
      </c>
      <c r="D1899" s="25">
        <v>602</v>
      </c>
      <c r="E1899" s="25">
        <v>0</v>
      </c>
      <c r="F1899" s="25">
        <v>0</v>
      </c>
      <c r="G1899" s="25">
        <v>602</v>
      </c>
      <c r="H1899" s="25">
        <v>3003.98</v>
      </c>
      <c r="I1899" s="25">
        <v>0</v>
      </c>
      <c r="J1899" s="25">
        <v>0</v>
      </c>
      <c r="K1899" s="25">
        <v>3003.98</v>
      </c>
    </row>
    <row r="1900" spans="1:11" ht="15" customHeight="1" x14ac:dyDescent="0.3">
      <c r="A1900" s="25">
        <v>1899</v>
      </c>
      <c r="B1900" s="25">
        <v>2411</v>
      </c>
      <c r="C1900" s="31">
        <v>42623.168344907397</v>
      </c>
      <c r="D1900" s="25">
        <v>599</v>
      </c>
      <c r="E1900" s="25">
        <v>29</v>
      </c>
      <c r="F1900" s="25">
        <v>6</v>
      </c>
      <c r="G1900" s="25">
        <v>634</v>
      </c>
      <c r="H1900" s="25">
        <v>2989.01</v>
      </c>
      <c r="I1900" s="25">
        <v>217.21</v>
      </c>
      <c r="J1900" s="25">
        <v>48.72</v>
      </c>
      <c r="K1900" s="25">
        <v>3254.94</v>
      </c>
    </row>
    <row r="1901" spans="1:11" ht="15" customHeight="1" x14ac:dyDescent="0.3">
      <c r="A1901" s="25">
        <v>1900</v>
      </c>
      <c r="B1901" s="25">
        <v>2411</v>
      </c>
      <c r="C1901" s="31">
        <v>42653.207777777803</v>
      </c>
      <c r="D1901" s="25">
        <v>484</v>
      </c>
      <c r="E1901" s="25">
        <v>0</v>
      </c>
      <c r="F1901" s="25">
        <v>0</v>
      </c>
      <c r="G1901" s="25">
        <v>484</v>
      </c>
      <c r="H1901" s="25">
        <v>2415.16</v>
      </c>
      <c r="I1901" s="25">
        <v>0</v>
      </c>
      <c r="J1901" s="25">
        <v>0</v>
      </c>
      <c r="K1901" s="25">
        <v>2415.16</v>
      </c>
    </row>
    <row r="1902" spans="1:11" ht="15" customHeight="1" x14ac:dyDescent="0.3">
      <c r="A1902" s="25">
        <v>1901</v>
      </c>
      <c r="B1902" s="25">
        <v>2411</v>
      </c>
      <c r="C1902" s="31">
        <v>42682.569039351903</v>
      </c>
      <c r="D1902" s="25">
        <v>499</v>
      </c>
      <c r="E1902" s="25">
        <v>3</v>
      </c>
      <c r="F1902" s="25">
        <v>11</v>
      </c>
      <c r="G1902" s="25">
        <v>513</v>
      </c>
      <c r="H1902" s="25">
        <v>2490.0100000000002</v>
      </c>
      <c r="I1902" s="25">
        <v>22.47</v>
      </c>
      <c r="J1902" s="25">
        <v>89.32</v>
      </c>
      <c r="K1902" s="25">
        <v>2601.8000000000002</v>
      </c>
    </row>
    <row r="1903" spans="1:11" ht="15" customHeight="1" x14ac:dyDescent="0.3">
      <c r="A1903" s="25">
        <v>1902</v>
      </c>
      <c r="B1903" s="25">
        <v>2411</v>
      </c>
      <c r="C1903" s="31">
        <v>42712.976631944497</v>
      </c>
      <c r="D1903" s="25">
        <v>511</v>
      </c>
      <c r="E1903" s="25">
        <v>5</v>
      </c>
      <c r="F1903" s="25">
        <v>10</v>
      </c>
      <c r="G1903" s="25">
        <v>526</v>
      </c>
      <c r="H1903" s="25">
        <v>2549.89</v>
      </c>
      <c r="I1903" s="25">
        <v>37.450000000000003</v>
      </c>
      <c r="J1903" s="25">
        <v>81.2</v>
      </c>
      <c r="K1903" s="25">
        <v>2668.54</v>
      </c>
    </row>
    <row r="1904" spans="1:11" ht="15" customHeight="1" x14ac:dyDescent="0.3">
      <c r="A1904" s="25">
        <v>1903</v>
      </c>
      <c r="B1904" s="25">
        <v>2421</v>
      </c>
      <c r="C1904" s="31">
        <v>42660.5624537037</v>
      </c>
      <c r="D1904" s="25">
        <v>295</v>
      </c>
      <c r="E1904" s="25">
        <v>10</v>
      </c>
      <c r="F1904" s="25">
        <v>0</v>
      </c>
      <c r="G1904" s="25">
        <v>305</v>
      </c>
      <c r="H1904" s="25">
        <v>1472.05</v>
      </c>
      <c r="I1904" s="25">
        <v>74.900000000000006</v>
      </c>
      <c r="J1904" s="25">
        <v>0</v>
      </c>
      <c r="K1904" s="25">
        <v>1546.95</v>
      </c>
    </row>
    <row r="1905" spans="1:11" ht="15" customHeight="1" x14ac:dyDescent="0.3">
      <c r="A1905" s="25">
        <v>1904</v>
      </c>
      <c r="B1905" s="25">
        <v>2421</v>
      </c>
      <c r="C1905" s="31">
        <v>42690.540393518502</v>
      </c>
      <c r="D1905" s="25">
        <v>456</v>
      </c>
      <c r="E1905" s="25">
        <v>30</v>
      </c>
      <c r="F1905" s="25">
        <v>26</v>
      </c>
      <c r="G1905" s="25">
        <v>512</v>
      </c>
      <c r="H1905" s="25">
        <v>2275.44</v>
      </c>
      <c r="I1905" s="25">
        <v>224.7</v>
      </c>
      <c r="J1905" s="25">
        <v>211.12</v>
      </c>
      <c r="K1905" s="25">
        <v>2711.26</v>
      </c>
    </row>
    <row r="1906" spans="1:11" ht="15" customHeight="1" x14ac:dyDescent="0.3">
      <c r="A1906" s="25">
        <v>1905</v>
      </c>
      <c r="B1906" s="25">
        <v>2421</v>
      </c>
      <c r="C1906" s="31">
        <v>42719.512488425898</v>
      </c>
      <c r="D1906" s="25">
        <v>272</v>
      </c>
      <c r="E1906" s="25">
        <v>0</v>
      </c>
      <c r="F1906" s="25">
        <v>0</v>
      </c>
      <c r="G1906" s="25">
        <v>272</v>
      </c>
      <c r="H1906" s="25">
        <v>1357.28</v>
      </c>
      <c r="I1906" s="25">
        <v>0</v>
      </c>
      <c r="J1906" s="25">
        <v>0</v>
      </c>
      <c r="K1906" s="25">
        <v>1357.28</v>
      </c>
    </row>
    <row r="1907" spans="1:11" ht="15" customHeight="1" x14ac:dyDescent="0.3">
      <c r="A1907" s="25">
        <v>1906</v>
      </c>
      <c r="B1907" s="25">
        <v>2431</v>
      </c>
      <c r="C1907" s="31">
        <v>42695.363819444399</v>
      </c>
      <c r="D1907" s="25">
        <v>835</v>
      </c>
      <c r="E1907" s="25">
        <v>11</v>
      </c>
      <c r="F1907" s="25">
        <v>1</v>
      </c>
      <c r="G1907" s="25">
        <v>847</v>
      </c>
      <c r="H1907" s="25">
        <v>4166.6499999999996</v>
      </c>
      <c r="I1907" s="25">
        <v>82.39</v>
      </c>
      <c r="J1907" s="25">
        <v>8.1199999999999992</v>
      </c>
      <c r="K1907" s="25">
        <v>4257.16</v>
      </c>
    </row>
    <row r="1908" spans="1:11" ht="15" customHeight="1" x14ac:dyDescent="0.3">
      <c r="A1908" s="25">
        <v>1907</v>
      </c>
      <c r="B1908" s="25">
        <v>2431</v>
      </c>
      <c r="C1908" s="31">
        <v>42725.370891203696</v>
      </c>
      <c r="D1908" s="25">
        <v>490</v>
      </c>
      <c r="E1908" s="25">
        <v>0</v>
      </c>
      <c r="F1908" s="25">
        <v>3</v>
      </c>
      <c r="G1908" s="25">
        <v>493</v>
      </c>
      <c r="H1908" s="25">
        <v>2445.1</v>
      </c>
      <c r="I1908" s="25">
        <v>0</v>
      </c>
      <c r="J1908" s="25">
        <v>24.36</v>
      </c>
      <c r="K1908" s="25">
        <v>2469.46</v>
      </c>
    </row>
    <row r="1909" spans="1:11" ht="15" customHeight="1" x14ac:dyDescent="0.3">
      <c r="A1909" s="25">
        <v>1908</v>
      </c>
      <c r="B1909" s="25">
        <v>2441</v>
      </c>
      <c r="C1909" s="31">
        <v>42605.649548611102</v>
      </c>
      <c r="D1909" s="25">
        <v>67</v>
      </c>
      <c r="E1909" s="25">
        <v>43</v>
      </c>
      <c r="F1909" s="25">
        <v>0</v>
      </c>
      <c r="G1909" s="25">
        <v>110</v>
      </c>
      <c r="H1909" s="25">
        <v>334.33</v>
      </c>
      <c r="I1909" s="25">
        <v>322.07</v>
      </c>
      <c r="J1909" s="25">
        <v>0</v>
      </c>
      <c r="K1909" s="25">
        <v>656.4</v>
      </c>
    </row>
    <row r="1910" spans="1:11" ht="15" customHeight="1" x14ac:dyDescent="0.3">
      <c r="A1910" s="25">
        <v>1909</v>
      </c>
      <c r="B1910" s="25">
        <v>2441</v>
      </c>
      <c r="C1910" s="31">
        <v>42634.7430439815</v>
      </c>
      <c r="D1910" s="25">
        <v>102</v>
      </c>
      <c r="E1910" s="25">
        <v>19</v>
      </c>
      <c r="F1910" s="25">
        <v>19</v>
      </c>
      <c r="G1910" s="25">
        <v>140</v>
      </c>
      <c r="H1910" s="25">
        <v>508.98</v>
      </c>
      <c r="I1910" s="25">
        <v>142.31</v>
      </c>
      <c r="J1910" s="25">
        <v>154.28</v>
      </c>
      <c r="K1910" s="25">
        <v>805.57</v>
      </c>
    </row>
    <row r="1911" spans="1:11" ht="15" customHeight="1" x14ac:dyDescent="0.3">
      <c r="A1911" s="25">
        <v>1910</v>
      </c>
      <c r="B1911" s="25">
        <v>2441</v>
      </c>
      <c r="C1911" s="31">
        <v>42694.219548611101</v>
      </c>
      <c r="D1911" s="25">
        <v>78</v>
      </c>
      <c r="E1911" s="25">
        <v>42</v>
      </c>
      <c r="F1911" s="25">
        <v>19</v>
      </c>
      <c r="G1911" s="25">
        <v>139</v>
      </c>
      <c r="H1911" s="25">
        <v>389.22</v>
      </c>
      <c r="I1911" s="25">
        <v>314.58</v>
      </c>
      <c r="J1911" s="25">
        <v>154.28</v>
      </c>
      <c r="K1911" s="25">
        <v>858.08</v>
      </c>
    </row>
    <row r="1912" spans="1:11" ht="15" customHeight="1" x14ac:dyDescent="0.3">
      <c r="A1912" s="25">
        <v>1911</v>
      </c>
      <c r="B1912" s="25">
        <v>2441</v>
      </c>
      <c r="C1912" s="31">
        <v>42723.887870370403</v>
      </c>
      <c r="D1912" s="25">
        <v>118</v>
      </c>
      <c r="E1912" s="25">
        <v>66</v>
      </c>
      <c r="F1912" s="25">
        <v>29</v>
      </c>
      <c r="G1912" s="25">
        <v>213</v>
      </c>
      <c r="H1912" s="25">
        <v>588.82000000000005</v>
      </c>
      <c r="I1912" s="25">
        <v>494.34</v>
      </c>
      <c r="J1912" s="25">
        <v>235.48</v>
      </c>
      <c r="K1912" s="25">
        <v>1318.64</v>
      </c>
    </row>
    <row r="1913" spans="1:11" ht="15" customHeight="1" x14ac:dyDescent="0.3">
      <c r="A1913" s="25">
        <v>1912</v>
      </c>
      <c r="B1913" s="25">
        <v>2451</v>
      </c>
      <c r="C1913" s="31">
        <v>42722.841273148202</v>
      </c>
      <c r="D1913" s="25">
        <v>280</v>
      </c>
      <c r="E1913" s="25">
        <v>69</v>
      </c>
      <c r="F1913" s="25">
        <v>20</v>
      </c>
      <c r="G1913" s="25">
        <v>369</v>
      </c>
      <c r="H1913" s="25">
        <v>1397.2</v>
      </c>
      <c r="I1913" s="25">
        <v>516.80999999999995</v>
      </c>
      <c r="J1913" s="25">
        <v>162.4</v>
      </c>
      <c r="K1913" s="25">
        <v>2076.41</v>
      </c>
    </row>
    <row r="1914" spans="1:11" ht="15" customHeight="1" x14ac:dyDescent="0.3">
      <c r="A1914" s="25">
        <v>1913</v>
      </c>
      <c r="B1914" s="25">
        <v>2461</v>
      </c>
      <c r="C1914" s="31">
        <v>41637.410162036998</v>
      </c>
      <c r="D1914" s="25">
        <v>0</v>
      </c>
      <c r="E1914" s="25">
        <v>6450</v>
      </c>
      <c r="F1914" s="25">
        <v>45</v>
      </c>
      <c r="G1914" s="25">
        <v>6495</v>
      </c>
      <c r="H1914" s="25">
        <v>0</v>
      </c>
      <c r="I1914" s="25">
        <v>48310.5</v>
      </c>
      <c r="J1914" s="25">
        <v>365.4</v>
      </c>
      <c r="K1914" s="25">
        <v>48675.9</v>
      </c>
    </row>
    <row r="1915" spans="1:11" ht="15" customHeight="1" x14ac:dyDescent="0.3">
      <c r="A1915" s="25">
        <v>1914</v>
      </c>
      <c r="B1915" s="25">
        <v>2461</v>
      </c>
      <c r="C1915" s="31">
        <v>41667.0301736111</v>
      </c>
      <c r="D1915" s="25">
        <v>153</v>
      </c>
      <c r="E1915" s="25">
        <v>12</v>
      </c>
      <c r="F1915" s="25">
        <v>71</v>
      </c>
      <c r="G1915" s="25">
        <v>236</v>
      </c>
      <c r="H1915" s="25">
        <v>763.47</v>
      </c>
      <c r="I1915" s="25">
        <v>89.88</v>
      </c>
      <c r="J1915" s="25">
        <v>576.52</v>
      </c>
      <c r="K1915" s="25">
        <v>1429.87</v>
      </c>
    </row>
    <row r="1916" spans="1:11" ht="15" customHeight="1" x14ac:dyDescent="0.3">
      <c r="A1916" s="25">
        <v>1915</v>
      </c>
      <c r="B1916" s="25">
        <v>2461</v>
      </c>
      <c r="C1916" s="31">
        <v>41696.440914351901</v>
      </c>
      <c r="D1916" s="25">
        <v>138</v>
      </c>
      <c r="E1916" s="25">
        <v>22</v>
      </c>
      <c r="F1916" s="25">
        <v>18</v>
      </c>
      <c r="G1916" s="25">
        <v>178</v>
      </c>
      <c r="H1916" s="25">
        <v>688.62</v>
      </c>
      <c r="I1916" s="25">
        <v>164.78</v>
      </c>
      <c r="J1916" s="25">
        <v>146.16</v>
      </c>
      <c r="K1916" s="25">
        <v>999.56</v>
      </c>
    </row>
    <row r="1917" spans="1:11" ht="15" customHeight="1" x14ac:dyDescent="0.3">
      <c r="A1917" s="25">
        <v>1916</v>
      </c>
      <c r="B1917" s="25">
        <v>2461</v>
      </c>
      <c r="C1917" s="31">
        <v>41726.153344907398</v>
      </c>
      <c r="D1917" s="25">
        <v>144</v>
      </c>
      <c r="E1917" s="25">
        <v>0</v>
      </c>
      <c r="F1917" s="25">
        <v>0</v>
      </c>
      <c r="G1917" s="25">
        <v>144</v>
      </c>
      <c r="H1917" s="25">
        <v>718.56</v>
      </c>
      <c r="I1917" s="25">
        <v>0</v>
      </c>
      <c r="J1917" s="25">
        <v>0</v>
      </c>
      <c r="K1917" s="25">
        <v>718.56</v>
      </c>
    </row>
    <row r="1918" spans="1:11" ht="15" customHeight="1" x14ac:dyDescent="0.3">
      <c r="A1918" s="25">
        <v>1917</v>
      </c>
      <c r="B1918" s="25">
        <v>2461</v>
      </c>
      <c r="C1918" s="31">
        <v>41756.561932870398</v>
      </c>
      <c r="D1918" s="25">
        <v>150</v>
      </c>
      <c r="E1918" s="25">
        <v>4</v>
      </c>
      <c r="F1918" s="25">
        <v>9</v>
      </c>
      <c r="G1918" s="25">
        <v>163</v>
      </c>
      <c r="H1918" s="25">
        <v>748.5</v>
      </c>
      <c r="I1918" s="25">
        <v>29.96</v>
      </c>
      <c r="J1918" s="25">
        <v>73.08</v>
      </c>
      <c r="K1918" s="25">
        <v>851.54</v>
      </c>
    </row>
    <row r="1919" spans="1:11" ht="15" customHeight="1" x14ac:dyDescent="0.3">
      <c r="A1919" s="25">
        <v>1918</v>
      </c>
      <c r="B1919" s="25">
        <v>2461</v>
      </c>
      <c r="C1919" s="31">
        <v>41786.922094907401</v>
      </c>
      <c r="D1919" s="25">
        <v>152</v>
      </c>
      <c r="E1919" s="25">
        <v>12</v>
      </c>
      <c r="F1919" s="25">
        <v>0</v>
      </c>
      <c r="G1919" s="25">
        <v>164</v>
      </c>
      <c r="H1919" s="25">
        <v>758.48</v>
      </c>
      <c r="I1919" s="25">
        <v>89.88</v>
      </c>
      <c r="J1919" s="25">
        <v>0</v>
      </c>
      <c r="K1919" s="25">
        <v>848.36</v>
      </c>
    </row>
    <row r="1920" spans="1:11" ht="15" customHeight="1" x14ac:dyDescent="0.3">
      <c r="A1920" s="25">
        <v>1919</v>
      </c>
      <c r="B1920" s="25">
        <v>2461</v>
      </c>
      <c r="C1920" s="31">
        <v>41816.649432870399</v>
      </c>
      <c r="D1920" s="25">
        <v>141</v>
      </c>
      <c r="E1920" s="25">
        <v>13</v>
      </c>
      <c r="F1920" s="25">
        <v>19</v>
      </c>
      <c r="G1920" s="25">
        <v>173</v>
      </c>
      <c r="H1920" s="25">
        <v>703.59</v>
      </c>
      <c r="I1920" s="25">
        <v>97.37</v>
      </c>
      <c r="J1920" s="25">
        <v>154.28</v>
      </c>
      <c r="K1920" s="25">
        <v>955.24</v>
      </c>
    </row>
    <row r="1921" spans="1:11" ht="15" customHeight="1" x14ac:dyDescent="0.3">
      <c r="A1921" s="25">
        <v>1920</v>
      </c>
      <c r="B1921" s="25">
        <v>2461</v>
      </c>
      <c r="C1921" s="31">
        <v>41845.969027777799</v>
      </c>
      <c r="D1921" s="25">
        <v>153</v>
      </c>
      <c r="E1921" s="25">
        <v>0</v>
      </c>
      <c r="F1921" s="25">
        <v>12</v>
      </c>
      <c r="G1921" s="25">
        <v>165</v>
      </c>
      <c r="H1921" s="25">
        <v>763.47</v>
      </c>
      <c r="I1921" s="25">
        <v>0</v>
      </c>
      <c r="J1921" s="25">
        <v>97.44</v>
      </c>
      <c r="K1921" s="25">
        <v>860.91</v>
      </c>
    </row>
    <row r="1922" spans="1:11" ht="15" customHeight="1" x14ac:dyDescent="0.3">
      <c r="A1922" s="25">
        <v>1921</v>
      </c>
      <c r="B1922" s="25">
        <v>2461</v>
      </c>
      <c r="C1922" s="31">
        <v>41962.387048611097</v>
      </c>
      <c r="D1922" s="25">
        <v>1012</v>
      </c>
      <c r="E1922" s="25">
        <v>0</v>
      </c>
      <c r="F1922" s="25">
        <v>8</v>
      </c>
      <c r="G1922" s="25">
        <v>1020</v>
      </c>
      <c r="H1922" s="25">
        <v>5049.88</v>
      </c>
      <c r="I1922" s="25">
        <v>0</v>
      </c>
      <c r="J1922" s="25">
        <v>64.959999999999994</v>
      </c>
      <c r="K1922" s="25">
        <v>5114.84</v>
      </c>
    </row>
    <row r="1923" spans="1:11" ht="15" customHeight="1" x14ac:dyDescent="0.3">
      <c r="A1923" s="25">
        <v>1922</v>
      </c>
      <c r="B1923" s="25">
        <v>2461</v>
      </c>
      <c r="C1923" s="31">
        <v>41991.869872685202</v>
      </c>
      <c r="D1923" s="25">
        <v>143</v>
      </c>
      <c r="E1923" s="25">
        <v>29</v>
      </c>
      <c r="F1923" s="25">
        <v>27</v>
      </c>
      <c r="G1923" s="25">
        <v>199</v>
      </c>
      <c r="H1923" s="25">
        <v>713.57</v>
      </c>
      <c r="I1923" s="25">
        <v>217.21</v>
      </c>
      <c r="J1923" s="25">
        <v>219.24</v>
      </c>
      <c r="K1923" s="25">
        <v>1150.02</v>
      </c>
    </row>
    <row r="1924" spans="1:11" ht="15" customHeight="1" x14ac:dyDescent="0.3">
      <c r="A1924" s="25">
        <v>1923</v>
      </c>
      <c r="B1924" s="25">
        <v>2461</v>
      </c>
      <c r="C1924" s="31">
        <v>42021.467199074097</v>
      </c>
      <c r="D1924" s="25">
        <v>105</v>
      </c>
      <c r="E1924" s="25">
        <v>3</v>
      </c>
      <c r="F1924" s="25">
        <v>0</v>
      </c>
      <c r="G1924" s="25">
        <v>108</v>
      </c>
      <c r="H1924" s="25">
        <v>523.95000000000005</v>
      </c>
      <c r="I1924" s="25">
        <v>22.47</v>
      </c>
      <c r="J1924" s="25">
        <v>0</v>
      </c>
      <c r="K1924" s="25">
        <v>546.41999999999996</v>
      </c>
    </row>
    <row r="1925" spans="1:11" ht="15" customHeight="1" x14ac:dyDescent="0.3">
      <c r="A1925" s="25">
        <v>1924</v>
      </c>
      <c r="B1925" s="25">
        <v>2461</v>
      </c>
      <c r="C1925" s="31">
        <v>42050.696493055599</v>
      </c>
      <c r="D1925" s="25">
        <v>148</v>
      </c>
      <c r="E1925" s="25">
        <v>18</v>
      </c>
      <c r="F1925" s="25">
        <v>8</v>
      </c>
      <c r="G1925" s="25">
        <v>174</v>
      </c>
      <c r="H1925" s="25">
        <v>738.52</v>
      </c>
      <c r="I1925" s="25">
        <v>134.82</v>
      </c>
      <c r="J1925" s="25">
        <v>64.959999999999994</v>
      </c>
      <c r="K1925" s="25">
        <v>938.3</v>
      </c>
    </row>
    <row r="1926" spans="1:11" ht="15" customHeight="1" x14ac:dyDescent="0.3">
      <c r="A1926" s="25">
        <v>1925</v>
      </c>
      <c r="B1926" s="25">
        <v>2461</v>
      </c>
      <c r="C1926" s="31">
        <v>42079.112442129597</v>
      </c>
      <c r="D1926" s="25">
        <v>150</v>
      </c>
      <c r="E1926" s="25">
        <v>12</v>
      </c>
      <c r="F1926" s="25">
        <v>12</v>
      </c>
      <c r="G1926" s="25">
        <v>174</v>
      </c>
      <c r="H1926" s="25">
        <v>748.5</v>
      </c>
      <c r="I1926" s="25">
        <v>89.88</v>
      </c>
      <c r="J1926" s="25">
        <v>97.44</v>
      </c>
      <c r="K1926" s="25">
        <v>935.82</v>
      </c>
    </row>
    <row r="1927" spans="1:11" ht="15" customHeight="1" x14ac:dyDescent="0.3">
      <c r="A1927" s="25">
        <v>1926</v>
      </c>
      <c r="B1927" s="25">
        <v>2461</v>
      </c>
      <c r="C1927" s="31">
        <v>42138.411145833299</v>
      </c>
      <c r="D1927" s="25">
        <v>161</v>
      </c>
      <c r="E1927" s="25">
        <v>446</v>
      </c>
      <c r="F1927" s="25">
        <v>0</v>
      </c>
      <c r="G1927" s="25">
        <v>607</v>
      </c>
      <c r="H1927" s="25">
        <v>803.39</v>
      </c>
      <c r="I1927" s="25">
        <v>3340.54</v>
      </c>
      <c r="J1927" s="25">
        <v>0</v>
      </c>
      <c r="K1927" s="25">
        <v>4143.93</v>
      </c>
    </row>
    <row r="1928" spans="1:11" ht="15" customHeight="1" x14ac:dyDescent="0.3">
      <c r="A1928" s="25">
        <v>1927</v>
      </c>
      <c r="B1928" s="25">
        <v>2461</v>
      </c>
      <c r="C1928" s="31">
        <v>42167.490636574097</v>
      </c>
      <c r="D1928" s="25">
        <v>206</v>
      </c>
      <c r="E1928" s="25">
        <v>0</v>
      </c>
      <c r="F1928" s="25">
        <v>0</v>
      </c>
      <c r="G1928" s="25">
        <v>206</v>
      </c>
      <c r="H1928" s="25">
        <v>1027.94</v>
      </c>
      <c r="I1928" s="25">
        <v>0</v>
      </c>
      <c r="J1928" s="25">
        <v>0</v>
      </c>
      <c r="K1928" s="25">
        <v>1027.94</v>
      </c>
    </row>
    <row r="1929" spans="1:11" ht="15" customHeight="1" x14ac:dyDescent="0.3">
      <c r="A1929" s="25">
        <v>1928</v>
      </c>
      <c r="B1929" s="25">
        <v>2461</v>
      </c>
      <c r="C1929" s="31">
        <v>42196.106261574103</v>
      </c>
      <c r="D1929" s="25">
        <v>143</v>
      </c>
      <c r="E1929" s="25">
        <v>0</v>
      </c>
      <c r="F1929" s="25">
        <v>41</v>
      </c>
      <c r="G1929" s="25">
        <v>184</v>
      </c>
      <c r="H1929" s="25">
        <v>713.57</v>
      </c>
      <c r="I1929" s="25">
        <v>0</v>
      </c>
      <c r="J1929" s="25">
        <v>332.92</v>
      </c>
      <c r="K1929" s="25">
        <v>1046.49</v>
      </c>
    </row>
    <row r="1930" spans="1:11" ht="15" customHeight="1" x14ac:dyDescent="0.3">
      <c r="A1930" s="25">
        <v>1929</v>
      </c>
      <c r="B1930" s="25">
        <v>2461</v>
      </c>
      <c r="C1930" s="31">
        <v>42226.243969907402</v>
      </c>
      <c r="D1930" s="25">
        <v>146</v>
      </c>
      <c r="E1930" s="25">
        <v>26</v>
      </c>
      <c r="F1930" s="25">
        <v>13</v>
      </c>
      <c r="G1930" s="25">
        <v>185</v>
      </c>
      <c r="H1930" s="25">
        <v>728.54</v>
      </c>
      <c r="I1930" s="25">
        <v>194.74</v>
      </c>
      <c r="J1930" s="25">
        <v>105.56</v>
      </c>
      <c r="K1930" s="25">
        <v>1028.8399999999999</v>
      </c>
    </row>
    <row r="1931" spans="1:11" ht="15" customHeight="1" x14ac:dyDescent="0.3">
      <c r="A1931" s="25">
        <v>1930</v>
      </c>
      <c r="B1931" s="25">
        <v>2461</v>
      </c>
      <c r="C1931" s="31">
        <v>42256.5862037037</v>
      </c>
      <c r="D1931" s="25">
        <v>362</v>
      </c>
      <c r="E1931" s="25">
        <v>0</v>
      </c>
      <c r="F1931" s="25">
        <v>0</v>
      </c>
      <c r="G1931" s="25">
        <v>362</v>
      </c>
      <c r="H1931" s="25">
        <v>1806.38</v>
      </c>
      <c r="I1931" s="25">
        <v>0</v>
      </c>
      <c r="J1931" s="25">
        <v>0</v>
      </c>
      <c r="K1931" s="25">
        <v>1806.38</v>
      </c>
    </row>
    <row r="1932" spans="1:11" ht="15" customHeight="1" x14ac:dyDescent="0.3">
      <c r="A1932" s="25">
        <v>1931</v>
      </c>
      <c r="B1932" s="25">
        <v>2461</v>
      </c>
      <c r="C1932" s="31">
        <v>42286.745960648201</v>
      </c>
      <c r="D1932" s="25">
        <v>71</v>
      </c>
      <c r="E1932" s="25">
        <v>14</v>
      </c>
      <c r="F1932" s="25">
        <v>6</v>
      </c>
      <c r="G1932" s="25">
        <v>91</v>
      </c>
      <c r="H1932" s="25">
        <v>354.29</v>
      </c>
      <c r="I1932" s="25">
        <v>104.86</v>
      </c>
      <c r="J1932" s="25">
        <v>48.72</v>
      </c>
      <c r="K1932" s="25">
        <v>507.87</v>
      </c>
    </row>
    <row r="1933" spans="1:11" ht="15" customHeight="1" x14ac:dyDescent="0.3">
      <c r="A1933" s="25">
        <v>1932</v>
      </c>
      <c r="B1933" s="25">
        <v>2461</v>
      </c>
      <c r="C1933" s="31">
        <v>42315.717037037</v>
      </c>
      <c r="D1933" s="25">
        <v>185</v>
      </c>
      <c r="E1933" s="25">
        <v>20</v>
      </c>
      <c r="F1933" s="25">
        <v>0</v>
      </c>
      <c r="G1933" s="25">
        <v>205</v>
      </c>
      <c r="H1933" s="25">
        <v>923.15</v>
      </c>
      <c r="I1933" s="25">
        <v>149.80000000000001</v>
      </c>
      <c r="J1933" s="25">
        <v>0</v>
      </c>
      <c r="K1933" s="25">
        <v>1072.95</v>
      </c>
    </row>
    <row r="1934" spans="1:11" ht="15" customHeight="1" x14ac:dyDescent="0.3">
      <c r="A1934" s="25">
        <v>1933</v>
      </c>
      <c r="B1934" s="25">
        <v>2461</v>
      </c>
      <c r="C1934" s="31">
        <v>42344.8514699074</v>
      </c>
      <c r="D1934" s="25">
        <v>147</v>
      </c>
      <c r="E1934" s="25">
        <v>20</v>
      </c>
      <c r="F1934" s="25">
        <v>0</v>
      </c>
      <c r="G1934" s="25">
        <v>167</v>
      </c>
      <c r="H1934" s="25">
        <v>733.53</v>
      </c>
      <c r="I1934" s="25">
        <v>149.80000000000001</v>
      </c>
      <c r="J1934" s="25">
        <v>0</v>
      </c>
      <c r="K1934" s="25">
        <v>883.33</v>
      </c>
    </row>
    <row r="1935" spans="1:11" ht="15" customHeight="1" x14ac:dyDescent="0.3">
      <c r="A1935" s="25">
        <v>1934</v>
      </c>
      <c r="B1935" s="25">
        <v>2461</v>
      </c>
      <c r="C1935" s="31">
        <v>42374.668263888903</v>
      </c>
      <c r="D1935" s="25">
        <v>152</v>
      </c>
      <c r="E1935" s="25">
        <v>0</v>
      </c>
      <c r="F1935" s="25">
        <v>65</v>
      </c>
      <c r="G1935" s="25">
        <v>217</v>
      </c>
      <c r="H1935" s="25">
        <v>758.48</v>
      </c>
      <c r="I1935" s="25">
        <v>0</v>
      </c>
      <c r="J1935" s="25">
        <v>527.79999999999995</v>
      </c>
      <c r="K1935" s="25">
        <v>1286.28</v>
      </c>
    </row>
    <row r="1936" spans="1:11" ht="15" customHeight="1" x14ac:dyDescent="0.3">
      <c r="A1936" s="25">
        <v>1935</v>
      </c>
      <c r="B1936" s="25">
        <v>2461</v>
      </c>
      <c r="C1936" s="31">
        <v>42403.695324074099</v>
      </c>
      <c r="D1936" s="25">
        <v>227</v>
      </c>
      <c r="E1936" s="25">
        <v>296</v>
      </c>
      <c r="F1936" s="25">
        <v>54</v>
      </c>
      <c r="G1936" s="25">
        <v>577</v>
      </c>
      <c r="H1936" s="25">
        <v>1132.73</v>
      </c>
      <c r="I1936" s="25">
        <v>2217.04</v>
      </c>
      <c r="J1936" s="25">
        <v>438.48</v>
      </c>
      <c r="K1936" s="25">
        <v>3788.25</v>
      </c>
    </row>
    <row r="1937" spans="1:11" ht="15" customHeight="1" x14ac:dyDescent="0.3">
      <c r="A1937" s="25">
        <v>1936</v>
      </c>
      <c r="B1937" s="25">
        <v>2461</v>
      </c>
      <c r="C1937" s="31">
        <v>42433.989930555603</v>
      </c>
      <c r="D1937" s="25">
        <v>154</v>
      </c>
      <c r="E1937" s="25">
        <v>0</v>
      </c>
      <c r="F1937" s="25">
        <v>1</v>
      </c>
      <c r="G1937" s="25">
        <v>155</v>
      </c>
      <c r="H1937" s="25">
        <v>768.46</v>
      </c>
      <c r="I1937" s="25">
        <v>0</v>
      </c>
      <c r="J1937" s="25">
        <v>8.1199999999999992</v>
      </c>
      <c r="K1937" s="25">
        <v>776.58</v>
      </c>
    </row>
    <row r="1938" spans="1:11" ht="15" customHeight="1" x14ac:dyDescent="0.3">
      <c r="A1938" s="25">
        <v>1937</v>
      </c>
      <c r="B1938" s="25">
        <v>2461</v>
      </c>
      <c r="C1938" s="31">
        <v>42463.201354166697</v>
      </c>
      <c r="D1938" s="25">
        <v>143</v>
      </c>
      <c r="E1938" s="25">
        <v>46</v>
      </c>
      <c r="F1938" s="25">
        <v>7</v>
      </c>
      <c r="G1938" s="25">
        <v>196</v>
      </c>
      <c r="H1938" s="25">
        <v>713.57</v>
      </c>
      <c r="I1938" s="25">
        <v>344.54</v>
      </c>
      <c r="J1938" s="25">
        <v>56.84</v>
      </c>
      <c r="K1938" s="25">
        <v>1114.95</v>
      </c>
    </row>
    <row r="1939" spans="1:11" ht="15" customHeight="1" x14ac:dyDescent="0.3">
      <c r="A1939" s="25">
        <v>1938</v>
      </c>
      <c r="B1939" s="25">
        <v>2461</v>
      </c>
      <c r="C1939" s="31">
        <v>42522.385000000002</v>
      </c>
      <c r="D1939" s="25">
        <v>135</v>
      </c>
      <c r="E1939" s="25">
        <v>1</v>
      </c>
      <c r="F1939" s="25">
        <v>20</v>
      </c>
      <c r="G1939" s="25">
        <v>156</v>
      </c>
      <c r="H1939" s="25">
        <v>673.65</v>
      </c>
      <c r="I1939" s="25">
        <v>7.49</v>
      </c>
      <c r="J1939" s="25">
        <v>162.4</v>
      </c>
      <c r="K1939" s="25">
        <v>843.54</v>
      </c>
    </row>
    <row r="1940" spans="1:11" ht="15" customHeight="1" x14ac:dyDescent="0.3">
      <c r="A1940" s="25">
        <v>1939</v>
      </c>
      <c r="B1940" s="25">
        <v>2461</v>
      </c>
      <c r="C1940" s="31">
        <v>42552.772210648203</v>
      </c>
      <c r="D1940" s="25">
        <v>181</v>
      </c>
      <c r="E1940" s="25">
        <v>0</v>
      </c>
      <c r="F1940" s="25">
        <v>4078</v>
      </c>
      <c r="G1940" s="25">
        <v>4259</v>
      </c>
      <c r="H1940" s="25">
        <v>903.19</v>
      </c>
      <c r="I1940" s="25">
        <v>0</v>
      </c>
      <c r="J1940" s="25">
        <v>33113.360000000001</v>
      </c>
      <c r="K1940" s="25">
        <v>34016.550000000003</v>
      </c>
    </row>
    <row r="1941" spans="1:11" ht="15" customHeight="1" x14ac:dyDescent="0.3">
      <c r="A1941" s="25">
        <v>1940</v>
      </c>
      <c r="B1941" s="25">
        <v>2471</v>
      </c>
      <c r="C1941" s="31">
        <v>42568.639710648204</v>
      </c>
      <c r="D1941" s="25">
        <v>355</v>
      </c>
      <c r="E1941" s="25">
        <v>26</v>
      </c>
      <c r="F1941" s="25">
        <v>36</v>
      </c>
      <c r="G1941" s="25">
        <v>417</v>
      </c>
      <c r="H1941" s="25">
        <v>1771.45</v>
      </c>
      <c r="I1941" s="25">
        <v>194.74</v>
      </c>
      <c r="J1941" s="25">
        <v>292.32</v>
      </c>
      <c r="K1941" s="25">
        <v>2258.5100000000002</v>
      </c>
    </row>
    <row r="1942" spans="1:11" ht="15" customHeight="1" x14ac:dyDescent="0.3">
      <c r="A1942" s="25">
        <v>1941</v>
      </c>
      <c r="B1942" s="25">
        <v>2471</v>
      </c>
      <c r="C1942" s="31">
        <v>42598.956099536997</v>
      </c>
      <c r="D1942" s="25">
        <v>302</v>
      </c>
      <c r="E1942" s="25">
        <v>24</v>
      </c>
      <c r="F1942" s="25">
        <v>0</v>
      </c>
      <c r="G1942" s="25">
        <v>326</v>
      </c>
      <c r="H1942" s="25">
        <v>1506.98</v>
      </c>
      <c r="I1942" s="25">
        <v>179.76</v>
      </c>
      <c r="J1942" s="25">
        <v>0</v>
      </c>
      <c r="K1942" s="25">
        <v>1686.74</v>
      </c>
    </row>
    <row r="1943" spans="1:11" ht="15" customHeight="1" x14ac:dyDescent="0.3">
      <c r="A1943" s="25">
        <v>1942</v>
      </c>
      <c r="B1943" s="25">
        <v>2471</v>
      </c>
      <c r="C1943" s="31">
        <v>42627.828368055598</v>
      </c>
      <c r="D1943" s="25">
        <v>292</v>
      </c>
      <c r="E1943" s="25">
        <v>40</v>
      </c>
      <c r="F1943" s="25">
        <v>22</v>
      </c>
      <c r="G1943" s="25">
        <v>354</v>
      </c>
      <c r="H1943" s="25">
        <v>1457.08</v>
      </c>
      <c r="I1943" s="25">
        <v>299.60000000000002</v>
      </c>
      <c r="J1943" s="25">
        <v>178.64</v>
      </c>
      <c r="K1943" s="25">
        <v>1935.32</v>
      </c>
    </row>
    <row r="1944" spans="1:11" ht="15" customHeight="1" x14ac:dyDescent="0.3">
      <c r="A1944" s="25">
        <v>1943</v>
      </c>
      <c r="B1944" s="25">
        <v>2471</v>
      </c>
      <c r="C1944" s="31">
        <v>42657.655763888899</v>
      </c>
      <c r="D1944" s="25">
        <v>297</v>
      </c>
      <c r="E1944" s="25">
        <v>191</v>
      </c>
      <c r="F1944" s="25">
        <v>22</v>
      </c>
      <c r="G1944" s="25">
        <v>510</v>
      </c>
      <c r="H1944" s="25">
        <v>1482.03</v>
      </c>
      <c r="I1944" s="25">
        <v>1430.59</v>
      </c>
      <c r="J1944" s="25">
        <v>178.64</v>
      </c>
      <c r="K1944" s="25">
        <v>3091.26</v>
      </c>
    </row>
    <row r="1945" spans="1:11" ht="15" customHeight="1" x14ac:dyDescent="0.3">
      <c r="A1945" s="25">
        <v>1944</v>
      </c>
      <c r="B1945" s="25">
        <v>2471</v>
      </c>
      <c r="C1945" s="31">
        <v>42687.934259259302</v>
      </c>
      <c r="D1945" s="25">
        <v>284</v>
      </c>
      <c r="E1945" s="25">
        <v>0</v>
      </c>
      <c r="F1945" s="25">
        <v>0</v>
      </c>
      <c r="G1945" s="25">
        <v>284</v>
      </c>
      <c r="H1945" s="25">
        <v>1417.16</v>
      </c>
      <c r="I1945" s="25">
        <v>0</v>
      </c>
      <c r="J1945" s="25">
        <v>0</v>
      </c>
      <c r="K1945" s="25">
        <v>1417.16</v>
      </c>
    </row>
    <row r="1946" spans="1:11" ht="15" customHeight="1" x14ac:dyDescent="0.3">
      <c r="A1946" s="25">
        <v>1945</v>
      </c>
      <c r="B1946" s="25">
        <v>2471</v>
      </c>
      <c r="C1946" s="31">
        <v>42716.975381944401</v>
      </c>
      <c r="D1946" s="25">
        <v>301</v>
      </c>
      <c r="E1946" s="25">
        <v>23</v>
      </c>
      <c r="F1946" s="25">
        <v>16</v>
      </c>
      <c r="G1946" s="25">
        <v>340</v>
      </c>
      <c r="H1946" s="25">
        <v>1501.99</v>
      </c>
      <c r="I1946" s="25">
        <v>172.27</v>
      </c>
      <c r="J1946" s="25">
        <v>129.91999999999999</v>
      </c>
      <c r="K1946" s="25">
        <v>1804.18</v>
      </c>
    </row>
    <row r="1947" spans="1:11" ht="15" customHeight="1" x14ac:dyDescent="0.3">
      <c r="A1947" s="25">
        <v>1946</v>
      </c>
      <c r="B1947" s="25">
        <v>2481</v>
      </c>
      <c r="C1947" s="31">
        <v>41614.092592592599</v>
      </c>
      <c r="D1947" s="25">
        <v>502</v>
      </c>
      <c r="E1947" s="25">
        <v>4</v>
      </c>
      <c r="F1947" s="25">
        <v>33</v>
      </c>
      <c r="G1947" s="25">
        <v>539</v>
      </c>
      <c r="H1947" s="25">
        <v>2504.98</v>
      </c>
      <c r="I1947" s="25">
        <v>29.96</v>
      </c>
      <c r="J1947" s="25">
        <v>267.95999999999998</v>
      </c>
      <c r="K1947" s="25">
        <v>2802.9</v>
      </c>
    </row>
    <row r="1948" spans="1:11" ht="15" customHeight="1" x14ac:dyDescent="0.3">
      <c r="A1948" s="25">
        <v>1947</v>
      </c>
      <c r="B1948" s="25">
        <v>2481</v>
      </c>
      <c r="C1948" s="31">
        <v>41644.050509259301</v>
      </c>
      <c r="D1948" s="25">
        <v>515</v>
      </c>
      <c r="E1948" s="25">
        <v>38</v>
      </c>
      <c r="F1948" s="25">
        <v>0</v>
      </c>
      <c r="G1948" s="25">
        <v>553</v>
      </c>
      <c r="H1948" s="25">
        <v>2569.85</v>
      </c>
      <c r="I1948" s="25">
        <v>284.62</v>
      </c>
      <c r="J1948" s="25">
        <v>0</v>
      </c>
      <c r="K1948" s="25">
        <v>2854.47</v>
      </c>
    </row>
    <row r="1949" spans="1:11" ht="15" customHeight="1" x14ac:dyDescent="0.3">
      <c r="A1949" s="25">
        <v>1948</v>
      </c>
      <c r="B1949" s="25">
        <v>2481</v>
      </c>
      <c r="C1949" s="31">
        <v>41673.317326388897</v>
      </c>
      <c r="D1949" s="25">
        <v>499</v>
      </c>
      <c r="E1949" s="25">
        <v>24</v>
      </c>
      <c r="F1949" s="25">
        <v>0</v>
      </c>
      <c r="G1949" s="25">
        <v>523</v>
      </c>
      <c r="H1949" s="25">
        <v>2490.0100000000002</v>
      </c>
      <c r="I1949" s="25">
        <v>179.76</v>
      </c>
      <c r="J1949" s="25">
        <v>0</v>
      </c>
      <c r="K1949" s="25">
        <v>2669.77</v>
      </c>
    </row>
    <row r="1950" spans="1:11" ht="15" customHeight="1" x14ac:dyDescent="0.3">
      <c r="A1950" s="25">
        <v>1949</v>
      </c>
      <c r="B1950" s="25">
        <v>2481</v>
      </c>
      <c r="C1950" s="31">
        <v>41702.038761574098</v>
      </c>
      <c r="D1950" s="25">
        <v>502</v>
      </c>
      <c r="E1950" s="25">
        <v>65</v>
      </c>
      <c r="F1950" s="25">
        <v>23</v>
      </c>
      <c r="G1950" s="25">
        <v>590</v>
      </c>
      <c r="H1950" s="25">
        <v>2504.98</v>
      </c>
      <c r="I1950" s="25">
        <v>486.85</v>
      </c>
      <c r="J1950" s="25">
        <v>186.76</v>
      </c>
      <c r="K1950" s="25">
        <v>3178.59</v>
      </c>
    </row>
    <row r="1951" spans="1:11" ht="15" customHeight="1" x14ac:dyDescent="0.3">
      <c r="A1951" s="25">
        <v>1950</v>
      </c>
      <c r="B1951" s="25">
        <v>2481</v>
      </c>
      <c r="C1951" s="31">
        <v>41732.069317129601</v>
      </c>
      <c r="D1951" s="25">
        <v>496</v>
      </c>
      <c r="E1951" s="25">
        <v>8</v>
      </c>
      <c r="F1951" s="25">
        <v>1</v>
      </c>
      <c r="G1951" s="25">
        <v>505</v>
      </c>
      <c r="H1951" s="25">
        <v>2475.04</v>
      </c>
      <c r="I1951" s="25">
        <v>59.92</v>
      </c>
      <c r="J1951" s="25">
        <v>8.1199999999999992</v>
      </c>
      <c r="K1951" s="25">
        <v>2543.08</v>
      </c>
    </row>
    <row r="1952" spans="1:11" ht="15" customHeight="1" x14ac:dyDescent="0.3">
      <c r="A1952" s="25">
        <v>1951</v>
      </c>
      <c r="B1952" s="25">
        <v>2481</v>
      </c>
      <c r="C1952" s="31">
        <v>41761.657893518503</v>
      </c>
      <c r="D1952" s="25">
        <v>551</v>
      </c>
      <c r="E1952" s="25">
        <v>3</v>
      </c>
      <c r="F1952" s="25">
        <v>8</v>
      </c>
      <c r="G1952" s="25">
        <v>562</v>
      </c>
      <c r="H1952" s="25">
        <v>2749.49</v>
      </c>
      <c r="I1952" s="25">
        <v>22.47</v>
      </c>
      <c r="J1952" s="25">
        <v>64.959999999999994</v>
      </c>
      <c r="K1952" s="25">
        <v>2836.92</v>
      </c>
    </row>
    <row r="1953" spans="1:11" ht="15" customHeight="1" x14ac:dyDescent="0.3">
      <c r="A1953" s="25">
        <v>1952</v>
      </c>
      <c r="B1953" s="25">
        <v>2481</v>
      </c>
      <c r="C1953" s="31">
        <v>41790.710949074099</v>
      </c>
      <c r="D1953" s="25">
        <v>505</v>
      </c>
      <c r="E1953" s="25">
        <v>12</v>
      </c>
      <c r="F1953" s="25">
        <v>24</v>
      </c>
      <c r="G1953" s="25">
        <v>541</v>
      </c>
      <c r="H1953" s="25">
        <v>2519.9499999999998</v>
      </c>
      <c r="I1953" s="25">
        <v>89.88</v>
      </c>
      <c r="J1953" s="25">
        <v>194.88</v>
      </c>
      <c r="K1953" s="25">
        <v>2804.71</v>
      </c>
    </row>
    <row r="1954" spans="1:11" ht="15" customHeight="1" x14ac:dyDescent="0.3">
      <c r="A1954" s="25">
        <v>1953</v>
      </c>
      <c r="B1954" s="25">
        <v>2481</v>
      </c>
      <c r="C1954" s="31">
        <v>41819.189756944397</v>
      </c>
      <c r="D1954" s="25">
        <v>500</v>
      </c>
      <c r="E1954" s="25">
        <v>5</v>
      </c>
      <c r="F1954" s="25">
        <v>1</v>
      </c>
      <c r="G1954" s="25">
        <v>506</v>
      </c>
      <c r="H1954" s="25">
        <v>2495</v>
      </c>
      <c r="I1954" s="25">
        <v>37.450000000000003</v>
      </c>
      <c r="J1954" s="25">
        <v>8.1199999999999992</v>
      </c>
      <c r="K1954" s="25">
        <v>2540.5700000000002</v>
      </c>
    </row>
    <row r="1955" spans="1:11" ht="15" customHeight="1" x14ac:dyDescent="0.3">
      <c r="A1955" s="25">
        <v>1954</v>
      </c>
      <c r="B1955" s="25">
        <v>2481</v>
      </c>
      <c r="C1955" s="31">
        <v>41848.751504629603</v>
      </c>
      <c r="D1955" s="25">
        <v>497</v>
      </c>
      <c r="E1955" s="25">
        <v>13</v>
      </c>
      <c r="F1955" s="25">
        <v>0</v>
      </c>
      <c r="G1955" s="25">
        <v>510</v>
      </c>
      <c r="H1955" s="25">
        <v>2480.0300000000002</v>
      </c>
      <c r="I1955" s="25">
        <v>97.37</v>
      </c>
      <c r="J1955" s="25">
        <v>0</v>
      </c>
      <c r="K1955" s="25">
        <v>2577.4</v>
      </c>
    </row>
    <row r="1956" spans="1:11" ht="15" customHeight="1" x14ac:dyDescent="0.3">
      <c r="A1956" s="25">
        <v>1955</v>
      </c>
      <c r="B1956" s="25">
        <v>2481</v>
      </c>
      <c r="C1956" s="31">
        <v>41878.769918981503</v>
      </c>
      <c r="D1956" s="25">
        <v>525</v>
      </c>
      <c r="E1956" s="25">
        <v>31</v>
      </c>
      <c r="F1956" s="25">
        <v>0</v>
      </c>
      <c r="G1956" s="25">
        <v>556</v>
      </c>
      <c r="H1956" s="25">
        <v>2619.75</v>
      </c>
      <c r="I1956" s="25">
        <v>232.19</v>
      </c>
      <c r="J1956" s="25">
        <v>0</v>
      </c>
      <c r="K1956" s="25">
        <v>2851.94</v>
      </c>
    </row>
    <row r="1957" spans="1:11" ht="15" customHeight="1" x14ac:dyDescent="0.3">
      <c r="A1957" s="25">
        <v>1956</v>
      </c>
      <c r="B1957" s="25">
        <v>2481</v>
      </c>
      <c r="C1957" s="31">
        <v>41907.576412037</v>
      </c>
      <c r="D1957" s="25">
        <v>540</v>
      </c>
      <c r="E1957" s="25">
        <v>54</v>
      </c>
      <c r="F1957" s="25">
        <v>0</v>
      </c>
      <c r="G1957" s="25">
        <v>594</v>
      </c>
      <c r="H1957" s="25">
        <v>2694.6</v>
      </c>
      <c r="I1957" s="25">
        <v>404.46</v>
      </c>
      <c r="J1957" s="25">
        <v>0</v>
      </c>
      <c r="K1957" s="25">
        <v>3099.06</v>
      </c>
    </row>
    <row r="1958" spans="1:11" ht="15" customHeight="1" x14ac:dyDescent="0.3">
      <c r="A1958" s="25">
        <v>1957</v>
      </c>
      <c r="B1958" s="25">
        <v>2481</v>
      </c>
      <c r="C1958" s="31">
        <v>41936.7499074074</v>
      </c>
      <c r="D1958" s="25">
        <v>493</v>
      </c>
      <c r="E1958" s="25">
        <v>0</v>
      </c>
      <c r="F1958" s="25">
        <v>12</v>
      </c>
      <c r="G1958" s="25">
        <v>505</v>
      </c>
      <c r="H1958" s="25">
        <v>2460.0700000000002</v>
      </c>
      <c r="I1958" s="25">
        <v>0</v>
      </c>
      <c r="J1958" s="25">
        <v>97.44</v>
      </c>
      <c r="K1958" s="25">
        <v>2557.5100000000002</v>
      </c>
    </row>
    <row r="1959" spans="1:11" ht="15" customHeight="1" x14ac:dyDescent="0.3">
      <c r="A1959" s="25">
        <v>1958</v>
      </c>
      <c r="B1959" s="25">
        <v>2481</v>
      </c>
      <c r="C1959" s="31">
        <v>41966.231643518498</v>
      </c>
      <c r="D1959" s="25">
        <v>503</v>
      </c>
      <c r="E1959" s="25">
        <v>0</v>
      </c>
      <c r="F1959" s="25">
        <v>12</v>
      </c>
      <c r="G1959" s="25">
        <v>515</v>
      </c>
      <c r="H1959" s="25">
        <v>2509.9699999999998</v>
      </c>
      <c r="I1959" s="25">
        <v>0</v>
      </c>
      <c r="J1959" s="25">
        <v>97.44</v>
      </c>
      <c r="K1959" s="25">
        <v>2607.41</v>
      </c>
    </row>
    <row r="1960" spans="1:11" ht="15" customHeight="1" x14ac:dyDescent="0.3">
      <c r="A1960" s="25">
        <v>1959</v>
      </c>
      <c r="B1960" s="25">
        <v>2481</v>
      </c>
      <c r="C1960" s="31">
        <v>41995.1874074074</v>
      </c>
      <c r="D1960" s="25">
        <v>486</v>
      </c>
      <c r="E1960" s="25">
        <v>39</v>
      </c>
      <c r="F1960" s="25">
        <v>27</v>
      </c>
      <c r="G1960" s="25">
        <v>552</v>
      </c>
      <c r="H1960" s="25">
        <v>2425.14</v>
      </c>
      <c r="I1960" s="25">
        <v>292.11</v>
      </c>
      <c r="J1960" s="25">
        <v>219.24</v>
      </c>
      <c r="K1960" s="25">
        <v>2936.49</v>
      </c>
    </row>
    <row r="1961" spans="1:11" ht="15" customHeight="1" x14ac:dyDescent="0.3">
      <c r="A1961" s="25">
        <v>1960</v>
      </c>
      <c r="B1961" s="25">
        <v>2481</v>
      </c>
      <c r="C1961" s="31">
        <v>42024.091979166697</v>
      </c>
      <c r="D1961" s="25">
        <v>512</v>
      </c>
      <c r="E1961" s="25">
        <v>16</v>
      </c>
      <c r="F1961" s="25">
        <v>8</v>
      </c>
      <c r="G1961" s="25">
        <v>536</v>
      </c>
      <c r="H1961" s="25">
        <v>2554.88</v>
      </c>
      <c r="I1961" s="25">
        <v>119.84</v>
      </c>
      <c r="J1961" s="25">
        <v>64.959999999999994</v>
      </c>
      <c r="K1961" s="25">
        <v>2739.68</v>
      </c>
    </row>
    <row r="1962" spans="1:11" ht="15" customHeight="1" x14ac:dyDescent="0.3">
      <c r="A1962" s="25">
        <v>1961</v>
      </c>
      <c r="B1962" s="25">
        <v>2481</v>
      </c>
      <c r="C1962" s="31">
        <v>42053.573958333298</v>
      </c>
      <c r="D1962" s="25">
        <v>505</v>
      </c>
      <c r="E1962" s="25">
        <v>0</v>
      </c>
      <c r="F1962" s="25">
        <v>0</v>
      </c>
      <c r="G1962" s="25">
        <v>505</v>
      </c>
      <c r="H1962" s="25">
        <v>2519.9499999999998</v>
      </c>
      <c r="I1962" s="25">
        <v>0</v>
      </c>
      <c r="J1962" s="25">
        <v>0</v>
      </c>
      <c r="K1962" s="25">
        <v>2519.9499999999998</v>
      </c>
    </row>
    <row r="1963" spans="1:11" ht="15" customHeight="1" x14ac:dyDescent="0.3">
      <c r="A1963" s="25">
        <v>1962</v>
      </c>
      <c r="B1963" s="25">
        <v>2481</v>
      </c>
      <c r="C1963" s="31">
        <v>42082.9774189815</v>
      </c>
      <c r="D1963" s="25">
        <v>516</v>
      </c>
      <c r="E1963" s="25">
        <v>0</v>
      </c>
      <c r="F1963" s="25">
        <v>8</v>
      </c>
      <c r="G1963" s="25">
        <v>524</v>
      </c>
      <c r="H1963" s="25">
        <v>2574.84</v>
      </c>
      <c r="I1963" s="25">
        <v>0</v>
      </c>
      <c r="J1963" s="25">
        <v>64.959999999999994</v>
      </c>
      <c r="K1963" s="25">
        <v>2639.8</v>
      </c>
    </row>
    <row r="1964" spans="1:11" ht="15" customHeight="1" x14ac:dyDescent="0.3">
      <c r="A1964" s="25">
        <v>1963</v>
      </c>
      <c r="B1964" s="25">
        <v>2481</v>
      </c>
      <c r="C1964" s="31">
        <v>42112.434907407398</v>
      </c>
      <c r="D1964" s="25">
        <v>481</v>
      </c>
      <c r="E1964" s="25">
        <v>12</v>
      </c>
      <c r="F1964" s="25">
        <v>17</v>
      </c>
      <c r="G1964" s="25">
        <v>510</v>
      </c>
      <c r="H1964" s="25">
        <v>2400.19</v>
      </c>
      <c r="I1964" s="25">
        <v>89.88</v>
      </c>
      <c r="J1964" s="25">
        <v>138.04</v>
      </c>
      <c r="K1964" s="25">
        <v>2628.11</v>
      </c>
    </row>
    <row r="1965" spans="1:11" ht="15" customHeight="1" x14ac:dyDescent="0.3">
      <c r="A1965" s="25">
        <v>1964</v>
      </c>
      <c r="B1965" s="25">
        <v>2481</v>
      </c>
      <c r="C1965" s="31">
        <v>42142.860381944498</v>
      </c>
      <c r="D1965" s="25">
        <v>510</v>
      </c>
      <c r="E1965" s="25">
        <v>21</v>
      </c>
      <c r="F1965" s="25">
        <v>110</v>
      </c>
      <c r="G1965" s="25">
        <v>641</v>
      </c>
      <c r="H1965" s="25">
        <v>2544.9</v>
      </c>
      <c r="I1965" s="25">
        <v>157.29</v>
      </c>
      <c r="J1965" s="25">
        <v>893.2</v>
      </c>
      <c r="K1965" s="25">
        <v>3595.39</v>
      </c>
    </row>
    <row r="1966" spans="1:11" ht="15" customHeight="1" x14ac:dyDescent="0.3">
      <c r="A1966" s="25">
        <v>1965</v>
      </c>
      <c r="B1966" s="25">
        <v>2481</v>
      </c>
      <c r="C1966" s="31">
        <v>42171.4009143519</v>
      </c>
      <c r="D1966" s="25">
        <v>508</v>
      </c>
      <c r="E1966" s="25">
        <v>35</v>
      </c>
      <c r="F1966" s="25">
        <v>0</v>
      </c>
      <c r="G1966" s="25">
        <v>543</v>
      </c>
      <c r="H1966" s="25">
        <v>2534.92</v>
      </c>
      <c r="I1966" s="25">
        <v>262.14999999999998</v>
      </c>
      <c r="J1966" s="25">
        <v>0</v>
      </c>
      <c r="K1966" s="25">
        <v>2797.07</v>
      </c>
    </row>
    <row r="1967" spans="1:11" ht="15" customHeight="1" x14ac:dyDescent="0.3">
      <c r="A1967" s="25">
        <v>1966</v>
      </c>
      <c r="B1967" s="25">
        <v>2481</v>
      </c>
      <c r="C1967" s="31">
        <v>42200.778287036999</v>
      </c>
      <c r="D1967" s="25">
        <v>498</v>
      </c>
      <c r="E1967" s="25">
        <v>19</v>
      </c>
      <c r="F1967" s="25">
        <v>12</v>
      </c>
      <c r="G1967" s="25">
        <v>529</v>
      </c>
      <c r="H1967" s="25">
        <v>2485.02</v>
      </c>
      <c r="I1967" s="25">
        <v>142.31</v>
      </c>
      <c r="J1967" s="25">
        <v>97.44</v>
      </c>
      <c r="K1967" s="25">
        <v>2724.77</v>
      </c>
    </row>
    <row r="1968" spans="1:11" ht="15" customHeight="1" x14ac:dyDescent="0.3">
      <c r="A1968" s="25">
        <v>1967</v>
      </c>
      <c r="B1968" s="25">
        <v>2481</v>
      </c>
      <c r="C1968" s="31">
        <v>42229.723530092597</v>
      </c>
      <c r="D1968" s="25">
        <v>483</v>
      </c>
      <c r="E1968" s="25">
        <v>0</v>
      </c>
      <c r="F1968" s="25">
        <v>9</v>
      </c>
      <c r="G1968" s="25">
        <v>492</v>
      </c>
      <c r="H1968" s="25">
        <v>2410.17</v>
      </c>
      <c r="I1968" s="25">
        <v>0</v>
      </c>
      <c r="J1968" s="25">
        <v>73.08</v>
      </c>
      <c r="K1968" s="25">
        <v>2483.25</v>
      </c>
    </row>
    <row r="1969" spans="1:11" ht="15" customHeight="1" x14ac:dyDescent="0.3">
      <c r="A1969" s="25">
        <v>1968</v>
      </c>
      <c r="B1969" s="25">
        <v>2481</v>
      </c>
      <c r="C1969" s="31">
        <v>42258.617893518502</v>
      </c>
      <c r="D1969" s="25">
        <v>838</v>
      </c>
      <c r="E1969" s="25">
        <v>0</v>
      </c>
      <c r="F1969" s="25">
        <v>23</v>
      </c>
      <c r="G1969" s="25">
        <v>861</v>
      </c>
      <c r="H1969" s="25">
        <v>4181.62</v>
      </c>
      <c r="I1969" s="25">
        <v>0</v>
      </c>
      <c r="J1969" s="25">
        <v>186.76</v>
      </c>
      <c r="K1969" s="25">
        <v>4368.38</v>
      </c>
    </row>
    <row r="1970" spans="1:11" ht="15" customHeight="1" x14ac:dyDescent="0.3">
      <c r="A1970" s="25">
        <v>1969</v>
      </c>
      <c r="B1970" s="25">
        <v>2481</v>
      </c>
      <c r="C1970" s="31">
        <v>42288.860405092601</v>
      </c>
      <c r="D1970" s="25">
        <v>482</v>
      </c>
      <c r="E1970" s="25">
        <v>4</v>
      </c>
      <c r="F1970" s="25">
        <v>43</v>
      </c>
      <c r="G1970" s="25">
        <v>529</v>
      </c>
      <c r="H1970" s="25">
        <v>2405.1799999999998</v>
      </c>
      <c r="I1970" s="25">
        <v>29.96</v>
      </c>
      <c r="J1970" s="25">
        <v>349.16</v>
      </c>
      <c r="K1970" s="25">
        <v>2784.3</v>
      </c>
    </row>
    <row r="1971" spans="1:11" ht="15" customHeight="1" x14ac:dyDescent="0.3">
      <c r="A1971" s="25">
        <v>1970</v>
      </c>
      <c r="B1971" s="25">
        <v>2481</v>
      </c>
      <c r="C1971" s="31">
        <v>42317.889976851897</v>
      </c>
      <c r="D1971" s="25">
        <v>600</v>
      </c>
      <c r="E1971" s="25">
        <v>0</v>
      </c>
      <c r="F1971" s="25">
        <v>277</v>
      </c>
      <c r="G1971" s="25">
        <v>877</v>
      </c>
      <c r="H1971" s="25">
        <v>2994</v>
      </c>
      <c r="I1971" s="25">
        <v>0</v>
      </c>
      <c r="J1971" s="25">
        <v>2249.2399999999998</v>
      </c>
      <c r="K1971" s="25">
        <v>5243.24</v>
      </c>
    </row>
    <row r="1972" spans="1:11" ht="15" customHeight="1" x14ac:dyDescent="0.3">
      <c r="A1972" s="25">
        <v>1971</v>
      </c>
      <c r="B1972" s="25">
        <v>2481</v>
      </c>
      <c r="C1972" s="31">
        <v>42346.303402777798</v>
      </c>
      <c r="D1972" s="25">
        <v>144</v>
      </c>
      <c r="E1972" s="25">
        <v>7</v>
      </c>
      <c r="F1972" s="25">
        <v>104</v>
      </c>
      <c r="G1972" s="25">
        <v>255</v>
      </c>
      <c r="H1972" s="25">
        <v>718.56</v>
      </c>
      <c r="I1972" s="25">
        <v>52.43</v>
      </c>
      <c r="J1972" s="25">
        <v>844.48</v>
      </c>
      <c r="K1972" s="25">
        <v>1615.47</v>
      </c>
    </row>
    <row r="1973" spans="1:11" ht="15" customHeight="1" x14ac:dyDescent="0.3">
      <c r="A1973" s="25">
        <v>1972</v>
      </c>
      <c r="B1973" s="25">
        <v>2481</v>
      </c>
      <c r="C1973" s="31">
        <v>42375.316747685203</v>
      </c>
      <c r="D1973" s="25">
        <v>507</v>
      </c>
      <c r="E1973" s="25">
        <v>6</v>
      </c>
      <c r="F1973" s="25">
        <v>0</v>
      </c>
      <c r="G1973" s="25">
        <v>513</v>
      </c>
      <c r="H1973" s="25">
        <v>2529.9299999999998</v>
      </c>
      <c r="I1973" s="25">
        <v>44.94</v>
      </c>
      <c r="J1973" s="25">
        <v>0</v>
      </c>
      <c r="K1973" s="25">
        <v>2574.87</v>
      </c>
    </row>
    <row r="1974" spans="1:11" ht="15" customHeight="1" x14ac:dyDescent="0.3">
      <c r="A1974" s="25">
        <v>1973</v>
      </c>
      <c r="B1974" s="25">
        <v>2481</v>
      </c>
      <c r="C1974" s="31">
        <v>42404.392048611102</v>
      </c>
      <c r="D1974" s="25">
        <v>486</v>
      </c>
      <c r="E1974" s="25">
        <v>18</v>
      </c>
      <c r="F1974" s="25">
        <v>0</v>
      </c>
      <c r="G1974" s="25">
        <v>504</v>
      </c>
      <c r="H1974" s="25">
        <v>2425.14</v>
      </c>
      <c r="I1974" s="25">
        <v>134.82</v>
      </c>
      <c r="J1974" s="25">
        <v>0</v>
      </c>
      <c r="K1974" s="25">
        <v>2559.96</v>
      </c>
    </row>
    <row r="1975" spans="1:11" ht="15" customHeight="1" x14ac:dyDescent="0.3">
      <c r="A1975" s="25">
        <v>1974</v>
      </c>
      <c r="B1975" s="25">
        <v>2481</v>
      </c>
      <c r="C1975" s="31">
        <v>42433.504675925898</v>
      </c>
      <c r="D1975" s="25">
        <v>501</v>
      </c>
      <c r="E1975" s="25">
        <v>0</v>
      </c>
      <c r="F1975" s="25">
        <v>36</v>
      </c>
      <c r="G1975" s="25">
        <v>537</v>
      </c>
      <c r="H1975" s="25">
        <v>2499.9899999999998</v>
      </c>
      <c r="I1975" s="25">
        <v>0</v>
      </c>
      <c r="J1975" s="25">
        <v>292.32</v>
      </c>
      <c r="K1975" s="25">
        <v>2792.31</v>
      </c>
    </row>
    <row r="1976" spans="1:11" ht="15" customHeight="1" x14ac:dyDescent="0.3">
      <c r="A1976" s="25">
        <v>1975</v>
      </c>
      <c r="B1976" s="25">
        <v>2481</v>
      </c>
      <c r="C1976" s="31">
        <v>42463.706388888902</v>
      </c>
      <c r="D1976" s="25">
        <v>505</v>
      </c>
      <c r="E1976" s="25">
        <v>7</v>
      </c>
      <c r="F1976" s="25">
        <v>0</v>
      </c>
      <c r="G1976" s="25">
        <v>512</v>
      </c>
      <c r="H1976" s="25">
        <v>2519.9499999999998</v>
      </c>
      <c r="I1976" s="25">
        <v>52.43</v>
      </c>
      <c r="J1976" s="25">
        <v>0</v>
      </c>
      <c r="K1976" s="25">
        <v>2572.38</v>
      </c>
    </row>
    <row r="1977" spans="1:11" ht="15" customHeight="1" x14ac:dyDescent="0.3">
      <c r="A1977" s="25">
        <v>1976</v>
      </c>
      <c r="B1977" s="25">
        <v>2481</v>
      </c>
      <c r="C1977" s="31">
        <v>42492.589050925897</v>
      </c>
      <c r="D1977" s="25">
        <v>498</v>
      </c>
      <c r="E1977" s="25">
        <v>0</v>
      </c>
      <c r="F1977" s="25">
        <v>8</v>
      </c>
      <c r="G1977" s="25">
        <v>506</v>
      </c>
      <c r="H1977" s="25">
        <v>2485.02</v>
      </c>
      <c r="I1977" s="25">
        <v>0</v>
      </c>
      <c r="J1977" s="25">
        <v>64.959999999999994</v>
      </c>
      <c r="K1977" s="25">
        <v>2549.98</v>
      </c>
    </row>
    <row r="1978" spans="1:11" ht="15" customHeight="1" x14ac:dyDescent="0.3">
      <c r="A1978" s="25">
        <v>1977</v>
      </c>
      <c r="B1978" s="25">
        <v>2481</v>
      </c>
      <c r="C1978" s="31">
        <v>42522.656215277799</v>
      </c>
      <c r="D1978" s="25">
        <v>338</v>
      </c>
      <c r="E1978" s="25">
        <v>24</v>
      </c>
      <c r="F1978" s="25">
        <v>0</v>
      </c>
      <c r="G1978" s="25">
        <v>362</v>
      </c>
      <c r="H1978" s="25">
        <v>1686.62</v>
      </c>
      <c r="I1978" s="25">
        <v>179.76</v>
      </c>
      <c r="J1978" s="25">
        <v>0</v>
      </c>
      <c r="K1978" s="25">
        <v>1866.38</v>
      </c>
    </row>
    <row r="1979" spans="1:11" ht="15" customHeight="1" x14ac:dyDescent="0.3">
      <c r="A1979" s="25">
        <v>1978</v>
      </c>
      <c r="B1979" s="25">
        <v>2481</v>
      </c>
      <c r="C1979" s="31">
        <v>42552.816736111097</v>
      </c>
      <c r="D1979" s="25">
        <v>496</v>
      </c>
      <c r="E1979" s="25">
        <v>15</v>
      </c>
      <c r="F1979" s="25">
        <v>13</v>
      </c>
      <c r="G1979" s="25">
        <v>524</v>
      </c>
      <c r="H1979" s="25">
        <v>2475.04</v>
      </c>
      <c r="I1979" s="25">
        <v>112.35</v>
      </c>
      <c r="J1979" s="25">
        <v>105.56</v>
      </c>
      <c r="K1979" s="25">
        <v>2692.95</v>
      </c>
    </row>
    <row r="1980" spans="1:11" ht="15" customHeight="1" x14ac:dyDescent="0.3">
      <c r="A1980" s="25">
        <v>1979</v>
      </c>
      <c r="B1980" s="25">
        <v>2481</v>
      </c>
      <c r="C1980" s="31">
        <v>42582.490219907399</v>
      </c>
      <c r="D1980" s="25">
        <v>502</v>
      </c>
      <c r="E1980" s="25">
        <v>10</v>
      </c>
      <c r="F1980" s="25">
        <v>0</v>
      </c>
      <c r="G1980" s="25">
        <v>512</v>
      </c>
      <c r="H1980" s="25">
        <v>2504.98</v>
      </c>
      <c r="I1980" s="25">
        <v>74.900000000000006</v>
      </c>
      <c r="J1980" s="25">
        <v>0</v>
      </c>
      <c r="K1980" s="25">
        <v>2579.88</v>
      </c>
    </row>
    <row r="1981" spans="1:11" ht="15" customHeight="1" x14ac:dyDescent="0.3">
      <c r="A1981" s="25">
        <v>1980</v>
      </c>
      <c r="B1981" s="25">
        <v>2481</v>
      </c>
      <c r="C1981" s="31">
        <v>42611.781469907401</v>
      </c>
      <c r="D1981" s="25">
        <v>497</v>
      </c>
      <c r="E1981" s="25">
        <v>20</v>
      </c>
      <c r="F1981" s="25">
        <v>4</v>
      </c>
      <c r="G1981" s="25">
        <v>521</v>
      </c>
      <c r="H1981" s="25">
        <v>2480.0300000000002</v>
      </c>
      <c r="I1981" s="25">
        <v>149.80000000000001</v>
      </c>
      <c r="J1981" s="25">
        <v>32.479999999999997</v>
      </c>
      <c r="K1981" s="25">
        <v>2662.31</v>
      </c>
    </row>
    <row r="1982" spans="1:11" ht="15" customHeight="1" x14ac:dyDescent="0.3">
      <c r="A1982" s="25">
        <v>1981</v>
      </c>
      <c r="B1982" s="25">
        <v>2481</v>
      </c>
      <c r="C1982" s="31">
        <v>42641.4824421296</v>
      </c>
      <c r="D1982" s="25">
        <v>499</v>
      </c>
      <c r="E1982" s="25">
        <v>51</v>
      </c>
      <c r="F1982" s="25">
        <v>14</v>
      </c>
      <c r="G1982" s="25">
        <v>564</v>
      </c>
      <c r="H1982" s="25">
        <v>2490.0100000000002</v>
      </c>
      <c r="I1982" s="25">
        <v>381.99</v>
      </c>
      <c r="J1982" s="25">
        <v>113.68</v>
      </c>
      <c r="K1982" s="25">
        <v>2985.68</v>
      </c>
    </row>
    <row r="1983" spans="1:11" ht="15" customHeight="1" x14ac:dyDescent="0.3">
      <c r="A1983" s="25">
        <v>1982</v>
      </c>
      <c r="B1983" s="25">
        <v>2481</v>
      </c>
      <c r="C1983" s="31">
        <v>42671.303194444401</v>
      </c>
      <c r="D1983" s="25">
        <v>479</v>
      </c>
      <c r="E1983" s="25">
        <v>13</v>
      </c>
      <c r="F1983" s="25">
        <v>4</v>
      </c>
      <c r="G1983" s="25">
        <v>496</v>
      </c>
      <c r="H1983" s="25">
        <v>2390.21</v>
      </c>
      <c r="I1983" s="25">
        <v>97.37</v>
      </c>
      <c r="J1983" s="25">
        <v>32.479999999999997</v>
      </c>
      <c r="K1983" s="25">
        <v>2520.06</v>
      </c>
    </row>
    <row r="1984" spans="1:11" ht="15" customHeight="1" x14ac:dyDescent="0.3">
      <c r="A1984" s="25">
        <v>1983</v>
      </c>
      <c r="B1984" s="25">
        <v>2481</v>
      </c>
      <c r="C1984" s="31">
        <v>42701.513148148202</v>
      </c>
      <c r="D1984" s="25">
        <v>499</v>
      </c>
      <c r="E1984" s="25">
        <v>10</v>
      </c>
      <c r="F1984" s="25">
        <v>4</v>
      </c>
      <c r="G1984" s="25">
        <v>513</v>
      </c>
      <c r="H1984" s="25">
        <v>2490.0100000000002</v>
      </c>
      <c r="I1984" s="25">
        <v>74.900000000000006</v>
      </c>
      <c r="J1984" s="25">
        <v>32.479999999999997</v>
      </c>
      <c r="K1984" s="25">
        <v>2597.39</v>
      </c>
    </row>
    <row r="1985" spans="1:11" ht="15" customHeight="1" x14ac:dyDescent="0.3">
      <c r="A1985" s="25">
        <v>1984</v>
      </c>
      <c r="B1985" s="25">
        <v>2481</v>
      </c>
      <c r="C1985" s="31">
        <v>42731.473564814798</v>
      </c>
      <c r="D1985" s="25">
        <v>379</v>
      </c>
      <c r="E1985" s="25">
        <v>0</v>
      </c>
      <c r="F1985" s="25">
        <v>12</v>
      </c>
      <c r="G1985" s="25">
        <v>391</v>
      </c>
      <c r="H1985" s="25">
        <v>1891.21</v>
      </c>
      <c r="I1985" s="25">
        <v>0</v>
      </c>
      <c r="J1985" s="25">
        <v>97.44</v>
      </c>
      <c r="K1985" s="25">
        <v>1988.65</v>
      </c>
    </row>
    <row r="1986" spans="1:11" ht="15" customHeight="1" x14ac:dyDescent="0.3">
      <c r="A1986" s="25">
        <v>1985</v>
      </c>
      <c r="B1986" s="25">
        <v>2491</v>
      </c>
      <c r="C1986" s="31">
        <v>42685.820567129602</v>
      </c>
      <c r="D1986" s="25">
        <v>541</v>
      </c>
      <c r="E1986" s="25">
        <v>0</v>
      </c>
      <c r="F1986" s="25">
        <v>15</v>
      </c>
      <c r="G1986" s="25">
        <v>556</v>
      </c>
      <c r="H1986" s="25">
        <v>2699.59</v>
      </c>
      <c r="I1986" s="25">
        <v>0</v>
      </c>
      <c r="J1986" s="25">
        <v>121.8</v>
      </c>
      <c r="K1986" s="25">
        <v>2821.39</v>
      </c>
    </row>
    <row r="1987" spans="1:11" ht="15" customHeight="1" x14ac:dyDescent="0.3">
      <c r="A1987" s="25">
        <v>1986</v>
      </c>
      <c r="B1987" s="25">
        <v>2491</v>
      </c>
      <c r="C1987" s="31">
        <v>42715.042847222197</v>
      </c>
      <c r="D1987" s="25">
        <v>511</v>
      </c>
      <c r="E1987" s="25">
        <v>11</v>
      </c>
      <c r="F1987" s="25">
        <v>5</v>
      </c>
      <c r="G1987" s="25">
        <v>527</v>
      </c>
      <c r="H1987" s="25">
        <v>2549.89</v>
      </c>
      <c r="I1987" s="25">
        <v>82.39</v>
      </c>
      <c r="J1987" s="25">
        <v>40.6</v>
      </c>
      <c r="K1987" s="25">
        <v>2672.88</v>
      </c>
    </row>
    <row r="1988" spans="1:11" ht="15" customHeight="1" x14ac:dyDescent="0.3">
      <c r="A1988" s="25">
        <v>1987</v>
      </c>
      <c r="B1988" s="25">
        <v>2501</v>
      </c>
      <c r="C1988" s="31">
        <v>42450.801319444399</v>
      </c>
      <c r="D1988" s="25">
        <v>637</v>
      </c>
      <c r="E1988" s="25">
        <v>8</v>
      </c>
      <c r="F1988" s="25">
        <v>10</v>
      </c>
      <c r="G1988" s="25">
        <v>655</v>
      </c>
      <c r="H1988" s="25">
        <v>3178.63</v>
      </c>
      <c r="I1988" s="25">
        <v>59.92</v>
      </c>
      <c r="J1988" s="25">
        <v>81.2</v>
      </c>
      <c r="K1988" s="25">
        <v>3319.75</v>
      </c>
    </row>
    <row r="1989" spans="1:11" ht="15" customHeight="1" x14ac:dyDescent="0.3">
      <c r="A1989" s="25">
        <v>1988</v>
      </c>
      <c r="B1989" s="25">
        <v>2501</v>
      </c>
      <c r="C1989" s="31">
        <v>42479.776793981502</v>
      </c>
      <c r="D1989" s="25">
        <v>498</v>
      </c>
      <c r="E1989" s="25">
        <v>10</v>
      </c>
      <c r="F1989" s="25">
        <v>25</v>
      </c>
      <c r="G1989" s="25">
        <v>533</v>
      </c>
      <c r="H1989" s="25">
        <v>2485.02</v>
      </c>
      <c r="I1989" s="25">
        <v>74.900000000000006</v>
      </c>
      <c r="J1989" s="25">
        <v>203</v>
      </c>
      <c r="K1989" s="25">
        <v>2762.92</v>
      </c>
    </row>
    <row r="1990" spans="1:11" ht="15" customHeight="1" x14ac:dyDescent="0.3">
      <c r="A1990" s="25">
        <v>1989</v>
      </c>
      <c r="B1990" s="25">
        <v>2501</v>
      </c>
      <c r="C1990" s="31">
        <v>42509.195208333302</v>
      </c>
      <c r="D1990" s="25">
        <v>492</v>
      </c>
      <c r="E1990" s="25">
        <v>23</v>
      </c>
      <c r="F1990" s="25">
        <v>6</v>
      </c>
      <c r="G1990" s="25">
        <v>521</v>
      </c>
      <c r="H1990" s="25">
        <v>2455.08</v>
      </c>
      <c r="I1990" s="25">
        <v>172.27</v>
      </c>
      <c r="J1990" s="25">
        <v>48.72</v>
      </c>
      <c r="K1990" s="25">
        <v>2676.07</v>
      </c>
    </row>
    <row r="1991" spans="1:11" ht="15" customHeight="1" x14ac:dyDescent="0.3">
      <c r="A1991" s="25">
        <v>1990</v>
      </c>
      <c r="B1991" s="25">
        <v>2501</v>
      </c>
      <c r="C1991" s="31">
        <v>42538.088275463</v>
      </c>
      <c r="D1991" s="25">
        <v>483</v>
      </c>
      <c r="E1991" s="25">
        <v>12</v>
      </c>
      <c r="F1991" s="25">
        <v>6</v>
      </c>
      <c r="G1991" s="25">
        <v>501</v>
      </c>
      <c r="H1991" s="25">
        <v>2410.17</v>
      </c>
      <c r="I1991" s="25">
        <v>89.88</v>
      </c>
      <c r="J1991" s="25">
        <v>48.72</v>
      </c>
      <c r="K1991" s="25">
        <v>2548.77</v>
      </c>
    </row>
    <row r="1992" spans="1:11" ht="15" customHeight="1" x14ac:dyDescent="0.3">
      <c r="A1992" s="25">
        <v>1991</v>
      </c>
      <c r="B1992" s="25">
        <v>2501</v>
      </c>
      <c r="C1992" s="31">
        <v>42567.941909722198</v>
      </c>
      <c r="D1992" s="25">
        <v>507</v>
      </c>
      <c r="E1992" s="25">
        <v>0</v>
      </c>
      <c r="F1992" s="25">
        <v>32</v>
      </c>
      <c r="G1992" s="25">
        <v>539</v>
      </c>
      <c r="H1992" s="25">
        <v>2529.9299999999998</v>
      </c>
      <c r="I1992" s="25">
        <v>0</v>
      </c>
      <c r="J1992" s="25">
        <v>259.83999999999997</v>
      </c>
      <c r="K1992" s="25">
        <v>2789.77</v>
      </c>
    </row>
    <row r="1993" spans="1:11" ht="15" customHeight="1" x14ac:dyDescent="0.3">
      <c r="A1993" s="25">
        <v>1992</v>
      </c>
      <c r="B1993" s="25">
        <v>2501</v>
      </c>
      <c r="C1993" s="31">
        <v>42597.0222685185</v>
      </c>
      <c r="D1993" s="25">
        <v>508</v>
      </c>
      <c r="E1993" s="25">
        <v>0</v>
      </c>
      <c r="F1993" s="25">
        <v>0</v>
      </c>
      <c r="G1993" s="25">
        <v>508</v>
      </c>
      <c r="H1993" s="25">
        <v>2534.92</v>
      </c>
      <c r="I1993" s="25">
        <v>0</v>
      </c>
      <c r="J1993" s="25">
        <v>0</v>
      </c>
      <c r="K1993" s="25">
        <v>2534.92</v>
      </c>
    </row>
    <row r="1994" spans="1:11" ht="15" customHeight="1" x14ac:dyDescent="0.3">
      <c r="A1994" s="25">
        <v>1993</v>
      </c>
      <c r="B1994" s="25">
        <v>2501</v>
      </c>
      <c r="C1994" s="31">
        <v>42626.319293981498</v>
      </c>
      <c r="D1994" s="25">
        <v>495</v>
      </c>
      <c r="E1994" s="25">
        <v>8</v>
      </c>
      <c r="F1994" s="25">
        <v>0</v>
      </c>
      <c r="G1994" s="25">
        <v>503</v>
      </c>
      <c r="H1994" s="25">
        <v>2470.0500000000002</v>
      </c>
      <c r="I1994" s="25">
        <v>59.92</v>
      </c>
      <c r="J1994" s="25">
        <v>0</v>
      </c>
      <c r="K1994" s="25">
        <v>2529.9699999999998</v>
      </c>
    </row>
    <row r="1995" spans="1:11" ht="15" customHeight="1" x14ac:dyDescent="0.3">
      <c r="A1995" s="25">
        <v>1994</v>
      </c>
      <c r="B1995" s="25">
        <v>2501</v>
      </c>
      <c r="C1995" s="31">
        <v>42656.2475694444</v>
      </c>
      <c r="D1995" s="25">
        <v>0</v>
      </c>
      <c r="E1995" s="25">
        <v>0</v>
      </c>
      <c r="F1995" s="25">
        <v>5</v>
      </c>
      <c r="G1995" s="25">
        <v>5</v>
      </c>
      <c r="H1995" s="25">
        <v>0</v>
      </c>
      <c r="I1995" s="25">
        <v>0</v>
      </c>
      <c r="J1995" s="25">
        <v>40.6</v>
      </c>
      <c r="K1995" s="25">
        <v>40.6</v>
      </c>
    </row>
    <row r="1996" spans="1:11" ht="15" customHeight="1" x14ac:dyDescent="0.3">
      <c r="A1996" s="25">
        <v>1995</v>
      </c>
      <c r="B1996" s="25">
        <v>2501</v>
      </c>
      <c r="C1996" s="31">
        <v>42685.7961574074</v>
      </c>
      <c r="D1996" s="25">
        <v>513</v>
      </c>
      <c r="E1996" s="25">
        <v>0</v>
      </c>
      <c r="F1996" s="25">
        <v>0</v>
      </c>
      <c r="G1996" s="25">
        <v>513</v>
      </c>
      <c r="H1996" s="25">
        <v>2559.87</v>
      </c>
      <c r="I1996" s="25">
        <v>0</v>
      </c>
      <c r="J1996" s="25">
        <v>0</v>
      </c>
      <c r="K1996" s="25">
        <v>2559.87</v>
      </c>
    </row>
    <row r="1997" spans="1:11" ht="15" customHeight="1" x14ac:dyDescent="0.3">
      <c r="A1997" s="25">
        <v>1996</v>
      </c>
      <c r="B1997" s="25">
        <v>2501</v>
      </c>
      <c r="C1997" s="31">
        <v>42714.7502662037</v>
      </c>
      <c r="D1997" s="25">
        <v>497</v>
      </c>
      <c r="E1997" s="25">
        <v>8</v>
      </c>
      <c r="F1997" s="25">
        <v>24</v>
      </c>
      <c r="G1997" s="25">
        <v>529</v>
      </c>
      <c r="H1997" s="25">
        <v>2480.0300000000002</v>
      </c>
      <c r="I1997" s="25">
        <v>59.92</v>
      </c>
      <c r="J1997" s="25">
        <v>194.88</v>
      </c>
      <c r="K1997" s="25">
        <v>2734.83</v>
      </c>
    </row>
    <row r="1998" spans="1:11" ht="15" customHeight="1" x14ac:dyDescent="0.3">
      <c r="A1998" s="25">
        <v>1997</v>
      </c>
      <c r="B1998" s="25">
        <v>2511</v>
      </c>
      <c r="C1998" s="31">
        <v>42536.439363425903</v>
      </c>
      <c r="D1998" s="25">
        <v>503</v>
      </c>
      <c r="E1998" s="25">
        <v>5</v>
      </c>
      <c r="F1998" s="25">
        <v>0</v>
      </c>
      <c r="G1998" s="25">
        <v>508</v>
      </c>
      <c r="H1998" s="25">
        <v>2509.9699999999998</v>
      </c>
      <c r="I1998" s="25">
        <v>37.450000000000003</v>
      </c>
      <c r="J1998" s="25">
        <v>0</v>
      </c>
      <c r="K1998" s="25">
        <v>2547.42</v>
      </c>
    </row>
    <row r="1999" spans="1:11" ht="15" customHeight="1" x14ac:dyDescent="0.3">
      <c r="A1999" s="25">
        <v>1998</v>
      </c>
      <c r="B1999" s="25">
        <v>2511</v>
      </c>
      <c r="C1999" s="31">
        <v>42566.878576388903</v>
      </c>
      <c r="D1999" s="25">
        <v>491</v>
      </c>
      <c r="E1999" s="25">
        <v>29</v>
      </c>
      <c r="F1999" s="25">
        <v>0</v>
      </c>
      <c r="G1999" s="25">
        <v>520</v>
      </c>
      <c r="H1999" s="25">
        <v>2450.09</v>
      </c>
      <c r="I1999" s="25">
        <v>217.21</v>
      </c>
      <c r="J1999" s="25">
        <v>0</v>
      </c>
      <c r="K1999" s="25">
        <v>2667.3</v>
      </c>
    </row>
    <row r="2000" spans="1:11" ht="15" customHeight="1" x14ac:dyDescent="0.3">
      <c r="A2000" s="25">
        <v>1999</v>
      </c>
      <c r="B2000" s="25">
        <v>2511</v>
      </c>
      <c r="C2000" s="31">
        <v>42595.649710648198</v>
      </c>
      <c r="D2000" s="25">
        <v>496</v>
      </c>
      <c r="E2000" s="25">
        <v>10</v>
      </c>
      <c r="F2000" s="25">
        <v>32</v>
      </c>
      <c r="G2000" s="25">
        <v>538</v>
      </c>
      <c r="H2000" s="25">
        <v>2475.04</v>
      </c>
      <c r="I2000" s="25">
        <v>74.900000000000006</v>
      </c>
      <c r="J2000" s="25">
        <v>259.83999999999997</v>
      </c>
      <c r="K2000" s="25">
        <v>2809.78</v>
      </c>
    </row>
    <row r="2001" spans="1:11" ht="15" customHeight="1" x14ac:dyDescent="0.3">
      <c r="A2001" s="25">
        <v>2000</v>
      </c>
      <c r="B2001" s="25">
        <v>2511</v>
      </c>
      <c r="C2001" s="31">
        <v>42625.658981481502</v>
      </c>
      <c r="D2001" s="25">
        <v>492</v>
      </c>
      <c r="E2001" s="25">
        <v>15</v>
      </c>
      <c r="F2001" s="25">
        <v>8</v>
      </c>
      <c r="G2001" s="25">
        <v>515</v>
      </c>
      <c r="H2001" s="25">
        <v>2455.08</v>
      </c>
      <c r="I2001" s="25">
        <v>112.35</v>
      </c>
      <c r="J2001" s="25">
        <v>64.959999999999994</v>
      </c>
      <c r="K2001" s="25">
        <v>2632.39</v>
      </c>
    </row>
    <row r="2002" spans="1:11" ht="15" customHeight="1" x14ac:dyDescent="0.3">
      <c r="A2002" s="25">
        <v>2001</v>
      </c>
      <c r="B2002" s="25">
        <v>2511</v>
      </c>
      <c r="C2002" s="31">
        <v>42655.099189814799</v>
      </c>
      <c r="D2002" s="25">
        <v>502</v>
      </c>
      <c r="E2002" s="25">
        <v>7</v>
      </c>
      <c r="F2002" s="25">
        <v>19</v>
      </c>
      <c r="G2002" s="25">
        <v>528</v>
      </c>
      <c r="H2002" s="25">
        <v>2504.98</v>
      </c>
      <c r="I2002" s="25">
        <v>52.43</v>
      </c>
      <c r="J2002" s="25">
        <v>154.28</v>
      </c>
      <c r="K2002" s="25">
        <v>2711.69</v>
      </c>
    </row>
    <row r="2003" spans="1:11" ht="15" customHeight="1" x14ac:dyDescent="0.3">
      <c r="A2003" s="25">
        <v>2002</v>
      </c>
      <c r="B2003" s="25">
        <v>2511</v>
      </c>
      <c r="C2003" s="31">
        <v>42685.019328703696</v>
      </c>
      <c r="D2003" s="25">
        <v>433</v>
      </c>
      <c r="E2003" s="25">
        <v>4</v>
      </c>
      <c r="F2003" s="25">
        <v>13</v>
      </c>
      <c r="G2003" s="25">
        <v>450</v>
      </c>
      <c r="H2003" s="25">
        <v>2160.67</v>
      </c>
      <c r="I2003" s="25">
        <v>29.96</v>
      </c>
      <c r="J2003" s="25">
        <v>105.56</v>
      </c>
      <c r="K2003" s="25">
        <v>2296.19</v>
      </c>
    </row>
    <row r="2004" spans="1:11" ht="15" customHeight="1" x14ac:dyDescent="0.3">
      <c r="A2004" s="25">
        <v>2003</v>
      </c>
      <c r="B2004" s="25">
        <v>2511</v>
      </c>
      <c r="C2004" s="31">
        <v>42715.404791666697</v>
      </c>
      <c r="D2004" s="25">
        <v>499</v>
      </c>
      <c r="E2004" s="25">
        <v>34</v>
      </c>
      <c r="F2004" s="25">
        <v>15</v>
      </c>
      <c r="G2004" s="25">
        <v>548</v>
      </c>
      <c r="H2004" s="25">
        <v>2490.0100000000002</v>
      </c>
      <c r="I2004" s="25">
        <v>254.66</v>
      </c>
      <c r="J2004" s="25">
        <v>121.8</v>
      </c>
      <c r="K2004" s="25">
        <v>2866.47</v>
      </c>
    </row>
    <row r="2005" spans="1:11" ht="15" customHeight="1" x14ac:dyDescent="0.3">
      <c r="A2005" s="25">
        <v>2004</v>
      </c>
      <c r="B2005" s="25">
        <v>2521</v>
      </c>
      <c r="C2005" s="31">
        <v>42504.965381944399</v>
      </c>
      <c r="D2005" s="25">
        <v>509</v>
      </c>
      <c r="E2005" s="25">
        <v>6</v>
      </c>
      <c r="F2005" s="25">
        <v>24</v>
      </c>
      <c r="G2005" s="25">
        <v>539</v>
      </c>
      <c r="H2005" s="25">
        <v>2539.91</v>
      </c>
      <c r="I2005" s="25">
        <v>44.94</v>
      </c>
      <c r="J2005" s="25">
        <v>194.88</v>
      </c>
      <c r="K2005" s="25">
        <v>2779.73</v>
      </c>
    </row>
    <row r="2006" spans="1:11" ht="15" customHeight="1" x14ac:dyDescent="0.3">
      <c r="A2006" s="25">
        <v>2005</v>
      </c>
      <c r="B2006" s="25">
        <v>2521</v>
      </c>
      <c r="C2006" s="31">
        <v>42534.929814814801</v>
      </c>
      <c r="D2006" s="25">
        <v>497</v>
      </c>
      <c r="E2006" s="25">
        <v>0</v>
      </c>
      <c r="F2006" s="25">
        <v>6</v>
      </c>
      <c r="G2006" s="25">
        <v>503</v>
      </c>
      <c r="H2006" s="25">
        <v>2480.0300000000002</v>
      </c>
      <c r="I2006" s="25">
        <v>0</v>
      </c>
      <c r="J2006" s="25">
        <v>48.72</v>
      </c>
      <c r="K2006" s="25">
        <v>2528.75</v>
      </c>
    </row>
    <row r="2007" spans="1:11" ht="15" customHeight="1" x14ac:dyDescent="0.3">
      <c r="A2007" s="25">
        <v>2006</v>
      </c>
      <c r="B2007" s="25">
        <v>2521</v>
      </c>
      <c r="C2007" s="31">
        <v>42563.122349537</v>
      </c>
      <c r="D2007" s="25">
        <v>893</v>
      </c>
      <c r="E2007" s="25">
        <v>11</v>
      </c>
      <c r="F2007" s="25">
        <v>16</v>
      </c>
      <c r="G2007" s="25">
        <v>920</v>
      </c>
      <c r="H2007" s="25">
        <v>4456.07</v>
      </c>
      <c r="I2007" s="25">
        <v>82.39</v>
      </c>
      <c r="J2007" s="25">
        <v>129.91999999999999</v>
      </c>
      <c r="K2007" s="25">
        <v>4668.38</v>
      </c>
    </row>
    <row r="2008" spans="1:11" ht="15" customHeight="1" x14ac:dyDescent="0.3">
      <c r="A2008" s="25">
        <v>2007</v>
      </c>
      <c r="B2008" s="25">
        <v>2521</v>
      </c>
      <c r="C2008" s="31">
        <v>42593.591782407399</v>
      </c>
      <c r="D2008" s="25">
        <v>0</v>
      </c>
      <c r="E2008" s="25">
        <v>14</v>
      </c>
      <c r="F2008" s="25">
        <v>11</v>
      </c>
      <c r="G2008" s="25">
        <v>25</v>
      </c>
      <c r="H2008" s="25">
        <v>0</v>
      </c>
      <c r="I2008" s="25">
        <v>104.86</v>
      </c>
      <c r="J2008" s="25">
        <v>89.32</v>
      </c>
      <c r="K2008" s="25">
        <v>194.18</v>
      </c>
    </row>
    <row r="2009" spans="1:11" ht="15" customHeight="1" x14ac:dyDescent="0.3">
      <c r="A2009" s="25">
        <v>2008</v>
      </c>
      <c r="B2009" s="25">
        <v>2521</v>
      </c>
      <c r="C2009" s="31">
        <v>42622.966423611098</v>
      </c>
      <c r="D2009" s="25">
        <v>491</v>
      </c>
      <c r="E2009" s="25">
        <v>0</v>
      </c>
      <c r="F2009" s="25">
        <v>82</v>
      </c>
      <c r="G2009" s="25">
        <v>573</v>
      </c>
      <c r="H2009" s="25">
        <v>2450.09</v>
      </c>
      <c r="I2009" s="25">
        <v>0</v>
      </c>
      <c r="J2009" s="25">
        <v>665.84</v>
      </c>
      <c r="K2009" s="25">
        <v>3115.93</v>
      </c>
    </row>
    <row r="2010" spans="1:11" ht="15" customHeight="1" x14ac:dyDescent="0.3">
      <c r="A2010" s="25">
        <v>2009</v>
      </c>
      <c r="B2010" s="25">
        <v>2521</v>
      </c>
      <c r="C2010" s="31">
        <v>42651.1888078704</v>
      </c>
      <c r="D2010" s="25">
        <v>554</v>
      </c>
      <c r="E2010" s="25">
        <v>6</v>
      </c>
      <c r="F2010" s="25">
        <v>23</v>
      </c>
      <c r="G2010" s="25">
        <v>583</v>
      </c>
      <c r="H2010" s="25">
        <v>2764.46</v>
      </c>
      <c r="I2010" s="25">
        <v>44.94</v>
      </c>
      <c r="J2010" s="25">
        <v>186.76</v>
      </c>
      <c r="K2010" s="25">
        <v>2996.16</v>
      </c>
    </row>
    <row r="2011" spans="1:11" ht="15" customHeight="1" x14ac:dyDescent="0.3">
      <c r="A2011" s="25">
        <v>2010</v>
      </c>
      <c r="B2011" s="25">
        <v>2521</v>
      </c>
      <c r="C2011" s="31">
        <v>42680.827731481499</v>
      </c>
      <c r="D2011" s="25">
        <v>486</v>
      </c>
      <c r="E2011" s="25">
        <v>15</v>
      </c>
      <c r="F2011" s="25">
        <v>102</v>
      </c>
      <c r="G2011" s="25">
        <v>603</v>
      </c>
      <c r="H2011" s="25">
        <v>2425.14</v>
      </c>
      <c r="I2011" s="25">
        <v>112.35</v>
      </c>
      <c r="J2011" s="25">
        <v>828.24</v>
      </c>
      <c r="K2011" s="25">
        <v>3365.73</v>
      </c>
    </row>
    <row r="2012" spans="1:11" ht="15" customHeight="1" x14ac:dyDescent="0.3">
      <c r="A2012" s="25">
        <v>2011</v>
      </c>
      <c r="B2012" s="25">
        <v>2521</v>
      </c>
      <c r="C2012" s="31">
        <v>42710.904502314799</v>
      </c>
      <c r="D2012" s="25">
        <v>506</v>
      </c>
      <c r="E2012" s="25">
        <v>0</v>
      </c>
      <c r="F2012" s="25">
        <v>0</v>
      </c>
      <c r="G2012" s="25">
        <v>506</v>
      </c>
      <c r="H2012" s="25">
        <v>2524.94</v>
      </c>
      <c r="I2012" s="25">
        <v>0</v>
      </c>
      <c r="J2012" s="25">
        <v>0</v>
      </c>
      <c r="K2012" s="25">
        <v>2524.94</v>
      </c>
    </row>
    <row r="2013" spans="1:11" ht="15" customHeight="1" x14ac:dyDescent="0.3">
      <c r="A2013" s="25">
        <v>2012</v>
      </c>
      <c r="B2013" s="25">
        <v>2531</v>
      </c>
      <c r="C2013" s="31">
        <v>41633.189594907402</v>
      </c>
      <c r="D2013" s="25">
        <v>142</v>
      </c>
      <c r="E2013" s="25">
        <v>4</v>
      </c>
      <c r="F2013" s="25">
        <v>0</v>
      </c>
      <c r="G2013" s="25">
        <v>146</v>
      </c>
      <c r="H2013" s="25">
        <v>708.58</v>
      </c>
      <c r="I2013" s="25">
        <v>29.96</v>
      </c>
      <c r="J2013" s="25">
        <v>0</v>
      </c>
      <c r="K2013" s="25">
        <v>738.54</v>
      </c>
    </row>
    <row r="2014" spans="1:11" ht="15" customHeight="1" x14ac:dyDescent="0.3">
      <c r="A2014" s="25">
        <v>2013</v>
      </c>
      <c r="B2014" s="25">
        <v>2531</v>
      </c>
      <c r="C2014" s="31">
        <v>41662.178275462997</v>
      </c>
      <c r="D2014" s="25">
        <v>85</v>
      </c>
      <c r="E2014" s="25">
        <v>9</v>
      </c>
      <c r="F2014" s="25">
        <v>6</v>
      </c>
      <c r="G2014" s="25">
        <v>100</v>
      </c>
      <c r="H2014" s="25">
        <v>424.15</v>
      </c>
      <c r="I2014" s="25">
        <v>67.41</v>
      </c>
      <c r="J2014" s="25">
        <v>48.72</v>
      </c>
      <c r="K2014" s="25">
        <v>540.28</v>
      </c>
    </row>
    <row r="2015" spans="1:11" ht="15" customHeight="1" x14ac:dyDescent="0.3">
      <c r="A2015" s="25">
        <v>2014</v>
      </c>
      <c r="B2015" s="25">
        <v>2531</v>
      </c>
      <c r="C2015" s="31">
        <v>41691.458807870396</v>
      </c>
      <c r="D2015" s="25">
        <v>153</v>
      </c>
      <c r="E2015" s="25">
        <v>8</v>
      </c>
      <c r="F2015" s="25">
        <v>13</v>
      </c>
      <c r="G2015" s="25">
        <v>174</v>
      </c>
      <c r="H2015" s="25">
        <v>763.47</v>
      </c>
      <c r="I2015" s="25">
        <v>59.92</v>
      </c>
      <c r="J2015" s="25">
        <v>105.56</v>
      </c>
      <c r="K2015" s="25">
        <v>928.95</v>
      </c>
    </row>
    <row r="2016" spans="1:11" ht="15" customHeight="1" x14ac:dyDescent="0.3">
      <c r="A2016" s="25">
        <v>2015</v>
      </c>
      <c r="B2016" s="25">
        <v>2531</v>
      </c>
      <c r="C2016" s="31">
        <v>41721.806747685201</v>
      </c>
      <c r="D2016" s="25">
        <v>130</v>
      </c>
      <c r="E2016" s="25">
        <v>5</v>
      </c>
      <c r="F2016" s="25">
        <v>38</v>
      </c>
      <c r="G2016" s="25">
        <v>173</v>
      </c>
      <c r="H2016" s="25">
        <v>648.70000000000005</v>
      </c>
      <c r="I2016" s="25">
        <v>37.450000000000003</v>
      </c>
      <c r="J2016" s="25">
        <v>308.56</v>
      </c>
      <c r="K2016" s="25">
        <v>994.71</v>
      </c>
    </row>
    <row r="2017" spans="1:11" ht="15" customHeight="1" x14ac:dyDescent="0.3">
      <c r="A2017" s="25">
        <v>2016</v>
      </c>
      <c r="B2017" s="25">
        <v>2531</v>
      </c>
      <c r="C2017" s="31">
        <v>41750.454155092601</v>
      </c>
      <c r="D2017" s="25">
        <v>143</v>
      </c>
      <c r="E2017" s="25">
        <v>8</v>
      </c>
      <c r="F2017" s="25">
        <v>138</v>
      </c>
      <c r="G2017" s="25">
        <v>289</v>
      </c>
      <c r="H2017" s="25">
        <v>713.57</v>
      </c>
      <c r="I2017" s="25">
        <v>59.92</v>
      </c>
      <c r="J2017" s="25">
        <v>1120.56</v>
      </c>
      <c r="K2017" s="25">
        <v>1894.05</v>
      </c>
    </row>
    <row r="2018" spans="1:11" ht="15" customHeight="1" x14ac:dyDescent="0.3">
      <c r="A2018" s="25">
        <v>2017</v>
      </c>
      <c r="B2018" s="25">
        <v>2531</v>
      </c>
      <c r="C2018" s="31">
        <v>41779.619375000002</v>
      </c>
      <c r="D2018" s="25">
        <v>151</v>
      </c>
      <c r="E2018" s="25">
        <v>11</v>
      </c>
      <c r="F2018" s="25">
        <v>0</v>
      </c>
      <c r="G2018" s="25">
        <v>162</v>
      </c>
      <c r="H2018" s="25">
        <v>753.49</v>
      </c>
      <c r="I2018" s="25">
        <v>82.39</v>
      </c>
      <c r="J2018" s="25">
        <v>0</v>
      </c>
      <c r="K2018" s="25">
        <v>835.88</v>
      </c>
    </row>
    <row r="2019" spans="1:11" ht="15" customHeight="1" x14ac:dyDescent="0.3">
      <c r="A2019" s="25">
        <v>2018</v>
      </c>
      <c r="B2019" s="25">
        <v>2531</v>
      </c>
      <c r="C2019" s="31">
        <v>41808.609710648198</v>
      </c>
      <c r="D2019" s="25">
        <v>150</v>
      </c>
      <c r="E2019" s="25">
        <v>0</v>
      </c>
      <c r="F2019" s="25">
        <v>0</v>
      </c>
      <c r="G2019" s="25">
        <v>150</v>
      </c>
      <c r="H2019" s="25">
        <v>748.5</v>
      </c>
      <c r="I2019" s="25">
        <v>0</v>
      </c>
      <c r="J2019" s="25">
        <v>0</v>
      </c>
      <c r="K2019" s="25">
        <v>748.5</v>
      </c>
    </row>
    <row r="2020" spans="1:11" ht="15" customHeight="1" x14ac:dyDescent="0.3">
      <c r="A2020" s="25">
        <v>2019</v>
      </c>
      <c r="B2020" s="25">
        <v>2531</v>
      </c>
      <c r="C2020" s="31">
        <v>41837.262013888903</v>
      </c>
      <c r="D2020" s="25">
        <v>175</v>
      </c>
      <c r="E2020" s="25">
        <v>0</v>
      </c>
      <c r="F2020" s="25">
        <v>0</v>
      </c>
      <c r="G2020" s="25">
        <v>175</v>
      </c>
      <c r="H2020" s="25">
        <v>873.25</v>
      </c>
      <c r="I2020" s="25">
        <v>0</v>
      </c>
      <c r="J2020" s="25">
        <v>0</v>
      </c>
      <c r="K2020" s="25">
        <v>873.25</v>
      </c>
    </row>
    <row r="2021" spans="1:11" ht="15" customHeight="1" x14ac:dyDescent="0.3">
      <c r="A2021" s="25">
        <v>2020</v>
      </c>
      <c r="B2021" s="25">
        <v>2531</v>
      </c>
      <c r="C2021" s="31">
        <v>41867.093946759298</v>
      </c>
      <c r="D2021" s="25">
        <v>113</v>
      </c>
      <c r="E2021" s="25">
        <v>0</v>
      </c>
      <c r="F2021" s="25">
        <v>11</v>
      </c>
      <c r="G2021" s="25">
        <v>124</v>
      </c>
      <c r="H2021" s="25">
        <v>563.87</v>
      </c>
      <c r="I2021" s="25">
        <v>0</v>
      </c>
      <c r="J2021" s="25">
        <v>89.32</v>
      </c>
      <c r="K2021" s="25">
        <v>653.19000000000005</v>
      </c>
    </row>
    <row r="2022" spans="1:11" ht="15" customHeight="1" x14ac:dyDescent="0.3">
      <c r="A2022" s="25">
        <v>2021</v>
      </c>
      <c r="B2022" s="25">
        <v>2531</v>
      </c>
      <c r="C2022" s="31">
        <v>41896.541064814803</v>
      </c>
      <c r="D2022" s="25">
        <v>149</v>
      </c>
      <c r="E2022" s="25">
        <v>5</v>
      </c>
      <c r="F2022" s="25">
        <v>6</v>
      </c>
      <c r="G2022" s="25">
        <v>160</v>
      </c>
      <c r="H2022" s="25">
        <v>743.51</v>
      </c>
      <c r="I2022" s="25">
        <v>37.450000000000003</v>
      </c>
      <c r="J2022" s="25">
        <v>48.72</v>
      </c>
      <c r="K2022" s="25">
        <v>829.68</v>
      </c>
    </row>
    <row r="2023" spans="1:11" ht="15" customHeight="1" x14ac:dyDescent="0.3">
      <c r="A2023" s="25">
        <v>2022</v>
      </c>
      <c r="B2023" s="25">
        <v>2531</v>
      </c>
      <c r="C2023" s="31">
        <v>41926.3442013889</v>
      </c>
      <c r="D2023" s="25">
        <v>160</v>
      </c>
      <c r="E2023" s="25">
        <v>16</v>
      </c>
      <c r="F2023" s="25">
        <v>1</v>
      </c>
      <c r="G2023" s="25">
        <v>177</v>
      </c>
      <c r="H2023" s="25">
        <v>798.4</v>
      </c>
      <c r="I2023" s="25">
        <v>119.84</v>
      </c>
      <c r="J2023" s="25">
        <v>8.1199999999999992</v>
      </c>
      <c r="K2023" s="25">
        <v>926.36</v>
      </c>
    </row>
    <row r="2024" spans="1:11" ht="15" customHeight="1" x14ac:dyDescent="0.3">
      <c r="A2024" s="25">
        <v>2023</v>
      </c>
      <c r="B2024" s="25">
        <v>2531</v>
      </c>
      <c r="C2024" s="31">
        <v>41955.5876041667</v>
      </c>
      <c r="D2024" s="25">
        <v>153</v>
      </c>
      <c r="E2024" s="25">
        <v>0</v>
      </c>
      <c r="F2024" s="25">
        <v>11</v>
      </c>
      <c r="G2024" s="25">
        <v>164</v>
      </c>
      <c r="H2024" s="25">
        <v>763.47</v>
      </c>
      <c r="I2024" s="25">
        <v>0</v>
      </c>
      <c r="J2024" s="25">
        <v>89.32</v>
      </c>
      <c r="K2024" s="25">
        <v>852.79</v>
      </c>
    </row>
    <row r="2025" spans="1:11" ht="15" customHeight="1" x14ac:dyDescent="0.3">
      <c r="A2025" s="25">
        <v>2024</v>
      </c>
      <c r="B2025" s="25">
        <v>2531</v>
      </c>
      <c r="C2025" s="31">
        <v>41984.889976851897</v>
      </c>
      <c r="D2025" s="25">
        <v>157</v>
      </c>
      <c r="E2025" s="25">
        <v>0</v>
      </c>
      <c r="F2025" s="25">
        <v>9</v>
      </c>
      <c r="G2025" s="25">
        <v>166</v>
      </c>
      <c r="H2025" s="25">
        <v>783.43</v>
      </c>
      <c r="I2025" s="25">
        <v>0</v>
      </c>
      <c r="J2025" s="25">
        <v>73.08</v>
      </c>
      <c r="K2025" s="25">
        <v>856.51</v>
      </c>
    </row>
    <row r="2026" spans="1:11" ht="15" customHeight="1" x14ac:dyDescent="0.3">
      <c r="A2026" s="25">
        <v>2025</v>
      </c>
      <c r="B2026" s="25">
        <v>2541</v>
      </c>
      <c r="C2026" s="31">
        <v>41629.718182870398</v>
      </c>
      <c r="D2026" s="25">
        <v>290</v>
      </c>
      <c r="E2026" s="25">
        <v>0</v>
      </c>
      <c r="F2026" s="25">
        <v>18</v>
      </c>
      <c r="G2026" s="25">
        <v>308</v>
      </c>
      <c r="H2026" s="25">
        <v>1447.1</v>
      </c>
      <c r="I2026" s="25">
        <v>0</v>
      </c>
      <c r="J2026" s="25">
        <v>146.16</v>
      </c>
      <c r="K2026" s="25">
        <v>1593.26</v>
      </c>
    </row>
    <row r="2027" spans="1:11" ht="15" customHeight="1" x14ac:dyDescent="0.3">
      <c r="A2027" s="25">
        <v>2026</v>
      </c>
      <c r="B2027" s="25">
        <v>2541</v>
      </c>
      <c r="C2027" s="31">
        <v>41688.440416666701</v>
      </c>
      <c r="D2027" s="25">
        <v>298</v>
      </c>
      <c r="E2027" s="25">
        <v>25</v>
      </c>
      <c r="F2027" s="25">
        <v>63</v>
      </c>
      <c r="G2027" s="25">
        <v>386</v>
      </c>
      <c r="H2027" s="25">
        <v>1487.02</v>
      </c>
      <c r="I2027" s="25">
        <v>187.25</v>
      </c>
      <c r="J2027" s="25">
        <v>511.56</v>
      </c>
      <c r="K2027" s="25">
        <v>2185.83</v>
      </c>
    </row>
    <row r="2028" spans="1:11" ht="15" customHeight="1" x14ac:dyDescent="0.3">
      <c r="A2028" s="25">
        <v>2027</v>
      </c>
      <c r="B2028" s="25">
        <v>2541</v>
      </c>
      <c r="C2028" s="31">
        <v>41718.931782407402</v>
      </c>
      <c r="D2028" s="25">
        <v>308</v>
      </c>
      <c r="E2028" s="25">
        <v>29</v>
      </c>
      <c r="F2028" s="25">
        <v>21</v>
      </c>
      <c r="G2028" s="25">
        <v>358</v>
      </c>
      <c r="H2028" s="25">
        <v>1536.92</v>
      </c>
      <c r="I2028" s="25">
        <v>217.21</v>
      </c>
      <c r="J2028" s="25">
        <v>170.52</v>
      </c>
      <c r="K2028" s="25">
        <v>1924.65</v>
      </c>
    </row>
    <row r="2029" spans="1:11" ht="15" customHeight="1" x14ac:dyDescent="0.3">
      <c r="A2029" s="25">
        <v>2028</v>
      </c>
      <c r="B2029" s="25">
        <v>2541</v>
      </c>
      <c r="C2029" s="31">
        <v>41748.3911226852</v>
      </c>
      <c r="D2029" s="25">
        <v>245</v>
      </c>
      <c r="E2029" s="25">
        <v>25</v>
      </c>
      <c r="F2029" s="25">
        <v>15</v>
      </c>
      <c r="G2029" s="25">
        <v>285</v>
      </c>
      <c r="H2029" s="25">
        <v>1222.55</v>
      </c>
      <c r="I2029" s="25">
        <v>187.25</v>
      </c>
      <c r="J2029" s="25">
        <v>121.8</v>
      </c>
      <c r="K2029" s="25">
        <v>1531.6</v>
      </c>
    </row>
    <row r="2030" spans="1:11" ht="15" customHeight="1" x14ac:dyDescent="0.3">
      <c r="A2030" s="25">
        <v>2029</v>
      </c>
      <c r="B2030" s="25">
        <v>2541</v>
      </c>
      <c r="C2030" s="31">
        <v>41777.369606481501</v>
      </c>
      <c r="D2030" s="25">
        <v>268</v>
      </c>
      <c r="E2030" s="25">
        <v>20</v>
      </c>
      <c r="F2030" s="25">
        <v>0</v>
      </c>
      <c r="G2030" s="25">
        <v>288</v>
      </c>
      <c r="H2030" s="25">
        <v>1337.32</v>
      </c>
      <c r="I2030" s="25">
        <v>149.80000000000001</v>
      </c>
      <c r="J2030" s="25">
        <v>0</v>
      </c>
      <c r="K2030" s="25">
        <v>1487.12</v>
      </c>
    </row>
    <row r="2031" spans="1:11" ht="15" customHeight="1" x14ac:dyDescent="0.3">
      <c r="A2031" s="25">
        <v>2030</v>
      </c>
      <c r="B2031" s="25">
        <v>2541</v>
      </c>
      <c r="C2031" s="31">
        <v>41807.205138888901</v>
      </c>
      <c r="D2031" s="25">
        <v>305</v>
      </c>
      <c r="E2031" s="25">
        <v>46</v>
      </c>
      <c r="F2031" s="25">
        <v>0</v>
      </c>
      <c r="G2031" s="25">
        <v>351</v>
      </c>
      <c r="H2031" s="25">
        <v>1521.95</v>
      </c>
      <c r="I2031" s="25">
        <v>344.54</v>
      </c>
      <c r="J2031" s="25">
        <v>0</v>
      </c>
      <c r="K2031" s="25">
        <v>1866.49</v>
      </c>
    </row>
    <row r="2032" spans="1:11" ht="15" customHeight="1" x14ac:dyDescent="0.3">
      <c r="A2032" s="25">
        <v>2031</v>
      </c>
      <c r="B2032" s="25">
        <v>2541</v>
      </c>
      <c r="C2032" s="31">
        <v>41837.464421296303</v>
      </c>
      <c r="D2032" s="25">
        <v>296</v>
      </c>
      <c r="E2032" s="25">
        <v>20</v>
      </c>
      <c r="F2032" s="25">
        <v>19</v>
      </c>
      <c r="G2032" s="25">
        <v>335</v>
      </c>
      <c r="H2032" s="25">
        <v>1477.04</v>
      </c>
      <c r="I2032" s="25">
        <v>149.80000000000001</v>
      </c>
      <c r="J2032" s="25">
        <v>154.28</v>
      </c>
      <c r="K2032" s="25">
        <v>1781.12</v>
      </c>
    </row>
    <row r="2033" spans="1:11" ht="15" customHeight="1" x14ac:dyDescent="0.3">
      <c r="A2033" s="25">
        <v>2032</v>
      </c>
      <c r="B2033" s="25">
        <v>2541</v>
      </c>
      <c r="C2033" s="31">
        <v>41867.883773148198</v>
      </c>
      <c r="D2033" s="25">
        <v>301</v>
      </c>
      <c r="E2033" s="25">
        <v>37</v>
      </c>
      <c r="F2033" s="25">
        <v>18</v>
      </c>
      <c r="G2033" s="25">
        <v>356</v>
      </c>
      <c r="H2033" s="25">
        <v>1501.99</v>
      </c>
      <c r="I2033" s="25">
        <v>277.13</v>
      </c>
      <c r="J2033" s="25">
        <v>146.16</v>
      </c>
      <c r="K2033" s="25">
        <v>1925.28</v>
      </c>
    </row>
    <row r="2034" spans="1:11" ht="15" customHeight="1" x14ac:dyDescent="0.3">
      <c r="A2034" s="25">
        <v>2033</v>
      </c>
      <c r="B2034" s="25">
        <v>2541</v>
      </c>
      <c r="C2034" s="31">
        <v>41897.174583333297</v>
      </c>
      <c r="D2034" s="25">
        <v>304</v>
      </c>
      <c r="E2034" s="25">
        <v>14</v>
      </c>
      <c r="F2034" s="25">
        <v>82</v>
      </c>
      <c r="G2034" s="25">
        <v>400</v>
      </c>
      <c r="H2034" s="25">
        <v>1516.96</v>
      </c>
      <c r="I2034" s="25">
        <v>104.86</v>
      </c>
      <c r="J2034" s="25">
        <v>665.84</v>
      </c>
      <c r="K2034" s="25">
        <v>2287.66</v>
      </c>
    </row>
    <row r="2035" spans="1:11" ht="15" customHeight="1" x14ac:dyDescent="0.3">
      <c r="A2035" s="25">
        <v>2034</v>
      </c>
      <c r="B2035" s="25">
        <v>2541</v>
      </c>
      <c r="C2035" s="31">
        <v>41927.097893518498</v>
      </c>
      <c r="D2035" s="25">
        <v>285</v>
      </c>
      <c r="E2035" s="25">
        <v>54</v>
      </c>
      <c r="F2035" s="25">
        <v>171</v>
      </c>
      <c r="G2035" s="25">
        <v>510</v>
      </c>
      <c r="H2035" s="25">
        <v>1422.15</v>
      </c>
      <c r="I2035" s="25">
        <v>404.46</v>
      </c>
      <c r="J2035" s="25">
        <v>1388.52</v>
      </c>
      <c r="K2035" s="25">
        <v>3215.13</v>
      </c>
    </row>
    <row r="2036" spans="1:11" ht="15" customHeight="1" x14ac:dyDescent="0.3">
      <c r="A2036" s="25">
        <v>2035</v>
      </c>
      <c r="B2036" s="25">
        <v>2541</v>
      </c>
      <c r="C2036" s="31">
        <v>41956.7399421296</v>
      </c>
      <c r="D2036" s="25">
        <v>303</v>
      </c>
      <c r="E2036" s="25">
        <v>38</v>
      </c>
      <c r="F2036" s="25">
        <v>24</v>
      </c>
      <c r="G2036" s="25">
        <v>365</v>
      </c>
      <c r="H2036" s="25">
        <v>1511.97</v>
      </c>
      <c r="I2036" s="25">
        <v>284.62</v>
      </c>
      <c r="J2036" s="25">
        <v>194.88</v>
      </c>
      <c r="K2036" s="25">
        <v>1991.47</v>
      </c>
    </row>
    <row r="2037" spans="1:11" ht="15" customHeight="1" x14ac:dyDescent="0.3">
      <c r="A2037" s="25">
        <v>2036</v>
      </c>
      <c r="B2037" s="25">
        <v>2541</v>
      </c>
      <c r="C2037" s="31">
        <v>41986.016192129602</v>
      </c>
      <c r="D2037" s="25">
        <v>315</v>
      </c>
      <c r="E2037" s="25">
        <v>32</v>
      </c>
      <c r="F2037" s="25">
        <v>29</v>
      </c>
      <c r="G2037" s="25">
        <v>376</v>
      </c>
      <c r="H2037" s="25">
        <v>1571.85</v>
      </c>
      <c r="I2037" s="25">
        <v>239.68</v>
      </c>
      <c r="J2037" s="25">
        <v>235.48</v>
      </c>
      <c r="K2037" s="25">
        <v>2047.01</v>
      </c>
    </row>
    <row r="2038" spans="1:11" ht="15" customHeight="1" x14ac:dyDescent="0.3">
      <c r="A2038" s="25">
        <v>2037</v>
      </c>
      <c r="B2038" s="25">
        <v>2541</v>
      </c>
      <c r="C2038" s="31">
        <v>42015.695127314801</v>
      </c>
      <c r="D2038" s="25">
        <v>304</v>
      </c>
      <c r="E2038" s="25">
        <v>50</v>
      </c>
      <c r="F2038" s="25">
        <v>77</v>
      </c>
      <c r="G2038" s="25">
        <v>431</v>
      </c>
      <c r="H2038" s="25">
        <v>1516.96</v>
      </c>
      <c r="I2038" s="25">
        <v>374.5</v>
      </c>
      <c r="J2038" s="25">
        <v>625.24</v>
      </c>
      <c r="K2038" s="25">
        <v>2516.6999999999998</v>
      </c>
    </row>
    <row r="2039" spans="1:11" ht="15" customHeight="1" x14ac:dyDescent="0.3">
      <c r="A2039" s="25">
        <v>2038</v>
      </c>
      <c r="B2039" s="25">
        <v>2541</v>
      </c>
      <c r="C2039" s="31">
        <v>42045.787349537</v>
      </c>
      <c r="D2039" s="25">
        <v>297</v>
      </c>
      <c r="E2039" s="25">
        <v>33</v>
      </c>
      <c r="F2039" s="25">
        <v>24</v>
      </c>
      <c r="G2039" s="25">
        <v>354</v>
      </c>
      <c r="H2039" s="25">
        <v>1482.03</v>
      </c>
      <c r="I2039" s="25">
        <v>247.17</v>
      </c>
      <c r="J2039" s="25">
        <v>194.88</v>
      </c>
      <c r="K2039" s="25">
        <v>1924.08</v>
      </c>
    </row>
    <row r="2040" spans="1:11" ht="15" customHeight="1" x14ac:dyDescent="0.3">
      <c r="A2040" s="25">
        <v>2039</v>
      </c>
      <c r="B2040" s="25">
        <v>2541</v>
      </c>
      <c r="C2040" s="31">
        <v>42074.231574074103</v>
      </c>
      <c r="D2040" s="25">
        <v>310</v>
      </c>
      <c r="E2040" s="25">
        <v>34</v>
      </c>
      <c r="F2040" s="25">
        <v>6</v>
      </c>
      <c r="G2040" s="25">
        <v>350</v>
      </c>
      <c r="H2040" s="25">
        <v>1546.9</v>
      </c>
      <c r="I2040" s="25">
        <v>254.66</v>
      </c>
      <c r="J2040" s="25">
        <v>48.72</v>
      </c>
      <c r="K2040" s="25">
        <v>1850.28</v>
      </c>
    </row>
    <row r="2041" spans="1:11" ht="15" customHeight="1" x14ac:dyDescent="0.3">
      <c r="A2041" s="25">
        <v>2040</v>
      </c>
      <c r="B2041" s="25">
        <v>2541</v>
      </c>
      <c r="C2041" s="31">
        <v>42104.895335648202</v>
      </c>
      <c r="D2041" s="25">
        <v>211</v>
      </c>
      <c r="E2041" s="25">
        <v>22</v>
      </c>
      <c r="F2041" s="25">
        <v>20</v>
      </c>
      <c r="G2041" s="25">
        <v>253</v>
      </c>
      <c r="H2041" s="25">
        <v>1052.8900000000001</v>
      </c>
      <c r="I2041" s="25">
        <v>164.78</v>
      </c>
      <c r="J2041" s="25">
        <v>162.4</v>
      </c>
      <c r="K2041" s="25">
        <v>1380.07</v>
      </c>
    </row>
    <row r="2042" spans="1:11" ht="15" customHeight="1" x14ac:dyDescent="0.3">
      <c r="A2042" s="25">
        <v>2041</v>
      </c>
      <c r="B2042" s="25">
        <v>2541</v>
      </c>
      <c r="C2042" s="31">
        <v>42134.366585648197</v>
      </c>
      <c r="D2042" s="25">
        <v>321</v>
      </c>
      <c r="E2042" s="25">
        <v>28</v>
      </c>
      <c r="F2042" s="25">
        <v>0</v>
      </c>
      <c r="G2042" s="25">
        <v>349</v>
      </c>
      <c r="H2042" s="25">
        <v>1601.79</v>
      </c>
      <c r="I2042" s="25">
        <v>209.72</v>
      </c>
      <c r="J2042" s="25">
        <v>0</v>
      </c>
      <c r="K2042" s="25">
        <v>1811.51</v>
      </c>
    </row>
    <row r="2043" spans="1:11" ht="15" customHeight="1" x14ac:dyDescent="0.3">
      <c r="A2043" s="25">
        <v>2042</v>
      </c>
      <c r="B2043" s="25">
        <v>2541</v>
      </c>
      <c r="C2043" s="31">
        <v>42163.262349536999</v>
      </c>
      <c r="D2043" s="25">
        <v>299</v>
      </c>
      <c r="E2043" s="25">
        <v>34</v>
      </c>
      <c r="F2043" s="25">
        <v>16</v>
      </c>
      <c r="G2043" s="25">
        <v>349</v>
      </c>
      <c r="H2043" s="25">
        <v>1492.01</v>
      </c>
      <c r="I2043" s="25">
        <v>254.66</v>
      </c>
      <c r="J2043" s="25">
        <v>129.91999999999999</v>
      </c>
      <c r="K2043" s="25">
        <v>1876.59</v>
      </c>
    </row>
    <row r="2044" spans="1:11" ht="15" customHeight="1" x14ac:dyDescent="0.3">
      <c r="A2044" s="25">
        <v>2043</v>
      </c>
      <c r="B2044" s="25">
        <v>2541</v>
      </c>
      <c r="C2044" s="31">
        <v>42192.241863425901</v>
      </c>
      <c r="D2044" s="25">
        <v>333</v>
      </c>
      <c r="E2044" s="25">
        <v>18</v>
      </c>
      <c r="F2044" s="25">
        <v>35</v>
      </c>
      <c r="G2044" s="25">
        <v>386</v>
      </c>
      <c r="H2044" s="25">
        <v>1661.67</v>
      </c>
      <c r="I2044" s="25">
        <v>134.82</v>
      </c>
      <c r="J2044" s="25">
        <v>284.2</v>
      </c>
      <c r="K2044" s="25">
        <v>2080.69</v>
      </c>
    </row>
    <row r="2045" spans="1:11" ht="15" customHeight="1" x14ac:dyDescent="0.3">
      <c r="A2045" s="25">
        <v>2044</v>
      </c>
      <c r="B2045" s="25">
        <v>2541</v>
      </c>
      <c r="C2045" s="31">
        <v>42222.205289351899</v>
      </c>
      <c r="D2045" s="25">
        <v>313</v>
      </c>
      <c r="E2045" s="25">
        <v>36</v>
      </c>
      <c r="F2045" s="25">
        <v>16</v>
      </c>
      <c r="G2045" s="25">
        <v>365</v>
      </c>
      <c r="H2045" s="25">
        <v>1561.87</v>
      </c>
      <c r="I2045" s="25">
        <v>269.64</v>
      </c>
      <c r="J2045" s="25">
        <v>129.91999999999999</v>
      </c>
      <c r="K2045" s="25">
        <v>1961.43</v>
      </c>
    </row>
    <row r="2046" spans="1:11" ht="15" customHeight="1" x14ac:dyDescent="0.3">
      <c r="A2046" s="25">
        <v>2045</v>
      </c>
      <c r="B2046" s="25">
        <v>2541</v>
      </c>
      <c r="C2046" s="31">
        <v>42251.392638888901</v>
      </c>
      <c r="D2046" s="25">
        <v>309</v>
      </c>
      <c r="E2046" s="25">
        <v>0</v>
      </c>
      <c r="F2046" s="25">
        <v>26</v>
      </c>
      <c r="G2046" s="25">
        <v>335</v>
      </c>
      <c r="H2046" s="25">
        <v>1541.91</v>
      </c>
      <c r="I2046" s="25">
        <v>0</v>
      </c>
      <c r="J2046" s="25">
        <v>211.12</v>
      </c>
      <c r="K2046" s="25">
        <v>1753.03</v>
      </c>
    </row>
    <row r="2047" spans="1:11" ht="15" customHeight="1" x14ac:dyDescent="0.3">
      <c r="A2047" s="25">
        <v>2046</v>
      </c>
      <c r="B2047" s="25">
        <v>2541</v>
      </c>
      <c r="C2047" s="31">
        <v>42280.645902777796</v>
      </c>
      <c r="D2047" s="25">
        <v>280</v>
      </c>
      <c r="E2047" s="25">
        <v>116</v>
      </c>
      <c r="F2047" s="25">
        <v>31</v>
      </c>
      <c r="G2047" s="25">
        <v>427</v>
      </c>
      <c r="H2047" s="25">
        <v>1397.2</v>
      </c>
      <c r="I2047" s="25">
        <v>868.84</v>
      </c>
      <c r="J2047" s="25">
        <v>251.72</v>
      </c>
      <c r="K2047" s="25">
        <v>2517.7600000000002</v>
      </c>
    </row>
    <row r="2048" spans="1:11" ht="15" customHeight="1" x14ac:dyDescent="0.3">
      <c r="A2048" s="25">
        <v>2047</v>
      </c>
      <c r="B2048" s="25">
        <v>2541</v>
      </c>
      <c r="C2048" s="31">
        <v>42310.614907407398</v>
      </c>
      <c r="D2048" s="25">
        <v>299</v>
      </c>
      <c r="E2048" s="25">
        <v>74</v>
      </c>
      <c r="F2048" s="25">
        <v>16</v>
      </c>
      <c r="G2048" s="25">
        <v>389</v>
      </c>
      <c r="H2048" s="25">
        <v>1492.01</v>
      </c>
      <c r="I2048" s="25">
        <v>554.26</v>
      </c>
      <c r="J2048" s="25">
        <v>129.91999999999999</v>
      </c>
      <c r="K2048" s="25">
        <v>2176.19</v>
      </c>
    </row>
    <row r="2049" spans="1:11" ht="15" customHeight="1" x14ac:dyDescent="0.3">
      <c r="A2049" s="25">
        <v>2048</v>
      </c>
      <c r="B2049" s="25">
        <v>2541</v>
      </c>
      <c r="C2049" s="31">
        <v>42339.791608796302</v>
      </c>
      <c r="D2049" s="25">
        <v>288</v>
      </c>
      <c r="E2049" s="25">
        <v>19</v>
      </c>
      <c r="F2049" s="25">
        <v>8</v>
      </c>
      <c r="G2049" s="25">
        <v>315</v>
      </c>
      <c r="H2049" s="25">
        <v>1437.12</v>
      </c>
      <c r="I2049" s="25">
        <v>142.31</v>
      </c>
      <c r="J2049" s="25">
        <v>64.959999999999994</v>
      </c>
      <c r="K2049" s="25">
        <v>1644.39</v>
      </c>
    </row>
    <row r="2050" spans="1:11" ht="15" customHeight="1" x14ac:dyDescent="0.3">
      <c r="A2050" s="25">
        <v>2049</v>
      </c>
      <c r="B2050" s="25">
        <v>2541</v>
      </c>
      <c r="C2050" s="31">
        <v>42368.729548611103</v>
      </c>
      <c r="D2050" s="25">
        <v>279</v>
      </c>
      <c r="E2050" s="25">
        <v>31</v>
      </c>
      <c r="F2050" s="25">
        <v>17</v>
      </c>
      <c r="G2050" s="25">
        <v>327</v>
      </c>
      <c r="H2050" s="25">
        <v>1392.21</v>
      </c>
      <c r="I2050" s="25">
        <v>232.19</v>
      </c>
      <c r="J2050" s="25">
        <v>138.04</v>
      </c>
      <c r="K2050" s="25">
        <v>1762.44</v>
      </c>
    </row>
    <row r="2051" spans="1:11" ht="15" customHeight="1" x14ac:dyDescent="0.3">
      <c r="A2051" s="25">
        <v>2050</v>
      </c>
      <c r="B2051" s="25">
        <v>2541</v>
      </c>
      <c r="C2051" s="31">
        <v>42398.146284722199</v>
      </c>
      <c r="D2051" s="25">
        <v>301</v>
      </c>
      <c r="E2051" s="25">
        <v>38</v>
      </c>
      <c r="F2051" s="25">
        <v>18</v>
      </c>
      <c r="G2051" s="25">
        <v>357</v>
      </c>
      <c r="H2051" s="25">
        <v>1501.99</v>
      </c>
      <c r="I2051" s="25">
        <v>284.62</v>
      </c>
      <c r="J2051" s="25">
        <v>146.16</v>
      </c>
      <c r="K2051" s="25">
        <v>1932.77</v>
      </c>
    </row>
    <row r="2052" spans="1:11" ht="15" customHeight="1" x14ac:dyDescent="0.3">
      <c r="A2052" s="25">
        <v>2051</v>
      </c>
      <c r="B2052" s="25">
        <v>2541</v>
      </c>
      <c r="C2052" s="31">
        <v>42427.034131944398</v>
      </c>
      <c r="D2052" s="25">
        <v>258</v>
      </c>
      <c r="E2052" s="25">
        <v>26</v>
      </c>
      <c r="F2052" s="25">
        <v>20</v>
      </c>
      <c r="G2052" s="25">
        <v>304</v>
      </c>
      <c r="H2052" s="25">
        <v>1287.42</v>
      </c>
      <c r="I2052" s="25">
        <v>194.74</v>
      </c>
      <c r="J2052" s="25">
        <v>162.4</v>
      </c>
      <c r="K2052" s="25">
        <v>1644.56</v>
      </c>
    </row>
    <row r="2053" spans="1:11" ht="15" customHeight="1" x14ac:dyDescent="0.3">
      <c r="A2053" s="25">
        <v>2052</v>
      </c>
      <c r="B2053" s="25">
        <v>2541</v>
      </c>
      <c r="C2053" s="31">
        <v>42456.854490740698</v>
      </c>
      <c r="D2053" s="25">
        <v>277</v>
      </c>
      <c r="E2053" s="25">
        <v>29</v>
      </c>
      <c r="F2053" s="25">
        <v>0</v>
      </c>
      <c r="G2053" s="25">
        <v>306</v>
      </c>
      <c r="H2053" s="25">
        <v>1382.23</v>
      </c>
      <c r="I2053" s="25">
        <v>217.21</v>
      </c>
      <c r="J2053" s="25">
        <v>0</v>
      </c>
      <c r="K2053" s="25">
        <v>1599.44</v>
      </c>
    </row>
    <row r="2054" spans="1:11" ht="15" customHeight="1" x14ac:dyDescent="0.3">
      <c r="A2054" s="25">
        <v>2053</v>
      </c>
      <c r="B2054" s="25">
        <v>2541</v>
      </c>
      <c r="C2054" s="31">
        <v>42485.687511574099</v>
      </c>
      <c r="D2054" s="25">
        <v>325</v>
      </c>
      <c r="E2054" s="25">
        <v>46</v>
      </c>
      <c r="F2054" s="25">
        <v>9</v>
      </c>
      <c r="G2054" s="25">
        <v>380</v>
      </c>
      <c r="H2054" s="25">
        <v>1621.75</v>
      </c>
      <c r="I2054" s="25">
        <v>344.54</v>
      </c>
      <c r="J2054" s="25">
        <v>73.08</v>
      </c>
      <c r="K2054" s="25">
        <v>2039.37</v>
      </c>
    </row>
    <row r="2055" spans="1:11" ht="15" customHeight="1" x14ac:dyDescent="0.3">
      <c r="A2055" s="25">
        <v>2054</v>
      </c>
      <c r="B2055" s="25">
        <v>2541</v>
      </c>
      <c r="C2055" s="31">
        <v>42514.131655092599</v>
      </c>
      <c r="D2055" s="25">
        <v>330</v>
      </c>
      <c r="E2055" s="25">
        <v>35</v>
      </c>
      <c r="F2055" s="25">
        <v>121</v>
      </c>
      <c r="G2055" s="25">
        <v>486</v>
      </c>
      <c r="H2055" s="25">
        <v>1646.7</v>
      </c>
      <c r="I2055" s="25">
        <v>262.14999999999998</v>
      </c>
      <c r="J2055" s="25">
        <v>982.52</v>
      </c>
      <c r="K2055" s="25">
        <v>2891.37</v>
      </c>
    </row>
    <row r="2056" spans="1:11" ht="15" customHeight="1" x14ac:dyDescent="0.3">
      <c r="A2056" s="25">
        <v>2055</v>
      </c>
      <c r="B2056" s="25">
        <v>2541</v>
      </c>
      <c r="C2056" s="31">
        <v>42544.695497685199</v>
      </c>
      <c r="D2056" s="25">
        <v>329</v>
      </c>
      <c r="E2056" s="25">
        <v>25</v>
      </c>
      <c r="F2056" s="25">
        <v>95</v>
      </c>
      <c r="G2056" s="25">
        <v>449</v>
      </c>
      <c r="H2056" s="25">
        <v>1641.71</v>
      </c>
      <c r="I2056" s="25">
        <v>187.25</v>
      </c>
      <c r="J2056" s="25">
        <v>771.4</v>
      </c>
      <c r="K2056" s="25">
        <v>2600.36</v>
      </c>
    </row>
    <row r="2057" spans="1:11" ht="15" customHeight="1" x14ac:dyDescent="0.3">
      <c r="A2057" s="25">
        <v>2056</v>
      </c>
      <c r="B2057" s="25">
        <v>2541</v>
      </c>
      <c r="C2057" s="31">
        <v>42574.175381944398</v>
      </c>
      <c r="D2057" s="25">
        <v>147</v>
      </c>
      <c r="E2057" s="25">
        <v>25</v>
      </c>
      <c r="F2057" s="25">
        <v>10</v>
      </c>
      <c r="G2057" s="25">
        <v>182</v>
      </c>
      <c r="H2057" s="25">
        <v>733.53</v>
      </c>
      <c r="I2057" s="25">
        <v>187.25</v>
      </c>
      <c r="J2057" s="25">
        <v>81.2</v>
      </c>
      <c r="K2057" s="25">
        <v>1001.98</v>
      </c>
    </row>
    <row r="2058" spans="1:11" ht="15" customHeight="1" x14ac:dyDescent="0.3">
      <c r="A2058" s="25">
        <v>2057</v>
      </c>
      <c r="B2058" s="25">
        <v>2541</v>
      </c>
      <c r="C2058" s="31">
        <v>42604.477847222202</v>
      </c>
      <c r="D2058" s="25">
        <v>288</v>
      </c>
      <c r="E2058" s="25">
        <v>16</v>
      </c>
      <c r="F2058" s="25">
        <v>0</v>
      </c>
      <c r="G2058" s="25">
        <v>304</v>
      </c>
      <c r="H2058" s="25">
        <v>1437.12</v>
      </c>
      <c r="I2058" s="25">
        <v>119.84</v>
      </c>
      <c r="J2058" s="25">
        <v>0</v>
      </c>
      <c r="K2058" s="25">
        <v>1556.96</v>
      </c>
    </row>
    <row r="2059" spans="1:11" ht="15" customHeight="1" x14ac:dyDescent="0.3">
      <c r="A2059" s="25">
        <v>2058</v>
      </c>
      <c r="B2059" s="25">
        <v>2541</v>
      </c>
      <c r="C2059" s="31">
        <v>42634.1113078704</v>
      </c>
      <c r="D2059" s="25">
        <v>299</v>
      </c>
      <c r="E2059" s="25">
        <v>29</v>
      </c>
      <c r="F2059" s="25">
        <v>78</v>
      </c>
      <c r="G2059" s="25">
        <v>406</v>
      </c>
      <c r="H2059" s="25">
        <v>1492.01</v>
      </c>
      <c r="I2059" s="25">
        <v>217.21</v>
      </c>
      <c r="J2059" s="25">
        <v>633.36</v>
      </c>
      <c r="K2059" s="25">
        <v>2342.58</v>
      </c>
    </row>
    <row r="2060" spans="1:11" ht="15" customHeight="1" x14ac:dyDescent="0.3">
      <c r="A2060" s="25">
        <v>2059</v>
      </c>
      <c r="B2060" s="25">
        <v>2541</v>
      </c>
      <c r="C2060" s="31">
        <v>42664.483530092599</v>
      </c>
      <c r="D2060" s="25">
        <v>313</v>
      </c>
      <c r="E2060" s="25">
        <v>32</v>
      </c>
      <c r="F2060" s="25">
        <v>2</v>
      </c>
      <c r="G2060" s="25">
        <v>347</v>
      </c>
      <c r="H2060" s="25">
        <v>1561.87</v>
      </c>
      <c r="I2060" s="25">
        <v>239.68</v>
      </c>
      <c r="J2060" s="25">
        <v>16.239999999999998</v>
      </c>
      <c r="K2060" s="25">
        <v>1817.79</v>
      </c>
    </row>
    <row r="2061" spans="1:11" ht="15" customHeight="1" x14ac:dyDescent="0.3">
      <c r="A2061" s="25">
        <v>2060</v>
      </c>
      <c r="B2061" s="25">
        <v>2541</v>
      </c>
      <c r="C2061" s="31">
        <v>42694.557326388902</v>
      </c>
      <c r="D2061" s="25">
        <v>271</v>
      </c>
      <c r="E2061" s="25">
        <v>41</v>
      </c>
      <c r="F2061" s="25">
        <v>0</v>
      </c>
      <c r="G2061" s="25">
        <v>312</v>
      </c>
      <c r="H2061" s="25">
        <v>1352.29</v>
      </c>
      <c r="I2061" s="25">
        <v>307.08999999999997</v>
      </c>
      <c r="J2061" s="25">
        <v>0</v>
      </c>
      <c r="K2061" s="25">
        <v>1659.38</v>
      </c>
    </row>
    <row r="2062" spans="1:11" ht="15" customHeight="1" x14ac:dyDescent="0.3">
      <c r="A2062" s="25">
        <v>2061</v>
      </c>
      <c r="B2062" s="25">
        <v>2541</v>
      </c>
      <c r="C2062" s="31">
        <v>42723.9153703704</v>
      </c>
      <c r="D2062" s="25">
        <v>294</v>
      </c>
      <c r="E2062" s="25">
        <v>26</v>
      </c>
      <c r="F2062" s="25">
        <v>21</v>
      </c>
      <c r="G2062" s="25">
        <v>341</v>
      </c>
      <c r="H2062" s="25">
        <v>1467.06</v>
      </c>
      <c r="I2062" s="25">
        <v>194.74</v>
      </c>
      <c r="J2062" s="25">
        <v>170.52</v>
      </c>
      <c r="K2062" s="25">
        <v>1832.32</v>
      </c>
    </row>
    <row r="2063" spans="1:11" ht="15" customHeight="1" x14ac:dyDescent="0.3">
      <c r="A2063" s="25">
        <v>2062</v>
      </c>
      <c r="B2063" s="25">
        <v>2551</v>
      </c>
      <c r="C2063" s="31">
        <v>42545.3215740741</v>
      </c>
      <c r="D2063" s="25">
        <v>502</v>
      </c>
      <c r="E2063" s="25">
        <v>12</v>
      </c>
      <c r="F2063" s="25">
        <v>14</v>
      </c>
      <c r="G2063" s="25">
        <v>528</v>
      </c>
      <c r="H2063" s="25">
        <v>2504.98</v>
      </c>
      <c r="I2063" s="25">
        <v>89.88</v>
      </c>
      <c r="J2063" s="25">
        <v>113.68</v>
      </c>
      <c r="K2063" s="25">
        <v>2708.54</v>
      </c>
    </row>
    <row r="2064" spans="1:11" ht="15" customHeight="1" x14ac:dyDescent="0.3">
      <c r="A2064" s="25">
        <v>2063</v>
      </c>
      <c r="B2064" s="25">
        <v>2551</v>
      </c>
      <c r="C2064" s="31">
        <v>42574.817916666703</v>
      </c>
      <c r="D2064" s="25">
        <v>515</v>
      </c>
      <c r="E2064" s="25">
        <v>18</v>
      </c>
      <c r="F2064" s="25">
        <v>31</v>
      </c>
      <c r="G2064" s="25">
        <v>564</v>
      </c>
      <c r="H2064" s="25">
        <v>2569.85</v>
      </c>
      <c r="I2064" s="25">
        <v>134.82</v>
      </c>
      <c r="J2064" s="25">
        <v>251.72</v>
      </c>
      <c r="K2064" s="25">
        <v>2956.39</v>
      </c>
    </row>
    <row r="2065" spans="1:11" ht="15" customHeight="1" x14ac:dyDescent="0.3">
      <c r="A2065" s="25">
        <v>2064</v>
      </c>
      <c r="B2065" s="25">
        <v>2551</v>
      </c>
      <c r="C2065" s="31">
        <v>42603.516574074099</v>
      </c>
      <c r="D2065" s="25">
        <v>501</v>
      </c>
      <c r="E2065" s="25">
        <v>22</v>
      </c>
      <c r="F2065" s="25">
        <v>0</v>
      </c>
      <c r="G2065" s="25">
        <v>523</v>
      </c>
      <c r="H2065" s="25">
        <v>2499.9899999999998</v>
      </c>
      <c r="I2065" s="25">
        <v>164.78</v>
      </c>
      <c r="J2065" s="25">
        <v>0</v>
      </c>
      <c r="K2065" s="25">
        <v>2664.77</v>
      </c>
    </row>
    <row r="2066" spans="1:11" ht="15" customHeight="1" x14ac:dyDescent="0.3">
      <c r="A2066" s="25">
        <v>2065</v>
      </c>
      <c r="B2066" s="25">
        <v>2551</v>
      </c>
      <c r="C2066" s="31">
        <v>42633.287118055603</v>
      </c>
      <c r="D2066" s="25">
        <v>512</v>
      </c>
      <c r="E2066" s="25">
        <v>24</v>
      </c>
      <c r="F2066" s="25">
        <v>15</v>
      </c>
      <c r="G2066" s="25">
        <v>551</v>
      </c>
      <c r="H2066" s="25">
        <v>2554.88</v>
      </c>
      <c r="I2066" s="25">
        <v>179.76</v>
      </c>
      <c r="J2066" s="25">
        <v>121.8</v>
      </c>
      <c r="K2066" s="25">
        <v>2856.44</v>
      </c>
    </row>
    <row r="2067" spans="1:11" ht="15" customHeight="1" x14ac:dyDescent="0.3">
      <c r="A2067" s="25">
        <v>2066</v>
      </c>
      <c r="B2067" s="25">
        <v>2551</v>
      </c>
      <c r="C2067" s="31">
        <v>42663.034247685202</v>
      </c>
      <c r="D2067" s="25">
        <v>250</v>
      </c>
      <c r="E2067" s="25">
        <v>0</v>
      </c>
      <c r="F2067" s="25">
        <v>10</v>
      </c>
      <c r="G2067" s="25">
        <v>260</v>
      </c>
      <c r="H2067" s="25">
        <v>1247.5</v>
      </c>
      <c r="I2067" s="25">
        <v>0</v>
      </c>
      <c r="J2067" s="25">
        <v>81.2</v>
      </c>
      <c r="K2067" s="25">
        <v>1328.7</v>
      </c>
    </row>
    <row r="2068" spans="1:11" ht="15" customHeight="1" x14ac:dyDescent="0.3">
      <c r="A2068" s="25">
        <v>2067</v>
      </c>
      <c r="B2068" s="25">
        <v>2551</v>
      </c>
      <c r="C2068" s="31">
        <v>42692.211354166699</v>
      </c>
      <c r="D2068" s="25">
        <v>487</v>
      </c>
      <c r="E2068" s="25">
        <v>0</v>
      </c>
      <c r="F2068" s="25">
        <v>15</v>
      </c>
      <c r="G2068" s="25">
        <v>502</v>
      </c>
      <c r="H2068" s="25">
        <v>2430.13</v>
      </c>
      <c r="I2068" s="25">
        <v>0</v>
      </c>
      <c r="J2068" s="25">
        <v>121.8</v>
      </c>
      <c r="K2068" s="25">
        <v>2551.9299999999998</v>
      </c>
    </row>
    <row r="2069" spans="1:11" ht="15" customHeight="1" x14ac:dyDescent="0.3">
      <c r="A2069" s="25">
        <v>2068</v>
      </c>
      <c r="B2069" s="25">
        <v>2551</v>
      </c>
      <c r="C2069" s="31">
        <v>42721.365960648203</v>
      </c>
      <c r="D2069" s="25">
        <v>467</v>
      </c>
      <c r="E2069" s="25">
        <v>7</v>
      </c>
      <c r="F2069" s="25">
        <v>24</v>
      </c>
      <c r="G2069" s="25">
        <v>498</v>
      </c>
      <c r="H2069" s="25">
        <v>2330.33</v>
      </c>
      <c r="I2069" s="25">
        <v>52.43</v>
      </c>
      <c r="J2069" s="25">
        <v>194.88</v>
      </c>
      <c r="K2069" s="25">
        <v>2577.64</v>
      </c>
    </row>
    <row r="2070" spans="1:11" ht="15" customHeight="1" x14ac:dyDescent="0.3">
      <c r="A2070" s="25">
        <v>2069</v>
      </c>
      <c r="B2070" s="25">
        <v>2561</v>
      </c>
      <c r="C2070" s="31">
        <v>42697.952106481498</v>
      </c>
      <c r="D2070" s="25">
        <v>927</v>
      </c>
      <c r="E2070" s="25">
        <v>14</v>
      </c>
      <c r="F2070" s="25">
        <v>24</v>
      </c>
      <c r="G2070" s="25">
        <v>965</v>
      </c>
      <c r="H2070" s="25">
        <v>4625.7299999999996</v>
      </c>
      <c r="I2070" s="25">
        <v>104.86</v>
      </c>
      <c r="J2070" s="25">
        <v>194.88</v>
      </c>
      <c r="K2070" s="25">
        <v>4925.47</v>
      </c>
    </row>
    <row r="2071" spans="1:11" ht="15" customHeight="1" x14ac:dyDescent="0.3">
      <c r="A2071" s="25">
        <v>2070</v>
      </c>
      <c r="B2071" s="25">
        <v>2561</v>
      </c>
      <c r="C2071" s="31">
        <v>42727.489456018498</v>
      </c>
      <c r="D2071" s="25">
        <v>81</v>
      </c>
      <c r="E2071" s="25">
        <v>18</v>
      </c>
      <c r="F2071" s="25">
        <v>27</v>
      </c>
      <c r="G2071" s="25">
        <v>126</v>
      </c>
      <c r="H2071" s="25">
        <v>404.19</v>
      </c>
      <c r="I2071" s="25">
        <v>134.82</v>
      </c>
      <c r="J2071" s="25">
        <v>219.24</v>
      </c>
      <c r="K2071" s="25">
        <v>758.25</v>
      </c>
    </row>
    <row r="2072" spans="1:11" ht="15" customHeight="1" x14ac:dyDescent="0.3">
      <c r="A2072" s="25">
        <v>2071</v>
      </c>
      <c r="B2072" s="25">
        <v>2571</v>
      </c>
      <c r="C2072" s="31">
        <v>41627.734548611101</v>
      </c>
      <c r="D2072" s="25">
        <v>286</v>
      </c>
      <c r="E2072" s="25">
        <v>20</v>
      </c>
      <c r="F2072" s="25">
        <v>26</v>
      </c>
      <c r="G2072" s="25">
        <v>332</v>
      </c>
      <c r="H2072" s="25">
        <v>1427.14</v>
      </c>
      <c r="I2072" s="25">
        <v>149.80000000000001</v>
      </c>
      <c r="J2072" s="25">
        <v>211.12</v>
      </c>
      <c r="K2072" s="25">
        <v>1788.06</v>
      </c>
    </row>
    <row r="2073" spans="1:11" ht="15" customHeight="1" x14ac:dyDescent="0.3">
      <c r="A2073" s="25">
        <v>2072</v>
      </c>
      <c r="B2073" s="25">
        <v>2571</v>
      </c>
      <c r="C2073" s="31">
        <v>41656.510474536997</v>
      </c>
      <c r="D2073" s="25">
        <v>296</v>
      </c>
      <c r="E2073" s="25">
        <v>23</v>
      </c>
      <c r="F2073" s="25">
        <v>0</v>
      </c>
      <c r="G2073" s="25">
        <v>319</v>
      </c>
      <c r="H2073" s="25">
        <v>1477.04</v>
      </c>
      <c r="I2073" s="25">
        <v>172.27</v>
      </c>
      <c r="J2073" s="25">
        <v>0</v>
      </c>
      <c r="K2073" s="25">
        <v>1649.31</v>
      </c>
    </row>
    <row r="2074" spans="1:11" ht="15" customHeight="1" x14ac:dyDescent="0.3">
      <c r="A2074" s="25">
        <v>2073</v>
      </c>
      <c r="B2074" s="25">
        <v>2571</v>
      </c>
      <c r="C2074" s="31">
        <v>41686.332106481503</v>
      </c>
      <c r="D2074" s="25">
        <v>301</v>
      </c>
      <c r="E2074" s="25">
        <v>9</v>
      </c>
      <c r="F2074" s="25">
        <v>9</v>
      </c>
      <c r="G2074" s="25">
        <v>319</v>
      </c>
      <c r="H2074" s="25">
        <v>1501.99</v>
      </c>
      <c r="I2074" s="25">
        <v>67.41</v>
      </c>
      <c r="J2074" s="25">
        <v>73.08</v>
      </c>
      <c r="K2074" s="25">
        <v>1642.48</v>
      </c>
    </row>
    <row r="2075" spans="1:11" ht="15" customHeight="1" x14ac:dyDescent="0.3">
      <c r="A2075" s="25">
        <v>2074</v>
      </c>
      <c r="B2075" s="25">
        <v>2571</v>
      </c>
      <c r="C2075" s="31">
        <v>41716.5946527778</v>
      </c>
      <c r="D2075" s="25">
        <v>259</v>
      </c>
      <c r="E2075" s="25">
        <v>36</v>
      </c>
      <c r="F2075" s="25">
        <v>36</v>
      </c>
      <c r="G2075" s="25">
        <v>331</v>
      </c>
      <c r="H2075" s="25">
        <v>1292.4100000000001</v>
      </c>
      <c r="I2075" s="25">
        <v>269.64</v>
      </c>
      <c r="J2075" s="25">
        <v>292.32</v>
      </c>
      <c r="K2075" s="25">
        <v>1854.37</v>
      </c>
    </row>
    <row r="2076" spans="1:11" ht="15" customHeight="1" x14ac:dyDescent="0.3">
      <c r="A2076" s="25">
        <v>2075</v>
      </c>
      <c r="B2076" s="25">
        <v>2571</v>
      </c>
      <c r="C2076" s="31">
        <v>41745.283657407403</v>
      </c>
      <c r="D2076" s="25">
        <v>290</v>
      </c>
      <c r="E2076" s="25">
        <v>22</v>
      </c>
      <c r="F2076" s="25">
        <v>22</v>
      </c>
      <c r="G2076" s="25">
        <v>334</v>
      </c>
      <c r="H2076" s="25">
        <v>1447.1</v>
      </c>
      <c r="I2076" s="25">
        <v>164.78</v>
      </c>
      <c r="J2076" s="25">
        <v>178.64</v>
      </c>
      <c r="K2076" s="25">
        <v>1790.52</v>
      </c>
    </row>
    <row r="2077" spans="1:11" ht="15" customHeight="1" x14ac:dyDescent="0.3">
      <c r="A2077" s="25">
        <v>2076</v>
      </c>
      <c r="B2077" s="25">
        <v>2571</v>
      </c>
      <c r="C2077" s="31">
        <v>41775.057465277801</v>
      </c>
      <c r="D2077" s="25">
        <v>293</v>
      </c>
      <c r="E2077" s="25">
        <v>0</v>
      </c>
      <c r="F2077" s="25">
        <v>49</v>
      </c>
      <c r="G2077" s="25">
        <v>342</v>
      </c>
      <c r="H2077" s="25">
        <v>1462.07</v>
      </c>
      <c r="I2077" s="25">
        <v>0</v>
      </c>
      <c r="J2077" s="25">
        <v>397.88</v>
      </c>
      <c r="K2077" s="25">
        <v>1859.95</v>
      </c>
    </row>
    <row r="2078" spans="1:11" ht="15" customHeight="1" x14ac:dyDescent="0.3">
      <c r="A2078" s="25">
        <v>2077</v>
      </c>
      <c r="B2078" s="25">
        <v>2571</v>
      </c>
      <c r="C2078" s="31">
        <v>41805.483321759297</v>
      </c>
      <c r="D2078" s="25">
        <v>300</v>
      </c>
      <c r="E2078" s="25">
        <v>31</v>
      </c>
      <c r="F2078" s="25">
        <v>40</v>
      </c>
      <c r="G2078" s="25">
        <v>371</v>
      </c>
      <c r="H2078" s="25">
        <v>1497</v>
      </c>
      <c r="I2078" s="25">
        <v>232.19</v>
      </c>
      <c r="J2078" s="25">
        <v>324.8</v>
      </c>
      <c r="K2078" s="25">
        <v>2053.9899999999998</v>
      </c>
    </row>
    <row r="2079" spans="1:11" ht="15" customHeight="1" x14ac:dyDescent="0.3">
      <c r="A2079" s="25">
        <v>2078</v>
      </c>
      <c r="B2079" s="25">
        <v>2571</v>
      </c>
      <c r="C2079" s="31">
        <v>41835.021388888897</v>
      </c>
      <c r="D2079" s="25">
        <v>297</v>
      </c>
      <c r="E2079" s="25">
        <v>0</v>
      </c>
      <c r="F2079" s="25">
        <v>29</v>
      </c>
      <c r="G2079" s="25">
        <v>326</v>
      </c>
      <c r="H2079" s="25">
        <v>1482.03</v>
      </c>
      <c r="I2079" s="25">
        <v>0</v>
      </c>
      <c r="J2079" s="25">
        <v>235.48</v>
      </c>
      <c r="K2079" s="25">
        <v>1717.51</v>
      </c>
    </row>
    <row r="2080" spans="1:11" ht="15" customHeight="1" x14ac:dyDescent="0.3">
      <c r="A2080" s="25">
        <v>2079</v>
      </c>
      <c r="B2080" s="25">
        <v>2571</v>
      </c>
      <c r="C2080" s="31">
        <v>41866.011747685203</v>
      </c>
      <c r="D2080" s="25">
        <v>285</v>
      </c>
      <c r="E2080" s="25">
        <v>12</v>
      </c>
      <c r="F2080" s="25">
        <v>18</v>
      </c>
      <c r="G2080" s="25">
        <v>315</v>
      </c>
      <c r="H2080" s="25">
        <v>1422.15</v>
      </c>
      <c r="I2080" s="25">
        <v>89.88</v>
      </c>
      <c r="J2080" s="25">
        <v>146.16</v>
      </c>
      <c r="K2080" s="25">
        <v>1658.19</v>
      </c>
    </row>
    <row r="2081" spans="1:11" ht="15" customHeight="1" x14ac:dyDescent="0.3">
      <c r="A2081" s="25">
        <v>2080</v>
      </c>
      <c r="B2081" s="25">
        <v>2571</v>
      </c>
      <c r="C2081" s="31">
        <v>41894.543946759302</v>
      </c>
      <c r="D2081" s="25">
        <v>297</v>
      </c>
      <c r="E2081" s="25">
        <v>10</v>
      </c>
      <c r="F2081" s="25">
        <v>0</v>
      </c>
      <c r="G2081" s="25">
        <v>307</v>
      </c>
      <c r="H2081" s="25">
        <v>1482.03</v>
      </c>
      <c r="I2081" s="25">
        <v>74.900000000000006</v>
      </c>
      <c r="J2081" s="25">
        <v>0</v>
      </c>
      <c r="K2081" s="25">
        <v>1556.93</v>
      </c>
    </row>
    <row r="2082" spans="1:11" ht="15" customHeight="1" x14ac:dyDescent="0.3">
      <c r="A2082" s="25">
        <v>2081</v>
      </c>
      <c r="B2082" s="25">
        <v>2571</v>
      </c>
      <c r="C2082" s="31">
        <v>41923.465335648201</v>
      </c>
      <c r="D2082" s="25">
        <v>307</v>
      </c>
      <c r="E2082" s="25">
        <v>32</v>
      </c>
      <c r="F2082" s="25">
        <v>14</v>
      </c>
      <c r="G2082" s="25">
        <v>353</v>
      </c>
      <c r="H2082" s="25">
        <v>1531.93</v>
      </c>
      <c r="I2082" s="25">
        <v>239.68</v>
      </c>
      <c r="J2082" s="25">
        <v>113.68</v>
      </c>
      <c r="K2082" s="25">
        <v>1885.29</v>
      </c>
    </row>
    <row r="2083" spans="1:11" ht="15" customHeight="1" x14ac:dyDescent="0.3">
      <c r="A2083" s="25">
        <v>2082</v>
      </c>
      <c r="B2083" s="25">
        <v>2571</v>
      </c>
      <c r="C2083" s="31">
        <v>41952.815775463001</v>
      </c>
      <c r="D2083" s="25">
        <v>290</v>
      </c>
      <c r="E2083" s="25">
        <v>35</v>
      </c>
      <c r="F2083" s="25">
        <v>21</v>
      </c>
      <c r="G2083" s="25">
        <v>346</v>
      </c>
      <c r="H2083" s="25">
        <v>1447.1</v>
      </c>
      <c r="I2083" s="25">
        <v>262.14999999999998</v>
      </c>
      <c r="J2083" s="25">
        <v>170.52</v>
      </c>
      <c r="K2083" s="25">
        <v>1879.77</v>
      </c>
    </row>
    <row r="2084" spans="1:11" ht="15" customHeight="1" x14ac:dyDescent="0.3">
      <c r="A2084" s="25">
        <v>2083</v>
      </c>
      <c r="B2084" s="25">
        <v>2581</v>
      </c>
      <c r="C2084" s="31">
        <v>42662.539212962998</v>
      </c>
      <c r="D2084" s="25">
        <v>97</v>
      </c>
      <c r="E2084" s="25">
        <v>18</v>
      </c>
      <c r="F2084" s="25">
        <v>33</v>
      </c>
      <c r="G2084" s="25">
        <v>148</v>
      </c>
      <c r="H2084" s="25">
        <v>484.03</v>
      </c>
      <c r="I2084" s="25">
        <v>134.82</v>
      </c>
      <c r="J2084" s="25">
        <v>267.95999999999998</v>
      </c>
      <c r="K2084" s="25">
        <v>886.81</v>
      </c>
    </row>
    <row r="2085" spans="1:11" ht="15" customHeight="1" x14ac:dyDescent="0.3">
      <c r="A2085" s="25">
        <v>2084</v>
      </c>
      <c r="B2085" s="25">
        <v>2581</v>
      </c>
      <c r="C2085" s="31">
        <v>42692.350185185198</v>
      </c>
      <c r="D2085" s="25">
        <v>85</v>
      </c>
      <c r="E2085" s="25">
        <v>25</v>
      </c>
      <c r="F2085" s="25">
        <v>11</v>
      </c>
      <c r="G2085" s="25">
        <v>121</v>
      </c>
      <c r="H2085" s="25">
        <v>424.15</v>
      </c>
      <c r="I2085" s="25">
        <v>187.25</v>
      </c>
      <c r="J2085" s="25">
        <v>89.32</v>
      </c>
      <c r="K2085" s="25">
        <v>700.72</v>
      </c>
    </row>
    <row r="2086" spans="1:11" ht="15" customHeight="1" x14ac:dyDescent="0.3">
      <c r="A2086" s="25">
        <v>2085</v>
      </c>
      <c r="B2086" s="25">
        <v>2581</v>
      </c>
      <c r="C2086" s="31">
        <v>42722.631805555597</v>
      </c>
      <c r="D2086" s="25">
        <v>83</v>
      </c>
      <c r="E2086" s="25">
        <v>34</v>
      </c>
      <c r="F2086" s="25">
        <v>29</v>
      </c>
      <c r="G2086" s="25">
        <v>146</v>
      </c>
      <c r="H2086" s="25">
        <v>414.17</v>
      </c>
      <c r="I2086" s="25">
        <v>254.66</v>
      </c>
      <c r="J2086" s="25">
        <v>235.48</v>
      </c>
      <c r="K2086" s="25">
        <v>904.31</v>
      </c>
    </row>
    <row r="2087" spans="1:11" ht="15" customHeight="1" x14ac:dyDescent="0.3">
      <c r="A2087" s="25">
        <v>2086</v>
      </c>
      <c r="B2087" s="25">
        <v>2591</v>
      </c>
      <c r="C2087" s="31">
        <v>41619.137465277803</v>
      </c>
      <c r="D2087" s="25">
        <v>310</v>
      </c>
      <c r="E2087" s="25">
        <v>44</v>
      </c>
      <c r="F2087" s="25">
        <v>13</v>
      </c>
      <c r="G2087" s="25">
        <v>367</v>
      </c>
      <c r="H2087" s="25">
        <v>1546.9</v>
      </c>
      <c r="I2087" s="25">
        <v>329.56</v>
      </c>
      <c r="J2087" s="25">
        <v>105.56</v>
      </c>
      <c r="K2087" s="25">
        <v>1982.02</v>
      </c>
    </row>
    <row r="2088" spans="1:11" ht="15" customHeight="1" x14ac:dyDescent="0.3">
      <c r="A2088" s="25">
        <v>2087</v>
      </c>
      <c r="B2088" s="25">
        <v>2591</v>
      </c>
      <c r="C2088" s="31">
        <v>41649.235706018502</v>
      </c>
      <c r="D2088" s="25">
        <v>292</v>
      </c>
      <c r="E2088" s="25">
        <v>32</v>
      </c>
      <c r="F2088" s="25">
        <v>25</v>
      </c>
      <c r="G2088" s="25">
        <v>349</v>
      </c>
      <c r="H2088" s="25">
        <v>1457.08</v>
      </c>
      <c r="I2088" s="25">
        <v>239.68</v>
      </c>
      <c r="J2088" s="25">
        <v>203</v>
      </c>
      <c r="K2088" s="25">
        <v>1899.76</v>
      </c>
    </row>
    <row r="2089" spans="1:11" ht="15" customHeight="1" x14ac:dyDescent="0.3">
      <c r="A2089" s="25">
        <v>2088</v>
      </c>
      <c r="B2089" s="25">
        <v>2591</v>
      </c>
      <c r="C2089" s="31">
        <v>41678.261111111096</v>
      </c>
      <c r="D2089" s="25">
        <v>285</v>
      </c>
      <c r="E2089" s="25">
        <v>22</v>
      </c>
      <c r="F2089" s="25">
        <v>7</v>
      </c>
      <c r="G2089" s="25">
        <v>314</v>
      </c>
      <c r="H2089" s="25">
        <v>1422.15</v>
      </c>
      <c r="I2089" s="25">
        <v>164.78</v>
      </c>
      <c r="J2089" s="25">
        <v>56.84</v>
      </c>
      <c r="K2089" s="25">
        <v>1643.77</v>
      </c>
    </row>
    <row r="2090" spans="1:11" ht="15" customHeight="1" x14ac:dyDescent="0.3">
      <c r="A2090" s="25">
        <v>2089</v>
      </c>
      <c r="B2090" s="25">
        <v>2591</v>
      </c>
      <c r="C2090" s="31">
        <v>41707.151990740698</v>
      </c>
      <c r="D2090" s="25">
        <v>291</v>
      </c>
      <c r="E2090" s="25">
        <v>23</v>
      </c>
      <c r="F2090" s="25">
        <v>61</v>
      </c>
      <c r="G2090" s="25">
        <v>375</v>
      </c>
      <c r="H2090" s="25">
        <v>1452.09</v>
      </c>
      <c r="I2090" s="25">
        <v>172.27</v>
      </c>
      <c r="J2090" s="25">
        <v>495.32</v>
      </c>
      <c r="K2090" s="25">
        <v>2119.6799999999998</v>
      </c>
    </row>
    <row r="2091" spans="1:11" ht="15" customHeight="1" x14ac:dyDescent="0.3">
      <c r="A2091" s="25">
        <v>2090</v>
      </c>
      <c r="B2091" s="25">
        <v>2591</v>
      </c>
      <c r="C2091" s="31">
        <v>41736.257731481499</v>
      </c>
      <c r="D2091" s="25">
        <v>592</v>
      </c>
      <c r="E2091" s="25">
        <v>29</v>
      </c>
      <c r="F2091" s="25">
        <v>54</v>
      </c>
      <c r="G2091" s="25">
        <v>675</v>
      </c>
      <c r="H2091" s="25">
        <v>2954.08</v>
      </c>
      <c r="I2091" s="25">
        <v>217.21</v>
      </c>
      <c r="J2091" s="25">
        <v>438.48</v>
      </c>
      <c r="K2091" s="25">
        <v>3609.77</v>
      </c>
    </row>
    <row r="2092" spans="1:11" ht="15" customHeight="1" x14ac:dyDescent="0.3">
      <c r="A2092" s="25">
        <v>2091</v>
      </c>
      <c r="B2092" s="25">
        <v>2591</v>
      </c>
      <c r="C2092" s="31">
        <v>41766.190543981502</v>
      </c>
      <c r="D2092" s="25">
        <v>466</v>
      </c>
      <c r="E2092" s="25">
        <v>36</v>
      </c>
      <c r="F2092" s="25">
        <v>21</v>
      </c>
      <c r="G2092" s="25">
        <v>523</v>
      </c>
      <c r="H2092" s="25">
        <v>2325.34</v>
      </c>
      <c r="I2092" s="25">
        <v>269.64</v>
      </c>
      <c r="J2092" s="25">
        <v>170.52</v>
      </c>
      <c r="K2092" s="25">
        <v>2765.5</v>
      </c>
    </row>
    <row r="2093" spans="1:11" ht="15" customHeight="1" x14ac:dyDescent="0.3">
      <c r="A2093" s="25">
        <v>2092</v>
      </c>
      <c r="B2093" s="25">
        <v>2591</v>
      </c>
      <c r="C2093" s="31">
        <v>41795.212384259299</v>
      </c>
      <c r="D2093" s="25">
        <v>329</v>
      </c>
      <c r="E2093" s="25">
        <v>21</v>
      </c>
      <c r="F2093" s="25">
        <v>20</v>
      </c>
      <c r="G2093" s="25">
        <v>370</v>
      </c>
      <c r="H2093" s="25">
        <v>1641.71</v>
      </c>
      <c r="I2093" s="25">
        <v>157.29</v>
      </c>
      <c r="J2093" s="25">
        <v>162.4</v>
      </c>
      <c r="K2093" s="25">
        <v>1961.4</v>
      </c>
    </row>
    <row r="2094" spans="1:11" ht="15" customHeight="1" x14ac:dyDescent="0.3">
      <c r="A2094" s="25">
        <v>2093</v>
      </c>
      <c r="B2094" s="25">
        <v>2591</v>
      </c>
      <c r="C2094" s="31">
        <v>41824.355405092603</v>
      </c>
      <c r="D2094" s="25">
        <v>306</v>
      </c>
      <c r="E2094" s="25">
        <v>29</v>
      </c>
      <c r="F2094" s="25">
        <v>28</v>
      </c>
      <c r="G2094" s="25">
        <v>363</v>
      </c>
      <c r="H2094" s="25">
        <v>1526.94</v>
      </c>
      <c r="I2094" s="25">
        <v>217.21</v>
      </c>
      <c r="J2094" s="25">
        <v>227.36</v>
      </c>
      <c r="K2094" s="25">
        <v>1971.51</v>
      </c>
    </row>
    <row r="2095" spans="1:11" ht="15" customHeight="1" x14ac:dyDescent="0.3">
      <c r="A2095" s="25">
        <v>2094</v>
      </c>
      <c r="B2095" s="25">
        <v>2591</v>
      </c>
      <c r="C2095" s="31">
        <v>41853.703449074099</v>
      </c>
      <c r="D2095" s="25">
        <v>308</v>
      </c>
      <c r="E2095" s="25">
        <v>66</v>
      </c>
      <c r="F2095" s="25">
        <v>51</v>
      </c>
      <c r="G2095" s="25">
        <v>425</v>
      </c>
      <c r="H2095" s="25">
        <v>1536.92</v>
      </c>
      <c r="I2095" s="25">
        <v>494.34</v>
      </c>
      <c r="J2095" s="25">
        <v>414.12</v>
      </c>
      <c r="K2095" s="25">
        <v>2445.38</v>
      </c>
    </row>
    <row r="2096" spans="1:11" ht="15" customHeight="1" x14ac:dyDescent="0.3">
      <c r="A2096" s="25">
        <v>2095</v>
      </c>
      <c r="B2096" s="25">
        <v>2591</v>
      </c>
      <c r="C2096" s="31">
        <v>41882.559189814798</v>
      </c>
      <c r="D2096" s="25">
        <v>314</v>
      </c>
      <c r="E2096" s="25">
        <v>88</v>
      </c>
      <c r="F2096" s="25">
        <v>0</v>
      </c>
      <c r="G2096" s="25">
        <v>402</v>
      </c>
      <c r="H2096" s="25">
        <v>1566.86</v>
      </c>
      <c r="I2096" s="25">
        <v>659.12</v>
      </c>
      <c r="J2096" s="25">
        <v>0</v>
      </c>
      <c r="K2096" s="25">
        <v>2225.98</v>
      </c>
    </row>
    <row r="2097" spans="1:11" ht="15" customHeight="1" x14ac:dyDescent="0.3">
      <c r="A2097" s="25">
        <v>2096</v>
      </c>
      <c r="B2097" s="25">
        <v>2591</v>
      </c>
      <c r="C2097" s="31">
        <v>41912.068344907399</v>
      </c>
      <c r="D2097" s="25">
        <v>300</v>
      </c>
      <c r="E2097" s="25">
        <v>36</v>
      </c>
      <c r="F2097" s="25">
        <v>52</v>
      </c>
      <c r="G2097" s="25">
        <v>388</v>
      </c>
      <c r="H2097" s="25">
        <v>1497</v>
      </c>
      <c r="I2097" s="25">
        <v>269.64</v>
      </c>
      <c r="J2097" s="25">
        <v>422.24</v>
      </c>
      <c r="K2097" s="25">
        <v>2188.88</v>
      </c>
    </row>
    <row r="2098" spans="1:11" ht="15" customHeight="1" x14ac:dyDescent="0.3">
      <c r="A2098" s="25">
        <v>2097</v>
      </c>
      <c r="B2098" s="25">
        <v>2591</v>
      </c>
      <c r="C2098" s="31">
        <v>41941.835462962998</v>
      </c>
      <c r="D2098" s="25">
        <v>281</v>
      </c>
      <c r="E2098" s="25">
        <v>34</v>
      </c>
      <c r="F2098" s="25">
        <v>20</v>
      </c>
      <c r="G2098" s="25">
        <v>335</v>
      </c>
      <c r="H2098" s="25">
        <v>1402.19</v>
      </c>
      <c r="I2098" s="25">
        <v>254.66</v>
      </c>
      <c r="J2098" s="25">
        <v>162.4</v>
      </c>
      <c r="K2098" s="25">
        <v>1819.25</v>
      </c>
    </row>
    <row r="2099" spans="1:11" ht="15" customHeight="1" x14ac:dyDescent="0.3">
      <c r="A2099" s="25">
        <v>2098</v>
      </c>
      <c r="B2099" s="25">
        <v>2591</v>
      </c>
      <c r="C2099" s="31">
        <v>41970.294120370403</v>
      </c>
      <c r="D2099" s="25">
        <v>301</v>
      </c>
      <c r="E2099" s="25">
        <v>44</v>
      </c>
      <c r="F2099" s="25">
        <v>23</v>
      </c>
      <c r="G2099" s="25">
        <v>368</v>
      </c>
      <c r="H2099" s="25">
        <v>1501.99</v>
      </c>
      <c r="I2099" s="25">
        <v>329.56</v>
      </c>
      <c r="J2099" s="25">
        <v>186.76</v>
      </c>
      <c r="K2099" s="25">
        <v>2018.31</v>
      </c>
    </row>
    <row r="2100" spans="1:11" ht="15" customHeight="1" x14ac:dyDescent="0.3">
      <c r="A2100" s="25">
        <v>2099</v>
      </c>
      <c r="B2100" s="25">
        <v>2591</v>
      </c>
      <c r="C2100" s="31">
        <v>42000.134375000001</v>
      </c>
      <c r="D2100" s="25">
        <v>290</v>
      </c>
      <c r="E2100" s="25">
        <v>38</v>
      </c>
      <c r="F2100" s="25">
        <v>22</v>
      </c>
      <c r="G2100" s="25">
        <v>350</v>
      </c>
      <c r="H2100" s="25">
        <v>1447.1</v>
      </c>
      <c r="I2100" s="25">
        <v>284.62</v>
      </c>
      <c r="J2100" s="25">
        <v>178.64</v>
      </c>
      <c r="K2100" s="25">
        <v>1910.36</v>
      </c>
    </row>
    <row r="2101" spans="1:11" ht="15" customHeight="1" x14ac:dyDescent="0.3">
      <c r="A2101" s="25">
        <v>2100</v>
      </c>
      <c r="B2101" s="25">
        <v>2591</v>
      </c>
      <c r="C2101" s="31">
        <v>42030.165312500001</v>
      </c>
      <c r="D2101" s="25">
        <v>289</v>
      </c>
      <c r="E2101" s="25">
        <v>20</v>
      </c>
      <c r="F2101" s="25">
        <v>9</v>
      </c>
      <c r="G2101" s="25">
        <v>318</v>
      </c>
      <c r="H2101" s="25">
        <v>1442.11</v>
      </c>
      <c r="I2101" s="25">
        <v>149.80000000000001</v>
      </c>
      <c r="J2101" s="25">
        <v>73.08</v>
      </c>
      <c r="K2101" s="25">
        <v>1664.99</v>
      </c>
    </row>
    <row r="2102" spans="1:11" ht="15" customHeight="1" x14ac:dyDescent="0.3">
      <c r="A2102" s="25">
        <v>2101</v>
      </c>
      <c r="B2102" s="25">
        <v>2591</v>
      </c>
      <c r="C2102" s="31">
        <v>42059.355972222198</v>
      </c>
      <c r="D2102" s="25">
        <v>302</v>
      </c>
      <c r="E2102" s="25">
        <v>19</v>
      </c>
      <c r="F2102" s="25">
        <v>0</v>
      </c>
      <c r="G2102" s="25">
        <v>321</v>
      </c>
      <c r="H2102" s="25">
        <v>1506.98</v>
      </c>
      <c r="I2102" s="25">
        <v>142.31</v>
      </c>
      <c r="J2102" s="25">
        <v>0</v>
      </c>
      <c r="K2102" s="25">
        <v>1649.29</v>
      </c>
    </row>
    <row r="2103" spans="1:11" ht="15" customHeight="1" x14ac:dyDescent="0.3">
      <c r="A2103" s="25">
        <v>2102</v>
      </c>
      <c r="B2103" s="25">
        <v>2591</v>
      </c>
      <c r="C2103" s="31">
        <v>42088.731620370403</v>
      </c>
      <c r="D2103" s="25">
        <v>305</v>
      </c>
      <c r="E2103" s="25">
        <v>21</v>
      </c>
      <c r="F2103" s="25">
        <v>0</v>
      </c>
      <c r="G2103" s="25">
        <v>326</v>
      </c>
      <c r="H2103" s="25">
        <v>1521.95</v>
      </c>
      <c r="I2103" s="25">
        <v>157.29</v>
      </c>
      <c r="J2103" s="25">
        <v>0</v>
      </c>
      <c r="K2103" s="25">
        <v>1679.24</v>
      </c>
    </row>
    <row r="2104" spans="1:11" ht="15" customHeight="1" x14ac:dyDescent="0.3">
      <c r="A2104" s="25">
        <v>2103</v>
      </c>
      <c r="B2104" s="25">
        <v>2591</v>
      </c>
      <c r="C2104" s="31">
        <v>42117.635474536997</v>
      </c>
      <c r="D2104" s="25">
        <v>302</v>
      </c>
      <c r="E2104" s="25">
        <v>46</v>
      </c>
      <c r="F2104" s="25">
        <v>11</v>
      </c>
      <c r="G2104" s="25">
        <v>359</v>
      </c>
      <c r="H2104" s="25">
        <v>1506.98</v>
      </c>
      <c r="I2104" s="25">
        <v>344.54</v>
      </c>
      <c r="J2104" s="25">
        <v>89.32</v>
      </c>
      <c r="K2104" s="25">
        <v>1940.84</v>
      </c>
    </row>
    <row r="2105" spans="1:11" ht="15" customHeight="1" x14ac:dyDescent="0.3">
      <c r="A2105" s="25">
        <v>2104</v>
      </c>
      <c r="B2105" s="25">
        <v>2591</v>
      </c>
      <c r="C2105" s="31">
        <v>42147.003090277802</v>
      </c>
      <c r="D2105" s="25">
        <v>301</v>
      </c>
      <c r="E2105" s="25">
        <v>19</v>
      </c>
      <c r="F2105" s="25">
        <v>54</v>
      </c>
      <c r="G2105" s="25">
        <v>374</v>
      </c>
      <c r="H2105" s="25">
        <v>1501.99</v>
      </c>
      <c r="I2105" s="25">
        <v>142.31</v>
      </c>
      <c r="J2105" s="25">
        <v>438.48</v>
      </c>
      <c r="K2105" s="25">
        <v>2082.7800000000002</v>
      </c>
    </row>
    <row r="2106" spans="1:11" ht="15" customHeight="1" x14ac:dyDescent="0.3">
      <c r="A2106" s="25">
        <v>2105</v>
      </c>
      <c r="B2106" s="25">
        <v>2591</v>
      </c>
      <c r="C2106" s="31">
        <v>42177.436527777798</v>
      </c>
      <c r="D2106" s="25">
        <v>293</v>
      </c>
      <c r="E2106" s="25">
        <v>12</v>
      </c>
      <c r="F2106" s="25">
        <v>0</v>
      </c>
      <c r="G2106" s="25">
        <v>305</v>
      </c>
      <c r="H2106" s="25">
        <v>1462.07</v>
      </c>
      <c r="I2106" s="25">
        <v>89.88</v>
      </c>
      <c r="J2106" s="25">
        <v>0</v>
      </c>
      <c r="K2106" s="25">
        <v>1551.95</v>
      </c>
    </row>
    <row r="2107" spans="1:11" ht="15" customHeight="1" x14ac:dyDescent="0.3">
      <c r="A2107" s="25">
        <v>2106</v>
      </c>
      <c r="B2107" s="25">
        <v>2591</v>
      </c>
      <c r="C2107" s="31">
        <v>42206.839583333298</v>
      </c>
      <c r="D2107" s="25">
        <v>293</v>
      </c>
      <c r="E2107" s="25">
        <v>53</v>
      </c>
      <c r="F2107" s="25">
        <v>19</v>
      </c>
      <c r="G2107" s="25">
        <v>365</v>
      </c>
      <c r="H2107" s="25">
        <v>1462.07</v>
      </c>
      <c r="I2107" s="25">
        <v>396.97</v>
      </c>
      <c r="J2107" s="25">
        <v>154.28</v>
      </c>
      <c r="K2107" s="25">
        <v>2013.32</v>
      </c>
    </row>
    <row r="2108" spans="1:11" ht="15" customHeight="1" x14ac:dyDescent="0.3">
      <c r="A2108" s="25">
        <v>2107</v>
      </c>
      <c r="B2108" s="25">
        <v>2591</v>
      </c>
      <c r="C2108" s="31">
        <v>42235.500625000001</v>
      </c>
      <c r="D2108" s="25">
        <v>303</v>
      </c>
      <c r="E2108" s="25">
        <v>38</v>
      </c>
      <c r="F2108" s="25">
        <v>22</v>
      </c>
      <c r="G2108" s="25">
        <v>363</v>
      </c>
      <c r="H2108" s="25">
        <v>1511.97</v>
      </c>
      <c r="I2108" s="25">
        <v>284.62</v>
      </c>
      <c r="J2108" s="25">
        <v>178.64</v>
      </c>
      <c r="K2108" s="25">
        <v>1975.23</v>
      </c>
    </row>
    <row r="2109" spans="1:11" ht="15" customHeight="1" x14ac:dyDescent="0.3">
      <c r="A2109" s="25">
        <v>2108</v>
      </c>
      <c r="B2109" s="25">
        <v>2591</v>
      </c>
      <c r="C2109" s="31">
        <v>42265.817071759302</v>
      </c>
      <c r="D2109" s="25">
        <v>289</v>
      </c>
      <c r="E2109" s="25">
        <v>11</v>
      </c>
      <c r="F2109" s="25">
        <v>15</v>
      </c>
      <c r="G2109" s="25">
        <v>315</v>
      </c>
      <c r="H2109" s="25">
        <v>1442.11</v>
      </c>
      <c r="I2109" s="25">
        <v>82.39</v>
      </c>
      <c r="J2109" s="25">
        <v>121.8</v>
      </c>
      <c r="K2109" s="25">
        <v>1646.3</v>
      </c>
    </row>
    <row r="2110" spans="1:11" ht="15" customHeight="1" x14ac:dyDescent="0.3">
      <c r="A2110" s="25">
        <v>2109</v>
      </c>
      <c r="B2110" s="25">
        <v>2591</v>
      </c>
      <c r="C2110" s="31">
        <v>42294.6569675926</v>
      </c>
      <c r="D2110" s="25">
        <v>320</v>
      </c>
      <c r="E2110" s="25">
        <v>0</v>
      </c>
      <c r="F2110" s="25">
        <v>48</v>
      </c>
      <c r="G2110" s="25">
        <v>368</v>
      </c>
      <c r="H2110" s="25">
        <v>1596.8</v>
      </c>
      <c r="I2110" s="25">
        <v>0</v>
      </c>
      <c r="J2110" s="25">
        <v>389.76</v>
      </c>
      <c r="K2110" s="25">
        <v>1986.56</v>
      </c>
    </row>
    <row r="2111" spans="1:11" ht="15" customHeight="1" x14ac:dyDescent="0.3">
      <c r="A2111" s="25">
        <v>2110</v>
      </c>
      <c r="B2111" s="25">
        <v>2591</v>
      </c>
      <c r="C2111" s="31">
        <v>42323.663240740701</v>
      </c>
      <c r="D2111" s="25">
        <v>290</v>
      </c>
      <c r="E2111" s="25">
        <v>35</v>
      </c>
      <c r="F2111" s="25">
        <v>28</v>
      </c>
      <c r="G2111" s="25">
        <v>353</v>
      </c>
      <c r="H2111" s="25">
        <v>1447.1</v>
      </c>
      <c r="I2111" s="25">
        <v>262.14999999999998</v>
      </c>
      <c r="J2111" s="25">
        <v>227.36</v>
      </c>
      <c r="K2111" s="25">
        <v>1936.61</v>
      </c>
    </row>
    <row r="2112" spans="1:11" ht="15" customHeight="1" x14ac:dyDescent="0.3">
      <c r="A2112" s="25">
        <v>2111</v>
      </c>
      <c r="B2112" s="25">
        <v>2591</v>
      </c>
      <c r="C2112" s="31">
        <v>42352.5051157407</v>
      </c>
      <c r="D2112" s="25">
        <v>0</v>
      </c>
      <c r="E2112" s="25">
        <v>50</v>
      </c>
      <c r="F2112" s="25">
        <v>95</v>
      </c>
      <c r="G2112" s="25">
        <v>145</v>
      </c>
      <c r="H2112" s="25">
        <v>0</v>
      </c>
      <c r="I2112" s="25">
        <v>374.5</v>
      </c>
      <c r="J2112" s="25">
        <v>771.4</v>
      </c>
      <c r="K2112" s="25">
        <v>1145.9000000000001</v>
      </c>
    </row>
    <row r="2113" spans="1:11" ht="15" customHeight="1" x14ac:dyDescent="0.3">
      <c r="A2113" s="25">
        <v>2112</v>
      </c>
      <c r="B2113" s="25">
        <v>2591</v>
      </c>
      <c r="C2113" s="31">
        <v>42381.971238425896</v>
      </c>
      <c r="D2113" s="25">
        <v>298</v>
      </c>
      <c r="E2113" s="25">
        <v>32</v>
      </c>
      <c r="F2113" s="25">
        <v>21</v>
      </c>
      <c r="G2113" s="25">
        <v>351</v>
      </c>
      <c r="H2113" s="25">
        <v>1487.02</v>
      </c>
      <c r="I2113" s="25">
        <v>239.68</v>
      </c>
      <c r="J2113" s="25">
        <v>170.52</v>
      </c>
      <c r="K2113" s="25">
        <v>1897.22</v>
      </c>
    </row>
    <row r="2114" spans="1:11" ht="15" customHeight="1" x14ac:dyDescent="0.3">
      <c r="A2114" s="25">
        <v>2113</v>
      </c>
      <c r="B2114" s="25">
        <v>2591</v>
      </c>
      <c r="C2114" s="31">
        <v>42411.623356481497</v>
      </c>
      <c r="D2114" s="25">
        <v>310</v>
      </c>
      <c r="E2114" s="25">
        <v>31</v>
      </c>
      <c r="F2114" s="25">
        <v>31</v>
      </c>
      <c r="G2114" s="25">
        <v>372</v>
      </c>
      <c r="H2114" s="25">
        <v>1546.9</v>
      </c>
      <c r="I2114" s="25">
        <v>232.19</v>
      </c>
      <c r="J2114" s="25">
        <v>251.72</v>
      </c>
      <c r="K2114" s="25">
        <v>2030.81</v>
      </c>
    </row>
    <row r="2115" spans="1:11" ht="15" customHeight="1" x14ac:dyDescent="0.3">
      <c r="A2115" s="25">
        <v>2114</v>
      </c>
      <c r="B2115" s="25">
        <v>2591</v>
      </c>
      <c r="C2115" s="31">
        <v>42470.354328703703</v>
      </c>
      <c r="D2115" s="25">
        <v>301</v>
      </c>
      <c r="E2115" s="25">
        <v>31</v>
      </c>
      <c r="F2115" s="25">
        <v>36</v>
      </c>
      <c r="G2115" s="25">
        <v>368</v>
      </c>
      <c r="H2115" s="25">
        <v>1501.99</v>
      </c>
      <c r="I2115" s="25">
        <v>232.19</v>
      </c>
      <c r="J2115" s="25">
        <v>292.32</v>
      </c>
      <c r="K2115" s="25">
        <v>2026.5</v>
      </c>
    </row>
    <row r="2116" spans="1:11" ht="15" customHeight="1" x14ac:dyDescent="0.3">
      <c r="A2116" s="25">
        <v>2115</v>
      </c>
      <c r="B2116" s="25">
        <v>2591</v>
      </c>
      <c r="C2116" s="31">
        <v>42500.939317129603</v>
      </c>
      <c r="D2116" s="25">
        <v>567</v>
      </c>
      <c r="E2116" s="25">
        <v>0</v>
      </c>
      <c r="F2116" s="25">
        <v>0</v>
      </c>
      <c r="G2116" s="25">
        <v>567</v>
      </c>
      <c r="H2116" s="25">
        <v>2829.33</v>
      </c>
      <c r="I2116" s="25">
        <v>0</v>
      </c>
      <c r="J2116" s="25">
        <v>0</v>
      </c>
      <c r="K2116" s="25">
        <v>2829.33</v>
      </c>
    </row>
    <row r="2117" spans="1:11" ht="15" customHeight="1" x14ac:dyDescent="0.3">
      <c r="A2117" s="25">
        <v>2116</v>
      </c>
      <c r="B2117" s="25">
        <v>2591</v>
      </c>
      <c r="C2117" s="31">
        <v>42529.527083333298</v>
      </c>
      <c r="D2117" s="25">
        <v>303</v>
      </c>
      <c r="E2117" s="25">
        <v>44</v>
      </c>
      <c r="F2117" s="25">
        <v>3</v>
      </c>
      <c r="G2117" s="25">
        <v>350</v>
      </c>
      <c r="H2117" s="25">
        <v>1511.97</v>
      </c>
      <c r="I2117" s="25">
        <v>329.56</v>
      </c>
      <c r="J2117" s="25">
        <v>24.36</v>
      </c>
      <c r="K2117" s="25">
        <v>1865.89</v>
      </c>
    </row>
    <row r="2118" spans="1:11" ht="15" customHeight="1" x14ac:dyDescent="0.3">
      <c r="A2118" s="25">
        <v>2117</v>
      </c>
      <c r="B2118" s="25">
        <v>2591</v>
      </c>
      <c r="C2118" s="31">
        <v>42559.390289351897</v>
      </c>
      <c r="D2118" s="25">
        <v>301</v>
      </c>
      <c r="E2118" s="25">
        <v>45</v>
      </c>
      <c r="F2118" s="25">
        <v>25</v>
      </c>
      <c r="G2118" s="25">
        <v>371</v>
      </c>
      <c r="H2118" s="25">
        <v>1501.99</v>
      </c>
      <c r="I2118" s="25">
        <v>337.05</v>
      </c>
      <c r="J2118" s="25">
        <v>203</v>
      </c>
      <c r="K2118" s="25">
        <v>2042.04</v>
      </c>
    </row>
    <row r="2119" spans="1:11" ht="15" customHeight="1" x14ac:dyDescent="0.3">
      <c r="A2119" s="25">
        <v>2118</v>
      </c>
      <c r="B2119" s="25">
        <v>2591</v>
      </c>
      <c r="C2119" s="31">
        <v>42589.004189814797</v>
      </c>
      <c r="D2119" s="25">
        <v>292</v>
      </c>
      <c r="E2119" s="25">
        <v>0</v>
      </c>
      <c r="F2119" s="25">
        <v>0</v>
      </c>
      <c r="G2119" s="25">
        <v>292</v>
      </c>
      <c r="H2119" s="25">
        <v>1457.08</v>
      </c>
      <c r="I2119" s="25">
        <v>0</v>
      </c>
      <c r="J2119" s="25">
        <v>0</v>
      </c>
      <c r="K2119" s="25">
        <v>1457.08</v>
      </c>
    </row>
    <row r="2120" spans="1:11" ht="15" customHeight="1" x14ac:dyDescent="0.3">
      <c r="A2120" s="25">
        <v>2119</v>
      </c>
      <c r="B2120" s="25">
        <v>2591</v>
      </c>
      <c r="C2120" s="31">
        <v>42617.446631944498</v>
      </c>
      <c r="D2120" s="25">
        <v>291</v>
      </c>
      <c r="E2120" s="25">
        <v>25</v>
      </c>
      <c r="F2120" s="25">
        <v>9</v>
      </c>
      <c r="G2120" s="25">
        <v>325</v>
      </c>
      <c r="H2120" s="25">
        <v>1452.09</v>
      </c>
      <c r="I2120" s="25">
        <v>187.25</v>
      </c>
      <c r="J2120" s="25">
        <v>73.08</v>
      </c>
      <c r="K2120" s="25">
        <v>1712.42</v>
      </c>
    </row>
    <row r="2121" spans="1:11" ht="15" customHeight="1" x14ac:dyDescent="0.3">
      <c r="A2121" s="25">
        <v>2120</v>
      </c>
      <c r="B2121" s="25">
        <v>2591</v>
      </c>
      <c r="C2121" s="31">
        <v>42647.037025463003</v>
      </c>
      <c r="D2121" s="25">
        <v>272</v>
      </c>
      <c r="E2121" s="25">
        <v>16</v>
      </c>
      <c r="F2121" s="25">
        <v>15</v>
      </c>
      <c r="G2121" s="25">
        <v>303</v>
      </c>
      <c r="H2121" s="25">
        <v>1357.28</v>
      </c>
      <c r="I2121" s="25">
        <v>119.84</v>
      </c>
      <c r="J2121" s="25">
        <v>121.8</v>
      </c>
      <c r="K2121" s="25">
        <v>1598.92</v>
      </c>
    </row>
    <row r="2122" spans="1:11" ht="15" customHeight="1" x14ac:dyDescent="0.3">
      <c r="A2122" s="25">
        <v>2121</v>
      </c>
      <c r="B2122" s="25">
        <v>2591</v>
      </c>
      <c r="C2122" s="31">
        <v>42677.9839236111</v>
      </c>
      <c r="D2122" s="25">
        <v>276</v>
      </c>
      <c r="E2122" s="25">
        <v>20</v>
      </c>
      <c r="F2122" s="25">
        <v>0</v>
      </c>
      <c r="G2122" s="25">
        <v>296</v>
      </c>
      <c r="H2122" s="25">
        <v>1377.24</v>
      </c>
      <c r="I2122" s="25">
        <v>149.80000000000001</v>
      </c>
      <c r="J2122" s="25">
        <v>0</v>
      </c>
      <c r="K2122" s="25">
        <v>1527.04</v>
      </c>
    </row>
    <row r="2123" spans="1:11" ht="15" customHeight="1" x14ac:dyDescent="0.3">
      <c r="A2123" s="25">
        <v>2122</v>
      </c>
      <c r="B2123" s="25">
        <v>2591</v>
      </c>
      <c r="C2123" s="31">
        <v>42706.959259259304</v>
      </c>
      <c r="D2123" s="25">
        <v>304</v>
      </c>
      <c r="E2123" s="25">
        <v>20</v>
      </c>
      <c r="F2123" s="25">
        <v>0</v>
      </c>
      <c r="G2123" s="25">
        <v>324</v>
      </c>
      <c r="H2123" s="25">
        <v>1516.96</v>
      </c>
      <c r="I2123" s="25">
        <v>149.80000000000001</v>
      </c>
      <c r="J2123" s="25">
        <v>0</v>
      </c>
      <c r="K2123" s="25">
        <v>1666.76</v>
      </c>
    </row>
    <row r="2124" spans="1:11" ht="15" customHeight="1" x14ac:dyDescent="0.3">
      <c r="A2124" s="25">
        <v>2123</v>
      </c>
      <c r="B2124" s="25">
        <v>2591</v>
      </c>
      <c r="C2124" s="31">
        <v>42735.168900463003</v>
      </c>
      <c r="D2124" s="25">
        <v>291</v>
      </c>
      <c r="E2124" s="25">
        <v>22</v>
      </c>
      <c r="F2124" s="25">
        <v>21</v>
      </c>
      <c r="G2124" s="25">
        <v>334</v>
      </c>
      <c r="H2124" s="25">
        <v>1452.09</v>
      </c>
      <c r="I2124" s="25">
        <v>164.78</v>
      </c>
      <c r="J2124" s="25">
        <v>170.52</v>
      </c>
      <c r="K2124" s="25">
        <v>1787.39</v>
      </c>
    </row>
    <row r="2125" spans="1:11" ht="15" customHeight="1" x14ac:dyDescent="0.3">
      <c r="A2125" s="25">
        <v>2124</v>
      </c>
      <c r="B2125" s="25">
        <v>2601</v>
      </c>
      <c r="C2125" s="31">
        <v>42041.034756944398</v>
      </c>
      <c r="D2125" s="25">
        <v>470</v>
      </c>
      <c r="E2125" s="25">
        <v>15</v>
      </c>
      <c r="F2125" s="25">
        <v>8</v>
      </c>
      <c r="G2125" s="25">
        <v>493</v>
      </c>
      <c r="H2125" s="25">
        <v>2345.3000000000002</v>
      </c>
      <c r="I2125" s="25">
        <v>112.35</v>
      </c>
      <c r="J2125" s="25">
        <v>64.959999999999994</v>
      </c>
      <c r="K2125" s="25">
        <v>2522.61</v>
      </c>
    </row>
    <row r="2126" spans="1:11" ht="15" customHeight="1" x14ac:dyDescent="0.3">
      <c r="A2126" s="25">
        <v>2125</v>
      </c>
      <c r="B2126" s="25">
        <v>2601</v>
      </c>
      <c r="C2126" s="31">
        <v>42070.652361111097</v>
      </c>
      <c r="D2126" s="25">
        <v>504</v>
      </c>
      <c r="E2126" s="25">
        <v>14</v>
      </c>
      <c r="F2126" s="25">
        <v>6</v>
      </c>
      <c r="G2126" s="25">
        <v>524</v>
      </c>
      <c r="H2126" s="25">
        <v>2514.96</v>
      </c>
      <c r="I2126" s="25">
        <v>104.86</v>
      </c>
      <c r="J2126" s="25">
        <v>48.72</v>
      </c>
      <c r="K2126" s="25">
        <v>2668.54</v>
      </c>
    </row>
    <row r="2127" spans="1:11" ht="15" customHeight="1" x14ac:dyDescent="0.3">
      <c r="A2127" s="25">
        <v>2126</v>
      </c>
      <c r="B2127" s="25">
        <v>2601</v>
      </c>
      <c r="C2127" s="31">
        <v>42099.371932870403</v>
      </c>
      <c r="D2127" s="25">
        <v>494</v>
      </c>
      <c r="E2127" s="25">
        <v>99</v>
      </c>
      <c r="F2127" s="25">
        <v>0</v>
      </c>
      <c r="G2127" s="25">
        <v>593</v>
      </c>
      <c r="H2127" s="25">
        <v>2465.06</v>
      </c>
      <c r="I2127" s="25">
        <v>741.51</v>
      </c>
      <c r="J2127" s="25">
        <v>0</v>
      </c>
      <c r="K2127" s="25">
        <v>3206.57</v>
      </c>
    </row>
    <row r="2128" spans="1:11" ht="15" customHeight="1" x14ac:dyDescent="0.3">
      <c r="A2128" s="25">
        <v>2127</v>
      </c>
      <c r="B2128" s="25">
        <v>2601</v>
      </c>
      <c r="C2128" s="31">
        <v>42129.321956018503</v>
      </c>
      <c r="D2128" s="25">
        <v>491</v>
      </c>
      <c r="E2128" s="25">
        <v>5</v>
      </c>
      <c r="F2128" s="25">
        <v>12</v>
      </c>
      <c r="G2128" s="25">
        <v>508</v>
      </c>
      <c r="H2128" s="25">
        <v>2450.09</v>
      </c>
      <c r="I2128" s="25">
        <v>37.450000000000003</v>
      </c>
      <c r="J2128" s="25">
        <v>97.44</v>
      </c>
      <c r="K2128" s="25">
        <v>2584.98</v>
      </c>
    </row>
    <row r="2129" spans="1:11" ht="15" customHeight="1" x14ac:dyDescent="0.3">
      <c r="A2129" s="25">
        <v>2128</v>
      </c>
      <c r="B2129" s="25">
        <v>2601</v>
      </c>
      <c r="C2129" s="31">
        <v>42158.513182870403</v>
      </c>
      <c r="D2129" s="25">
        <v>480</v>
      </c>
      <c r="E2129" s="25">
        <v>16</v>
      </c>
      <c r="F2129" s="25">
        <v>1</v>
      </c>
      <c r="G2129" s="25">
        <v>497</v>
      </c>
      <c r="H2129" s="25">
        <v>2395.1999999999998</v>
      </c>
      <c r="I2129" s="25">
        <v>119.84</v>
      </c>
      <c r="J2129" s="25">
        <v>8.1199999999999992</v>
      </c>
      <c r="K2129" s="25">
        <v>2523.16</v>
      </c>
    </row>
    <row r="2130" spans="1:11" ht="15" customHeight="1" x14ac:dyDescent="0.3">
      <c r="A2130" s="25">
        <v>2129</v>
      </c>
      <c r="B2130" s="25">
        <v>2601</v>
      </c>
      <c r="C2130" s="31">
        <v>42187.390324074098</v>
      </c>
      <c r="D2130" s="25">
        <v>501</v>
      </c>
      <c r="E2130" s="25">
        <v>28</v>
      </c>
      <c r="F2130" s="25">
        <v>15</v>
      </c>
      <c r="G2130" s="25">
        <v>544</v>
      </c>
      <c r="H2130" s="25">
        <v>2499.9899999999998</v>
      </c>
      <c r="I2130" s="25">
        <v>209.72</v>
      </c>
      <c r="J2130" s="25">
        <v>121.8</v>
      </c>
      <c r="K2130" s="25">
        <v>2831.51</v>
      </c>
    </row>
    <row r="2131" spans="1:11" ht="15" customHeight="1" x14ac:dyDescent="0.3">
      <c r="A2131" s="25">
        <v>2130</v>
      </c>
      <c r="B2131" s="25">
        <v>2601</v>
      </c>
      <c r="C2131" s="31">
        <v>42216.39</v>
      </c>
      <c r="D2131" s="25">
        <v>500</v>
      </c>
      <c r="E2131" s="25">
        <v>0</v>
      </c>
      <c r="F2131" s="25">
        <v>0</v>
      </c>
      <c r="G2131" s="25">
        <v>500</v>
      </c>
      <c r="H2131" s="25">
        <v>2495</v>
      </c>
      <c r="I2131" s="25">
        <v>0</v>
      </c>
      <c r="J2131" s="25">
        <v>0</v>
      </c>
      <c r="K2131" s="25">
        <v>2495</v>
      </c>
    </row>
    <row r="2132" spans="1:11" ht="15" customHeight="1" x14ac:dyDescent="0.3">
      <c r="A2132" s="25">
        <v>2131</v>
      </c>
      <c r="B2132" s="25">
        <v>2601</v>
      </c>
      <c r="C2132" s="31">
        <v>42245.912719907399</v>
      </c>
      <c r="D2132" s="25">
        <v>515</v>
      </c>
      <c r="E2132" s="25">
        <v>19</v>
      </c>
      <c r="F2132" s="25">
        <v>15</v>
      </c>
      <c r="G2132" s="25">
        <v>549</v>
      </c>
      <c r="H2132" s="25">
        <v>2569.85</v>
      </c>
      <c r="I2132" s="25">
        <v>142.31</v>
      </c>
      <c r="J2132" s="25">
        <v>121.8</v>
      </c>
      <c r="K2132" s="25">
        <v>2833.96</v>
      </c>
    </row>
    <row r="2133" spans="1:11" ht="15" customHeight="1" x14ac:dyDescent="0.3">
      <c r="A2133" s="25">
        <v>2132</v>
      </c>
      <c r="B2133" s="25">
        <v>2601</v>
      </c>
      <c r="C2133" s="31">
        <v>42275.508229166699</v>
      </c>
      <c r="D2133" s="25">
        <v>493</v>
      </c>
      <c r="E2133" s="25">
        <v>204</v>
      </c>
      <c r="F2133" s="25">
        <v>0</v>
      </c>
      <c r="G2133" s="25">
        <v>697</v>
      </c>
      <c r="H2133" s="25">
        <v>2460.0700000000002</v>
      </c>
      <c r="I2133" s="25">
        <v>1527.96</v>
      </c>
      <c r="J2133" s="25">
        <v>0</v>
      </c>
      <c r="K2133" s="25">
        <v>3988.03</v>
      </c>
    </row>
    <row r="2134" spans="1:11" ht="15" customHeight="1" x14ac:dyDescent="0.3">
      <c r="A2134" s="25">
        <v>2133</v>
      </c>
      <c r="B2134" s="25">
        <v>2601</v>
      </c>
      <c r="C2134" s="31">
        <v>42305.368946759299</v>
      </c>
      <c r="D2134" s="25">
        <v>519</v>
      </c>
      <c r="E2134" s="25">
        <v>0</v>
      </c>
      <c r="F2134" s="25">
        <v>5</v>
      </c>
      <c r="G2134" s="25">
        <v>524</v>
      </c>
      <c r="H2134" s="25">
        <v>2589.81</v>
      </c>
      <c r="I2134" s="25">
        <v>0</v>
      </c>
      <c r="J2134" s="25">
        <v>40.6</v>
      </c>
      <c r="K2134" s="25">
        <v>2630.41</v>
      </c>
    </row>
    <row r="2135" spans="1:11" ht="15" customHeight="1" x14ac:dyDescent="0.3">
      <c r="A2135" s="25">
        <v>2134</v>
      </c>
      <c r="B2135" s="25">
        <v>2601</v>
      </c>
      <c r="C2135" s="31">
        <v>42335.588553240697</v>
      </c>
      <c r="D2135" s="25">
        <v>534</v>
      </c>
      <c r="E2135" s="25">
        <v>6</v>
      </c>
      <c r="F2135" s="25">
        <v>0</v>
      </c>
      <c r="G2135" s="25">
        <v>540</v>
      </c>
      <c r="H2135" s="25">
        <v>2664.66</v>
      </c>
      <c r="I2135" s="25">
        <v>44.94</v>
      </c>
      <c r="J2135" s="25">
        <v>0</v>
      </c>
      <c r="K2135" s="25">
        <v>2709.6</v>
      </c>
    </row>
    <row r="2136" spans="1:11" ht="15" customHeight="1" x14ac:dyDescent="0.3">
      <c r="A2136" s="25">
        <v>2135</v>
      </c>
      <c r="B2136" s="25">
        <v>2611</v>
      </c>
      <c r="C2136" s="31">
        <v>42328.450624999998</v>
      </c>
      <c r="D2136" s="25">
        <v>483</v>
      </c>
      <c r="E2136" s="25">
        <v>15</v>
      </c>
      <c r="F2136" s="25">
        <v>11</v>
      </c>
      <c r="G2136" s="25">
        <v>509</v>
      </c>
      <c r="H2136" s="25">
        <v>2410.17</v>
      </c>
      <c r="I2136" s="25">
        <v>112.35</v>
      </c>
      <c r="J2136" s="25">
        <v>89.32</v>
      </c>
      <c r="K2136" s="25">
        <v>2611.84</v>
      </c>
    </row>
    <row r="2137" spans="1:11" ht="15" customHeight="1" x14ac:dyDescent="0.3">
      <c r="A2137" s="25">
        <v>2136</v>
      </c>
      <c r="B2137" s="25">
        <v>2611</v>
      </c>
      <c r="C2137" s="31">
        <v>42358.287615740701</v>
      </c>
      <c r="D2137" s="25">
        <v>505</v>
      </c>
      <c r="E2137" s="25">
        <v>96</v>
      </c>
      <c r="F2137" s="25">
        <v>0</v>
      </c>
      <c r="G2137" s="25">
        <v>601</v>
      </c>
      <c r="H2137" s="25">
        <v>2519.9499999999998</v>
      </c>
      <c r="I2137" s="25">
        <v>719.04</v>
      </c>
      <c r="J2137" s="25">
        <v>0</v>
      </c>
      <c r="K2137" s="25">
        <v>3238.99</v>
      </c>
    </row>
    <row r="2138" spans="1:11" ht="15" customHeight="1" x14ac:dyDescent="0.3">
      <c r="A2138" s="25">
        <v>2137</v>
      </c>
      <c r="B2138" s="25">
        <v>2611</v>
      </c>
      <c r="C2138" s="31">
        <v>42388.288356481498</v>
      </c>
      <c r="D2138" s="25">
        <v>512</v>
      </c>
      <c r="E2138" s="25">
        <v>0</v>
      </c>
      <c r="F2138" s="25">
        <v>0</v>
      </c>
      <c r="G2138" s="25">
        <v>512</v>
      </c>
      <c r="H2138" s="25">
        <v>2554.88</v>
      </c>
      <c r="I2138" s="25">
        <v>0</v>
      </c>
      <c r="J2138" s="25">
        <v>0</v>
      </c>
      <c r="K2138" s="25">
        <v>2554.88</v>
      </c>
    </row>
    <row r="2139" spans="1:11" ht="15" customHeight="1" x14ac:dyDescent="0.3">
      <c r="A2139" s="25">
        <v>2138</v>
      </c>
      <c r="B2139" s="25">
        <v>2611</v>
      </c>
      <c r="C2139" s="31">
        <v>42417.9696064815</v>
      </c>
      <c r="D2139" s="25">
        <v>431</v>
      </c>
      <c r="E2139" s="25">
        <v>0</v>
      </c>
      <c r="F2139" s="25">
        <v>11</v>
      </c>
      <c r="G2139" s="25">
        <v>442</v>
      </c>
      <c r="H2139" s="25">
        <v>2150.69</v>
      </c>
      <c r="I2139" s="25">
        <v>0</v>
      </c>
      <c r="J2139" s="25">
        <v>89.32</v>
      </c>
      <c r="K2139" s="25">
        <v>2240.0100000000002</v>
      </c>
    </row>
    <row r="2140" spans="1:11" ht="15" customHeight="1" x14ac:dyDescent="0.3">
      <c r="A2140" s="25">
        <v>2139</v>
      </c>
      <c r="B2140" s="25">
        <v>2611</v>
      </c>
      <c r="C2140" s="31">
        <v>42446.339201388902</v>
      </c>
      <c r="D2140" s="25">
        <v>504</v>
      </c>
      <c r="E2140" s="25">
        <v>5</v>
      </c>
      <c r="F2140" s="25">
        <v>14</v>
      </c>
      <c r="G2140" s="25">
        <v>523</v>
      </c>
      <c r="H2140" s="25">
        <v>2514.96</v>
      </c>
      <c r="I2140" s="25">
        <v>37.450000000000003</v>
      </c>
      <c r="J2140" s="25">
        <v>113.68</v>
      </c>
      <c r="K2140" s="25">
        <v>2666.09</v>
      </c>
    </row>
    <row r="2141" spans="1:11" ht="15" customHeight="1" x14ac:dyDescent="0.3">
      <c r="A2141" s="25">
        <v>2140</v>
      </c>
      <c r="B2141" s="25">
        <v>2611</v>
      </c>
      <c r="C2141" s="31">
        <v>42476.651469907403</v>
      </c>
      <c r="D2141" s="25">
        <v>502</v>
      </c>
      <c r="E2141" s="25">
        <v>42</v>
      </c>
      <c r="F2141" s="25">
        <v>16</v>
      </c>
      <c r="G2141" s="25">
        <v>560</v>
      </c>
      <c r="H2141" s="25">
        <v>2504.98</v>
      </c>
      <c r="I2141" s="25">
        <v>314.58</v>
      </c>
      <c r="J2141" s="25">
        <v>129.91999999999999</v>
      </c>
      <c r="K2141" s="25">
        <v>2949.48</v>
      </c>
    </row>
    <row r="2142" spans="1:11" ht="15" customHeight="1" x14ac:dyDescent="0.3">
      <c r="A2142" s="25">
        <v>2141</v>
      </c>
      <c r="B2142" s="25">
        <v>2611</v>
      </c>
      <c r="C2142" s="31">
        <v>42505.479976851901</v>
      </c>
      <c r="D2142" s="25">
        <v>501</v>
      </c>
      <c r="E2142" s="25">
        <v>7</v>
      </c>
      <c r="F2142" s="25">
        <v>19</v>
      </c>
      <c r="G2142" s="25">
        <v>527</v>
      </c>
      <c r="H2142" s="25">
        <v>2499.9899999999998</v>
      </c>
      <c r="I2142" s="25">
        <v>52.43</v>
      </c>
      <c r="J2142" s="25">
        <v>154.28</v>
      </c>
      <c r="K2142" s="25">
        <v>2706.7</v>
      </c>
    </row>
    <row r="2143" spans="1:11" ht="15" customHeight="1" x14ac:dyDescent="0.3">
      <c r="A2143" s="25">
        <v>2142</v>
      </c>
      <c r="B2143" s="25">
        <v>2611</v>
      </c>
      <c r="C2143" s="31">
        <v>42534.617604166699</v>
      </c>
      <c r="D2143" s="25">
        <v>499</v>
      </c>
      <c r="E2143" s="25">
        <v>14</v>
      </c>
      <c r="F2143" s="25">
        <v>12</v>
      </c>
      <c r="G2143" s="25">
        <v>525</v>
      </c>
      <c r="H2143" s="25">
        <v>2490.0100000000002</v>
      </c>
      <c r="I2143" s="25">
        <v>104.86</v>
      </c>
      <c r="J2143" s="25">
        <v>97.44</v>
      </c>
      <c r="K2143" s="25">
        <v>2692.31</v>
      </c>
    </row>
    <row r="2144" spans="1:11" ht="15" customHeight="1" x14ac:dyDescent="0.3">
      <c r="A2144" s="25">
        <v>2143</v>
      </c>
      <c r="B2144" s="25">
        <v>2611</v>
      </c>
      <c r="C2144" s="31">
        <v>42564.5544212963</v>
      </c>
      <c r="D2144" s="25">
        <v>494</v>
      </c>
      <c r="E2144" s="25">
        <v>0</v>
      </c>
      <c r="F2144" s="25">
        <v>14</v>
      </c>
      <c r="G2144" s="25">
        <v>508</v>
      </c>
      <c r="H2144" s="25">
        <v>2465.06</v>
      </c>
      <c r="I2144" s="25">
        <v>0</v>
      </c>
      <c r="J2144" s="25">
        <v>113.68</v>
      </c>
      <c r="K2144" s="25">
        <v>2578.7399999999998</v>
      </c>
    </row>
    <row r="2145" spans="1:11" ht="15" customHeight="1" x14ac:dyDescent="0.3">
      <c r="A2145" s="25">
        <v>2144</v>
      </c>
      <c r="B2145" s="25">
        <v>2611</v>
      </c>
      <c r="C2145" s="31">
        <v>42594.602662037003</v>
      </c>
      <c r="D2145" s="25">
        <v>506</v>
      </c>
      <c r="E2145" s="25">
        <v>0</v>
      </c>
      <c r="F2145" s="25">
        <v>11</v>
      </c>
      <c r="G2145" s="25">
        <v>517</v>
      </c>
      <c r="H2145" s="25">
        <v>2524.94</v>
      </c>
      <c r="I2145" s="25">
        <v>0</v>
      </c>
      <c r="J2145" s="25">
        <v>89.32</v>
      </c>
      <c r="K2145" s="25">
        <v>2614.2600000000002</v>
      </c>
    </row>
    <row r="2146" spans="1:11" ht="15" customHeight="1" x14ac:dyDescent="0.3">
      <c r="A2146" s="25">
        <v>2145</v>
      </c>
      <c r="B2146" s="25">
        <v>2611</v>
      </c>
      <c r="C2146" s="31">
        <v>42624.123842592599</v>
      </c>
      <c r="D2146" s="25">
        <v>485</v>
      </c>
      <c r="E2146" s="25">
        <v>0</v>
      </c>
      <c r="F2146" s="25">
        <v>24</v>
      </c>
      <c r="G2146" s="25">
        <v>509</v>
      </c>
      <c r="H2146" s="25">
        <v>2420.15</v>
      </c>
      <c r="I2146" s="25">
        <v>0</v>
      </c>
      <c r="J2146" s="25">
        <v>194.88</v>
      </c>
      <c r="K2146" s="25">
        <v>2615.0300000000002</v>
      </c>
    </row>
    <row r="2147" spans="1:11" ht="15" customHeight="1" x14ac:dyDescent="0.3">
      <c r="A2147" s="25">
        <v>2146</v>
      </c>
      <c r="B2147" s="25">
        <v>2611</v>
      </c>
      <c r="C2147" s="31">
        <v>42654.055706018502</v>
      </c>
      <c r="D2147" s="25">
        <v>488</v>
      </c>
      <c r="E2147" s="25">
        <v>25</v>
      </c>
      <c r="F2147" s="25">
        <v>0</v>
      </c>
      <c r="G2147" s="25">
        <v>513</v>
      </c>
      <c r="H2147" s="25">
        <v>2435.12</v>
      </c>
      <c r="I2147" s="25">
        <v>187.25</v>
      </c>
      <c r="J2147" s="25">
        <v>0</v>
      </c>
      <c r="K2147" s="25">
        <v>2622.37</v>
      </c>
    </row>
    <row r="2148" spans="1:11" ht="15" customHeight="1" x14ac:dyDescent="0.3">
      <c r="A2148" s="25">
        <v>2147</v>
      </c>
      <c r="B2148" s="25">
        <v>2611</v>
      </c>
      <c r="C2148" s="31">
        <v>42684.924224536997</v>
      </c>
      <c r="D2148" s="25">
        <v>504</v>
      </c>
      <c r="E2148" s="25">
        <v>35</v>
      </c>
      <c r="F2148" s="25">
        <v>0</v>
      </c>
      <c r="G2148" s="25">
        <v>539</v>
      </c>
      <c r="H2148" s="25">
        <v>2514.96</v>
      </c>
      <c r="I2148" s="25">
        <v>262.14999999999998</v>
      </c>
      <c r="J2148" s="25">
        <v>0</v>
      </c>
      <c r="K2148" s="25">
        <v>2777.11</v>
      </c>
    </row>
    <row r="2149" spans="1:11" ht="15" customHeight="1" x14ac:dyDescent="0.3">
      <c r="A2149" s="25">
        <v>2148</v>
      </c>
      <c r="B2149" s="25">
        <v>2611</v>
      </c>
      <c r="C2149" s="31">
        <v>42713.034340277802</v>
      </c>
      <c r="D2149" s="25">
        <v>514</v>
      </c>
      <c r="E2149" s="25">
        <v>7</v>
      </c>
      <c r="F2149" s="25">
        <v>0</v>
      </c>
      <c r="G2149" s="25">
        <v>521</v>
      </c>
      <c r="H2149" s="25">
        <v>2564.86</v>
      </c>
      <c r="I2149" s="25">
        <v>52.43</v>
      </c>
      <c r="J2149" s="25">
        <v>0</v>
      </c>
      <c r="K2149" s="25">
        <v>2617.29</v>
      </c>
    </row>
    <row r="2150" spans="1:11" ht="15" customHeight="1" x14ac:dyDescent="0.3">
      <c r="A2150" s="25">
        <v>2149</v>
      </c>
      <c r="B2150" s="25">
        <v>2621</v>
      </c>
      <c r="C2150" s="31">
        <v>42658.660150463002</v>
      </c>
      <c r="D2150" s="25">
        <v>164</v>
      </c>
      <c r="E2150" s="25">
        <v>9</v>
      </c>
      <c r="F2150" s="25">
        <v>0</v>
      </c>
      <c r="G2150" s="25">
        <v>173</v>
      </c>
      <c r="H2150" s="25">
        <v>818.36</v>
      </c>
      <c r="I2150" s="25">
        <v>67.41</v>
      </c>
      <c r="J2150" s="25">
        <v>0</v>
      </c>
      <c r="K2150" s="25">
        <v>885.77</v>
      </c>
    </row>
    <row r="2151" spans="1:11" ht="15" customHeight="1" x14ac:dyDescent="0.3">
      <c r="A2151" s="25">
        <v>2150</v>
      </c>
      <c r="B2151" s="25">
        <v>2621</v>
      </c>
      <c r="C2151" s="31">
        <v>42688.245185185202</v>
      </c>
      <c r="D2151" s="25">
        <v>141</v>
      </c>
      <c r="E2151" s="25">
        <v>5</v>
      </c>
      <c r="F2151" s="25">
        <v>0</v>
      </c>
      <c r="G2151" s="25">
        <v>146</v>
      </c>
      <c r="H2151" s="25">
        <v>703.59</v>
      </c>
      <c r="I2151" s="25">
        <v>37.450000000000003</v>
      </c>
      <c r="J2151" s="25">
        <v>0</v>
      </c>
      <c r="K2151" s="25">
        <v>741.04</v>
      </c>
    </row>
    <row r="2152" spans="1:11" ht="15" customHeight="1" x14ac:dyDescent="0.3">
      <c r="A2152" s="25">
        <v>2151</v>
      </c>
      <c r="B2152" s="25">
        <v>2621</v>
      </c>
      <c r="C2152" s="31">
        <v>42718.173240740703</v>
      </c>
      <c r="D2152" s="25">
        <v>179</v>
      </c>
      <c r="E2152" s="25">
        <v>5</v>
      </c>
      <c r="F2152" s="25">
        <v>10</v>
      </c>
      <c r="G2152" s="25">
        <v>194</v>
      </c>
      <c r="H2152" s="25">
        <v>893.21</v>
      </c>
      <c r="I2152" s="25">
        <v>37.450000000000003</v>
      </c>
      <c r="J2152" s="25">
        <v>81.2</v>
      </c>
      <c r="K2152" s="25">
        <v>1011.86</v>
      </c>
    </row>
    <row r="2153" spans="1:11" ht="15" customHeight="1" x14ac:dyDescent="0.3">
      <c r="A2153" s="25">
        <v>2152</v>
      </c>
      <c r="B2153" s="25">
        <v>2631</v>
      </c>
      <c r="C2153" s="31">
        <v>41631.298148148198</v>
      </c>
      <c r="D2153" s="25">
        <v>481</v>
      </c>
      <c r="E2153" s="25">
        <v>18</v>
      </c>
      <c r="F2153" s="25">
        <v>0</v>
      </c>
      <c r="G2153" s="25">
        <v>499</v>
      </c>
      <c r="H2153" s="25">
        <v>2400.19</v>
      </c>
      <c r="I2153" s="25">
        <v>134.82</v>
      </c>
      <c r="J2153" s="25">
        <v>0</v>
      </c>
      <c r="K2153" s="25">
        <v>2535.0100000000002</v>
      </c>
    </row>
    <row r="2154" spans="1:11" ht="15" customHeight="1" x14ac:dyDescent="0.3">
      <c r="A2154" s="25">
        <v>2153</v>
      </c>
      <c r="B2154" s="25">
        <v>2631</v>
      </c>
      <c r="C2154" s="31">
        <v>41660.9165856482</v>
      </c>
      <c r="D2154" s="25">
        <v>485</v>
      </c>
      <c r="E2154" s="25">
        <v>213</v>
      </c>
      <c r="F2154" s="25">
        <v>0</v>
      </c>
      <c r="G2154" s="25">
        <v>698</v>
      </c>
      <c r="H2154" s="25">
        <v>2420.15</v>
      </c>
      <c r="I2154" s="25">
        <v>1595.37</v>
      </c>
      <c r="J2154" s="25">
        <v>0</v>
      </c>
      <c r="K2154" s="25">
        <v>4015.52</v>
      </c>
    </row>
    <row r="2155" spans="1:11" ht="15" customHeight="1" x14ac:dyDescent="0.3">
      <c r="A2155" s="25">
        <v>2154</v>
      </c>
      <c r="B2155" s="25">
        <v>2631</v>
      </c>
      <c r="C2155" s="31">
        <v>41689.122777777797</v>
      </c>
      <c r="D2155" s="25">
        <v>492</v>
      </c>
      <c r="E2155" s="25">
        <v>25</v>
      </c>
      <c r="F2155" s="25">
        <v>441</v>
      </c>
      <c r="G2155" s="25">
        <v>958</v>
      </c>
      <c r="H2155" s="25">
        <v>2455.08</v>
      </c>
      <c r="I2155" s="25">
        <v>187.25</v>
      </c>
      <c r="J2155" s="25">
        <v>3580.92</v>
      </c>
      <c r="K2155" s="25">
        <v>6223.25</v>
      </c>
    </row>
    <row r="2156" spans="1:11" ht="15" customHeight="1" x14ac:dyDescent="0.3">
      <c r="A2156" s="25">
        <v>2155</v>
      </c>
      <c r="B2156" s="25">
        <v>2631</v>
      </c>
      <c r="C2156" s="31">
        <v>41718.384409722203</v>
      </c>
      <c r="D2156" s="25">
        <v>471</v>
      </c>
      <c r="E2156" s="25">
        <v>1</v>
      </c>
      <c r="F2156" s="25">
        <v>0</v>
      </c>
      <c r="G2156" s="25">
        <v>472</v>
      </c>
      <c r="H2156" s="25">
        <v>2350.29</v>
      </c>
      <c r="I2156" s="25">
        <v>7.49</v>
      </c>
      <c r="J2156" s="25">
        <v>0</v>
      </c>
      <c r="K2156" s="25">
        <v>2357.7800000000002</v>
      </c>
    </row>
    <row r="2157" spans="1:11" ht="15" customHeight="1" x14ac:dyDescent="0.3">
      <c r="A2157" s="25">
        <v>2156</v>
      </c>
      <c r="B2157" s="25">
        <v>2631</v>
      </c>
      <c r="C2157" s="31">
        <v>41747.304108796299</v>
      </c>
      <c r="D2157" s="25">
        <v>482</v>
      </c>
      <c r="E2157" s="25">
        <v>6</v>
      </c>
      <c r="F2157" s="25">
        <v>6</v>
      </c>
      <c r="G2157" s="25">
        <v>494</v>
      </c>
      <c r="H2157" s="25">
        <v>2405.1799999999998</v>
      </c>
      <c r="I2157" s="25">
        <v>44.94</v>
      </c>
      <c r="J2157" s="25">
        <v>48.72</v>
      </c>
      <c r="K2157" s="25">
        <v>2498.84</v>
      </c>
    </row>
    <row r="2158" spans="1:11" ht="15" customHeight="1" x14ac:dyDescent="0.3">
      <c r="A2158" s="25">
        <v>2157</v>
      </c>
      <c r="B2158" s="25">
        <v>2631</v>
      </c>
      <c r="C2158" s="31">
        <v>41806.3670486111</v>
      </c>
      <c r="D2158" s="25">
        <v>526</v>
      </c>
      <c r="E2158" s="25">
        <v>8</v>
      </c>
      <c r="F2158" s="25">
        <v>19</v>
      </c>
      <c r="G2158" s="25">
        <v>553</v>
      </c>
      <c r="H2158" s="25">
        <v>2624.74</v>
      </c>
      <c r="I2158" s="25">
        <v>59.92</v>
      </c>
      <c r="J2158" s="25">
        <v>154.28</v>
      </c>
      <c r="K2158" s="25">
        <v>2838.94</v>
      </c>
    </row>
    <row r="2159" spans="1:11" ht="15" customHeight="1" x14ac:dyDescent="0.3">
      <c r="A2159" s="25">
        <v>2158</v>
      </c>
      <c r="B2159" s="25">
        <v>2631</v>
      </c>
      <c r="C2159" s="31">
        <v>41835.185752314799</v>
      </c>
      <c r="D2159" s="25">
        <v>496</v>
      </c>
      <c r="E2159" s="25">
        <v>10</v>
      </c>
      <c r="F2159" s="25">
        <v>0</v>
      </c>
      <c r="G2159" s="25">
        <v>506</v>
      </c>
      <c r="H2159" s="25">
        <v>2475.04</v>
      </c>
      <c r="I2159" s="25">
        <v>74.900000000000006</v>
      </c>
      <c r="J2159" s="25">
        <v>0</v>
      </c>
      <c r="K2159" s="25">
        <v>2549.94</v>
      </c>
    </row>
    <row r="2160" spans="1:11" ht="15" customHeight="1" x14ac:dyDescent="0.3">
      <c r="A2160" s="25">
        <v>2159</v>
      </c>
      <c r="B2160" s="25">
        <v>2631</v>
      </c>
      <c r="C2160" s="31">
        <v>41865.520057870403</v>
      </c>
      <c r="D2160" s="25">
        <v>504</v>
      </c>
      <c r="E2160" s="25">
        <v>11</v>
      </c>
      <c r="F2160" s="25">
        <v>25</v>
      </c>
      <c r="G2160" s="25">
        <v>540</v>
      </c>
      <c r="H2160" s="25">
        <v>2514.96</v>
      </c>
      <c r="I2160" s="25">
        <v>82.39</v>
      </c>
      <c r="J2160" s="25">
        <v>203</v>
      </c>
      <c r="K2160" s="25">
        <v>2800.35</v>
      </c>
    </row>
    <row r="2161" spans="1:11" ht="15" customHeight="1" x14ac:dyDescent="0.3">
      <c r="A2161" s="25">
        <v>2160</v>
      </c>
      <c r="B2161" s="25">
        <v>2631</v>
      </c>
      <c r="C2161" s="31">
        <v>41895.446226851898</v>
      </c>
      <c r="D2161" s="25">
        <v>485</v>
      </c>
      <c r="E2161" s="25">
        <v>24</v>
      </c>
      <c r="F2161" s="25">
        <v>11</v>
      </c>
      <c r="G2161" s="25">
        <v>520</v>
      </c>
      <c r="H2161" s="25">
        <v>2420.15</v>
      </c>
      <c r="I2161" s="25">
        <v>179.76</v>
      </c>
      <c r="J2161" s="25">
        <v>89.32</v>
      </c>
      <c r="K2161" s="25">
        <v>2689.23</v>
      </c>
    </row>
    <row r="2162" spans="1:11" ht="15" customHeight="1" x14ac:dyDescent="0.3">
      <c r="A2162" s="25">
        <v>2161</v>
      </c>
      <c r="B2162" s="25">
        <v>2631</v>
      </c>
      <c r="C2162" s="31">
        <v>41925.093923611101</v>
      </c>
      <c r="D2162" s="25">
        <v>494</v>
      </c>
      <c r="E2162" s="25">
        <v>13</v>
      </c>
      <c r="F2162" s="25">
        <v>0</v>
      </c>
      <c r="G2162" s="25">
        <v>507</v>
      </c>
      <c r="H2162" s="25">
        <v>2465.06</v>
      </c>
      <c r="I2162" s="25">
        <v>97.37</v>
      </c>
      <c r="J2162" s="25">
        <v>0</v>
      </c>
      <c r="K2162" s="25">
        <v>2562.4299999999998</v>
      </c>
    </row>
    <row r="2163" spans="1:11" ht="15" customHeight="1" x14ac:dyDescent="0.3">
      <c r="A2163" s="25">
        <v>2162</v>
      </c>
      <c r="B2163" s="25">
        <v>2631</v>
      </c>
      <c r="C2163" s="31">
        <v>41955.971284722204</v>
      </c>
      <c r="D2163" s="25">
        <v>465</v>
      </c>
      <c r="E2163" s="25">
        <v>13</v>
      </c>
      <c r="F2163" s="25">
        <v>0</v>
      </c>
      <c r="G2163" s="25">
        <v>478</v>
      </c>
      <c r="H2163" s="25">
        <v>2320.35</v>
      </c>
      <c r="I2163" s="25">
        <v>97.37</v>
      </c>
      <c r="J2163" s="25">
        <v>0</v>
      </c>
      <c r="K2163" s="25">
        <v>2417.7199999999998</v>
      </c>
    </row>
    <row r="2164" spans="1:11" ht="15" customHeight="1" x14ac:dyDescent="0.3">
      <c r="A2164" s="25">
        <v>2163</v>
      </c>
      <c r="B2164" s="25">
        <v>2631</v>
      </c>
      <c r="C2164" s="31">
        <v>41984.665000000001</v>
      </c>
      <c r="D2164" s="25">
        <v>496</v>
      </c>
      <c r="E2164" s="25">
        <v>60</v>
      </c>
      <c r="F2164" s="25">
        <v>54</v>
      </c>
      <c r="G2164" s="25">
        <v>610</v>
      </c>
      <c r="H2164" s="25">
        <v>2475.04</v>
      </c>
      <c r="I2164" s="25">
        <v>449.4</v>
      </c>
      <c r="J2164" s="25">
        <v>438.48</v>
      </c>
      <c r="K2164" s="25">
        <v>3362.92</v>
      </c>
    </row>
    <row r="2165" spans="1:11" ht="15" customHeight="1" x14ac:dyDescent="0.3">
      <c r="A2165" s="25">
        <v>2164</v>
      </c>
      <c r="B2165" s="25">
        <v>2631</v>
      </c>
      <c r="C2165" s="31">
        <v>42014.757395833301</v>
      </c>
      <c r="D2165" s="25">
        <v>505</v>
      </c>
      <c r="E2165" s="25">
        <v>62</v>
      </c>
      <c r="F2165" s="25">
        <v>53</v>
      </c>
      <c r="G2165" s="25">
        <v>620</v>
      </c>
      <c r="H2165" s="25">
        <v>2519.9499999999998</v>
      </c>
      <c r="I2165" s="25">
        <v>464.38</v>
      </c>
      <c r="J2165" s="25">
        <v>430.36</v>
      </c>
      <c r="K2165" s="25">
        <v>3414.69</v>
      </c>
    </row>
    <row r="2166" spans="1:11" ht="15" customHeight="1" x14ac:dyDescent="0.3">
      <c r="A2166" s="25">
        <v>2165</v>
      </c>
      <c r="B2166" s="25">
        <v>2631</v>
      </c>
      <c r="C2166" s="31">
        <v>42043.284120370401</v>
      </c>
      <c r="D2166" s="25">
        <v>498</v>
      </c>
      <c r="E2166" s="25">
        <v>3</v>
      </c>
      <c r="F2166" s="25">
        <v>8</v>
      </c>
      <c r="G2166" s="25">
        <v>509</v>
      </c>
      <c r="H2166" s="25">
        <v>2485.02</v>
      </c>
      <c r="I2166" s="25">
        <v>22.47</v>
      </c>
      <c r="J2166" s="25">
        <v>64.959999999999994</v>
      </c>
      <c r="K2166" s="25">
        <v>2572.4499999999998</v>
      </c>
    </row>
    <row r="2167" spans="1:11" ht="15" customHeight="1" x14ac:dyDescent="0.3">
      <c r="A2167" s="25">
        <v>2166</v>
      </c>
      <c r="B2167" s="25">
        <v>2631</v>
      </c>
      <c r="C2167" s="31">
        <v>42072.427291666703</v>
      </c>
      <c r="D2167" s="25">
        <v>507</v>
      </c>
      <c r="E2167" s="25">
        <v>10</v>
      </c>
      <c r="F2167" s="25">
        <v>66</v>
      </c>
      <c r="G2167" s="25">
        <v>583</v>
      </c>
      <c r="H2167" s="25">
        <v>2529.9299999999998</v>
      </c>
      <c r="I2167" s="25">
        <v>74.900000000000006</v>
      </c>
      <c r="J2167" s="25">
        <v>535.91999999999996</v>
      </c>
      <c r="K2167" s="25">
        <v>3140.75</v>
      </c>
    </row>
    <row r="2168" spans="1:11" ht="15" customHeight="1" x14ac:dyDescent="0.3">
      <c r="A2168" s="25">
        <v>2167</v>
      </c>
      <c r="B2168" s="25">
        <v>2631</v>
      </c>
      <c r="C2168" s="31">
        <v>42102.888541666704</v>
      </c>
      <c r="D2168" s="25">
        <v>498</v>
      </c>
      <c r="E2168" s="25">
        <v>36</v>
      </c>
      <c r="F2168" s="25">
        <v>1</v>
      </c>
      <c r="G2168" s="25">
        <v>535</v>
      </c>
      <c r="H2168" s="25">
        <v>2485.02</v>
      </c>
      <c r="I2168" s="25">
        <v>269.64</v>
      </c>
      <c r="J2168" s="25">
        <v>8.1199999999999992</v>
      </c>
      <c r="K2168" s="25">
        <v>2762.78</v>
      </c>
    </row>
    <row r="2169" spans="1:11" ht="15" customHeight="1" x14ac:dyDescent="0.3">
      <c r="A2169" s="25">
        <v>2168</v>
      </c>
      <c r="B2169" s="25">
        <v>2631</v>
      </c>
      <c r="C2169" s="31">
        <v>42132.612175925897</v>
      </c>
      <c r="D2169" s="25">
        <v>435</v>
      </c>
      <c r="E2169" s="25">
        <v>18</v>
      </c>
      <c r="F2169" s="25">
        <v>10</v>
      </c>
      <c r="G2169" s="25">
        <v>463</v>
      </c>
      <c r="H2169" s="25">
        <v>2170.65</v>
      </c>
      <c r="I2169" s="25">
        <v>134.82</v>
      </c>
      <c r="J2169" s="25">
        <v>81.2</v>
      </c>
      <c r="K2169" s="25">
        <v>2386.67</v>
      </c>
    </row>
    <row r="2170" spans="1:11" ht="15" customHeight="1" x14ac:dyDescent="0.3">
      <c r="A2170" s="25">
        <v>2169</v>
      </c>
      <c r="B2170" s="25">
        <v>2631</v>
      </c>
      <c r="C2170" s="31">
        <v>42162.041678240697</v>
      </c>
      <c r="D2170" s="25">
        <v>463</v>
      </c>
      <c r="E2170" s="25">
        <v>0</v>
      </c>
      <c r="F2170" s="25">
        <v>174</v>
      </c>
      <c r="G2170" s="25">
        <v>637</v>
      </c>
      <c r="H2170" s="25">
        <v>2310.37</v>
      </c>
      <c r="I2170" s="25">
        <v>0</v>
      </c>
      <c r="J2170" s="25">
        <v>1412.88</v>
      </c>
      <c r="K2170" s="25">
        <v>3723.25</v>
      </c>
    </row>
    <row r="2171" spans="1:11" ht="15" customHeight="1" x14ac:dyDescent="0.3">
      <c r="A2171" s="25">
        <v>2170</v>
      </c>
      <c r="B2171" s="25">
        <v>2631</v>
      </c>
      <c r="C2171" s="31">
        <v>42192.147048611099</v>
      </c>
      <c r="D2171" s="25">
        <v>519</v>
      </c>
      <c r="E2171" s="25">
        <v>2</v>
      </c>
      <c r="F2171" s="25">
        <v>24</v>
      </c>
      <c r="G2171" s="25">
        <v>545</v>
      </c>
      <c r="H2171" s="25">
        <v>2589.81</v>
      </c>
      <c r="I2171" s="25">
        <v>14.98</v>
      </c>
      <c r="J2171" s="25">
        <v>194.88</v>
      </c>
      <c r="K2171" s="25">
        <v>2799.67</v>
      </c>
    </row>
    <row r="2172" spans="1:11" ht="15" customHeight="1" x14ac:dyDescent="0.3">
      <c r="A2172" s="25">
        <v>2171</v>
      </c>
      <c r="B2172" s="25">
        <v>2631</v>
      </c>
      <c r="C2172" s="31">
        <v>42222.564317129603</v>
      </c>
      <c r="D2172" s="25">
        <v>515</v>
      </c>
      <c r="E2172" s="25">
        <v>28</v>
      </c>
      <c r="F2172" s="25">
        <v>12</v>
      </c>
      <c r="G2172" s="25">
        <v>555</v>
      </c>
      <c r="H2172" s="25">
        <v>2569.85</v>
      </c>
      <c r="I2172" s="25">
        <v>209.72</v>
      </c>
      <c r="J2172" s="25">
        <v>97.44</v>
      </c>
      <c r="K2172" s="25">
        <v>2877.01</v>
      </c>
    </row>
    <row r="2173" spans="1:11" ht="15" customHeight="1" x14ac:dyDescent="0.3">
      <c r="A2173" s="25">
        <v>2172</v>
      </c>
      <c r="B2173" s="25">
        <v>2631</v>
      </c>
      <c r="C2173" s="31">
        <v>42251.7579513889</v>
      </c>
      <c r="D2173" s="25">
        <v>499</v>
      </c>
      <c r="E2173" s="25">
        <v>8</v>
      </c>
      <c r="F2173" s="25">
        <v>0</v>
      </c>
      <c r="G2173" s="25">
        <v>507</v>
      </c>
      <c r="H2173" s="25">
        <v>2490.0100000000002</v>
      </c>
      <c r="I2173" s="25">
        <v>59.92</v>
      </c>
      <c r="J2173" s="25">
        <v>0</v>
      </c>
      <c r="K2173" s="25">
        <v>2549.9299999999998</v>
      </c>
    </row>
    <row r="2174" spans="1:11" ht="15" customHeight="1" x14ac:dyDescent="0.3">
      <c r="A2174" s="25">
        <v>2173</v>
      </c>
      <c r="B2174" s="25">
        <v>2631</v>
      </c>
      <c r="C2174" s="31">
        <v>42281.932534722197</v>
      </c>
      <c r="D2174" s="25">
        <v>508</v>
      </c>
      <c r="E2174" s="25">
        <v>24</v>
      </c>
      <c r="F2174" s="25">
        <v>23</v>
      </c>
      <c r="G2174" s="25">
        <v>555</v>
      </c>
      <c r="H2174" s="25">
        <v>2534.92</v>
      </c>
      <c r="I2174" s="25">
        <v>179.76</v>
      </c>
      <c r="J2174" s="25">
        <v>186.76</v>
      </c>
      <c r="K2174" s="25">
        <v>2901.44</v>
      </c>
    </row>
    <row r="2175" spans="1:11" ht="15" customHeight="1" x14ac:dyDescent="0.3">
      <c r="A2175" s="25">
        <v>2174</v>
      </c>
      <c r="B2175" s="25">
        <v>2631</v>
      </c>
      <c r="C2175" s="31">
        <v>42310.151701388902</v>
      </c>
      <c r="D2175" s="25">
        <v>500</v>
      </c>
      <c r="E2175" s="25">
        <v>27</v>
      </c>
      <c r="F2175" s="25">
        <v>8</v>
      </c>
      <c r="G2175" s="25">
        <v>535</v>
      </c>
      <c r="H2175" s="25">
        <v>2495</v>
      </c>
      <c r="I2175" s="25">
        <v>202.23</v>
      </c>
      <c r="J2175" s="25">
        <v>64.959999999999994</v>
      </c>
      <c r="K2175" s="25">
        <v>2762.19</v>
      </c>
    </row>
    <row r="2176" spans="1:11" ht="15" customHeight="1" x14ac:dyDescent="0.3">
      <c r="A2176" s="25">
        <v>2175</v>
      </c>
      <c r="B2176" s="25">
        <v>2631</v>
      </c>
      <c r="C2176" s="31">
        <v>42339.709583333301</v>
      </c>
      <c r="D2176" s="25">
        <v>499</v>
      </c>
      <c r="E2176" s="25">
        <v>27</v>
      </c>
      <c r="F2176" s="25">
        <v>5</v>
      </c>
      <c r="G2176" s="25">
        <v>531</v>
      </c>
      <c r="H2176" s="25">
        <v>2490.0100000000002</v>
      </c>
      <c r="I2176" s="25">
        <v>202.23</v>
      </c>
      <c r="J2176" s="25">
        <v>40.6</v>
      </c>
      <c r="K2176" s="25">
        <v>2732.84</v>
      </c>
    </row>
    <row r="2177" spans="1:11" ht="15" customHeight="1" x14ac:dyDescent="0.3">
      <c r="A2177" s="25">
        <v>2176</v>
      </c>
      <c r="B2177" s="25">
        <v>2631</v>
      </c>
      <c r="C2177" s="31">
        <v>42369.9691550926</v>
      </c>
      <c r="D2177" s="25">
        <v>610</v>
      </c>
      <c r="E2177" s="25">
        <v>0</v>
      </c>
      <c r="F2177" s="25">
        <v>25</v>
      </c>
      <c r="G2177" s="25">
        <v>635</v>
      </c>
      <c r="H2177" s="25">
        <v>3043.9</v>
      </c>
      <c r="I2177" s="25">
        <v>0</v>
      </c>
      <c r="J2177" s="25">
        <v>203</v>
      </c>
      <c r="K2177" s="25">
        <v>3246.9</v>
      </c>
    </row>
    <row r="2178" spans="1:11" ht="15" customHeight="1" x14ac:dyDescent="0.3">
      <c r="A2178" s="25">
        <v>2177</v>
      </c>
      <c r="B2178" s="25">
        <v>2631</v>
      </c>
      <c r="C2178" s="31">
        <v>42398.515787037002</v>
      </c>
      <c r="D2178" s="25">
        <v>499</v>
      </c>
      <c r="E2178" s="25">
        <v>6</v>
      </c>
      <c r="F2178" s="25">
        <v>0</v>
      </c>
      <c r="G2178" s="25">
        <v>505</v>
      </c>
      <c r="H2178" s="25">
        <v>2490.0100000000002</v>
      </c>
      <c r="I2178" s="25">
        <v>44.94</v>
      </c>
      <c r="J2178" s="25">
        <v>0</v>
      </c>
      <c r="K2178" s="25">
        <v>2534.9499999999998</v>
      </c>
    </row>
    <row r="2179" spans="1:11" ht="15" customHeight="1" x14ac:dyDescent="0.3">
      <c r="A2179" s="25">
        <v>2178</v>
      </c>
      <c r="B2179" s="25">
        <v>2631</v>
      </c>
      <c r="C2179" s="31">
        <v>42428.098958333299</v>
      </c>
      <c r="D2179" s="25">
        <v>523</v>
      </c>
      <c r="E2179" s="25">
        <v>27</v>
      </c>
      <c r="F2179" s="25">
        <v>9</v>
      </c>
      <c r="G2179" s="25">
        <v>559</v>
      </c>
      <c r="H2179" s="25">
        <v>2609.77</v>
      </c>
      <c r="I2179" s="25">
        <v>202.23</v>
      </c>
      <c r="J2179" s="25">
        <v>73.08</v>
      </c>
      <c r="K2179" s="25">
        <v>2885.08</v>
      </c>
    </row>
    <row r="2180" spans="1:11" ht="15" customHeight="1" x14ac:dyDescent="0.3">
      <c r="A2180" s="25">
        <v>2179</v>
      </c>
      <c r="B2180" s="25">
        <v>2631</v>
      </c>
      <c r="C2180" s="31">
        <v>42458.778414351902</v>
      </c>
      <c r="D2180" s="25">
        <v>510</v>
      </c>
      <c r="E2180" s="25">
        <v>106</v>
      </c>
      <c r="F2180" s="25">
        <v>35</v>
      </c>
      <c r="G2180" s="25">
        <v>651</v>
      </c>
      <c r="H2180" s="25">
        <v>2544.9</v>
      </c>
      <c r="I2180" s="25">
        <v>793.94</v>
      </c>
      <c r="J2180" s="25">
        <v>284.2</v>
      </c>
      <c r="K2180" s="25">
        <v>3623.04</v>
      </c>
    </row>
    <row r="2181" spans="1:11" ht="15" customHeight="1" x14ac:dyDescent="0.3">
      <c r="A2181" s="25">
        <v>2180</v>
      </c>
      <c r="B2181" s="25">
        <v>2631</v>
      </c>
      <c r="C2181" s="31">
        <v>42487.559155092596</v>
      </c>
      <c r="D2181" s="25">
        <v>502</v>
      </c>
      <c r="E2181" s="25">
        <v>3</v>
      </c>
      <c r="F2181" s="25">
        <v>39</v>
      </c>
      <c r="G2181" s="25">
        <v>544</v>
      </c>
      <c r="H2181" s="25">
        <v>2504.98</v>
      </c>
      <c r="I2181" s="25">
        <v>22.47</v>
      </c>
      <c r="J2181" s="25">
        <v>316.68</v>
      </c>
      <c r="K2181" s="25">
        <v>2844.13</v>
      </c>
    </row>
    <row r="2182" spans="1:11" ht="15" customHeight="1" x14ac:dyDescent="0.3">
      <c r="A2182" s="25">
        <v>2181</v>
      </c>
      <c r="B2182" s="25">
        <v>2631</v>
      </c>
      <c r="C2182" s="31">
        <v>42517.092465277798</v>
      </c>
      <c r="D2182" s="25">
        <v>494</v>
      </c>
      <c r="E2182" s="25">
        <v>65</v>
      </c>
      <c r="F2182" s="25">
        <v>0</v>
      </c>
      <c r="G2182" s="25">
        <v>559</v>
      </c>
      <c r="H2182" s="25">
        <v>2465.06</v>
      </c>
      <c r="I2182" s="25">
        <v>486.85</v>
      </c>
      <c r="J2182" s="25">
        <v>0</v>
      </c>
      <c r="K2182" s="25">
        <v>2951.91</v>
      </c>
    </row>
    <row r="2183" spans="1:11" ht="15" customHeight="1" x14ac:dyDescent="0.3">
      <c r="A2183" s="25">
        <v>2182</v>
      </c>
      <c r="B2183" s="25">
        <v>2631</v>
      </c>
      <c r="C2183" s="31">
        <v>42547.5553587963</v>
      </c>
      <c r="D2183" s="25">
        <v>505</v>
      </c>
      <c r="E2183" s="25">
        <v>41</v>
      </c>
      <c r="F2183" s="25">
        <v>42</v>
      </c>
      <c r="G2183" s="25">
        <v>588</v>
      </c>
      <c r="H2183" s="25">
        <v>2519.9499999999998</v>
      </c>
      <c r="I2183" s="25">
        <v>307.08999999999997</v>
      </c>
      <c r="J2183" s="25">
        <v>341.04</v>
      </c>
      <c r="K2183" s="25">
        <v>3168.08</v>
      </c>
    </row>
    <row r="2184" spans="1:11" ht="15" customHeight="1" x14ac:dyDescent="0.3">
      <c r="A2184" s="25">
        <v>2183</v>
      </c>
      <c r="B2184" s="25">
        <v>2631</v>
      </c>
      <c r="C2184" s="31">
        <v>42576.600312499999</v>
      </c>
      <c r="D2184" s="25">
        <v>499</v>
      </c>
      <c r="E2184" s="25">
        <v>25</v>
      </c>
      <c r="F2184" s="25">
        <v>1</v>
      </c>
      <c r="G2184" s="25">
        <v>525</v>
      </c>
      <c r="H2184" s="25">
        <v>2490.0100000000002</v>
      </c>
      <c r="I2184" s="25">
        <v>187.25</v>
      </c>
      <c r="J2184" s="25">
        <v>8.1199999999999992</v>
      </c>
      <c r="K2184" s="25">
        <v>2685.38</v>
      </c>
    </row>
    <row r="2185" spans="1:11" ht="15" customHeight="1" x14ac:dyDescent="0.3">
      <c r="A2185" s="25">
        <v>2184</v>
      </c>
      <c r="B2185" s="25">
        <v>2631</v>
      </c>
      <c r="C2185" s="31">
        <v>42605.310034722199</v>
      </c>
      <c r="D2185" s="25">
        <v>531</v>
      </c>
      <c r="E2185" s="25">
        <v>47</v>
      </c>
      <c r="F2185" s="25">
        <v>117</v>
      </c>
      <c r="G2185" s="25">
        <v>695</v>
      </c>
      <c r="H2185" s="25">
        <v>2649.69</v>
      </c>
      <c r="I2185" s="25">
        <v>352.03</v>
      </c>
      <c r="J2185" s="25">
        <v>950.04</v>
      </c>
      <c r="K2185" s="25">
        <v>3951.76</v>
      </c>
    </row>
    <row r="2186" spans="1:11" ht="15" customHeight="1" x14ac:dyDescent="0.3">
      <c r="A2186" s="25">
        <v>2185</v>
      </c>
      <c r="B2186" s="25">
        <v>2631</v>
      </c>
      <c r="C2186" s="31">
        <v>42634.439270833303</v>
      </c>
      <c r="D2186" s="25">
        <v>556</v>
      </c>
      <c r="E2186" s="25">
        <v>20</v>
      </c>
      <c r="F2186" s="25">
        <v>8</v>
      </c>
      <c r="G2186" s="25">
        <v>584</v>
      </c>
      <c r="H2186" s="25">
        <v>2774.44</v>
      </c>
      <c r="I2186" s="25">
        <v>149.80000000000001</v>
      </c>
      <c r="J2186" s="25">
        <v>64.959999999999994</v>
      </c>
      <c r="K2186" s="25">
        <v>2989.2</v>
      </c>
    </row>
    <row r="2187" spans="1:11" ht="15" customHeight="1" x14ac:dyDescent="0.3">
      <c r="A2187" s="25">
        <v>2186</v>
      </c>
      <c r="B2187" s="25">
        <v>2631</v>
      </c>
      <c r="C2187" s="31">
        <v>42663.885810185202</v>
      </c>
      <c r="D2187" s="25">
        <v>505</v>
      </c>
      <c r="E2187" s="25">
        <v>24</v>
      </c>
      <c r="F2187" s="25">
        <v>0</v>
      </c>
      <c r="G2187" s="25">
        <v>529</v>
      </c>
      <c r="H2187" s="25">
        <v>2519.9499999999998</v>
      </c>
      <c r="I2187" s="25">
        <v>179.76</v>
      </c>
      <c r="J2187" s="25">
        <v>0</v>
      </c>
      <c r="K2187" s="25">
        <v>2699.71</v>
      </c>
    </row>
    <row r="2188" spans="1:11" ht="15" customHeight="1" x14ac:dyDescent="0.3">
      <c r="A2188" s="25">
        <v>2187</v>
      </c>
      <c r="B2188" s="25">
        <v>2631</v>
      </c>
      <c r="C2188" s="31">
        <v>42692.606805555602</v>
      </c>
      <c r="D2188" s="25">
        <v>508</v>
      </c>
      <c r="E2188" s="25">
        <v>8</v>
      </c>
      <c r="F2188" s="25">
        <v>6</v>
      </c>
      <c r="G2188" s="25">
        <v>522</v>
      </c>
      <c r="H2188" s="25">
        <v>2534.92</v>
      </c>
      <c r="I2188" s="25">
        <v>59.92</v>
      </c>
      <c r="J2188" s="25">
        <v>48.72</v>
      </c>
      <c r="K2188" s="25">
        <v>2643.56</v>
      </c>
    </row>
    <row r="2189" spans="1:11" ht="15" customHeight="1" x14ac:dyDescent="0.3">
      <c r="A2189" s="25">
        <v>2188</v>
      </c>
      <c r="B2189" s="25">
        <v>2631</v>
      </c>
      <c r="C2189" s="31">
        <v>42721.543634259302</v>
      </c>
      <c r="D2189" s="25">
        <v>610</v>
      </c>
      <c r="E2189" s="25">
        <v>6</v>
      </c>
      <c r="F2189" s="25">
        <v>0</v>
      </c>
      <c r="G2189" s="25">
        <v>616</v>
      </c>
      <c r="H2189" s="25">
        <v>3043.9</v>
      </c>
      <c r="I2189" s="25">
        <v>44.94</v>
      </c>
      <c r="J2189" s="25">
        <v>0</v>
      </c>
      <c r="K2189" s="25">
        <v>3088.84</v>
      </c>
    </row>
    <row r="2190" spans="1:11" ht="15" customHeight="1" x14ac:dyDescent="0.3">
      <c r="A2190" s="25">
        <v>2189</v>
      </c>
      <c r="B2190" s="25">
        <v>2641</v>
      </c>
      <c r="C2190" s="31">
        <v>42456.809780092597</v>
      </c>
      <c r="D2190" s="25">
        <v>503</v>
      </c>
      <c r="E2190" s="25">
        <v>8</v>
      </c>
      <c r="F2190" s="25">
        <v>10</v>
      </c>
      <c r="G2190" s="25">
        <v>521</v>
      </c>
      <c r="H2190" s="25">
        <v>2509.9699999999998</v>
      </c>
      <c r="I2190" s="25">
        <v>59.92</v>
      </c>
      <c r="J2190" s="25">
        <v>81.2</v>
      </c>
      <c r="K2190" s="25">
        <v>2651.09</v>
      </c>
    </row>
    <row r="2191" spans="1:11" ht="15" customHeight="1" x14ac:dyDescent="0.3">
      <c r="A2191" s="25">
        <v>2190</v>
      </c>
      <c r="B2191" s="25">
        <v>2641</v>
      </c>
      <c r="C2191" s="31">
        <v>42485.750972222202</v>
      </c>
      <c r="D2191" s="25">
        <v>490</v>
      </c>
      <c r="E2191" s="25">
        <v>10</v>
      </c>
      <c r="F2191" s="25">
        <v>17</v>
      </c>
      <c r="G2191" s="25">
        <v>517</v>
      </c>
      <c r="H2191" s="25">
        <v>2445.1</v>
      </c>
      <c r="I2191" s="25">
        <v>74.900000000000006</v>
      </c>
      <c r="J2191" s="25">
        <v>138.04</v>
      </c>
      <c r="K2191" s="25">
        <v>2658.04</v>
      </c>
    </row>
    <row r="2192" spans="1:11" ht="15" customHeight="1" x14ac:dyDescent="0.3">
      <c r="A2192" s="25">
        <v>2191</v>
      </c>
      <c r="B2192" s="25">
        <v>2641</v>
      </c>
      <c r="C2192" s="31">
        <v>42514.7054166667</v>
      </c>
      <c r="D2192" s="25">
        <v>506</v>
      </c>
      <c r="E2192" s="25">
        <v>8</v>
      </c>
      <c r="F2192" s="25">
        <v>6</v>
      </c>
      <c r="G2192" s="25">
        <v>520</v>
      </c>
      <c r="H2192" s="25">
        <v>2524.94</v>
      </c>
      <c r="I2192" s="25">
        <v>59.92</v>
      </c>
      <c r="J2192" s="25">
        <v>48.72</v>
      </c>
      <c r="K2192" s="25">
        <v>2633.58</v>
      </c>
    </row>
    <row r="2193" spans="1:11" ht="15" customHeight="1" x14ac:dyDescent="0.3">
      <c r="A2193" s="25">
        <v>2192</v>
      </c>
      <c r="B2193" s="25">
        <v>2641</v>
      </c>
      <c r="C2193" s="31">
        <v>42544.3288425926</v>
      </c>
      <c r="D2193" s="25">
        <v>485</v>
      </c>
      <c r="E2193" s="25">
        <v>0</v>
      </c>
      <c r="F2193" s="25">
        <v>0</v>
      </c>
      <c r="G2193" s="25">
        <v>485</v>
      </c>
      <c r="H2193" s="25">
        <v>2420.15</v>
      </c>
      <c r="I2193" s="25">
        <v>0</v>
      </c>
      <c r="J2193" s="25">
        <v>0</v>
      </c>
      <c r="K2193" s="25">
        <v>2420.15</v>
      </c>
    </row>
    <row r="2194" spans="1:11" ht="15" customHeight="1" x14ac:dyDescent="0.3">
      <c r="A2194" s="25">
        <v>2193</v>
      </c>
      <c r="B2194" s="25">
        <v>2641</v>
      </c>
      <c r="C2194" s="31">
        <v>42573.184999999998</v>
      </c>
      <c r="D2194" s="25">
        <v>484</v>
      </c>
      <c r="E2194" s="25">
        <v>0</v>
      </c>
      <c r="F2194" s="25">
        <v>41</v>
      </c>
      <c r="G2194" s="25">
        <v>525</v>
      </c>
      <c r="H2194" s="25">
        <v>2415.16</v>
      </c>
      <c r="I2194" s="25">
        <v>0</v>
      </c>
      <c r="J2194" s="25">
        <v>332.92</v>
      </c>
      <c r="K2194" s="25">
        <v>2748.08</v>
      </c>
    </row>
    <row r="2195" spans="1:11" ht="15" customHeight="1" x14ac:dyDescent="0.3">
      <c r="A2195" s="25">
        <v>2194</v>
      </c>
      <c r="B2195" s="25">
        <v>2641</v>
      </c>
      <c r="C2195" s="31">
        <v>42602.133391203701</v>
      </c>
      <c r="D2195" s="25">
        <v>474</v>
      </c>
      <c r="E2195" s="25">
        <v>9</v>
      </c>
      <c r="F2195" s="25">
        <v>16</v>
      </c>
      <c r="G2195" s="25">
        <v>499</v>
      </c>
      <c r="H2195" s="25">
        <v>2365.2600000000002</v>
      </c>
      <c r="I2195" s="25">
        <v>67.41</v>
      </c>
      <c r="J2195" s="25">
        <v>129.91999999999999</v>
      </c>
      <c r="K2195" s="25">
        <v>2562.59</v>
      </c>
    </row>
    <row r="2196" spans="1:11" ht="15" customHeight="1" x14ac:dyDescent="0.3">
      <c r="A2196" s="25">
        <v>2195</v>
      </c>
      <c r="B2196" s="25">
        <v>2641</v>
      </c>
      <c r="C2196" s="31">
        <v>42632.404733796298</v>
      </c>
      <c r="D2196" s="25">
        <v>537</v>
      </c>
      <c r="E2196" s="25">
        <v>0</v>
      </c>
      <c r="F2196" s="25">
        <v>10</v>
      </c>
      <c r="G2196" s="25">
        <v>547</v>
      </c>
      <c r="H2196" s="25">
        <v>2679.63</v>
      </c>
      <c r="I2196" s="25">
        <v>0</v>
      </c>
      <c r="J2196" s="25">
        <v>81.2</v>
      </c>
      <c r="K2196" s="25">
        <v>2760.83</v>
      </c>
    </row>
    <row r="2197" spans="1:11" ht="15" customHeight="1" x14ac:dyDescent="0.3">
      <c r="A2197" s="25">
        <v>2196</v>
      </c>
      <c r="B2197" s="25">
        <v>2641</v>
      </c>
      <c r="C2197" s="31">
        <v>42662.2042939815</v>
      </c>
      <c r="D2197" s="25">
        <v>509</v>
      </c>
      <c r="E2197" s="25">
        <v>20</v>
      </c>
      <c r="F2197" s="25">
        <v>68</v>
      </c>
      <c r="G2197" s="25">
        <v>597</v>
      </c>
      <c r="H2197" s="25">
        <v>2539.91</v>
      </c>
      <c r="I2197" s="25">
        <v>149.80000000000001</v>
      </c>
      <c r="J2197" s="25">
        <v>552.16</v>
      </c>
      <c r="K2197" s="25">
        <v>3241.87</v>
      </c>
    </row>
    <row r="2198" spans="1:11" ht="15" customHeight="1" x14ac:dyDescent="0.3">
      <c r="A2198" s="25">
        <v>2197</v>
      </c>
      <c r="B2198" s="25">
        <v>2641</v>
      </c>
      <c r="C2198" s="31">
        <v>42691.068275463003</v>
      </c>
      <c r="D2198" s="25">
        <v>508</v>
      </c>
      <c r="E2198" s="25">
        <v>15</v>
      </c>
      <c r="F2198" s="25">
        <v>0</v>
      </c>
      <c r="G2198" s="25">
        <v>523</v>
      </c>
      <c r="H2198" s="25">
        <v>2534.92</v>
      </c>
      <c r="I2198" s="25">
        <v>112.35</v>
      </c>
      <c r="J2198" s="25">
        <v>0</v>
      </c>
      <c r="K2198" s="25">
        <v>2647.27</v>
      </c>
    </row>
    <row r="2199" spans="1:11" ht="15" customHeight="1" x14ac:dyDescent="0.3">
      <c r="A2199" s="25">
        <v>2198</v>
      </c>
      <c r="B2199" s="25">
        <v>2641</v>
      </c>
      <c r="C2199" s="31">
        <v>42720.562754629602</v>
      </c>
      <c r="D2199" s="25">
        <v>498</v>
      </c>
      <c r="E2199" s="25">
        <v>14</v>
      </c>
      <c r="F2199" s="25">
        <v>0</v>
      </c>
      <c r="G2199" s="25">
        <v>512</v>
      </c>
      <c r="H2199" s="25">
        <v>2485.02</v>
      </c>
      <c r="I2199" s="25">
        <v>104.86</v>
      </c>
      <c r="J2199" s="25">
        <v>0</v>
      </c>
      <c r="K2199" s="25">
        <v>2589.88</v>
      </c>
    </row>
    <row r="2200" spans="1:11" ht="15" customHeight="1" x14ac:dyDescent="0.3">
      <c r="A2200" s="25">
        <v>2199</v>
      </c>
      <c r="B2200" s="25">
        <v>2651</v>
      </c>
      <c r="C2200" s="31">
        <v>42481.518263888902</v>
      </c>
      <c r="D2200" s="25">
        <v>127</v>
      </c>
      <c r="E2200" s="25">
        <v>19</v>
      </c>
      <c r="F2200" s="25">
        <v>25</v>
      </c>
      <c r="G2200" s="25">
        <v>171</v>
      </c>
      <c r="H2200" s="25">
        <v>633.73</v>
      </c>
      <c r="I2200" s="25">
        <v>142.31</v>
      </c>
      <c r="J2200" s="25">
        <v>203</v>
      </c>
      <c r="K2200" s="25">
        <v>979.04</v>
      </c>
    </row>
    <row r="2201" spans="1:11" ht="15" customHeight="1" x14ac:dyDescent="0.3">
      <c r="A2201" s="25">
        <v>2200</v>
      </c>
      <c r="B2201" s="25">
        <v>2651</v>
      </c>
      <c r="C2201" s="31">
        <v>42511.507037037001</v>
      </c>
      <c r="D2201" s="25">
        <v>101</v>
      </c>
      <c r="E2201" s="25">
        <v>53</v>
      </c>
      <c r="F2201" s="25">
        <v>0</v>
      </c>
      <c r="G2201" s="25">
        <v>154</v>
      </c>
      <c r="H2201" s="25">
        <v>503.99</v>
      </c>
      <c r="I2201" s="25">
        <v>396.97</v>
      </c>
      <c r="J2201" s="25">
        <v>0</v>
      </c>
      <c r="K2201" s="25">
        <v>900.96</v>
      </c>
    </row>
    <row r="2202" spans="1:11" ht="15" customHeight="1" x14ac:dyDescent="0.3">
      <c r="A2202" s="25">
        <v>2201</v>
      </c>
      <c r="B2202" s="25">
        <v>2651</v>
      </c>
      <c r="C2202" s="31">
        <v>42540.589976851901</v>
      </c>
      <c r="D2202" s="25">
        <v>102</v>
      </c>
      <c r="E2202" s="25">
        <v>23</v>
      </c>
      <c r="F2202" s="25">
        <v>23</v>
      </c>
      <c r="G2202" s="25">
        <v>148</v>
      </c>
      <c r="H2202" s="25">
        <v>508.98</v>
      </c>
      <c r="I2202" s="25">
        <v>172.27</v>
      </c>
      <c r="J2202" s="25">
        <v>186.76</v>
      </c>
      <c r="K2202" s="25">
        <v>868.01</v>
      </c>
    </row>
    <row r="2203" spans="1:11" ht="15" customHeight="1" x14ac:dyDescent="0.3">
      <c r="A2203" s="25">
        <v>2202</v>
      </c>
      <c r="B2203" s="25">
        <v>2651</v>
      </c>
      <c r="C2203" s="31">
        <v>42570.805289351898</v>
      </c>
      <c r="D2203" s="25">
        <v>104</v>
      </c>
      <c r="E2203" s="25">
        <v>36</v>
      </c>
      <c r="F2203" s="25">
        <v>29</v>
      </c>
      <c r="G2203" s="25">
        <v>169</v>
      </c>
      <c r="H2203" s="25">
        <v>518.96</v>
      </c>
      <c r="I2203" s="25">
        <v>269.64</v>
      </c>
      <c r="J2203" s="25">
        <v>235.48</v>
      </c>
      <c r="K2203" s="25">
        <v>1024.08</v>
      </c>
    </row>
    <row r="2204" spans="1:11" ht="15" customHeight="1" x14ac:dyDescent="0.3">
      <c r="A2204" s="25">
        <v>2203</v>
      </c>
      <c r="B2204" s="25">
        <v>2651</v>
      </c>
      <c r="C2204" s="31">
        <v>42599.204756944499</v>
      </c>
      <c r="D2204" s="25">
        <v>107</v>
      </c>
      <c r="E2204" s="25">
        <v>39</v>
      </c>
      <c r="F2204" s="25">
        <v>33</v>
      </c>
      <c r="G2204" s="25">
        <v>179</v>
      </c>
      <c r="H2204" s="25">
        <v>533.92999999999995</v>
      </c>
      <c r="I2204" s="25">
        <v>292.11</v>
      </c>
      <c r="J2204" s="25">
        <v>267.95999999999998</v>
      </c>
      <c r="K2204" s="25">
        <v>1094</v>
      </c>
    </row>
    <row r="2205" spans="1:11" ht="15" customHeight="1" x14ac:dyDescent="0.3">
      <c r="A2205" s="25">
        <v>2204</v>
      </c>
      <c r="B2205" s="25">
        <v>2651</v>
      </c>
      <c r="C2205" s="31">
        <v>42629.717118055603</v>
      </c>
      <c r="D2205" s="25">
        <v>89</v>
      </c>
      <c r="E2205" s="25">
        <v>68</v>
      </c>
      <c r="F2205" s="25">
        <v>0</v>
      </c>
      <c r="G2205" s="25">
        <v>157</v>
      </c>
      <c r="H2205" s="25">
        <v>444.11</v>
      </c>
      <c r="I2205" s="25">
        <v>509.32</v>
      </c>
      <c r="J2205" s="25">
        <v>0</v>
      </c>
      <c r="K2205" s="25">
        <v>953.43</v>
      </c>
    </row>
    <row r="2206" spans="1:11" ht="15" customHeight="1" x14ac:dyDescent="0.3">
      <c r="A2206" s="25">
        <v>2205</v>
      </c>
      <c r="B2206" s="25">
        <v>2651</v>
      </c>
      <c r="C2206" s="31">
        <v>42658.1160185185</v>
      </c>
      <c r="D2206" s="25">
        <v>73</v>
      </c>
      <c r="E2206" s="25">
        <v>30</v>
      </c>
      <c r="F2206" s="25">
        <v>102</v>
      </c>
      <c r="G2206" s="25">
        <v>205</v>
      </c>
      <c r="H2206" s="25">
        <v>364.27</v>
      </c>
      <c r="I2206" s="25">
        <v>224.7</v>
      </c>
      <c r="J2206" s="25">
        <v>828.24</v>
      </c>
      <c r="K2206" s="25">
        <v>1417.21</v>
      </c>
    </row>
    <row r="2207" spans="1:11" ht="15" customHeight="1" x14ac:dyDescent="0.3">
      <c r="A2207" s="25">
        <v>2206</v>
      </c>
      <c r="B2207" s="25">
        <v>2651</v>
      </c>
      <c r="C2207" s="31">
        <v>42687.796273148197</v>
      </c>
      <c r="D2207" s="25">
        <v>103</v>
      </c>
      <c r="E2207" s="25">
        <v>49</v>
      </c>
      <c r="F2207" s="25">
        <v>25</v>
      </c>
      <c r="G2207" s="25">
        <v>177</v>
      </c>
      <c r="H2207" s="25">
        <v>513.97</v>
      </c>
      <c r="I2207" s="25">
        <v>367.01</v>
      </c>
      <c r="J2207" s="25">
        <v>203</v>
      </c>
      <c r="K2207" s="25">
        <v>1083.98</v>
      </c>
    </row>
    <row r="2208" spans="1:11" ht="15" customHeight="1" x14ac:dyDescent="0.3">
      <c r="A2208" s="25">
        <v>2207</v>
      </c>
      <c r="B2208" s="25">
        <v>2661</v>
      </c>
      <c r="C2208" s="31">
        <v>42523.199606481503</v>
      </c>
      <c r="D2208" s="25">
        <v>105</v>
      </c>
      <c r="E2208" s="25">
        <v>34</v>
      </c>
      <c r="F2208" s="25">
        <v>1</v>
      </c>
      <c r="G2208" s="25">
        <v>140</v>
      </c>
      <c r="H2208" s="25">
        <v>523.95000000000005</v>
      </c>
      <c r="I2208" s="25">
        <v>254.66</v>
      </c>
      <c r="J2208" s="25">
        <v>8.1199999999999992</v>
      </c>
      <c r="K2208" s="25">
        <v>786.73</v>
      </c>
    </row>
    <row r="2209" spans="1:11" ht="15" customHeight="1" x14ac:dyDescent="0.3">
      <c r="A2209" s="25">
        <v>2208</v>
      </c>
      <c r="B2209" s="25">
        <v>2661</v>
      </c>
      <c r="C2209" s="31">
        <v>42553.954155092601</v>
      </c>
      <c r="D2209" s="25">
        <v>98</v>
      </c>
      <c r="E2209" s="25">
        <v>14</v>
      </c>
      <c r="F2209" s="25">
        <v>32</v>
      </c>
      <c r="G2209" s="25">
        <v>144</v>
      </c>
      <c r="H2209" s="25">
        <v>489.02</v>
      </c>
      <c r="I2209" s="25">
        <v>104.86</v>
      </c>
      <c r="J2209" s="25">
        <v>259.83999999999997</v>
      </c>
      <c r="K2209" s="25">
        <v>853.72</v>
      </c>
    </row>
    <row r="2210" spans="1:11" ht="15" customHeight="1" x14ac:dyDescent="0.3">
      <c r="A2210" s="25">
        <v>2209</v>
      </c>
      <c r="B2210" s="25">
        <v>2661</v>
      </c>
      <c r="C2210" s="31">
        <v>42582.449976851902</v>
      </c>
      <c r="D2210" s="25">
        <v>117</v>
      </c>
      <c r="E2210" s="25">
        <v>0</v>
      </c>
      <c r="F2210" s="25">
        <v>30</v>
      </c>
      <c r="G2210" s="25">
        <v>147</v>
      </c>
      <c r="H2210" s="25">
        <v>583.83000000000004</v>
      </c>
      <c r="I2210" s="25">
        <v>0</v>
      </c>
      <c r="J2210" s="25">
        <v>243.6</v>
      </c>
      <c r="K2210" s="25">
        <v>827.43</v>
      </c>
    </row>
    <row r="2211" spans="1:11" ht="15" customHeight="1" x14ac:dyDescent="0.3">
      <c r="A2211" s="25">
        <v>2210</v>
      </c>
      <c r="B2211" s="25">
        <v>2661</v>
      </c>
      <c r="C2211" s="31">
        <v>42612.486527777801</v>
      </c>
      <c r="D2211" s="25">
        <v>100</v>
      </c>
      <c r="E2211" s="25">
        <v>50</v>
      </c>
      <c r="F2211" s="25">
        <v>27</v>
      </c>
      <c r="G2211" s="25">
        <v>177</v>
      </c>
      <c r="H2211" s="25">
        <v>499</v>
      </c>
      <c r="I2211" s="25">
        <v>374.5</v>
      </c>
      <c r="J2211" s="25">
        <v>219.24</v>
      </c>
      <c r="K2211" s="25">
        <v>1092.74</v>
      </c>
    </row>
    <row r="2212" spans="1:11" ht="15" customHeight="1" x14ac:dyDescent="0.3">
      <c r="A2212" s="25">
        <v>2211</v>
      </c>
      <c r="B2212" s="25">
        <v>2661</v>
      </c>
      <c r="C2212" s="31">
        <v>42641.862800925897</v>
      </c>
      <c r="D2212" s="25">
        <v>70</v>
      </c>
      <c r="E2212" s="25">
        <v>24</v>
      </c>
      <c r="F2212" s="25">
        <v>31</v>
      </c>
      <c r="G2212" s="25">
        <v>125</v>
      </c>
      <c r="H2212" s="25">
        <v>349.3</v>
      </c>
      <c r="I2212" s="25">
        <v>179.76</v>
      </c>
      <c r="J2212" s="25">
        <v>251.72</v>
      </c>
      <c r="K2212" s="25">
        <v>780.78</v>
      </c>
    </row>
    <row r="2213" spans="1:11" ht="15" customHeight="1" x14ac:dyDescent="0.3">
      <c r="A2213" s="25">
        <v>2212</v>
      </c>
      <c r="B2213" s="25">
        <v>2661</v>
      </c>
      <c r="C2213" s="31">
        <v>42670.695393518501</v>
      </c>
      <c r="D2213" s="25">
        <v>128</v>
      </c>
      <c r="E2213" s="25">
        <v>34</v>
      </c>
      <c r="F2213" s="25">
        <v>28</v>
      </c>
      <c r="G2213" s="25">
        <v>190</v>
      </c>
      <c r="H2213" s="25">
        <v>638.72</v>
      </c>
      <c r="I2213" s="25">
        <v>254.66</v>
      </c>
      <c r="J2213" s="25">
        <v>227.36</v>
      </c>
      <c r="K2213" s="25">
        <v>1120.74</v>
      </c>
    </row>
    <row r="2214" spans="1:11" ht="15" customHeight="1" x14ac:dyDescent="0.3">
      <c r="A2214" s="25">
        <v>2213</v>
      </c>
      <c r="B2214" s="25">
        <v>2661</v>
      </c>
      <c r="C2214" s="31">
        <v>42699.095081018502</v>
      </c>
      <c r="D2214" s="25">
        <v>102</v>
      </c>
      <c r="E2214" s="25">
        <v>21</v>
      </c>
      <c r="F2214" s="25">
        <v>57</v>
      </c>
      <c r="G2214" s="25">
        <v>180</v>
      </c>
      <c r="H2214" s="25">
        <v>508.98</v>
      </c>
      <c r="I2214" s="25">
        <v>157.29</v>
      </c>
      <c r="J2214" s="25">
        <v>462.84</v>
      </c>
      <c r="K2214" s="25">
        <v>1129.1099999999999</v>
      </c>
    </row>
    <row r="2215" spans="1:11" ht="15" customHeight="1" x14ac:dyDescent="0.3">
      <c r="A2215" s="25">
        <v>2214</v>
      </c>
      <c r="B2215" s="25">
        <v>2661</v>
      </c>
      <c r="C2215" s="31">
        <v>42728.2825115741</v>
      </c>
      <c r="D2215" s="25">
        <v>93</v>
      </c>
      <c r="E2215" s="25">
        <v>73</v>
      </c>
      <c r="F2215" s="25">
        <v>36</v>
      </c>
      <c r="G2215" s="25">
        <v>202</v>
      </c>
      <c r="H2215" s="25">
        <v>464.07</v>
      </c>
      <c r="I2215" s="25">
        <v>546.77</v>
      </c>
      <c r="J2215" s="25">
        <v>292.32</v>
      </c>
      <c r="K2215" s="25">
        <v>1303.1600000000001</v>
      </c>
    </row>
    <row r="2216" spans="1:11" ht="15" customHeight="1" x14ac:dyDescent="0.3">
      <c r="A2216" s="25">
        <v>2215</v>
      </c>
      <c r="B2216" s="25">
        <v>2671</v>
      </c>
      <c r="C2216" s="31">
        <v>41990.786979166704</v>
      </c>
      <c r="D2216" s="25">
        <v>103</v>
      </c>
      <c r="E2216" s="25">
        <v>50</v>
      </c>
      <c r="F2216" s="25">
        <v>45</v>
      </c>
      <c r="G2216" s="25">
        <v>198</v>
      </c>
      <c r="H2216" s="25">
        <v>513.97</v>
      </c>
      <c r="I2216" s="25">
        <v>374.5</v>
      </c>
      <c r="J2216" s="25">
        <v>365.4</v>
      </c>
      <c r="K2216" s="25">
        <v>1253.8699999999999</v>
      </c>
    </row>
    <row r="2217" spans="1:11" ht="15" customHeight="1" x14ac:dyDescent="0.3">
      <c r="A2217" s="25">
        <v>2216</v>
      </c>
      <c r="B2217" s="25">
        <v>2671</v>
      </c>
      <c r="C2217" s="31">
        <v>42019.334930555597</v>
      </c>
      <c r="D2217" s="25">
        <v>108</v>
      </c>
      <c r="E2217" s="25">
        <v>37</v>
      </c>
      <c r="F2217" s="25">
        <v>32</v>
      </c>
      <c r="G2217" s="25">
        <v>177</v>
      </c>
      <c r="H2217" s="25">
        <v>538.91999999999996</v>
      </c>
      <c r="I2217" s="25">
        <v>277.13</v>
      </c>
      <c r="J2217" s="25">
        <v>259.83999999999997</v>
      </c>
      <c r="K2217" s="25">
        <v>1075.8900000000001</v>
      </c>
    </row>
    <row r="2218" spans="1:11" ht="15" customHeight="1" x14ac:dyDescent="0.3">
      <c r="A2218" s="25">
        <v>2217</v>
      </c>
      <c r="B2218" s="25">
        <v>2671</v>
      </c>
      <c r="C2218" s="31">
        <v>42048.7887037037</v>
      </c>
      <c r="D2218" s="25">
        <v>117</v>
      </c>
      <c r="E2218" s="25">
        <v>17</v>
      </c>
      <c r="F2218" s="25">
        <v>36</v>
      </c>
      <c r="G2218" s="25">
        <v>170</v>
      </c>
      <c r="H2218" s="25">
        <v>583.83000000000004</v>
      </c>
      <c r="I2218" s="25">
        <v>127.33</v>
      </c>
      <c r="J2218" s="25">
        <v>292.32</v>
      </c>
      <c r="K2218" s="25">
        <v>1003.48</v>
      </c>
    </row>
    <row r="2219" spans="1:11" ht="15" customHeight="1" x14ac:dyDescent="0.3">
      <c r="A2219" s="25">
        <v>2218</v>
      </c>
      <c r="B2219" s="25">
        <v>2671</v>
      </c>
      <c r="C2219" s="31">
        <v>42077.514282407399</v>
      </c>
      <c r="D2219" s="25">
        <v>107</v>
      </c>
      <c r="E2219" s="25">
        <v>0</v>
      </c>
      <c r="F2219" s="25">
        <v>35</v>
      </c>
      <c r="G2219" s="25">
        <v>142</v>
      </c>
      <c r="H2219" s="25">
        <v>533.92999999999995</v>
      </c>
      <c r="I2219" s="25">
        <v>0</v>
      </c>
      <c r="J2219" s="25">
        <v>284.2</v>
      </c>
      <c r="K2219" s="25">
        <v>818.13</v>
      </c>
    </row>
    <row r="2220" spans="1:11" ht="15" customHeight="1" x14ac:dyDescent="0.3">
      <c r="A2220" s="25">
        <v>2219</v>
      </c>
      <c r="B2220" s="25">
        <v>2671</v>
      </c>
      <c r="C2220" s="31">
        <v>42106.3727546296</v>
      </c>
      <c r="D2220" s="25">
        <v>106</v>
      </c>
      <c r="E2220" s="25">
        <v>306</v>
      </c>
      <c r="F2220" s="25">
        <v>318</v>
      </c>
      <c r="G2220" s="25">
        <v>730</v>
      </c>
      <c r="H2220" s="25">
        <v>528.94000000000005</v>
      </c>
      <c r="I2220" s="25">
        <v>2291.94</v>
      </c>
      <c r="J2220" s="25">
        <v>2582.16</v>
      </c>
      <c r="K2220" s="25">
        <v>5403.04</v>
      </c>
    </row>
    <row r="2221" spans="1:11" ht="15" customHeight="1" x14ac:dyDescent="0.3">
      <c r="A2221" s="25">
        <v>2220</v>
      </c>
      <c r="B2221" s="25">
        <v>2671</v>
      </c>
      <c r="C2221" s="31">
        <v>42135.226643518501</v>
      </c>
      <c r="D2221" s="25">
        <v>67</v>
      </c>
      <c r="E2221" s="25">
        <v>12</v>
      </c>
      <c r="F2221" s="25">
        <v>43</v>
      </c>
      <c r="G2221" s="25">
        <v>122</v>
      </c>
      <c r="H2221" s="25">
        <v>334.33</v>
      </c>
      <c r="I2221" s="25">
        <v>89.88</v>
      </c>
      <c r="J2221" s="25">
        <v>349.16</v>
      </c>
      <c r="K2221" s="25">
        <v>773.37</v>
      </c>
    </row>
    <row r="2222" spans="1:11" ht="15" customHeight="1" x14ac:dyDescent="0.3">
      <c r="A2222" s="25">
        <v>2221</v>
      </c>
      <c r="B2222" s="25">
        <v>2671</v>
      </c>
      <c r="C2222" s="31">
        <v>42164.745590277802</v>
      </c>
      <c r="D2222" s="25">
        <v>137</v>
      </c>
      <c r="E2222" s="25">
        <v>31</v>
      </c>
      <c r="F2222" s="25">
        <v>25</v>
      </c>
      <c r="G2222" s="25">
        <v>193</v>
      </c>
      <c r="H2222" s="25">
        <v>683.63</v>
      </c>
      <c r="I2222" s="25">
        <v>232.19</v>
      </c>
      <c r="J2222" s="25">
        <v>203</v>
      </c>
      <c r="K2222" s="25">
        <v>1118.82</v>
      </c>
    </row>
    <row r="2223" spans="1:11" ht="15" customHeight="1" x14ac:dyDescent="0.3">
      <c r="A2223" s="25">
        <v>2222</v>
      </c>
      <c r="B2223" s="25">
        <v>2671</v>
      </c>
      <c r="C2223" s="31">
        <v>42194.285358796304</v>
      </c>
      <c r="D2223" s="25">
        <v>120</v>
      </c>
      <c r="E2223" s="25">
        <v>40</v>
      </c>
      <c r="F2223" s="25">
        <v>37</v>
      </c>
      <c r="G2223" s="25">
        <v>197</v>
      </c>
      <c r="H2223" s="25">
        <v>598.79999999999995</v>
      </c>
      <c r="I2223" s="25">
        <v>299.60000000000002</v>
      </c>
      <c r="J2223" s="25">
        <v>300.44</v>
      </c>
      <c r="K2223" s="25">
        <v>1198.8399999999999</v>
      </c>
    </row>
    <row r="2224" spans="1:11" ht="15" customHeight="1" x14ac:dyDescent="0.3">
      <c r="A2224" s="25">
        <v>2223</v>
      </c>
      <c r="B2224" s="25">
        <v>2671</v>
      </c>
      <c r="C2224" s="31">
        <v>42224.6869560185</v>
      </c>
      <c r="D2224" s="25">
        <v>98</v>
      </c>
      <c r="E2224" s="25">
        <v>40</v>
      </c>
      <c r="F2224" s="25">
        <v>0</v>
      </c>
      <c r="G2224" s="25">
        <v>138</v>
      </c>
      <c r="H2224" s="25">
        <v>489.02</v>
      </c>
      <c r="I2224" s="25">
        <v>299.60000000000002</v>
      </c>
      <c r="J2224" s="25">
        <v>0</v>
      </c>
      <c r="K2224" s="25">
        <v>788.62</v>
      </c>
    </row>
    <row r="2225" spans="1:11" ht="15" customHeight="1" x14ac:dyDescent="0.3">
      <c r="A2225" s="25">
        <v>2224</v>
      </c>
      <c r="B2225" s="25">
        <v>2671</v>
      </c>
      <c r="C2225" s="31">
        <v>42254.869016203702</v>
      </c>
      <c r="D2225" s="25">
        <v>103</v>
      </c>
      <c r="E2225" s="25">
        <v>12</v>
      </c>
      <c r="F2225" s="25">
        <v>17</v>
      </c>
      <c r="G2225" s="25">
        <v>132</v>
      </c>
      <c r="H2225" s="25">
        <v>513.97</v>
      </c>
      <c r="I2225" s="25">
        <v>89.88</v>
      </c>
      <c r="J2225" s="25">
        <v>138.04</v>
      </c>
      <c r="K2225" s="25">
        <v>741.89</v>
      </c>
    </row>
    <row r="2226" spans="1:11" ht="15" customHeight="1" x14ac:dyDescent="0.3">
      <c r="A2226" s="25">
        <v>2225</v>
      </c>
      <c r="B2226" s="25">
        <v>2671</v>
      </c>
      <c r="C2226" s="31">
        <v>42284.178622685198</v>
      </c>
      <c r="D2226" s="25">
        <v>120</v>
      </c>
      <c r="E2226" s="25">
        <v>31</v>
      </c>
      <c r="F2226" s="25">
        <v>23</v>
      </c>
      <c r="G2226" s="25">
        <v>174</v>
      </c>
      <c r="H2226" s="25">
        <v>598.79999999999995</v>
      </c>
      <c r="I2226" s="25">
        <v>232.19</v>
      </c>
      <c r="J2226" s="25">
        <v>186.76</v>
      </c>
      <c r="K2226" s="25">
        <v>1017.75</v>
      </c>
    </row>
    <row r="2227" spans="1:11" ht="15" customHeight="1" x14ac:dyDescent="0.3">
      <c r="A2227" s="25">
        <v>2226</v>
      </c>
      <c r="B2227" s="25">
        <v>2671</v>
      </c>
      <c r="C2227" s="31">
        <v>42314.084942129601</v>
      </c>
      <c r="D2227" s="25">
        <v>109</v>
      </c>
      <c r="E2227" s="25">
        <v>19</v>
      </c>
      <c r="F2227" s="25">
        <v>0</v>
      </c>
      <c r="G2227" s="25">
        <v>128</v>
      </c>
      <c r="H2227" s="25">
        <v>543.91</v>
      </c>
      <c r="I2227" s="25">
        <v>142.31</v>
      </c>
      <c r="J2227" s="25">
        <v>0</v>
      </c>
      <c r="K2227" s="25">
        <v>686.22</v>
      </c>
    </row>
    <row r="2228" spans="1:11" ht="15" customHeight="1" x14ac:dyDescent="0.3">
      <c r="A2228" s="25">
        <v>2227</v>
      </c>
      <c r="B2228" s="25">
        <v>2671</v>
      </c>
      <c r="C2228" s="31">
        <v>42373.191261574102</v>
      </c>
      <c r="D2228" s="25">
        <v>95</v>
      </c>
      <c r="E2228" s="25">
        <v>26</v>
      </c>
      <c r="F2228" s="25">
        <v>16</v>
      </c>
      <c r="G2228" s="25">
        <v>137</v>
      </c>
      <c r="H2228" s="25">
        <v>474.05</v>
      </c>
      <c r="I2228" s="25">
        <v>194.74</v>
      </c>
      <c r="J2228" s="25">
        <v>129.91999999999999</v>
      </c>
      <c r="K2228" s="25">
        <v>798.71</v>
      </c>
    </row>
    <row r="2229" spans="1:11" ht="15" customHeight="1" x14ac:dyDescent="0.3">
      <c r="A2229" s="25">
        <v>2228</v>
      </c>
      <c r="B2229" s="25">
        <v>2671</v>
      </c>
      <c r="C2229" s="31">
        <v>42402.320601851898</v>
      </c>
      <c r="D2229" s="25">
        <v>94</v>
      </c>
      <c r="E2229" s="25">
        <v>100</v>
      </c>
      <c r="F2229" s="25">
        <v>24</v>
      </c>
      <c r="G2229" s="25">
        <v>218</v>
      </c>
      <c r="H2229" s="25">
        <v>469.06</v>
      </c>
      <c r="I2229" s="25">
        <v>749</v>
      </c>
      <c r="J2229" s="25">
        <v>194.88</v>
      </c>
      <c r="K2229" s="25">
        <v>1412.94</v>
      </c>
    </row>
    <row r="2230" spans="1:11" ht="15" customHeight="1" x14ac:dyDescent="0.3">
      <c r="A2230" s="25">
        <v>2229</v>
      </c>
      <c r="B2230" s="25">
        <v>2671</v>
      </c>
      <c r="C2230" s="31">
        <v>42431.636030092603</v>
      </c>
      <c r="D2230" s="25">
        <v>103</v>
      </c>
      <c r="E2230" s="25">
        <v>5</v>
      </c>
      <c r="F2230" s="25">
        <v>31</v>
      </c>
      <c r="G2230" s="25">
        <v>139</v>
      </c>
      <c r="H2230" s="25">
        <v>513.97</v>
      </c>
      <c r="I2230" s="25">
        <v>37.450000000000003</v>
      </c>
      <c r="J2230" s="25">
        <v>251.72</v>
      </c>
      <c r="K2230" s="25">
        <v>803.14</v>
      </c>
    </row>
    <row r="2231" spans="1:11" ht="15" customHeight="1" x14ac:dyDescent="0.3">
      <c r="A2231" s="25">
        <v>2230</v>
      </c>
      <c r="B2231" s="25">
        <v>2671</v>
      </c>
      <c r="C2231" s="31">
        <v>42461.7741087963</v>
      </c>
      <c r="D2231" s="25">
        <v>98</v>
      </c>
      <c r="E2231" s="25">
        <v>25</v>
      </c>
      <c r="F2231" s="25">
        <v>45</v>
      </c>
      <c r="G2231" s="25">
        <v>168</v>
      </c>
      <c r="H2231" s="25">
        <v>489.02</v>
      </c>
      <c r="I2231" s="25">
        <v>187.25</v>
      </c>
      <c r="J2231" s="25">
        <v>365.4</v>
      </c>
      <c r="K2231" s="25">
        <v>1041.67</v>
      </c>
    </row>
    <row r="2232" spans="1:11" ht="15" customHeight="1" x14ac:dyDescent="0.3">
      <c r="A2232" s="25">
        <v>2231</v>
      </c>
      <c r="B2232" s="25">
        <v>2671</v>
      </c>
      <c r="C2232" s="31">
        <v>42490.914768518502</v>
      </c>
      <c r="D2232" s="25">
        <v>104</v>
      </c>
      <c r="E2232" s="25">
        <v>31</v>
      </c>
      <c r="F2232" s="25">
        <v>36</v>
      </c>
      <c r="G2232" s="25">
        <v>171</v>
      </c>
      <c r="H2232" s="25">
        <v>518.96</v>
      </c>
      <c r="I2232" s="25">
        <v>232.19</v>
      </c>
      <c r="J2232" s="25">
        <v>292.32</v>
      </c>
      <c r="K2232" s="25">
        <v>1043.47</v>
      </c>
    </row>
    <row r="2233" spans="1:11" ht="15" customHeight="1" x14ac:dyDescent="0.3">
      <c r="A2233" s="25">
        <v>2232</v>
      </c>
      <c r="B2233" s="25">
        <v>2671</v>
      </c>
      <c r="C2233" s="31">
        <v>42520.855983796297</v>
      </c>
      <c r="D2233" s="25">
        <v>106</v>
      </c>
      <c r="E2233" s="25">
        <v>29</v>
      </c>
      <c r="F2233" s="25">
        <v>24</v>
      </c>
      <c r="G2233" s="25">
        <v>159</v>
      </c>
      <c r="H2233" s="25">
        <v>528.94000000000005</v>
      </c>
      <c r="I2233" s="25">
        <v>217.21</v>
      </c>
      <c r="J2233" s="25">
        <v>194.88</v>
      </c>
      <c r="K2233" s="25">
        <v>941.03</v>
      </c>
    </row>
    <row r="2234" spans="1:11" ht="15" customHeight="1" x14ac:dyDescent="0.3">
      <c r="A2234" s="25">
        <v>2233</v>
      </c>
      <c r="B2234" s="25">
        <v>2671</v>
      </c>
      <c r="C2234" s="31">
        <v>42550.336527777799</v>
      </c>
      <c r="D2234" s="25">
        <v>108</v>
      </c>
      <c r="E2234" s="25">
        <v>29</v>
      </c>
      <c r="F2234" s="25">
        <v>29</v>
      </c>
      <c r="G2234" s="25">
        <v>166</v>
      </c>
      <c r="H2234" s="25">
        <v>538.91999999999996</v>
      </c>
      <c r="I2234" s="25">
        <v>217.21</v>
      </c>
      <c r="J2234" s="25">
        <v>235.48</v>
      </c>
      <c r="K2234" s="25">
        <v>991.61</v>
      </c>
    </row>
    <row r="2235" spans="1:11" ht="15" customHeight="1" x14ac:dyDescent="0.3">
      <c r="A2235" s="25">
        <v>2234</v>
      </c>
      <c r="B2235" s="25">
        <v>2671</v>
      </c>
      <c r="C2235" s="31">
        <v>42580.208182870403</v>
      </c>
      <c r="D2235" s="25">
        <v>95</v>
      </c>
      <c r="E2235" s="25">
        <v>10</v>
      </c>
      <c r="F2235" s="25">
        <v>0</v>
      </c>
      <c r="G2235" s="25">
        <v>105</v>
      </c>
      <c r="H2235" s="25">
        <v>474.05</v>
      </c>
      <c r="I2235" s="25">
        <v>74.900000000000006</v>
      </c>
      <c r="J2235" s="25">
        <v>0</v>
      </c>
      <c r="K2235" s="25">
        <v>548.95000000000005</v>
      </c>
    </row>
    <row r="2236" spans="1:11" ht="15" customHeight="1" x14ac:dyDescent="0.3">
      <c r="A2236" s="25">
        <v>2235</v>
      </c>
      <c r="B2236" s="25">
        <v>2671</v>
      </c>
      <c r="C2236" s="31">
        <v>42609.120787036998</v>
      </c>
      <c r="D2236" s="25">
        <v>98</v>
      </c>
      <c r="E2236" s="25">
        <v>0</v>
      </c>
      <c r="F2236" s="25">
        <v>27</v>
      </c>
      <c r="G2236" s="25">
        <v>125</v>
      </c>
      <c r="H2236" s="25">
        <v>489.02</v>
      </c>
      <c r="I2236" s="25">
        <v>0</v>
      </c>
      <c r="J2236" s="25">
        <v>219.24</v>
      </c>
      <c r="K2236" s="25">
        <v>708.26</v>
      </c>
    </row>
    <row r="2237" spans="1:11" ht="15" customHeight="1" x14ac:dyDescent="0.3">
      <c r="A2237" s="25">
        <v>2236</v>
      </c>
      <c r="B2237" s="25">
        <v>2671</v>
      </c>
      <c r="C2237" s="31">
        <v>42638.950659722199</v>
      </c>
      <c r="D2237" s="25">
        <v>106</v>
      </c>
      <c r="E2237" s="25">
        <v>23</v>
      </c>
      <c r="F2237" s="25">
        <v>35</v>
      </c>
      <c r="G2237" s="25">
        <v>164</v>
      </c>
      <c r="H2237" s="25">
        <v>528.94000000000005</v>
      </c>
      <c r="I2237" s="25">
        <v>172.27</v>
      </c>
      <c r="J2237" s="25">
        <v>284.2</v>
      </c>
      <c r="K2237" s="25">
        <v>985.41</v>
      </c>
    </row>
    <row r="2238" spans="1:11" ht="15" customHeight="1" x14ac:dyDescent="0.3">
      <c r="A2238" s="25">
        <v>2237</v>
      </c>
      <c r="B2238" s="25">
        <v>2671</v>
      </c>
      <c r="C2238" s="31">
        <v>42668.242465277799</v>
      </c>
      <c r="D2238" s="25">
        <v>63</v>
      </c>
      <c r="E2238" s="25">
        <v>85</v>
      </c>
      <c r="F2238" s="25">
        <v>45</v>
      </c>
      <c r="G2238" s="25">
        <v>193</v>
      </c>
      <c r="H2238" s="25">
        <v>314.37</v>
      </c>
      <c r="I2238" s="25">
        <v>636.65</v>
      </c>
      <c r="J2238" s="25">
        <v>365.4</v>
      </c>
      <c r="K2238" s="25">
        <v>1316.42</v>
      </c>
    </row>
    <row r="2239" spans="1:11" ht="15" customHeight="1" x14ac:dyDescent="0.3">
      <c r="A2239" s="25">
        <v>2238</v>
      </c>
      <c r="B2239" s="25">
        <v>2671</v>
      </c>
      <c r="C2239" s="31">
        <v>42697.163530092599</v>
      </c>
      <c r="D2239" s="25">
        <v>90</v>
      </c>
      <c r="E2239" s="25">
        <v>17</v>
      </c>
      <c r="F2239" s="25">
        <v>34</v>
      </c>
      <c r="G2239" s="25">
        <v>141</v>
      </c>
      <c r="H2239" s="25">
        <v>449.1</v>
      </c>
      <c r="I2239" s="25">
        <v>127.33</v>
      </c>
      <c r="J2239" s="25">
        <v>276.08</v>
      </c>
      <c r="K2239" s="25">
        <v>852.51</v>
      </c>
    </row>
    <row r="2240" spans="1:11" ht="15" customHeight="1" x14ac:dyDescent="0.3">
      <c r="A2240" s="25">
        <v>2239</v>
      </c>
      <c r="B2240" s="25">
        <v>2671</v>
      </c>
      <c r="C2240" s="31">
        <v>42727.249467592599</v>
      </c>
      <c r="D2240" s="25">
        <v>100</v>
      </c>
      <c r="E2240" s="25">
        <v>1</v>
      </c>
      <c r="F2240" s="25">
        <v>36</v>
      </c>
      <c r="G2240" s="25">
        <v>137</v>
      </c>
      <c r="H2240" s="25">
        <v>499</v>
      </c>
      <c r="I2240" s="25">
        <v>7.49</v>
      </c>
      <c r="J2240" s="25">
        <v>292.32</v>
      </c>
      <c r="K2240" s="25">
        <v>798.81</v>
      </c>
    </row>
    <row r="2241" spans="1:11" ht="15" customHeight="1" x14ac:dyDescent="0.3">
      <c r="A2241" s="25">
        <v>2240</v>
      </c>
      <c r="B2241" s="25">
        <v>2681</v>
      </c>
      <c r="C2241" s="31">
        <v>42090.913773148197</v>
      </c>
      <c r="D2241" s="25">
        <v>302</v>
      </c>
      <c r="E2241" s="25">
        <v>34</v>
      </c>
      <c r="F2241" s="25">
        <v>0</v>
      </c>
      <c r="G2241" s="25">
        <v>336</v>
      </c>
      <c r="H2241" s="25">
        <v>1506.98</v>
      </c>
      <c r="I2241" s="25">
        <v>254.66</v>
      </c>
      <c r="J2241" s="25">
        <v>0</v>
      </c>
      <c r="K2241" s="25">
        <v>1761.64</v>
      </c>
    </row>
    <row r="2242" spans="1:11" ht="15" customHeight="1" x14ac:dyDescent="0.3">
      <c r="A2242" s="25">
        <v>2241</v>
      </c>
      <c r="B2242" s="25">
        <v>2681</v>
      </c>
      <c r="C2242" s="31">
        <v>42120.923958333296</v>
      </c>
      <c r="D2242" s="25">
        <v>367</v>
      </c>
      <c r="E2242" s="25">
        <v>57</v>
      </c>
      <c r="F2242" s="25">
        <v>0</v>
      </c>
      <c r="G2242" s="25">
        <v>424</v>
      </c>
      <c r="H2242" s="25">
        <v>1831.33</v>
      </c>
      <c r="I2242" s="25">
        <v>426.93</v>
      </c>
      <c r="J2242" s="25">
        <v>0</v>
      </c>
      <c r="K2242" s="25">
        <v>2258.2600000000002</v>
      </c>
    </row>
    <row r="2243" spans="1:11" ht="15" customHeight="1" x14ac:dyDescent="0.3">
      <c r="A2243" s="25">
        <v>2242</v>
      </c>
      <c r="B2243" s="25">
        <v>2681</v>
      </c>
      <c r="C2243" s="31">
        <v>42149.256666666697</v>
      </c>
      <c r="D2243" s="25">
        <v>287</v>
      </c>
      <c r="E2243" s="25">
        <v>60</v>
      </c>
      <c r="F2243" s="25">
        <v>0</v>
      </c>
      <c r="G2243" s="25">
        <v>347</v>
      </c>
      <c r="H2243" s="25">
        <v>1432.13</v>
      </c>
      <c r="I2243" s="25">
        <v>449.4</v>
      </c>
      <c r="J2243" s="25">
        <v>0</v>
      </c>
      <c r="K2243" s="25">
        <v>1881.53</v>
      </c>
    </row>
    <row r="2244" spans="1:11" ht="15" customHeight="1" x14ac:dyDescent="0.3">
      <c r="A2244" s="25">
        <v>2243</v>
      </c>
      <c r="B2244" s="25">
        <v>2681</v>
      </c>
      <c r="C2244" s="31">
        <v>42179.823483796303</v>
      </c>
      <c r="D2244" s="25">
        <v>274</v>
      </c>
      <c r="E2244" s="25">
        <v>24</v>
      </c>
      <c r="F2244" s="25">
        <v>21</v>
      </c>
      <c r="G2244" s="25">
        <v>319</v>
      </c>
      <c r="H2244" s="25">
        <v>1367.26</v>
      </c>
      <c r="I2244" s="25">
        <v>179.76</v>
      </c>
      <c r="J2244" s="25">
        <v>170.52</v>
      </c>
      <c r="K2244" s="25">
        <v>1717.54</v>
      </c>
    </row>
    <row r="2245" spans="1:11" ht="15" customHeight="1" x14ac:dyDescent="0.3">
      <c r="A2245" s="25">
        <v>2244</v>
      </c>
      <c r="B2245" s="25">
        <v>2681</v>
      </c>
      <c r="C2245" s="31">
        <v>42209.193391203698</v>
      </c>
      <c r="D2245" s="25">
        <v>552</v>
      </c>
      <c r="E2245" s="25">
        <v>31</v>
      </c>
      <c r="F2245" s="25">
        <v>22</v>
      </c>
      <c r="G2245" s="25">
        <v>605</v>
      </c>
      <c r="H2245" s="25">
        <v>2754.48</v>
      </c>
      <c r="I2245" s="25">
        <v>232.19</v>
      </c>
      <c r="J2245" s="25">
        <v>178.64</v>
      </c>
      <c r="K2245" s="25">
        <v>3165.31</v>
      </c>
    </row>
    <row r="2246" spans="1:11" ht="15" customHeight="1" x14ac:dyDescent="0.3">
      <c r="A2246" s="25">
        <v>2245</v>
      </c>
      <c r="B2246" s="25">
        <v>2681</v>
      </c>
      <c r="C2246" s="31">
        <v>42238.717546296299</v>
      </c>
      <c r="D2246" s="25">
        <v>276</v>
      </c>
      <c r="E2246" s="25">
        <v>3032</v>
      </c>
      <c r="F2246" s="25">
        <v>3</v>
      </c>
      <c r="G2246" s="25">
        <v>3311</v>
      </c>
      <c r="H2246" s="25">
        <v>1377.24</v>
      </c>
      <c r="I2246" s="25">
        <v>22709.68</v>
      </c>
      <c r="J2246" s="25">
        <v>24.36</v>
      </c>
      <c r="K2246" s="25">
        <v>24111.279999999999</v>
      </c>
    </row>
    <row r="2247" spans="1:11" ht="15" customHeight="1" x14ac:dyDescent="0.3">
      <c r="A2247" s="25">
        <v>2246</v>
      </c>
      <c r="B2247" s="25">
        <v>2681</v>
      </c>
      <c r="C2247" s="31">
        <v>42268.264687499999</v>
      </c>
      <c r="D2247" s="25">
        <v>304</v>
      </c>
      <c r="E2247" s="25">
        <v>207</v>
      </c>
      <c r="F2247" s="25">
        <v>0</v>
      </c>
      <c r="G2247" s="25">
        <v>511</v>
      </c>
      <c r="H2247" s="25">
        <v>1516.96</v>
      </c>
      <c r="I2247" s="25">
        <v>1550.43</v>
      </c>
      <c r="J2247" s="25">
        <v>0</v>
      </c>
      <c r="K2247" s="25">
        <v>3067.39</v>
      </c>
    </row>
    <row r="2248" spans="1:11" ht="15" customHeight="1" x14ac:dyDescent="0.3">
      <c r="A2248" s="25">
        <v>2247</v>
      </c>
      <c r="B2248" s="25">
        <v>2681</v>
      </c>
      <c r="C2248" s="31">
        <v>42297.679351851897</v>
      </c>
      <c r="D2248" s="25">
        <v>185</v>
      </c>
      <c r="E2248" s="25">
        <v>23</v>
      </c>
      <c r="F2248" s="25">
        <v>13</v>
      </c>
      <c r="G2248" s="25">
        <v>221</v>
      </c>
      <c r="H2248" s="25">
        <v>923.15</v>
      </c>
      <c r="I2248" s="25">
        <v>172.27</v>
      </c>
      <c r="J2248" s="25">
        <v>105.56</v>
      </c>
      <c r="K2248" s="25">
        <v>1200.98</v>
      </c>
    </row>
    <row r="2249" spans="1:11" ht="15" customHeight="1" x14ac:dyDescent="0.3">
      <c r="A2249" s="25">
        <v>2248</v>
      </c>
      <c r="B2249" s="25">
        <v>2681</v>
      </c>
      <c r="C2249" s="31">
        <v>42327.506666666697</v>
      </c>
      <c r="D2249" s="25">
        <v>275</v>
      </c>
      <c r="E2249" s="25">
        <v>35</v>
      </c>
      <c r="F2249" s="25">
        <v>23</v>
      </c>
      <c r="G2249" s="25">
        <v>333</v>
      </c>
      <c r="H2249" s="25">
        <v>1372.25</v>
      </c>
      <c r="I2249" s="25">
        <v>262.14999999999998</v>
      </c>
      <c r="J2249" s="25">
        <v>186.76</v>
      </c>
      <c r="K2249" s="25">
        <v>1821.16</v>
      </c>
    </row>
    <row r="2250" spans="1:11" ht="15" customHeight="1" x14ac:dyDescent="0.3">
      <c r="A2250" s="25">
        <v>2249</v>
      </c>
      <c r="B2250" s="25">
        <v>2681</v>
      </c>
      <c r="C2250" s="31">
        <v>42357.465185185203</v>
      </c>
      <c r="D2250" s="25">
        <v>317</v>
      </c>
      <c r="E2250" s="25">
        <v>23</v>
      </c>
      <c r="F2250" s="25">
        <v>33</v>
      </c>
      <c r="G2250" s="25">
        <v>373</v>
      </c>
      <c r="H2250" s="25">
        <v>1581.83</v>
      </c>
      <c r="I2250" s="25">
        <v>172.27</v>
      </c>
      <c r="J2250" s="25">
        <v>267.95999999999998</v>
      </c>
      <c r="K2250" s="25">
        <v>2022.06</v>
      </c>
    </row>
    <row r="2251" spans="1:11" ht="15" customHeight="1" x14ac:dyDescent="0.3">
      <c r="A2251" s="25">
        <v>2250</v>
      </c>
      <c r="B2251" s="25">
        <v>2681</v>
      </c>
      <c r="C2251" s="31">
        <v>42387.242418981499</v>
      </c>
      <c r="D2251" s="25">
        <v>0</v>
      </c>
      <c r="E2251" s="25">
        <v>42</v>
      </c>
      <c r="F2251" s="25">
        <v>15</v>
      </c>
      <c r="G2251" s="25">
        <v>57</v>
      </c>
      <c r="H2251" s="25">
        <v>0</v>
      </c>
      <c r="I2251" s="25">
        <v>314.58</v>
      </c>
      <c r="J2251" s="25">
        <v>121.8</v>
      </c>
      <c r="K2251" s="25">
        <v>436.38</v>
      </c>
    </row>
    <row r="2252" spans="1:11" ht="15" customHeight="1" x14ac:dyDescent="0.3">
      <c r="A2252" s="25">
        <v>2251</v>
      </c>
      <c r="B2252" s="25">
        <v>2681</v>
      </c>
      <c r="C2252" s="31">
        <v>42416.427835648101</v>
      </c>
      <c r="D2252" s="25">
        <v>305</v>
      </c>
      <c r="E2252" s="25">
        <v>0</v>
      </c>
      <c r="F2252" s="25">
        <v>95</v>
      </c>
      <c r="G2252" s="25">
        <v>400</v>
      </c>
      <c r="H2252" s="25">
        <v>1521.95</v>
      </c>
      <c r="I2252" s="25">
        <v>0</v>
      </c>
      <c r="J2252" s="25">
        <v>771.4</v>
      </c>
      <c r="K2252" s="25">
        <v>2293.35</v>
      </c>
    </row>
    <row r="2253" spans="1:11" ht="15" customHeight="1" x14ac:dyDescent="0.3">
      <c r="A2253" s="25">
        <v>2252</v>
      </c>
      <c r="B2253" s="25">
        <v>2681</v>
      </c>
      <c r="C2253" s="31">
        <v>42446.694039351903</v>
      </c>
      <c r="D2253" s="25">
        <v>322</v>
      </c>
      <c r="E2253" s="25">
        <v>21</v>
      </c>
      <c r="F2253" s="25">
        <v>28</v>
      </c>
      <c r="G2253" s="25">
        <v>371</v>
      </c>
      <c r="H2253" s="25">
        <v>1606.78</v>
      </c>
      <c r="I2253" s="25">
        <v>157.29</v>
      </c>
      <c r="J2253" s="25">
        <v>227.36</v>
      </c>
      <c r="K2253" s="25">
        <v>1991.43</v>
      </c>
    </row>
    <row r="2254" spans="1:11" ht="15" customHeight="1" x14ac:dyDescent="0.3">
      <c r="A2254" s="25">
        <v>2253</v>
      </c>
      <c r="B2254" s="25">
        <v>2681</v>
      </c>
      <c r="C2254" s="31">
        <v>42476.289791666699</v>
      </c>
      <c r="D2254" s="25">
        <v>304</v>
      </c>
      <c r="E2254" s="25">
        <v>0</v>
      </c>
      <c r="F2254" s="25">
        <v>12</v>
      </c>
      <c r="G2254" s="25">
        <v>316</v>
      </c>
      <c r="H2254" s="25">
        <v>1516.96</v>
      </c>
      <c r="I2254" s="25">
        <v>0</v>
      </c>
      <c r="J2254" s="25">
        <v>97.44</v>
      </c>
      <c r="K2254" s="25">
        <v>1614.4</v>
      </c>
    </row>
    <row r="2255" spans="1:11" ht="15" customHeight="1" x14ac:dyDescent="0.3">
      <c r="A2255" s="25">
        <v>2254</v>
      </c>
      <c r="B2255" s="25">
        <v>2681</v>
      </c>
      <c r="C2255" s="31">
        <v>42505.994502314803</v>
      </c>
      <c r="D2255" s="25">
        <v>281</v>
      </c>
      <c r="E2255" s="25">
        <v>28</v>
      </c>
      <c r="F2255" s="25">
        <v>19</v>
      </c>
      <c r="G2255" s="25">
        <v>328</v>
      </c>
      <c r="H2255" s="25">
        <v>1402.19</v>
      </c>
      <c r="I2255" s="25">
        <v>209.72</v>
      </c>
      <c r="J2255" s="25">
        <v>154.28</v>
      </c>
      <c r="K2255" s="25">
        <v>1766.19</v>
      </c>
    </row>
    <row r="2256" spans="1:11" ht="15" customHeight="1" x14ac:dyDescent="0.3">
      <c r="A2256" s="25">
        <v>2255</v>
      </c>
      <c r="B2256" s="25">
        <v>2681</v>
      </c>
      <c r="C2256" s="31">
        <v>42534.464108796303</v>
      </c>
      <c r="D2256" s="25">
        <v>293</v>
      </c>
      <c r="E2256" s="25">
        <v>24</v>
      </c>
      <c r="F2256" s="25">
        <v>287</v>
      </c>
      <c r="G2256" s="25">
        <v>604</v>
      </c>
      <c r="H2256" s="25">
        <v>1462.07</v>
      </c>
      <c r="I2256" s="25">
        <v>179.76</v>
      </c>
      <c r="J2256" s="25">
        <v>2330.44</v>
      </c>
      <c r="K2256" s="25">
        <v>3972.27</v>
      </c>
    </row>
    <row r="2257" spans="1:11" ht="15" customHeight="1" x14ac:dyDescent="0.3">
      <c r="A2257" s="25">
        <v>2256</v>
      </c>
      <c r="B2257" s="25">
        <v>2681</v>
      </c>
      <c r="C2257" s="31">
        <v>42563.471608796302</v>
      </c>
      <c r="D2257" s="25">
        <v>211</v>
      </c>
      <c r="E2257" s="25">
        <v>26</v>
      </c>
      <c r="F2257" s="25">
        <v>14</v>
      </c>
      <c r="G2257" s="25">
        <v>251</v>
      </c>
      <c r="H2257" s="25">
        <v>1052.8900000000001</v>
      </c>
      <c r="I2257" s="25">
        <v>194.74</v>
      </c>
      <c r="J2257" s="25">
        <v>113.68</v>
      </c>
      <c r="K2257" s="25">
        <v>1361.31</v>
      </c>
    </row>
    <row r="2258" spans="1:11" ht="15" customHeight="1" x14ac:dyDescent="0.3">
      <c r="A2258" s="25">
        <v>2257</v>
      </c>
      <c r="B2258" s="25">
        <v>2681</v>
      </c>
      <c r="C2258" s="31">
        <v>42592.425208333298</v>
      </c>
      <c r="D2258" s="25">
        <v>299</v>
      </c>
      <c r="E2258" s="25">
        <v>23</v>
      </c>
      <c r="F2258" s="25">
        <v>29</v>
      </c>
      <c r="G2258" s="25">
        <v>351</v>
      </c>
      <c r="H2258" s="25">
        <v>1492.01</v>
      </c>
      <c r="I2258" s="25">
        <v>172.27</v>
      </c>
      <c r="J2258" s="25">
        <v>235.48</v>
      </c>
      <c r="K2258" s="25">
        <v>1899.76</v>
      </c>
    </row>
    <row r="2259" spans="1:11" ht="15" customHeight="1" x14ac:dyDescent="0.3">
      <c r="A2259" s="25">
        <v>2258</v>
      </c>
      <c r="B2259" s="25">
        <v>2681</v>
      </c>
      <c r="C2259" s="31">
        <v>42622.214363425897</v>
      </c>
      <c r="D2259" s="25">
        <v>265</v>
      </c>
      <c r="E2259" s="25">
        <v>24</v>
      </c>
      <c r="F2259" s="25">
        <v>20</v>
      </c>
      <c r="G2259" s="25">
        <v>309</v>
      </c>
      <c r="H2259" s="25">
        <v>1322.35</v>
      </c>
      <c r="I2259" s="25">
        <v>179.76</v>
      </c>
      <c r="J2259" s="25">
        <v>162.4</v>
      </c>
      <c r="K2259" s="25">
        <v>1664.51</v>
      </c>
    </row>
    <row r="2260" spans="1:11" ht="15" customHeight="1" x14ac:dyDescent="0.3">
      <c r="A2260" s="25">
        <v>2259</v>
      </c>
      <c r="B2260" s="25">
        <v>2681</v>
      </c>
      <c r="C2260" s="31">
        <v>42652.642777777801</v>
      </c>
      <c r="D2260" s="25">
        <v>311</v>
      </c>
      <c r="E2260" s="25">
        <v>35</v>
      </c>
      <c r="F2260" s="25">
        <v>38</v>
      </c>
      <c r="G2260" s="25">
        <v>384</v>
      </c>
      <c r="H2260" s="25">
        <v>1551.89</v>
      </c>
      <c r="I2260" s="25">
        <v>262.14999999999998</v>
      </c>
      <c r="J2260" s="25">
        <v>308.56</v>
      </c>
      <c r="K2260" s="25">
        <v>2122.6</v>
      </c>
    </row>
    <row r="2261" spans="1:11" ht="15" customHeight="1" x14ac:dyDescent="0.3">
      <c r="A2261" s="25">
        <v>2260</v>
      </c>
      <c r="B2261" s="25">
        <v>2681</v>
      </c>
      <c r="C2261" s="31">
        <v>42682.1344791667</v>
      </c>
      <c r="D2261" s="25">
        <v>256</v>
      </c>
      <c r="E2261" s="25">
        <v>40</v>
      </c>
      <c r="F2261" s="25">
        <v>23</v>
      </c>
      <c r="G2261" s="25">
        <v>319</v>
      </c>
      <c r="H2261" s="25">
        <v>1277.44</v>
      </c>
      <c r="I2261" s="25">
        <v>299.60000000000002</v>
      </c>
      <c r="J2261" s="25">
        <v>186.76</v>
      </c>
      <c r="K2261" s="25">
        <v>1763.8</v>
      </c>
    </row>
    <row r="2262" spans="1:11" ht="15" customHeight="1" x14ac:dyDescent="0.3">
      <c r="A2262" s="25">
        <v>2261</v>
      </c>
      <c r="B2262" s="25">
        <v>2681</v>
      </c>
      <c r="C2262" s="31">
        <v>42712.558379629598</v>
      </c>
      <c r="D2262" s="25">
        <v>302</v>
      </c>
      <c r="E2262" s="25">
        <v>28</v>
      </c>
      <c r="F2262" s="25">
        <v>0</v>
      </c>
      <c r="G2262" s="25">
        <v>330</v>
      </c>
      <c r="H2262" s="25">
        <v>1506.98</v>
      </c>
      <c r="I2262" s="25">
        <v>209.72</v>
      </c>
      <c r="J2262" s="25">
        <v>0</v>
      </c>
      <c r="K2262" s="25">
        <v>1716.7</v>
      </c>
    </row>
    <row r="2263" spans="1:11" ht="15" customHeight="1" x14ac:dyDescent="0.3">
      <c r="A2263" s="25">
        <v>2262</v>
      </c>
      <c r="B2263" s="25">
        <v>2691</v>
      </c>
      <c r="C2263" s="31">
        <v>42228.984409722201</v>
      </c>
      <c r="D2263" s="25">
        <v>502</v>
      </c>
      <c r="E2263" s="25">
        <v>0</v>
      </c>
      <c r="F2263" s="25">
        <v>9</v>
      </c>
      <c r="G2263" s="25">
        <v>511</v>
      </c>
      <c r="H2263" s="25">
        <v>2504.98</v>
      </c>
      <c r="I2263" s="25">
        <v>0</v>
      </c>
      <c r="J2263" s="25">
        <v>73.08</v>
      </c>
      <c r="K2263" s="25">
        <v>2578.06</v>
      </c>
    </row>
    <row r="2264" spans="1:11" ht="15" customHeight="1" x14ac:dyDescent="0.3">
      <c r="A2264" s="25">
        <v>2263</v>
      </c>
      <c r="B2264" s="25">
        <v>2691</v>
      </c>
      <c r="C2264" s="31">
        <v>42258.488946759302</v>
      </c>
      <c r="D2264" s="25">
        <v>492</v>
      </c>
      <c r="E2264" s="25">
        <v>0</v>
      </c>
      <c r="F2264" s="25">
        <v>52</v>
      </c>
      <c r="G2264" s="25">
        <v>544</v>
      </c>
      <c r="H2264" s="25">
        <v>2455.08</v>
      </c>
      <c r="I2264" s="25">
        <v>0</v>
      </c>
      <c r="J2264" s="25">
        <v>422.24</v>
      </c>
      <c r="K2264" s="25">
        <v>2877.32</v>
      </c>
    </row>
    <row r="2265" spans="1:11" ht="15" customHeight="1" x14ac:dyDescent="0.3">
      <c r="A2265" s="25">
        <v>2264</v>
      </c>
      <c r="B2265" s="25">
        <v>2691</v>
      </c>
      <c r="C2265" s="31">
        <v>42287.840983796297</v>
      </c>
      <c r="D2265" s="25">
        <v>494</v>
      </c>
      <c r="E2265" s="25">
        <v>4</v>
      </c>
      <c r="F2265" s="25">
        <v>13</v>
      </c>
      <c r="G2265" s="25">
        <v>511</v>
      </c>
      <c r="H2265" s="25">
        <v>2465.06</v>
      </c>
      <c r="I2265" s="25">
        <v>29.96</v>
      </c>
      <c r="J2265" s="25">
        <v>105.56</v>
      </c>
      <c r="K2265" s="25">
        <v>2600.58</v>
      </c>
    </row>
    <row r="2266" spans="1:11" ht="15" customHeight="1" x14ac:dyDescent="0.3">
      <c r="A2266" s="25">
        <v>2265</v>
      </c>
      <c r="B2266" s="25">
        <v>2691</v>
      </c>
      <c r="C2266" s="31">
        <v>42317.594097222202</v>
      </c>
      <c r="D2266" s="25">
        <v>505</v>
      </c>
      <c r="E2266" s="25">
        <v>12</v>
      </c>
      <c r="F2266" s="25">
        <v>6</v>
      </c>
      <c r="G2266" s="25">
        <v>523</v>
      </c>
      <c r="H2266" s="25">
        <v>2519.9499999999998</v>
      </c>
      <c r="I2266" s="25">
        <v>89.88</v>
      </c>
      <c r="J2266" s="25">
        <v>48.72</v>
      </c>
      <c r="K2266" s="25">
        <v>2658.55</v>
      </c>
    </row>
    <row r="2267" spans="1:11" ht="15" customHeight="1" x14ac:dyDescent="0.3">
      <c r="A2267" s="25">
        <v>2266</v>
      </c>
      <c r="B2267" s="25">
        <v>2691</v>
      </c>
      <c r="C2267" s="31">
        <v>42347.6960300926</v>
      </c>
      <c r="D2267" s="25">
        <v>504</v>
      </c>
      <c r="E2267" s="25">
        <v>10</v>
      </c>
      <c r="F2267" s="25">
        <v>29</v>
      </c>
      <c r="G2267" s="25">
        <v>543</v>
      </c>
      <c r="H2267" s="25">
        <v>2514.96</v>
      </c>
      <c r="I2267" s="25">
        <v>74.900000000000006</v>
      </c>
      <c r="J2267" s="25">
        <v>235.48</v>
      </c>
      <c r="K2267" s="25">
        <v>2825.34</v>
      </c>
    </row>
    <row r="2268" spans="1:11" ht="15" customHeight="1" x14ac:dyDescent="0.3">
      <c r="A2268" s="25">
        <v>2267</v>
      </c>
      <c r="B2268" s="25">
        <v>2691</v>
      </c>
      <c r="C2268" s="31">
        <v>42376.5093402778</v>
      </c>
      <c r="D2268" s="25">
        <v>506</v>
      </c>
      <c r="E2268" s="25">
        <v>0</v>
      </c>
      <c r="F2268" s="25">
        <v>26</v>
      </c>
      <c r="G2268" s="25">
        <v>532</v>
      </c>
      <c r="H2268" s="25">
        <v>2524.94</v>
      </c>
      <c r="I2268" s="25">
        <v>0</v>
      </c>
      <c r="J2268" s="25">
        <v>211.12</v>
      </c>
      <c r="K2268" s="25">
        <v>2736.06</v>
      </c>
    </row>
    <row r="2269" spans="1:11" ht="15" customHeight="1" x14ac:dyDescent="0.3">
      <c r="A2269" s="25">
        <v>2268</v>
      </c>
      <c r="B2269" s="25">
        <v>2691</v>
      </c>
      <c r="C2269" s="31">
        <v>42406.122048611098</v>
      </c>
      <c r="D2269" s="25">
        <v>499</v>
      </c>
      <c r="E2269" s="25">
        <v>0</v>
      </c>
      <c r="F2269" s="25">
        <v>19</v>
      </c>
      <c r="G2269" s="25">
        <v>518</v>
      </c>
      <c r="H2269" s="25">
        <v>2490.0100000000002</v>
      </c>
      <c r="I2269" s="25">
        <v>0</v>
      </c>
      <c r="J2269" s="25">
        <v>154.28</v>
      </c>
      <c r="K2269" s="25">
        <v>2644.29</v>
      </c>
    </row>
    <row r="2270" spans="1:11" ht="15" customHeight="1" x14ac:dyDescent="0.3">
      <c r="A2270" s="25">
        <v>2269</v>
      </c>
      <c r="B2270" s="25">
        <v>2691</v>
      </c>
      <c r="C2270" s="31">
        <v>42436.356076388904</v>
      </c>
      <c r="D2270" s="25">
        <v>514</v>
      </c>
      <c r="E2270" s="25">
        <v>7</v>
      </c>
      <c r="F2270" s="25">
        <v>36</v>
      </c>
      <c r="G2270" s="25">
        <v>557</v>
      </c>
      <c r="H2270" s="25">
        <v>2564.86</v>
      </c>
      <c r="I2270" s="25">
        <v>52.43</v>
      </c>
      <c r="J2270" s="25">
        <v>292.32</v>
      </c>
      <c r="K2270" s="25">
        <v>2909.61</v>
      </c>
    </row>
    <row r="2271" spans="1:11" ht="15" customHeight="1" x14ac:dyDescent="0.3">
      <c r="A2271" s="25">
        <v>2270</v>
      </c>
      <c r="B2271" s="25">
        <v>2691</v>
      </c>
      <c r="C2271" s="31">
        <v>42465.277465277803</v>
      </c>
      <c r="D2271" s="25">
        <v>421</v>
      </c>
      <c r="E2271" s="25">
        <v>6</v>
      </c>
      <c r="F2271" s="25">
        <v>16</v>
      </c>
      <c r="G2271" s="25">
        <v>443</v>
      </c>
      <c r="H2271" s="25">
        <v>2100.79</v>
      </c>
      <c r="I2271" s="25">
        <v>44.94</v>
      </c>
      <c r="J2271" s="25">
        <v>129.91999999999999</v>
      </c>
      <c r="K2271" s="25">
        <v>2275.65</v>
      </c>
    </row>
    <row r="2272" spans="1:11" ht="15" customHeight="1" x14ac:dyDescent="0.3">
      <c r="A2272" s="25">
        <v>2271</v>
      </c>
      <c r="B2272" s="25">
        <v>2691</v>
      </c>
      <c r="C2272" s="31">
        <v>42495.657662037003</v>
      </c>
      <c r="D2272" s="25">
        <v>505</v>
      </c>
      <c r="E2272" s="25">
        <v>18</v>
      </c>
      <c r="F2272" s="25">
        <v>24</v>
      </c>
      <c r="G2272" s="25">
        <v>547</v>
      </c>
      <c r="H2272" s="25">
        <v>2519.9499999999998</v>
      </c>
      <c r="I2272" s="25">
        <v>134.82</v>
      </c>
      <c r="J2272" s="25">
        <v>194.88</v>
      </c>
      <c r="K2272" s="25">
        <v>2849.65</v>
      </c>
    </row>
    <row r="2273" spans="1:11" ht="15" customHeight="1" x14ac:dyDescent="0.3">
      <c r="A2273" s="25">
        <v>2272</v>
      </c>
      <c r="B2273" s="25">
        <v>2691</v>
      </c>
      <c r="C2273" s="31">
        <v>42524.789340277799</v>
      </c>
      <c r="D2273" s="25">
        <v>513</v>
      </c>
      <c r="E2273" s="25">
        <v>0</v>
      </c>
      <c r="F2273" s="25">
        <v>33</v>
      </c>
      <c r="G2273" s="25">
        <v>546</v>
      </c>
      <c r="H2273" s="25">
        <v>2559.87</v>
      </c>
      <c r="I2273" s="25">
        <v>0</v>
      </c>
      <c r="J2273" s="25">
        <v>267.95999999999998</v>
      </c>
      <c r="K2273" s="25">
        <v>2827.83</v>
      </c>
    </row>
    <row r="2274" spans="1:11" ht="15" customHeight="1" x14ac:dyDescent="0.3">
      <c r="A2274" s="25">
        <v>2273</v>
      </c>
      <c r="B2274" s="25">
        <v>2691</v>
      </c>
      <c r="C2274" s="31">
        <v>42554.157581018502</v>
      </c>
      <c r="D2274" s="25">
        <v>450</v>
      </c>
      <c r="E2274" s="25">
        <v>7</v>
      </c>
      <c r="F2274" s="25">
        <v>0</v>
      </c>
      <c r="G2274" s="25">
        <v>457</v>
      </c>
      <c r="H2274" s="25">
        <v>2245.5</v>
      </c>
      <c r="I2274" s="25">
        <v>52.43</v>
      </c>
      <c r="J2274" s="25">
        <v>0</v>
      </c>
      <c r="K2274" s="25">
        <v>2297.9299999999998</v>
      </c>
    </row>
    <row r="2275" spans="1:11" ht="15" customHeight="1" x14ac:dyDescent="0.3">
      <c r="A2275" s="25">
        <v>2274</v>
      </c>
      <c r="B2275" s="25">
        <v>2691</v>
      </c>
      <c r="C2275" s="31">
        <v>42583.3566782407</v>
      </c>
      <c r="D2275" s="25">
        <v>542</v>
      </c>
      <c r="E2275" s="25">
        <v>17</v>
      </c>
      <c r="F2275" s="25">
        <v>19</v>
      </c>
      <c r="G2275" s="25">
        <v>578</v>
      </c>
      <c r="H2275" s="25">
        <v>2704.58</v>
      </c>
      <c r="I2275" s="25">
        <v>127.33</v>
      </c>
      <c r="J2275" s="25">
        <v>154.28</v>
      </c>
      <c r="K2275" s="25">
        <v>2986.19</v>
      </c>
    </row>
    <row r="2276" spans="1:11" ht="15" customHeight="1" x14ac:dyDescent="0.3">
      <c r="A2276" s="25">
        <v>2275</v>
      </c>
      <c r="B2276" s="25">
        <v>2691</v>
      </c>
      <c r="C2276" s="31">
        <v>42612.286782407398</v>
      </c>
      <c r="D2276" s="25">
        <v>1437</v>
      </c>
      <c r="E2276" s="25">
        <v>12</v>
      </c>
      <c r="F2276" s="25">
        <v>25</v>
      </c>
      <c r="G2276" s="25">
        <v>1474</v>
      </c>
      <c r="H2276" s="25">
        <v>7170.63</v>
      </c>
      <c r="I2276" s="25">
        <v>89.88</v>
      </c>
      <c r="J2276" s="25">
        <v>203</v>
      </c>
      <c r="K2276" s="25">
        <v>7463.51</v>
      </c>
    </row>
    <row r="2277" spans="1:11" ht="15" customHeight="1" x14ac:dyDescent="0.3">
      <c r="A2277" s="25">
        <v>2276</v>
      </c>
      <c r="B2277" s="25">
        <v>2691</v>
      </c>
      <c r="C2277" s="31">
        <v>42642.019444444399</v>
      </c>
      <c r="D2277" s="25">
        <v>503</v>
      </c>
      <c r="E2277" s="25">
        <v>16</v>
      </c>
      <c r="F2277" s="25">
        <v>61</v>
      </c>
      <c r="G2277" s="25">
        <v>580</v>
      </c>
      <c r="H2277" s="25">
        <v>2509.9699999999998</v>
      </c>
      <c r="I2277" s="25">
        <v>119.84</v>
      </c>
      <c r="J2277" s="25">
        <v>495.32</v>
      </c>
      <c r="K2277" s="25">
        <v>3125.13</v>
      </c>
    </row>
    <row r="2278" spans="1:11" ht="15" customHeight="1" x14ac:dyDescent="0.3">
      <c r="A2278" s="25">
        <v>2277</v>
      </c>
      <c r="B2278" s="25">
        <v>2691</v>
      </c>
      <c r="C2278" s="31">
        <v>42672.624930555598</v>
      </c>
      <c r="D2278" s="25">
        <v>488</v>
      </c>
      <c r="E2278" s="25">
        <v>13</v>
      </c>
      <c r="F2278" s="25">
        <v>82</v>
      </c>
      <c r="G2278" s="25">
        <v>583</v>
      </c>
      <c r="H2278" s="25">
        <v>2435.12</v>
      </c>
      <c r="I2278" s="25">
        <v>97.37</v>
      </c>
      <c r="J2278" s="25">
        <v>665.84</v>
      </c>
      <c r="K2278" s="25">
        <v>3198.33</v>
      </c>
    </row>
    <row r="2279" spans="1:11" ht="15" customHeight="1" x14ac:dyDescent="0.3">
      <c r="A2279" s="25">
        <v>2278</v>
      </c>
      <c r="B2279" s="25">
        <v>2691</v>
      </c>
      <c r="C2279" s="31">
        <v>42702.0836921296</v>
      </c>
      <c r="D2279" s="25">
        <v>503</v>
      </c>
      <c r="E2279" s="25">
        <v>7</v>
      </c>
      <c r="F2279" s="25">
        <v>21</v>
      </c>
      <c r="G2279" s="25">
        <v>531</v>
      </c>
      <c r="H2279" s="25">
        <v>2509.9699999999998</v>
      </c>
      <c r="I2279" s="25">
        <v>52.43</v>
      </c>
      <c r="J2279" s="25">
        <v>170.52</v>
      </c>
      <c r="K2279" s="25">
        <v>2732.92</v>
      </c>
    </row>
    <row r="2280" spans="1:11" ht="15" customHeight="1" x14ac:dyDescent="0.3">
      <c r="A2280" s="25">
        <v>2279</v>
      </c>
      <c r="B2280" s="25">
        <v>2691</v>
      </c>
      <c r="C2280" s="31">
        <v>42732.114837963003</v>
      </c>
      <c r="D2280" s="25">
        <v>581</v>
      </c>
      <c r="E2280" s="25">
        <v>1</v>
      </c>
      <c r="F2280" s="25">
        <v>0</v>
      </c>
      <c r="G2280" s="25">
        <v>582</v>
      </c>
      <c r="H2280" s="25">
        <v>2899.19</v>
      </c>
      <c r="I2280" s="25">
        <v>7.49</v>
      </c>
      <c r="J2280" s="25">
        <v>0</v>
      </c>
      <c r="K2280" s="25">
        <v>2906.68</v>
      </c>
    </row>
    <row r="2281" spans="1:11" ht="15" customHeight="1" x14ac:dyDescent="0.3">
      <c r="A2281" s="25">
        <v>2280</v>
      </c>
      <c r="B2281" s="25">
        <v>2701</v>
      </c>
      <c r="C2281" s="31">
        <v>42332.202696759297</v>
      </c>
      <c r="D2281" s="25">
        <v>157</v>
      </c>
      <c r="E2281" s="25">
        <v>0</v>
      </c>
      <c r="F2281" s="25">
        <v>9</v>
      </c>
      <c r="G2281" s="25">
        <v>166</v>
      </c>
      <c r="H2281" s="25">
        <v>783.43</v>
      </c>
      <c r="I2281" s="25">
        <v>0</v>
      </c>
      <c r="J2281" s="25">
        <v>73.08</v>
      </c>
      <c r="K2281" s="25">
        <v>856.51</v>
      </c>
    </row>
    <row r="2282" spans="1:11" ht="15" customHeight="1" x14ac:dyDescent="0.3">
      <c r="A2282" s="25">
        <v>2281</v>
      </c>
      <c r="B2282" s="25">
        <v>2701</v>
      </c>
      <c r="C2282" s="31">
        <v>42362.583807870396</v>
      </c>
      <c r="D2282" s="25">
        <v>122</v>
      </c>
      <c r="E2282" s="25">
        <v>15</v>
      </c>
      <c r="F2282" s="25">
        <v>26</v>
      </c>
      <c r="G2282" s="25">
        <v>163</v>
      </c>
      <c r="H2282" s="25">
        <v>608.78</v>
      </c>
      <c r="I2282" s="25">
        <v>112.35</v>
      </c>
      <c r="J2282" s="25">
        <v>211.12</v>
      </c>
      <c r="K2282" s="25">
        <v>932.25</v>
      </c>
    </row>
    <row r="2283" spans="1:11" ht="15" customHeight="1" x14ac:dyDescent="0.3">
      <c r="A2283" s="25">
        <v>2282</v>
      </c>
      <c r="B2283" s="25">
        <v>2701</v>
      </c>
      <c r="C2283" s="31">
        <v>42392.931203703702</v>
      </c>
      <c r="D2283" s="25">
        <v>147</v>
      </c>
      <c r="E2283" s="25">
        <v>55</v>
      </c>
      <c r="F2283" s="25">
        <v>86</v>
      </c>
      <c r="G2283" s="25">
        <v>288</v>
      </c>
      <c r="H2283" s="25">
        <v>733.53</v>
      </c>
      <c r="I2283" s="25">
        <v>411.95</v>
      </c>
      <c r="J2283" s="25">
        <v>698.32</v>
      </c>
      <c r="K2283" s="25">
        <v>1843.8</v>
      </c>
    </row>
    <row r="2284" spans="1:11" ht="15" customHeight="1" x14ac:dyDescent="0.3">
      <c r="A2284" s="25">
        <v>2283</v>
      </c>
      <c r="B2284" s="25">
        <v>2701</v>
      </c>
      <c r="C2284" s="31">
        <v>42422.365474537</v>
      </c>
      <c r="D2284" s="25">
        <v>107</v>
      </c>
      <c r="E2284" s="25">
        <v>20</v>
      </c>
      <c r="F2284" s="25">
        <v>0</v>
      </c>
      <c r="G2284" s="25">
        <v>127</v>
      </c>
      <c r="H2284" s="25">
        <v>533.92999999999995</v>
      </c>
      <c r="I2284" s="25">
        <v>149.80000000000001</v>
      </c>
      <c r="J2284" s="25">
        <v>0</v>
      </c>
      <c r="K2284" s="25">
        <v>683.73</v>
      </c>
    </row>
    <row r="2285" spans="1:11" ht="15" customHeight="1" x14ac:dyDescent="0.3">
      <c r="A2285" s="25">
        <v>2284</v>
      </c>
      <c r="B2285" s="25">
        <v>2701</v>
      </c>
      <c r="C2285" s="31">
        <v>42451.9465277778</v>
      </c>
      <c r="D2285" s="25">
        <v>154</v>
      </c>
      <c r="E2285" s="25">
        <v>10</v>
      </c>
      <c r="F2285" s="25">
        <v>2008</v>
      </c>
      <c r="G2285" s="25">
        <v>2172</v>
      </c>
      <c r="H2285" s="25">
        <v>768.46</v>
      </c>
      <c r="I2285" s="25">
        <v>74.900000000000006</v>
      </c>
      <c r="J2285" s="25">
        <v>16304.96</v>
      </c>
      <c r="K2285" s="25">
        <v>17148.32</v>
      </c>
    </row>
    <row r="2286" spans="1:11" ht="15" customHeight="1" x14ac:dyDescent="0.3">
      <c r="A2286" s="25">
        <v>2285</v>
      </c>
      <c r="B2286" s="25">
        <v>2701</v>
      </c>
      <c r="C2286" s="31">
        <v>42480.783252314803</v>
      </c>
      <c r="D2286" s="25">
        <v>112</v>
      </c>
      <c r="E2286" s="25">
        <v>13</v>
      </c>
      <c r="F2286" s="25">
        <v>0</v>
      </c>
      <c r="G2286" s="25">
        <v>125</v>
      </c>
      <c r="H2286" s="25">
        <v>558.88</v>
      </c>
      <c r="I2286" s="25">
        <v>97.37</v>
      </c>
      <c r="J2286" s="25">
        <v>0</v>
      </c>
      <c r="K2286" s="25">
        <v>656.25</v>
      </c>
    </row>
    <row r="2287" spans="1:11" ht="15" customHeight="1" x14ac:dyDescent="0.3">
      <c r="A2287" s="25">
        <v>2286</v>
      </c>
      <c r="B2287" s="25">
        <v>2701</v>
      </c>
      <c r="C2287" s="31">
        <v>42510.845219907402</v>
      </c>
      <c r="D2287" s="25">
        <v>168</v>
      </c>
      <c r="E2287" s="25">
        <v>0</v>
      </c>
      <c r="F2287" s="25">
        <v>14</v>
      </c>
      <c r="G2287" s="25">
        <v>182</v>
      </c>
      <c r="H2287" s="25">
        <v>838.32</v>
      </c>
      <c r="I2287" s="25">
        <v>0</v>
      </c>
      <c r="J2287" s="25">
        <v>113.68</v>
      </c>
      <c r="K2287" s="25">
        <v>952</v>
      </c>
    </row>
    <row r="2288" spans="1:11" ht="15" customHeight="1" x14ac:dyDescent="0.3">
      <c r="A2288" s="25">
        <v>2287</v>
      </c>
      <c r="B2288" s="25">
        <v>2701</v>
      </c>
      <c r="C2288" s="31">
        <v>42540.432256944398</v>
      </c>
      <c r="D2288" s="25">
        <v>159</v>
      </c>
      <c r="E2288" s="25">
        <v>24</v>
      </c>
      <c r="F2288" s="25">
        <v>6</v>
      </c>
      <c r="G2288" s="25">
        <v>189</v>
      </c>
      <c r="H2288" s="25">
        <v>793.41</v>
      </c>
      <c r="I2288" s="25">
        <v>179.76</v>
      </c>
      <c r="J2288" s="25">
        <v>48.72</v>
      </c>
      <c r="K2288" s="25">
        <v>1021.89</v>
      </c>
    </row>
    <row r="2289" spans="1:11" ht="15" customHeight="1" x14ac:dyDescent="0.3">
      <c r="A2289" s="25">
        <v>2288</v>
      </c>
      <c r="B2289" s="25">
        <v>2701</v>
      </c>
      <c r="C2289" s="31">
        <v>42569.707812499997</v>
      </c>
      <c r="D2289" s="25">
        <v>165</v>
      </c>
      <c r="E2289" s="25">
        <v>22</v>
      </c>
      <c r="F2289" s="25">
        <v>24</v>
      </c>
      <c r="G2289" s="25">
        <v>211</v>
      </c>
      <c r="H2289" s="25">
        <v>823.35</v>
      </c>
      <c r="I2289" s="25">
        <v>164.78</v>
      </c>
      <c r="J2289" s="25">
        <v>194.88</v>
      </c>
      <c r="K2289" s="25">
        <v>1183.01</v>
      </c>
    </row>
    <row r="2290" spans="1:11" ht="15" customHeight="1" x14ac:dyDescent="0.3">
      <c r="A2290" s="25">
        <v>2289</v>
      </c>
      <c r="B2290" s="25">
        <v>2701</v>
      </c>
      <c r="C2290" s="31">
        <v>42598.459166666697</v>
      </c>
      <c r="D2290" s="25">
        <v>154</v>
      </c>
      <c r="E2290" s="25">
        <v>15</v>
      </c>
      <c r="F2290" s="25">
        <v>86</v>
      </c>
      <c r="G2290" s="25">
        <v>255</v>
      </c>
      <c r="H2290" s="25">
        <v>768.46</v>
      </c>
      <c r="I2290" s="25">
        <v>112.35</v>
      </c>
      <c r="J2290" s="25">
        <v>698.32</v>
      </c>
      <c r="K2290" s="25">
        <v>1579.13</v>
      </c>
    </row>
    <row r="2291" spans="1:11" ht="15" customHeight="1" x14ac:dyDescent="0.3">
      <c r="A2291" s="25">
        <v>2290</v>
      </c>
      <c r="B2291" s="25">
        <v>2701</v>
      </c>
      <c r="C2291" s="31">
        <v>42628.111550925903</v>
      </c>
      <c r="D2291" s="25">
        <v>97</v>
      </c>
      <c r="E2291" s="25">
        <v>14</v>
      </c>
      <c r="F2291" s="25">
        <v>0</v>
      </c>
      <c r="G2291" s="25">
        <v>111</v>
      </c>
      <c r="H2291" s="25">
        <v>484.03</v>
      </c>
      <c r="I2291" s="25">
        <v>104.86</v>
      </c>
      <c r="J2291" s="25">
        <v>0</v>
      </c>
      <c r="K2291" s="25">
        <v>588.89</v>
      </c>
    </row>
    <row r="2292" spans="1:11" ht="15" customHeight="1" x14ac:dyDescent="0.3">
      <c r="A2292" s="25">
        <v>2291</v>
      </c>
      <c r="B2292" s="25">
        <v>2701</v>
      </c>
      <c r="C2292" s="31">
        <v>42657.043715277803</v>
      </c>
      <c r="D2292" s="25">
        <v>139</v>
      </c>
      <c r="E2292" s="25">
        <v>14</v>
      </c>
      <c r="F2292" s="25">
        <v>15</v>
      </c>
      <c r="G2292" s="25">
        <v>168</v>
      </c>
      <c r="H2292" s="25">
        <v>693.61</v>
      </c>
      <c r="I2292" s="25">
        <v>104.86</v>
      </c>
      <c r="J2292" s="25">
        <v>121.8</v>
      </c>
      <c r="K2292" s="25">
        <v>920.27</v>
      </c>
    </row>
    <row r="2293" spans="1:11" ht="15" customHeight="1" x14ac:dyDescent="0.3">
      <c r="A2293" s="25">
        <v>2292</v>
      </c>
      <c r="B2293" s="25">
        <v>2701</v>
      </c>
      <c r="C2293" s="31">
        <v>42686.552986111099</v>
      </c>
      <c r="D2293" s="25">
        <v>116</v>
      </c>
      <c r="E2293" s="25">
        <v>12</v>
      </c>
      <c r="F2293" s="25">
        <v>4</v>
      </c>
      <c r="G2293" s="25">
        <v>132</v>
      </c>
      <c r="H2293" s="25">
        <v>578.84</v>
      </c>
      <c r="I2293" s="25">
        <v>89.88</v>
      </c>
      <c r="J2293" s="25">
        <v>32.479999999999997</v>
      </c>
      <c r="K2293" s="25">
        <v>701.2</v>
      </c>
    </row>
    <row r="2294" spans="1:11" ht="15" customHeight="1" x14ac:dyDescent="0.3">
      <c r="A2294" s="25">
        <v>2293</v>
      </c>
      <c r="B2294" s="25">
        <v>2701</v>
      </c>
      <c r="C2294" s="31">
        <v>42715.6506828704</v>
      </c>
      <c r="D2294" s="25">
        <v>152</v>
      </c>
      <c r="E2294" s="25">
        <v>6</v>
      </c>
      <c r="F2294" s="25">
        <v>31</v>
      </c>
      <c r="G2294" s="25">
        <v>189</v>
      </c>
      <c r="H2294" s="25">
        <v>758.48</v>
      </c>
      <c r="I2294" s="25">
        <v>44.94</v>
      </c>
      <c r="J2294" s="25">
        <v>251.72</v>
      </c>
      <c r="K2294" s="25">
        <v>1055.1400000000001</v>
      </c>
    </row>
    <row r="2295" spans="1:11" ht="15" customHeight="1" x14ac:dyDescent="0.3">
      <c r="A2295" s="25">
        <v>2294</v>
      </c>
      <c r="B2295" s="25">
        <v>2711</v>
      </c>
      <c r="C2295" s="31">
        <v>42479.133240740703</v>
      </c>
      <c r="D2295" s="25">
        <v>529</v>
      </c>
      <c r="E2295" s="25">
        <v>0</v>
      </c>
      <c r="F2295" s="25">
        <v>16</v>
      </c>
      <c r="G2295" s="25">
        <v>545</v>
      </c>
      <c r="H2295" s="25">
        <v>2639.71</v>
      </c>
      <c r="I2295" s="25">
        <v>0</v>
      </c>
      <c r="J2295" s="25">
        <v>129.91999999999999</v>
      </c>
      <c r="K2295" s="25">
        <v>2769.63</v>
      </c>
    </row>
    <row r="2296" spans="1:11" ht="15" customHeight="1" x14ac:dyDescent="0.3">
      <c r="A2296" s="25">
        <v>2295</v>
      </c>
      <c r="B2296" s="25">
        <v>2711</v>
      </c>
      <c r="C2296" s="31">
        <v>42509.682893518497</v>
      </c>
      <c r="D2296" s="25">
        <v>497</v>
      </c>
      <c r="E2296" s="25">
        <v>16</v>
      </c>
      <c r="F2296" s="25">
        <v>58</v>
      </c>
      <c r="G2296" s="25">
        <v>571</v>
      </c>
      <c r="H2296" s="25">
        <v>2480.0300000000002</v>
      </c>
      <c r="I2296" s="25">
        <v>119.84</v>
      </c>
      <c r="J2296" s="25">
        <v>470.96</v>
      </c>
      <c r="K2296" s="25">
        <v>3070.83</v>
      </c>
    </row>
    <row r="2297" spans="1:11" ht="15" customHeight="1" x14ac:dyDescent="0.3">
      <c r="A2297" s="25">
        <v>2296</v>
      </c>
      <c r="B2297" s="25">
        <v>2711</v>
      </c>
      <c r="C2297" s="31">
        <v>42539.032476851899</v>
      </c>
      <c r="D2297" s="25">
        <v>487</v>
      </c>
      <c r="E2297" s="25">
        <v>5</v>
      </c>
      <c r="F2297" s="25">
        <v>12</v>
      </c>
      <c r="G2297" s="25">
        <v>504</v>
      </c>
      <c r="H2297" s="25">
        <v>2430.13</v>
      </c>
      <c r="I2297" s="25">
        <v>37.450000000000003</v>
      </c>
      <c r="J2297" s="25">
        <v>97.44</v>
      </c>
      <c r="K2297" s="25">
        <v>2565.02</v>
      </c>
    </row>
    <row r="2298" spans="1:11" ht="15" customHeight="1" x14ac:dyDescent="0.3">
      <c r="A2298" s="25">
        <v>2297</v>
      </c>
      <c r="B2298" s="25">
        <v>2711</v>
      </c>
      <c r="C2298" s="31">
        <v>42568.543969907398</v>
      </c>
      <c r="D2298" s="25">
        <v>495</v>
      </c>
      <c r="E2298" s="25">
        <v>250</v>
      </c>
      <c r="F2298" s="25">
        <v>36</v>
      </c>
      <c r="G2298" s="25">
        <v>781</v>
      </c>
      <c r="H2298" s="25">
        <v>2470.0500000000002</v>
      </c>
      <c r="I2298" s="25">
        <v>1872.5</v>
      </c>
      <c r="J2298" s="25">
        <v>292.32</v>
      </c>
      <c r="K2298" s="25">
        <v>4634.87</v>
      </c>
    </row>
    <row r="2299" spans="1:11" ht="15" customHeight="1" x14ac:dyDescent="0.3">
      <c r="A2299" s="25">
        <v>2298</v>
      </c>
      <c r="B2299" s="25">
        <v>2711</v>
      </c>
      <c r="C2299" s="31">
        <v>42598.2053703704</v>
      </c>
      <c r="D2299" s="25">
        <v>514</v>
      </c>
      <c r="E2299" s="25">
        <v>13</v>
      </c>
      <c r="F2299" s="25">
        <v>6</v>
      </c>
      <c r="G2299" s="25">
        <v>533</v>
      </c>
      <c r="H2299" s="25">
        <v>2564.86</v>
      </c>
      <c r="I2299" s="25">
        <v>97.37</v>
      </c>
      <c r="J2299" s="25">
        <v>48.72</v>
      </c>
      <c r="K2299" s="25">
        <v>2710.95</v>
      </c>
    </row>
    <row r="2300" spans="1:11" ht="15" customHeight="1" x14ac:dyDescent="0.3">
      <c r="A2300" s="25">
        <v>2299</v>
      </c>
      <c r="B2300" s="25">
        <v>2711</v>
      </c>
      <c r="C2300" s="31">
        <v>42627.030717592599</v>
      </c>
      <c r="D2300" s="25">
        <v>490</v>
      </c>
      <c r="E2300" s="25">
        <v>0</v>
      </c>
      <c r="F2300" s="25">
        <v>11</v>
      </c>
      <c r="G2300" s="25">
        <v>501</v>
      </c>
      <c r="H2300" s="25">
        <v>2445.1</v>
      </c>
      <c r="I2300" s="25">
        <v>0</v>
      </c>
      <c r="J2300" s="25">
        <v>89.32</v>
      </c>
      <c r="K2300" s="25">
        <v>2534.42</v>
      </c>
    </row>
    <row r="2301" spans="1:11" ht="15" customHeight="1" x14ac:dyDescent="0.3">
      <c r="A2301" s="25">
        <v>2300</v>
      </c>
      <c r="B2301" s="25">
        <v>2711</v>
      </c>
      <c r="C2301" s="31">
        <v>42656.758611111101</v>
      </c>
      <c r="D2301" s="25">
        <v>482</v>
      </c>
      <c r="E2301" s="25">
        <v>15</v>
      </c>
      <c r="F2301" s="25">
        <v>6</v>
      </c>
      <c r="G2301" s="25">
        <v>503</v>
      </c>
      <c r="H2301" s="25">
        <v>2405.1799999999998</v>
      </c>
      <c r="I2301" s="25">
        <v>112.35</v>
      </c>
      <c r="J2301" s="25">
        <v>48.72</v>
      </c>
      <c r="K2301" s="25">
        <v>2566.25</v>
      </c>
    </row>
    <row r="2302" spans="1:11" ht="15" customHeight="1" x14ac:dyDescent="0.3">
      <c r="A2302" s="25">
        <v>2301</v>
      </c>
      <c r="B2302" s="25">
        <v>2711</v>
      </c>
      <c r="C2302" s="31">
        <v>42686.128368055601</v>
      </c>
      <c r="D2302" s="25">
        <v>518</v>
      </c>
      <c r="E2302" s="25">
        <v>15</v>
      </c>
      <c r="F2302" s="25">
        <v>8</v>
      </c>
      <c r="G2302" s="25">
        <v>541</v>
      </c>
      <c r="H2302" s="25">
        <v>2584.8200000000002</v>
      </c>
      <c r="I2302" s="25">
        <v>112.35</v>
      </c>
      <c r="J2302" s="25">
        <v>64.959999999999994</v>
      </c>
      <c r="K2302" s="25">
        <v>2762.13</v>
      </c>
    </row>
    <row r="2303" spans="1:11" ht="15" customHeight="1" x14ac:dyDescent="0.3">
      <c r="A2303" s="25">
        <v>2302</v>
      </c>
      <c r="B2303" s="25">
        <v>2711</v>
      </c>
      <c r="C2303" s="31">
        <v>42715.926655092597</v>
      </c>
      <c r="D2303" s="25">
        <v>496</v>
      </c>
      <c r="E2303" s="25">
        <v>0</v>
      </c>
      <c r="F2303" s="25">
        <v>8</v>
      </c>
      <c r="G2303" s="25">
        <v>504</v>
      </c>
      <c r="H2303" s="25">
        <v>2475.04</v>
      </c>
      <c r="I2303" s="25">
        <v>0</v>
      </c>
      <c r="J2303" s="25">
        <v>64.959999999999994</v>
      </c>
      <c r="K2303" s="25">
        <v>2540</v>
      </c>
    </row>
    <row r="2304" spans="1:11" ht="15" customHeight="1" x14ac:dyDescent="0.3">
      <c r="A2304" s="25">
        <v>2303</v>
      </c>
      <c r="B2304" s="25">
        <v>2721</v>
      </c>
      <c r="C2304" s="31">
        <v>42689.956319444398</v>
      </c>
      <c r="D2304" s="25">
        <v>290</v>
      </c>
      <c r="E2304" s="25">
        <v>66</v>
      </c>
      <c r="F2304" s="25">
        <v>11</v>
      </c>
      <c r="G2304" s="25">
        <v>367</v>
      </c>
      <c r="H2304" s="25">
        <v>1447.1</v>
      </c>
      <c r="I2304" s="25">
        <v>494.34</v>
      </c>
      <c r="J2304" s="25">
        <v>89.32</v>
      </c>
      <c r="K2304" s="25">
        <v>2030.76</v>
      </c>
    </row>
    <row r="2305" spans="1:11" ht="15" customHeight="1" x14ac:dyDescent="0.3">
      <c r="A2305" s="25">
        <v>2304</v>
      </c>
      <c r="B2305" s="25">
        <v>2721</v>
      </c>
      <c r="C2305" s="31">
        <v>42719.510613425897</v>
      </c>
      <c r="D2305" s="25">
        <v>0</v>
      </c>
      <c r="E2305" s="25">
        <v>23</v>
      </c>
      <c r="F2305" s="25">
        <v>29</v>
      </c>
      <c r="G2305" s="25">
        <v>52</v>
      </c>
      <c r="H2305" s="25">
        <v>0</v>
      </c>
      <c r="I2305" s="25">
        <v>172.27</v>
      </c>
      <c r="J2305" s="25">
        <v>235.48</v>
      </c>
      <c r="K2305" s="25">
        <v>407.75</v>
      </c>
    </row>
    <row r="2306" spans="1:11" ht="15" customHeight="1" x14ac:dyDescent="0.3">
      <c r="A2306" s="25">
        <v>2305</v>
      </c>
      <c r="B2306" s="25">
        <v>2731</v>
      </c>
      <c r="C2306" s="31">
        <v>41616.0379861111</v>
      </c>
      <c r="D2306" s="25">
        <v>490</v>
      </c>
      <c r="E2306" s="25">
        <v>12</v>
      </c>
      <c r="F2306" s="25">
        <v>6</v>
      </c>
      <c r="G2306" s="25">
        <v>508</v>
      </c>
      <c r="H2306" s="25">
        <v>2445.1</v>
      </c>
      <c r="I2306" s="25">
        <v>89.88</v>
      </c>
      <c r="J2306" s="25">
        <v>48.72</v>
      </c>
      <c r="K2306" s="25">
        <v>2583.6999999999998</v>
      </c>
    </row>
    <row r="2307" spans="1:11" ht="15" customHeight="1" x14ac:dyDescent="0.3">
      <c r="A2307" s="25">
        <v>2306</v>
      </c>
      <c r="B2307" s="25">
        <v>2731</v>
      </c>
      <c r="C2307" s="31">
        <v>41646.516574074099</v>
      </c>
      <c r="D2307" s="25">
        <v>514</v>
      </c>
      <c r="E2307" s="25">
        <v>15</v>
      </c>
      <c r="F2307" s="25">
        <v>0</v>
      </c>
      <c r="G2307" s="25">
        <v>529</v>
      </c>
      <c r="H2307" s="25">
        <v>2564.86</v>
      </c>
      <c r="I2307" s="25">
        <v>112.35</v>
      </c>
      <c r="J2307" s="25">
        <v>0</v>
      </c>
      <c r="K2307" s="25">
        <v>2677.21</v>
      </c>
    </row>
    <row r="2308" spans="1:11" ht="15" customHeight="1" x14ac:dyDescent="0.3">
      <c r="A2308" s="25">
        <v>2307</v>
      </c>
      <c r="B2308" s="25">
        <v>2731</v>
      </c>
      <c r="C2308" s="31">
        <v>41675.129189814797</v>
      </c>
      <c r="D2308" s="25">
        <v>504</v>
      </c>
      <c r="E2308" s="25">
        <v>11</v>
      </c>
      <c r="F2308" s="25">
        <v>14</v>
      </c>
      <c r="G2308" s="25">
        <v>529</v>
      </c>
      <c r="H2308" s="25">
        <v>2514.96</v>
      </c>
      <c r="I2308" s="25">
        <v>82.39</v>
      </c>
      <c r="J2308" s="25">
        <v>113.68</v>
      </c>
      <c r="K2308" s="25">
        <v>2711.03</v>
      </c>
    </row>
    <row r="2309" spans="1:11" ht="15" customHeight="1" x14ac:dyDescent="0.3">
      <c r="A2309" s="25">
        <v>2308</v>
      </c>
      <c r="B2309" s="25">
        <v>2731</v>
      </c>
      <c r="C2309" s="31">
        <v>41704.059502314798</v>
      </c>
      <c r="D2309" s="25">
        <v>498</v>
      </c>
      <c r="E2309" s="25">
        <v>0</v>
      </c>
      <c r="F2309" s="25">
        <v>12</v>
      </c>
      <c r="G2309" s="25">
        <v>510</v>
      </c>
      <c r="H2309" s="25">
        <v>2485.02</v>
      </c>
      <c r="I2309" s="25">
        <v>0</v>
      </c>
      <c r="J2309" s="25">
        <v>97.44</v>
      </c>
      <c r="K2309" s="25">
        <v>2582.46</v>
      </c>
    </row>
    <row r="2310" spans="1:11" ht="15" customHeight="1" x14ac:dyDescent="0.3">
      <c r="A2310" s="25">
        <v>2309</v>
      </c>
      <c r="B2310" s="25">
        <v>2731</v>
      </c>
      <c r="C2310" s="31">
        <v>41734.083449074104</v>
      </c>
      <c r="D2310" s="25">
        <v>680</v>
      </c>
      <c r="E2310" s="25">
        <v>7</v>
      </c>
      <c r="F2310" s="25">
        <v>19</v>
      </c>
      <c r="G2310" s="25">
        <v>706</v>
      </c>
      <c r="H2310" s="25">
        <v>3393.2</v>
      </c>
      <c r="I2310" s="25">
        <v>52.43</v>
      </c>
      <c r="J2310" s="25">
        <v>154.28</v>
      </c>
      <c r="K2310" s="25">
        <v>3599.91</v>
      </c>
    </row>
    <row r="2311" spans="1:11" ht="15" customHeight="1" x14ac:dyDescent="0.3">
      <c r="A2311" s="25">
        <v>2310</v>
      </c>
      <c r="B2311" s="25">
        <v>2731</v>
      </c>
      <c r="C2311" s="31">
        <v>41764.563750000001</v>
      </c>
      <c r="D2311" s="25">
        <v>490</v>
      </c>
      <c r="E2311" s="25">
        <v>7</v>
      </c>
      <c r="F2311" s="25">
        <v>2</v>
      </c>
      <c r="G2311" s="25">
        <v>499</v>
      </c>
      <c r="H2311" s="25">
        <v>2445.1</v>
      </c>
      <c r="I2311" s="25">
        <v>52.43</v>
      </c>
      <c r="J2311" s="25">
        <v>16.239999999999998</v>
      </c>
      <c r="K2311" s="25">
        <v>2513.77</v>
      </c>
    </row>
    <row r="2312" spans="1:11" ht="15" customHeight="1" x14ac:dyDescent="0.3">
      <c r="A2312" s="25">
        <v>2311</v>
      </c>
      <c r="B2312" s="25">
        <v>2731</v>
      </c>
      <c r="C2312" s="31">
        <v>41794.5808680556</v>
      </c>
      <c r="D2312" s="25">
        <v>498</v>
      </c>
      <c r="E2312" s="25">
        <v>5</v>
      </c>
      <c r="F2312" s="25">
        <v>0</v>
      </c>
      <c r="G2312" s="25">
        <v>503</v>
      </c>
      <c r="H2312" s="25">
        <v>2485.02</v>
      </c>
      <c r="I2312" s="25">
        <v>37.450000000000003</v>
      </c>
      <c r="J2312" s="25">
        <v>0</v>
      </c>
      <c r="K2312" s="25">
        <v>2522.4699999999998</v>
      </c>
    </row>
    <row r="2313" spans="1:11" ht="15" customHeight="1" x14ac:dyDescent="0.3">
      <c r="A2313" s="25">
        <v>2312</v>
      </c>
      <c r="B2313" s="25">
        <v>2731</v>
      </c>
      <c r="C2313" s="31">
        <v>41824.395567129599</v>
      </c>
      <c r="D2313" s="25">
        <v>477</v>
      </c>
      <c r="E2313" s="25">
        <v>0</v>
      </c>
      <c r="F2313" s="25">
        <v>10</v>
      </c>
      <c r="G2313" s="25">
        <v>487</v>
      </c>
      <c r="H2313" s="25">
        <v>2380.23</v>
      </c>
      <c r="I2313" s="25">
        <v>0</v>
      </c>
      <c r="J2313" s="25">
        <v>81.2</v>
      </c>
      <c r="K2313" s="25">
        <v>2461.4299999999998</v>
      </c>
    </row>
    <row r="2314" spans="1:11" ht="15" customHeight="1" x14ac:dyDescent="0.3">
      <c r="A2314" s="25">
        <v>2313</v>
      </c>
      <c r="B2314" s="25">
        <v>2731</v>
      </c>
      <c r="C2314" s="31">
        <v>41854.8671412037</v>
      </c>
      <c r="D2314" s="25">
        <v>547</v>
      </c>
      <c r="E2314" s="25">
        <v>16</v>
      </c>
      <c r="F2314" s="25">
        <v>41</v>
      </c>
      <c r="G2314" s="25">
        <v>604</v>
      </c>
      <c r="H2314" s="25">
        <v>2729.53</v>
      </c>
      <c r="I2314" s="25">
        <v>119.84</v>
      </c>
      <c r="J2314" s="25">
        <v>332.92</v>
      </c>
      <c r="K2314" s="25">
        <v>3182.29</v>
      </c>
    </row>
    <row r="2315" spans="1:11" ht="15" customHeight="1" x14ac:dyDescent="0.3">
      <c r="A2315" s="25">
        <v>2314</v>
      </c>
      <c r="B2315" s="25">
        <v>2731</v>
      </c>
      <c r="C2315" s="31">
        <v>41883.761793981503</v>
      </c>
      <c r="D2315" s="25">
        <v>445</v>
      </c>
      <c r="E2315" s="25">
        <v>13</v>
      </c>
      <c r="F2315" s="25">
        <v>0</v>
      </c>
      <c r="G2315" s="25">
        <v>458</v>
      </c>
      <c r="H2315" s="25">
        <v>2220.5500000000002</v>
      </c>
      <c r="I2315" s="25">
        <v>97.37</v>
      </c>
      <c r="J2315" s="25">
        <v>0</v>
      </c>
      <c r="K2315" s="25">
        <v>2317.92</v>
      </c>
    </row>
    <row r="2316" spans="1:11" ht="15" customHeight="1" x14ac:dyDescent="0.3">
      <c r="A2316" s="25">
        <v>2315</v>
      </c>
      <c r="B2316" s="25">
        <v>2731</v>
      </c>
      <c r="C2316" s="31">
        <v>41912.406307870398</v>
      </c>
      <c r="D2316" s="25">
        <v>484</v>
      </c>
      <c r="E2316" s="25">
        <v>24</v>
      </c>
      <c r="F2316" s="25">
        <v>12</v>
      </c>
      <c r="G2316" s="25">
        <v>520</v>
      </c>
      <c r="H2316" s="25">
        <v>2415.16</v>
      </c>
      <c r="I2316" s="25">
        <v>179.76</v>
      </c>
      <c r="J2316" s="25">
        <v>97.44</v>
      </c>
      <c r="K2316" s="25">
        <v>2692.36</v>
      </c>
    </row>
    <row r="2317" spans="1:11" ht="15" customHeight="1" x14ac:dyDescent="0.3">
      <c r="A2317" s="25">
        <v>2316</v>
      </c>
      <c r="B2317" s="25">
        <v>2731</v>
      </c>
      <c r="C2317" s="31">
        <v>41941.5406828704</v>
      </c>
      <c r="D2317" s="25">
        <v>506</v>
      </c>
      <c r="E2317" s="25">
        <v>0</v>
      </c>
      <c r="F2317" s="25">
        <v>14</v>
      </c>
      <c r="G2317" s="25">
        <v>520</v>
      </c>
      <c r="H2317" s="25">
        <v>2524.94</v>
      </c>
      <c r="I2317" s="25">
        <v>0</v>
      </c>
      <c r="J2317" s="25">
        <v>113.68</v>
      </c>
      <c r="K2317" s="25">
        <v>2638.62</v>
      </c>
    </row>
    <row r="2318" spans="1:11" ht="15" customHeight="1" x14ac:dyDescent="0.3">
      <c r="A2318" s="25">
        <v>2317</v>
      </c>
      <c r="B2318" s="25">
        <v>2731</v>
      </c>
      <c r="C2318" s="31">
        <v>41970.039224537002</v>
      </c>
      <c r="D2318" s="25">
        <v>509</v>
      </c>
      <c r="E2318" s="25">
        <v>21</v>
      </c>
      <c r="F2318" s="25">
        <v>2</v>
      </c>
      <c r="G2318" s="25">
        <v>532</v>
      </c>
      <c r="H2318" s="25">
        <v>2539.91</v>
      </c>
      <c r="I2318" s="25">
        <v>157.29</v>
      </c>
      <c r="J2318" s="25">
        <v>16.239999999999998</v>
      </c>
      <c r="K2318" s="25">
        <v>2713.44</v>
      </c>
    </row>
    <row r="2319" spans="1:11" ht="15" customHeight="1" x14ac:dyDescent="0.3">
      <c r="A2319" s="25">
        <v>2318</v>
      </c>
      <c r="B2319" s="25">
        <v>2731</v>
      </c>
      <c r="C2319" s="31">
        <v>42000.833229166703</v>
      </c>
      <c r="D2319" s="25">
        <v>506</v>
      </c>
      <c r="E2319" s="25">
        <v>1</v>
      </c>
      <c r="F2319" s="25">
        <v>9</v>
      </c>
      <c r="G2319" s="25">
        <v>516</v>
      </c>
      <c r="H2319" s="25">
        <v>2524.94</v>
      </c>
      <c r="I2319" s="25">
        <v>7.49</v>
      </c>
      <c r="J2319" s="25">
        <v>73.08</v>
      </c>
      <c r="K2319" s="25">
        <v>2605.5100000000002</v>
      </c>
    </row>
    <row r="2320" spans="1:11" ht="15" customHeight="1" x14ac:dyDescent="0.3">
      <c r="A2320" s="25">
        <v>2319</v>
      </c>
      <c r="B2320" s="25">
        <v>2731</v>
      </c>
      <c r="C2320" s="31">
        <v>42029.820590277799</v>
      </c>
      <c r="D2320" s="25">
        <v>592</v>
      </c>
      <c r="E2320" s="25">
        <v>6</v>
      </c>
      <c r="F2320" s="25">
        <v>0</v>
      </c>
      <c r="G2320" s="25">
        <v>598</v>
      </c>
      <c r="H2320" s="25">
        <v>2954.08</v>
      </c>
      <c r="I2320" s="25">
        <v>44.94</v>
      </c>
      <c r="J2320" s="25">
        <v>0</v>
      </c>
      <c r="K2320" s="25">
        <v>2999.02</v>
      </c>
    </row>
    <row r="2321" spans="1:11" ht="15" customHeight="1" x14ac:dyDescent="0.3">
      <c r="A2321" s="25">
        <v>2320</v>
      </c>
      <c r="B2321" s="25">
        <v>2731</v>
      </c>
      <c r="C2321" s="31">
        <v>42058.724502314799</v>
      </c>
      <c r="D2321" s="25">
        <v>501</v>
      </c>
      <c r="E2321" s="25">
        <v>147</v>
      </c>
      <c r="F2321" s="25">
        <v>21</v>
      </c>
      <c r="G2321" s="25">
        <v>669</v>
      </c>
      <c r="H2321" s="25">
        <v>2499.9899999999998</v>
      </c>
      <c r="I2321" s="25">
        <v>1101.03</v>
      </c>
      <c r="J2321" s="25">
        <v>170.52</v>
      </c>
      <c r="K2321" s="25">
        <v>3771.54</v>
      </c>
    </row>
    <row r="2322" spans="1:11" ht="15" customHeight="1" x14ac:dyDescent="0.3">
      <c r="A2322" s="25">
        <v>2321</v>
      </c>
      <c r="B2322" s="25">
        <v>2731</v>
      </c>
      <c r="C2322" s="31">
        <v>42087.2428587963</v>
      </c>
      <c r="D2322" s="25">
        <v>487</v>
      </c>
      <c r="E2322" s="25">
        <v>21</v>
      </c>
      <c r="F2322" s="25">
        <v>7</v>
      </c>
      <c r="G2322" s="25">
        <v>515</v>
      </c>
      <c r="H2322" s="25">
        <v>2430.13</v>
      </c>
      <c r="I2322" s="25">
        <v>157.29</v>
      </c>
      <c r="J2322" s="25">
        <v>56.84</v>
      </c>
      <c r="K2322" s="25">
        <v>2644.26</v>
      </c>
    </row>
    <row r="2323" spans="1:11" ht="15" customHeight="1" x14ac:dyDescent="0.3">
      <c r="A2323" s="25">
        <v>2322</v>
      </c>
      <c r="B2323" s="25">
        <v>2731</v>
      </c>
      <c r="C2323" s="31">
        <v>42116.316597222198</v>
      </c>
      <c r="D2323" s="25">
        <v>492</v>
      </c>
      <c r="E2323" s="25">
        <v>8</v>
      </c>
      <c r="F2323" s="25">
        <v>17</v>
      </c>
      <c r="G2323" s="25">
        <v>517</v>
      </c>
      <c r="H2323" s="25">
        <v>2455.08</v>
      </c>
      <c r="I2323" s="25">
        <v>59.92</v>
      </c>
      <c r="J2323" s="25">
        <v>138.04</v>
      </c>
      <c r="K2323" s="25">
        <v>2653.04</v>
      </c>
    </row>
    <row r="2324" spans="1:11" ht="15" customHeight="1" x14ac:dyDescent="0.3">
      <c r="A2324" s="25">
        <v>2323</v>
      </c>
      <c r="B2324" s="25">
        <v>2731</v>
      </c>
      <c r="C2324" s="31">
        <v>42146.1158796296</v>
      </c>
      <c r="D2324" s="25">
        <v>502</v>
      </c>
      <c r="E2324" s="25">
        <v>17</v>
      </c>
      <c r="F2324" s="25">
        <v>5</v>
      </c>
      <c r="G2324" s="25">
        <v>524</v>
      </c>
      <c r="H2324" s="25">
        <v>2504.98</v>
      </c>
      <c r="I2324" s="25">
        <v>127.33</v>
      </c>
      <c r="J2324" s="25">
        <v>40.6</v>
      </c>
      <c r="K2324" s="25">
        <v>2672.91</v>
      </c>
    </row>
    <row r="2325" spans="1:11" ht="15" customHeight="1" x14ac:dyDescent="0.3">
      <c r="A2325" s="25">
        <v>2324</v>
      </c>
      <c r="B2325" s="25">
        <v>2731</v>
      </c>
      <c r="C2325" s="31">
        <v>42176.647638888899</v>
      </c>
      <c r="D2325" s="25">
        <v>516</v>
      </c>
      <c r="E2325" s="25">
        <v>4</v>
      </c>
      <c r="F2325" s="25">
        <v>6</v>
      </c>
      <c r="G2325" s="25">
        <v>526</v>
      </c>
      <c r="H2325" s="25">
        <v>2574.84</v>
      </c>
      <c r="I2325" s="25">
        <v>29.96</v>
      </c>
      <c r="J2325" s="25">
        <v>48.72</v>
      </c>
      <c r="K2325" s="25">
        <v>2653.52</v>
      </c>
    </row>
    <row r="2326" spans="1:11" ht="15" customHeight="1" x14ac:dyDescent="0.3">
      <c r="A2326" s="25">
        <v>2325</v>
      </c>
      <c r="B2326" s="25">
        <v>2731</v>
      </c>
      <c r="C2326" s="31">
        <v>42205.4325231482</v>
      </c>
      <c r="D2326" s="25">
        <v>500</v>
      </c>
      <c r="E2326" s="25">
        <v>6</v>
      </c>
      <c r="F2326" s="25">
        <v>15</v>
      </c>
      <c r="G2326" s="25">
        <v>521</v>
      </c>
      <c r="H2326" s="25">
        <v>2495</v>
      </c>
      <c r="I2326" s="25">
        <v>44.94</v>
      </c>
      <c r="J2326" s="25">
        <v>121.8</v>
      </c>
      <c r="K2326" s="25">
        <v>2661.74</v>
      </c>
    </row>
    <row r="2327" spans="1:11" ht="15" customHeight="1" x14ac:dyDescent="0.3">
      <c r="A2327" s="25">
        <v>2326</v>
      </c>
      <c r="B2327" s="25">
        <v>2731</v>
      </c>
      <c r="C2327" s="31">
        <v>42234.678645833301</v>
      </c>
      <c r="D2327" s="25">
        <v>497</v>
      </c>
      <c r="E2327" s="25">
        <v>0</v>
      </c>
      <c r="F2327" s="25">
        <v>0</v>
      </c>
      <c r="G2327" s="25">
        <v>497</v>
      </c>
      <c r="H2327" s="25">
        <v>2480.0300000000002</v>
      </c>
      <c r="I2327" s="25">
        <v>0</v>
      </c>
      <c r="J2327" s="25">
        <v>0</v>
      </c>
      <c r="K2327" s="25">
        <v>2480.0300000000002</v>
      </c>
    </row>
    <row r="2328" spans="1:11" ht="15" customHeight="1" x14ac:dyDescent="0.3">
      <c r="A2328" s="25">
        <v>2327</v>
      </c>
      <c r="B2328" s="25">
        <v>2731</v>
      </c>
      <c r="C2328" s="31">
        <v>42264.255787037</v>
      </c>
      <c r="D2328" s="25">
        <v>537</v>
      </c>
      <c r="E2328" s="25">
        <v>61</v>
      </c>
      <c r="F2328" s="25">
        <v>11</v>
      </c>
      <c r="G2328" s="25">
        <v>609</v>
      </c>
      <c r="H2328" s="25">
        <v>2679.63</v>
      </c>
      <c r="I2328" s="25">
        <v>456.89</v>
      </c>
      <c r="J2328" s="25">
        <v>89.32</v>
      </c>
      <c r="K2328" s="25">
        <v>3225.84</v>
      </c>
    </row>
    <row r="2329" spans="1:11" ht="15" customHeight="1" x14ac:dyDescent="0.3">
      <c r="A2329" s="25">
        <v>2328</v>
      </c>
      <c r="B2329" s="25">
        <v>2731</v>
      </c>
      <c r="C2329" s="31">
        <v>42294.270798611098</v>
      </c>
      <c r="D2329" s="25">
        <v>497</v>
      </c>
      <c r="E2329" s="25">
        <v>38</v>
      </c>
      <c r="F2329" s="25">
        <v>42</v>
      </c>
      <c r="G2329" s="25">
        <v>577</v>
      </c>
      <c r="H2329" s="25">
        <v>2480.0300000000002</v>
      </c>
      <c r="I2329" s="25">
        <v>284.62</v>
      </c>
      <c r="J2329" s="25">
        <v>341.04</v>
      </c>
      <c r="K2329" s="25">
        <v>3105.69</v>
      </c>
    </row>
    <row r="2330" spans="1:11" ht="15" customHeight="1" x14ac:dyDescent="0.3">
      <c r="A2330" s="25">
        <v>2329</v>
      </c>
      <c r="B2330" s="25">
        <v>2731</v>
      </c>
      <c r="C2330" s="31">
        <v>42323.554803240702</v>
      </c>
      <c r="D2330" s="25">
        <v>495</v>
      </c>
      <c r="E2330" s="25">
        <v>11</v>
      </c>
      <c r="F2330" s="25">
        <v>0</v>
      </c>
      <c r="G2330" s="25">
        <v>506</v>
      </c>
      <c r="H2330" s="25">
        <v>2470.0500000000002</v>
      </c>
      <c r="I2330" s="25">
        <v>82.39</v>
      </c>
      <c r="J2330" s="25">
        <v>0</v>
      </c>
      <c r="K2330" s="25">
        <v>2552.44</v>
      </c>
    </row>
    <row r="2331" spans="1:11" ht="15" customHeight="1" x14ac:dyDescent="0.3">
      <c r="A2331" s="25">
        <v>2330</v>
      </c>
      <c r="B2331" s="25">
        <v>2731</v>
      </c>
      <c r="C2331" s="31">
        <v>42352.532673611102</v>
      </c>
      <c r="D2331" s="25">
        <v>482</v>
      </c>
      <c r="E2331" s="25">
        <v>0</v>
      </c>
      <c r="F2331" s="25">
        <v>12</v>
      </c>
      <c r="G2331" s="25">
        <v>494</v>
      </c>
      <c r="H2331" s="25">
        <v>2405.1799999999998</v>
      </c>
      <c r="I2331" s="25">
        <v>0</v>
      </c>
      <c r="J2331" s="25">
        <v>97.44</v>
      </c>
      <c r="K2331" s="25">
        <v>2502.62</v>
      </c>
    </row>
    <row r="2332" spans="1:11" ht="15" customHeight="1" x14ac:dyDescent="0.3">
      <c r="A2332" s="25">
        <v>2331</v>
      </c>
      <c r="B2332" s="25">
        <v>2731</v>
      </c>
      <c r="C2332" s="31">
        <v>42382.965949074103</v>
      </c>
      <c r="D2332" s="25">
        <v>481</v>
      </c>
      <c r="E2332" s="25">
        <v>10</v>
      </c>
      <c r="F2332" s="25">
        <v>36</v>
      </c>
      <c r="G2332" s="25">
        <v>527</v>
      </c>
      <c r="H2332" s="25">
        <v>2400.19</v>
      </c>
      <c r="I2332" s="25">
        <v>74.900000000000006</v>
      </c>
      <c r="J2332" s="25">
        <v>292.32</v>
      </c>
      <c r="K2332" s="25">
        <v>2767.41</v>
      </c>
    </row>
    <row r="2333" spans="1:11" ht="15" customHeight="1" x14ac:dyDescent="0.3">
      <c r="A2333" s="25">
        <v>2332</v>
      </c>
      <c r="B2333" s="25">
        <v>2731</v>
      </c>
      <c r="C2333" s="31">
        <v>42412.225995370398</v>
      </c>
      <c r="D2333" s="25">
        <v>498</v>
      </c>
      <c r="E2333" s="25">
        <v>16</v>
      </c>
      <c r="F2333" s="25">
        <v>30</v>
      </c>
      <c r="G2333" s="25">
        <v>544</v>
      </c>
      <c r="H2333" s="25">
        <v>2485.02</v>
      </c>
      <c r="I2333" s="25">
        <v>119.84</v>
      </c>
      <c r="J2333" s="25">
        <v>243.6</v>
      </c>
      <c r="K2333" s="25">
        <v>2848.46</v>
      </c>
    </row>
    <row r="2334" spans="1:11" ht="15" customHeight="1" x14ac:dyDescent="0.3">
      <c r="A2334" s="25">
        <v>2333</v>
      </c>
      <c r="B2334" s="25">
        <v>2731</v>
      </c>
      <c r="C2334" s="31">
        <v>42441.730972222198</v>
      </c>
      <c r="D2334" s="25">
        <v>454</v>
      </c>
      <c r="E2334" s="25">
        <v>8</v>
      </c>
      <c r="F2334" s="25">
        <v>27</v>
      </c>
      <c r="G2334" s="25">
        <v>489</v>
      </c>
      <c r="H2334" s="25">
        <v>2265.46</v>
      </c>
      <c r="I2334" s="25">
        <v>59.92</v>
      </c>
      <c r="J2334" s="25">
        <v>219.24</v>
      </c>
      <c r="K2334" s="25">
        <v>2544.62</v>
      </c>
    </row>
    <row r="2335" spans="1:11" ht="15" customHeight="1" x14ac:dyDescent="0.3">
      <c r="A2335" s="25">
        <v>2334</v>
      </c>
      <c r="B2335" s="25">
        <v>2731</v>
      </c>
      <c r="C2335" s="31">
        <v>42470.519004629597</v>
      </c>
      <c r="D2335" s="25">
        <v>507</v>
      </c>
      <c r="E2335" s="25">
        <v>11</v>
      </c>
      <c r="F2335" s="25">
        <v>14</v>
      </c>
      <c r="G2335" s="25">
        <v>532</v>
      </c>
      <c r="H2335" s="25">
        <v>2529.9299999999998</v>
      </c>
      <c r="I2335" s="25">
        <v>82.39</v>
      </c>
      <c r="J2335" s="25">
        <v>113.68</v>
      </c>
      <c r="K2335" s="25">
        <v>2726</v>
      </c>
    </row>
    <row r="2336" spans="1:11" ht="15" customHeight="1" x14ac:dyDescent="0.3">
      <c r="A2336" s="25">
        <v>2335</v>
      </c>
      <c r="B2336" s="25">
        <v>2731</v>
      </c>
      <c r="C2336" s="31">
        <v>42499.518993055601</v>
      </c>
      <c r="D2336" s="25">
        <v>510</v>
      </c>
      <c r="E2336" s="25">
        <v>0</v>
      </c>
      <c r="F2336" s="25">
        <v>0</v>
      </c>
      <c r="G2336" s="25">
        <v>510</v>
      </c>
      <c r="H2336" s="25">
        <v>2544.9</v>
      </c>
      <c r="I2336" s="25">
        <v>0</v>
      </c>
      <c r="J2336" s="25">
        <v>0</v>
      </c>
      <c r="K2336" s="25">
        <v>2544.9</v>
      </c>
    </row>
    <row r="2337" spans="1:11" ht="15" customHeight="1" x14ac:dyDescent="0.3">
      <c r="A2337" s="25">
        <v>2336</v>
      </c>
      <c r="B2337" s="25">
        <v>2731</v>
      </c>
      <c r="C2337" s="31">
        <v>42529.283240740697</v>
      </c>
      <c r="D2337" s="25">
        <v>482</v>
      </c>
      <c r="E2337" s="25">
        <v>20</v>
      </c>
      <c r="F2337" s="25">
        <v>26</v>
      </c>
      <c r="G2337" s="25">
        <v>528</v>
      </c>
      <c r="H2337" s="25">
        <v>2405.1799999999998</v>
      </c>
      <c r="I2337" s="25">
        <v>149.80000000000001</v>
      </c>
      <c r="J2337" s="25">
        <v>211.12</v>
      </c>
      <c r="K2337" s="25">
        <v>2766.1</v>
      </c>
    </row>
    <row r="2338" spans="1:11" ht="15" customHeight="1" x14ac:dyDescent="0.3">
      <c r="A2338" s="25">
        <v>2337</v>
      </c>
      <c r="B2338" s="25">
        <v>2731</v>
      </c>
      <c r="C2338" s="31">
        <v>42559.927905092598</v>
      </c>
      <c r="D2338" s="25">
        <v>338</v>
      </c>
      <c r="E2338" s="25">
        <v>14</v>
      </c>
      <c r="F2338" s="25">
        <v>12</v>
      </c>
      <c r="G2338" s="25">
        <v>364</v>
      </c>
      <c r="H2338" s="25">
        <v>1686.62</v>
      </c>
      <c r="I2338" s="25">
        <v>104.86</v>
      </c>
      <c r="J2338" s="25">
        <v>97.44</v>
      </c>
      <c r="K2338" s="25">
        <v>1888.92</v>
      </c>
    </row>
    <row r="2339" spans="1:11" ht="15" customHeight="1" x14ac:dyDescent="0.3">
      <c r="A2339" s="25">
        <v>2338</v>
      </c>
      <c r="B2339" s="25">
        <v>2731</v>
      </c>
      <c r="C2339" s="31">
        <v>42589.465717592597</v>
      </c>
      <c r="D2339" s="25">
        <v>491</v>
      </c>
      <c r="E2339" s="25">
        <v>30</v>
      </c>
      <c r="F2339" s="25">
        <v>0</v>
      </c>
      <c r="G2339" s="25">
        <v>521</v>
      </c>
      <c r="H2339" s="25">
        <v>2450.09</v>
      </c>
      <c r="I2339" s="25">
        <v>224.7</v>
      </c>
      <c r="J2339" s="25">
        <v>0</v>
      </c>
      <c r="K2339" s="25">
        <v>2674.79</v>
      </c>
    </row>
    <row r="2340" spans="1:11" ht="15" customHeight="1" x14ac:dyDescent="0.3">
      <c r="A2340" s="25">
        <v>2339</v>
      </c>
      <c r="B2340" s="25">
        <v>2731</v>
      </c>
      <c r="C2340" s="31">
        <v>42618.641967592601</v>
      </c>
      <c r="D2340" s="25">
        <v>519</v>
      </c>
      <c r="E2340" s="25">
        <v>8</v>
      </c>
      <c r="F2340" s="25">
        <v>37</v>
      </c>
      <c r="G2340" s="25">
        <v>564</v>
      </c>
      <c r="H2340" s="25">
        <v>2589.81</v>
      </c>
      <c r="I2340" s="25">
        <v>59.92</v>
      </c>
      <c r="J2340" s="25">
        <v>300.44</v>
      </c>
      <c r="K2340" s="25">
        <v>2950.17</v>
      </c>
    </row>
    <row r="2341" spans="1:11" ht="15" customHeight="1" x14ac:dyDescent="0.3">
      <c r="A2341" s="25">
        <v>2340</v>
      </c>
      <c r="B2341" s="25">
        <v>2731</v>
      </c>
      <c r="C2341" s="31">
        <v>42648.983182870397</v>
      </c>
      <c r="D2341" s="25">
        <v>539</v>
      </c>
      <c r="E2341" s="25">
        <v>78</v>
      </c>
      <c r="F2341" s="25">
        <v>27</v>
      </c>
      <c r="G2341" s="25">
        <v>644</v>
      </c>
      <c r="H2341" s="25">
        <v>2689.61</v>
      </c>
      <c r="I2341" s="25">
        <v>584.22</v>
      </c>
      <c r="J2341" s="25">
        <v>219.24</v>
      </c>
      <c r="K2341" s="25">
        <v>3493.07</v>
      </c>
    </row>
    <row r="2342" spans="1:11" ht="15" customHeight="1" x14ac:dyDescent="0.3">
      <c r="A2342" s="25">
        <v>2341</v>
      </c>
      <c r="B2342" s="25">
        <v>2731</v>
      </c>
      <c r="C2342" s="31">
        <v>42677.549884259301</v>
      </c>
      <c r="D2342" s="25">
        <v>513</v>
      </c>
      <c r="E2342" s="25">
        <v>3</v>
      </c>
      <c r="F2342" s="25">
        <v>15</v>
      </c>
      <c r="G2342" s="25">
        <v>531</v>
      </c>
      <c r="H2342" s="25">
        <v>2559.87</v>
      </c>
      <c r="I2342" s="25">
        <v>22.47</v>
      </c>
      <c r="J2342" s="25">
        <v>121.8</v>
      </c>
      <c r="K2342" s="25">
        <v>2704.14</v>
      </c>
    </row>
    <row r="2343" spans="1:11" ht="15" customHeight="1" x14ac:dyDescent="0.3">
      <c r="A2343" s="25">
        <v>2342</v>
      </c>
      <c r="B2343" s="25">
        <v>2731</v>
      </c>
      <c r="C2343" s="31">
        <v>42706.950254629599</v>
      </c>
      <c r="D2343" s="25">
        <v>504</v>
      </c>
      <c r="E2343" s="25">
        <v>71</v>
      </c>
      <c r="F2343" s="25">
        <v>1</v>
      </c>
      <c r="G2343" s="25">
        <v>576</v>
      </c>
      <c r="H2343" s="25">
        <v>2514.96</v>
      </c>
      <c r="I2343" s="25">
        <v>531.79</v>
      </c>
      <c r="J2343" s="25">
        <v>8.1199999999999992</v>
      </c>
      <c r="K2343" s="25">
        <v>3054.87</v>
      </c>
    </row>
    <row r="2344" spans="1:11" ht="15" customHeight="1" x14ac:dyDescent="0.3">
      <c r="A2344" s="25">
        <v>2343</v>
      </c>
      <c r="B2344" s="25">
        <v>2731</v>
      </c>
      <c r="C2344" s="31">
        <v>42735.894814814797</v>
      </c>
      <c r="D2344" s="25">
        <v>497</v>
      </c>
      <c r="E2344" s="25">
        <v>17</v>
      </c>
      <c r="F2344" s="25">
        <v>0</v>
      </c>
      <c r="G2344" s="25">
        <v>514</v>
      </c>
      <c r="H2344" s="25">
        <v>2480.0300000000002</v>
      </c>
      <c r="I2344" s="25">
        <v>127.33</v>
      </c>
      <c r="J2344" s="25">
        <v>0</v>
      </c>
      <c r="K2344" s="25">
        <v>2607.36</v>
      </c>
    </row>
    <row r="2345" spans="1:11" ht="15" customHeight="1" x14ac:dyDescent="0.3">
      <c r="A2345" s="25">
        <v>2344</v>
      </c>
      <c r="B2345" s="25">
        <v>2741</v>
      </c>
      <c r="C2345" s="31">
        <v>42570.961597222202</v>
      </c>
      <c r="D2345" s="25">
        <v>304</v>
      </c>
      <c r="E2345" s="25">
        <v>48</v>
      </c>
      <c r="F2345" s="25">
        <v>22</v>
      </c>
      <c r="G2345" s="25">
        <v>374</v>
      </c>
      <c r="H2345" s="25">
        <v>1516.96</v>
      </c>
      <c r="I2345" s="25">
        <v>359.52</v>
      </c>
      <c r="J2345" s="25">
        <v>178.64</v>
      </c>
      <c r="K2345" s="25">
        <v>2055.12</v>
      </c>
    </row>
    <row r="2346" spans="1:11" ht="15" customHeight="1" x14ac:dyDescent="0.3">
      <c r="A2346" s="25">
        <v>2345</v>
      </c>
      <c r="B2346" s="25">
        <v>2741</v>
      </c>
      <c r="C2346" s="31">
        <v>42600.870694444398</v>
      </c>
      <c r="D2346" s="25">
        <v>303</v>
      </c>
      <c r="E2346" s="25">
        <v>41</v>
      </c>
      <c r="F2346" s="25">
        <v>0</v>
      </c>
      <c r="G2346" s="25">
        <v>344</v>
      </c>
      <c r="H2346" s="25">
        <v>1511.97</v>
      </c>
      <c r="I2346" s="25">
        <v>307.08999999999997</v>
      </c>
      <c r="J2346" s="25">
        <v>0</v>
      </c>
      <c r="K2346" s="25">
        <v>1819.06</v>
      </c>
    </row>
    <row r="2347" spans="1:11" ht="15" customHeight="1" x14ac:dyDescent="0.3">
      <c r="A2347" s="25">
        <v>2346</v>
      </c>
      <c r="B2347" s="25">
        <v>2741</v>
      </c>
      <c r="C2347" s="31">
        <v>42630.354166666701</v>
      </c>
      <c r="D2347" s="25">
        <v>300</v>
      </c>
      <c r="E2347" s="25">
        <v>42</v>
      </c>
      <c r="F2347" s="25">
        <v>0</v>
      </c>
      <c r="G2347" s="25">
        <v>342</v>
      </c>
      <c r="H2347" s="25">
        <v>1497</v>
      </c>
      <c r="I2347" s="25">
        <v>314.58</v>
      </c>
      <c r="J2347" s="25">
        <v>0</v>
      </c>
      <c r="K2347" s="25">
        <v>1811.58</v>
      </c>
    </row>
    <row r="2348" spans="1:11" ht="15" customHeight="1" x14ac:dyDescent="0.3">
      <c r="A2348" s="25">
        <v>2347</v>
      </c>
      <c r="B2348" s="25">
        <v>2741</v>
      </c>
      <c r="C2348" s="31">
        <v>42660.078136574099</v>
      </c>
      <c r="D2348" s="25">
        <v>278</v>
      </c>
      <c r="E2348" s="25">
        <v>42</v>
      </c>
      <c r="F2348" s="25">
        <v>19</v>
      </c>
      <c r="G2348" s="25">
        <v>339</v>
      </c>
      <c r="H2348" s="25">
        <v>1387.22</v>
      </c>
      <c r="I2348" s="25">
        <v>314.58</v>
      </c>
      <c r="J2348" s="25">
        <v>154.28</v>
      </c>
      <c r="K2348" s="25">
        <v>1856.08</v>
      </c>
    </row>
    <row r="2349" spans="1:11" ht="15" customHeight="1" x14ac:dyDescent="0.3">
      <c r="A2349" s="25">
        <v>2348</v>
      </c>
      <c r="B2349" s="25">
        <v>2741</v>
      </c>
      <c r="C2349" s="31">
        <v>42690.207083333298</v>
      </c>
      <c r="D2349" s="25">
        <v>447</v>
      </c>
      <c r="E2349" s="25">
        <v>29</v>
      </c>
      <c r="F2349" s="25">
        <v>25</v>
      </c>
      <c r="G2349" s="25">
        <v>501</v>
      </c>
      <c r="H2349" s="25">
        <v>2230.5300000000002</v>
      </c>
      <c r="I2349" s="25">
        <v>217.21</v>
      </c>
      <c r="J2349" s="25">
        <v>203</v>
      </c>
      <c r="K2349" s="25">
        <v>2650.74</v>
      </c>
    </row>
    <row r="2350" spans="1:11" ht="15" customHeight="1" x14ac:dyDescent="0.3">
      <c r="A2350" s="25">
        <v>2349</v>
      </c>
      <c r="B2350" s="25">
        <v>2741</v>
      </c>
      <c r="C2350" s="31">
        <v>42719.139976851897</v>
      </c>
      <c r="D2350" s="25">
        <v>295</v>
      </c>
      <c r="E2350" s="25">
        <v>49</v>
      </c>
      <c r="F2350" s="25">
        <v>0</v>
      </c>
      <c r="G2350" s="25">
        <v>344</v>
      </c>
      <c r="H2350" s="25">
        <v>1472.05</v>
      </c>
      <c r="I2350" s="25">
        <v>367.01</v>
      </c>
      <c r="J2350" s="25">
        <v>0</v>
      </c>
      <c r="K2350" s="25">
        <v>1839.06</v>
      </c>
    </row>
    <row r="2351" spans="1:11" ht="15" customHeight="1" x14ac:dyDescent="0.3">
      <c r="A2351" s="25">
        <v>2350</v>
      </c>
      <c r="B2351" s="25">
        <v>2751</v>
      </c>
      <c r="C2351" s="31">
        <v>42671.302499999998</v>
      </c>
      <c r="D2351" s="25">
        <v>295</v>
      </c>
      <c r="E2351" s="25">
        <v>44</v>
      </c>
      <c r="F2351" s="25">
        <v>32</v>
      </c>
      <c r="G2351" s="25">
        <v>371</v>
      </c>
      <c r="H2351" s="25">
        <v>1472.05</v>
      </c>
      <c r="I2351" s="25">
        <v>329.56</v>
      </c>
      <c r="J2351" s="25">
        <v>259.83999999999997</v>
      </c>
      <c r="K2351" s="25">
        <v>2061.4499999999998</v>
      </c>
    </row>
    <row r="2352" spans="1:11" ht="15" customHeight="1" x14ac:dyDescent="0.3">
      <c r="A2352" s="25">
        <v>2351</v>
      </c>
      <c r="B2352" s="25">
        <v>2751</v>
      </c>
      <c r="C2352" s="31">
        <v>42700.3729282407</v>
      </c>
      <c r="D2352" s="25">
        <v>292</v>
      </c>
      <c r="E2352" s="25">
        <v>32</v>
      </c>
      <c r="F2352" s="25">
        <v>17</v>
      </c>
      <c r="G2352" s="25">
        <v>341</v>
      </c>
      <c r="H2352" s="25">
        <v>1457.08</v>
      </c>
      <c r="I2352" s="25">
        <v>239.68</v>
      </c>
      <c r="J2352" s="25">
        <v>138.04</v>
      </c>
      <c r="K2352" s="25">
        <v>1834.8</v>
      </c>
    </row>
    <row r="2353" spans="1:11" ht="15" customHeight="1" x14ac:dyDescent="0.3">
      <c r="A2353" s="25">
        <v>2352</v>
      </c>
      <c r="B2353" s="25">
        <v>2751</v>
      </c>
      <c r="C2353" s="31">
        <v>42730.135393518503</v>
      </c>
      <c r="D2353" s="25">
        <v>276</v>
      </c>
      <c r="E2353" s="25">
        <v>24</v>
      </c>
      <c r="F2353" s="25">
        <v>15</v>
      </c>
      <c r="G2353" s="25">
        <v>315</v>
      </c>
      <c r="H2353" s="25">
        <v>1377.24</v>
      </c>
      <c r="I2353" s="25">
        <v>179.76</v>
      </c>
      <c r="J2353" s="25">
        <v>121.8</v>
      </c>
      <c r="K2353" s="25">
        <v>1678.8</v>
      </c>
    </row>
    <row r="2354" spans="1:11" ht="15" customHeight="1" x14ac:dyDescent="0.3">
      <c r="A2354" s="25">
        <v>2353</v>
      </c>
      <c r="B2354" s="25">
        <v>2761</v>
      </c>
      <c r="C2354" s="31">
        <v>42655.8118287037</v>
      </c>
      <c r="D2354" s="25">
        <v>319</v>
      </c>
      <c r="E2354" s="25">
        <v>31</v>
      </c>
      <c r="F2354" s="25">
        <v>10</v>
      </c>
      <c r="G2354" s="25">
        <v>360</v>
      </c>
      <c r="H2354" s="25">
        <v>1591.81</v>
      </c>
      <c r="I2354" s="25">
        <v>232.19</v>
      </c>
      <c r="J2354" s="25">
        <v>81.2</v>
      </c>
      <c r="K2354" s="25">
        <v>1905.2</v>
      </c>
    </row>
    <row r="2355" spans="1:11" ht="15" customHeight="1" x14ac:dyDescent="0.3">
      <c r="A2355" s="25">
        <v>2354</v>
      </c>
      <c r="B2355" s="25">
        <v>2761</v>
      </c>
      <c r="C2355" s="31">
        <v>42685.555567129602</v>
      </c>
      <c r="D2355" s="25">
        <v>285</v>
      </c>
      <c r="E2355" s="25">
        <v>49</v>
      </c>
      <c r="F2355" s="25">
        <v>23</v>
      </c>
      <c r="G2355" s="25">
        <v>357</v>
      </c>
      <c r="H2355" s="25">
        <v>1422.15</v>
      </c>
      <c r="I2355" s="25">
        <v>367.01</v>
      </c>
      <c r="J2355" s="25">
        <v>186.76</v>
      </c>
      <c r="K2355" s="25">
        <v>1975.92</v>
      </c>
    </row>
    <row r="2356" spans="1:11" ht="15" customHeight="1" x14ac:dyDescent="0.3">
      <c r="A2356" s="25">
        <v>2355</v>
      </c>
      <c r="B2356" s="25">
        <v>2761</v>
      </c>
      <c r="C2356" s="31">
        <v>42714.690856481502</v>
      </c>
      <c r="D2356" s="25">
        <v>0</v>
      </c>
      <c r="E2356" s="25">
        <v>0</v>
      </c>
      <c r="F2356" s="25">
        <v>7</v>
      </c>
      <c r="G2356" s="25">
        <v>7</v>
      </c>
      <c r="H2356" s="25">
        <v>0</v>
      </c>
      <c r="I2356" s="25">
        <v>0</v>
      </c>
      <c r="J2356" s="25">
        <v>56.84</v>
      </c>
      <c r="K2356" s="25">
        <v>56.84</v>
      </c>
    </row>
    <row r="2357" spans="1:11" ht="15" customHeight="1" x14ac:dyDescent="0.3">
      <c r="A2357" s="25">
        <v>2356</v>
      </c>
      <c r="B2357" s="25">
        <v>2771</v>
      </c>
      <c r="C2357" s="31">
        <v>41627.703009259298</v>
      </c>
      <c r="D2357" s="25">
        <v>107</v>
      </c>
      <c r="E2357" s="25">
        <v>35</v>
      </c>
      <c r="F2357" s="25">
        <v>25</v>
      </c>
      <c r="G2357" s="25">
        <v>167</v>
      </c>
      <c r="H2357" s="25">
        <v>533.92999999999995</v>
      </c>
      <c r="I2357" s="25">
        <v>262.14999999999998</v>
      </c>
      <c r="J2357" s="25">
        <v>203</v>
      </c>
      <c r="K2357" s="25">
        <v>999.08</v>
      </c>
    </row>
    <row r="2358" spans="1:11" ht="15" customHeight="1" x14ac:dyDescent="0.3">
      <c r="A2358" s="25">
        <v>2357</v>
      </c>
      <c r="B2358" s="25">
        <v>2771</v>
      </c>
      <c r="C2358" s="31">
        <v>41657.3577546296</v>
      </c>
      <c r="D2358" s="25">
        <v>85</v>
      </c>
      <c r="E2358" s="25">
        <v>33</v>
      </c>
      <c r="F2358" s="25">
        <v>0</v>
      </c>
      <c r="G2358" s="25">
        <v>118</v>
      </c>
      <c r="H2358" s="25">
        <v>424.15</v>
      </c>
      <c r="I2358" s="25">
        <v>247.17</v>
      </c>
      <c r="J2358" s="25">
        <v>0</v>
      </c>
      <c r="K2358" s="25">
        <v>671.32</v>
      </c>
    </row>
    <row r="2359" spans="1:11" ht="15" customHeight="1" x14ac:dyDescent="0.3">
      <c r="A2359" s="25">
        <v>2358</v>
      </c>
      <c r="B2359" s="25">
        <v>2771</v>
      </c>
      <c r="C2359" s="31">
        <v>41686.417731481502</v>
      </c>
      <c r="D2359" s="25">
        <v>162</v>
      </c>
      <c r="E2359" s="25">
        <v>30</v>
      </c>
      <c r="F2359" s="25">
        <v>53</v>
      </c>
      <c r="G2359" s="25">
        <v>245</v>
      </c>
      <c r="H2359" s="25">
        <v>808.38</v>
      </c>
      <c r="I2359" s="25">
        <v>224.7</v>
      </c>
      <c r="J2359" s="25">
        <v>430.36</v>
      </c>
      <c r="K2359" s="25">
        <v>1463.44</v>
      </c>
    </row>
    <row r="2360" spans="1:11" ht="15" customHeight="1" x14ac:dyDescent="0.3">
      <c r="A2360" s="25">
        <v>2359</v>
      </c>
      <c r="B2360" s="25">
        <v>2771</v>
      </c>
      <c r="C2360" s="31">
        <v>41716.401643518497</v>
      </c>
      <c r="D2360" s="25">
        <v>100</v>
      </c>
      <c r="E2360" s="25">
        <v>43</v>
      </c>
      <c r="F2360" s="25">
        <v>22</v>
      </c>
      <c r="G2360" s="25">
        <v>165</v>
      </c>
      <c r="H2360" s="25">
        <v>499</v>
      </c>
      <c r="I2360" s="25">
        <v>322.07</v>
      </c>
      <c r="J2360" s="25">
        <v>178.64</v>
      </c>
      <c r="K2360" s="25">
        <v>999.71</v>
      </c>
    </row>
    <row r="2361" spans="1:11" ht="15" customHeight="1" x14ac:dyDescent="0.3">
      <c r="A2361" s="25">
        <v>2360</v>
      </c>
      <c r="B2361" s="25">
        <v>2781</v>
      </c>
      <c r="C2361" s="31">
        <v>42714.402789351901</v>
      </c>
      <c r="D2361" s="25">
        <v>370</v>
      </c>
      <c r="E2361" s="25">
        <v>24</v>
      </c>
      <c r="F2361" s="25">
        <v>16</v>
      </c>
      <c r="G2361" s="25">
        <v>410</v>
      </c>
      <c r="H2361" s="25">
        <v>1846.3</v>
      </c>
      <c r="I2361" s="25">
        <v>179.76</v>
      </c>
      <c r="J2361" s="25">
        <v>129.91999999999999</v>
      </c>
      <c r="K2361" s="25">
        <v>2155.98</v>
      </c>
    </row>
    <row r="2362" spans="1:11" ht="15" customHeight="1" x14ac:dyDescent="0.3">
      <c r="A2362" s="25">
        <v>2361</v>
      </c>
      <c r="B2362" s="25">
        <v>2791</v>
      </c>
      <c r="C2362" s="31">
        <v>42671.9773726852</v>
      </c>
      <c r="D2362" s="25">
        <v>50</v>
      </c>
      <c r="E2362" s="25">
        <v>32</v>
      </c>
      <c r="F2362" s="25">
        <v>18</v>
      </c>
      <c r="G2362" s="25">
        <v>100</v>
      </c>
      <c r="H2362" s="25">
        <v>249.5</v>
      </c>
      <c r="I2362" s="25">
        <v>239.68</v>
      </c>
      <c r="J2362" s="25">
        <v>146.16</v>
      </c>
      <c r="K2362" s="25">
        <v>635.34</v>
      </c>
    </row>
    <row r="2363" spans="1:11" ht="15" customHeight="1" x14ac:dyDescent="0.3">
      <c r="A2363" s="25">
        <v>2362</v>
      </c>
      <c r="B2363" s="25">
        <v>2791</v>
      </c>
      <c r="C2363" s="31">
        <v>42701.840717592597</v>
      </c>
      <c r="D2363" s="25">
        <v>134</v>
      </c>
      <c r="E2363" s="25">
        <v>57</v>
      </c>
      <c r="F2363" s="25">
        <v>2</v>
      </c>
      <c r="G2363" s="25">
        <v>193</v>
      </c>
      <c r="H2363" s="25">
        <v>668.66</v>
      </c>
      <c r="I2363" s="25">
        <v>426.93</v>
      </c>
      <c r="J2363" s="25">
        <v>16.239999999999998</v>
      </c>
      <c r="K2363" s="25">
        <v>1111.83</v>
      </c>
    </row>
    <row r="2364" spans="1:11" ht="15" customHeight="1" x14ac:dyDescent="0.3">
      <c r="A2364" s="25">
        <v>2363</v>
      </c>
      <c r="B2364" s="25">
        <v>2791</v>
      </c>
      <c r="C2364" s="31">
        <v>42730.776932870402</v>
      </c>
      <c r="D2364" s="25">
        <v>171</v>
      </c>
      <c r="E2364" s="25">
        <v>49</v>
      </c>
      <c r="F2364" s="25">
        <v>35</v>
      </c>
      <c r="G2364" s="25">
        <v>255</v>
      </c>
      <c r="H2364" s="25">
        <v>853.29</v>
      </c>
      <c r="I2364" s="25">
        <v>367.01</v>
      </c>
      <c r="J2364" s="25">
        <v>284.2</v>
      </c>
      <c r="K2364" s="25">
        <v>1504.5</v>
      </c>
    </row>
    <row r="2365" spans="1:11" ht="15" customHeight="1" x14ac:dyDescent="0.3">
      <c r="A2365" s="25">
        <v>2364</v>
      </c>
      <c r="B2365" s="25">
        <v>2801</v>
      </c>
      <c r="C2365" s="31">
        <v>42436.928321759297</v>
      </c>
      <c r="D2365" s="25">
        <v>496</v>
      </c>
      <c r="E2365" s="25">
        <v>14</v>
      </c>
      <c r="F2365" s="25">
        <v>9</v>
      </c>
      <c r="G2365" s="25">
        <v>519</v>
      </c>
      <c r="H2365" s="25">
        <v>2475.04</v>
      </c>
      <c r="I2365" s="25">
        <v>104.86</v>
      </c>
      <c r="J2365" s="25">
        <v>73.08</v>
      </c>
      <c r="K2365" s="25">
        <v>2652.98</v>
      </c>
    </row>
    <row r="2366" spans="1:11" ht="15" customHeight="1" x14ac:dyDescent="0.3">
      <c r="A2366" s="25">
        <v>2365</v>
      </c>
      <c r="B2366" s="25">
        <v>2801</v>
      </c>
      <c r="C2366" s="31">
        <v>42465.399594907401</v>
      </c>
      <c r="D2366" s="25">
        <v>602</v>
      </c>
      <c r="E2366" s="25">
        <v>0</v>
      </c>
      <c r="F2366" s="25">
        <v>0</v>
      </c>
      <c r="G2366" s="25">
        <v>602</v>
      </c>
      <c r="H2366" s="25">
        <v>3003.98</v>
      </c>
      <c r="I2366" s="25">
        <v>0</v>
      </c>
      <c r="J2366" s="25">
        <v>0</v>
      </c>
      <c r="K2366" s="25">
        <v>3003.98</v>
      </c>
    </row>
    <row r="2367" spans="1:11" ht="15" customHeight="1" x14ac:dyDescent="0.3">
      <c r="A2367" s="25">
        <v>2366</v>
      </c>
      <c r="B2367" s="25">
        <v>2801</v>
      </c>
      <c r="C2367" s="31">
        <v>42495.213020833296</v>
      </c>
      <c r="D2367" s="25">
        <v>492</v>
      </c>
      <c r="E2367" s="25">
        <v>7</v>
      </c>
      <c r="F2367" s="25">
        <v>35</v>
      </c>
      <c r="G2367" s="25">
        <v>534</v>
      </c>
      <c r="H2367" s="25">
        <v>2455.08</v>
      </c>
      <c r="I2367" s="25">
        <v>52.43</v>
      </c>
      <c r="J2367" s="25">
        <v>284.2</v>
      </c>
      <c r="K2367" s="25">
        <v>2791.71</v>
      </c>
    </row>
    <row r="2368" spans="1:11" ht="15" customHeight="1" x14ac:dyDescent="0.3">
      <c r="A2368" s="25">
        <v>2367</v>
      </c>
      <c r="B2368" s="25">
        <v>2801</v>
      </c>
      <c r="C2368" s="31">
        <v>42524.363715277803</v>
      </c>
      <c r="D2368" s="25">
        <v>505</v>
      </c>
      <c r="E2368" s="25">
        <v>24</v>
      </c>
      <c r="F2368" s="25">
        <v>0</v>
      </c>
      <c r="G2368" s="25">
        <v>529</v>
      </c>
      <c r="H2368" s="25">
        <v>2519.9499999999998</v>
      </c>
      <c r="I2368" s="25">
        <v>179.76</v>
      </c>
      <c r="J2368" s="25">
        <v>0</v>
      </c>
      <c r="K2368" s="25">
        <v>2699.71</v>
      </c>
    </row>
    <row r="2369" spans="1:11" ht="15" customHeight="1" x14ac:dyDescent="0.3">
      <c r="A2369" s="25">
        <v>2368</v>
      </c>
      <c r="B2369" s="25">
        <v>2801</v>
      </c>
      <c r="C2369" s="31">
        <v>42554.972627314797</v>
      </c>
      <c r="D2369" s="25">
        <v>500</v>
      </c>
      <c r="E2369" s="25">
        <v>0</v>
      </c>
      <c r="F2369" s="25">
        <v>0</v>
      </c>
      <c r="G2369" s="25">
        <v>500</v>
      </c>
      <c r="H2369" s="25">
        <v>2495</v>
      </c>
      <c r="I2369" s="25">
        <v>0</v>
      </c>
      <c r="J2369" s="25">
        <v>0</v>
      </c>
      <c r="K2369" s="25">
        <v>2495</v>
      </c>
    </row>
    <row r="2370" spans="1:11" ht="15" customHeight="1" x14ac:dyDescent="0.3">
      <c r="A2370" s="25">
        <v>2369</v>
      </c>
      <c r="B2370" s="25">
        <v>2811</v>
      </c>
      <c r="C2370" s="31">
        <v>42644.574641203697</v>
      </c>
      <c r="D2370" s="25">
        <v>0</v>
      </c>
      <c r="E2370" s="25">
        <v>22</v>
      </c>
      <c r="F2370" s="25">
        <v>48</v>
      </c>
      <c r="G2370" s="25">
        <v>70</v>
      </c>
      <c r="H2370" s="25">
        <v>0</v>
      </c>
      <c r="I2370" s="25">
        <v>164.78</v>
      </c>
      <c r="J2370" s="25">
        <v>389.76</v>
      </c>
      <c r="K2370" s="25">
        <v>554.54</v>
      </c>
    </row>
    <row r="2371" spans="1:11" ht="15" customHeight="1" x14ac:dyDescent="0.3">
      <c r="A2371" s="25">
        <v>2370</v>
      </c>
      <c r="B2371" s="25">
        <v>2811</v>
      </c>
      <c r="C2371" s="31">
        <v>42673.086423611101</v>
      </c>
      <c r="D2371" s="25">
        <v>695</v>
      </c>
      <c r="E2371" s="25">
        <v>39</v>
      </c>
      <c r="F2371" s="25">
        <v>16</v>
      </c>
      <c r="G2371" s="25">
        <v>750</v>
      </c>
      <c r="H2371" s="25">
        <v>3468.05</v>
      </c>
      <c r="I2371" s="25">
        <v>292.11</v>
      </c>
      <c r="J2371" s="25">
        <v>129.91999999999999</v>
      </c>
      <c r="K2371" s="25">
        <v>3890.08</v>
      </c>
    </row>
    <row r="2372" spans="1:11" ht="15" customHeight="1" x14ac:dyDescent="0.3">
      <c r="A2372" s="25">
        <v>2371</v>
      </c>
      <c r="B2372" s="25">
        <v>2811</v>
      </c>
      <c r="C2372" s="31">
        <v>42702.818553240701</v>
      </c>
      <c r="D2372" s="25">
        <v>297</v>
      </c>
      <c r="E2372" s="25">
        <v>11</v>
      </c>
      <c r="F2372" s="25">
        <v>0</v>
      </c>
      <c r="G2372" s="25">
        <v>308</v>
      </c>
      <c r="H2372" s="25">
        <v>1482.03</v>
      </c>
      <c r="I2372" s="25">
        <v>82.39</v>
      </c>
      <c r="J2372" s="25">
        <v>0</v>
      </c>
      <c r="K2372" s="25">
        <v>1564.42</v>
      </c>
    </row>
    <row r="2373" spans="1:11" ht="15" customHeight="1" x14ac:dyDescent="0.3">
      <c r="A2373" s="25">
        <v>2372</v>
      </c>
      <c r="B2373" s="25">
        <v>2811</v>
      </c>
      <c r="C2373" s="31">
        <v>42731.688252314802</v>
      </c>
      <c r="D2373" s="25">
        <v>437</v>
      </c>
      <c r="E2373" s="25">
        <v>44</v>
      </c>
      <c r="F2373" s="25">
        <v>39</v>
      </c>
      <c r="G2373" s="25">
        <v>520</v>
      </c>
      <c r="H2373" s="25">
        <v>2180.63</v>
      </c>
      <c r="I2373" s="25">
        <v>329.56</v>
      </c>
      <c r="J2373" s="25">
        <v>316.68</v>
      </c>
      <c r="K2373" s="25">
        <v>2826.87</v>
      </c>
    </row>
    <row r="2374" spans="1:11" ht="15" customHeight="1" x14ac:dyDescent="0.3">
      <c r="A2374" s="25">
        <v>2373</v>
      </c>
      <c r="B2374" s="25">
        <v>2821</v>
      </c>
      <c r="C2374" s="31">
        <v>42582.056157407402</v>
      </c>
      <c r="D2374" s="25">
        <v>100</v>
      </c>
      <c r="E2374" s="25">
        <v>146</v>
      </c>
      <c r="F2374" s="25">
        <v>47</v>
      </c>
      <c r="G2374" s="25">
        <v>293</v>
      </c>
      <c r="H2374" s="25">
        <v>499</v>
      </c>
      <c r="I2374" s="25">
        <v>1093.54</v>
      </c>
      <c r="J2374" s="25">
        <v>381.64</v>
      </c>
      <c r="K2374" s="25">
        <v>1974.18</v>
      </c>
    </row>
    <row r="2375" spans="1:11" ht="15" customHeight="1" x14ac:dyDescent="0.3">
      <c r="A2375" s="25">
        <v>2374</v>
      </c>
      <c r="B2375" s="25">
        <v>2821</v>
      </c>
      <c r="C2375" s="31">
        <v>42611.1816203704</v>
      </c>
      <c r="D2375" s="25">
        <v>101</v>
      </c>
      <c r="E2375" s="25">
        <v>51</v>
      </c>
      <c r="F2375" s="25">
        <v>28</v>
      </c>
      <c r="G2375" s="25">
        <v>180</v>
      </c>
      <c r="H2375" s="25">
        <v>503.99</v>
      </c>
      <c r="I2375" s="25">
        <v>381.99</v>
      </c>
      <c r="J2375" s="25">
        <v>227.36</v>
      </c>
      <c r="K2375" s="25">
        <v>1113.3399999999999</v>
      </c>
    </row>
    <row r="2376" spans="1:11" ht="15" customHeight="1" x14ac:dyDescent="0.3">
      <c r="A2376" s="25">
        <v>2375</v>
      </c>
      <c r="B2376" s="25">
        <v>2821</v>
      </c>
      <c r="C2376" s="31">
        <v>42640.190787036998</v>
      </c>
      <c r="D2376" s="25">
        <v>114</v>
      </c>
      <c r="E2376" s="25">
        <v>16</v>
      </c>
      <c r="F2376" s="25">
        <v>25</v>
      </c>
      <c r="G2376" s="25">
        <v>155</v>
      </c>
      <c r="H2376" s="25">
        <v>568.86</v>
      </c>
      <c r="I2376" s="25">
        <v>119.84</v>
      </c>
      <c r="J2376" s="25">
        <v>203</v>
      </c>
      <c r="K2376" s="25">
        <v>891.7</v>
      </c>
    </row>
    <row r="2377" spans="1:11" ht="15" customHeight="1" x14ac:dyDescent="0.3">
      <c r="A2377" s="25">
        <v>2376</v>
      </c>
      <c r="B2377" s="25">
        <v>2821</v>
      </c>
      <c r="C2377" s="31">
        <v>42669.9483680556</v>
      </c>
      <c r="D2377" s="25">
        <v>25</v>
      </c>
      <c r="E2377" s="25">
        <v>23</v>
      </c>
      <c r="F2377" s="25">
        <v>28</v>
      </c>
      <c r="G2377" s="25">
        <v>76</v>
      </c>
      <c r="H2377" s="25">
        <v>124.75</v>
      </c>
      <c r="I2377" s="25">
        <v>172.27</v>
      </c>
      <c r="J2377" s="25">
        <v>227.36</v>
      </c>
      <c r="K2377" s="25">
        <v>524.38</v>
      </c>
    </row>
    <row r="2378" spans="1:11" ht="15" customHeight="1" x14ac:dyDescent="0.3">
      <c r="A2378" s="25">
        <v>2377</v>
      </c>
      <c r="B2378" s="25">
        <v>2821</v>
      </c>
      <c r="C2378" s="31">
        <v>42698.879641203697</v>
      </c>
      <c r="D2378" s="25">
        <v>89</v>
      </c>
      <c r="E2378" s="25">
        <v>9</v>
      </c>
      <c r="F2378" s="25">
        <v>30</v>
      </c>
      <c r="G2378" s="25">
        <v>128</v>
      </c>
      <c r="H2378" s="25">
        <v>444.11</v>
      </c>
      <c r="I2378" s="25">
        <v>67.41</v>
      </c>
      <c r="J2378" s="25">
        <v>243.6</v>
      </c>
      <c r="K2378" s="25">
        <v>755.12</v>
      </c>
    </row>
    <row r="2379" spans="1:11" ht="15" customHeight="1" x14ac:dyDescent="0.3">
      <c r="A2379" s="25">
        <v>2378</v>
      </c>
      <c r="B2379" s="25">
        <v>2821</v>
      </c>
      <c r="C2379" s="31">
        <v>42727.139791666697</v>
      </c>
      <c r="D2379" s="25">
        <v>89</v>
      </c>
      <c r="E2379" s="25">
        <v>32</v>
      </c>
      <c r="F2379" s="25">
        <v>31</v>
      </c>
      <c r="G2379" s="25">
        <v>152</v>
      </c>
      <c r="H2379" s="25">
        <v>444.11</v>
      </c>
      <c r="I2379" s="25">
        <v>239.68</v>
      </c>
      <c r="J2379" s="25">
        <v>251.72</v>
      </c>
      <c r="K2379" s="25">
        <v>935.51</v>
      </c>
    </row>
    <row r="2380" spans="1:11" ht="15" customHeight="1" x14ac:dyDescent="0.3">
      <c r="A2380" s="25">
        <v>2379</v>
      </c>
      <c r="B2380" s="25">
        <v>2831</v>
      </c>
      <c r="C2380" s="31">
        <v>42486.367835648198</v>
      </c>
      <c r="D2380" s="25">
        <v>275</v>
      </c>
      <c r="E2380" s="25">
        <v>0</v>
      </c>
      <c r="F2380" s="25">
        <v>34</v>
      </c>
      <c r="G2380" s="25">
        <v>309</v>
      </c>
      <c r="H2380" s="25">
        <v>1372.25</v>
      </c>
      <c r="I2380" s="25">
        <v>0</v>
      </c>
      <c r="J2380" s="25">
        <v>276.08</v>
      </c>
      <c r="K2380" s="25">
        <v>1648.33</v>
      </c>
    </row>
    <row r="2381" spans="1:11" ht="15" customHeight="1" x14ac:dyDescent="0.3">
      <c r="A2381" s="25">
        <v>2380</v>
      </c>
      <c r="B2381" s="25">
        <v>2831</v>
      </c>
      <c r="C2381" s="31">
        <v>42515.598877314798</v>
      </c>
      <c r="D2381" s="25">
        <v>295</v>
      </c>
      <c r="E2381" s="25">
        <v>31</v>
      </c>
      <c r="F2381" s="25">
        <v>23</v>
      </c>
      <c r="G2381" s="25">
        <v>349</v>
      </c>
      <c r="H2381" s="25">
        <v>1472.05</v>
      </c>
      <c r="I2381" s="25">
        <v>232.19</v>
      </c>
      <c r="J2381" s="25">
        <v>186.76</v>
      </c>
      <c r="K2381" s="25">
        <v>1891</v>
      </c>
    </row>
    <row r="2382" spans="1:11" ht="15" customHeight="1" x14ac:dyDescent="0.3">
      <c r="A2382" s="25">
        <v>2381</v>
      </c>
      <c r="B2382" s="25">
        <v>2831</v>
      </c>
      <c r="C2382" s="31">
        <v>42544.919050925899</v>
      </c>
      <c r="D2382" s="25">
        <v>298</v>
      </c>
      <c r="E2382" s="25">
        <v>16</v>
      </c>
      <c r="F2382" s="25">
        <v>13</v>
      </c>
      <c r="G2382" s="25">
        <v>327</v>
      </c>
      <c r="H2382" s="25">
        <v>1487.02</v>
      </c>
      <c r="I2382" s="25">
        <v>119.84</v>
      </c>
      <c r="J2382" s="25">
        <v>105.56</v>
      </c>
      <c r="K2382" s="25">
        <v>1712.42</v>
      </c>
    </row>
    <row r="2383" spans="1:11" ht="15" customHeight="1" x14ac:dyDescent="0.3">
      <c r="A2383" s="25">
        <v>2382</v>
      </c>
      <c r="B2383" s="25">
        <v>2831</v>
      </c>
      <c r="C2383" s="31">
        <v>42573.765011574098</v>
      </c>
      <c r="D2383" s="25">
        <v>331</v>
      </c>
      <c r="E2383" s="25">
        <v>24</v>
      </c>
      <c r="F2383" s="25">
        <v>20</v>
      </c>
      <c r="G2383" s="25">
        <v>375</v>
      </c>
      <c r="H2383" s="25">
        <v>1651.69</v>
      </c>
      <c r="I2383" s="25">
        <v>179.76</v>
      </c>
      <c r="J2383" s="25">
        <v>162.4</v>
      </c>
      <c r="K2383" s="25">
        <v>1993.85</v>
      </c>
    </row>
    <row r="2384" spans="1:11" ht="15" customHeight="1" x14ac:dyDescent="0.3">
      <c r="A2384" s="25">
        <v>2383</v>
      </c>
      <c r="B2384" s="25">
        <v>2831</v>
      </c>
      <c r="C2384" s="31">
        <v>42602.569444444503</v>
      </c>
      <c r="D2384" s="25">
        <v>234</v>
      </c>
      <c r="E2384" s="25">
        <v>38</v>
      </c>
      <c r="F2384" s="25">
        <v>30</v>
      </c>
      <c r="G2384" s="25">
        <v>302</v>
      </c>
      <c r="H2384" s="25">
        <v>1167.6600000000001</v>
      </c>
      <c r="I2384" s="25">
        <v>284.62</v>
      </c>
      <c r="J2384" s="25">
        <v>243.6</v>
      </c>
      <c r="K2384" s="25">
        <v>1695.88</v>
      </c>
    </row>
    <row r="2385" spans="1:11" ht="15" customHeight="1" x14ac:dyDescent="0.3">
      <c r="A2385" s="25">
        <v>2384</v>
      </c>
      <c r="B2385" s="25">
        <v>2831</v>
      </c>
      <c r="C2385" s="31">
        <v>42631.992534722202</v>
      </c>
      <c r="D2385" s="25">
        <v>296</v>
      </c>
      <c r="E2385" s="25">
        <v>34</v>
      </c>
      <c r="F2385" s="25">
        <v>60</v>
      </c>
      <c r="G2385" s="25">
        <v>390</v>
      </c>
      <c r="H2385" s="25">
        <v>1477.04</v>
      </c>
      <c r="I2385" s="25">
        <v>254.66</v>
      </c>
      <c r="J2385" s="25">
        <v>487.2</v>
      </c>
      <c r="K2385" s="25">
        <v>2218.9</v>
      </c>
    </row>
    <row r="2386" spans="1:11" ht="15" customHeight="1" x14ac:dyDescent="0.3">
      <c r="A2386" s="25">
        <v>2385</v>
      </c>
      <c r="B2386" s="25">
        <v>2831</v>
      </c>
      <c r="C2386" s="31">
        <v>42661.7019560185</v>
      </c>
      <c r="D2386" s="25">
        <v>328</v>
      </c>
      <c r="E2386" s="25">
        <v>30</v>
      </c>
      <c r="F2386" s="25">
        <v>0</v>
      </c>
      <c r="G2386" s="25">
        <v>358</v>
      </c>
      <c r="H2386" s="25">
        <v>1636.72</v>
      </c>
      <c r="I2386" s="25">
        <v>224.7</v>
      </c>
      <c r="J2386" s="25">
        <v>0</v>
      </c>
      <c r="K2386" s="25">
        <v>1861.42</v>
      </c>
    </row>
    <row r="2387" spans="1:11" ht="15" customHeight="1" x14ac:dyDescent="0.3">
      <c r="A2387" s="25">
        <v>2386</v>
      </c>
      <c r="B2387" s="25">
        <v>2831</v>
      </c>
      <c r="C2387" s="31">
        <v>42691.124560185199</v>
      </c>
      <c r="D2387" s="25">
        <v>296</v>
      </c>
      <c r="E2387" s="25">
        <v>47</v>
      </c>
      <c r="F2387" s="25">
        <v>35</v>
      </c>
      <c r="G2387" s="25">
        <v>378</v>
      </c>
      <c r="H2387" s="25">
        <v>1477.04</v>
      </c>
      <c r="I2387" s="25">
        <v>352.03</v>
      </c>
      <c r="J2387" s="25">
        <v>284.2</v>
      </c>
      <c r="K2387" s="25">
        <v>2113.27</v>
      </c>
    </row>
    <row r="2388" spans="1:11" ht="15" customHeight="1" x14ac:dyDescent="0.3">
      <c r="A2388" s="25">
        <v>2387</v>
      </c>
      <c r="B2388" s="25">
        <v>2831</v>
      </c>
      <c r="C2388" s="31">
        <v>42720.608287037001</v>
      </c>
      <c r="D2388" s="25">
        <v>308</v>
      </c>
      <c r="E2388" s="25">
        <v>43</v>
      </c>
      <c r="F2388" s="25">
        <v>45</v>
      </c>
      <c r="G2388" s="25">
        <v>396</v>
      </c>
      <c r="H2388" s="25">
        <v>1536.92</v>
      </c>
      <c r="I2388" s="25">
        <v>322.07</v>
      </c>
      <c r="J2388" s="25">
        <v>365.4</v>
      </c>
      <c r="K2388" s="25">
        <v>2224.39</v>
      </c>
    </row>
    <row r="2389" spans="1:11" ht="15" customHeight="1" x14ac:dyDescent="0.3">
      <c r="A2389" s="25">
        <v>2388</v>
      </c>
      <c r="B2389" s="25">
        <v>2841</v>
      </c>
      <c r="C2389" s="31">
        <v>42378.271331018499</v>
      </c>
      <c r="D2389" s="25">
        <v>671</v>
      </c>
      <c r="E2389" s="25">
        <v>0</v>
      </c>
      <c r="F2389" s="25">
        <v>6</v>
      </c>
      <c r="G2389" s="25">
        <v>677</v>
      </c>
      <c r="H2389" s="25">
        <v>3348.29</v>
      </c>
      <c r="I2389" s="25">
        <v>0</v>
      </c>
      <c r="J2389" s="25">
        <v>48.72</v>
      </c>
      <c r="K2389" s="25">
        <v>3397.01</v>
      </c>
    </row>
    <row r="2390" spans="1:11" ht="15" customHeight="1" x14ac:dyDescent="0.3">
      <c r="A2390" s="25">
        <v>2389</v>
      </c>
      <c r="B2390" s="25">
        <v>2841</v>
      </c>
      <c r="C2390" s="31">
        <v>42408.1553472222</v>
      </c>
      <c r="D2390" s="25">
        <v>494</v>
      </c>
      <c r="E2390" s="25">
        <v>16</v>
      </c>
      <c r="F2390" s="25">
        <v>56</v>
      </c>
      <c r="G2390" s="25">
        <v>566</v>
      </c>
      <c r="H2390" s="25">
        <v>2465.06</v>
      </c>
      <c r="I2390" s="25">
        <v>119.84</v>
      </c>
      <c r="J2390" s="25">
        <v>454.72</v>
      </c>
      <c r="K2390" s="25">
        <v>3039.62</v>
      </c>
    </row>
    <row r="2391" spans="1:11" ht="15" customHeight="1" x14ac:dyDescent="0.3">
      <c r="A2391" s="25">
        <v>2390</v>
      </c>
      <c r="B2391" s="25">
        <v>2841</v>
      </c>
      <c r="C2391" s="31">
        <v>42438.968009259297</v>
      </c>
      <c r="D2391" s="25">
        <v>485</v>
      </c>
      <c r="E2391" s="25">
        <v>19</v>
      </c>
      <c r="F2391" s="25">
        <v>0</v>
      </c>
      <c r="G2391" s="25">
        <v>504</v>
      </c>
      <c r="H2391" s="25">
        <v>2420.15</v>
      </c>
      <c r="I2391" s="25">
        <v>142.31</v>
      </c>
      <c r="J2391" s="25">
        <v>0</v>
      </c>
      <c r="K2391" s="25">
        <v>2562.46</v>
      </c>
    </row>
    <row r="2392" spans="1:11" ht="15" customHeight="1" x14ac:dyDescent="0.3">
      <c r="A2392" s="25">
        <v>2391</v>
      </c>
      <c r="B2392" s="25">
        <v>2841</v>
      </c>
      <c r="C2392" s="31">
        <v>42468.622858796298</v>
      </c>
      <c r="D2392" s="25">
        <v>487</v>
      </c>
      <c r="E2392" s="25">
        <v>13</v>
      </c>
      <c r="F2392" s="25">
        <v>0</v>
      </c>
      <c r="G2392" s="25">
        <v>500</v>
      </c>
      <c r="H2392" s="25">
        <v>2430.13</v>
      </c>
      <c r="I2392" s="25">
        <v>97.37</v>
      </c>
      <c r="J2392" s="25">
        <v>0</v>
      </c>
      <c r="K2392" s="25">
        <v>2527.5</v>
      </c>
    </row>
    <row r="2393" spans="1:11" ht="15" customHeight="1" x14ac:dyDescent="0.3">
      <c r="A2393" s="25">
        <v>2392</v>
      </c>
      <c r="B2393" s="25">
        <v>2841</v>
      </c>
      <c r="C2393" s="31">
        <v>42498.459108796298</v>
      </c>
      <c r="D2393" s="25">
        <v>522</v>
      </c>
      <c r="E2393" s="25">
        <v>19</v>
      </c>
      <c r="F2393" s="25">
        <v>21</v>
      </c>
      <c r="G2393" s="25">
        <v>562</v>
      </c>
      <c r="H2393" s="25">
        <v>2604.7800000000002</v>
      </c>
      <c r="I2393" s="25">
        <v>142.31</v>
      </c>
      <c r="J2393" s="25">
        <v>170.52</v>
      </c>
      <c r="K2393" s="25">
        <v>2917.61</v>
      </c>
    </row>
    <row r="2394" spans="1:11" ht="15" customHeight="1" x14ac:dyDescent="0.3">
      <c r="A2394" s="25">
        <v>2393</v>
      </c>
      <c r="B2394" s="25">
        <v>2841</v>
      </c>
      <c r="C2394" s="31">
        <v>42527.439201388901</v>
      </c>
      <c r="D2394" s="25">
        <v>561</v>
      </c>
      <c r="E2394" s="25">
        <v>45</v>
      </c>
      <c r="F2394" s="25">
        <v>0</v>
      </c>
      <c r="G2394" s="25">
        <v>606</v>
      </c>
      <c r="H2394" s="25">
        <v>2799.39</v>
      </c>
      <c r="I2394" s="25">
        <v>337.05</v>
      </c>
      <c r="J2394" s="25">
        <v>0</v>
      </c>
      <c r="K2394" s="25">
        <v>3136.44</v>
      </c>
    </row>
    <row r="2395" spans="1:11" ht="15" customHeight="1" x14ac:dyDescent="0.3">
      <c r="A2395" s="25">
        <v>2394</v>
      </c>
      <c r="B2395" s="25">
        <v>2841</v>
      </c>
      <c r="C2395" s="31">
        <v>42557.565347222197</v>
      </c>
      <c r="D2395" s="25">
        <v>524</v>
      </c>
      <c r="E2395" s="25">
        <v>16</v>
      </c>
      <c r="F2395" s="25">
        <v>0</v>
      </c>
      <c r="G2395" s="25">
        <v>540</v>
      </c>
      <c r="H2395" s="25">
        <v>2614.7600000000002</v>
      </c>
      <c r="I2395" s="25">
        <v>119.84</v>
      </c>
      <c r="J2395" s="25">
        <v>0</v>
      </c>
      <c r="K2395" s="25">
        <v>2734.6</v>
      </c>
    </row>
    <row r="2396" spans="1:11" ht="15" customHeight="1" x14ac:dyDescent="0.3">
      <c r="A2396" s="25">
        <v>2395</v>
      </c>
      <c r="B2396" s="25">
        <v>2841</v>
      </c>
      <c r="C2396" s="31">
        <v>42587.748807870397</v>
      </c>
      <c r="D2396" s="25">
        <v>513</v>
      </c>
      <c r="E2396" s="25">
        <v>25</v>
      </c>
      <c r="F2396" s="25">
        <v>356</v>
      </c>
      <c r="G2396" s="25">
        <v>894</v>
      </c>
      <c r="H2396" s="25">
        <v>2559.87</v>
      </c>
      <c r="I2396" s="25">
        <v>187.25</v>
      </c>
      <c r="J2396" s="25">
        <v>2890.72</v>
      </c>
      <c r="K2396" s="25">
        <v>5637.84</v>
      </c>
    </row>
    <row r="2397" spans="1:11" ht="15" customHeight="1" x14ac:dyDescent="0.3">
      <c r="A2397" s="25">
        <v>2396</v>
      </c>
      <c r="B2397" s="25">
        <v>2841</v>
      </c>
      <c r="C2397" s="31">
        <v>42617.441111111097</v>
      </c>
      <c r="D2397" s="25">
        <v>509</v>
      </c>
      <c r="E2397" s="25">
        <v>0</v>
      </c>
      <c r="F2397" s="25">
        <v>29</v>
      </c>
      <c r="G2397" s="25">
        <v>538</v>
      </c>
      <c r="H2397" s="25">
        <v>2539.91</v>
      </c>
      <c r="I2397" s="25">
        <v>0</v>
      </c>
      <c r="J2397" s="25">
        <v>235.48</v>
      </c>
      <c r="K2397" s="25">
        <v>2775.39</v>
      </c>
    </row>
    <row r="2398" spans="1:11" ht="15" customHeight="1" x14ac:dyDescent="0.3">
      <c r="A2398" s="25">
        <v>2397</v>
      </c>
      <c r="B2398" s="25">
        <v>2841</v>
      </c>
      <c r="C2398" s="31">
        <v>42646.618275462999</v>
      </c>
      <c r="D2398" s="25">
        <v>503</v>
      </c>
      <c r="E2398" s="25">
        <v>13</v>
      </c>
      <c r="F2398" s="25">
        <v>9</v>
      </c>
      <c r="G2398" s="25">
        <v>525</v>
      </c>
      <c r="H2398" s="25">
        <v>2509.9699999999998</v>
      </c>
      <c r="I2398" s="25">
        <v>97.37</v>
      </c>
      <c r="J2398" s="25">
        <v>73.08</v>
      </c>
      <c r="K2398" s="25">
        <v>2680.42</v>
      </c>
    </row>
    <row r="2399" spans="1:11" ht="15" customHeight="1" x14ac:dyDescent="0.3">
      <c r="A2399" s="25">
        <v>2398</v>
      </c>
      <c r="B2399" s="25">
        <v>2841</v>
      </c>
      <c r="C2399" s="31">
        <v>42675.367083333302</v>
      </c>
      <c r="D2399" s="25">
        <v>500</v>
      </c>
      <c r="E2399" s="25">
        <v>9</v>
      </c>
      <c r="F2399" s="25">
        <v>14</v>
      </c>
      <c r="G2399" s="25">
        <v>523</v>
      </c>
      <c r="H2399" s="25">
        <v>2495</v>
      </c>
      <c r="I2399" s="25">
        <v>67.41</v>
      </c>
      <c r="J2399" s="25">
        <v>113.68</v>
      </c>
      <c r="K2399" s="25">
        <v>2676.09</v>
      </c>
    </row>
    <row r="2400" spans="1:11" ht="15" customHeight="1" x14ac:dyDescent="0.3">
      <c r="A2400" s="25">
        <v>2399</v>
      </c>
      <c r="B2400" s="25">
        <v>2841</v>
      </c>
      <c r="C2400" s="31">
        <v>42704.768738425897</v>
      </c>
      <c r="D2400" s="25">
        <v>434</v>
      </c>
      <c r="E2400" s="25">
        <v>0</v>
      </c>
      <c r="F2400" s="25">
        <v>16</v>
      </c>
      <c r="G2400" s="25">
        <v>450</v>
      </c>
      <c r="H2400" s="25">
        <v>2165.66</v>
      </c>
      <c r="I2400" s="25">
        <v>0</v>
      </c>
      <c r="J2400" s="25">
        <v>129.91999999999999</v>
      </c>
      <c r="K2400" s="25">
        <v>2295.58</v>
      </c>
    </row>
    <row r="2401" spans="1:11" ht="15" customHeight="1" x14ac:dyDescent="0.3">
      <c r="A2401" s="25">
        <v>2400</v>
      </c>
      <c r="B2401" s="25">
        <v>2841</v>
      </c>
      <c r="C2401" s="31">
        <v>42734.989247685196</v>
      </c>
      <c r="D2401" s="25">
        <v>507</v>
      </c>
      <c r="E2401" s="25">
        <v>28</v>
      </c>
      <c r="F2401" s="25">
        <v>50</v>
      </c>
      <c r="G2401" s="25">
        <v>585</v>
      </c>
      <c r="H2401" s="25">
        <v>2529.9299999999998</v>
      </c>
      <c r="I2401" s="25">
        <v>209.72</v>
      </c>
      <c r="J2401" s="25">
        <v>406</v>
      </c>
      <c r="K2401" s="25">
        <v>3145.65</v>
      </c>
    </row>
    <row r="2402" spans="1:11" ht="15" customHeight="1" x14ac:dyDescent="0.3">
      <c r="A2402" s="25">
        <v>2401</v>
      </c>
      <c r="B2402" s="25">
        <v>2851</v>
      </c>
      <c r="C2402" s="31">
        <v>42346.273240740702</v>
      </c>
      <c r="D2402" s="25">
        <v>484</v>
      </c>
      <c r="E2402" s="25">
        <v>9</v>
      </c>
      <c r="F2402" s="25">
        <v>24</v>
      </c>
      <c r="G2402" s="25">
        <v>517</v>
      </c>
      <c r="H2402" s="25">
        <v>2415.16</v>
      </c>
      <c r="I2402" s="25">
        <v>67.41</v>
      </c>
      <c r="J2402" s="25">
        <v>194.88</v>
      </c>
      <c r="K2402" s="25">
        <v>2677.45</v>
      </c>
    </row>
    <row r="2403" spans="1:11" ht="15" customHeight="1" x14ac:dyDescent="0.3">
      <c r="A2403" s="25">
        <v>2402</v>
      </c>
      <c r="B2403" s="25">
        <v>2851</v>
      </c>
      <c r="C2403" s="31">
        <v>42375.007175925901</v>
      </c>
      <c r="D2403" s="25">
        <v>0</v>
      </c>
      <c r="E2403" s="25">
        <v>8</v>
      </c>
      <c r="F2403" s="25">
        <v>12</v>
      </c>
      <c r="G2403" s="25">
        <v>20</v>
      </c>
      <c r="H2403" s="25">
        <v>0</v>
      </c>
      <c r="I2403" s="25">
        <v>59.92</v>
      </c>
      <c r="J2403" s="25">
        <v>97.44</v>
      </c>
      <c r="K2403" s="25">
        <v>157.36000000000001</v>
      </c>
    </row>
    <row r="2404" spans="1:11" ht="15" customHeight="1" x14ac:dyDescent="0.3">
      <c r="A2404" s="25">
        <v>2403</v>
      </c>
      <c r="B2404" s="25">
        <v>2851</v>
      </c>
      <c r="C2404" s="31">
        <v>42405.807337963</v>
      </c>
      <c r="D2404" s="25">
        <v>504</v>
      </c>
      <c r="E2404" s="25">
        <v>9</v>
      </c>
      <c r="F2404" s="25">
        <v>37</v>
      </c>
      <c r="G2404" s="25">
        <v>550</v>
      </c>
      <c r="H2404" s="25">
        <v>2514.96</v>
      </c>
      <c r="I2404" s="25">
        <v>67.41</v>
      </c>
      <c r="J2404" s="25">
        <v>300.44</v>
      </c>
      <c r="K2404" s="25">
        <v>2882.81</v>
      </c>
    </row>
    <row r="2405" spans="1:11" ht="15" customHeight="1" x14ac:dyDescent="0.3">
      <c r="A2405" s="25">
        <v>2404</v>
      </c>
      <c r="B2405" s="25">
        <v>2851</v>
      </c>
      <c r="C2405" s="31">
        <v>42434.418298611097</v>
      </c>
      <c r="D2405" s="25">
        <v>524</v>
      </c>
      <c r="E2405" s="25">
        <v>0</v>
      </c>
      <c r="F2405" s="25">
        <v>0</v>
      </c>
      <c r="G2405" s="25">
        <v>524</v>
      </c>
      <c r="H2405" s="25">
        <v>2614.7600000000002</v>
      </c>
      <c r="I2405" s="25">
        <v>0</v>
      </c>
      <c r="J2405" s="25">
        <v>0</v>
      </c>
      <c r="K2405" s="25">
        <v>2614.7600000000002</v>
      </c>
    </row>
    <row r="2406" spans="1:11" ht="15" customHeight="1" x14ac:dyDescent="0.3">
      <c r="A2406" s="25">
        <v>2405</v>
      </c>
      <c r="B2406" s="25">
        <v>2851</v>
      </c>
      <c r="C2406" s="31">
        <v>42463.617766203701</v>
      </c>
      <c r="D2406" s="25">
        <v>498</v>
      </c>
      <c r="E2406" s="25">
        <v>0</v>
      </c>
      <c r="F2406" s="25">
        <v>0</v>
      </c>
      <c r="G2406" s="25">
        <v>498</v>
      </c>
      <c r="H2406" s="25">
        <v>2485.02</v>
      </c>
      <c r="I2406" s="25">
        <v>0</v>
      </c>
      <c r="J2406" s="25">
        <v>0</v>
      </c>
      <c r="K2406" s="25">
        <v>2485.02</v>
      </c>
    </row>
    <row r="2407" spans="1:11" ht="15" customHeight="1" x14ac:dyDescent="0.3">
      <c r="A2407" s="25">
        <v>2406</v>
      </c>
      <c r="B2407" s="25">
        <v>2851</v>
      </c>
      <c r="C2407" s="31">
        <v>42492.524814814802</v>
      </c>
      <c r="D2407" s="25">
        <v>496</v>
      </c>
      <c r="E2407" s="25">
        <v>0</v>
      </c>
      <c r="F2407" s="25">
        <v>1</v>
      </c>
      <c r="G2407" s="25">
        <v>497</v>
      </c>
      <c r="H2407" s="25">
        <v>2475.04</v>
      </c>
      <c r="I2407" s="25">
        <v>0</v>
      </c>
      <c r="J2407" s="25">
        <v>8.1199999999999992</v>
      </c>
      <c r="K2407" s="25">
        <v>2483.16</v>
      </c>
    </row>
    <row r="2408" spans="1:11" ht="15" customHeight="1" x14ac:dyDescent="0.3">
      <c r="A2408" s="25">
        <v>2407</v>
      </c>
      <c r="B2408" s="25">
        <v>2851</v>
      </c>
      <c r="C2408" s="31">
        <v>42521.308611111097</v>
      </c>
      <c r="D2408" s="25">
        <v>551</v>
      </c>
      <c r="E2408" s="25">
        <v>28</v>
      </c>
      <c r="F2408" s="25">
        <v>34</v>
      </c>
      <c r="G2408" s="25">
        <v>613</v>
      </c>
      <c r="H2408" s="25">
        <v>2749.49</v>
      </c>
      <c r="I2408" s="25">
        <v>209.72</v>
      </c>
      <c r="J2408" s="25">
        <v>276.08</v>
      </c>
      <c r="K2408" s="25">
        <v>3235.29</v>
      </c>
    </row>
    <row r="2409" spans="1:11" ht="15" customHeight="1" x14ac:dyDescent="0.3">
      <c r="A2409" s="25">
        <v>2408</v>
      </c>
      <c r="B2409" s="25">
        <v>2851</v>
      </c>
      <c r="C2409" s="31">
        <v>42551.157905092601</v>
      </c>
      <c r="D2409" s="25">
        <v>507</v>
      </c>
      <c r="E2409" s="25">
        <v>8</v>
      </c>
      <c r="F2409" s="25">
        <v>30</v>
      </c>
      <c r="G2409" s="25">
        <v>545</v>
      </c>
      <c r="H2409" s="25">
        <v>2529.9299999999998</v>
      </c>
      <c r="I2409" s="25">
        <v>59.92</v>
      </c>
      <c r="J2409" s="25">
        <v>243.6</v>
      </c>
      <c r="K2409" s="25">
        <v>2833.45</v>
      </c>
    </row>
    <row r="2410" spans="1:11" ht="15" customHeight="1" x14ac:dyDescent="0.3">
      <c r="A2410" s="25">
        <v>2409</v>
      </c>
      <c r="B2410" s="25">
        <v>2851</v>
      </c>
      <c r="C2410" s="31">
        <v>42580.19</v>
      </c>
      <c r="D2410" s="25">
        <v>499</v>
      </c>
      <c r="E2410" s="25">
        <v>3</v>
      </c>
      <c r="F2410" s="25">
        <v>0</v>
      </c>
      <c r="G2410" s="25">
        <v>502</v>
      </c>
      <c r="H2410" s="25">
        <v>2490.0100000000002</v>
      </c>
      <c r="I2410" s="25">
        <v>22.47</v>
      </c>
      <c r="J2410" s="25">
        <v>0</v>
      </c>
      <c r="K2410" s="25">
        <v>2512.48</v>
      </c>
    </row>
    <row r="2411" spans="1:11" ht="15" customHeight="1" x14ac:dyDescent="0.3">
      <c r="A2411" s="25">
        <v>2410</v>
      </c>
      <c r="B2411" s="25">
        <v>2851</v>
      </c>
      <c r="C2411" s="31">
        <v>42610.516157407401</v>
      </c>
      <c r="D2411" s="25">
        <v>507</v>
      </c>
      <c r="E2411" s="25">
        <v>0</v>
      </c>
      <c r="F2411" s="25">
        <v>0</v>
      </c>
      <c r="G2411" s="25">
        <v>507</v>
      </c>
      <c r="H2411" s="25">
        <v>2529.9299999999998</v>
      </c>
      <c r="I2411" s="25">
        <v>0</v>
      </c>
      <c r="J2411" s="25">
        <v>0</v>
      </c>
      <c r="K2411" s="25">
        <v>2529.9299999999998</v>
      </c>
    </row>
    <row r="2412" spans="1:11" ht="15" customHeight="1" x14ac:dyDescent="0.3">
      <c r="A2412" s="25">
        <v>2411</v>
      </c>
      <c r="B2412" s="25">
        <v>2851</v>
      </c>
      <c r="C2412" s="31">
        <v>42639.492256944497</v>
      </c>
      <c r="D2412" s="25">
        <v>528</v>
      </c>
      <c r="E2412" s="25">
        <v>27</v>
      </c>
      <c r="F2412" s="25">
        <v>0</v>
      </c>
      <c r="G2412" s="25">
        <v>555</v>
      </c>
      <c r="H2412" s="25">
        <v>2634.72</v>
      </c>
      <c r="I2412" s="25">
        <v>202.23</v>
      </c>
      <c r="J2412" s="25">
        <v>0</v>
      </c>
      <c r="K2412" s="25">
        <v>2836.95</v>
      </c>
    </row>
    <row r="2413" spans="1:11" ht="15" customHeight="1" x14ac:dyDescent="0.3">
      <c r="A2413" s="25">
        <v>2412</v>
      </c>
      <c r="B2413" s="25">
        <v>2851</v>
      </c>
      <c r="C2413" s="31">
        <v>42669.310729166697</v>
      </c>
      <c r="D2413" s="25">
        <v>494</v>
      </c>
      <c r="E2413" s="25">
        <v>23</v>
      </c>
      <c r="F2413" s="25">
        <v>6</v>
      </c>
      <c r="G2413" s="25">
        <v>523</v>
      </c>
      <c r="H2413" s="25">
        <v>2465.06</v>
      </c>
      <c r="I2413" s="25">
        <v>172.27</v>
      </c>
      <c r="J2413" s="25">
        <v>48.72</v>
      </c>
      <c r="K2413" s="25">
        <v>2686.05</v>
      </c>
    </row>
    <row r="2414" spans="1:11" ht="15" customHeight="1" x14ac:dyDescent="0.3">
      <c r="A2414" s="25">
        <v>2413</v>
      </c>
      <c r="B2414" s="25">
        <v>2851</v>
      </c>
      <c r="C2414" s="31">
        <v>42699.090752314798</v>
      </c>
      <c r="D2414" s="25">
        <v>487</v>
      </c>
      <c r="E2414" s="25">
        <v>19</v>
      </c>
      <c r="F2414" s="25">
        <v>0</v>
      </c>
      <c r="G2414" s="25">
        <v>506</v>
      </c>
      <c r="H2414" s="25">
        <v>2430.13</v>
      </c>
      <c r="I2414" s="25">
        <v>142.31</v>
      </c>
      <c r="J2414" s="25">
        <v>0</v>
      </c>
      <c r="K2414" s="25">
        <v>2572.44</v>
      </c>
    </row>
    <row r="2415" spans="1:11" ht="15" customHeight="1" x14ac:dyDescent="0.3">
      <c r="A2415" s="25">
        <v>2414</v>
      </c>
      <c r="B2415" s="25">
        <v>2851</v>
      </c>
      <c r="C2415" s="31">
        <v>42728.411076388897</v>
      </c>
      <c r="D2415" s="25">
        <v>43</v>
      </c>
      <c r="E2415" s="25">
        <v>0</v>
      </c>
      <c r="F2415" s="25">
        <v>39</v>
      </c>
      <c r="G2415" s="25">
        <v>82</v>
      </c>
      <c r="H2415" s="25">
        <v>214.57</v>
      </c>
      <c r="I2415" s="25">
        <v>0</v>
      </c>
      <c r="J2415" s="25">
        <v>316.68</v>
      </c>
      <c r="K2415" s="25">
        <v>531.25</v>
      </c>
    </row>
    <row r="2416" spans="1:11" ht="15" customHeight="1" x14ac:dyDescent="0.3">
      <c r="A2416" s="25">
        <v>2415</v>
      </c>
      <c r="B2416" s="25">
        <v>2861</v>
      </c>
      <c r="C2416" s="31">
        <v>41612.198541666701</v>
      </c>
      <c r="D2416" s="25">
        <v>490</v>
      </c>
      <c r="E2416" s="25">
        <v>15</v>
      </c>
      <c r="F2416" s="25">
        <v>11</v>
      </c>
      <c r="G2416" s="25">
        <v>516</v>
      </c>
      <c r="H2416" s="25">
        <v>2445.1</v>
      </c>
      <c r="I2416" s="25">
        <v>112.35</v>
      </c>
      <c r="J2416" s="25">
        <v>89.32</v>
      </c>
      <c r="K2416" s="25">
        <v>2646.77</v>
      </c>
    </row>
    <row r="2417" spans="1:11" ht="15" customHeight="1" x14ac:dyDescent="0.3">
      <c r="A2417" s="25">
        <v>2416</v>
      </c>
      <c r="B2417" s="25">
        <v>2861</v>
      </c>
      <c r="C2417" s="31">
        <v>41641.416828703703</v>
      </c>
      <c r="D2417" s="25">
        <v>496</v>
      </c>
      <c r="E2417" s="25">
        <v>22</v>
      </c>
      <c r="F2417" s="25">
        <v>18</v>
      </c>
      <c r="G2417" s="25">
        <v>536</v>
      </c>
      <c r="H2417" s="25">
        <v>2475.04</v>
      </c>
      <c r="I2417" s="25">
        <v>164.78</v>
      </c>
      <c r="J2417" s="25">
        <v>146.16</v>
      </c>
      <c r="K2417" s="25">
        <v>2785.98</v>
      </c>
    </row>
    <row r="2418" spans="1:11" ht="15" customHeight="1" x14ac:dyDescent="0.3">
      <c r="A2418" s="25">
        <v>2417</v>
      </c>
      <c r="B2418" s="25">
        <v>2861</v>
      </c>
      <c r="C2418" s="31">
        <v>41671.843865740702</v>
      </c>
      <c r="D2418" s="25">
        <v>527</v>
      </c>
      <c r="E2418" s="25">
        <v>27</v>
      </c>
      <c r="F2418" s="25">
        <v>11</v>
      </c>
      <c r="G2418" s="25">
        <v>565</v>
      </c>
      <c r="H2418" s="25">
        <v>2629.73</v>
      </c>
      <c r="I2418" s="25">
        <v>202.23</v>
      </c>
      <c r="J2418" s="25">
        <v>89.32</v>
      </c>
      <c r="K2418" s="25">
        <v>2921.28</v>
      </c>
    </row>
    <row r="2419" spans="1:11" ht="15" customHeight="1" x14ac:dyDescent="0.3">
      <c r="A2419" s="25">
        <v>2418</v>
      </c>
      <c r="B2419" s="25">
        <v>2861</v>
      </c>
      <c r="C2419" s="31">
        <v>41701.362453703703</v>
      </c>
      <c r="D2419" s="25">
        <v>565</v>
      </c>
      <c r="E2419" s="25">
        <v>0</v>
      </c>
      <c r="F2419" s="25">
        <v>0</v>
      </c>
      <c r="G2419" s="25">
        <v>565</v>
      </c>
      <c r="H2419" s="25">
        <v>2819.35</v>
      </c>
      <c r="I2419" s="25">
        <v>0</v>
      </c>
      <c r="J2419" s="25">
        <v>0</v>
      </c>
      <c r="K2419" s="25">
        <v>2819.35</v>
      </c>
    </row>
    <row r="2420" spans="1:11" ht="15" customHeight="1" x14ac:dyDescent="0.3">
      <c r="A2420" s="25">
        <v>2419</v>
      </c>
      <c r="B2420" s="25">
        <v>2861</v>
      </c>
      <c r="C2420" s="31">
        <v>41730.323194444398</v>
      </c>
      <c r="D2420" s="25">
        <v>488</v>
      </c>
      <c r="E2420" s="25">
        <v>52</v>
      </c>
      <c r="F2420" s="25">
        <v>43</v>
      </c>
      <c r="G2420" s="25">
        <v>583</v>
      </c>
      <c r="H2420" s="25">
        <v>2435.12</v>
      </c>
      <c r="I2420" s="25">
        <v>389.48</v>
      </c>
      <c r="J2420" s="25">
        <v>349.16</v>
      </c>
      <c r="K2420" s="25">
        <v>3173.76</v>
      </c>
    </row>
    <row r="2421" spans="1:11" ht="15" customHeight="1" x14ac:dyDescent="0.3">
      <c r="A2421" s="25">
        <v>2420</v>
      </c>
      <c r="B2421" s="25">
        <v>2861</v>
      </c>
      <c r="C2421" s="31">
        <v>41759.046099537001</v>
      </c>
      <c r="D2421" s="25">
        <v>400</v>
      </c>
      <c r="E2421" s="25">
        <v>2</v>
      </c>
      <c r="F2421" s="25">
        <v>8</v>
      </c>
      <c r="G2421" s="25">
        <v>410</v>
      </c>
      <c r="H2421" s="25">
        <v>1996</v>
      </c>
      <c r="I2421" s="25">
        <v>14.98</v>
      </c>
      <c r="J2421" s="25">
        <v>64.959999999999994</v>
      </c>
      <c r="K2421" s="25">
        <v>2075.94</v>
      </c>
    </row>
    <row r="2422" spans="1:11" ht="15" customHeight="1" x14ac:dyDescent="0.3">
      <c r="A2422" s="25">
        <v>2421</v>
      </c>
      <c r="B2422" s="25">
        <v>2861</v>
      </c>
      <c r="C2422" s="31">
        <v>41789.8270023148</v>
      </c>
      <c r="D2422" s="25">
        <v>496</v>
      </c>
      <c r="E2422" s="25">
        <v>0</v>
      </c>
      <c r="F2422" s="25">
        <v>19</v>
      </c>
      <c r="G2422" s="25">
        <v>515</v>
      </c>
      <c r="H2422" s="25">
        <v>2475.04</v>
      </c>
      <c r="I2422" s="25">
        <v>0</v>
      </c>
      <c r="J2422" s="25">
        <v>154.28</v>
      </c>
      <c r="K2422" s="25">
        <v>2629.32</v>
      </c>
    </row>
    <row r="2423" spans="1:11" ht="15" customHeight="1" x14ac:dyDescent="0.3">
      <c r="A2423" s="25">
        <v>2422</v>
      </c>
      <c r="B2423" s="25">
        <v>2861</v>
      </c>
      <c r="C2423" s="31">
        <v>41819.818587962996</v>
      </c>
      <c r="D2423" s="25">
        <v>502</v>
      </c>
      <c r="E2423" s="25">
        <v>1</v>
      </c>
      <c r="F2423" s="25">
        <v>31</v>
      </c>
      <c r="G2423" s="25">
        <v>534</v>
      </c>
      <c r="H2423" s="25">
        <v>2504.98</v>
      </c>
      <c r="I2423" s="25">
        <v>7.49</v>
      </c>
      <c r="J2423" s="25">
        <v>251.72</v>
      </c>
      <c r="K2423" s="25">
        <v>2764.19</v>
      </c>
    </row>
    <row r="2424" spans="1:11" ht="15" customHeight="1" x14ac:dyDescent="0.3">
      <c r="A2424" s="25">
        <v>2423</v>
      </c>
      <c r="B2424" s="25">
        <v>2861</v>
      </c>
      <c r="C2424" s="31">
        <v>41848.4379513889</v>
      </c>
      <c r="D2424" s="25">
        <v>488</v>
      </c>
      <c r="E2424" s="25">
        <v>22</v>
      </c>
      <c r="F2424" s="25">
        <v>9</v>
      </c>
      <c r="G2424" s="25">
        <v>519</v>
      </c>
      <c r="H2424" s="25">
        <v>2435.12</v>
      </c>
      <c r="I2424" s="25">
        <v>164.78</v>
      </c>
      <c r="J2424" s="25">
        <v>73.08</v>
      </c>
      <c r="K2424" s="25">
        <v>2672.98</v>
      </c>
    </row>
    <row r="2425" spans="1:11" ht="15" customHeight="1" x14ac:dyDescent="0.3">
      <c r="A2425" s="25">
        <v>2424</v>
      </c>
      <c r="B2425" s="25">
        <v>2861</v>
      </c>
      <c r="C2425" s="31">
        <v>41878.9640393519</v>
      </c>
      <c r="D2425" s="25">
        <v>399</v>
      </c>
      <c r="E2425" s="25">
        <v>9</v>
      </c>
      <c r="F2425" s="25">
        <v>0</v>
      </c>
      <c r="G2425" s="25">
        <v>408</v>
      </c>
      <c r="H2425" s="25">
        <v>1991.01</v>
      </c>
      <c r="I2425" s="25">
        <v>67.41</v>
      </c>
      <c r="J2425" s="25">
        <v>0</v>
      </c>
      <c r="K2425" s="25">
        <v>2058.42</v>
      </c>
    </row>
    <row r="2426" spans="1:11" ht="15" customHeight="1" x14ac:dyDescent="0.3">
      <c r="A2426" s="25">
        <v>2425</v>
      </c>
      <c r="B2426" s="25">
        <v>2861</v>
      </c>
      <c r="C2426" s="31">
        <v>41907.384710648199</v>
      </c>
      <c r="D2426" s="25">
        <v>496</v>
      </c>
      <c r="E2426" s="25">
        <v>0</v>
      </c>
      <c r="F2426" s="25">
        <v>14</v>
      </c>
      <c r="G2426" s="25">
        <v>510</v>
      </c>
      <c r="H2426" s="25">
        <v>2475.04</v>
      </c>
      <c r="I2426" s="25">
        <v>0</v>
      </c>
      <c r="J2426" s="25">
        <v>113.68</v>
      </c>
      <c r="K2426" s="25">
        <v>2588.7199999999998</v>
      </c>
    </row>
    <row r="2427" spans="1:11" ht="15" customHeight="1" x14ac:dyDescent="0.3">
      <c r="A2427" s="25">
        <v>2426</v>
      </c>
      <c r="B2427" s="25">
        <v>2861</v>
      </c>
      <c r="C2427" s="31">
        <v>41936.500370370399</v>
      </c>
      <c r="D2427" s="25">
        <v>542</v>
      </c>
      <c r="E2427" s="25">
        <v>21</v>
      </c>
      <c r="F2427" s="25">
        <v>22</v>
      </c>
      <c r="G2427" s="25">
        <v>585</v>
      </c>
      <c r="H2427" s="25">
        <v>2704.58</v>
      </c>
      <c r="I2427" s="25">
        <v>157.29</v>
      </c>
      <c r="J2427" s="25">
        <v>178.64</v>
      </c>
      <c r="K2427" s="25">
        <v>3040.51</v>
      </c>
    </row>
    <row r="2428" spans="1:11" ht="15" customHeight="1" x14ac:dyDescent="0.3">
      <c r="A2428" s="25">
        <v>2427</v>
      </c>
      <c r="B2428" s="25">
        <v>2861</v>
      </c>
      <c r="C2428" s="31">
        <v>41966.5371296296</v>
      </c>
      <c r="D2428" s="25">
        <v>508</v>
      </c>
      <c r="E2428" s="25">
        <v>7</v>
      </c>
      <c r="F2428" s="25">
        <v>15</v>
      </c>
      <c r="G2428" s="25">
        <v>530</v>
      </c>
      <c r="H2428" s="25">
        <v>2534.92</v>
      </c>
      <c r="I2428" s="25">
        <v>52.43</v>
      </c>
      <c r="J2428" s="25">
        <v>121.8</v>
      </c>
      <c r="K2428" s="25">
        <v>2709.15</v>
      </c>
    </row>
    <row r="2429" spans="1:11" ht="15" customHeight="1" x14ac:dyDescent="0.3">
      <c r="A2429" s="25">
        <v>2428</v>
      </c>
      <c r="B2429" s="25">
        <v>2861</v>
      </c>
      <c r="C2429" s="31">
        <v>41995.971655092602</v>
      </c>
      <c r="D2429" s="25">
        <v>496</v>
      </c>
      <c r="E2429" s="25">
        <v>24</v>
      </c>
      <c r="F2429" s="25">
        <v>18</v>
      </c>
      <c r="G2429" s="25">
        <v>538</v>
      </c>
      <c r="H2429" s="25">
        <v>2475.04</v>
      </c>
      <c r="I2429" s="25">
        <v>179.76</v>
      </c>
      <c r="J2429" s="25">
        <v>146.16</v>
      </c>
      <c r="K2429" s="25">
        <v>2800.96</v>
      </c>
    </row>
    <row r="2430" spans="1:11" ht="15" customHeight="1" x14ac:dyDescent="0.3">
      <c r="A2430" s="25">
        <v>2429</v>
      </c>
      <c r="B2430" s="25">
        <v>2861</v>
      </c>
      <c r="C2430" s="31">
        <v>42024.621932870403</v>
      </c>
      <c r="D2430" s="25">
        <v>545</v>
      </c>
      <c r="E2430" s="25">
        <v>4</v>
      </c>
      <c r="F2430" s="25">
        <v>0</v>
      </c>
      <c r="G2430" s="25">
        <v>549</v>
      </c>
      <c r="H2430" s="25">
        <v>2719.55</v>
      </c>
      <c r="I2430" s="25">
        <v>29.96</v>
      </c>
      <c r="J2430" s="25">
        <v>0</v>
      </c>
      <c r="K2430" s="25">
        <v>2749.51</v>
      </c>
    </row>
    <row r="2431" spans="1:11" ht="15" customHeight="1" x14ac:dyDescent="0.3">
      <c r="A2431" s="25">
        <v>2430</v>
      </c>
      <c r="B2431" s="25">
        <v>2861</v>
      </c>
      <c r="C2431" s="31">
        <v>42054.113912036999</v>
      </c>
      <c r="D2431" s="25">
        <v>508</v>
      </c>
      <c r="E2431" s="25">
        <v>30</v>
      </c>
      <c r="F2431" s="25">
        <v>0</v>
      </c>
      <c r="G2431" s="25">
        <v>538</v>
      </c>
      <c r="H2431" s="25">
        <v>2534.92</v>
      </c>
      <c r="I2431" s="25">
        <v>224.7</v>
      </c>
      <c r="J2431" s="25">
        <v>0</v>
      </c>
      <c r="K2431" s="25">
        <v>2759.62</v>
      </c>
    </row>
    <row r="2432" spans="1:11" ht="15" customHeight="1" x14ac:dyDescent="0.3">
      <c r="A2432" s="25">
        <v>2431</v>
      </c>
      <c r="B2432" s="25">
        <v>2861</v>
      </c>
      <c r="C2432" s="31">
        <v>42084.3210763889</v>
      </c>
      <c r="D2432" s="25">
        <v>637</v>
      </c>
      <c r="E2432" s="25">
        <v>0</v>
      </c>
      <c r="F2432" s="25">
        <v>11</v>
      </c>
      <c r="G2432" s="25">
        <v>648</v>
      </c>
      <c r="H2432" s="25">
        <v>3178.63</v>
      </c>
      <c r="I2432" s="25">
        <v>0</v>
      </c>
      <c r="J2432" s="25">
        <v>89.32</v>
      </c>
      <c r="K2432" s="25">
        <v>3267.95</v>
      </c>
    </row>
    <row r="2433" spans="1:11" ht="15" customHeight="1" x14ac:dyDescent="0.3">
      <c r="A2433" s="25">
        <v>2432</v>
      </c>
      <c r="B2433" s="25">
        <v>2861</v>
      </c>
      <c r="C2433" s="31">
        <v>42113.515451388899</v>
      </c>
      <c r="D2433" s="25">
        <v>502</v>
      </c>
      <c r="E2433" s="25">
        <v>0</v>
      </c>
      <c r="F2433" s="25">
        <v>10</v>
      </c>
      <c r="G2433" s="25">
        <v>512</v>
      </c>
      <c r="H2433" s="25">
        <v>2504.98</v>
      </c>
      <c r="I2433" s="25">
        <v>0</v>
      </c>
      <c r="J2433" s="25">
        <v>81.2</v>
      </c>
      <c r="K2433" s="25">
        <v>2586.1799999999998</v>
      </c>
    </row>
    <row r="2434" spans="1:11" ht="15" customHeight="1" x14ac:dyDescent="0.3">
      <c r="A2434" s="25">
        <v>2433</v>
      </c>
      <c r="B2434" s="25">
        <v>2861</v>
      </c>
      <c r="C2434" s="31">
        <v>42142.986712963</v>
      </c>
      <c r="D2434" s="25">
        <v>492</v>
      </c>
      <c r="E2434" s="25">
        <v>1</v>
      </c>
      <c r="F2434" s="25">
        <v>0</v>
      </c>
      <c r="G2434" s="25">
        <v>493</v>
      </c>
      <c r="H2434" s="25">
        <v>2455.08</v>
      </c>
      <c r="I2434" s="25">
        <v>7.49</v>
      </c>
      <c r="J2434" s="25">
        <v>0</v>
      </c>
      <c r="K2434" s="25">
        <v>2462.5700000000002</v>
      </c>
    </row>
    <row r="2435" spans="1:11" ht="15" customHeight="1" x14ac:dyDescent="0.3">
      <c r="A2435" s="25">
        <v>2434</v>
      </c>
      <c r="B2435" s="25">
        <v>2861</v>
      </c>
      <c r="C2435" s="31">
        <v>42171.8825462963</v>
      </c>
      <c r="D2435" s="25">
        <v>509</v>
      </c>
      <c r="E2435" s="25">
        <v>0</v>
      </c>
      <c r="F2435" s="25">
        <v>11</v>
      </c>
      <c r="G2435" s="25">
        <v>520</v>
      </c>
      <c r="H2435" s="25">
        <v>2539.91</v>
      </c>
      <c r="I2435" s="25">
        <v>0</v>
      </c>
      <c r="J2435" s="25">
        <v>89.32</v>
      </c>
      <c r="K2435" s="25">
        <v>2629.23</v>
      </c>
    </row>
    <row r="2436" spans="1:11" ht="15" customHeight="1" x14ac:dyDescent="0.3">
      <c r="A2436" s="25">
        <v>2435</v>
      </c>
      <c r="B2436" s="25">
        <v>2861</v>
      </c>
      <c r="C2436" s="31">
        <v>42201.1703935185</v>
      </c>
      <c r="D2436" s="25">
        <v>510</v>
      </c>
      <c r="E2436" s="25">
        <v>28</v>
      </c>
      <c r="F2436" s="25">
        <v>0</v>
      </c>
      <c r="G2436" s="25">
        <v>538</v>
      </c>
      <c r="H2436" s="25">
        <v>2544.9</v>
      </c>
      <c r="I2436" s="25">
        <v>209.72</v>
      </c>
      <c r="J2436" s="25">
        <v>0</v>
      </c>
      <c r="K2436" s="25">
        <v>2754.62</v>
      </c>
    </row>
    <row r="2437" spans="1:11" ht="15" customHeight="1" x14ac:dyDescent="0.3">
      <c r="A2437" s="25">
        <v>2436</v>
      </c>
      <c r="B2437" s="25">
        <v>2861</v>
      </c>
      <c r="C2437" s="31">
        <v>42230.7008796296</v>
      </c>
      <c r="D2437" s="25">
        <v>502</v>
      </c>
      <c r="E2437" s="25">
        <v>3</v>
      </c>
      <c r="F2437" s="25">
        <v>4</v>
      </c>
      <c r="G2437" s="25">
        <v>509</v>
      </c>
      <c r="H2437" s="25">
        <v>2504.98</v>
      </c>
      <c r="I2437" s="25">
        <v>22.47</v>
      </c>
      <c r="J2437" s="25">
        <v>32.479999999999997</v>
      </c>
      <c r="K2437" s="25">
        <v>2559.9299999999998</v>
      </c>
    </row>
    <row r="2438" spans="1:11" ht="15" customHeight="1" x14ac:dyDescent="0.3">
      <c r="A2438" s="25">
        <v>2437</v>
      </c>
      <c r="B2438" s="25">
        <v>2861</v>
      </c>
      <c r="C2438" s="31">
        <v>42259.235393518502</v>
      </c>
      <c r="D2438" s="25">
        <v>520</v>
      </c>
      <c r="E2438" s="25">
        <v>12</v>
      </c>
      <c r="F2438" s="25">
        <v>45</v>
      </c>
      <c r="G2438" s="25">
        <v>577</v>
      </c>
      <c r="H2438" s="25">
        <v>2594.8000000000002</v>
      </c>
      <c r="I2438" s="25">
        <v>89.88</v>
      </c>
      <c r="J2438" s="25">
        <v>365.4</v>
      </c>
      <c r="K2438" s="25">
        <v>3050.08</v>
      </c>
    </row>
    <row r="2439" spans="1:11" ht="15" customHeight="1" x14ac:dyDescent="0.3">
      <c r="A2439" s="25">
        <v>2438</v>
      </c>
      <c r="B2439" s="25">
        <v>2861</v>
      </c>
      <c r="C2439" s="31">
        <v>42289.183287036998</v>
      </c>
      <c r="D2439" s="25">
        <v>496</v>
      </c>
      <c r="E2439" s="25">
        <v>0</v>
      </c>
      <c r="F2439" s="25">
        <v>15</v>
      </c>
      <c r="G2439" s="25">
        <v>511</v>
      </c>
      <c r="H2439" s="25">
        <v>2475.04</v>
      </c>
      <c r="I2439" s="25">
        <v>0</v>
      </c>
      <c r="J2439" s="25">
        <v>121.8</v>
      </c>
      <c r="K2439" s="25">
        <v>2596.84</v>
      </c>
    </row>
    <row r="2440" spans="1:11" ht="15" customHeight="1" x14ac:dyDescent="0.3">
      <c r="A2440" s="25">
        <v>2439</v>
      </c>
      <c r="B2440" s="25">
        <v>2861</v>
      </c>
      <c r="C2440" s="31">
        <v>42318.683576388903</v>
      </c>
      <c r="D2440" s="25">
        <v>546</v>
      </c>
      <c r="E2440" s="25">
        <v>0</v>
      </c>
      <c r="F2440" s="25">
        <v>11</v>
      </c>
      <c r="G2440" s="25">
        <v>557</v>
      </c>
      <c r="H2440" s="25">
        <v>2724.54</v>
      </c>
      <c r="I2440" s="25">
        <v>0</v>
      </c>
      <c r="J2440" s="25">
        <v>89.32</v>
      </c>
      <c r="K2440" s="25">
        <v>2813.86</v>
      </c>
    </row>
    <row r="2441" spans="1:11" ht="15" customHeight="1" x14ac:dyDescent="0.3">
      <c r="A2441" s="25">
        <v>2440</v>
      </c>
      <c r="B2441" s="25">
        <v>2861</v>
      </c>
      <c r="C2441" s="31">
        <v>42348.068009259303</v>
      </c>
      <c r="D2441" s="25">
        <v>0</v>
      </c>
      <c r="E2441" s="25">
        <v>17</v>
      </c>
      <c r="F2441" s="25">
        <v>3</v>
      </c>
      <c r="G2441" s="25">
        <v>20</v>
      </c>
      <c r="H2441" s="25">
        <v>0</v>
      </c>
      <c r="I2441" s="25">
        <v>127.33</v>
      </c>
      <c r="J2441" s="25">
        <v>24.36</v>
      </c>
      <c r="K2441" s="25">
        <v>151.69</v>
      </c>
    </row>
    <row r="2442" spans="1:11" ht="15" customHeight="1" x14ac:dyDescent="0.3">
      <c r="A2442" s="25">
        <v>2441</v>
      </c>
      <c r="B2442" s="25">
        <v>2861</v>
      </c>
      <c r="C2442" s="31">
        <v>42377.491365740701</v>
      </c>
      <c r="D2442" s="25">
        <v>477</v>
      </c>
      <c r="E2442" s="25">
        <v>15</v>
      </c>
      <c r="F2442" s="25">
        <v>5</v>
      </c>
      <c r="G2442" s="25">
        <v>497</v>
      </c>
      <c r="H2442" s="25">
        <v>2380.23</v>
      </c>
      <c r="I2442" s="25">
        <v>112.35</v>
      </c>
      <c r="J2442" s="25">
        <v>40.6</v>
      </c>
      <c r="K2442" s="25">
        <v>2533.1799999999998</v>
      </c>
    </row>
    <row r="2443" spans="1:11" ht="15" customHeight="1" x14ac:dyDescent="0.3">
      <c r="A2443" s="25">
        <v>2442</v>
      </c>
      <c r="B2443" s="25">
        <v>2861</v>
      </c>
      <c r="C2443" s="31">
        <v>42406.602534722202</v>
      </c>
      <c r="D2443" s="25">
        <v>504</v>
      </c>
      <c r="E2443" s="25">
        <v>16</v>
      </c>
      <c r="F2443" s="25">
        <v>0</v>
      </c>
      <c r="G2443" s="25">
        <v>520</v>
      </c>
      <c r="H2443" s="25">
        <v>2514.96</v>
      </c>
      <c r="I2443" s="25">
        <v>119.84</v>
      </c>
      <c r="J2443" s="25">
        <v>0</v>
      </c>
      <c r="K2443" s="25">
        <v>2634.8</v>
      </c>
    </row>
    <row r="2444" spans="1:11" ht="15" customHeight="1" x14ac:dyDescent="0.3">
      <c r="A2444" s="25">
        <v>2443</v>
      </c>
      <c r="B2444" s="25">
        <v>2861</v>
      </c>
      <c r="C2444" s="31">
        <v>42436.946134259299</v>
      </c>
      <c r="D2444" s="25">
        <v>500</v>
      </c>
      <c r="E2444" s="25">
        <v>0</v>
      </c>
      <c r="F2444" s="25">
        <v>0</v>
      </c>
      <c r="G2444" s="25">
        <v>500</v>
      </c>
      <c r="H2444" s="25">
        <v>2495</v>
      </c>
      <c r="I2444" s="25">
        <v>0</v>
      </c>
      <c r="J2444" s="25">
        <v>0</v>
      </c>
      <c r="K2444" s="25">
        <v>2495</v>
      </c>
    </row>
    <row r="2445" spans="1:11" ht="15" customHeight="1" x14ac:dyDescent="0.3">
      <c r="A2445" s="25">
        <v>2444</v>
      </c>
      <c r="B2445" s="25">
        <v>2861</v>
      </c>
      <c r="C2445" s="31">
        <v>42466.973599536999</v>
      </c>
      <c r="D2445" s="25">
        <v>513</v>
      </c>
      <c r="E2445" s="25">
        <v>27</v>
      </c>
      <c r="F2445" s="25">
        <v>3</v>
      </c>
      <c r="G2445" s="25">
        <v>543</v>
      </c>
      <c r="H2445" s="25">
        <v>2559.87</v>
      </c>
      <c r="I2445" s="25">
        <v>202.23</v>
      </c>
      <c r="J2445" s="25">
        <v>24.36</v>
      </c>
      <c r="K2445" s="25">
        <v>2786.46</v>
      </c>
    </row>
    <row r="2446" spans="1:11" ht="15" customHeight="1" x14ac:dyDescent="0.3">
      <c r="A2446" s="25">
        <v>2445</v>
      </c>
      <c r="B2446" s="25">
        <v>2861</v>
      </c>
      <c r="C2446" s="31">
        <v>42496.600092592598</v>
      </c>
      <c r="D2446" s="25">
        <v>491</v>
      </c>
      <c r="E2446" s="25">
        <v>0</v>
      </c>
      <c r="F2446" s="25">
        <v>48</v>
      </c>
      <c r="G2446" s="25">
        <v>539</v>
      </c>
      <c r="H2446" s="25">
        <v>2450.09</v>
      </c>
      <c r="I2446" s="25">
        <v>0</v>
      </c>
      <c r="J2446" s="25">
        <v>389.76</v>
      </c>
      <c r="K2446" s="25">
        <v>2839.85</v>
      </c>
    </row>
    <row r="2447" spans="1:11" ht="15" customHeight="1" x14ac:dyDescent="0.3">
      <c r="A2447" s="25">
        <v>2446</v>
      </c>
      <c r="B2447" s="25">
        <v>2861</v>
      </c>
      <c r="C2447" s="31">
        <v>42525.986134259299</v>
      </c>
      <c r="D2447" s="25">
        <v>506</v>
      </c>
      <c r="E2447" s="25">
        <v>0</v>
      </c>
      <c r="F2447" s="25">
        <v>0</v>
      </c>
      <c r="G2447" s="25">
        <v>506</v>
      </c>
      <c r="H2447" s="25">
        <v>2524.94</v>
      </c>
      <c r="I2447" s="25">
        <v>0</v>
      </c>
      <c r="J2447" s="25">
        <v>0</v>
      </c>
      <c r="K2447" s="25">
        <v>2524.94</v>
      </c>
    </row>
    <row r="2448" spans="1:11" ht="15" customHeight="1" x14ac:dyDescent="0.3">
      <c r="A2448" s="25">
        <v>2447</v>
      </c>
      <c r="B2448" s="25">
        <v>2861</v>
      </c>
      <c r="C2448" s="31">
        <v>42554.9284722222</v>
      </c>
      <c r="D2448" s="25">
        <v>496</v>
      </c>
      <c r="E2448" s="25">
        <v>0</v>
      </c>
      <c r="F2448" s="25">
        <v>17</v>
      </c>
      <c r="G2448" s="25">
        <v>513</v>
      </c>
      <c r="H2448" s="25">
        <v>2475.04</v>
      </c>
      <c r="I2448" s="25">
        <v>0</v>
      </c>
      <c r="J2448" s="25">
        <v>138.04</v>
      </c>
      <c r="K2448" s="25">
        <v>2613.08</v>
      </c>
    </row>
    <row r="2449" spans="1:11" ht="15" customHeight="1" x14ac:dyDescent="0.3">
      <c r="A2449" s="25">
        <v>2448</v>
      </c>
      <c r="B2449" s="25">
        <v>2861</v>
      </c>
      <c r="C2449" s="31">
        <v>42584.693344907399</v>
      </c>
      <c r="D2449" s="25">
        <v>523</v>
      </c>
      <c r="E2449" s="25">
        <v>3</v>
      </c>
      <c r="F2449" s="25">
        <v>12</v>
      </c>
      <c r="G2449" s="25">
        <v>538</v>
      </c>
      <c r="H2449" s="25">
        <v>2609.77</v>
      </c>
      <c r="I2449" s="25">
        <v>22.47</v>
      </c>
      <c r="J2449" s="25">
        <v>97.44</v>
      </c>
      <c r="K2449" s="25">
        <v>2729.68</v>
      </c>
    </row>
    <row r="2450" spans="1:11" ht="15" customHeight="1" x14ac:dyDescent="0.3">
      <c r="A2450" s="25">
        <v>2449</v>
      </c>
      <c r="B2450" s="25">
        <v>2861</v>
      </c>
      <c r="C2450" s="31">
        <v>42613.373506944401</v>
      </c>
      <c r="D2450" s="25">
        <v>529</v>
      </c>
      <c r="E2450" s="25">
        <v>0</v>
      </c>
      <c r="F2450" s="25">
        <v>32</v>
      </c>
      <c r="G2450" s="25">
        <v>561</v>
      </c>
      <c r="H2450" s="25">
        <v>2639.71</v>
      </c>
      <c r="I2450" s="25">
        <v>0</v>
      </c>
      <c r="J2450" s="25">
        <v>259.83999999999997</v>
      </c>
      <c r="K2450" s="25">
        <v>2899.55</v>
      </c>
    </row>
    <row r="2451" spans="1:11" ht="15" customHeight="1" x14ac:dyDescent="0.3">
      <c r="A2451" s="25">
        <v>2450</v>
      </c>
      <c r="B2451" s="25">
        <v>2861</v>
      </c>
      <c r="C2451" s="31">
        <v>42642.187928240703</v>
      </c>
      <c r="D2451" s="25">
        <v>496</v>
      </c>
      <c r="E2451" s="25">
        <v>32</v>
      </c>
      <c r="F2451" s="25">
        <v>11</v>
      </c>
      <c r="G2451" s="25">
        <v>539</v>
      </c>
      <c r="H2451" s="25">
        <v>2475.04</v>
      </c>
      <c r="I2451" s="25">
        <v>239.68</v>
      </c>
      <c r="J2451" s="25">
        <v>89.32</v>
      </c>
      <c r="K2451" s="25">
        <v>2804.04</v>
      </c>
    </row>
    <row r="2452" spans="1:11" ht="15" customHeight="1" x14ac:dyDescent="0.3">
      <c r="A2452" s="25">
        <v>2451</v>
      </c>
      <c r="B2452" s="25">
        <v>2861</v>
      </c>
      <c r="C2452" s="31">
        <v>42671.906724537002</v>
      </c>
      <c r="D2452" s="25">
        <v>497</v>
      </c>
      <c r="E2452" s="25">
        <v>15</v>
      </c>
      <c r="F2452" s="25">
        <v>29</v>
      </c>
      <c r="G2452" s="25">
        <v>541</v>
      </c>
      <c r="H2452" s="25">
        <v>2480.0300000000002</v>
      </c>
      <c r="I2452" s="25">
        <v>112.35</v>
      </c>
      <c r="J2452" s="25">
        <v>235.48</v>
      </c>
      <c r="K2452" s="25">
        <v>2827.86</v>
      </c>
    </row>
    <row r="2453" spans="1:11" ht="15" customHeight="1" x14ac:dyDescent="0.3">
      <c r="A2453" s="25">
        <v>2452</v>
      </c>
      <c r="B2453" s="25">
        <v>2861</v>
      </c>
      <c r="C2453" s="31">
        <v>42700.608391203699</v>
      </c>
      <c r="D2453" s="25">
        <v>488</v>
      </c>
      <c r="E2453" s="25">
        <v>15</v>
      </c>
      <c r="F2453" s="25">
        <v>12</v>
      </c>
      <c r="G2453" s="25">
        <v>515</v>
      </c>
      <c r="H2453" s="25">
        <v>2435.12</v>
      </c>
      <c r="I2453" s="25">
        <v>112.35</v>
      </c>
      <c r="J2453" s="25">
        <v>97.44</v>
      </c>
      <c r="K2453" s="25">
        <v>2644.91</v>
      </c>
    </row>
    <row r="2454" spans="1:11" ht="15" customHeight="1" x14ac:dyDescent="0.3">
      <c r="A2454" s="25">
        <v>2453</v>
      </c>
      <c r="B2454" s="25">
        <v>2861</v>
      </c>
      <c r="C2454" s="31">
        <v>42730.181689814803</v>
      </c>
      <c r="D2454" s="25">
        <v>474</v>
      </c>
      <c r="E2454" s="25">
        <v>55</v>
      </c>
      <c r="F2454" s="25">
        <v>5</v>
      </c>
      <c r="G2454" s="25">
        <v>534</v>
      </c>
      <c r="H2454" s="25">
        <v>2365.2600000000002</v>
      </c>
      <c r="I2454" s="25">
        <v>411.95</v>
      </c>
      <c r="J2454" s="25">
        <v>40.6</v>
      </c>
      <c r="K2454" s="25">
        <v>2817.81</v>
      </c>
    </row>
    <row r="2455" spans="1:11" ht="15" customHeight="1" x14ac:dyDescent="0.3">
      <c r="A2455" s="25">
        <v>2454</v>
      </c>
      <c r="B2455" s="25">
        <v>2871</v>
      </c>
      <c r="C2455" s="31">
        <v>41622.903113425898</v>
      </c>
      <c r="D2455" s="25">
        <v>533</v>
      </c>
      <c r="E2455" s="25">
        <v>11</v>
      </c>
      <c r="F2455" s="25">
        <v>0</v>
      </c>
      <c r="G2455" s="25">
        <v>544</v>
      </c>
      <c r="H2455" s="25">
        <v>2659.67</v>
      </c>
      <c r="I2455" s="25">
        <v>82.39</v>
      </c>
      <c r="J2455" s="25">
        <v>0</v>
      </c>
      <c r="K2455" s="25">
        <v>2742.06</v>
      </c>
    </row>
    <row r="2456" spans="1:11" ht="15" customHeight="1" x14ac:dyDescent="0.3">
      <c r="A2456" s="25">
        <v>2455</v>
      </c>
      <c r="B2456" s="25">
        <v>2871</v>
      </c>
      <c r="C2456" s="31">
        <v>41651.154918981498</v>
      </c>
      <c r="D2456" s="25">
        <v>513</v>
      </c>
      <c r="E2456" s="25">
        <v>0</v>
      </c>
      <c r="F2456" s="25">
        <v>6</v>
      </c>
      <c r="G2456" s="25">
        <v>519</v>
      </c>
      <c r="H2456" s="25">
        <v>2559.87</v>
      </c>
      <c r="I2456" s="25">
        <v>0</v>
      </c>
      <c r="J2456" s="25">
        <v>48.72</v>
      </c>
      <c r="K2456" s="25">
        <v>2608.59</v>
      </c>
    </row>
    <row r="2457" spans="1:11" ht="15" customHeight="1" x14ac:dyDescent="0.3">
      <c r="A2457" s="25">
        <v>2456</v>
      </c>
      <c r="B2457" s="25">
        <v>2871</v>
      </c>
      <c r="C2457" s="31">
        <v>41680.668993055602</v>
      </c>
      <c r="D2457" s="25">
        <v>484</v>
      </c>
      <c r="E2457" s="25">
        <v>10</v>
      </c>
      <c r="F2457" s="25">
        <v>16</v>
      </c>
      <c r="G2457" s="25">
        <v>510</v>
      </c>
      <c r="H2457" s="25">
        <v>2415.16</v>
      </c>
      <c r="I2457" s="25">
        <v>74.900000000000006</v>
      </c>
      <c r="J2457" s="25">
        <v>129.91999999999999</v>
      </c>
      <c r="K2457" s="25">
        <v>2619.98</v>
      </c>
    </row>
    <row r="2458" spans="1:11" ht="15" customHeight="1" x14ac:dyDescent="0.3">
      <c r="A2458" s="25">
        <v>2457</v>
      </c>
      <c r="B2458" s="25">
        <v>2871</v>
      </c>
      <c r="C2458" s="31">
        <v>41709.246898148202</v>
      </c>
      <c r="D2458" s="25">
        <v>503</v>
      </c>
      <c r="E2458" s="25">
        <v>18</v>
      </c>
      <c r="F2458" s="25">
        <v>0</v>
      </c>
      <c r="G2458" s="25">
        <v>521</v>
      </c>
      <c r="H2458" s="25">
        <v>2509.9699999999998</v>
      </c>
      <c r="I2458" s="25">
        <v>134.82</v>
      </c>
      <c r="J2458" s="25">
        <v>0</v>
      </c>
      <c r="K2458" s="25">
        <v>2644.79</v>
      </c>
    </row>
    <row r="2459" spans="1:11" ht="15" customHeight="1" x14ac:dyDescent="0.3">
      <c r="A2459" s="25">
        <v>2458</v>
      </c>
      <c r="B2459" s="25">
        <v>2871</v>
      </c>
      <c r="C2459" s="31">
        <v>41738.832060185203</v>
      </c>
      <c r="D2459" s="25">
        <v>554</v>
      </c>
      <c r="E2459" s="25">
        <v>2</v>
      </c>
      <c r="F2459" s="25">
        <v>0</v>
      </c>
      <c r="G2459" s="25">
        <v>556</v>
      </c>
      <c r="H2459" s="25">
        <v>2764.46</v>
      </c>
      <c r="I2459" s="25">
        <v>14.98</v>
      </c>
      <c r="J2459" s="25">
        <v>0</v>
      </c>
      <c r="K2459" s="25">
        <v>2779.44</v>
      </c>
    </row>
    <row r="2460" spans="1:11" ht="15" customHeight="1" x14ac:dyDescent="0.3">
      <c r="A2460" s="25">
        <v>2459</v>
      </c>
      <c r="B2460" s="25">
        <v>2871</v>
      </c>
      <c r="C2460" s="31">
        <v>41768.444120370397</v>
      </c>
      <c r="D2460" s="25">
        <v>511</v>
      </c>
      <c r="E2460" s="25">
        <v>32</v>
      </c>
      <c r="F2460" s="25">
        <v>0</v>
      </c>
      <c r="G2460" s="25">
        <v>543</v>
      </c>
      <c r="H2460" s="25">
        <v>2549.89</v>
      </c>
      <c r="I2460" s="25">
        <v>239.68</v>
      </c>
      <c r="J2460" s="25">
        <v>0</v>
      </c>
      <c r="K2460" s="25">
        <v>2789.57</v>
      </c>
    </row>
    <row r="2461" spans="1:11" ht="15" customHeight="1" x14ac:dyDescent="0.3">
      <c r="A2461" s="25">
        <v>2460</v>
      </c>
      <c r="B2461" s="25">
        <v>2871</v>
      </c>
      <c r="C2461" s="31">
        <v>41797.148819444497</v>
      </c>
      <c r="D2461" s="25">
        <v>481</v>
      </c>
      <c r="E2461" s="25">
        <v>17</v>
      </c>
      <c r="F2461" s="25">
        <v>29</v>
      </c>
      <c r="G2461" s="25">
        <v>527</v>
      </c>
      <c r="H2461" s="25">
        <v>2400.19</v>
      </c>
      <c r="I2461" s="25">
        <v>127.33</v>
      </c>
      <c r="J2461" s="25">
        <v>235.48</v>
      </c>
      <c r="K2461" s="25">
        <v>2763</v>
      </c>
    </row>
    <row r="2462" spans="1:11" ht="15" customHeight="1" x14ac:dyDescent="0.3">
      <c r="A2462" s="25">
        <v>2461</v>
      </c>
      <c r="B2462" s="25">
        <v>2871</v>
      </c>
      <c r="C2462" s="31">
        <v>41827.530833333301</v>
      </c>
      <c r="D2462" s="25">
        <v>482</v>
      </c>
      <c r="E2462" s="25">
        <v>0</v>
      </c>
      <c r="F2462" s="25">
        <v>0</v>
      </c>
      <c r="G2462" s="25">
        <v>482</v>
      </c>
      <c r="H2462" s="25">
        <v>2405.1799999999998</v>
      </c>
      <c r="I2462" s="25">
        <v>0</v>
      </c>
      <c r="J2462" s="25">
        <v>0</v>
      </c>
      <c r="K2462" s="25">
        <v>2405.1799999999998</v>
      </c>
    </row>
    <row r="2463" spans="1:11" ht="15" customHeight="1" x14ac:dyDescent="0.3">
      <c r="A2463" s="25">
        <v>2462</v>
      </c>
      <c r="B2463" s="25">
        <v>2871</v>
      </c>
      <c r="C2463" s="31">
        <v>41857.521400463003</v>
      </c>
      <c r="D2463" s="25">
        <v>482</v>
      </c>
      <c r="E2463" s="25">
        <v>7</v>
      </c>
      <c r="F2463" s="25">
        <v>12</v>
      </c>
      <c r="G2463" s="25">
        <v>501</v>
      </c>
      <c r="H2463" s="25">
        <v>2405.1799999999998</v>
      </c>
      <c r="I2463" s="25">
        <v>52.43</v>
      </c>
      <c r="J2463" s="25">
        <v>97.44</v>
      </c>
      <c r="K2463" s="25">
        <v>2555.0500000000002</v>
      </c>
    </row>
    <row r="2464" spans="1:11" ht="15" customHeight="1" x14ac:dyDescent="0.3">
      <c r="A2464" s="25">
        <v>2463</v>
      </c>
      <c r="B2464" s="25">
        <v>2871</v>
      </c>
      <c r="C2464" s="31">
        <v>41886.048125000001</v>
      </c>
      <c r="D2464" s="25">
        <v>440</v>
      </c>
      <c r="E2464" s="25">
        <v>0</v>
      </c>
      <c r="F2464" s="25">
        <v>0</v>
      </c>
      <c r="G2464" s="25">
        <v>440</v>
      </c>
      <c r="H2464" s="25">
        <v>2195.6</v>
      </c>
      <c r="I2464" s="25">
        <v>0</v>
      </c>
      <c r="J2464" s="25">
        <v>0</v>
      </c>
      <c r="K2464" s="25">
        <v>2195.6</v>
      </c>
    </row>
    <row r="2465" spans="1:11" ht="15" customHeight="1" x14ac:dyDescent="0.3">
      <c r="A2465" s="25">
        <v>2464</v>
      </c>
      <c r="B2465" s="25">
        <v>2871</v>
      </c>
      <c r="C2465" s="31">
        <v>41916.937025462998</v>
      </c>
      <c r="D2465" s="25">
        <v>486</v>
      </c>
      <c r="E2465" s="25">
        <v>1</v>
      </c>
      <c r="F2465" s="25">
        <v>43</v>
      </c>
      <c r="G2465" s="25">
        <v>530</v>
      </c>
      <c r="H2465" s="25">
        <v>2425.14</v>
      </c>
      <c r="I2465" s="25">
        <v>7.49</v>
      </c>
      <c r="J2465" s="25">
        <v>349.16</v>
      </c>
      <c r="K2465" s="25">
        <v>2781.79</v>
      </c>
    </row>
    <row r="2466" spans="1:11" ht="15" customHeight="1" x14ac:dyDescent="0.3">
      <c r="A2466" s="25">
        <v>2465</v>
      </c>
      <c r="B2466" s="25">
        <v>2871</v>
      </c>
      <c r="C2466" s="31">
        <v>41946.7214467593</v>
      </c>
      <c r="D2466" s="25">
        <v>525</v>
      </c>
      <c r="E2466" s="25">
        <v>12</v>
      </c>
      <c r="F2466" s="25">
        <v>17</v>
      </c>
      <c r="G2466" s="25">
        <v>554</v>
      </c>
      <c r="H2466" s="25">
        <v>2619.75</v>
      </c>
      <c r="I2466" s="25">
        <v>89.88</v>
      </c>
      <c r="J2466" s="25">
        <v>138.04</v>
      </c>
      <c r="K2466" s="25">
        <v>2847.67</v>
      </c>
    </row>
    <row r="2467" spans="1:11" ht="15" customHeight="1" x14ac:dyDescent="0.3">
      <c r="A2467" s="25">
        <v>2466</v>
      </c>
      <c r="B2467" s="25">
        <v>2871</v>
      </c>
      <c r="C2467" s="31">
        <v>41976.099953703699</v>
      </c>
      <c r="D2467" s="25">
        <v>548</v>
      </c>
      <c r="E2467" s="25">
        <v>32</v>
      </c>
      <c r="F2467" s="25">
        <v>267</v>
      </c>
      <c r="G2467" s="25">
        <v>847</v>
      </c>
      <c r="H2467" s="25">
        <v>2734.52</v>
      </c>
      <c r="I2467" s="25">
        <v>239.68</v>
      </c>
      <c r="J2467" s="25">
        <v>2168.04</v>
      </c>
      <c r="K2467" s="25">
        <v>5142.24</v>
      </c>
    </row>
    <row r="2468" spans="1:11" ht="15" customHeight="1" x14ac:dyDescent="0.3">
      <c r="A2468" s="25">
        <v>2467</v>
      </c>
      <c r="B2468" s="25">
        <v>2871</v>
      </c>
      <c r="C2468" s="31">
        <v>42005.2456481482</v>
      </c>
      <c r="D2468" s="25">
        <v>494</v>
      </c>
      <c r="E2468" s="25">
        <v>19</v>
      </c>
      <c r="F2468" s="25">
        <v>16</v>
      </c>
      <c r="G2468" s="25">
        <v>529</v>
      </c>
      <c r="H2468" s="25">
        <v>2465.06</v>
      </c>
      <c r="I2468" s="25">
        <v>142.31</v>
      </c>
      <c r="J2468" s="25">
        <v>129.91999999999999</v>
      </c>
      <c r="K2468" s="25">
        <v>2737.29</v>
      </c>
    </row>
    <row r="2469" spans="1:11" ht="15" customHeight="1" x14ac:dyDescent="0.3">
      <c r="A2469" s="25">
        <v>2468</v>
      </c>
      <c r="B2469" s="25">
        <v>2871</v>
      </c>
      <c r="C2469" s="31">
        <v>42035.495601851901</v>
      </c>
      <c r="D2469" s="25">
        <v>519</v>
      </c>
      <c r="E2469" s="25">
        <v>0</v>
      </c>
      <c r="F2469" s="25">
        <v>1</v>
      </c>
      <c r="G2469" s="25">
        <v>520</v>
      </c>
      <c r="H2469" s="25">
        <v>2589.81</v>
      </c>
      <c r="I2469" s="25">
        <v>0</v>
      </c>
      <c r="J2469" s="25">
        <v>8.1199999999999992</v>
      </c>
      <c r="K2469" s="25">
        <v>2597.9299999999998</v>
      </c>
    </row>
    <row r="2470" spans="1:11" ht="15" customHeight="1" x14ac:dyDescent="0.3">
      <c r="A2470" s="25">
        <v>2469</v>
      </c>
      <c r="B2470" s="25">
        <v>2871</v>
      </c>
      <c r="C2470" s="31">
        <v>42064.2355439815</v>
      </c>
      <c r="D2470" s="25">
        <v>519</v>
      </c>
      <c r="E2470" s="25">
        <v>386</v>
      </c>
      <c r="F2470" s="25">
        <v>19</v>
      </c>
      <c r="G2470" s="25">
        <v>924</v>
      </c>
      <c r="H2470" s="25">
        <v>2589.81</v>
      </c>
      <c r="I2470" s="25">
        <v>2891.14</v>
      </c>
      <c r="J2470" s="25">
        <v>154.28</v>
      </c>
      <c r="K2470" s="25">
        <v>5635.23</v>
      </c>
    </row>
    <row r="2471" spans="1:11" ht="15" customHeight="1" x14ac:dyDescent="0.3">
      <c r="A2471" s="25">
        <v>2470</v>
      </c>
      <c r="B2471" s="25">
        <v>2871</v>
      </c>
      <c r="C2471" s="31">
        <v>42093.879143518498</v>
      </c>
      <c r="D2471" s="25">
        <v>498</v>
      </c>
      <c r="E2471" s="25">
        <v>11</v>
      </c>
      <c r="F2471" s="25">
        <v>93</v>
      </c>
      <c r="G2471" s="25">
        <v>602</v>
      </c>
      <c r="H2471" s="25">
        <v>2485.02</v>
      </c>
      <c r="I2471" s="25">
        <v>82.39</v>
      </c>
      <c r="J2471" s="25">
        <v>755.16</v>
      </c>
      <c r="K2471" s="25">
        <v>3322.57</v>
      </c>
    </row>
    <row r="2472" spans="1:11" ht="15" customHeight="1" x14ac:dyDescent="0.3">
      <c r="A2472" s="25">
        <v>2471</v>
      </c>
      <c r="B2472" s="25">
        <v>2871</v>
      </c>
      <c r="C2472" s="31">
        <v>42123.939317129603</v>
      </c>
      <c r="D2472" s="25">
        <v>511</v>
      </c>
      <c r="E2472" s="25">
        <v>11</v>
      </c>
      <c r="F2472" s="25">
        <v>4</v>
      </c>
      <c r="G2472" s="25">
        <v>526</v>
      </c>
      <c r="H2472" s="25">
        <v>2549.89</v>
      </c>
      <c r="I2472" s="25">
        <v>82.39</v>
      </c>
      <c r="J2472" s="25">
        <v>32.479999999999997</v>
      </c>
      <c r="K2472" s="25">
        <v>2664.76</v>
      </c>
    </row>
    <row r="2473" spans="1:11" ht="15" customHeight="1" x14ac:dyDescent="0.3">
      <c r="A2473" s="25">
        <v>2472</v>
      </c>
      <c r="B2473" s="25">
        <v>2871</v>
      </c>
      <c r="C2473" s="31">
        <v>42152.184733796297</v>
      </c>
      <c r="D2473" s="25">
        <v>496</v>
      </c>
      <c r="E2473" s="25">
        <v>9</v>
      </c>
      <c r="F2473" s="25">
        <v>13</v>
      </c>
      <c r="G2473" s="25">
        <v>518</v>
      </c>
      <c r="H2473" s="25">
        <v>2475.04</v>
      </c>
      <c r="I2473" s="25">
        <v>67.41</v>
      </c>
      <c r="J2473" s="25">
        <v>105.56</v>
      </c>
      <c r="K2473" s="25">
        <v>2648.01</v>
      </c>
    </row>
    <row r="2474" spans="1:11" ht="15" customHeight="1" x14ac:dyDescent="0.3">
      <c r="A2474" s="25">
        <v>2473</v>
      </c>
      <c r="B2474" s="25">
        <v>2871</v>
      </c>
      <c r="C2474" s="31">
        <v>42181.974687499998</v>
      </c>
      <c r="D2474" s="25">
        <v>490</v>
      </c>
      <c r="E2474" s="25">
        <v>23</v>
      </c>
      <c r="F2474" s="25">
        <v>100</v>
      </c>
      <c r="G2474" s="25">
        <v>613</v>
      </c>
      <c r="H2474" s="25">
        <v>2445.1</v>
      </c>
      <c r="I2474" s="25">
        <v>172.27</v>
      </c>
      <c r="J2474" s="25">
        <v>812</v>
      </c>
      <c r="K2474" s="25">
        <v>3429.37</v>
      </c>
    </row>
    <row r="2475" spans="1:11" ht="15" customHeight="1" x14ac:dyDescent="0.3">
      <c r="A2475" s="25">
        <v>2474</v>
      </c>
      <c r="B2475" s="25">
        <v>2871</v>
      </c>
      <c r="C2475" s="31">
        <v>42210.564803240697</v>
      </c>
      <c r="D2475" s="25">
        <v>489</v>
      </c>
      <c r="E2475" s="25">
        <v>9</v>
      </c>
      <c r="F2475" s="25">
        <v>3</v>
      </c>
      <c r="G2475" s="25">
        <v>501</v>
      </c>
      <c r="H2475" s="25">
        <v>2440.11</v>
      </c>
      <c r="I2475" s="25">
        <v>67.41</v>
      </c>
      <c r="J2475" s="25">
        <v>24.36</v>
      </c>
      <c r="K2475" s="25">
        <v>2531.88</v>
      </c>
    </row>
    <row r="2476" spans="1:11" ht="15" customHeight="1" x14ac:dyDescent="0.3">
      <c r="A2476" s="25">
        <v>2475</v>
      </c>
      <c r="B2476" s="25">
        <v>2871</v>
      </c>
      <c r="C2476" s="31">
        <v>42239.817465277803</v>
      </c>
      <c r="D2476" s="25">
        <v>445</v>
      </c>
      <c r="E2476" s="25">
        <v>0</v>
      </c>
      <c r="F2476" s="25">
        <v>5</v>
      </c>
      <c r="G2476" s="25">
        <v>450</v>
      </c>
      <c r="H2476" s="25">
        <v>2220.5500000000002</v>
      </c>
      <c r="I2476" s="25">
        <v>0</v>
      </c>
      <c r="J2476" s="25">
        <v>40.6</v>
      </c>
      <c r="K2476" s="25">
        <v>2261.15</v>
      </c>
    </row>
    <row r="2477" spans="1:11" ht="15" customHeight="1" x14ac:dyDescent="0.3">
      <c r="A2477" s="25">
        <v>2476</v>
      </c>
      <c r="B2477" s="25">
        <v>2871</v>
      </c>
      <c r="C2477" s="31">
        <v>42269.527384259301</v>
      </c>
      <c r="D2477" s="25">
        <v>481</v>
      </c>
      <c r="E2477" s="25">
        <v>36</v>
      </c>
      <c r="F2477" s="25">
        <v>58</v>
      </c>
      <c r="G2477" s="25">
        <v>575</v>
      </c>
      <c r="H2477" s="25">
        <v>2400.19</v>
      </c>
      <c r="I2477" s="25">
        <v>269.64</v>
      </c>
      <c r="J2477" s="25">
        <v>470.96</v>
      </c>
      <c r="K2477" s="25">
        <v>3140.79</v>
      </c>
    </row>
    <row r="2478" spans="1:11" ht="15" customHeight="1" x14ac:dyDescent="0.3">
      <c r="A2478" s="25">
        <v>2477</v>
      </c>
      <c r="B2478" s="25">
        <v>2871</v>
      </c>
      <c r="C2478" s="31">
        <v>42298.793773148202</v>
      </c>
      <c r="D2478" s="25">
        <v>514</v>
      </c>
      <c r="E2478" s="25">
        <v>5</v>
      </c>
      <c r="F2478" s="25">
        <v>12</v>
      </c>
      <c r="G2478" s="25">
        <v>531</v>
      </c>
      <c r="H2478" s="25">
        <v>2564.86</v>
      </c>
      <c r="I2478" s="25">
        <v>37.450000000000003</v>
      </c>
      <c r="J2478" s="25">
        <v>97.44</v>
      </c>
      <c r="K2478" s="25">
        <v>2699.75</v>
      </c>
    </row>
    <row r="2479" spans="1:11" ht="15" customHeight="1" x14ac:dyDescent="0.3">
      <c r="A2479" s="25">
        <v>2478</v>
      </c>
      <c r="B2479" s="25">
        <v>2871</v>
      </c>
      <c r="C2479" s="31">
        <v>42328.508634259299</v>
      </c>
      <c r="D2479" s="25">
        <v>545</v>
      </c>
      <c r="E2479" s="25">
        <v>12</v>
      </c>
      <c r="F2479" s="25">
        <v>42</v>
      </c>
      <c r="G2479" s="25">
        <v>599</v>
      </c>
      <c r="H2479" s="25">
        <v>2719.55</v>
      </c>
      <c r="I2479" s="25">
        <v>89.88</v>
      </c>
      <c r="J2479" s="25">
        <v>341.04</v>
      </c>
      <c r="K2479" s="25">
        <v>3150.47</v>
      </c>
    </row>
    <row r="2480" spans="1:11" ht="15" customHeight="1" x14ac:dyDescent="0.3">
      <c r="A2480" s="25">
        <v>2479</v>
      </c>
      <c r="B2480" s="25">
        <v>2871</v>
      </c>
      <c r="C2480" s="31">
        <v>42358.917268518497</v>
      </c>
      <c r="D2480" s="25">
        <v>487</v>
      </c>
      <c r="E2480" s="25">
        <v>25</v>
      </c>
      <c r="F2480" s="25">
        <v>19</v>
      </c>
      <c r="G2480" s="25">
        <v>531</v>
      </c>
      <c r="H2480" s="25">
        <v>2430.13</v>
      </c>
      <c r="I2480" s="25">
        <v>187.25</v>
      </c>
      <c r="J2480" s="25">
        <v>154.28</v>
      </c>
      <c r="K2480" s="25">
        <v>2771.66</v>
      </c>
    </row>
    <row r="2481" spans="1:11" ht="15" customHeight="1" x14ac:dyDescent="0.3">
      <c r="A2481" s="25">
        <v>2480</v>
      </c>
      <c r="B2481" s="25">
        <v>2871</v>
      </c>
      <c r="C2481" s="31">
        <v>42387.968599537002</v>
      </c>
      <c r="D2481" s="25">
        <v>498</v>
      </c>
      <c r="E2481" s="25">
        <v>22</v>
      </c>
      <c r="F2481" s="25">
        <v>15</v>
      </c>
      <c r="G2481" s="25">
        <v>535</v>
      </c>
      <c r="H2481" s="25">
        <v>2485.02</v>
      </c>
      <c r="I2481" s="25">
        <v>164.78</v>
      </c>
      <c r="J2481" s="25">
        <v>121.8</v>
      </c>
      <c r="K2481" s="25">
        <v>2771.6</v>
      </c>
    </row>
    <row r="2482" spans="1:11" ht="15" customHeight="1" x14ac:dyDescent="0.3">
      <c r="A2482" s="25">
        <v>2481</v>
      </c>
      <c r="B2482" s="25">
        <v>2871</v>
      </c>
      <c r="C2482" s="31">
        <v>42417.138784722199</v>
      </c>
      <c r="D2482" s="25">
        <v>508</v>
      </c>
      <c r="E2482" s="25">
        <v>16</v>
      </c>
      <c r="F2482" s="25">
        <v>14</v>
      </c>
      <c r="G2482" s="25">
        <v>538</v>
      </c>
      <c r="H2482" s="25">
        <v>2534.92</v>
      </c>
      <c r="I2482" s="25">
        <v>119.84</v>
      </c>
      <c r="J2482" s="25">
        <v>113.68</v>
      </c>
      <c r="K2482" s="25">
        <v>2768.44</v>
      </c>
    </row>
    <row r="2483" spans="1:11" ht="15" customHeight="1" x14ac:dyDescent="0.3">
      <c r="A2483" s="25">
        <v>2482</v>
      </c>
      <c r="B2483" s="25">
        <v>2871</v>
      </c>
      <c r="C2483" s="31">
        <v>42446.773275462998</v>
      </c>
      <c r="D2483" s="25">
        <v>550</v>
      </c>
      <c r="E2483" s="25">
        <v>18</v>
      </c>
      <c r="F2483" s="25">
        <v>0</v>
      </c>
      <c r="G2483" s="25">
        <v>568</v>
      </c>
      <c r="H2483" s="25">
        <v>2744.5</v>
      </c>
      <c r="I2483" s="25">
        <v>134.82</v>
      </c>
      <c r="J2483" s="25">
        <v>0</v>
      </c>
      <c r="K2483" s="25">
        <v>2879.32</v>
      </c>
    </row>
    <row r="2484" spans="1:11" ht="15" customHeight="1" x14ac:dyDescent="0.3">
      <c r="A2484" s="25">
        <v>2483</v>
      </c>
      <c r="B2484" s="25">
        <v>2871</v>
      </c>
      <c r="C2484" s="31">
        <v>42476.312569444497</v>
      </c>
      <c r="D2484" s="25">
        <v>504</v>
      </c>
      <c r="E2484" s="25">
        <v>3</v>
      </c>
      <c r="F2484" s="25">
        <v>38</v>
      </c>
      <c r="G2484" s="25">
        <v>545</v>
      </c>
      <c r="H2484" s="25">
        <v>2514.96</v>
      </c>
      <c r="I2484" s="25">
        <v>22.47</v>
      </c>
      <c r="J2484" s="25">
        <v>308.56</v>
      </c>
      <c r="K2484" s="25">
        <v>2845.99</v>
      </c>
    </row>
    <row r="2485" spans="1:11" ht="15" customHeight="1" x14ac:dyDescent="0.3">
      <c r="A2485" s="25">
        <v>2484</v>
      </c>
      <c r="B2485" s="25">
        <v>2871</v>
      </c>
      <c r="C2485" s="31">
        <v>42506.671342592599</v>
      </c>
      <c r="D2485" s="25">
        <v>520</v>
      </c>
      <c r="E2485" s="25">
        <v>1</v>
      </c>
      <c r="F2485" s="25">
        <v>18</v>
      </c>
      <c r="G2485" s="25">
        <v>539</v>
      </c>
      <c r="H2485" s="25">
        <v>2594.8000000000002</v>
      </c>
      <c r="I2485" s="25">
        <v>7.49</v>
      </c>
      <c r="J2485" s="25">
        <v>146.16</v>
      </c>
      <c r="K2485" s="25">
        <v>2748.45</v>
      </c>
    </row>
    <row r="2486" spans="1:11" ht="15" customHeight="1" x14ac:dyDescent="0.3">
      <c r="A2486" s="25">
        <v>2485</v>
      </c>
      <c r="B2486" s="25">
        <v>2871</v>
      </c>
      <c r="C2486" s="31">
        <v>42535.368935185201</v>
      </c>
      <c r="D2486" s="25">
        <v>502</v>
      </c>
      <c r="E2486" s="25">
        <v>8</v>
      </c>
      <c r="F2486" s="25">
        <v>236</v>
      </c>
      <c r="G2486" s="25">
        <v>746</v>
      </c>
      <c r="H2486" s="25">
        <v>2504.98</v>
      </c>
      <c r="I2486" s="25">
        <v>59.92</v>
      </c>
      <c r="J2486" s="25">
        <v>1916.32</v>
      </c>
      <c r="K2486" s="25">
        <v>4481.22</v>
      </c>
    </row>
    <row r="2487" spans="1:11" ht="15" customHeight="1" x14ac:dyDescent="0.3">
      <c r="A2487" s="25">
        <v>2486</v>
      </c>
      <c r="B2487" s="25">
        <v>2871</v>
      </c>
      <c r="C2487" s="31">
        <v>42564.731446759302</v>
      </c>
      <c r="D2487" s="25">
        <v>482</v>
      </c>
      <c r="E2487" s="25">
        <v>0</v>
      </c>
      <c r="F2487" s="25">
        <v>13</v>
      </c>
      <c r="G2487" s="25">
        <v>495</v>
      </c>
      <c r="H2487" s="25">
        <v>2405.1799999999998</v>
      </c>
      <c r="I2487" s="25">
        <v>0</v>
      </c>
      <c r="J2487" s="25">
        <v>105.56</v>
      </c>
      <c r="K2487" s="25">
        <v>2510.7399999999998</v>
      </c>
    </row>
    <row r="2488" spans="1:11" ht="15" customHeight="1" x14ac:dyDescent="0.3">
      <c r="A2488" s="25">
        <v>2487</v>
      </c>
      <c r="B2488" s="25">
        <v>2871</v>
      </c>
      <c r="C2488" s="31">
        <v>42593.824305555601</v>
      </c>
      <c r="D2488" s="25">
        <v>495</v>
      </c>
      <c r="E2488" s="25">
        <v>0</v>
      </c>
      <c r="F2488" s="25">
        <v>20</v>
      </c>
      <c r="G2488" s="25">
        <v>515</v>
      </c>
      <c r="H2488" s="25">
        <v>2470.0500000000002</v>
      </c>
      <c r="I2488" s="25">
        <v>0</v>
      </c>
      <c r="J2488" s="25">
        <v>162.4</v>
      </c>
      <c r="K2488" s="25">
        <v>2632.45</v>
      </c>
    </row>
    <row r="2489" spans="1:11" ht="15" customHeight="1" x14ac:dyDescent="0.3">
      <c r="A2489" s="25">
        <v>2488</v>
      </c>
      <c r="B2489" s="25">
        <v>2871</v>
      </c>
      <c r="C2489" s="31">
        <v>42622.776296296302</v>
      </c>
      <c r="D2489" s="25">
        <v>501</v>
      </c>
      <c r="E2489" s="25">
        <v>16</v>
      </c>
      <c r="F2489" s="25">
        <v>16</v>
      </c>
      <c r="G2489" s="25">
        <v>533</v>
      </c>
      <c r="H2489" s="25">
        <v>2499.9899999999998</v>
      </c>
      <c r="I2489" s="25">
        <v>119.84</v>
      </c>
      <c r="J2489" s="25">
        <v>129.91999999999999</v>
      </c>
      <c r="K2489" s="25">
        <v>2749.75</v>
      </c>
    </row>
    <row r="2490" spans="1:11" ht="15" customHeight="1" x14ac:dyDescent="0.3">
      <c r="A2490" s="25">
        <v>2489</v>
      </c>
      <c r="B2490" s="25">
        <v>2871</v>
      </c>
      <c r="C2490" s="31">
        <v>42652.290914351899</v>
      </c>
      <c r="D2490" s="25">
        <v>557</v>
      </c>
      <c r="E2490" s="25">
        <v>0</v>
      </c>
      <c r="F2490" s="25">
        <v>35</v>
      </c>
      <c r="G2490" s="25">
        <v>592</v>
      </c>
      <c r="H2490" s="25">
        <v>2779.43</v>
      </c>
      <c r="I2490" s="25">
        <v>0</v>
      </c>
      <c r="J2490" s="25">
        <v>284.2</v>
      </c>
      <c r="K2490" s="25">
        <v>3063.63</v>
      </c>
    </row>
    <row r="2491" spans="1:11" ht="15" customHeight="1" x14ac:dyDescent="0.3">
      <c r="A2491" s="25">
        <v>2490</v>
      </c>
      <c r="B2491" s="25">
        <v>2871</v>
      </c>
      <c r="C2491" s="31">
        <v>42682.051215277803</v>
      </c>
      <c r="D2491" s="25">
        <v>494</v>
      </c>
      <c r="E2491" s="25">
        <v>12</v>
      </c>
      <c r="F2491" s="25">
        <v>0</v>
      </c>
      <c r="G2491" s="25">
        <v>506</v>
      </c>
      <c r="H2491" s="25">
        <v>2465.06</v>
      </c>
      <c r="I2491" s="25">
        <v>89.88</v>
      </c>
      <c r="J2491" s="25">
        <v>0</v>
      </c>
      <c r="K2491" s="25">
        <v>2554.94</v>
      </c>
    </row>
    <row r="2492" spans="1:11" ht="15" customHeight="1" x14ac:dyDescent="0.3">
      <c r="A2492" s="25">
        <v>2491</v>
      </c>
      <c r="B2492" s="25">
        <v>2871</v>
      </c>
      <c r="C2492" s="31">
        <v>42712.660474536999</v>
      </c>
      <c r="D2492" s="25">
        <v>506</v>
      </c>
      <c r="E2492" s="25">
        <v>9</v>
      </c>
      <c r="F2492" s="25">
        <v>0</v>
      </c>
      <c r="G2492" s="25">
        <v>515</v>
      </c>
      <c r="H2492" s="25">
        <v>2524.94</v>
      </c>
      <c r="I2492" s="25">
        <v>67.41</v>
      </c>
      <c r="J2492" s="25">
        <v>0</v>
      </c>
      <c r="K2492" s="25">
        <v>2592.35</v>
      </c>
    </row>
    <row r="2493" spans="1:11" ht="15" customHeight="1" x14ac:dyDescent="0.3">
      <c r="A2493" s="25">
        <v>2492</v>
      </c>
      <c r="B2493" s="25">
        <v>2881</v>
      </c>
      <c r="C2493" s="31">
        <v>41630.312476851897</v>
      </c>
      <c r="D2493" s="25">
        <v>497</v>
      </c>
      <c r="E2493" s="25">
        <v>23</v>
      </c>
      <c r="F2493" s="25">
        <v>10</v>
      </c>
      <c r="G2493" s="25">
        <v>530</v>
      </c>
      <c r="H2493" s="25">
        <v>2480.0300000000002</v>
      </c>
      <c r="I2493" s="25">
        <v>172.27</v>
      </c>
      <c r="J2493" s="25">
        <v>81.2</v>
      </c>
      <c r="K2493" s="25">
        <v>2733.5</v>
      </c>
    </row>
    <row r="2494" spans="1:11" ht="15" customHeight="1" x14ac:dyDescent="0.3">
      <c r="A2494" s="25">
        <v>2493</v>
      </c>
      <c r="B2494" s="25">
        <v>2881</v>
      </c>
      <c r="C2494" s="31">
        <v>41660.435162037</v>
      </c>
      <c r="D2494" s="25">
        <v>519</v>
      </c>
      <c r="E2494" s="25">
        <v>23</v>
      </c>
      <c r="F2494" s="25">
        <v>15</v>
      </c>
      <c r="G2494" s="25">
        <v>557</v>
      </c>
      <c r="H2494" s="25">
        <v>2589.81</v>
      </c>
      <c r="I2494" s="25">
        <v>172.27</v>
      </c>
      <c r="J2494" s="25">
        <v>121.8</v>
      </c>
      <c r="K2494" s="25">
        <v>2883.88</v>
      </c>
    </row>
    <row r="2495" spans="1:11" ht="15" customHeight="1" x14ac:dyDescent="0.3">
      <c r="A2495" s="25">
        <v>2494</v>
      </c>
      <c r="B2495" s="25">
        <v>2881</v>
      </c>
      <c r="C2495" s="31">
        <v>41690.757060185198</v>
      </c>
      <c r="D2495" s="25">
        <v>507</v>
      </c>
      <c r="E2495" s="25">
        <v>0</v>
      </c>
      <c r="F2495" s="25">
        <v>0</v>
      </c>
      <c r="G2495" s="25">
        <v>507</v>
      </c>
      <c r="H2495" s="25">
        <v>2529.9299999999998</v>
      </c>
      <c r="I2495" s="25">
        <v>0</v>
      </c>
      <c r="J2495" s="25">
        <v>0</v>
      </c>
      <c r="K2495" s="25">
        <v>2529.9299999999998</v>
      </c>
    </row>
    <row r="2496" spans="1:11" ht="15" customHeight="1" x14ac:dyDescent="0.3">
      <c r="A2496" s="25">
        <v>2495</v>
      </c>
      <c r="B2496" s="25">
        <v>2881</v>
      </c>
      <c r="C2496" s="31">
        <v>41719.315474536997</v>
      </c>
      <c r="D2496" s="25">
        <v>498</v>
      </c>
      <c r="E2496" s="25">
        <v>15</v>
      </c>
      <c r="F2496" s="25">
        <v>4</v>
      </c>
      <c r="G2496" s="25">
        <v>517</v>
      </c>
      <c r="H2496" s="25">
        <v>2485.02</v>
      </c>
      <c r="I2496" s="25">
        <v>112.35</v>
      </c>
      <c r="J2496" s="25">
        <v>32.479999999999997</v>
      </c>
      <c r="K2496" s="25">
        <v>2629.85</v>
      </c>
    </row>
    <row r="2497" spans="1:11" ht="15" customHeight="1" x14ac:dyDescent="0.3">
      <c r="A2497" s="25">
        <v>2496</v>
      </c>
      <c r="B2497" s="25">
        <v>2881</v>
      </c>
      <c r="C2497" s="31">
        <v>41748.9039583333</v>
      </c>
      <c r="D2497" s="25">
        <v>537</v>
      </c>
      <c r="E2497" s="25">
        <v>5</v>
      </c>
      <c r="F2497" s="25">
        <v>22</v>
      </c>
      <c r="G2497" s="25">
        <v>564</v>
      </c>
      <c r="H2497" s="25">
        <v>2679.63</v>
      </c>
      <c r="I2497" s="25">
        <v>37.450000000000003</v>
      </c>
      <c r="J2497" s="25">
        <v>178.64</v>
      </c>
      <c r="K2497" s="25">
        <v>2895.72</v>
      </c>
    </row>
    <row r="2498" spans="1:11" ht="15" customHeight="1" x14ac:dyDescent="0.3">
      <c r="A2498" s="25">
        <v>2497</v>
      </c>
      <c r="B2498" s="25">
        <v>2881</v>
      </c>
      <c r="C2498" s="31">
        <v>41778.257627314801</v>
      </c>
      <c r="D2498" s="25">
        <v>502</v>
      </c>
      <c r="E2498" s="25">
        <v>16</v>
      </c>
      <c r="F2498" s="25">
        <v>13</v>
      </c>
      <c r="G2498" s="25">
        <v>531</v>
      </c>
      <c r="H2498" s="25">
        <v>2504.98</v>
      </c>
      <c r="I2498" s="25">
        <v>119.84</v>
      </c>
      <c r="J2498" s="25">
        <v>105.56</v>
      </c>
      <c r="K2498" s="25">
        <v>2730.38</v>
      </c>
    </row>
    <row r="2499" spans="1:11" ht="15" customHeight="1" x14ac:dyDescent="0.3">
      <c r="A2499" s="25">
        <v>2498</v>
      </c>
      <c r="B2499" s="25">
        <v>2881</v>
      </c>
      <c r="C2499" s="31">
        <v>41808.730046296303</v>
      </c>
      <c r="D2499" s="25">
        <v>492</v>
      </c>
      <c r="E2499" s="25">
        <v>10</v>
      </c>
      <c r="F2499" s="25">
        <v>12</v>
      </c>
      <c r="G2499" s="25">
        <v>514</v>
      </c>
      <c r="H2499" s="25">
        <v>2455.08</v>
      </c>
      <c r="I2499" s="25">
        <v>74.900000000000006</v>
      </c>
      <c r="J2499" s="25">
        <v>97.44</v>
      </c>
      <c r="K2499" s="25">
        <v>2627.42</v>
      </c>
    </row>
    <row r="2500" spans="1:11" ht="15" customHeight="1" x14ac:dyDescent="0.3">
      <c r="A2500" s="25">
        <v>2499</v>
      </c>
      <c r="B2500" s="25">
        <v>2881</v>
      </c>
      <c r="C2500" s="31">
        <v>41838.703275462998</v>
      </c>
      <c r="D2500" s="25">
        <v>495</v>
      </c>
      <c r="E2500" s="25">
        <v>18</v>
      </c>
      <c r="F2500" s="25">
        <v>13</v>
      </c>
      <c r="G2500" s="25">
        <v>526</v>
      </c>
      <c r="H2500" s="25">
        <v>2470.0500000000002</v>
      </c>
      <c r="I2500" s="25">
        <v>134.82</v>
      </c>
      <c r="J2500" s="25">
        <v>105.56</v>
      </c>
      <c r="K2500" s="25">
        <v>2710.43</v>
      </c>
    </row>
    <row r="2501" spans="1:11" ht="15" customHeight="1" x14ac:dyDescent="0.3">
      <c r="A2501" s="25">
        <v>2500</v>
      </c>
      <c r="B2501" s="25">
        <v>2881</v>
      </c>
      <c r="C2501" s="31">
        <v>41867.859861111101</v>
      </c>
      <c r="D2501" s="25">
        <v>471</v>
      </c>
      <c r="E2501" s="25">
        <v>21</v>
      </c>
      <c r="F2501" s="25">
        <v>12</v>
      </c>
      <c r="G2501" s="25">
        <v>504</v>
      </c>
      <c r="H2501" s="25">
        <v>2350.29</v>
      </c>
      <c r="I2501" s="25">
        <v>157.29</v>
      </c>
      <c r="J2501" s="25">
        <v>97.44</v>
      </c>
      <c r="K2501" s="25">
        <v>2605.02</v>
      </c>
    </row>
    <row r="2502" spans="1:11" ht="15" customHeight="1" x14ac:dyDescent="0.3">
      <c r="A2502" s="25">
        <v>2501</v>
      </c>
      <c r="B2502" s="25">
        <v>2881</v>
      </c>
      <c r="C2502" s="31">
        <v>41896.040925925903</v>
      </c>
      <c r="D2502" s="25">
        <v>504</v>
      </c>
      <c r="E2502" s="25">
        <v>0</v>
      </c>
      <c r="F2502" s="25">
        <v>33</v>
      </c>
      <c r="G2502" s="25">
        <v>537</v>
      </c>
      <c r="H2502" s="25">
        <v>2514.96</v>
      </c>
      <c r="I2502" s="25">
        <v>0</v>
      </c>
      <c r="J2502" s="25">
        <v>267.95999999999998</v>
      </c>
      <c r="K2502" s="25">
        <v>2782.92</v>
      </c>
    </row>
    <row r="2503" spans="1:11" ht="15" customHeight="1" x14ac:dyDescent="0.3">
      <c r="A2503" s="25">
        <v>2502</v>
      </c>
      <c r="B2503" s="25">
        <v>2881</v>
      </c>
      <c r="C2503" s="31">
        <v>41926.544861111099</v>
      </c>
      <c r="D2503" s="25">
        <v>583</v>
      </c>
      <c r="E2503" s="25">
        <v>18</v>
      </c>
      <c r="F2503" s="25">
        <v>11</v>
      </c>
      <c r="G2503" s="25">
        <v>612</v>
      </c>
      <c r="H2503" s="25">
        <v>2909.17</v>
      </c>
      <c r="I2503" s="25">
        <v>134.82</v>
      </c>
      <c r="J2503" s="25">
        <v>89.32</v>
      </c>
      <c r="K2503" s="25">
        <v>3133.31</v>
      </c>
    </row>
    <row r="2504" spans="1:11" ht="15" customHeight="1" x14ac:dyDescent="0.3">
      <c r="A2504" s="25">
        <v>2503</v>
      </c>
      <c r="B2504" s="25">
        <v>2881</v>
      </c>
      <c r="C2504" s="31">
        <v>41955.822766203702</v>
      </c>
      <c r="D2504" s="25">
        <v>487</v>
      </c>
      <c r="E2504" s="25">
        <v>22</v>
      </c>
      <c r="F2504" s="25">
        <v>14</v>
      </c>
      <c r="G2504" s="25">
        <v>523</v>
      </c>
      <c r="H2504" s="25">
        <v>2430.13</v>
      </c>
      <c r="I2504" s="25">
        <v>164.78</v>
      </c>
      <c r="J2504" s="25">
        <v>113.68</v>
      </c>
      <c r="K2504" s="25">
        <v>2708.59</v>
      </c>
    </row>
    <row r="2505" spans="1:11" ht="15" customHeight="1" x14ac:dyDescent="0.3">
      <c r="A2505" s="25">
        <v>2504</v>
      </c>
      <c r="B2505" s="25">
        <v>2881</v>
      </c>
      <c r="C2505" s="31">
        <v>41984.737453703703</v>
      </c>
      <c r="D2505" s="25">
        <v>593</v>
      </c>
      <c r="E2505" s="25">
        <v>28</v>
      </c>
      <c r="F2505" s="25">
        <v>10</v>
      </c>
      <c r="G2505" s="25">
        <v>631</v>
      </c>
      <c r="H2505" s="25">
        <v>2959.07</v>
      </c>
      <c r="I2505" s="25">
        <v>209.72</v>
      </c>
      <c r="J2505" s="25">
        <v>81.2</v>
      </c>
      <c r="K2505" s="25">
        <v>3249.99</v>
      </c>
    </row>
    <row r="2506" spans="1:11" ht="15" customHeight="1" x14ac:dyDescent="0.3">
      <c r="A2506" s="25">
        <v>2505</v>
      </c>
      <c r="B2506" s="25">
        <v>2881</v>
      </c>
      <c r="C2506" s="31">
        <v>42014.687291666698</v>
      </c>
      <c r="D2506" s="25">
        <v>452</v>
      </c>
      <c r="E2506" s="25">
        <v>0</v>
      </c>
      <c r="F2506" s="25">
        <v>203</v>
      </c>
      <c r="G2506" s="25">
        <v>655</v>
      </c>
      <c r="H2506" s="25">
        <v>2255.48</v>
      </c>
      <c r="I2506" s="25">
        <v>0</v>
      </c>
      <c r="J2506" s="25">
        <v>1648.36</v>
      </c>
      <c r="K2506" s="25">
        <v>3903.84</v>
      </c>
    </row>
    <row r="2507" spans="1:11" ht="15" customHeight="1" x14ac:dyDescent="0.3">
      <c r="A2507" s="25">
        <v>2506</v>
      </c>
      <c r="B2507" s="25">
        <v>2881</v>
      </c>
      <c r="C2507" s="31">
        <v>42044.807465277801</v>
      </c>
      <c r="D2507" s="25">
        <v>467</v>
      </c>
      <c r="E2507" s="25">
        <v>11</v>
      </c>
      <c r="F2507" s="25">
        <v>31</v>
      </c>
      <c r="G2507" s="25">
        <v>509</v>
      </c>
      <c r="H2507" s="25">
        <v>2330.33</v>
      </c>
      <c r="I2507" s="25">
        <v>82.39</v>
      </c>
      <c r="J2507" s="25">
        <v>251.72</v>
      </c>
      <c r="K2507" s="25">
        <v>2664.44</v>
      </c>
    </row>
    <row r="2508" spans="1:11" ht="15" customHeight="1" x14ac:dyDescent="0.3">
      <c r="A2508" s="25">
        <v>2507</v>
      </c>
      <c r="B2508" s="25">
        <v>2881</v>
      </c>
      <c r="C2508" s="31">
        <v>42074.348124999997</v>
      </c>
      <c r="D2508" s="25">
        <v>496</v>
      </c>
      <c r="E2508" s="25">
        <v>28</v>
      </c>
      <c r="F2508" s="25">
        <v>14</v>
      </c>
      <c r="G2508" s="25">
        <v>538</v>
      </c>
      <c r="H2508" s="25">
        <v>2475.04</v>
      </c>
      <c r="I2508" s="25">
        <v>209.72</v>
      </c>
      <c r="J2508" s="25">
        <v>113.68</v>
      </c>
      <c r="K2508" s="25">
        <v>2798.44</v>
      </c>
    </row>
    <row r="2509" spans="1:11" ht="15" customHeight="1" x14ac:dyDescent="0.3">
      <c r="A2509" s="25">
        <v>2508</v>
      </c>
      <c r="B2509" s="25">
        <v>2881</v>
      </c>
      <c r="C2509" s="31">
        <v>42103.394872685203</v>
      </c>
      <c r="D2509" s="25">
        <v>503</v>
      </c>
      <c r="E2509" s="25">
        <v>7</v>
      </c>
      <c r="F2509" s="25">
        <v>9</v>
      </c>
      <c r="G2509" s="25">
        <v>519</v>
      </c>
      <c r="H2509" s="25">
        <v>2509.9699999999998</v>
      </c>
      <c r="I2509" s="25">
        <v>52.43</v>
      </c>
      <c r="J2509" s="25">
        <v>73.08</v>
      </c>
      <c r="K2509" s="25">
        <v>2635.48</v>
      </c>
    </row>
    <row r="2510" spans="1:11" ht="15" customHeight="1" x14ac:dyDescent="0.3">
      <c r="A2510" s="25">
        <v>2509</v>
      </c>
      <c r="B2510" s="25">
        <v>2881</v>
      </c>
      <c r="C2510" s="31">
        <v>42133.717662037001</v>
      </c>
      <c r="D2510" s="25">
        <v>377</v>
      </c>
      <c r="E2510" s="25">
        <v>15</v>
      </c>
      <c r="F2510" s="25">
        <v>0</v>
      </c>
      <c r="G2510" s="25">
        <v>392</v>
      </c>
      <c r="H2510" s="25">
        <v>1881.23</v>
      </c>
      <c r="I2510" s="25">
        <v>112.35</v>
      </c>
      <c r="J2510" s="25">
        <v>0</v>
      </c>
      <c r="K2510" s="25">
        <v>1993.58</v>
      </c>
    </row>
    <row r="2511" spans="1:11" ht="15" customHeight="1" x14ac:dyDescent="0.3">
      <c r="A2511" s="25">
        <v>2510</v>
      </c>
      <c r="B2511" s="25">
        <v>2881</v>
      </c>
      <c r="C2511" s="31">
        <v>42162.264467592599</v>
      </c>
      <c r="D2511" s="25">
        <v>1007</v>
      </c>
      <c r="E2511" s="25">
        <v>5</v>
      </c>
      <c r="F2511" s="25">
        <v>24</v>
      </c>
      <c r="G2511" s="25">
        <v>1036</v>
      </c>
      <c r="H2511" s="25">
        <v>5024.93</v>
      </c>
      <c r="I2511" s="25">
        <v>37.450000000000003</v>
      </c>
      <c r="J2511" s="25">
        <v>194.88</v>
      </c>
      <c r="K2511" s="25">
        <v>5257.26</v>
      </c>
    </row>
    <row r="2512" spans="1:11" ht="15" customHeight="1" x14ac:dyDescent="0.3">
      <c r="A2512" s="25">
        <v>2511</v>
      </c>
      <c r="B2512" s="25">
        <v>2881</v>
      </c>
      <c r="C2512" s="31">
        <v>42191.332569444399</v>
      </c>
      <c r="D2512" s="25">
        <v>493</v>
      </c>
      <c r="E2512" s="25">
        <v>6</v>
      </c>
      <c r="F2512" s="25">
        <v>241</v>
      </c>
      <c r="G2512" s="25">
        <v>740</v>
      </c>
      <c r="H2512" s="25">
        <v>2460.0700000000002</v>
      </c>
      <c r="I2512" s="25">
        <v>44.94</v>
      </c>
      <c r="J2512" s="25">
        <v>1956.92</v>
      </c>
      <c r="K2512" s="25">
        <v>4461.93</v>
      </c>
    </row>
    <row r="2513" spans="1:11" ht="15" customHeight="1" x14ac:dyDescent="0.3">
      <c r="A2513" s="25">
        <v>2512</v>
      </c>
      <c r="B2513" s="25">
        <v>2881</v>
      </c>
      <c r="C2513" s="31">
        <v>42221.494942129597</v>
      </c>
      <c r="D2513" s="25">
        <v>508</v>
      </c>
      <c r="E2513" s="25">
        <v>0</v>
      </c>
      <c r="F2513" s="25">
        <v>0</v>
      </c>
      <c r="G2513" s="25">
        <v>508</v>
      </c>
      <c r="H2513" s="25">
        <v>2534.92</v>
      </c>
      <c r="I2513" s="25">
        <v>0</v>
      </c>
      <c r="J2513" s="25">
        <v>0</v>
      </c>
      <c r="K2513" s="25">
        <v>2534.92</v>
      </c>
    </row>
    <row r="2514" spans="1:11" ht="15" customHeight="1" x14ac:dyDescent="0.3">
      <c r="A2514" s="25">
        <v>2513</v>
      </c>
      <c r="B2514" s="25">
        <v>2881</v>
      </c>
      <c r="C2514" s="31">
        <v>42251.053900462997</v>
      </c>
      <c r="D2514" s="25">
        <v>505</v>
      </c>
      <c r="E2514" s="25">
        <v>0</v>
      </c>
      <c r="F2514" s="25">
        <v>4</v>
      </c>
      <c r="G2514" s="25">
        <v>509</v>
      </c>
      <c r="H2514" s="25">
        <v>2519.9499999999998</v>
      </c>
      <c r="I2514" s="25">
        <v>0</v>
      </c>
      <c r="J2514" s="25">
        <v>32.479999999999997</v>
      </c>
      <c r="K2514" s="25">
        <v>2552.4299999999998</v>
      </c>
    </row>
    <row r="2515" spans="1:11" ht="15" customHeight="1" x14ac:dyDescent="0.3">
      <c r="A2515" s="25">
        <v>2514</v>
      </c>
      <c r="B2515" s="25">
        <v>2881</v>
      </c>
      <c r="C2515" s="31">
        <v>42280.951064814799</v>
      </c>
      <c r="D2515" s="25">
        <v>502</v>
      </c>
      <c r="E2515" s="25">
        <v>4</v>
      </c>
      <c r="F2515" s="25">
        <v>32</v>
      </c>
      <c r="G2515" s="25">
        <v>538</v>
      </c>
      <c r="H2515" s="25">
        <v>2504.98</v>
      </c>
      <c r="I2515" s="25">
        <v>29.96</v>
      </c>
      <c r="J2515" s="25">
        <v>259.83999999999997</v>
      </c>
      <c r="K2515" s="25">
        <v>2794.78</v>
      </c>
    </row>
    <row r="2516" spans="1:11" ht="15" customHeight="1" x14ac:dyDescent="0.3">
      <c r="A2516" s="25">
        <v>2515</v>
      </c>
      <c r="B2516" s="25">
        <v>2881</v>
      </c>
      <c r="C2516" s="31">
        <v>42311.005856481497</v>
      </c>
      <c r="D2516" s="25">
        <v>488</v>
      </c>
      <c r="E2516" s="25">
        <v>0</v>
      </c>
      <c r="F2516" s="25">
        <v>72</v>
      </c>
      <c r="G2516" s="25">
        <v>560</v>
      </c>
      <c r="H2516" s="25">
        <v>2435.12</v>
      </c>
      <c r="I2516" s="25">
        <v>0</v>
      </c>
      <c r="J2516" s="25">
        <v>584.64</v>
      </c>
      <c r="K2516" s="25">
        <v>3019.76</v>
      </c>
    </row>
    <row r="2517" spans="1:11" ht="15" customHeight="1" x14ac:dyDescent="0.3">
      <c r="A2517" s="25">
        <v>2516</v>
      </c>
      <c r="B2517" s="25">
        <v>2881</v>
      </c>
      <c r="C2517" s="31">
        <v>42340.4842824074</v>
      </c>
      <c r="D2517" s="25">
        <v>498</v>
      </c>
      <c r="E2517" s="25">
        <v>0</v>
      </c>
      <c r="F2517" s="25">
        <v>11</v>
      </c>
      <c r="G2517" s="25">
        <v>509</v>
      </c>
      <c r="H2517" s="25">
        <v>2485.02</v>
      </c>
      <c r="I2517" s="25">
        <v>0</v>
      </c>
      <c r="J2517" s="25">
        <v>89.32</v>
      </c>
      <c r="K2517" s="25">
        <v>2574.34</v>
      </c>
    </row>
    <row r="2518" spans="1:11" ht="15" customHeight="1" x14ac:dyDescent="0.3">
      <c r="A2518" s="25">
        <v>2517</v>
      </c>
      <c r="B2518" s="25">
        <v>2881</v>
      </c>
      <c r="C2518" s="31">
        <v>42370.251064814802</v>
      </c>
      <c r="D2518" s="25">
        <v>503</v>
      </c>
      <c r="E2518" s="25">
        <v>0</v>
      </c>
      <c r="F2518" s="25">
        <v>7</v>
      </c>
      <c r="G2518" s="25">
        <v>510</v>
      </c>
      <c r="H2518" s="25">
        <v>2509.9699999999998</v>
      </c>
      <c r="I2518" s="25">
        <v>0</v>
      </c>
      <c r="J2518" s="25">
        <v>56.84</v>
      </c>
      <c r="K2518" s="25">
        <v>2566.81</v>
      </c>
    </row>
    <row r="2519" spans="1:11" ht="15" customHeight="1" x14ac:dyDescent="0.3">
      <c r="A2519" s="25">
        <v>2518</v>
      </c>
      <c r="B2519" s="25">
        <v>2881</v>
      </c>
      <c r="C2519" s="31">
        <v>42399.705393518503</v>
      </c>
      <c r="D2519" s="25">
        <v>0</v>
      </c>
      <c r="E2519" s="25">
        <v>0</v>
      </c>
      <c r="F2519" s="25">
        <v>0</v>
      </c>
      <c r="G2519" s="25">
        <v>0</v>
      </c>
      <c r="H2519" s="25">
        <v>0</v>
      </c>
      <c r="I2519" s="25">
        <v>0</v>
      </c>
      <c r="J2519" s="25">
        <v>0</v>
      </c>
      <c r="K2519" s="25">
        <v>0</v>
      </c>
    </row>
    <row r="2520" spans="1:11" ht="15" customHeight="1" x14ac:dyDescent="0.3">
      <c r="A2520" s="25">
        <v>2519</v>
      </c>
      <c r="B2520" s="25">
        <v>2881</v>
      </c>
      <c r="C2520" s="31">
        <v>42428.924525463</v>
      </c>
      <c r="D2520" s="25">
        <v>490</v>
      </c>
      <c r="E2520" s="25">
        <v>14</v>
      </c>
      <c r="F2520" s="25">
        <v>3</v>
      </c>
      <c r="G2520" s="25">
        <v>507</v>
      </c>
      <c r="H2520" s="25">
        <v>2445.1</v>
      </c>
      <c r="I2520" s="25">
        <v>104.86</v>
      </c>
      <c r="J2520" s="25">
        <v>24.36</v>
      </c>
      <c r="K2520" s="25">
        <v>2574.3200000000002</v>
      </c>
    </row>
    <row r="2521" spans="1:11" ht="15" customHeight="1" x14ac:dyDescent="0.3">
      <c r="A2521" s="25">
        <v>2520</v>
      </c>
      <c r="B2521" s="25">
        <v>2881</v>
      </c>
      <c r="C2521" s="31">
        <v>42457.671087962997</v>
      </c>
      <c r="D2521" s="25">
        <v>0</v>
      </c>
      <c r="E2521" s="25">
        <v>10</v>
      </c>
      <c r="F2521" s="25">
        <v>38</v>
      </c>
      <c r="G2521" s="25">
        <v>48</v>
      </c>
      <c r="H2521" s="25">
        <v>0</v>
      </c>
      <c r="I2521" s="25">
        <v>74.900000000000006</v>
      </c>
      <c r="J2521" s="25">
        <v>308.56</v>
      </c>
      <c r="K2521" s="25">
        <v>383.46</v>
      </c>
    </row>
    <row r="2522" spans="1:11" ht="15" customHeight="1" x14ac:dyDescent="0.3">
      <c r="A2522" s="25">
        <v>2521</v>
      </c>
      <c r="B2522" s="25">
        <v>2881</v>
      </c>
      <c r="C2522" s="31">
        <v>42487.7042939815</v>
      </c>
      <c r="D2522" s="25">
        <v>507</v>
      </c>
      <c r="E2522" s="25">
        <v>64</v>
      </c>
      <c r="F2522" s="25">
        <v>2</v>
      </c>
      <c r="G2522" s="25">
        <v>573</v>
      </c>
      <c r="H2522" s="25">
        <v>2529.9299999999998</v>
      </c>
      <c r="I2522" s="25">
        <v>479.36</v>
      </c>
      <c r="J2522" s="25">
        <v>16.239999999999998</v>
      </c>
      <c r="K2522" s="25">
        <v>3025.53</v>
      </c>
    </row>
    <row r="2523" spans="1:11" ht="15" customHeight="1" x14ac:dyDescent="0.3">
      <c r="A2523" s="25">
        <v>2522</v>
      </c>
      <c r="B2523" s="25">
        <v>2881</v>
      </c>
      <c r="C2523" s="31">
        <v>42517.490451388898</v>
      </c>
      <c r="D2523" s="25">
        <v>521</v>
      </c>
      <c r="E2523" s="25">
        <v>0</v>
      </c>
      <c r="F2523" s="25">
        <v>0</v>
      </c>
      <c r="G2523" s="25">
        <v>521</v>
      </c>
      <c r="H2523" s="25">
        <v>2599.79</v>
      </c>
      <c r="I2523" s="25">
        <v>0</v>
      </c>
      <c r="J2523" s="25">
        <v>0</v>
      </c>
      <c r="K2523" s="25">
        <v>2599.79</v>
      </c>
    </row>
    <row r="2524" spans="1:11" ht="15" customHeight="1" x14ac:dyDescent="0.3">
      <c r="A2524" s="25">
        <v>2523</v>
      </c>
      <c r="B2524" s="25">
        <v>2881</v>
      </c>
      <c r="C2524" s="31">
        <v>42546.090324074103</v>
      </c>
      <c r="D2524" s="25">
        <v>467</v>
      </c>
      <c r="E2524" s="25">
        <v>15</v>
      </c>
      <c r="F2524" s="25">
        <v>4</v>
      </c>
      <c r="G2524" s="25">
        <v>486</v>
      </c>
      <c r="H2524" s="25">
        <v>2330.33</v>
      </c>
      <c r="I2524" s="25">
        <v>112.35</v>
      </c>
      <c r="J2524" s="25">
        <v>32.479999999999997</v>
      </c>
      <c r="K2524" s="25">
        <v>2475.16</v>
      </c>
    </row>
    <row r="2525" spans="1:11" ht="15" customHeight="1" x14ac:dyDescent="0.3">
      <c r="A2525" s="25">
        <v>2524</v>
      </c>
      <c r="B2525" s="25">
        <v>2881</v>
      </c>
      <c r="C2525" s="31">
        <v>42576.913449074098</v>
      </c>
      <c r="D2525" s="25">
        <v>508</v>
      </c>
      <c r="E2525" s="25">
        <v>10</v>
      </c>
      <c r="F2525" s="25">
        <v>13</v>
      </c>
      <c r="G2525" s="25">
        <v>531</v>
      </c>
      <c r="H2525" s="25">
        <v>2534.92</v>
      </c>
      <c r="I2525" s="25">
        <v>74.900000000000006</v>
      </c>
      <c r="J2525" s="25">
        <v>105.56</v>
      </c>
      <c r="K2525" s="25">
        <v>2715.38</v>
      </c>
    </row>
    <row r="2526" spans="1:11" ht="15" customHeight="1" x14ac:dyDescent="0.3">
      <c r="A2526" s="25">
        <v>2525</v>
      </c>
      <c r="B2526" s="25">
        <v>2881</v>
      </c>
      <c r="C2526" s="31">
        <v>42605.462210648198</v>
      </c>
      <c r="D2526" s="25">
        <v>489</v>
      </c>
      <c r="E2526" s="25">
        <v>31</v>
      </c>
      <c r="F2526" s="25">
        <v>1</v>
      </c>
      <c r="G2526" s="25">
        <v>521</v>
      </c>
      <c r="H2526" s="25">
        <v>2440.11</v>
      </c>
      <c r="I2526" s="25">
        <v>232.19</v>
      </c>
      <c r="J2526" s="25">
        <v>8.1199999999999992</v>
      </c>
      <c r="K2526" s="25">
        <v>2680.42</v>
      </c>
    </row>
    <row r="2527" spans="1:11" ht="15" customHeight="1" x14ac:dyDescent="0.3">
      <c r="A2527" s="25">
        <v>2526</v>
      </c>
      <c r="B2527" s="25">
        <v>2881</v>
      </c>
      <c r="C2527" s="31">
        <v>42635.620428240698</v>
      </c>
      <c r="D2527" s="25">
        <v>506</v>
      </c>
      <c r="E2527" s="25">
        <v>16</v>
      </c>
      <c r="F2527" s="25">
        <v>1</v>
      </c>
      <c r="G2527" s="25">
        <v>523</v>
      </c>
      <c r="H2527" s="25">
        <v>2524.94</v>
      </c>
      <c r="I2527" s="25">
        <v>119.84</v>
      </c>
      <c r="J2527" s="25">
        <v>8.1199999999999992</v>
      </c>
      <c r="K2527" s="25">
        <v>2652.9</v>
      </c>
    </row>
    <row r="2528" spans="1:11" ht="15" customHeight="1" x14ac:dyDescent="0.3">
      <c r="A2528" s="25">
        <v>2527</v>
      </c>
      <c r="B2528" s="25">
        <v>2881</v>
      </c>
      <c r="C2528" s="31">
        <v>42665.387152777803</v>
      </c>
      <c r="D2528" s="25">
        <v>490</v>
      </c>
      <c r="E2528" s="25">
        <v>11</v>
      </c>
      <c r="F2528" s="25">
        <v>13</v>
      </c>
      <c r="G2528" s="25">
        <v>514</v>
      </c>
      <c r="H2528" s="25">
        <v>2445.1</v>
      </c>
      <c r="I2528" s="25">
        <v>82.39</v>
      </c>
      <c r="J2528" s="25">
        <v>105.56</v>
      </c>
      <c r="K2528" s="25">
        <v>2633.05</v>
      </c>
    </row>
    <row r="2529" spans="1:11" ht="15" customHeight="1" x14ac:dyDescent="0.3">
      <c r="A2529" s="25">
        <v>2528</v>
      </c>
      <c r="B2529" s="25">
        <v>2881</v>
      </c>
      <c r="C2529" s="31">
        <v>42695.616180555597</v>
      </c>
      <c r="D2529" s="25">
        <v>502</v>
      </c>
      <c r="E2529" s="25">
        <v>25</v>
      </c>
      <c r="F2529" s="25">
        <v>17</v>
      </c>
      <c r="G2529" s="25">
        <v>544</v>
      </c>
      <c r="H2529" s="25">
        <v>2504.98</v>
      </c>
      <c r="I2529" s="25">
        <v>187.25</v>
      </c>
      <c r="J2529" s="25">
        <v>138.04</v>
      </c>
      <c r="K2529" s="25">
        <v>2830.27</v>
      </c>
    </row>
    <row r="2530" spans="1:11" ht="15" customHeight="1" x14ac:dyDescent="0.3">
      <c r="A2530" s="25">
        <v>2529</v>
      </c>
      <c r="B2530" s="25">
        <v>2881</v>
      </c>
      <c r="C2530" s="31">
        <v>42724.8355787037</v>
      </c>
      <c r="D2530" s="25">
        <v>499</v>
      </c>
      <c r="E2530" s="25">
        <v>8</v>
      </c>
      <c r="F2530" s="25">
        <v>11</v>
      </c>
      <c r="G2530" s="25">
        <v>518</v>
      </c>
      <c r="H2530" s="25">
        <v>2490.0100000000002</v>
      </c>
      <c r="I2530" s="25">
        <v>59.92</v>
      </c>
      <c r="J2530" s="25">
        <v>89.32</v>
      </c>
      <c r="K2530" s="25">
        <v>2639.25</v>
      </c>
    </row>
    <row r="2531" spans="1:11" ht="15" customHeight="1" x14ac:dyDescent="0.3">
      <c r="A2531" s="25">
        <v>2530</v>
      </c>
      <c r="B2531" s="25">
        <v>2891</v>
      </c>
      <c r="C2531" s="31">
        <v>42684.472199074102</v>
      </c>
      <c r="D2531" s="25">
        <v>362</v>
      </c>
      <c r="E2531" s="25">
        <v>336</v>
      </c>
      <c r="F2531" s="25">
        <v>0</v>
      </c>
      <c r="G2531" s="25">
        <v>698</v>
      </c>
      <c r="H2531" s="25">
        <v>1806.38</v>
      </c>
      <c r="I2531" s="25">
        <v>2516.64</v>
      </c>
      <c r="J2531" s="25">
        <v>0</v>
      </c>
      <c r="K2531" s="25">
        <v>4323.0200000000004</v>
      </c>
    </row>
    <row r="2532" spans="1:11" ht="15" customHeight="1" x14ac:dyDescent="0.3">
      <c r="A2532" s="25">
        <v>2531</v>
      </c>
      <c r="B2532" s="25">
        <v>2891</v>
      </c>
      <c r="C2532" s="31">
        <v>42713.63</v>
      </c>
      <c r="D2532" s="25">
        <v>333</v>
      </c>
      <c r="E2532" s="25">
        <v>79</v>
      </c>
      <c r="F2532" s="25">
        <v>3</v>
      </c>
      <c r="G2532" s="25">
        <v>415</v>
      </c>
      <c r="H2532" s="25">
        <v>1661.67</v>
      </c>
      <c r="I2532" s="25">
        <v>591.71</v>
      </c>
      <c r="J2532" s="25">
        <v>24.36</v>
      </c>
      <c r="K2532" s="25">
        <v>2277.7399999999998</v>
      </c>
    </row>
    <row r="2533" spans="1:11" ht="15" customHeight="1" x14ac:dyDescent="0.3">
      <c r="A2533" s="25">
        <v>2532</v>
      </c>
      <c r="B2533" s="25">
        <v>2901</v>
      </c>
      <c r="C2533" s="31">
        <v>42437.411539351902</v>
      </c>
      <c r="D2533" s="25">
        <v>296</v>
      </c>
      <c r="E2533" s="25">
        <v>37</v>
      </c>
      <c r="F2533" s="25">
        <v>46</v>
      </c>
      <c r="G2533" s="25">
        <v>379</v>
      </c>
      <c r="H2533" s="25">
        <v>1477.04</v>
      </c>
      <c r="I2533" s="25">
        <v>277.13</v>
      </c>
      <c r="J2533" s="25">
        <v>373.52</v>
      </c>
      <c r="K2533" s="25">
        <v>2127.69</v>
      </c>
    </row>
    <row r="2534" spans="1:11" ht="15" customHeight="1" x14ac:dyDescent="0.3">
      <c r="A2534" s="25">
        <v>2533</v>
      </c>
      <c r="B2534" s="25">
        <v>2901</v>
      </c>
      <c r="C2534" s="31">
        <v>42466.394652777803</v>
      </c>
      <c r="D2534" s="25">
        <v>303</v>
      </c>
      <c r="E2534" s="25">
        <v>31</v>
      </c>
      <c r="F2534" s="25">
        <v>23</v>
      </c>
      <c r="G2534" s="25">
        <v>357</v>
      </c>
      <c r="H2534" s="25">
        <v>1511.97</v>
      </c>
      <c r="I2534" s="25">
        <v>232.19</v>
      </c>
      <c r="J2534" s="25">
        <v>186.76</v>
      </c>
      <c r="K2534" s="25">
        <v>1930.92</v>
      </c>
    </row>
    <row r="2535" spans="1:11" ht="15" customHeight="1" x14ac:dyDescent="0.3">
      <c r="A2535" s="25">
        <v>2534</v>
      </c>
      <c r="B2535" s="25">
        <v>2901</v>
      </c>
      <c r="C2535" s="31">
        <v>42495.6011574074</v>
      </c>
      <c r="D2535" s="25">
        <v>309</v>
      </c>
      <c r="E2535" s="25">
        <v>31</v>
      </c>
      <c r="F2535" s="25">
        <v>376</v>
      </c>
      <c r="G2535" s="25">
        <v>716</v>
      </c>
      <c r="H2535" s="25">
        <v>1541.91</v>
      </c>
      <c r="I2535" s="25">
        <v>232.19</v>
      </c>
      <c r="J2535" s="25">
        <v>3053.12</v>
      </c>
      <c r="K2535" s="25">
        <v>4827.22</v>
      </c>
    </row>
    <row r="2536" spans="1:11" ht="15" customHeight="1" x14ac:dyDescent="0.3">
      <c r="A2536" s="25">
        <v>2535</v>
      </c>
      <c r="B2536" s="25">
        <v>2901</v>
      </c>
      <c r="C2536" s="31">
        <v>42524.762962963003</v>
      </c>
      <c r="D2536" s="25">
        <v>301</v>
      </c>
      <c r="E2536" s="25">
        <v>99</v>
      </c>
      <c r="F2536" s="25">
        <v>18</v>
      </c>
      <c r="G2536" s="25">
        <v>418</v>
      </c>
      <c r="H2536" s="25">
        <v>1501.99</v>
      </c>
      <c r="I2536" s="25">
        <v>741.51</v>
      </c>
      <c r="J2536" s="25">
        <v>146.16</v>
      </c>
      <c r="K2536" s="25">
        <v>2389.66</v>
      </c>
    </row>
    <row r="2537" spans="1:11" ht="15" customHeight="1" x14ac:dyDescent="0.3">
      <c r="A2537" s="25">
        <v>2536</v>
      </c>
      <c r="B2537" s="25">
        <v>2901</v>
      </c>
      <c r="C2537" s="31">
        <v>42553.7804398148</v>
      </c>
      <c r="D2537" s="25">
        <v>440</v>
      </c>
      <c r="E2537" s="25">
        <v>0</v>
      </c>
      <c r="F2537" s="25">
        <v>18</v>
      </c>
      <c r="G2537" s="25">
        <v>458</v>
      </c>
      <c r="H2537" s="25">
        <v>2195.6</v>
      </c>
      <c r="I2537" s="25">
        <v>0</v>
      </c>
      <c r="J2537" s="25">
        <v>146.16</v>
      </c>
      <c r="K2537" s="25">
        <v>2341.7600000000002</v>
      </c>
    </row>
    <row r="2538" spans="1:11" ht="15" customHeight="1" x14ac:dyDescent="0.3">
      <c r="A2538" s="25">
        <v>2537</v>
      </c>
      <c r="B2538" s="25">
        <v>2901</v>
      </c>
      <c r="C2538" s="31">
        <v>42582.8832175926</v>
      </c>
      <c r="D2538" s="25">
        <v>301</v>
      </c>
      <c r="E2538" s="25">
        <v>32</v>
      </c>
      <c r="F2538" s="25">
        <v>94</v>
      </c>
      <c r="G2538" s="25">
        <v>427</v>
      </c>
      <c r="H2538" s="25">
        <v>1501.99</v>
      </c>
      <c r="I2538" s="25">
        <v>239.68</v>
      </c>
      <c r="J2538" s="25">
        <v>763.28</v>
      </c>
      <c r="K2538" s="25">
        <v>2504.9499999999998</v>
      </c>
    </row>
    <row r="2539" spans="1:11" ht="15" customHeight="1" x14ac:dyDescent="0.3">
      <c r="A2539" s="25">
        <v>2538</v>
      </c>
      <c r="B2539" s="25">
        <v>2901</v>
      </c>
      <c r="C2539" s="31">
        <v>42612.691689814797</v>
      </c>
      <c r="D2539" s="25">
        <v>294</v>
      </c>
      <c r="E2539" s="25">
        <v>35</v>
      </c>
      <c r="F2539" s="25">
        <v>34</v>
      </c>
      <c r="G2539" s="25">
        <v>363</v>
      </c>
      <c r="H2539" s="25">
        <v>1467.06</v>
      </c>
      <c r="I2539" s="25">
        <v>262.14999999999998</v>
      </c>
      <c r="J2539" s="25">
        <v>276.08</v>
      </c>
      <c r="K2539" s="25">
        <v>2005.29</v>
      </c>
    </row>
    <row r="2540" spans="1:11" ht="15" customHeight="1" x14ac:dyDescent="0.3">
      <c r="A2540" s="25">
        <v>2539</v>
      </c>
      <c r="B2540" s="25">
        <v>2901</v>
      </c>
      <c r="C2540" s="31">
        <v>42641.178854166697</v>
      </c>
      <c r="D2540" s="25">
        <v>378</v>
      </c>
      <c r="E2540" s="25">
        <v>8</v>
      </c>
      <c r="F2540" s="25">
        <v>5</v>
      </c>
      <c r="G2540" s="25">
        <v>391</v>
      </c>
      <c r="H2540" s="25">
        <v>1886.22</v>
      </c>
      <c r="I2540" s="25">
        <v>59.92</v>
      </c>
      <c r="J2540" s="25">
        <v>40.6</v>
      </c>
      <c r="K2540" s="25">
        <v>1986.74</v>
      </c>
    </row>
    <row r="2541" spans="1:11" ht="15" customHeight="1" x14ac:dyDescent="0.3">
      <c r="A2541" s="25">
        <v>2540</v>
      </c>
      <c r="B2541" s="25">
        <v>2901</v>
      </c>
      <c r="C2541" s="31">
        <v>42671.613761574103</v>
      </c>
      <c r="D2541" s="25">
        <v>290</v>
      </c>
      <c r="E2541" s="25">
        <v>27</v>
      </c>
      <c r="F2541" s="25">
        <v>10</v>
      </c>
      <c r="G2541" s="25">
        <v>327</v>
      </c>
      <c r="H2541" s="25">
        <v>1447.1</v>
      </c>
      <c r="I2541" s="25">
        <v>202.23</v>
      </c>
      <c r="J2541" s="25">
        <v>81.2</v>
      </c>
      <c r="K2541" s="25">
        <v>1730.53</v>
      </c>
    </row>
    <row r="2542" spans="1:11" ht="15" customHeight="1" x14ac:dyDescent="0.3">
      <c r="A2542" s="25">
        <v>2541</v>
      </c>
      <c r="B2542" s="25">
        <v>2901</v>
      </c>
      <c r="C2542" s="31">
        <v>42700.3926041667</v>
      </c>
      <c r="D2542" s="25">
        <v>298</v>
      </c>
      <c r="E2542" s="25">
        <v>21</v>
      </c>
      <c r="F2542" s="25">
        <v>17</v>
      </c>
      <c r="G2542" s="25">
        <v>336</v>
      </c>
      <c r="H2542" s="25">
        <v>1487.02</v>
      </c>
      <c r="I2542" s="25">
        <v>157.29</v>
      </c>
      <c r="J2542" s="25">
        <v>138.04</v>
      </c>
      <c r="K2542" s="25">
        <v>1782.35</v>
      </c>
    </row>
    <row r="2543" spans="1:11" ht="15" customHeight="1" x14ac:dyDescent="0.3">
      <c r="A2543" s="25">
        <v>2542</v>
      </c>
      <c r="B2543" s="25">
        <v>2901</v>
      </c>
      <c r="C2543" s="31">
        <v>42730.639837962997</v>
      </c>
      <c r="D2543" s="25">
        <v>343</v>
      </c>
      <c r="E2543" s="25">
        <v>7</v>
      </c>
      <c r="F2543" s="25">
        <v>32</v>
      </c>
      <c r="G2543" s="25">
        <v>382</v>
      </c>
      <c r="H2543" s="25">
        <v>1711.57</v>
      </c>
      <c r="I2543" s="25">
        <v>52.43</v>
      </c>
      <c r="J2543" s="25">
        <v>259.83999999999997</v>
      </c>
      <c r="K2543" s="25">
        <v>2023.84</v>
      </c>
    </row>
    <row r="2544" spans="1:11" ht="15" customHeight="1" x14ac:dyDescent="0.3">
      <c r="A2544" s="25">
        <v>2543</v>
      </c>
      <c r="B2544" s="25">
        <v>2911</v>
      </c>
      <c r="C2544" s="31">
        <v>42348.5921296296</v>
      </c>
      <c r="D2544" s="25">
        <v>306</v>
      </c>
      <c r="E2544" s="25">
        <v>30</v>
      </c>
      <c r="F2544" s="25">
        <v>105</v>
      </c>
      <c r="G2544" s="25">
        <v>441</v>
      </c>
      <c r="H2544" s="25">
        <v>1526.94</v>
      </c>
      <c r="I2544" s="25">
        <v>224.7</v>
      </c>
      <c r="J2544" s="25">
        <v>852.6</v>
      </c>
      <c r="K2544" s="25">
        <v>2604.2399999999998</v>
      </c>
    </row>
    <row r="2545" spans="1:11" ht="15" customHeight="1" x14ac:dyDescent="0.3">
      <c r="A2545" s="25">
        <v>2544</v>
      </c>
      <c r="B2545" s="25">
        <v>2911</v>
      </c>
      <c r="C2545" s="31">
        <v>42378.6397222222</v>
      </c>
      <c r="D2545" s="25">
        <v>301</v>
      </c>
      <c r="E2545" s="25">
        <v>47</v>
      </c>
      <c r="F2545" s="25">
        <v>26</v>
      </c>
      <c r="G2545" s="25">
        <v>374</v>
      </c>
      <c r="H2545" s="25">
        <v>1501.99</v>
      </c>
      <c r="I2545" s="25">
        <v>352.03</v>
      </c>
      <c r="J2545" s="25">
        <v>211.12</v>
      </c>
      <c r="K2545" s="25">
        <v>2065.14</v>
      </c>
    </row>
    <row r="2546" spans="1:11" ht="15" customHeight="1" x14ac:dyDescent="0.3">
      <c r="A2546" s="25">
        <v>2545</v>
      </c>
      <c r="B2546" s="25">
        <v>2911</v>
      </c>
      <c r="C2546" s="31">
        <v>42408.527303240699</v>
      </c>
      <c r="D2546" s="25">
        <v>312</v>
      </c>
      <c r="E2546" s="25">
        <v>0</v>
      </c>
      <c r="F2546" s="25">
        <v>22</v>
      </c>
      <c r="G2546" s="25">
        <v>334</v>
      </c>
      <c r="H2546" s="25">
        <v>1556.88</v>
      </c>
      <c r="I2546" s="25">
        <v>0</v>
      </c>
      <c r="J2546" s="25">
        <v>178.64</v>
      </c>
      <c r="K2546" s="25">
        <v>1735.52</v>
      </c>
    </row>
    <row r="2547" spans="1:11" ht="15" customHeight="1" x14ac:dyDescent="0.3">
      <c r="A2547" s="25">
        <v>2546</v>
      </c>
      <c r="B2547" s="25">
        <v>2911</v>
      </c>
      <c r="C2547" s="31">
        <v>42438.064097222203</v>
      </c>
      <c r="D2547" s="25">
        <v>128</v>
      </c>
      <c r="E2547" s="25">
        <v>37</v>
      </c>
      <c r="F2547" s="25">
        <v>15</v>
      </c>
      <c r="G2547" s="25">
        <v>180</v>
      </c>
      <c r="H2547" s="25">
        <v>638.72</v>
      </c>
      <c r="I2547" s="25">
        <v>277.13</v>
      </c>
      <c r="J2547" s="25">
        <v>121.8</v>
      </c>
      <c r="K2547" s="25">
        <v>1037.6500000000001</v>
      </c>
    </row>
    <row r="2548" spans="1:11" ht="15" customHeight="1" x14ac:dyDescent="0.3">
      <c r="A2548" s="25">
        <v>2547</v>
      </c>
      <c r="B2548" s="25">
        <v>2911</v>
      </c>
      <c r="C2548" s="31">
        <v>42468.869525463</v>
      </c>
      <c r="D2548" s="25">
        <v>292</v>
      </c>
      <c r="E2548" s="25">
        <v>23</v>
      </c>
      <c r="F2548" s="25">
        <v>14</v>
      </c>
      <c r="G2548" s="25">
        <v>329</v>
      </c>
      <c r="H2548" s="25">
        <v>1457.08</v>
      </c>
      <c r="I2548" s="25">
        <v>172.27</v>
      </c>
      <c r="J2548" s="25">
        <v>113.68</v>
      </c>
      <c r="K2548" s="25">
        <v>1743.03</v>
      </c>
    </row>
    <row r="2549" spans="1:11" ht="15" customHeight="1" x14ac:dyDescent="0.3">
      <c r="A2549" s="25">
        <v>2548</v>
      </c>
      <c r="B2549" s="25">
        <v>2911</v>
      </c>
      <c r="C2549" s="31">
        <v>42497.182893518497</v>
      </c>
      <c r="D2549" s="25">
        <v>209</v>
      </c>
      <c r="E2549" s="25">
        <v>18</v>
      </c>
      <c r="F2549" s="25">
        <v>14</v>
      </c>
      <c r="G2549" s="25">
        <v>241</v>
      </c>
      <c r="H2549" s="25">
        <v>1042.9100000000001</v>
      </c>
      <c r="I2549" s="25">
        <v>134.82</v>
      </c>
      <c r="J2549" s="25">
        <v>113.68</v>
      </c>
      <c r="K2549" s="25">
        <v>1291.4100000000001</v>
      </c>
    </row>
    <row r="2550" spans="1:11" ht="15" customHeight="1" x14ac:dyDescent="0.3">
      <c r="A2550" s="25">
        <v>2549</v>
      </c>
      <c r="B2550" s="25">
        <v>2911</v>
      </c>
      <c r="C2550" s="31">
        <v>42526.5690972222</v>
      </c>
      <c r="D2550" s="25">
        <v>314</v>
      </c>
      <c r="E2550" s="25">
        <v>38</v>
      </c>
      <c r="F2550" s="25">
        <v>20</v>
      </c>
      <c r="G2550" s="25">
        <v>372</v>
      </c>
      <c r="H2550" s="25">
        <v>1566.86</v>
      </c>
      <c r="I2550" s="25">
        <v>284.62</v>
      </c>
      <c r="J2550" s="25">
        <v>162.4</v>
      </c>
      <c r="K2550" s="25">
        <v>2013.88</v>
      </c>
    </row>
    <row r="2551" spans="1:11" ht="15" customHeight="1" x14ac:dyDescent="0.3">
      <c r="A2551" s="25">
        <v>2550</v>
      </c>
      <c r="B2551" s="25">
        <v>2911</v>
      </c>
      <c r="C2551" s="31">
        <v>42555.903287036999</v>
      </c>
      <c r="D2551" s="25">
        <v>327</v>
      </c>
      <c r="E2551" s="25">
        <v>107</v>
      </c>
      <c r="F2551" s="25">
        <v>14</v>
      </c>
      <c r="G2551" s="25">
        <v>448</v>
      </c>
      <c r="H2551" s="25">
        <v>1631.73</v>
      </c>
      <c r="I2551" s="25">
        <v>801.43</v>
      </c>
      <c r="J2551" s="25">
        <v>113.68</v>
      </c>
      <c r="K2551" s="25">
        <v>2546.84</v>
      </c>
    </row>
    <row r="2552" spans="1:11" ht="15" customHeight="1" x14ac:dyDescent="0.3">
      <c r="A2552" s="25">
        <v>2551</v>
      </c>
      <c r="B2552" s="25">
        <v>2911</v>
      </c>
      <c r="C2552" s="31">
        <v>42585.961111111101</v>
      </c>
      <c r="D2552" s="25">
        <v>293</v>
      </c>
      <c r="E2552" s="25">
        <v>36</v>
      </c>
      <c r="F2552" s="25">
        <v>30</v>
      </c>
      <c r="G2552" s="25">
        <v>359</v>
      </c>
      <c r="H2552" s="25">
        <v>1462.07</v>
      </c>
      <c r="I2552" s="25">
        <v>269.64</v>
      </c>
      <c r="J2552" s="25">
        <v>243.6</v>
      </c>
      <c r="K2552" s="25">
        <v>1975.31</v>
      </c>
    </row>
    <row r="2553" spans="1:11" ht="15" customHeight="1" x14ac:dyDescent="0.3">
      <c r="A2553" s="25">
        <v>2552</v>
      </c>
      <c r="B2553" s="25">
        <v>2911</v>
      </c>
      <c r="C2553" s="31">
        <v>42614.901782407404</v>
      </c>
      <c r="D2553" s="25">
        <v>140</v>
      </c>
      <c r="E2553" s="25">
        <v>177</v>
      </c>
      <c r="F2553" s="25">
        <v>15</v>
      </c>
      <c r="G2553" s="25">
        <v>332</v>
      </c>
      <c r="H2553" s="25">
        <v>698.6</v>
      </c>
      <c r="I2553" s="25">
        <v>1325.73</v>
      </c>
      <c r="J2553" s="25">
        <v>121.8</v>
      </c>
      <c r="K2553" s="25">
        <v>2146.13</v>
      </c>
    </row>
    <row r="2554" spans="1:11" ht="15" customHeight="1" x14ac:dyDescent="0.3">
      <c r="A2554" s="25">
        <v>2553</v>
      </c>
      <c r="B2554" s="25">
        <v>2911</v>
      </c>
      <c r="C2554" s="31">
        <v>42644.332013888903</v>
      </c>
      <c r="D2554" s="25">
        <v>294</v>
      </c>
      <c r="E2554" s="25">
        <v>33</v>
      </c>
      <c r="F2554" s="25">
        <v>1</v>
      </c>
      <c r="G2554" s="25">
        <v>328</v>
      </c>
      <c r="H2554" s="25">
        <v>1467.06</v>
      </c>
      <c r="I2554" s="25">
        <v>247.17</v>
      </c>
      <c r="J2554" s="25">
        <v>8.1199999999999992</v>
      </c>
      <c r="K2554" s="25">
        <v>1722.35</v>
      </c>
    </row>
    <row r="2555" spans="1:11" ht="15" customHeight="1" x14ac:dyDescent="0.3">
      <c r="A2555" s="25">
        <v>2554</v>
      </c>
      <c r="B2555" s="25">
        <v>2911</v>
      </c>
      <c r="C2555" s="31">
        <v>42673.940972222197</v>
      </c>
      <c r="D2555" s="25">
        <v>360</v>
      </c>
      <c r="E2555" s="25">
        <v>77</v>
      </c>
      <c r="F2555" s="25">
        <v>13</v>
      </c>
      <c r="G2555" s="25">
        <v>450</v>
      </c>
      <c r="H2555" s="25">
        <v>1796.4</v>
      </c>
      <c r="I2555" s="25">
        <v>576.73</v>
      </c>
      <c r="J2555" s="25">
        <v>105.56</v>
      </c>
      <c r="K2555" s="25">
        <v>2478.69</v>
      </c>
    </row>
    <row r="2556" spans="1:11" ht="15" customHeight="1" x14ac:dyDescent="0.3">
      <c r="A2556" s="25">
        <v>2555</v>
      </c>
      <c r="B2556" s="25">
        <v>2911</v>
      </c>
      <c r="C2556" s="31">
        <v>42703.816701388903</v>
      </c>
      <c r="D2556" s="25">
        <v>300</v>
      </c>
      <c r="E2556" s="25">
        <v>30</v>
      </c>
      <c r="F2556" s="25">
        <v>470</v>
      </c>
      <c r="G2556" s="25">
        <v>800</v>
      </c>
      <c r="H2556" s="25">
        <v>1497</v>
      </c>
      <c r="I2556" s="25">
        <v>224.7</v>
      </c>
      <c r="J2556" s="25">
        <v>3816.4</v>
      </c>
      <c r="K2556" s="25">
        <v>5538.1</v>
      </c>
    </row>
    <row r="2557" spans="1:11" ht="15" customHeight="1" x14ac:dyDescent="0.3">
      <c r="A2557" s="25">
        <v>2556</v>
      </c>
      <c r="B2557" s="25">
        <v>2911</v>
      </c>
      <c r="C2557" s="31">
        <v>42733.211851851898</v>
      </c>
      <c r="D2557" s="25">
        <v>297</v>
      </c>
      <c r="E2557" s="25">
        <v>33</v>
      </c>
      <c r="F2557" s="25">
        <v>20</v>
      </c>
      <c r="G2557" s="25">
        <v>350</v>
      </c>
      <c r="H2557" s="25">
        <v>1482.03</v>
      </c>
      <c r="I2557" s="25">
        <v>247.17</v>
      </c>
      <c r="J2557" s="25">
        <v>162.4</v>
      </c>
      <c r="K2557" s="25">
        <v>1891.6</v>
      </c>
    </row>
    <row r="2558" spans="1:11" ht="15" customHeight="1" x14ac:dyDescent="0.3">
      <c r="A2558" s="25">
        <v>2557</v>
      </c>
      <c r="B2558" s="25">
        <v>2921</v>
      </c>
      <c r="C2558" s="31">
        <v>42451.773645833302</v>
      </c>
      <c r="D2558" s="25">
        <v>316</v>
      </c>
      <c r="E2558" s="25">
        <v>27</v>
      </c>
      <c r="F2558" s="25">
        <v>0</v>
      </c>
      <c r="G2558" s="25">
        <v>343</v>
      </c>
      <c r="H2558" s="25">
        <v>1576.84</v>
      </c>
      <c r="I2558" s="25">
        <v>202.23</v>
      </c>
      <c r="J2558" s="25">
        <v>0</v>
      </c>
      <c r="K2558" s="25">
        <v>1779.07</v>
      </c>
    </row>
    <row r="2559" spans="1:11" ht="15" customHeight="1" x14ac:dyDescent="0.3">
      <c r="A2559" s="25">
        <v>2558</v>
      </c>
      <c r="B2559" s="25">
        <v>2921</v>
      </c>
      <c r="C2559" s="31">
        <v>42481.679004629601</v>
      </c>
      <c r="D2559" s="25">
        <v>321</v>
      </c>
      <c r="E2559" s="25">
        <v>0</v>
      </c>
      <c r="F2559" s="25">
        <v>8</v>
      </c>
      <c r="G2559" s="25">
        <v>329</v>
      </c>
      <c r="H2559" s="25">
        <v>1601.79</v>
      </c>
      <c r="I2559" s="25">
        <v>0</v>
      </c>
      <c r="J2559" s="25">
        <v>64.959999999999994</v>
      </c>
      <c r="K2559" s="25">
        <v>1666.75</v>
      </c>
    </row>
    <row r="2560" spans="1:11" ht="15" customHeight="1" x14ac:dyDescent="0.3">
      <c r="A2560" s="25">
        <v>2559</v>
      </c>
      <c r="B2560" s="25">
        <v>2921</v>
      </c>
      <c r="C2560" s="31">
        <v>42541.7168634259</v>
      </c>
      <c r="D2560" s="25">
        <v>302</v>
      </c>
      <c r="E2560" s="25">
        <v>28</v>
      </c>
      <c r="F2560" s="25">
        <v>16</v>
      </c>
      <c r="G2560" s="25">
        <v>346</v>
      </c>
      <c r="H2560" s="25">
        <v>1506.98</v>
      </c>
      <c r="I2560" s="25">
        <v>209.72</v>
      </c>
      <c r="J2560" s="25">
        <v>129.91999999999999</v>
      </c>
      <c r="K2560" s="25">
        <v>1846.62</v>
      </c>
    </row>
    <row r="2561" spans="1:11" ht="15" customHeight="1" x14ac:dyDescent="0.3">
      <c r="A2561" s="25">
        <v>2560</v>
      </c>
      <c r="B2561" s="25">
        <v>2921</v>
      </c>
      <c r="C2561" s="31">
        <v>42570.432106481501</v>
      </c>
      <c r="D2561" s="25">
        <v>306</v>
      </c>
      <c r="E2561" s="25">
        <v>19</v>
      </c>
      <c r="F2561" s="25">
        <v>14</v>
      </c>
      <c r="G2561" s="25">
        <v>339</v>
      </c>
      <c r="H2561" s="25">
        <v>1526.94</v>
      </c>
      <c r="I2561" s="25">
        <v>142.31</v>
      </c>
      <c r="J2561" s="25">
        <v>113.68</v>
      </c>
      <c r="K2561" s="25">
        <v>1782.93</v>
      </c>
    </row>
    <row r="2562" spans="1:11" ht="15" customHeight="1" x14ac:dyDescent="0.3">
      <c r="A2562" s="25">
        <v>2561</v>
      </c>
      <c r="B2562" s="25">
        <v>2921</v>
      </c>
      <c r="C2562" s="31">
        <v>42599.838043981501</v>
      </c>
      <c r="D2562" s="25">
        <v>256</v>
      </c>
      <c r="E2562" s="25">
        <v>93</v>
      </c>
      <c r="F2562" s="25">
        <v>16</v>
      </c>
      <c r="G2562" s="25">
        <v>365</v>
      </c>
      <c r="H2562" s="25">
        <v>1277.44</v>
      </c>
      <c r="I2562" s="25">
        <v>696.57</v>
      </c>
      <c r="J2562" s="25">
        <v>129.91999999999999</v>
      </c>
      <c r="K2562" s="25">
        <v>2103.9299999999998</v>
      </c>
    </row>
    <row r="2563" spans="1:11" ht="15" customHeight="1" x14ac:dyDescent="0.3">
      <c r="A2563" s="25">
        <v>2562</v>
      </c>
      <c r="B2563" s="25">
        <v>2921</v>
      </c>
      <c r="C2563" s="31">
        <v>42629.543333333299</v>
      </c>
      <c r="D2563" s="25">
        <v>296</v>
      </c>
      <c r="E2563" s="25">
        <v>0</v>
      </c>
      <c r="F2563" s="25">
        <v>19</v>
      </c>
      <c r="G2563" s="25">
        <v>315</v>
      </c>
      <c r="H2563" s="25">
        <v>1477.04</v>
      </c>
      <c r="I2563" s="25">
        <v>0</v>
      </c>
      <c r="J2563" s="25">
        <v>154.28</v>
      </c>
      <c r="K2563" s="25">
        <v>1631.32</v>
      </c>
    </row>
    <row r="2564" spans="1:11" ht="15" customHeight="1" x14ac:dyDescent="0.3">
      <c r="A2564" s="25">
        <v>2563</v>
      </c>
      <c r="B2564" s="25">
        <v>2921</v>
      </c>
      <c r="C2564" s="31">
        <v>42659.684490740699</v>
      </c>
      <c r="D2564" s="25">
        <v>300</v>
      </c>
      <c r="E2564" s="25">
        <v>29</v>
      </c>
      <c r="F2564" s="25">
        <v>0</v>
      </c>
      <c r="G2564" s="25">
        <v>329</v>
      </c>
      <c r="H2564" s="25">
        <v>1497</v>
      </c>
      <c r="I2564" s="25">
        <v>217.21</v>
      </c>
      <c r="J2564" s="25">
        <v>0</v>
      </c>
      <c r="K2564" s="25">
        <v>1714.21</v>
      </c>
    </row>
    <row r="2565" spans="1:11" ht="15" customHeight="1" x14ac:dyDescent="0.3">
      <c r="A2565" s="25">
        <v>2564</v>
      </c>
      <c r="B2565" s="25">
        <v>2921</v>
      </c>
      <c r="C2565" s="31">
        <v>42689.603101851899</v>
      </c>
      <c r="D2565" s="25">
        <v>301</v>
      </c>
      <c r="E2565" s="25">
        <v>22</v>
      </c>
      <c r="F2565" s="25">
        <v>28</v>
      </c>
      <c r="G2565" s="25">
        <v>351</v>
      </c>
      <c r="H2565" s="25">
        <v>1501.99</v>
      </c>
      <c r="I2565" s="25">
        <v>164.78</v>
      </c>
      <c r="J2565" s="25">
        <v>227.36</v>
      </c>
      <c r="K2565" s="25">
        <v>1894.13</v>
      </c>
    </row>
    <row r="2566" spans="1:11" ht="15" customHeight="1" x14ac:dyDescent="0.3">
      <c r="A2566" s="25">
        <v>2565</v>
      </c>
      <c r="B2566" s="25">
        <v>2921</v>
      </c>
      <c r="C2566" s="31">
        <v>42718.121898148202</v>
      </c>
      <c r="D2566" s="25">
        <v>295</v>
      </c>
      <c r="E2566" s="25">
        <v>11</v>
      </c>
      <c r="F2566" s="25">
        <v>16</v>
      </c>
      <c r="G2566" s="25">
        <v>322</v>
      </c>
      <c r="H2566" s="25">
        <v>1472.05</v>
      </c>
      <c r="I2566" s="25">
        <v>82.39</v>
      </c>
      <c r="J2566" s="25">
        <v>129.91999999999999</v>
      </c>
      <c r="K2566" s="25">
        <v>1684.36</v>
      </c>
    </row>
    <row r="2567" spans="1:11" ht="15" customHeight="1" x14ac:dyDescent="0.3">
      <c r="A2567" s="25">
        <v>2566</v>
      </c>
      <c r="B2567" s="25">
        <v>2931</v>
      </c>
      <c r="C2567" s="31">
        <v>41626.982997685198</v>
      </c>
      <c r="D2567" s="25">
        <v>300</v>
      </c>
      <c r="E2567" s="25">
        <v>31</v>
      </c>
      <c r="F2567" s="25">
        <v>39</v>
      </c>
      <c r="G2567" s="25">
        <v>370</v>
      </c>
      <c r="H2567" s="25">
        <v>1497</v>
      </c>
      <c r="I2567" s="25">
        <v>232.19</v>
      </c>
      <c r="J2567" s="25">
        <v>316.68</v>
      </c>
      <c r="K2567" s="25">
        <v>2045.87</v>
      </c>
    </row>
    <row r="2568" spans="1:11" ht="15" customHeight="1" x14ac:dyDescent="0.3">
      <c r="A2568" s="25">
        <v>2567</v>
      </c>
      <c r="B2568" s="25">
        <v>2931</v>
      </c>
      <c r="C2568" s="31">
        <v>41655.414988425902</v>
      </c>
      <c r="D2568" s="25">
        <v>297</v>
      </c>
      <c r="E2568" s="25">
        <v>51</v>
      </c>
      <c r="F2568" s="25">
        <v>8</v>
      </c>
      <c r="G2568" s="25">
        <v>356</v>
      </c>
      <c r="H2568" s="25">
        <v>1482.03</v>
      </c>
      <c r="I2568" s="25">
        <v>381.99</v>
      </c>
      <c r="J2568" s="25">
        <v>64.959999999999994</v>
      </c>
      <c r="K2568" s="25">
        <v>1928.98</v>
      </c>
    </row>
    <row r="2569" spans="1:11" ht="15" customHeight="1" x14ac:dyDescent="0.3">
      <c r="A2569" s="25">
        <v>2568</v>
      </c>
      <c r="B2569" s="25">
        <v>2931</v>
      </c>
      <c r="C2569" s="31">
        <v>41684.799108796302</v>
      </c>
      <c r="D2569" s="25">
        <v>303</v>
      </c>
      <c r="E2569" s="25">
        <v>0</v>
      </c>
      <c r="F2569" s="25">
        <v>32</v>
      </c>
      <c r="G2569" s="25">
        <v>335</v>
      </c>
      <c r="H2569" s="25">
        <v>1511.97</v>
      </c>
      <c r="I2569" s="25">
        <v>0</v>
      </c>
      <c r="J2569" s="25">
        <v>259.83999999999997</v>
      </c>
      <c r="K2569" s="25">
        <v>1771.81</v>
      </c>
    </row>
    <row r="2570" spans="1:11" ht="15" customHeight="1" x14ac:dyDescent="0.3">
      <c r="A2570" s="25">
        <v>2569</v>
      </c>
      <c r="B2570" s="25">
        <v>2931</v>
      </c>
      <c r="C2570" s="31">
        <v>41713.3282638889</v>
      </c>
      <c r="D2570" s="25">
        <v>288</v>
      </c>
      <c r="E2570" s="25">
        <v>19</v>
      </c>
      <c r="F2570" s="25">
        <v>109</v>
      </c>
      <c r="G2570" s="25">
        <v>416</v>
      </c>
      <c r="H2570" s="25">
        <v>1437.12</v>
      </c>
      <c r="I2570" s="25">
        <v>142.31</v>
      </c>
      <c r="J2570" s="25">
        <v>885.08</v>
      </c>
      <c r="K2570" s="25">
        <v>2464.5100000000002</v>
      </c>
    </row>
    <row r="2571" spans="1:11" ht="15" customHeight="1" x14ac:dyDescent="0.3">
      <c r="A2571" s="25">
        <v>2570</v>
      </c>
      <c r="B2571" s="25">
        <v>2931</v>
      </c>
      <c r="C2571" s="31">
        <v>41743.618032407401</v>
      </c>
      <c r="D2571" s="25">
        <v>317</v>
      </c>
      <c r="E2571" s="25">
        <v>30</v>
      </c>
      <c r="F2571" s="25">
        <v>30</v>
      </c>
      <c r="G2571" s="25">
        <v>377</v>
      </c>
      <c r="H2571" s="25">
        <v>1581.83</v>
      </c>
      <c r="I2571" s="25">
        <v>224.7</v>
      </c>
      <c r="J2571" s="25">
        <v>243.6</v>
      </c>
      <c r="K2571" s="25">
        <v>2050.13</v>
      </c>
    </row>
    <row r="2572" spans="1:11" ht="15" customHeight="1" x14ac:dyDescent="0.3">
      <c r="A2572" s="25">
        <v>2571</v>
      </c>
      <c r="B2572" s="25">
        <v>2931</v>
      </c>
      <c r="C2572" s="31">
        <v>41772.463101851899</v>
      </c>
      <c r="D2572" s="25">
        <v>299</v>
      </c>
      <c r="E2572" s="25">
        <v>53</v>
      </c>
      <c r="F2572" s="25">
        <v>36</v>
      </c>
      <c r="G2572" s="25">
        <v>388</v>
      </c>
      <c r="H2572" s="25">
        <v>1492.01</v>
      </c>
      <c r="I2572" s="25">
        <v>396.97</v>
      </c>
      <c r="J2572" s="25">
        <v>292.32</v>
      </c>
      <c r="K2572" s="25">
        <v>2181.3000000000002</v>
      </c>
    </row>
    <row r="2573" spans="1:11" ht="15" customHeight="1" x14ac:dyDescent="0.3">
      <c r="A2573" s="25">
        <v>2572</v>
      </c>
      <c r="B2573" s="25">
        <v>2931</v>
      </c>
      <c r="C2573" s="31">
        <v>41801.659699074102</v>
      </c>
      <c r="D2573" s="25">
        <v>312</v>
      </c>
      <c r="E2573" s="25">
        <v>37</v>
      </c>
      <c r="F2573" s="25">
        <v>11</v>
      </c>
      <c r="G2573" s="25">
        <v>360</v>
      </c>
      <c r="H2573" s="25">
        <v>1556.88</v>
      </c>
      <c r="I2573" s="25">
        <v>277.13</v>
      </c>
      <c r="J2573" s="25">
        <v>89.32</v>
      </c>
      <c r="K2573" s="25">
        <v>1923.33</v>
      </c>
    </row>
    <row r="2574" spans="1:11" ht="15" customHeight="1" x14ac:dyDescent="0.3">
      <c r="A2574" s="25">
        <v>2573</v>
      </c>
      <c r="B2574" s="25">
        <v>2931</v>
      </c>
      <c r="C2574" s="31">
        <v>41830.080682870401</v>
      </c>
      <c r="D2574" s="25">
        <v>255</v>
      </c>
      <c r="E2574" s="25">
        <v>39</v>
      </c>
      <c r="F2574" s="25">
        <v>22</v>
      </c>
      <c r="G2574" s="25">
        <v>316</v>
      </c>
      <c r="H2574" s="25">
        <v>1272.45</v>
      </c>
      <c r="I2574" s="25">
        <v>292.11</v>
      </c>
      <c r="J2574" s="25">
        <v>178.64</v>
      </c>
      <c r="K2574" s="25">
        <v>1743.2</v>
      </c>
    </row>
    <row r="2575" spans="1:11" ht="15" customHeight="1" x14ac:dyDescent="0.3">
      <c r="A2575" s="25">
        <v>2574</v>
      </c>
      <c r="B2575" s="25">
        <v>2931</v>
      </c>
      <c r="C2575" s="31">
        <v>41859.982638888898</v>
      </c>
      <c r="D2575" s="25">
        <v>300</v>
      </c>
      <c r="E2575" s="25">
        <v>0</v>
      </c>
      <c r="F2575" s="25">
        <v>23</v>
      </c>
      <c r="G2575" s="25">
        <v>323</v>
      </c>
      <c r="H2575" s="25">
        <v>1497</v>
      </c>
      <c r="I2575" s="25">
        <v>0</v>
      </c>
      <c r="J2575" s="25">
        <v>186.76</v>
      </c>
      <c r="K2575" s="25">
        <v>1683.76</v>
      </c>
    </row>
    <row r="2576" spans="1:11" ht="15" customHeight="1" x14ac:dyDescent="0.3">
      <c r="A2576" s="25">
        <v>2575</v>
      </c>
      <c r="B2576" s="25">
        <v>2931</v>
      </c>
      <c r="C2576" s="31">
        <v>41888.666111111103</v>
      </c>
      <c r="D2576" s="25">
        <v>312</v>
      </c>
      <c r="E2576" s="25">
        <v>0</v>
      </c>
      <c r="F2576" s="25">
        <v>27</v>
      </c>
      <c r="G2576" s="25">
        <v>339</v>
      </c>
      <c r="H2576" s="25">
        <v>1556.88</v>
      </c>
      <c r="I2576" s="25">
        <v>0</v>
      </c>
      <c r="J2576" s="25">
        <v>219.24</v>
      </c>
      <c r="K2576" s="25">
        <v>1776.12</v>
      </c>
    </row>
    <row r="2577" spans="1:11" ht="15" customHeight="1" x14ac:dyDescent="0.3">
      <c r="A2577" s="25">
        <v>2576</v>
      </c>
      <c r="B2577" s="25">
        <v>2931</v>
      </c>
      <c r="C2577" s="31">
        <v>41917.374791666698</v>
      </c>
      <c r="D2577" s="25">
        <v>285</v>
      </c>
      <c r="E2577" s="25">
        <v>37</v>
      </c>
      <c r="F2577" s="25">
        <v>25</v>
      </c>
      <c r="G2577" s="25">
        <v>347</v>
      </c>
      <c r="H2577" s="25">
        <v>1422.15</v>
      </c>
      <c r="I2577" s="25">
        <v>277.13</v>
      </c>
      <c r="J2577" s="25">
        <v>203</v>
      </c>
      <c r="K2577" s="25">
        <v>1902.28</v>
      </c>
    </row>
    <row r="2578" spans="1:11" ht="15" customHeight="1" x14ac:dyDescent="0.3">
      <c r="A2578" s="25">
        <v>2577</v>
      </c>
      <c r="B2578" s="25">
        <v>2931</v>
      </c>
      <c r="C2578" s="31">
        <v>41946.094537037003</v>
      </c>
      <c r="D2578" s="25">
        <v>450</v>
      </c>
      <c r="E2578" s="25">
        <v>37</v>
      </c>
      <c r="F2578" s="25">
        <v>24</v>
      </c>
      <c r="G2578" s="25">
        <v>511</v>
      </c>
      <c r="H2578" s="25">
        <v>2245.5</v>
      </c>
      <c r="I2578" s="25">
        <v>277.13</v>
      </c>
      <c r="J2578" s="25">
        <v>194.88</v>
      </c>
      <c r="K2578" s="25">
        <v>2717.51</v>
      </c>
    </row>
    <row r="2579" spans="1:11" ht="15" customHeight="1" x14ac:dyDescent="0.3">
      <c r="A2579" s="25">
        <v>2578</v>
      </c>
      <c r="B2579" s="25">
        <v>2931</v>
      </c>
      <c r="C2579" s="31">
        <v>41975.407604166699</v>
      </c>
      <c r="D2579" s="25">
        <v>300</v>
      </c>
      <c r="E2579" s="25">
        <v>7</v>
      </c>
      <c r="F2579" s="25">
        <v>19</v>
      </c>
      <c r="G2579" s="25">
        <v>326</v>
      </c>
      <c r="H2579" s="25">
        <v>1497</v>
      </c>
      <c r="I2579" s="25">
        <v>52.43</v>
      </c>
      <c r="J2579" s="25">
        <v>154.28</v>
      </c>
      <c r="K2579" s="25">
        <v>1703.71</v>
      </c>
    </row>
    <row r="2580" spans="1:11" ht="15" customHeight="1" x14ac:dyDescent="0.3">
      <c r="A2580" s="25">
        <v>2579</v>
      </c>
      <c r="B2580" s="25">
        <v>2931</v>
      </c>
      <c r="C2580" s="31">
        <v>42004.140046296299</v>
      </c>
      <c r="D2580" s="25">
        <v>328</v>
      </c>
      <c r="E2580" s="25">
        <v>21</v>
      </c>
      <c r="F2580" s="25">
        <v>21</v>
      </c>
      <c r="G2580" s="25">
        <v>370</v>
      </c>
      <c r="H2580" s="25">
        <v>1636.72</v>
      </c>
      <c r="I2580" s="25">
        <v>157.29</v>
      </c>
      <c r="J2580" s="25">
        <v>170.52</v>
      </c>
      <c r="K2580" s="25">
        <v>1964.53</v>
      </c>
    </row>
    <row r="2581" spans="1:11" ht="15" customHeight="1" x14ac:dyDescent="0.3">
      <c r="A2581" s="25">
        <v>2580</v>
      </c>
      <c r="B2581" s="25">
        <v>2931</v>
      </c>
      <c r="C2581" s="31">
        <v>42034.148611111101</v>
      </c>
      <c r="D2581" s="25">
        <v>300</v>
      </c>
      <c r="E2581" s="25">
        <v>22</v>
      </c>
      <c r="F2581" s="25">
        <v>12</v>
      </c>
      <c r="G2581" s="25">
        <v>334</v>
      </c>
      <c r="H2581" s="25">
        <v>1497</v>
      </c>
      <c r="I2581" s="25">
        <v>164.78</v>
      </c>
      <c r="J2581" s="25">
        <v>97.44</v>
      </c>
      <c r="K2581" s="25">
        <v>1759.22</v>
      </c>
    </row>
    <row r="2582" spans="1:11" ht="15" customHeight="1" x14ac:dyDescent="0.3">
      <c r="A2582" s="25">
        <v>2581</v>
      </c>
      <c r="B2582" s="25">
        <v>2931</v>
      </c>
      <c r="C2582" s="31">
        <v>42063.025694444397</v>
      </c>
      <c r="D2582" s="25">
        <v>289</v>
      </c>
      <c r="E2582" s="25">
        <v>56</v>
      </c>
      <c r="F2582" s="25">
        <v>26</v>
      </c>
      <c r="G2582" s="25">
        <v>371</v>
      </c>
      <c r="H2582" s="25">
        <v>1442.11</v>
      </c>
      <c r="I2582" s="25">
        <v>419.44</v>
      </c>
      <c r="J2582" s="25">
        <v>211.12</v>
      </c>
      <c r="K2582" s="25">
        <v>2072.67</v>
      </c>
    </row>
    <row r="2583" spans="1:11" ht="15" customHeight="1" x14ac:dyDescent="0.3">
      <c r="A2583" s="25">
        <v>2582</v>
      </c>
      <c r="B2583" s="25">
        <v>2931</v>
      </c>
      <c r="C2583" s="31">
        <v>42092.894097222197</v>
      </c>
      <c r="D2583" s="25">
        <v>317</v>
      </c>
      <c r="E2583" s="25">
        <v>45</v>
      </c>
      <c r="F2583" s="25">
        <v>0</v>
      </c>
      <c r="G2583" s="25">
        <v>362</v>
      </c>
      <c r="H2583" s="25">
        <v>1581.83</v>
      </c>
      <c r="I2583" s="25">
        <v>337.05</v>
      </c>
      <c r="J2583" s="25">
        <v>0</v>
      </c>
      <c r="K2583" s="25">
        <v>1918.88</v>
      </c>
    </row>
    <row r="2584" spans="1:11" ht="15" customHeight="1" x14ac:dyDescent="0.3">
      <c r="A2584" s="25">
        <v>2583</v>
      </c>
      <c r="B2584" s="25">
        <v>2931</v>
      </c>
      <c r="C2584" s="31">
        <v>42122.163009259297</v>
      </c>
      <c r="D2584" s="25">
        <v>299</v>
      </c>
      <c r="E2584" s="25">
        <v>0</v>
      </c>
      <c r="F2584" s="25">
        <v>20</v>
      </c>
      <c r="G2584" s="25">
        <v>319</v>
      </c>
      <c r="H2584" s="25">
        <v>1492.01</v>
      </c>
      <c r="I2584" s="25">
        <v>0</v>
      </c>
      <c r="J2584" s="25">
        <v>162.4</v>
      </c>
      <c r="K2584" s="25">
        <v>1654.41</v>
      </c>
    </row>
    <row r="2585" spans="1:11" ht="15" customHeight="1" x14ac:dyDescent="0.3">
      <c r="A2585" s="25">
        <v>2584</v>
      </c>
      <c r="B2585" s="25">
        <v>2931</v>
      </c>
      <c r="C2585" s="31">
        <v>42151.173483796301</v>
      </c>
      <c r="D2585" s="25">
        <v>260</v>
      </c>
      <c r="E2585" s="25">
        <v>21</v>
      </c>
      <c r="F2585" s="25">
        <v>23</v>
      </c>
      <c r="G2585" s="25">
        <v>304</v>
      </c>
      <c r="H2585" s="25">
        <v>1297.4000000000001</v>
      </c>
      <c r="I2585" s="25">
        <v>157.29</v>
      </c>
      <c r="J2585" s="25">
        <v>186.76</v>
      </c>
      <c r="K2585" s="25">
        <v>1641.45</v>
      </c>
    </row>
    <row r="2586" spans="1:11" ht="15" customHeight="1" x14ac:dyDescent="0.3">
      <c r="A2586" s="25">
        <v>2585</v>
      </c>
      <c r="B2586" s="25">
        <v>2931</v>
      </c>
      <c r="C2586" s="31">
        <v>42180.751446759299</v>
      </c>
      <c r="D2586" s="25">
        <v>261</v>
      </c>
      <c r="E2586" s="25">
        <v>29</v>
      </c>
      <c r="F2586" s="25">
        <v>13</v>
      </c>
      <c r="G2586" s="25">
        <v>303</v>
      </c>
      <c r="H2586" s="25">
        <v>1302.3900000000001</v>
      </c>
      <c r="I2586" s="25">
        <v>217.21</v>
      </c>
      <c r="J2586" s="25">
        <v>105.56</v>
      </c>
      <c r="K2586" s="25">
        <v>1625.16</v>
      </c>
    </row>
    <row r="2587" spans="1:11" ht="15" customHeight="1" x14ac:dyDescent="0.3">
      <c r="A2587" s="25">
        <v>2586</v>
      </c>
      <c r="B2587" s="25">
        <v>2931</v>
      </c>
      <c r="C2587" s="31">
        <v>42210.801863425899</v>
      </c>
      <c r="D2587" s="25">
        <v>312</v>
      </c>
      <c r="E2587" s="25">
        <v>91</v>
      </c>
      <c r="F2587" s="25">
        <v>43</v>
      </c>
      <c r="G2587" s="25">
        <v>446</v>
      </c>
      <c r="H2587" s="25">
        <v>1556.88</v>
      </c>
      <c r="I2587" s="25">
        <v>681.59</v>
      </c>
      <c r="J2587" s="25">
        <v>349.16</v>
      </c>
      <c r="K2587" s="25">
        <v>2587.63</v>
      </c>
    </row>
    <row r="2588" spans="1:11" ht="15" customHeight="1" x14ac:dyDescent="0.3">
      <c r="A2588" s="25">
        <v>2587</v>
      </c>
      <c r="B2588" s="25">
        <v>2931</v>
      </c>
      <c r="C2588" s="31">
        <v>42239.820682870399</v>
      </c>
      <c r="D2588" s="25">
        <v>298</v>
      </c>
      <c r="E2588" s="25">
        <v>35</v>
      </c>
      <c r="F2588" s="25">
        <v>25</v>
      </c>
      <c r="G2588" s="25">
        <v>358</v>
      </c>
      <c r="H2588" s="25">
        <v>1487.02</v>
      </c>
      <c r="I2588" s="25">
        <v>262.14999999999998</v>
      </c>
      <c r="J2588" s="25">
        <v>203</v>
      </c>
      <c r="K2588" s="25">
        <v>1952.17</v>
      </c>
    </row>
    <row r="2589" spans="1:11" ht="15" customHeight="1" x14ac:dyDescent="0.3">
      <c r="A2589" s="25">
        <v>2588</v>
      </c>
      <c r="B2589" s="25">
        <v>2931</v>
      </c>
      <c r="C2589" s="31">
        <v>42269.850879629601</v>
      </c>
      <c r="D2589" s="25">
        <v>287</v>
      </c>
      <c r="E2589" s="25">
        <v>59</v>
      </c>
      <c r="F2589" s="25">
        <v>5</v>
      </c>
      <c r="G2589" s="25">
        <v>351</v>
      </c>
      <c r="H2589" s="25">
        <v>1432.13</v>
      </c>
      <c r="I2589" s="25">
        <v>441.91</v>
      </c>
      <c r="J2589" s="25">
        <v>40.6</v>
      </c>
      <c r="K2589" s="25">
        <v>1914.64</v>
      </c>
    </row>
    <row r="2590" spans="1:11" ht="15" customHeight="1" x14ac:dyDescent="0.3">
      <c r="A2590" s="25">
        <v>2589</v>
      </c>
      <c r="B2590" s="25">
        <v>2931</v>
      </c>
      <c r="C2590" s="31">
        <v>42299.144560185203</v>
      </c>
      <c r="D2590" s="25">
        <v>332</v>
      </c>
      <c r="E2590" s="25">
        <v>29</v>
      </c>
      <c r="F2590" s="25">
        <v>44</v>
      </c>
      <c r="G2590" s="25">
        <v>405</v>
      </c>
      <c r="H2590" s="25">
        <v>1656.68</v>
      </c>
      <c r="I2590" s="25">
        <v>217.21</v>
      </c>
      <c r="J2590" s="25">
        <v>357.28</v>
      </c>
      <c r="K2590" s="25">
        <v>2231.17</v>
      </c>
    </row>
    <row r="2591" spans="1:11" ht="15" customHeight="1" x14ac:dyDescent="0.3">
      <c r="A2591" s="25">
        <v>2590</v>
      </c>
      <c r="B2591" s="25">
        <v>2931</v>
      </c>
      <c r="C2591" s="31">
        <v>42328.567974537</v>
      </c>
      <c r="D2591" s="25">
        <v>286</v>
      </c>
      <c r="E2591" s="25">
        <v>0</v>
      </c>
      <c r="F2591" s="25">
        <v>30</v>
      </c>
      <c r="G2591" s="25">
        <v>316</v>
      </c>
      <c r="H2591" s="25">
        <v>1427.14</v>
      </c>
      <c r="I2591" s="25">
        <v>0</v>
      </c>
      <c r="J2591" s="25">
        <v>243.6</v>
      </c>
      <c r="K2591" s="25">
        <v>1670.74</v>
      </c>
    </row>
    <row r="2592" spans="1:11" ht="15" customHeight="1" x14ac:dyDescent="0.3">
      <c r="A2592" s="25">
        <v>2591</v>
      </c>
      <c r="B2592" s="25">
        <v>2931</v>
      </c>
      <c r="C2592" s="31">
        <v>42357.149432870399</v>
      </c>
      <c r="D2592" s="25">
        <v>321</v>
      </c>
      <c r="E2592" s="25">
        <v>34</v>
      </c>
      <c r="F2592" s="25">
        <v>18</v>
      </c>
      <c r="G2592" s="25">
        <v>373</v>
      </c>
      <c r="H2592" s="25">
        <v>1601.79</v>
      </c>
      <c r="I2592" s="25">
        <v>254.66</v>
      </c>
      <c r="J2592" s="25">
        <v>146.16</v>
      </c>
      <c r="K2592" s="25">
        <v>2002.61</v>
      </c>
    </row>
    <row r="2593" spans="1:11" ht="15" customHeight="1" x14ac:dyDescent="0.3">
      <c r="A2593" s="25">
        <v>2592</v>
      </c>
      <c r="B2593" s="25">
        <v>2931</v>
      </c>
      <c r="C2593" s="31">
        <v>42387.399409722202</v>
      </c>
      <c r="D2593" s="25">
        <v>297</v>
      </c>
      <c r="E2593" s="25">
        <v>20</v>
      </c>
      <c r="F2593" s="25">
        <v>23</v>
      </c>
      <c r="G2593" s="25">
        <v>340</v>
      </c>
      <c r="H2593" s="25">
        <v>1482.03</v>
      </c>
      <c r="I2593" s="25">
        <v>149.80000000000001</v>
      </c>
      <c r="J2593" s="25">
        <v>186.76</v>
      </c>
      <c r="K2593" s="25">
        <v>1818.59</v>
      </c>
    </row>
    <row r="2594" spans="1:11" ht="15" customHeight="1" x14ac:dyDescent="0.3">
      <c r="A2594" s="25">
        <v>2593</v>
      </c>
      <c r="B2594" s="25">
        <v>2931</v>
      </c>
      <c r="C2594" s="31">
        <v>42417.100972222201</v>
      </c>
      <c r="D2594" s="25">
        <v>326</v>
      </c>
      <c r="E2594" s="25">
        <v>29</v>
      </c>
      <c r="F2594" s="25">
        <v>42</v>
      </c>
      <c r="G2594" s="25">
        <v>397</v>
      </c>
      <c r="H2594" s="25">
        <v>1626.74</v>
      </c>
      <c r="I2594" s="25">
        <v>217.21</v>
      </c>
      <c r="J2594" s="25">
        <v>341.04</v>
      </c>
      <c r="K2594" s="25">
        <v>2184.9899999999998</v>
      </c>
    </row>
    <row r="2595" spans="1:11" ht="15" customHeight="1" x14ac:dyDescent="0.3">
      <c r="A2595" s="25">
        <v>2594</v>
      </c>
      <c r="B2595" s="25">
        <v>2931</v>
      </c>
      <c r="C2595" s="31">
        <v>42447.247476851902</v>
      </c>
      <c r="D2595" s="25">
        <v>307</v>
      </c>
      <c r="E2595" s="25">
        <v>192</v>
      </c>
      <c r="F2595" s="25">
        <v>22</v>
      </c>
      <c r="G2595" s="25">
        <v>521</v>
      </c>
      <c r="H2595" s="25">
        <v>1531.93</v>
      </c>
      <c r="I2595" s="25">
        <v>1438.08</v>
      </c>
      <c r="J2595" s="25">
        <v>178.64</v>
      </c>
      <c r="K2595" s="25">
        <v>3148.65</v>
      </c>
    </row>
    <row r="2596" spans="1:11" ht="15" customHeight="1" x14ac:dyDescent="0.3">
      <c r="A2596" s="25">
        <v>2595</v>
      </c>
      <c r="B2596" s="25">
        <v>2931</v>
      </c>
      <c r="C2596" s="31">
        <v>42476.9891319444</v>
      </c>
      <c r="D2596" s="25">
        <v>291</v>
      </c>
      <c r="E2596" s="25">
        <v>27</v>
      </c>
      <c r="F2596" s="25">
        <v>24</v>
      </c>
      <c r="G2596" s="25">
        <v>342</v>
      </c>
      <c r="H2596" s="25">
        <v>1452.09</v>
      </c>
      <c r="I2596" s="25">
        <v>202.23</v>
      </c>
      <c r="J2596" s="25">
        <v>194.88</v>
      </c>
      <c r="K2596" s="25">
        <v>1849.2</v>
      </c>
    </row>
    <row r="2597" spans="1:11" ht="15" customHeight="1" x14ac:dyDescent="0.3">
      <c r="A2597" s="25">
        <v>2596</v>
      </c>
      <c r="B2597" s="25">
        <v>2931</v>
      </c>
      <c r="C2597" s="31">
        <v>42506.162233796298</v>
      </c>
      <c r="D2597" s="25">
        <v>331</v>
      </c>
      <c r="E2597" s="25">
        <v>95</v>
      </c>
      <c r="F2597" s="25">
        <v>23</v>
      </c>
      <c r="G2597" s="25">
        <v>449</v>
      </c>
      <c r="H2597" s="25">
        <v>1651.69</v>
      </c>
      <c r="I2597" s="25">
        <v>711.55</v>
      </c>
      <c r="J2597" s="25">
        <v>186.76</v>
      </c>
      <c r="K2597" s="25">
        <v>2550</v>
      </c>
    </row>
    <row r="2598" spans="1:11" ht="15" customHeight="1" x14ac:dyDescent="0.3">
      <c r="A2598" s="25">
        <v>2597</v>
      </c>
      <c r="B2598" s="25">
        <v>2931</v>
      </c>
      <c r="C2598" s="31">
        <v>42535.463576388902</v>
      </c>
      <c r="D2598" s="25">
        <v>218</v>
      </c>
      <c r="E2598" s="25">
        <v>23</v>
      </c>
      <c r="F2598" s="25">
        <v>74</v>
      </c>
      <c r="G2598" s="25">
        <v>315</v>
      </c>
      <c r="H2598" s="25">
        <v>1087.82</v>
      </c>
      <c r="I2598" s="25">
        <v>172.27</v>
      </c>
      <c r="J2598" s="25">
        <v>600.88</v>
      </c>
      <c r="K2598" s="25">
        <v>1860.97</v>
      </c>
    </row>
    <row r="2599" spans="1:11" ht="15" customHeight="1" x14ac:dyDescent="0.3">
      <c r="A2599" s="25">
        <v>2598</v>
      </c>
      <c r="B2599" s="25">
        <v>2931</v>
      </c>
      <c r="C2599" s="31">
        <v>42565.3590625</v>
      </c>
      <c r="D2599" s="25">
        <v>302</v>
      </c>
      <c r="E2599" s="25">
        <v>22</v>
      </c>
      <c r="F2599" s="25">
        <v>10</v>
      </c>
      <c r="G2599" s="25">
        <v>334</v>
      </c>
      <c r="H2599" s="25">
        <v>1506.98</v>
      </c>
      <c r="I2599" s="25">
        <v>164.78</v>
      </c>
      <c r="J2599" s="25">
        <v>81.2</v>
      </c>
      <c r="K2599" s="25">
        <v>1752.96</v>
      </c>
    </row>
    <row r="2600" spans="1:11" ht="15" customHeight="1" x14ac:dyDescent="0.3">
      <c r="A2600" s="25">
        <v>2599</v>
      </c>
      <c r="B2600" s="25">
        <v>2931</v>
      </c>
      <c r="C2600" s="31">
        <v>42595.052349537</v>
      </c>
      <c r="D2600" s="25">
        <v>283</v>
      </c>
      <c r="E2600" s="25">
        <v>28</v>
      </c>
      <c r="F2600" s="25">
        <v>24</v>
      </c>
      <c r="G2600" s="25">
        <v>335</v>
      </c>
      <c r="H2600" s="25">
        <v>1412.17</v>
      </c>
      <c r="I2600" s="25">
        <v>209.72</v>
      </c>
      <c r="J2600" s="25">
        <v>194.88</v>
      </c>
      <c r="K2600" s="25">
        <v>1816.77</v>
      </c>
    </row>
    <row r="2601" spans="1:11" ht="15" customHeight="1" x14ac:dyDescent="0.3">
      <c r="A2601" s="25">
        <v>2600</v>
      </c>
      <c r="B2601" s="25">
        <v>2931</v>
      </c>
      <c r="C2601" s="31">
        <v>42625.215162036999</v>
      </c>
      <c r="D2601" s="25">
        <v>318</v>
      </c>
      <c r="E2601" s="25">
        <v>0</v>
      </c>
      <c r="F2601" s="25">
        <v>14</v>
      </c>
      <c r="G2601" s="25">
        <v>332</v>
      </c>
      <c r="H2601" s="25">
        <v>1586.82</v>
      </c>
      <c r="I2601" s="25">
        <v>0</v>
      </c>
      <c r="J2601" s="25">
        <v>113.68</v>
      </c>
      <c r="K2601" s="25">
        <v>1700.5</v>
      </c>
    </row>
    <row r="2602" spans="1:11" ht="15" customHeight="1" x14ac:dyDescent="0.3">
      <c r="A2602" s="25">
        <v>2601</v>
      </c>
      <c r="B2602" s="25">
        <v>2931</v>
      </c>
      <c r="C2602" s="31">
        <v>42654.6066319444</v>
      </c>
      <c r="D2602" s="25">
        <v>304</v>
      </c>
      <c r="E2602" s="25">
        <v>32</v>
      </c>
      <c r="F2602" s="25">
        <v>14</v>
      </c>
      <c r="G2602" s="25">
        <v>350</v>
      </c>
      <c r="H2602" s="25">
        <v>1516.96</v>
      </c>
      <c r="I2602" s="25">
        <v>239.68</v>
      </c>
      <c r="J2602" s="25">
        <v>113.68</v>
      </c>
      <c r="K2602" s="25">
        <v>1870.32</v>
      </c>
    </row>
    <row r="2603" spans="1:11" ht="15" customHeight="1" x14ac:dyDescent="0.3">
      <c r="A2603" s="25">
        <v>2602</v>
      </c>
      <c r="B2603" s="25">
        <v>2931</v>
      </c>
      <c r="C2603" s="31">
        <v>42684.486956018503</v>
      </c>
      <c r="D2603" s="25">
        <v>5</v>
      </c>
      <c r="E2603" s="25">
        <v>36</v>
      </c>
      <c r="F2603" s="25">
        <v>48</v>
      </c>
      <c r="G2603" s="25">
        <v>89</v>
      </c>
      <c r="H2603" s="25">
        <v>24.95</v>
      </c>
      <c r="I2603" s="25">
        <v>269.64</v>
      </c>
      <c r="J2603" s="25">
        <v>389.76</v>
      </c>
      <c r="K2603" s="25">
        <v>684.35</v>
      </c>
    </row>
    <row r="2604" spans="1:11" ht="15" customHeight="1" x14ac:dyDescent="0.3">
      <c r="A2604" s="25">
        <v>2603</v>
      </c>
      <c r="B2604" s="25">
        <v>2931</v>
      </c>
      <c r="C2604" s="31">
        <v>42713.837476851899</v>
      </c>
      <c r="D2604" s="25">
        <v>307</v>
      </c>
      <c r="E2604" s="25">
        <v>23</v>
      </c>
      <c r="F2604" s="25">
        <v>26</v>
      </c>
      <c r="G2604" s="25">
        <v>356</v>
      </c>
      <c r="H2604" s="25">
        <v>1531.93</v>
      </c>
      <c r="I2604" s="25">
        <v>172.27</v>
      </c>
      <c r="J2604" s="25">
        <v>211.12</v>
      </c>
      <c r="K2604" s="25">
        <v>1915.32</v>
      </c>
    </row>
    <row r="2605" spans="1:11" ht="15" customHeight="1" x14ac:dyDescent="0.3">
      <c r="A2605" s="25">
        <v>2604</v>
      </c>
      <c r="B2605" s="25">
        <v>2941</v>
      </c>
      <c r="C2605" s="31">
        <v>42732.319363425901</v>
      </c>
      <c r="D2605" s="25">
        <v>277</v>
      </c>
      <c r="E2605" s="25">
        <v>5</v>
      </c>
      <c r="F2605" s="25">
        <v>14</v>
      </c>
      <c r="G2605" s="25">
        <v>296</v>
      </c>
      <c r="H2605" s="25">
        <v>1382.23</v>
      </c>
      <c r="I2605" s="25">
        <v>37.450000000000003</v>
      </c>
      <c r="J2605" s="25">
        <v>113.68</v>
      </c>
      <c r="K2605" s="25">
        <v>1533.36</v>
      </c>
    </row>
    <row r="2606" spans="1:11" ht="15" customHeight="1" x14ac:dyDescent="0.3">
      <c r="A2606" s="25">
        <v>2605</v>
      </c>
      <c r="B2606" s="25">
        <v>2951</v>
      </c>
      <c r="C2606" s="31">
        <v>42360.9633217593</v>
      </c>
      <c r="D2606" s="25">
        <v>491</v>
      </c>
      <c r="E2606" s="25">
        <v>0</v>
      </c>
      <c r="F2606" s="25">
        <v>0</v>
      </c>
      <c r="G2606" s="25">
        <v>491</v>
      </c>
      <c r="H2606" s="25">
        <v>2450.09</v>
      </c>
      <c r="I2606" s="25">
        <v>0</v>
      </c>
      <c r="J2606" s="25">
        <v>0</v>
      </c>
      <c r="K2606" s="25">
        <v>2450.09</v>
      </c>
    </row>
    <row r="2607" spans="1:11" ht="15" customHeight="1" x14ac:dyDescent="0.3">
      <c r="A2607" s="25">
        <v>2606</v>
      </c>
      <c r="B2607" s="25">
        <v>2951</v>
      </c>
      <c r="C2607" s="31">
        <v>42389.359571759298</v>
      </c>
      <c r="D2607" s="25">
        <v>434</v>
      </c>
      <c r="E2607" s="25">
        <v>11</v>
      </c>
      <c r="F2607" s="25">
        <v>43</v>
      </c>
      <c r="G2607" s="25">
        <v>488</v>
      </c>
      <c r="H2607" s="25">
        <v>2165.66</v>
      </c>
      <c r="I2607" s="25">
        <v>82.39</v>
      </c>
      <c r="J2607" s="25">
        <v>349.16</v>
      </c>
      <c r="K2607" s="25">
        <v>2597.21</v>
      </c>
    </row>
    <row r="2608" spans="1:11" ht="15" customHeight="1" x14ac:dyDescent="0.3">
      <c r="A2608" s="25">
        <v>2607</v>
      </c>
      <c r="B2608" s="25">
        <v>2951</v>
      </c>
      <c r="C2608" s="31">
        <v>42418.316712963002</v>
      </c>
      <c r="D2608" s="25">
        <v>501</v>
      </c>
      <c r="E2608" s="25">
        <v>12</v>
      </c>
      <c r="F2608" s="25">
        <v>0</v>
      </c>
      <c r="G2608" s="25">
        <v>513</v>
      </c>
      <c r="H2608" s="25">
        <v>2499.9899999999998</v>
      </c>
      <c r="I2608" s="25">
        <v>89.88</v>
      </c>
      <c r="J2608" s="25">
        <v>0</v>
      </c>
      <c r="K2608" s="25">
        <v>2589.87</v>
      </c>
    </row>
    <row r="2609" spans="1:11" ht="15" customHeight="1" x14ac:dyDescent="0.3">
      <c r="A2609" s="25">
        <v>2608</v>
      </c>
      <c r="B2609" s="25">
        <v>2951</v>
      </c>
      <c r="C2609" s="31">
        <v>42448.9207060185</v>
      </c>
      <c r="D2609" s="25">
        <v>486</v>
      </c>
      <c r="E2609" s="25">
        <v>1</v>
      </c>
      <c r="F2609" s="25">
        <v>0</v>
      </c>
      <c r="G2609" s="25">
        <v>487</v>
      </c>
      <c r="H2609" s="25">
        <v>2425.14</v>
      </c>
      <c r="I2609" s="25">
        <v>7.49</v>
      </c>
      <c r="J2609" s="25">
        <v>0</v>
      </c>
      <c r="K2609" s="25">
        <v>2432.63</v>
      </c>
    </row>
    <row r="2610" spans="1:11" ht="15" customHeight="1" x14ac:dyDescent="0.3">
      <c r="A2610" s="25">
        <v>2609</v>
      </c>
      <c r="B2610" s="25">
        <v>2951</v>
      </c>
      <c r="C2610" s="31">
        <v>42477.059675925899</v>
      </c>
      <c r="D2610" s="25">
        <v>505</v>
      </c>
      <c r="E2610" s="25">
        <v>14</v>
      </c>
      <c r="F2610" s="25">
        <v>0</v>
      </c>
      <c r="G2610" s="25">
        <v>519</v>
      </c>
      <c r="H2610" s="25">
        <v>2519.9499999999998</v>
      </c>
      <c r="I2610" s="25">
        <v>104.86</v>
      </c>
      <c r="J2610" s="25">
        <v>0</v>
      </c>
      <c r="K2610" s="25">
        <v>2624.81</v>
      </c>
    </row>
    <row r="2611" spans="1:11" ht="15" customHeight="1" x14ac:dyDescent="0.3">
      <c r="A2611" s="25">
        <v>2610</v>
      </c>
      <c r="B2611" s="25">
        <v>2951</v>
      </c>
      <c r="C2611" s="31">
        <v>42506.881319444401</v>
      </c>
      <c r="D2611" s="25">
        <v>508</v>
      </c>
      <c r="E2611" s="25">
        <v>0</v>
      </c>
      <c r="F2611" s="25">
        <v>0</v>
      </c>
      <c r="G2611" s="25">
        <v>508</v>
      </c>
      <c r="H2611" s="25">
        <v>2534.92</v>
      </c>
      <c r="I2611" s="25">
        <v>0</v>
      </c>
      <c r="J2611" s="25">
        <v>0</v>
      </c>
      <c r="K2611" s="25">
        <v>2534.92</v>
      </c>
    </row>
    <row r="2612" spans="1:11" ht="15" customHeight="1" x14ac:dyDescent="0.3">
      <c r="A2612" s="25">
        <v>2611</v>
      </c>
      <c r="B2612" s="25">
        <v>2951</v>
      </c>
      <c r="C2612" s="31">
        <v>42536.443101851903</v>
      </c>
      <c r="D2612" s="25">
        <v>1448</v>
      </c>
      <c r="E2612" s="25">
        <v>18</v>
      </c>
      <c r="F2612" s="25">
        <v>17</v>
      </c>
      <c r="G2612" s="25">
        <v>1483</v>
      </c>
      <c r="H2612" s="25">
        <v>7225.52</v>
      </c>
      <c r="I2612" s="25">
        <v>134.82</v>
      </c>
      <c r="J2612" s="25">
        <v>138.04</v>
      </c>
      <c r="K2612" s="25">
        <v>7498.38</v>
      </c>
    </row>
    <row r="2613" spans="1:11" ht="15" customHeight="1" x14ac:dyDescent="0.3">
      <c r="A2613" s="25">
        <v>2612</v>
      </c>
      <c r="B2613" s="25">
        <v>2951</v>
      </c>
      <c r="C2613" s="31">
        <v>42566.018703703703</v>
      </c>
      <c r="D2613" s="25">
        <v>522</v>
      </c>
      <c r="E2613" s="25">
        <v>30</v>
      </c>
      <c r="F2613" s="25">
        <v>0</v>
      </c>
      <c r="G2613" s="25">
        <v>552</v>
      </c>
      <c r="H2613" s="25">
        <v>2604.7800000000002</v>
      </c>
      <c r="I2613" s="25">
        <v>224.7</v>
      </c>
      <c r="J2613" s="25">
        <v>0</v>
      </c>
      <c r="K2613" s="25">
        <v>2829.48</v>
      </c>
    </row>
    <row r="2614" spans="1:11" ht="15" customHeight="1" x14ac:dyDescent="0.3">
      <c r="A2614" s="25">
        <v>2613</v>
      </c>
      <c r="B2614" s="25">
        <v>2951</v>
      </c>
      <c r="C2614" s="31">
        <v>42597.004305555602</v>
      </c>
      <c r="D2614" s="25">
        <v>1171</v>
      </c>
      <c r="E2614" s="25">
        <v>0</v>
      </c>
      <c r="F2614" s="25">
        <v>0</v>
      </c>
      <c r="G2614" s="25">
        <v>1171</v>
      </c>
      <c r="H2614" s="25">
        <v>5843.29</v>
      </c>
      <c r="I2614" s="25">
        <v>0</v>
      </c>
      <c r="J2614" s="25">
        <v>0</v>
      </c>
      <c r="K2614" s="25">
        <v>5843.29</v>
      </c>
    </row>
    <row r="2615" spans="1:11" ht="15" customHeight="1" x14ac:dyDescent="0.3">
      <c r="A2615" s="25">
        <v>2614</v>
      </c>
      <c r="B2615" s="25">
        <v>2951</v>
      </c>
      <c r="C2615" s="31">
        <v>42626.711620370399</v>
      </c>
      <c r="D2615" s="25">
        <v>584</v>
      </c>
      <c r="E2615" s="25">
        <v>10</v>
      </c>
      <c r="F2615" s="25">
        <v>17</v>
      </c>
      <c r="G2615" s="25">
        <v>611</v>
      </c>
      <c r="H2615" s="25">
        <v>2914.16</v>
      </c>
      <c r="I2615" s="25">
        <v>74.900000000000006</v>
      </c>
      <c r="J2615" s="25">
        <v>138.04</v>
      </c>
      <c r="K2615" s="25">
        <v>3127.1</v>
      </c>
    </row>
    <row r="2616" spans="1:11" ht="15" customHeight="1" x14ac:dyDescent="0.3">
      <c r="A2616" s="25">
        <v>2615</v>
      </c>
      <c r="B2616" s="25">
        <v>2951</v>
      </c>
      <c r="C2616" s="31">
        <v>42655.966736111099</v>
      </c>
      <c r="D2616" s="25">
        <v>474</v>
      </c>
      <c r="E2616" s="25">
        <v>10</v>
      </c>
      <c r="F2616" s="25">
        <v>33</v>
      </c>
      <c r="G2616" s="25">
        <v>517</v>
      </c>
      <c r="H2616" s="25">
        <v>2365.2600000000002</v>
      </c>
      <c r="I2616" s="25">
        <v>74.900000000000006</v>
      </c>
      <c r="J2616" s="25">
        <v>267.95999999999998</v>
      </c>
      <c r="K2616" s="25">
        <v>2708.12</v>
      </c>
    </row>
    <row r="2617" spans="1:11" ht="15" customHeight="1" x14ac:dyDescent="0.3">
      <c r="A2617" s="25">
        <v>2616</v>
      </c>
      <c r="B2617" s="25">
        <v>2951</v>
      </c>
      <c r="C2617" s="31">
        <v>42684.4850462963</v>
      </c>
      <c r="D2617" s="25">
        <v>544</v>
      </c>
      <c r="E2617" s="25">
        <v>0</v>
      </c>
      <c r="F2617" s="25">
        <v>0</v>
      </c>
      <c r="G2617" s="25">
        <v>544</v>
      </c>
      <c r="H2617" s="25">
        <v>2714.56</v>
      </c>
      <c r="I2617" s="25">
        <v>0</v>
      </c>
      <c r="J2617" s="25">
        <v>0</v>
      </c>
      <c r="K2617" s="25">
        <v>2714.56</v>
      </c>
    </row>
    <row r="2618" spans="1:11" ht="15" customHeight="1" x14ac:dyDescent="0.3">
      <c r="A2618" s="25">
        <v>2617</v>
      </c>
      <c r="B2618" s="25">
        <v>2951</v>
      </c>
      <c r="C2618" s="31">
        <v>42714.634537037004</v>
      </c>
      <c r="D2618" s="25">
        <v>494</v>
      </c>
      <c r="E2618" s="25">
        <v>34</v>
      </c>
      <c r="F2618" s="25">
        <v>3</v>
      </c>
      <c r="G2618" s="25">
        <v>531</v>
      </c>
      <c r="H2618" s="25">
        <v>2465.06</v>
      </c>
      <c r="I2618" s="25">
        <v>254.66</v>
      </c>
      <c r="J2618" s="25">
        <v>24.36</v>
      </c>
      <c r="K2618" s="25">
        <v>2744.08</v>
      </c>
    </row>
    <row r="2619" spans="1:11" ht="15" customHeight="1" x14ac:dyDescent="0.3">
      <c r="A2619" s="25">
        <v>2618</v>
      </c>
      <c r="B2619" s="25">
        <v>2961</v>
      </c>
      <c r="C2619" s="31">
        <v>42595.381435185198</v>
      </c>
      <c r="D2619" s="25">
        <v>299</v>
      </c>
      <c r="E2619" s="25">
        <v>19</v>
      </c>
      <c r="F2619" s="25">
        <v>0</v>
      </c>
      <c r="G2619" s="25">
        <v>318</v>
      </c>
      <c r="H2619" s="25">
        <v>1492.01</v>
      </c>
      <c r="I2619" s="25">
        <v>142.31</v>
      </c>
      <c r="J2619" s="25">
        <v>0</v>
      </c>
      <c r="K2619" s="25">
        <v>1634.32</v>
      </c>
    </row>
    <row r="2620" spans="1:11" ht="15" customHeight="1" x14ac:dyDescent="0.3">
      <c r="A2620" s="25">
        <v>2619</v>
      </c>
      <c r="B2620" s="25">
        <v>2961</v>
      </c>
      <c r="C2620" s="31">
        <v>42624.409687500003</v>
      </c>
      <c r="D2620" s="25">
        <v>212</v>
      </c>
      <c r="E2620" s="25">
        <v>17</v>
      </c>
      <c r="F2620" s="25">
        <v>69</v>
      </c>
      <c r="G2620" s="25">
        <v>298</v>
      </c>
      <c r="H2620" s="25">
        <v>1057.8800000000001</v>
      </c>
      <c r="I2620" s="25">
        <v>127.33</v>
      </c>
      <c r="J2620" s="25">
        <v>560.28</v>
      </c>
      <c r="K2620" s="25">
        <v>1745.49</v>
      </c>
    </row>
    <row r="2621" spans="1:11" ht="15" customHeight="1" x14ac:dyDescent="0.3">
      <c r="A2621" s="25">
        <v>2620</v>
      </c>
      <c r="B2621" s="25">
        <v>2961</v>
      </c>
      <c r="C2621" s="31">
        <v>42653.965115740699</v>
      </c>
      <c r="D2621" s="25">
        <v>296</v>
      </c>
      <c r="E2621" s="25">
        <v>42</v>
      </c>
      <c r="F2621" s="25">
        <v>38</v>
      </c>
      <c r="G2621" s="25">
        <v>376</v>
      </c>
      <c r="H2621" s="25">
        <v>1477.04</v>
      </c>
      <c r="I2621" s="25">
        <v>314.58</v>
      </c>
      <c r="J2621" s="25">
        <v>308.56</v>
      </c>
      <c r="K2621" s="25">
        <v>2100.1799999999998</v>
      </c>
    </row>
    <row r="2622" spans="1:11" ht="15" customHeight="1" x14ac:dyDescent="0.3">
      <c r="A2622" s="25">
        <v>2621</v>
      </c>
      <c r="B2622" s="25">
        <v>2961</v>
      </c>
      <c r="C2622" s="31">
        <v>42682.958761574097</v>
      </c>
      <c r="D2622" s="25">
        <v>303</v>
      </c>
      <c r="E2622" s="25">
        <v>47</v>
      </c>
      <c r="F2622" s="25">
        <v>0</v>
      </c>
      <c r="G2622" s="25">
        <v>350</v>
      </c>
      <c r="H2622" s="25">
        <v>1511.97</v>
      </c>
      <c r="I2622" s="25">
        <v>352.03</v>
      </c>
      <c r="J2622" s="25">
        <v>0</v>
      </c>
      <c r="K2622" s="25">
        <v>1864</v>
      </c>
    </row>
    <row r="2623" spans="1:11" ht="15" customHeight="1" x14ac:dyDescent="0.3">
      <c r="A2623" s="25">
        <v>2622</v>
      </c>
      <c r="B2623" s="25">
        <v>2961</v>
      </c>
      <c r="C2623" s="31">
        <v>42711.504178240699</v>
      </c>
      <c r="D2623" s="25">
        <v>572</v>
      </c>
      <c r="E2623" s="25">
        <v>36</v>
      </c>
      <c r="F2623" s="25">
        <v>0</v>
      </c>
      <c r="G2623" s="25">
        <v>608</v>
      </c>
      <c r="H2623" s="25">
        <v>2854.28</v>
      </c>
      <c r="I2623" s="25">
        <v>269.64</v>
      </c>
      <c r="J2623" s="25">
        <v>0</v>
      </c>
      <c r="K2623" s="25">
        <v>3123.92</v>
      </c>
    </row>
    <row r="2624" spans="1:11" ht="15" customHeight="1" x14ac:dyDescent="0.3">
      <c r="A2624" s="25">
        <v>2623</v>
      </c>
      <c r="B2624" s="25">
        <v>2971</v>
      </c>
      <c r="C2624" s="31">
        <v>41638.187534722201</v>
      </c>
      <c r="D2624" s="25">
        <v>287</v>
      </c>
      <c r="E2624" s="25">
        <v>1</v>
      </c>
      <c r="F2624" s="25">
        <v>17</v>
      </c>
      <c r="G2624" s="25">
        <v>305</v>
      </c>
      <c r="H2624" s="25">
        <v>1432.13</v>
      </c>
      <c r="I2624" s="25">
        <v>7.49</v>
      </c>
      <c r="J2624" s="25">
        <v>138.04</v>
      </c>
      <c r="K2624" s="25">
        <v>1577.66</v>
      </c>
    </row>
    <row r="2625" spans="1:11" ht="15" customHeight="1" x14ac:dyDescent="0.3">
      <c r="A2625" s="25">
        <v>2624</v>
      </c>
      <c r="B2625" s="25">
        <v>2971</v>
      </c>
      <c r="C2625" s="31">
        <v>41668.542754629598</v>
      </c>
      <c r="D2625" s="25">
        <v>493</v>
      </c>
      <c r="E2625" s="25">
        <v>4</v>
      </c>
      <c r="F2625" s="25">
        <v>10</v>
      </c>
      <c r="G2625" s="25">
        <v>507</v>
      </c>
      <c r="H2625" s="25">
        <v>2460.0700000000002</v>
      </c>
      <c r="I2625" s="25">
        <v>29.96</v>
      </c>
      <c r="J2625" s="25">
        <v>81.2</v>
      </c>
      <c r="K2625" s="25">
        <v>2571.23</v>
      </c>
    </row>
    <row r="2626" spans="1:11" ht="15" customHeight="1" x14ac:dyDescent="0.3">
      <c r="A2626" s="25">
        <v>2625</v>
      </c>
      <c r="B2626" s="25">
        <v>2971</v>
      </c>
      <c r="C2626" s="31">
        <v>41697.732337963003</v>
      </c>
      <c r="D2626" s="25">
        <v>471</v>
      </c>
      <c r="E2626" s="25">
        <v>13</v>
      </c>
      <c r="F2626" s="25">
        <v>18</v>
      </c>
      <c r="G2626" s="25">
        <v>502</v>
      </c>
      <c r="H2626" s="25">
        <v>2350.29</v>
      </c>
      <c r="I2626" s="25">
        <v>97.37</v>
      </c>
      <c r="J2626" s="25">
        <v>146.16</v>
      </c>
      <c r="K2626" s="25">
        <v>2593.8200000000002</v>
      </c>
    </row>
    <row r="2627" spans="1:11" ht="15" customHeight="1" x14ac:dyDescent="0.3">
      <c r="A2627" s="25">
        <v>2626</v>
      </c>
      <c r="B2627" s="25">
        <v>2971</v>
      </c>
      <c r="C2627" s="31">
        <v>41727.445601851898</v>
      </c>
      <c r="D2627" s="25">
        <v>507</v>
      </c>
      <c r="E2627" s="25">
        <v>25</v>
      </c>
      <c r="F2627" s="25">
        <v>1</v>
      </c>
      <c r="G2627" s="25">
        <v>533</v>
      </c>
      <c r="H2627" s="25">
        <v>2529.9299999999998</v>
      </c>
      <c r="I2627" s="25">
        <v>187.25</v>
      </c>
      <c r="J2627" s="25">
        <v>8.1199999999999992</v>
      </c>
      <c r="K2627" s="25">
        <v>2725.3</v>
      </c>
    </row>
    <row r="2628" spans="1:11" ht="15" customHeight="1" x14ac:dyDescent="0.3">
      <c r="A2628" s="25">
        <v>2627</v>
      </c>
      <c r="B2628" s="25">
        <v>2971</v>
      </c>
      <c r="C2628" s="31">
        <v>41756.8893171296</v>
      </c>
      <c r="D2628" s="25">
        <v>487</v>
      </c>
      <c r="E2628" s="25">
        <v>0</v>
      </c>
      <c r="F2628" s="25">
        <v>38</v>
      </c>
      <c r="G2628" s="25">
        <v>525</v>
      </c>
      <c r="H2628" s="25">
        <v>2430.13</v>
      </c>
      <c r="I2628" s="25">
        <v>0</v>
      </c>
      <c r="J2628" s="25">
        <v>308.56</v>
      </c>
      <c r="K2628" s="25">
        <v>2738.69</v>
      </c>
    </row>
    <row r="2629" spans="1:11" ht="15" customHeight="1" x14ac:dyDescent="0.3">
      <c r="A2629" s="25">
        <v>2628</v>
      </c>
      <c r="B2629" s="25">
        <v>2971</v>
      </c>
      <c r="C2629" s="31">
        <v>41786.496238425898</v>
      </c>
      <c r="D2629" s="25">
        <v>502</v>
      </c>
      <c r="E2629" s="25">
        <v>9</v>
      </c>
      <c r="F2629" s="25">
        <v>9</v>
      </c>
      <c r="G2629" s="25">
        <v>520</v>
      </c>
      <c r="H2629" s="25">
        <v>2504.98</v>
      </c>
      <c r="I2629" s="25">
        <v>67.41</v>
      </c>
      <c r="J2629" s="25">
        <v>73.08</v>
      </c>
      <c r="K2629" s="25">
        <v>2645.47</v>
      </c>
    </row>
    <row r="2630" spans="1:11" ht="15" customHeight="1" x14ac:dyDescent="0.3">
      <c r="A2630" s="25">
        <v>2629</v>
      </c>
      <c r="B2630" s="25">
        <v>2971</v>
      </c>
      <c r="C2630" s="31">
        <v>41815.922581018502</v>
      </c>
      <c r="D2630" s="25">
        <v>517</v>
      </c>
      <c r="E2630" s="25">
        <v>17</v>
      </c>
      <c r="F2630" s="25">
        <v>0</v>
      </c>
      <c r="G2630" s="25">
        <v>534</v>
      </c>
      <c r="H2630" s="25">
        <v>2579.83</v>
      </c>
      <c r="I2630" s="25">
        <v>127.33</v>
      </c>
      <c r="J2630" s="25">
        <v>0</v>
      </c>
      <c r="K2630" s="25">
        <v>2707.16</v>
      </c>
    </row>
    <row r="2631" spans="1:11" ht="15" customHeight="1" x14ac:dyDescent="0.3">
      <c r="A2631" s="25">
        <v>2630</v>
      </c>
      <c r="B2631" s="25">
        <v>2971</v>
      </c>
      <c r="C2631" s="31">
        <v>41845.239548611098</v>
      </c>
      <c r="D2631" s="25">
        <v>482</v>
      </c>
      <c r="E2631" s="25">
        <v>3</v>
      </c>
      <c r="F2631" s="25">
        <v>87</v>
      </c>
      <c r="G2631" s="25">
        <v>572</v>
      </c>
      <c r="H2631" s="25">
        <v>2405.1799999999998</v>
      </c>
      <c r="I2631" s="25">
        <v>22.47</v>
      </c>
      <c r="J2631" s="25">
        <v>706.44</v>
      </c>
      <c r="K2631" s="25">
        <v>3134.09</v>
      </c>
    </row>
    <row r="2632" spans="1:11" ht="15" customHeight="1" x14ac:dyDescent="0.3">
      <c r="A2632" s="25">
        <v>2631</v>
      </c>
      <c r="B2632" s="25">
        <v>2971</v>
      </c>
      <c r="C2632" s="31">
        <v>41875.644872685203</v>
      </c>
      <c r="D2632" s="25">
        <v>495</v>
      </c>
      <c r="E2632" s="25">
        <v>66</v>
      </c>
      <c r="F2632" s="25">
        <v>21</v>
      </c>
      <c r="G2632" s="25">
        <v>582</v>
      </c>
      <c r="H2632" s="25">
        <v>2470.0500000000002</v>
      </c>
      <c r="I2632" s="25">
        <v>494.34</v>
      </c>
      <c r="J2632" s="25">
        <v>170.52</v>
      </c>
      <c r="K2632" s="25">
        <v>3134.91</v>
      </c>
    </row>
    <row r="2633" spans="1:11" ht="15" customHeight="1" x14ac:dyDescent="0.3">
      <c r="A2633" s="25">
        <v>2632</v>
      </c>
      <c r="B2633" s="25">
        <v>2971</v>
      </c>
      <c r="C2633" s="31">
        <v>41904.189965277801</v>
      </c>
      <c r="D2633" s="25">
        <v>458</v>
      </c>
      <c r="E2633" s="25">
        <v>8</v>
      </c>
      <c r="F2633" s="25">
        <v>14</v>
      </c>
      <c r="G2633" s="25">
        <v>480</v>
      </c>
      <c r="H2633" s="25">
        <v>2285.42</v>
      </c>
      <c r="I2633" s="25">
        <v>59.92</v>
      </c>
      <c r="J2633" s="25">
        <v>113.68</v>
      </c>
      <c r="K2633" s="25">
        <v>2459.02</v>
      </c>
    </row>
    <row r="2634" spans="1:11" ht="15" customHeight="1" x14ac:dyDescent="0.3">
      <c r="A2634" s="25">
        <v>2633</v>
      </c>
      <c r="B2634" s="25">
        <v>2971</v>
      </c>
      <c r="C2634" s="31">
        <v>41933.340752314798</v>
      </c>
      <c r="D2634" s="25">
        <v>493</v>
      </c>
      <c r="E2634" s="25">
        <v>3</v>
      </c>
      <c r="F2634" s="25">
        <v>9</v>
      </c>
      <c r="G2634" s="25">
        <v>505</v>
      </c>
      <c r="H2634" s="25">
        <v>2460.0700000000002</v>
      </c>
      <c r="I2634" s="25">
        <v>22.47</v>
      </c>
      <c r="J2634" s="25">
        <v>73.08</v>
      </c>
      <c r="K2634" s="25">
        <v>2555.62</v>
      </c>
    </row>
    <row r="2635" spans="1:11" ht="15" customHeight="1" x14ac:dyDescent="0.3">
      <c r="A2635" s="25">
        <v>2634</v>
      </c>
      <c r="B2635" s="25">
        <v>2971</v>
      </c>
      <c r="C2635" s="31">
        <v>41963.947627314803</v>
      </c>
      <c r="D2635" s="25">
        <v>492</v>
      </c>
      <c r="E2635" s="25">
        <v>0</v>
      </c>
      <c r="F2635" s="25">
        <v>12</v>
      </c>
      <c r="G2635" s="25">
        <v>504</v>
      </c>
      <c r="H2635" s="25">
        <v>2455.08</v>
      </c>
      <c r="I2635" s="25">
        <v>0</v>
      </c>
      <c r="J2635" s="25">
        <v>97.44</v>
      </c>
      <c r="K2635" s="25">
        <v>2552.52</v>
      </c>
    </row>
    <row r="2636" spans="1:11" ht="15" customHeight="1" x14ac:dyDescent="0.3">
      <c r="A2636" s="25">
        <v>2635</v>
      </c>
      <c r="B2636" s="25">
        <v>2971</v>
      </c>
      <c r="C2636" s="31">
        <v>41992.1251388889</v>
      </c>
      <c r="D2636" s="25">
        <v>499</v>
      </c>
      <c r="E2636" s="25">
        <v>20</v>
      </c>
      <c r="F2636" s="25">
        <v>5</v>
      </c>
      <c r="G2636" s="25">
        <v>524</v>
      </c>
      <c r="H2636" s="25">
        <v>2490.0100000000002</v>
      </c>
      <c r="I2636" s="25">
        <v>149.80000000000001</v>
      </c>
      <c r="J2636" s="25">
        <v>40.6</v>
      </c>
      <c r="K2636" s="25">
        <v>2680.41</v>
      </c>
    </row>
    <row r="2637" spans="1:11" ht="15" customHeight="1" x14ac:dyDescent="0.3">
      <c r="A2637" s="25">
        <v>2636</v>
      </c>
      <c r="B2637" s="25">
        <v>2971</v>
      </c>
      <c r="C2637" s="31">
        <v>42022.126145833303</v>
      </c>
      <c r="D2637" s="25">
        <v>531</v>
      </c>
      <c r="E2637" s="25">
        <v>10</v>
      </c>
      <c r="F2637" s="25">
        <v>16</v>
      </c>
      <c r="G2637" s="25">
        <v>557</v>
      </c>
      <c r="H2637" s="25">
        <v>2649.69</v>
      </c>
      <c r="I2637" s="25">
        <v>74.900000000000006</v>
      </c>
      <c r="J2637" s="25">
        <v>129.91999999999999</v>
      </c>
      <c r="K2637" s="25">
        <v>2854.51</v>
      </c>
    </row>
    <row r="2638" spans="1:11" ht="15" customHeight="1" x14ac:dyDescent="0.3">
      <c r="A2638" s="25">
        <v>2637</v>
      </c>
      <c r="B2638" s="25">
        <v>2971</v>
      </c>
      <c r="C2638" s="31">
        <v>42051.3740972222</v>
      </c>
      <c r="D2638" s="25">
        <v>504</v>
      </c>
      <c r="E2638" s="25">
        <v>1</v>
      </c>
      <c r="F2638" s="25">
        <v>0</v>
      </c>
      <c r="G2638" s="25">
        <v>505</v>
      </c>
      <c r="H2638" s="25">
        <v>2514.96</v>
      </c>
      <c r="I2638" s="25">
        <v>7.49</v>
      </c>
      <c r="J2638" s="25">
        <v>0</v>
      </c>
      <c r="K2638" s="25">
        <v>2522.4499999999998</v>
      </c>
    </row>
    <row r="2639" spans="1:11" ht="15" customHeight="1" x14ac:dyDescent="0.3">
      <c r="A2639" s="25">
        <v>2638</v>
      </c>
      <c r="B2639" s="25">
        <v>2971</v>
      </c>
      <c r="C2639" s="31">
        <v>42081.073923611097</v>
      </c>
      <c r="D2639" s="25">
        <v>418</v>
      </c>
      <c r="E2639" s="25">
        <v>2</v>
      </c>
      <c r="F2639" s="25">
        <v>23</v>
      </c>
      <c r="G2639" s="25">
        <v>443</v>
      </c>
      <c r="H2639" s="25">
        <v>2085.8200000000002</v>
      </c>
      <c r="I2639" s="25">
        <v>14.98</v>
      </c>
      <c r="J2639" s="25">
        <v>186.76</v>
      </c>
      <c r="K2639" s="25">
        <v>2287.56</v>
      </c>
    </row>
    <row r="2640" spans="1:11" ht="15" customHeight="1" x14ac:dyDescent="0.3">
      <c r="A2640" s="25">
        <v>2639</v>
      </c>
      <c r="B2640" s="25">
        <v>2971</v>
      </c>
      <c r="C2640" s="31">
        <v>42111.328831018502</v>
      </c>
      <c r="D2640" s="25">
        <v>477</v>
      </c>
      <c r="E2640" s="25">
        <v>8</v>
      </c>
      <c r="F2640" s="25">
        <v>28</v>
      </c>
      <c r="G2640" s="25">
        <v>513</v>
      </c>
      <c r="H2640" s="25">
        <v>2380.23</v>
      </c>
      <c r="I2640" s="25">
        <v>59.92</v>
      </c>
      <c r="J2640" s="25">
        <v>227.36</v>
      </c>
      <c r="K2640" s="25">
        <v>2667.51</v>
      </c>
    </row>
    <row r="2641" spans="1:11" ht="15" customHeight="1" x14ac:dyDescent="0.3">
      <c r="A2641" s="25">
        <v>2640</v>
      </c>
      <c r="B2641" s="25">
        <v>2971</v>
      </c>
      <c r="C2641" s="31">
        <v>42140.303645833301</v>
      </c>
      <c r="D2641" s="25">
        <v>523</v>
      </c>
      <c r="E2641" s="25">
        <v>7</v>
      </c>
      <c r="F2641" s="25">
        <v>11</v>
      </c>
      <c r="G2641" s="25">
        <v>541</v>
      </c>
      <c r="H2641" s="25">
        <v>2609.77</v>
      </c>
      <c r="I2641" s="25">
        <v>52.43</v>
      </c>
      <c r="J2641" s="25">
        <v>89.32</v>
      </c>
      <c r="K2641" s="25">
        <v>2751.52</v>
      </c>
    </row>
    <row r="2642" spans="1:11" ht="15" customHeight="1" x14ac:dyDescent="0.3">
      <c r="A2642" s="25">
        <v>2641</v>
      </c>
      <c r="B2642" s="25">
        <v>2981</v>
      </c>
      <c r="C2642" s="31">
        <v>42586.8832175926</v>
      </c>
      <c r="D2642" s="25">
        <v>151</v>
      </c>
      <c r="E2642" s="25">
        <v>40</v>
      </c>
      <c r="F2642" s="25">
        <v>5</v>
      </c>
      <c r="G2642" s="25">
        <v>196</v>
      </c>
      <c r="H2642" s="25">
        <v>753.49</v>
      </c>
      <c r="I2642" s="25">
        <v>299.60000000000002</v>
      </c>
      <c r="J2642" s="25">
        <v>40.6</v>
      </c>
      <c r="K2642" s="25">
        <v>1093.69</v>
      </c>
    </row>
    <row r="2643" spans="1:11" ht="15" customHeight="1" x14ac:dyDescent="0.3">
      <c r="A2643" s="25">
        <v>2642</v>
      </c>
      <c r="B2643" s="25">
        <v>2981</v>
      </c>
      <c r="C2643" s="31">
        <v>42615.054097222201</v>
      </c>
      <c r="D2643" s="25">
        <v>150</v>
      </c>
      <c r="E2643" s="25">
        <v>16</v>
      </c>
      <c r="F2643" s="25">
        <v>114</v>
      </c>
      <c r="G2643" s="25">
        <v>280</v>
      </c>
      <c r="H2643" s="25">
        <v>748.5</v>
      </c>
      <c r="I2643" s="25">
        <v>119.84</v>
      </c>
      <c r="J2643" s="25">
        <v>925.68</v>
      </c>
      <c r="K2643" s="25">
        <v>1794.02</v>
      </c>
    </row>
    <row r="2644" spans="1:11" ht="15" customHeight="1" x14ac:dyDescent="0.3">
      <c r="A2644" s="25">
        <v>2643</v>
      </c>
      <c r="B2644" s="25">
        <v>2981</v>
      </c>
      <c r="C2644" s="31">
        <v>42644.366620370398</v>
      </c>
      <c r="D2644" s="25">
        <v>144</v>
      </c>
      <c r="E2644" s="25">
        <v>0</v>
      </c>
      <c r="F2644" s="25">
        <v>787</v>
      </c>
      <c r="G2644" s="25">
        <v>931</v>
      </c>
      <c r="H2644" s="25">
        <v>718.56</v>
      </c>
      <c r="I2644" s="25">
        <v>0</v>
      </c>
      <c r="J2644" s="25">
        <v>6390.44</v>
      </c>
      <c r="K2644" s="25">
        <v>7109</v>
      </c>
    </row>
    <row r="2645" spans="1:11" ht="15" customHeight="1" x14ac:dyDescent="0.3">
      <c r="A2645" s="25">
        <v>2644</v>
      </c>
      <c r="B2645" s="25">
        <v>2981</v>
      </c>
      <c r="C2645" s="31">
        <v>42674.230069444398</v>
      </c>
      <c r="D2645" s="25">
        <v>90</v>
      </c>
      <c r="E2645" s="25">
        <v>26</v>
      </c>
      <c r="F2645" s="25">
        <v>13</v>
      </c>
      <c r="G2645" s="25">
        <v>129</v>
      </c>
      <c r="H2645" s="25">
        <v>449.1</v>
      </c>
      <c r="I2645" s="25">
        <v>194.74</v>
      </c>
      <c r="J2645" s="25">
        <v>105.56</v>
      </c>
      <c r="K2645" s="25">
        <v>749.4</v>
      </c>
    </row>
    <row r="2646" spans="1:11" ht="15" customHeight="1" x14ac:dyDescent="0.3">
      <c r="A2646" s="25">
        <v>2645</v>
      </c>
      <c r="B2646" s="25">
        <v>2981</v>
      </c>
      <c r="C2646" s="31">
        <v>42704.831365740698</v>
      </c>
      <c r="D2646" s="25">
        <v>149</v>
      </c>
      <c r="E2646" s="25">
        <v>436</v>
      </c>
      <c r="F2646" s="25">
        <v>8</v>
      </c>
      <c r="G2646" s="25">
        <v>593</v>
      </c>
      <c r="H2646" s="25">
        <v>743.51</v>
      </c>
      <c r="I2646" s="25">
        <v>3265.64</v>
      </c>
      <c r="J2646" s="25">
        <v>64.959999999999994</v>
      </c>
      <c r="K2646" s="25">
        <v>4074.11</v>
      </c>
    </row>
    <row r="2647" spans="1:11" ht="15" customHeight="1" x14ac:dyDescent="0.3">
      <c r="A2647" s="25">
        <v>2646</v>
      </c>
      <c r="B2647" s="25">
        <v>2981</v>
      </c>
      <c r="C2647" s="31">
        <v>42734.251724537004</v>
      </c>
      <c r="D2647" s="25">
        <v>249</v>
      </c>
      <c r="E2647" s="25">
        <v>4</v>
      </c>
      <c r="F2647" s="25">
        <v>1</v>
      </c>
      <c r="G2647" s="25">
        <v>254</v>
      </c>
      <c r="H2647" s="25">
        <v>1242.51</v>
      </c>
      <c r="I2647" s="25">
        <v>29.96</v>
      </c>
      <c r="J2647" s="25">
        <v>8.1199999999999992</v>
      </c>
      <c r="K2647" s="25">
        <v>1280.5899999999999</v>
      </c>
    </row>
    <row r="2648" spans="1:11" ht="15" customHeight="1" x14ac:dyDescent="0.3">
      <c r="A2648" s="25">
        <v>2647</v>
      </c>
      <c r="B2648" s="25">
        <v>2991</v>
      </c>
      <c r="C2648" s="31">
        <v>42430.038113425901</v>
      </c>
      <c r="D2648" s="25">
        <v>193</v>
      </c>
      <c r="E2648" s="25">
        <v>11</v>
      </c>
      <c r="F2648" s="25">
        <v>0</v>
      </c>
      <c r="G2648" s="25">
        <v>204</v>
      </c>
      <c r="H2648" s="25">
        <v>963.07</v>
      </c>
      <c r="I2648" s="25">
        <v>82.39</v>
      </c>
      <c r="J2648" s="25">
        <v>0</v>
      </c>
      <c r="K2648" s="25">
        <v>1045.46</v>
      </c>
    </row>
    <row r="2649" spans="1:11" ht="15" customHeight="1" x14ac:dyDescent="0.3">
      <c r="A2649" s="25">
        <v>2648</v>
      </c>
      <c r="B2649" s="25">
        <v>2991</v>
      </c>
      <c r="C2649" s="31">
        <v>42460.898472222201</v>
      </c>
      <c r="D2649" s="25">
        <v>156</v>
      </c>
      <c r="E2649" s="25">
        <v>0</v>
      </c>
      <c r="F2649" s="25">
        <v>17</v>
      </c>
      <c r="G2649" s="25">
        <v>173</v>
      </c>
      <c r="H2649" s="25">
        <v>778.44</v>
      </c>
      <c r="I2649" s="25">
        <v>0</v>
      </c>
      <c r="J2649" s="25">
        <v>138.04</v>
      </c>
      <c r="K2649" s="25">
        <v>916.48</v>
      </c>
    </row>
    <row r="2650" spans="1:11" ht="15" customHeight="1" x14ac:dyDescent="0.3">
      <c r="A2650" s="25">
        <v>2649</v>
      </c>
      <c r="B2650" s="25">
        <v>2991</v>
      </c>
      <c r="C2650" s="31">
        <v>42490.298726851899</v>
      </c>
      <c r="D2650" s="25">
        <v>159</v>
      </c>
      <c r="E2650" s="25">
        <v>0</v>
      </c>
      <c r="F2650" s="25">
        <v>13</v>
      </c>
      <c r="G2650" s="25">
        <v>172</v>
      </c>
      <c r="H2650" s="25">
        <v>793.41</v>
      </c>
      <c r="I2650" s="25">
        <v>0</v>
      </c>
      <c r="J2650" s="25">
        <v>105.56</v>
      </c>
      <c r="K2650" s="25">
        <v>898.97</v>
      </c>
    </row>
    <row r="2651" spans="1:11" ht="15" customHeight="1" x14ac:dyDescent="0.3">
      <c r="A2651" s="25">
        <v>2650</v>
      </c>
      <c r="B2651" s="25">
        <v>2991</v>
      </c>
      <c r="C2651" s="31">
        <v>42519.957465277803</v>
      </c>
      <c r="D2651" s="25">
        <v>147</v>
      </c>
      <c r="E2651" s="25">
        <v>0</v>
      </c>
      <c r="F2651" s="25">
        <v>9</v>
      </c>
      <c r="G2651" s="25">
        <v>156</v>
      </c>
      <c r="H2651" s="25">
        <v>733.53</v>
      </c>
      <c r="I2651" s="25">
        <v>0</v>
      </c>
      <c r="J2651" s="25">
        <v>73.08</v>
      </c>
      <c r="K2651" s="25">
        <v>806.61</v>
      </c>
    </row>
    <row r="2652" spans="1:11" ht="15" customHeight="1" x14ac:dyDescent="0.3">
      <c r="A2652" s="25">
        <v>2651</v>
      </c>
      <c r="B2652" s="25">
        <v>2991</v>
      </c>
      <c r="C2652" s="31">
        <v>42549.026990740698</v>
      </c>
      <c r="D2652" s="25">
        <v>188</v>
      </c>
      <c r="E2652" s="25">
        <v>10</v>
      </c>
      <c r="F2652" s="25">
        <v>27</v>
      </c>
      <c r="G2652" s="25">
        <v>225</v>
      </c>
      <c r="H2652" s="25">
        <v>938.12</v>
      </c>
      <c r="I2652" s="25">
        <v>74.900000000000006</v>
      </c>
      <c r="J2652" s="25">
        <v>219.24</v>
      </c>
      <c r="K2652" s="25">
        <v>1232.26</v>
      </c>
    </row>
    <row r="2653" spans="1:11" ht="15" customHeight="1" x14ac:dyDescent="0.3">
      <c r="A2653" s="25">
        <v>2652</v>
      </c>
      <c r="B2653" s="25">
        <v>2991</v>
      </c>
      <c r="C2653" s="31">
        <v>42579.3278125</v>
      </c>
      <c r="D2653" s="25">
        <v>172</v>
      </c>
      <c r="E2653" s="25">
        <v>30</v>
      </c>
      <c r="F2653" s="25">
        <v>13</v>
      </c>
      <c r="G2653" s="25">
        <v>215</v>
      </c>
      <c r="H2653" s="25">
        <v>858.28</v>
      </c>
      <c r="I2653" s="25">
        <v>224.7</v>
      </c>
      <c r="J2653" s="25">
        <v>105.56</v>
      </c>
      <c r="K2653" s="25">
        <v>1188.54</v>
      </c>
    </row>
    <row r="2654" spans="1:11" ht="15" customHeight="1" x14ac:dyDescent="0.3">
      <c r="A2654" s="25">
        <v>2653</v>
      </c>
      <c r="B2654" s="25">
        <v>2991</v>
      </c>
      <c r="C2654" s="31">
        <v>42608.980590277803</v>
      </c>
      <c r="D2654" s="25">
        <v>262</v>
      </c>
      <c r="E2654" s="25">
        <v>8</v>
      </c>
      <c r="F2654" s="25">
        <v>13</v>
      </c>
      <c r="G2654" s="25">
        <v>283</v>
      </c>
      <c r="H2654" s="25">
        <v>1307.3800000000001</v>
      </c>
      <c r="I2654" s="25">
        <v>59.92</v>
      </c>
      <c r="J2654" s="25">
        <v>105.56</v>
      </c>
      <c r="K2654" s="25">
        <v>1472.86</v>
      </c>
    </row>
    <row r="2655" spans="1:11" ht="15" customHeight="1" x14ac:dyDescent="0.3">
      <c r="A2655" s="25">
        <v>2654</v>
      </c>
      <c r="B2655" s="25">
        <v>2991</v>
      </c>
      <c r="C2655" s="31">
        <v>42637.868414351899</v>
      </c>
      <c r="D2655" s="25">
        <v>152</v>
      </c>
      <c r="E2655" s="25">
        <v>5</v>
      </c>
      <c r="F2655" s="25">
        <v>0</v>
      </c>
      <c r="G2655" s="25">
        <v>157</v>
      </c>
      <c r="H2655" s="25">
        <v>758.48</v>
      </c>
      <c r="I2655" s="25">
        <v>37.450000000000003</v>
      </c>
      <c r="J2655" s="25">
        <v>0</v>
      </c>
      <c r="K2655" s="25">
        <v>795.93</v>
      </c>
    </row>
    <row r="2656" spans="1:11" ht="15" customHeight="1" x14ac:dyDescent="0.3">
      <c r="A2656" s="25">
        <v>2655</v>
      </c>
      <c r="B2656" s="25">
        <v>2991</v>
      </c>
      <c r="C2656" s="31">
        <v>42666.668333333299</v>
      </c>
      <c r="D2656" s="25">
        <v>150</v>
      </c>
      <c r="E2656" s="25">
        <v>0</v>
      </c>
      <c r="F2656" s="25">
        <v>0</v>
      </c>
      <c r="G2656" s="25">
        <v>150</v>
      </c>
      <c r="H2656" s="25">
        <v>748.5</v>
      </c>
      <c r="I2656" s="25">
        <v>0</v>
      </c>
      <c r="J2656" s="25">
        <v>0</v>
      </c>
      <c r="K2656" s="25">
        <v>748.5</v>
      </c>
    </row>
    <row r="2657" spans="1:11" ht="15" customHeight="1" x14ac:dyDescent="0.3">
      <c r="A2657" s="25">
        <v>2656</v>
      </c>
      <c r="B2657" s="25">
        <v>2991</v>
      </c>
      <c r="C2657" s="31">
        <v>42695.939155092601</v>
      </c>
      <c r="D2657" s="25">
        <v>68</v>
      </c>
      <c r="E2657" s="25">
        <v>0</v>
      </c>
      <c r="F2657" s="25">
        <v>0</v>
      </c>
      <c r="G2657" s="25">
        <v>68</v>
      </c>
      <c r="H2657" s="25">
        <v>339.32</v>
      </c>
      <c r="I2657" s="25">
        <v>0</v>
      </c>
      <c r="J2657" s="25">
        <v>0</v>
      </c>
      <c r="K2657" s="25">
        <v>339.32</v>
      </c>
    </row>
    <row r="2658" spans="1:11" ht="15" customHeight="1" x14ac:dyDescent="0.3">
      <c r="A2658" s="25">
        <v>2657</v>
      </c>
      <c r="B2658" s="25">
        <v>2991</v>
      </c>
      <c r="C2658" s="31">
        <v>42725.2209953704</v>
      </c>
      <c r="D2658" s="25">
        <v>145</v>
      </c>
      <c r="E2658" s="25">
        <v>6</v>
      </c>
      <c r="F2658" s="25">
        <v>404</v>
      </c>
      <c r="G2658" s="25">
        <v>555</v>
      </c>
      <c r="H2658" s="25">
        <v>723.55</v>
      </c>
      <c r="I2658" s="25">
        <v>44.94</v>
      </c>
      <c r="J2658" s="25">
        <v>3280.48</v>
      </c>
      <c r="K2658" s="25">
        <v>4048.97</v>
      </c>
    </row>
    <row r="2659" spans="1:11" ht="15" customHeight="1" x14ac:dyDescent="0.3">
      <c r="A2659" s="25">
        <v>2658</v>
      </c>
      <c r="B2659" s="25">
        <v>3001</v>
      </c>
      <c r="C2659" s="31">
        <v>42390.887175925898</v>
      </c>
      <c r="D2659" s="25">
        <v>503</v>
      </c>
      <c r="E2659" s="25">
        <v>34</v>
      </c>
      <c r="F2659" s="25">
        <v>0</v>
      </c>
      <c r="G2659" s="25">
        <v>537</v>
      </c>
      <c r="H2659" s="25">
        <v>2509.9699999999998</v>
      </c>
      <c r="I2659" s="25">
        <v>254.66</v>
      </c>
      <c r="J2659" s="25">
        <v>0</v>
      </c>
      <c r="K2659" s="25">
        <v>2764.63</v>
      </c>
    </row>
    <row r="2660" spans="1:11" ht="15" customHeight="1" x14ac:dyDescent="0.3">
      <c r="A2660" s="25">
        <v>2659</v>
      </c>
      <c r="B2660" s="25">
        <v>3001</v>
      </c>
      <c r="C2660" s="31">
        <v>42420.790983796302</v>
      </c>
      <c r="D2660" s="25">
        <v>638</v>
      </c>
      <c r="E2660" s="25">
        <v>13</v>
      </c>
      <c r="F2660" s="25">
        <v>7</v>
      </c>
      <c r="G2660" s="25">
        <v>658</v>
      </c>
      <c r="H2660" s="25">
        <v>3183.62</v>
      </c>
      <c r="I2660" s="25">
        <v>97.37</v>
      </c>
      <c r="J2660" s="25">
        <v>56.84</v>
      </c>
      <c r="K2660" s="25">
        <v>3337.83</v>
      </c>
    </row>
    <row r="2661" spans="1:11" ht="15" customHeight="1" x14ac:dyDescent="0.3">
      <c r="A2661" s="25">
        <v>2660</v>
      </c>
      <c r="B2661" s="25">
        <v>3001</v>
      </c>
      <c r="C2661" s="31">
        <v>42450.905624999999</v>
      </c>
      <c r="D2661" s="25">
        <v>902</v>
      </c>
      <c r="E2661" s="25">
        <v>8</v>
      </c>
      <c r="F2661" s="25">
        <v>15</v>
      </c>
      <c r="G2661" s="25">
        <v>925</v>
      </c>
      <c r="H2661" s="25">
        <v>4500.9799999999996</v>
      </c>
      <c r="I2661" s="25">
        <v>59.92</v>
      </c>
      <c r="J2661" s="25">
        <v>121.8</v>
      </c>
      <c r="K2661" s="25">
        <v>4682.7</v>
      </c>
    </row>
    <row r="2662" spans="1:11" ht="15" customHeight="1" x14ac:dyDescent="0.3">
      <c r="A2662" s="25">
        <v>2661</v>
      </c>
      <c r="B2662" s="25">
        <v>3001</v>
      </c>
      <c r="C2662" s="31">
        <v>42480.173553240696</v>
      </c>
      <c r="D2662" s="25">
        <v>501</v>
      </c>
      <c r="E2662" s="25">
        <v>11</v>
      </c>
      <c r="F2662" s="25">
        <v>2</v>
      </c>
      <c r="G2662" s="25">
        <v>514</v>
      </c>
      <c r="H2662" s="25">
        <v>2499.9899999999998</v>
      </c>
      <c r="I2662" s="25">
        <v>82.39</v>
      </c>
      <c r="J2662" s="25">
        <v>16.239999999999998</v>
      </c>
      <c r="K2662" s="25">
        <v>2598.62</v>
      </c>
    </row>
    <row r="2663" spans="1:11" ht="15" customHeight="1" x14ac:dyDescent="0.3">
      <c r="A2663" s="25">
        <v>2662</v>
      </c>
      <c r="B2663" s="25">
        <v>3001</v>
      </c>
      <c r="C2663" s="31">
        <v>42510.0619560185</v>
      </c>
      <c r="D2663" s="25">
        <v>530</v>
      </c>
      <c r="E2663" s="25">
        <v>341</v>
      </c>
      <c r="F2663" s="25">
        <v>3</v>
      </c>
      <c r="G2663" s="25">
        <v>874</v>
      </c>
      <c r="H2663" s="25">
        <v>2644.7</v>
      </c>
      <c r="I2663" s="25">
        <v>2554.09</v>
      </c>
      <c r="J2663" s="25">
        <v>24.36</v>
      </c>
      <c r="K2663" s="25">
        <v>5223.1499999999996</v>
      </c>
    </row>
    <row r="2664" spans="1:11" ht="15" customHeight="1" x14ac:dyDescent="0.3">
      <c r="A2664" s="25">
        <v>2663</v>
      </c>
      <c r="B2664" s="25">
        <v>3001</v>
      </c>
      <c r="C2664" s="31">
        <v>42539.714814814797</v>
      </c>
      <c r="D2664" s="25">
        <v>454</v>
      </c>
      <c r="E2664" s="25">
        <v>20</v>
      </c>
      <c r="F2664" s="25">
        <v>16</v>
      </c>
      <c r="G2664" s="25">
        <v>490</v>
      </c>
      <c r="H2664" s="25">
        <v>2265.46</v>
      </c>
      <c r="I2664" s="25">
        <v>149.80000000000001</v>
      </c>
      <c r="J2664" s="25">
        <v>129.91999999999999</v>
      </c>
      <c r="K2664" s="25">
        <v>2545.1799999999998</v>
      </c>
    </row>
    <row r="2665" spans="1:11" ht="15" customHeight="1" x14ac:dyDescent="0.3">
      <c r="A2665" s="25">
        <v>2664</v>
      </c>
      <c r="B2665" s="25">
        <v>3001</v>
      </c>
      <c r="C2665" s="31">
        <v>42568.966342592597</v>
      </c>
      <c r="D2665" s="25">
        <v>505</v>
      </c>
      <c r="E2665" s="25">
        <v>45</v>
      </c>
      <c r="F2665" s="25">
        <v>267</v>
      </c>
      <c r="G2665" s="25">
        <v>817</v>
      </c>
      <c r="H2665" s="25">
        <v>2519.9499999999998</v>
      </c>
      <c r="I2665" s="25">
        <v>337.05</v>
      </c>
      <c r="J2665" s="25">
        <v>2168.04</v>
      </c>
      <c r="K2665" s="25">
        <v>5025.04</v>
      </c>
    </row>
    <row r="2666" spans="1:11" ht="15" customHeight="1" x14ac:dyDescent="0.3">
      <c r="A2666" s="25">
        <v>2665</v>
      </c>
      <c r="B2666" s="25">
        <v>3001</v>
      </c>
      <c r="C2666" s="31">
        <v>42597.436516203699</v>
      </c>
      <c r="D2666" s="25">
        <v>506</v>
      </c>
      <c r="E2666" s="25">
        <v>0</v>
      </c>
      <c r="F2666" s="25">
        <v>0</v>
      </c>
      <c r="G2666" s="25">
        <v>506</v>
      </c>
      <c r="H2666" s="25">
        <v>2524.94</v>
      </c>
      <c r="I2666" s="25">
        <v>0</v>
      </c>
      <c r="J2666" s="25">
        <v>0</v>
      </c>
      <c r="K2666" s="25">
        <v>2524.94</v>
      </c>
    </row>
    <row r="2667" spans="1:11" ht="15" customHeight="1" x14ac:dyDescent="0.3">
      <c r="A2667" s="25">
        <v>2666</v>
      </c>
      <c r="B2667" s="25">
        <v>3001</v>
      </c>
      <c r="C2667" s="31">
        <v>42627.245428240698</v>
      </c>
      <c r="D2667" s="25">
        <v>461</v>
      </c>
      <c r="E2667" s="25">
        <v>374</v>
      </c>
      <c r="F2667" s="25">
        <v>0</v>
      </c>
      <c r="G2667" s="25">
        <v>835</v>
      </c>
      <c r="H2667" s="25">
        <v>2300.39</v>
      </c>
      <c r="I2667" s="25">
        <v>2801.26</v>
      </c>
      <c r="J2667" s="25">
        <v>0</v>
      </c>
      <c r="K2667" s="25">
        <v>5101.6499999999996</v>
      </c>
    </row>
    <row r="2668" spans="1:11" ht="15" customHeight="1" x14ac:dyDescent="0.3">
      <c r="A2668" s="25">
        <v>2667</v>
      </c>
      <c r="B2668" s="25">
        <v>3001</v>
      </c>
      <c r="C2668" s="31">
        <v>42656.851793981499</v>
      </c>
      <c r="D2668" s="25">
        <v>496</v>
      </c>
      <c r="E2668" s="25">
        <v>17</v>
      </c>
      <c r="F2668" s="25">
        <v>10</v>
      </c>
      <c r="G2668" s="25">
        <v>523</v>
      </c>
      <c r="H2668" s="25">
        <v>2475.04</v>
      </c>
      <c r="I2668" s="25">
        <v>127.33</v>
      </c>
      <c r="J2668" s="25">
        <v>81.2</v>
      </c>
      <c r="K2668" s="25">
        <v>2683.57</v>
      </c>
    </row>
    <row r="2669" spans="1:11" ht="15" customHeight="1" x14ac:dyDescent="0.3">
      <c r="A2669" s="25">
        <v>2668</v>
      </c>
      <c r="B2669" s="25">
        <v>3001</v>
      </c>
      <c r="C2669" s="31">
        <v>42685.146944444401</v>
      </c>
      <c r="D2669" s="25">
        <v>492</v>
      </c>
      <c r="E2669" s="25">
        <v>20</v>
      </c>
      <c r="F2669" s="25">
        <v>0</v>
      </c>
      <c r="G2669" s="25">
        <v>512</v>
      </c>
      <c r="H2669" s="25">
        <v>2455.08</v>
      </c>
      <c r="I2669" s="25">
        <v>149.80000000000001</v>
      </c>
      <c r="J2669" s="25">
        <v>0</v>
      </c>
      <c r="K2669" s="25">
        <v>2604.88</v>
      </c>
    </row>
    <row r="2670" spans="1:11" ht="15" customHeight="1" x14ac:dyDescent="0.3">
      <c r="A2670" s="25">
        <v>2669</v>
      </c>
      <c r="B2670" s="25">
        <v>3001</v>
      </c>
      <c r="C2670" s="31">
        <v>42714.21125</v>
      </c>
      <c r="D2670" s="25">
        <v>505</v>
      </c>
      <c r="E2670" s="25">
        <v>14</v>
      </c>
      <c r="F2670" s="25">
        <v>1</v>
      </c>
      <c r="G2670" s="25">
        <v>520</v>
      </c>
      <c r="H2670" s="25">
        <v>2519.9499999999998</v>
      </c>
      <c r="I2670" s="25">
        <v>104.86</v>
      </c>
      <c r="J2670" s="25">
        <v>8.1199999999999992</v>
      </c>
      <c r="K2670" s="25">
        <v>2632.93</v>
      </c>
    </row>
    <row r="2671" spans="1:11" ht="15" customHeight="1" x14ac:dyDescent="0.3">
      <c r="A2671" s="25">
        <v>2670</v>
      </c>
      <c r="B2671" s="25">
        <v>3011</v>
      </c>
      <c r="C2671" s="31">
        <v>42513.306689814803</v>
      </c>
      <c r="D2671" s="25">
        <v>97</v>
      </c>
      <c r="E2671" s="25">
        <v>0</v>
      </c>
      <c r="F2671" s="25">
        <v>24</v>
      </c>
      <c r="G2671" s="25">
        <v>121</v>
      </c>
      <c r="H2671" s="25">
        <v>484.03</v>
      </c>
      <c r="I2671" s="25">
        <v>0</v>
      </c>
      <c r="J2671" s="25">
        <v>194.88</v>
      </c>
      <c r="K2671" s="25">
        <v>678.91</v>
      </c>
    </row>
    <row r="2672" spans="1:11" ht="15" customHeight="1" x14ac:dyDescent="0.3">
      <c r="A2672" s="25">
        <v>2671</v>
      </c>
      <c r="B2672" s="25">
        <v>3021</v>
      </c>
      <c r="C2672" s="31">
        <v>42707.490821759297</v>
      </c>
      <c r="D2672" s="25">
        <v>297</v>
      </c>
      <c r="E2672" s="25">
        <v>32</v>
      </c>
      <c r="F2672" s="25">
        <v>853</v>
      </c>
      <c r="G2672" s="25">
        <v>1182</v>
      </c>
      <c r="H2672" s="25">
        <v>1482.03</v>
      </c>
      <c r="I2672" s="25">
        <v>239.68</v>
      </c>
      <c r="J2672" s="25">
        <v>6926.36</v>
      </c>
      <c r="K2672" s="25">
        <v>8648.07</v>
      </c>
    </row>
    <row r="2673" spans="1:11" ht="15" customHeight="1" x14ac:dyDescent="0.3">
      <c r="A2673" s="25">
        <v>2672</v>
      </c>
      <c r="B2673" s="25">
        <v>3031</v>
      </c>
      <c r="C2673" s="31">
        <v>42472.010821759301</v>
      </c>
      <c r="D2673" s="25">
        <v>649</v>
      </c>
      <c r="E2673" s="25">
        <v>2</v>
      </c>
      <c r="F2673" s="25">
        <v>23</v>
      </c>
      <c r="G2673" s="25">
        <v>674</v>
      </c>
      <c r="H2673" s="25">
        <v>3238.51</v>
      </c>
      <c r="I2673" s="25">
        <v>14.98</v>
      </c>
      <c r="J2673" s="25">
        <v>186.76</v>
      </c>
      <c r="K2673" s="25">
        <v>3440.25</v>
      </c>
    </row>
    <row r="2674" spans="1:11" ht="15" customHeight="1" x14ac:dyDescent="0.3">
      <c r="A2674" s="25">
        <v>2673</v>
      </c>
      <c r="B2674" s="25">
        <v>3031</v>
      </c>
      <c r="C2674" s="31">
        <v>42501.051388888904</v>
      </c>
      <c r="D2674" s="25">
        <v>298</v>
      </c>
      <c r="E2674" s="25">
        <v>42</v>
      </c>
      <c r="F2674" s="25">
        <v>0</v>
      </c>
      <c r="G2674" s="25">
        <v>340</v>
      </c>
      <c r="H2674" s="25">
        <v>1487.02</v>
      </c>
      <c r="I2674" s="25">
        <v>314.58</v>
      </c>
      <c r="J2674" s="25">
        <v>0</v>
      </c>
      <c r="K2674" s="25">
        <v>1801.6</v>
      </c>
    </row>
    <row r="2675" spans="1:11" ht="15" customHeight="1" x14ac:dyDescent="0.3">
      <c r="A2675" s="25">
        <v>2674</v>
      </c>
      <c r="B2675" s="25">
        <v>3031</v>
      </c>
      <c r="C2675" s="31">
        <v>42531.5281944444</v>
      </c>
      <c r="D2675" s="25">
        <v>300</v>
      </c>
      <c r="E2675" s="25">
        <v>16</v>
      </c>
      <c r="F2675" s="25">
        <v>0</v>
      </c>
      <c r="G2675" s="25">
        <v>316</v>
      </c>
      <c r="H2675" s="25">
        <v>1497</v>
      </c>
      <c r="I2675" s="25">
        <v>119.84</v>
      </c>
      <c r="J2675" s="25">
        <v>0</v>
      </c>
      <c r="K2675" s="25">
        <v>1616.84</v>
      </c>
    </row>
    <row r="2676" spans="1:11" ht="15" customHeight="1" x14ac:dyDescent="0.3">
      <c r="A2676" s="25">
        <v>2675</v>
      </c>
      <c r="B2676" s="25">
        <v>3031</v>
      </c>
      <c r="C2676" s="31">
        <v>42560.261354166701</v>
      </c>
      <c r="D2676" s="25">
        <v>293</v>
      </c>
      <c r="E2676" s="25">
        <v>30</v>
      </c>
      <c r="F2676" s="25">
        <v>10</v>
      </c>
      <c r="G2676" s="25">
        <v>333</v>
      </c>
      <c r="H2676" s="25">
        <v>1462.07</v>
      </c>
      <c r="I2676" s="25">
        <v>224.7</v>
      </c>
      <c r="J2676" s="25">
        <v>81.2</v>
      </c>
      <c r="K2676" s="25">
        <v>1767.97</v>
      </c>
    </row>
    <row r="2677" spans="1:11" ht="15" customHeight="1" x14ac:dyDescent="0.3">
      <c r="A2677" s="25">
        <v>2676</v>
      </c>
      <c r="B2677" s="25">
        <v>3031</v>
      </c>
      <c r="C2677" s="31">
        <v>42619.618078703701</v>
      </c>
      <c r="D2677" s="25">
        <v>343</v>
      </c>
      <c r="E2677" s="25">
        <v>21</v>
      </c>
      <c r="F2677" s="25">
        <v>28</v>
      </c>
      <c r="G2677" s="25">
        <v>392</v>
      </c>
      <c r="H2677" s="25">
        <v>1711.57</v>
      </c>
      <c r="I2677" s="25">
        <v>157.29</v>
      </c>
      <c r="J2677" s="25">
        <v>227.36</v>
      </c>
      <c r="K2677" s="25">
        <v>2096.2199999999998</v>
      </c>
    </row>
    <row r="2678" spans="1:11" ht="15" customHeight="1" x14ac:dyDescent="0.3">
      <c r="A2678" s="25">
        <v>2677</v>
      </c>
      <c r="B2678" s="25">
        <v>3031</v>
      </c>
      <c r="C2678" s="31">
        <v>42649.631400462997</v>
      </c>
      <c r="D2678" s="25">
        <v>304</v>
      </c>
      <c r="E2678" s="25">
        <v>24</v>
      </c>
      <c r="F2678" s="25">
        <v>0</v>
      </c>
      <c r="G2678" s="25">
        <v>328</v>
      </c>
      <c r="H2678" s="25">
        <v>1516.96</v>
      </c>
      <c r="I2678" s="25">
        <v>179.76</v>
      </c>
      <c r="J2678" s="25">
        <v>0</v>
      </c>
      <c r="K2678" s="25">
        <v>1696.72</v>
      </c>
    </row>
    <row r="2679" spans="1:11" ht="15" customHeight="1" x14ac:dyDescent="0.3">
      <c r="A2679" s="25">
        <v>2678</v>
      </c>
      <c r="B2679" s="25">
        <v>3031</v>
      </c>
      <c r="C2679" s="31">
        <v>42678.773321759298</v>
      </c>
      <c r="D2679" s="25">
        <v>279</v>
      </c>
      <c r="E2679" s="25">
        <v>20</v>
      </c>
      <c r="F2679" s="25">
        <v>6</v>
      </c>
      <c r="G2679" s="25">
        <v>305</v>
      </c>
      <c r="H2679" s="25">
        <v>1392.21</v>
      </c>
      <c r="I2679" s="25">
        <v>149.80000000000001</v>
      </c>
      <c r="J2679" s="25">
        <v>48.72</v>
      </c>
      <c r="K2679" s="25">
        <v>1590.73</v>
      </c>
    </row>
    <row r="2680" spans="1:11" ht="15" customHeight="1" x14ac:dyDescent="0.3">
      <c r="A2680" s="25">
        <v>2679</v>
      </c>
      <c r="B2680" s="25">
        <v>3031</v>
      </c>
      <c r="C2680" s="31">
        <v>42707.806770833296</v>
      </c>
      <c r="D2680" s="25">
        <v>488</v>
      </c>
      <c r="E2680" s="25">
        <v>116</v>
      </c>
      <c r="F2680" s="25">
        <v>0</v>
      </c>
      <c r="G2680" s="25">
        <v>604</v>
      </c>
      <c r="H2680" s="25">
        <v>2435.12</v>
      </c>
      <c r="I2680" s="25">
        <v>868.84</v>
      </c>
      <c r="J2680" s="25">
        <v>0</v>
      </c>
      <c r="K2680" s="25">
        <v>3303.96</v>
      </c>
    </row>
    <row r="2681" spans="1:11" ht="15" customHeight="1" x14ac:dyDescent="0.3">
      <c r="A2681" s="25">
        <v>2680</v>
      </c>
      <c r="B2681" s="25">
        <v>3031</v>
      </c>
      <c r="C2681" s="31">
        <v>42736.357384259303</v>
      </c>
      <c r="D2681" s="25">
        <v>299</v>
      </c>
      <c r="E2681" s="25">
        <v>0</v>
      </c>
      <c r="F2681" s="25">
        <v>9</v>
      </c>
      <c r="G2681" s="25">
        <v>308</v>
      </c>
      <c r="H2681" s="25">
        <v>1492.01</v>
      </c>
      <c r="I2681" s="25">
        <v>0</v>
      </c>
      <c r="J2681" s="25">
        <v>73.08</v>
      </c>
      <c r="K2681" s="25">
        <v>1565.09</v>
      </c>
    </row>
    <row r="2682" spans="1:11" ht="15" customHeight="1" x14ac:dyDescent="0.3">
      <c r="A2682" s="25">
        <v>2681</v>
      </c>
      <c r="B2682" s="25">
        <v>3041</v>
      </c>
      <c r="C2682" s="31">
        <v>42439.582835648202</v>
      </c>
      <c r="D2682" s="25">
        <v>314</v>
      </c>
      <c r="E2682" s="25">
        <v>36</v>
      </c>
      <c r="F2682" s="25">
        <v>0</v>
      </c>
      <c r="G2682" s="25">
        <v>350</v>
      </c>
      <c r="H2682" s="25">
        <v>1566.86</v>
      </c>
      <c r="I2682" s="25">
        <v>269.64</v>
      </c>
      <c r="J2682" s="25">
        <v>0</v>
      </c>
      <c r="K2682" s="25">
        <v>1836.5</v>
      </c>
    </row>
    <row r="2683" spans="1:11" ht="15" customHeight="1" x14ac:dyDescent="0.3">
      <c r="A2683" s="25">
        <v>2682</v>
      </c>
      <c r="B2683" s="25">
        <v>3041</v>
      </c>
      <c r="C2683" s="31">
        <v>42468.202499999999</v>
      </c>
      <c r="D2683" s="25">
        <v>298</v>
      </c>
      <c r="E2683" s="25">
        <v>44</v>
      </c>
      <c r="F2683" s="25">
        <v>15</v>
      </c>
      <c r="G2683" s="25">
        <v>357</v>
      </c>
      <c r="H2683" s="25">
        <v>1487.02</v>
      </c>
      <c r="I2683" s="25">
        <v>329.56</v>
      </c>
      <c r="J2683" s="25">
        <v>121.8</v>
      </c>
      <c r="K2683" s="25">
        <v>1938.38</v>
      </c>
    </row>
    <row r="2684" spans="1:11" ht="15" customHeight="1" x14ac:dyDescent="0.3">
      <c r="A2684" s="25">
        <v>2683</v>
      </c>
      <c r="B2684" s="25">
        <v>3041</v>
      </c>
      <c r="C2684" s="31">
        <v>42497.213344907403</v>
      </c>
      <c r="D2684" s="25">
        <v>267</v>
      </c>
      <c r="E2684" s="25">
        <v>19</v>
      </c>
      <c r="F2684" s="25">
        <v>209</v>
      </c>
      <c r="G2684" s="25">
        <v>495</v>
      </c>
      <c r="H2684" s="25">
        <v>1332.33</v>
      </c>
      <c r="I2684" s="25">
        <v>142.31</v>
      </c>
      <c r="J2684" s="25">
        <v>1697.08</v>
      </c>
      <c r="K2684" s="25">
        <v>3171.72</v>
      </c>
    </row>
    <row r="2685" spans="1:11" ht="15" customHeight="1" x14ac:dyDescent="0.3">
      <c r="A2685" s="25">
        <v>2684</v>
      </c>
      <c r="B2685" s="25">
        <v>3041</v>
      </c>
      <c r="C2685" s="31">
        <v>42527.722581018497</v>
      </c>
      <c r="D2685" s="25">
        <v>277</v>
      </c>
      <c r="E2685" s="25">
        <v>57</v>
      </c>
      <c r="F2685" s="25">
        <v>0</v>
      </c>
      <c r="G2685" s="25">
        <v>334</v>
      </c>
      <c r="H2685" s="25">
        <v>1382.23</v>
      </c>
      <c r="I2685" s="25">
        <v>426.93</v>
      </c>
      <c r="J2685" s="25">
        <v>0</v>
      </c>
      <c r="K2685" s="25">
        <v>1809.16</v>
      </c>
    </row>
    <row r="2686" spans="1:11" ht="15" customHeight="1" x14ac:dyDescent="0.3">
      <c r="A2686" s="25">
        <v>2685</v>
      </c>
      <c r="B2686" s="25">
        <v>3041</v>
      </c>
      <c r="C2686" s="31">
        <v>42557.391203703701</v>
      </c>
      <c r="D2686" s="25">
        <v>311</v>
      </c>
      <c r="E2686" s="25">
        <v>48</v>
      </c>
      <c r="F2686" s="25">
        <v>26</v>
      </c>
      <c r="G2686" s="25">
        <v>385</v>
      </c>
      <c r="H2686" s="25">
        <v>1551.89</v>
      </c>
      <c r="I2686" s="25">
        <v>359.52</v>
      </c>
      <c r="J2686" s="25">
        <v>211.12</v>
      </c>
      <c r="K2686" s="25">
        <v>2122.5300000000002</v>
      </c>
    </row>
    <row r="2687" spans="1:11" ht="15" customHeight="1" x14ac:dyDescent="0.3">
      <c r="A2687" s="25">
        <v>2686</v>
      </c>
      <c r="B2687" s="25">
        <v>3041</v>
      </c>
      <c r="C2687" s="31">
        <v>42586.862199074101</v>
      </c>
      <c r="D2687" s="25">
        <v>338</v>
      </c>
      <c r="E2687" s="25">
        <v>31</v>
      </c>
      <c r="F2687" s="25">
        <v>0</v>
      </c>
      <c r="G2687" s="25">
        <v>369</v>
      </c>
      <c r="H2687" s="25">
        <v>1686.62</v>
      </c>
      <c r="I2687" s="25">
        <v>232.19</v>
      </c>
      <c r="J2687" s="25">
        <v>0</v>
      </c>
      <c r="K2687" s="25">
        <v>1918.81</v>
      </c>
    </row>
    <row r="2688" spans="1:11" ht="15" customHeight="1" x14ac:dyDescent="0.3">
      <c r="A2688" s="25">
        <v>2687</v>
      </c>
      <c r="B2688" s="25">
        <v>3041</v>
      </c>
      <c r="C2688" s="31">
        <v>42616.979513888902</v>
      </c>
      <c r="D2688" s="25">
        <v>309</v>
      </c>
      <c r="E2688" s="25">
        <v>26</v>
      </c>
      <c r="F2688" s="25">
        <v>11</v>
      </c>
      <c r="G2688" s="25">
        <v>346</v>
      </c>
      <c r="H2688" s="25">
        <v>1541.91</v>
      </c>
      <c r="I2688" s="25">
        <v>194.74</v>
      </c>
      <c r="J2688" s="25">
        <v>89.32</v>
      </c>
      <c r="K2688" s="25">
        <v>1825.97</v>
      </c>
    </row>
    <row r="2689" spans="1:11" ht="15" customHeight="1" x14ac:dyDescent="0.3">
      <c r="A2689" s="25">
        <v>2688</v>
      </c>
      <c r="B2689" s="25">
        <v>3041</v>
      </c>
      <c r="C2689" s="31">
        <v>42645.689016203702</v>
      </c>
      <c r="D2689" s="25">
        <v>303</v>
      </c>
      <c r="E2689" s="25">
        <v>35</v>
      </c>
      <c r="F2689" s="25">
        <v>0</v>
      </c>
      <c r="G2689" s="25">
        <v>338</v>
      </c>
      <c r="H2689" s="25">
        <v>1511.97</v>
      </c>
      <c r="I2689" s="25">
        <v>262.14999999999998</v>
      </c>
      <c r="J2689" s="25">
        <v>0</v>
      </c>
      <c r="K2689" s="25">
        <v>1774.12</v>
      </c>
    </row>
    <row r="2690" spans="1:11" ht="15" customHeight="1" x14ac:dyDescent="0.3">
      <c r="A2690" s="25">
        <v>2689</v>
      </c>
      <c r="B2690" s="25">
        <v>3041</v>
      </c>
      <c r="C2690" s="31">
        <v>42674.910254629598</v>
      </c>
      <c r="D2690" s="25">
        <v>302</v>
      </c>
      <c r="E2690" s="25">
        <v>37</v>
      </c>
      <c r="F2690" s="25">
        <v>16</v>
      </c>
      <c r="G2690" s="25">
        <v>355</v>
      </c>
      <c r="H2690" s="25">
        <v>1506.98</v>
      </c>
      <c r="I2690" s="25">
        <v>277.13</v>
      </c>
      <c r="J2690" s="25">
        <v>129.91999999999999</v>
      </c>
      <c r="K2690" s="25">
        <v>1914.03</v>
      </c>
    </row>
    <row r="2691" spans="1:11" ht="15" customHeight="1" x14ac:dyDescent="0.3">
      <c r="A2691" s="25">
        <v>2690</v>
      </c>
      <c r="B2691" s="25">
        <v>3041</v>
      </c>
      <c r="C2691" s="31">
        <v>42704.964247685202</v>
      </c>
      <c r="D2691" s="25">
        <v>302</v>
      </c>
      <c r="E2691" s="25">
        <v>6</v>
      </c>
      <c r="F2691" s="25">
        <v>14</v>
      </c>
      <c r="G2691" s="25">
        <v>322</v>
      </c>
      <c r="H2691" s="25">
        <v>1506.98</v>
      </c>
      <c r="I2691" s="25">
        <v>44.94</v>
      </c>
      <c r="J2691" s="25">
        <v>113.68</v>
      </c>
      <c r="K2691" s="25">
        <v>1665.6</v>
      </c>
    </row>
    <row r="2692" spans="1:11" ht="15" customHeight="1" x14ac:dyDescent="0.3">
      <c r="A2692" s="25">
        <v>2691</v>
      </c>
      <c r="B2692" s="25">
        <v>3041</v>
      </c>
      <c r="C2692" s="31">
        <v>42733.919918981497</v>
      </c>
      <c r="D2692" s="25">
        <v>297</v>
      </c>
      <c r="E2692" s="25">
        <v>38</v>
      </c>
      <c r="F2692" s="25">
        <v>22</v>
      </c>
      <c r="G2692" s="25">
        <v>357</v>
      </c>
      <c r="H2692" s="25">
        <v>1482.03</v>
      </c>
      <c r="I2692" s="25">
        <v>284.62</v>
      </c>
      <c r="J2692" s="25">
        <v>178.64</v>
      </c>
      <c r="K2692" s="25">
        <v>1945.29</v>
      </c>
    </row>
    <row r="2693" spans="1:11" ht="15" customHeight="1" x14ac:dyDescent="0.3">
      <c r="A2693" s="25">
        <v>2692</v>
      </c>
      <c r="B2693" s="25">
        <v>3051</v>
      </c>
      <c r="C2693" s="31">
        <v>41625.503310185202</v>
      </c>
      <c r="D2693" s="25">
        <v>493</v>
      </c>
      <c r="E2693" s="25">
        <v>17</v>
      </c>
      <c r="F2693" s="25">
        <v>12</v>
      </c>
      <c r="G2693" s="25">
        <v>522</v>
      </c>
      <c r="H2693" s="25">
        <v>2460.0700000000002</v>
      </c>
      <c r="I2693" s="25">
        <v>127.33</v>
      </c>
      <c r="J2693" s="25">
        <v>97.44</v>
      </c>
      <c r="K2693" s="25">
        <v>2684.84</v>
      </c>
    </row>
    <row r="2694" spans="1:11" ht="15" customHeight="1" x14ac:dyDescent="0.3">
      <c r="A2694" s="25">
        <v>2693</v>
      </c>
      <c r="B2694" s="25">
        <v>3051</v>
      </c>
      <c r="C2694" s="31">
        <v>41654.225914351897</v>
      </c>
      <c r="D2694" s="25">
        <v>494</v>
      </c>
      <c r="E2694" s="25">
        <v>1</v>
      </c>
      <c r="F2694" s="25">
        <v>89</v>
      </c>
      <c r="G2694" s="25">
        <v>584</v>
      </c>
      <c r="H2694" s="25">
        <v>2465.06</v>
      </c>
      <c r="I2694" s="25">
        <v>7.49</v>
      </c>
      <c r="J2694" s="25">
        <v>722.68</v>
      </c>
      <c r="K2694" s="25">
        <v>3195.23</v>
      </c>
    </row>
    <row r="2695" spans="1:11" ht="15" customHeight="1" x14ac:dyDescent="0.3">
      <c r="A2695" s="25">
        <v>2694</v>
      </c>
      <c r="B2695" s="25">
        <v>3051</v>
      </c>
      <c r="C2695" s="31">
        <v>41683.271469907399</v>
      </c>
      <c r="D2695" s="25">
        <v>469</v>
      </c>
      <c r="E2695" s="25">
        <v>18</v>
      </c>
      <c r="F2695" s="25">
        <v>0</v>
      </c>
      <c r="G2695" s="25">
        <v>487</v>
      </c>
      <c r="H2695" s="25">
        <v>2340.31</v>
      </c>
      <c r="I2695" s="25">
        <v>134.82</v>
      </c>
      <c r="J2695" s="25">
        <v>0</v>
      </c>
      <c r="K2695" s="25">
        <v>2475.13</v>
      </c>
    </row>
    <row r="2696" spans="1:11" ht="15" customHeight="1" x14ac:dyDescent="0.3">
      <c r="A2696" s="25">
        <v>2695</v>
      </c>
      <c r="B2696" s="25">
        <v>3051</v>
      </c>
      <c r="C2696" s="31">
        <v>41713.882939814801</v>
      </c>
      <c r="D2696" s="25">
        <v>495</v>
      </c>
      <c r="E2696" s="25">
        <v>0</v>
      </c>
      <c r="F2696" s="25">
        <v>11</v>
      </c>
      <c r="G2696" s="25">
        <v>506</v>
      </c>
      <c r="H2696" s="25">
        <v>2470.0500000000002</v>
      </c>
      <c r="I2696" s="25">
        <v>0</v>
      </c>
      <c r="J2696" s="25">
        <v>89.32</v>
      </c>
      <c r="K2696" s="25">
        <v>2559.37</v>
      </c>
    </row>
    <row r="2697" spans="1:11" ht="15" customHeight="1" x14ac:dyDescent="0.3">
      <c r="A2697" s="25">
        <v>2696</v>
      </c>
      <c r="B2697" s="25">
        <v>3051</v>
      </c>
      <c r="C2697" s="31">
        <v>41742.232025463003</v>
      </c>
      <c r="D2697" s="25">
        <v>492</v>
      </c>
      <c r="E2697" s="25">
        <v>7</v>
      </c>
      <c r="F2697" s="25">
        <v>7</v>
      </c>
      <c r="G2697" s="25">
        <v>506</v>
      </c>
      <c r="H2697" s="25">
        <v>2455.08</v>
      </c>
      <c r="I2697" s="25">
        <v>52.43</v>
      </c>
      <c r="J2697" s="25">
        <v>56.84</v>
      </c>
      <c r="K2697" s="25">
        <v>2564.35</v>
      </c>
    </row>
    <row r="2698" spans="1:11" ht="15" customHeight="1" x14ac:dyDescent="0.3">
      <c r="A2698" s="25">
        <v>2697</v>
      </c>
      <c r="B2698" s="25">
        <v>3051</v>
      </c>
      <c r="C2698" s="31">
        <v>41771.902372685203</v>
      </c>
      <c r="D2698" s="25">
        <v>510</v>
      </c>
      <c r="E2698" s="25">
        <v>0</v>
      </c>
      <c r="F2698" s="25">
        <v>191</v>
      </c>
      <c r="G2698" s="25">
        <v>701</v>
      </c>
      <c r="H2698" s="25">
        <v>2544.9</v>
      </c>
      <c r="I2698" s="25">
        <v>0</v>
      </c>
      <c r="J2698" s="25">
        <v>1550.92</v>
      </c>
      <c r="K2698" s="25">
        <v>4095.82</v>
      </c>
    </row>
    <row r="2699" spans="1:11" ht="15" customHeight="1" x14ac:dyDescent="0.3">
      <c r="A2699" s="25">
        <v>2698</v>
      </c>
      <c r="B2699" s="25">
        <v>3051</v>
      </c>
      <c r="C2699" s="31">
        <v>41800.744699074101</v>
      </c>
      <c r="D2699" s="25">
        <v>482</v>
      </c>
      <c r="E2699" s="25">
        <v>211</v>
      </c>
      <c r="F2699" s="25">
        <v>21</v>
      </c>
      <c r="G2699" s="25">
        <v>714</v>
      </c>
      <c r="H2699" s="25">
        <v>2405.1799999999998</v>
      </c>
      <c r="I2699" s="25">
        <v>1580.39</v>
      </c>
      <c r="J2699" s="25">
        <v>170.52</v>
      </c>
      <c r="K2699" s="25">
        <v>4156.09</v>
      </c>
    </row>
    <row r="2700" spans="1:11" ht="15" customHeight="1" x14ac:dyDescent="0.3">
      <c r="A2700" s="25">
        <v>2699</v>
      </c>
      <c r="B2700" s="25">
        <v>3051</v>
      </c>
      <c r="C2700" s="31">
        <v>41830.794525463003</v>
      </c>
      <c r="D2700" s="25">
        <v>491</v>
      </c>
      <c r="E2700" s="25">
        <v>14</v>
      </c>
      <c r="F2700" s="25">
        <v>99</v>
      </c>
      <c r="G2700" s="25">
        <v>604</v>
      </c>
      <c r="H2700" s="25">
        <v>2450.09</v>
      </c>
      <c r="I2700" s="25">
        <v>104.86</v>
      </c>
      <c r="J2700" s="25">
        <v>803.88</v>
      </c>
      <c r="K2700" s="25">
        <v>3358.83</v>
      </c>
    </row>
    <row r="2701" spans="1:11" ht="15" customHeight="1" x14ac:dyDescent="0.3">
      <c r="A2701" s="25">
        <v>2700</v>
      </c>
      <c r="B2701" s="25">
        <v>3051</v>
      </c>
      <c r="C2701" s="31">
        <v>41859.532199074099</v>
      </c>
      <c r="D2701" s="25">
        <v>451</v>
      </c>
      <c r="E2701" s="25">
        <v>14</v>
      </c>
      <c r="F2701" s="25">
        <v>25</v>
      </c>
      <c r="G2701" s="25">
        <v>490</v>
      </c>
      <c r="H2701" s="25">
        <v>2250.4899999999998</v>
      </c>
      <c r="I2701" s="25">
        <v>104.86</v>
      </c>
      <c r="J2701" s="25">
        <v>203</v>
      </c>
      <c r="K2701" s="25">
        <v>2558.35</v>
      </c>
    </row>
    <row r="2702" spans="1:11" ht="15" customHeight="1" x14ac:dyDescent="0.3">
      <c r="A2702" s="25">
        <v>2701</v>
      </c>
      <c r="B2702" s="25">
        <v>3051</v>
      </c>
      <c r="C2702" s="31">
        <v>41888.473217592596</v>
      </c>
      <c r="D2702" s="25">
        <v>120</v>
      </c>
      <c r="E2702" s="25">
        <v>0</v>
      </c>
      <c r="F2702" s="25">
        <v>19</v>
      </c>
      <c r="G2702" s="25">
        <v>139</v>
      </c>
      <c r="H2702" s="25">
        <v>598.79999999999995</v>
      </c>
      <c r="I2702" s="25">
        <v>0</v>
      </c>
      <c r="J2702" s="25">
        <v>154.28</v>
      </c>
      <c r="K2702" s="25">
        <v>753.08</v>
      </c>
    </row>
    <row r="2703" spans="1:11" ht="15" customHeight="1" x14ac:dyDescent="0.3">
      <c r="A2703" s="25">
        <v>2702</v>
      </c>
      <c r="B2703" s="25">
        <v>3051</v>
      </c>
      <c r="C2703" s="31">
        <v>41918.930474537003</v>
      </c>
      <c r="D2703" s="25">
        <v>481</v>
      </c>
      <c r="E2703" s="25">
        <v>2464</v>
      </c>
      <c r="F2703" s="25">
        <v>0</v>
      </c>
      <c r="G2703" s="25">
        <v>2945</v>
      </c>
      <c r="H2703" s="25">
        <v>2400.19</v>
      </c>
      <c r="I2703" s="25">
        <v>18455.36</v>
      </c>
      <c r="J2703" s="25">
        <v>0</v>
      </c>
      <c r="K2703" s="25">
        <v>20855.55</v>
      </c>
    </row>
    <row r="2704" spans="1:11" ht="15" customHeight="1" x14ac:dyDescent="0.3">
      <c r="A2704" s="25">
        <v>2703</v>
      </c>
      <c r="B2704" s="25">
        <v>3051</v>
      </c>
      <c r="C2704" s="31">
        <v>41947.657083333303</v>
      </c>
      <c r="D2704" s="25">
        <v>493</v>
      </c>
      <c r="E2704" s="25">
        <v>0</v>
      </c>
      <c r="F2704" s="25">
        <v>4</v>
      </c>
      <c r="G2704" s="25">
        <v>497</v>
      </c>
      <c r="H2704" s="25">
        <v>2460.0700000000002</v>
      </c>
      <c r="I2704" s="25">
        <v>0</v>
      </c>
      <c r="J2704" s="25">
        <v>32.479999999999997</v>
      </c>
      <c r="K2704" s="25">
        <v>2492.5500000000002</v>
      </c>
    </row>
    <row r="2705" spans="1:11" ht="15" customHeight="1" x14ac:dyDescent="0.3">
      <c r="A2705" s="25">
        <v>2704</v>
      </c>
      <c r="B2705" s="25">
        <v>3051</v>
      </c>
      <c r="C2705" s="31">
        <v>41977.747048611098</v>
      </c>
      <c r="D2705" s="25">
        <v>481</v>
      </c>
      <c r="E2705" s="25">
        <v>7</v>
      </c>
      <c r="F2705" s="25">
        <v>50</v>
      </c>
      <c r="G2705" s="25">
        <v>538</v>
      </c>
      <c r="H2705" s="25">
        <v>2400.19</v>
      </c>
      <c r="I2705" s="25">
        <v>52.43</v>
      </c>
      <c r="J2705" s="25">
        <v>406</v>
      </c>
      <c r="K2705" s="25">
        <v>2858.62</v>
      </c>
    </row>
    <row r="2706" spans="1:11" ht="15" customHeight="1" x14ac:dyDescent="0.3">
      <c r="A2706" s="25">
        <v>2705</v>
      </c>
      <c r="B2706" s="25">
        <v>3051</v>
      </c>
      <c r="C2706" s="31">
        <v>42007.322141203702</v>
      </c>
      <c r="D2706" s="25">
        <v>443</v>
      </c>
      <c r="E2706" s="25">
        <v>0</v>
      </c>
      <c r="F2706" s="25">
        <v>59</v>
      </c>
      <c r="G2706" s="25">
        <v>502</v>
      </c>
      <c r="H2706" s="25">
        <v>2210.5700000000002</v>
      </c>
      <c r="I2706" s="25">
        <v>0</v>
      </c>
      <c r="J2706" s="25">
        <v>479.08</v>
      </c>
      <c r="K2706" s="25">
        <v>2689.65</v>
      </c>
    </row>
    <row r="2707" spans="1:11" ht="15" customHeight="1" x14ac:dyDescent="0.3">
      <c r="A2707" s="25">
        <v>2706</v>
      </c>
      <c r="B2707" s="25">
        <v>3051</v>
      </c>
      <c r="C2707" s="31">
        <v>42036.640590277799</v>
      </c>
      <c r="D2707" s="25">
        <v>576</v>
      </c>
      <c r="E2707" s="25">
        <v>1</v>
      </c>
      <c r="F2707" s="25">
        <v>11</v>
      </c>
      <c r="G2707" s="25">
        <v>588</v>
      </c>
      <c r="H2707" s="25">
        <v>2874.24</v>
      </c>
      <c r="I2707" s="25">
        <v>7.49</v>
      </c>
      <c r="J2707" s="25">
        <v>89.32</v>
      </c>
      <c r="K2707" s="25">
        <v>2971.05</v>
      </c>
    </row>
    <row r="2708" spans="1:11" ht="15" customHeight="1" x14ac:dyDescent="0.3">
      <c r="A2708" s="25">
        <v>2707</v>
      </c>
      <c r="B2708" s="25">
        <v>3051</v>
      </c>
      <c r="C2708" s="31">
        <v>42066.988368055601</v>
      </c>
      <c r="D2708" s="25">
        <v>498</v>
      </c>
      <c r="E2708" s="25">
        <v>14</v>
      </c>
      <c r="F2708" s="25">
        <v>50</v>
      </c>
      <c r="G2708" s="25">
        <v>562</v>
      </c>
      <c r="H2708" s="25">
        <v>2485.02</v>
      </c>
      <c r="I2708" s="25">
        <v>104.86</v>
      </c>
      <c r="J2708" s="25">
        <v>406</v>
      </c>
      <c r="K2708" s="25">
        <v>2995.88</v>
      </c>
    </row>
    <row r="2709" spans="1:11" ht="15" customHeight="1" x14ac:dyDescent="0.3">
      <c r="A2709" s="25">
        <v>2708</v>
      </c>
      <c r="B2709" s="25">
        <v>3051</v>
      </c>
      <c r="C2709" s="31">
        <v>42095.812013888899</v>
      </c>
      <c r="D2709" s="25">
        <v>488</v>
      </c>
      <c r="E2709" s="25">
        <v>93</v>
      </c>
      <c r="F2709" s="25">
        <v>20</v>
      </c>
      <c r="G2709" s="25">
        <v>601</v>
      </c>
      <c r="H2709" s="25">
        <v>2435.12</v>
      </c>
      <c r="I2709" s="25">
        <v>696.57</v>
      </c>
      <c r="J2709" s="25">
        <v>162.4</v>
      </c>
      <c r="K2709" s="25">
        <v>3294.09</v>
      </c>
    </row>
    <row r="2710" spans="1:11" ht="15" customHeight="1" x14ac:dyDescent="0.3">
      <c r="A2710" s="25">
        <v>2709</v>
      </c>
      <c r="B2710" s="25">
        <v>3051</v>
      </c>
      <c r="C2710" s="31">
        <v>42125.629259259302</v>
      </c>
      <c r="D2710" s="25">
        <v>520</v>
      </c>
      <c r="E2710" s="25">
        <v>2</v>
      </c>
      <c r="F2710" s="25">
        <v>21</v>
      </c>
      <c r="G2710" s="25">
        <v>543</v>
      </c>
      <c r="H2710" s="25">
        <v>2594.8000000000002</v>
      </c>
      <c r="I2710" s="25">
        <v>14.98</v>
      </c>
      <c r="J2710" s="25">
        <v>170.52</v>
      </c>
      <c r="K2710" s="25">
        <v>2780.3</v>
      </c>
    </row>
    <row r="2711" spans="1:11" ht="15" customHeight="1" x14ac:dyDescent="0.3">
      <c r="A2711" s="25">
        <v>2710</v>
      </c>
      <c r="B2711" s="25">
        <v>3051</v>
      </c>
      <c r="C2711" s="31">
        <v>42154.087175925903</v>
      </c>
      <c r="D2711" s="25">
        <v>502</v>
      </c>
      <c r="E2711" s="25">
        <v>13</v>
      </c>
      <c r="F2711" s="25">
        <v>29</v>
      </c>
      <c r="G2711" s="25">
        <v>544</v>
      </c>
      <c r="H2711" s="25">
        <v>2504.98</v>
      </c>
      <c r="I2711" s="25">
        <v>97.37</v>
      </c>
      <c r="J2711" s="25">
        <v>235.48</v>
      </c>
      <c r="K2711" s="25">
        <v>2837.83</v>
      </c>
    </row>
    <row r="2712" spans="1:11" ht="15" customHeight="1" x14ac:dyDescent="0.3">
      <c r="A2712" s="25">
        <v>2711</v>
      </c>
      <c r="B2712" s="25">
        <v>3051</v>
      </c>
      <c r="C2712" s="31">
        <v>42184.206238425897</v>
      </c>
      <c r="D2712" s="25">
        <v>510</v>
      </c>
      <c r="E2712" s="25">
        <v>8</v>
      </c>
      <c r="F2712" s="25">
        <v>0</v>
      </c>
      <c r="G2712" s="25">
        <v>518</v>
      </c>
      <c r="H2712" s="25">
        <v>2544.9</v>
      </c>
      <c r="I2712" s="25">
        <v>59.92</v>
      </c>
      <c r="J2712" s="25">
        <v>0</v>
      </c>
      <c r="K2712" s="25">
        <v>2604.8200000000002</v>
      </c>
    </row>
    <row r="2713" spans="1:11" ht="15" customHeight="1" x14ac:dyDescent="0.3">
      <c r="A2713" s="25">
        <v>2712</v>
      </c>
      <c r="B2713" s="25">
        <v>3051</v>
      </c>
      <c r="C2713" s="31">
        <v>42214.584212962996</v>
      </c>
      <c r="D2713" s="25">
        <v>502</v>
      </c>
      <c r="E2713" s="25">
        <v>4</v>
      </c>
      <c r="F2713" s="25">
        <v>32</v>
      </c>
      <c r="G2713" s="25">
        <v>538</v>
      </c>
      <c r="H2713" s="25">
        <v>2504.98</v>
      </c>
      <c r="I2713" s="25">
        <v>29.96</v>
      </c>
      <c r="J2713" s="25">
        <v>259.83999999999997</v>
      </c>
      <c r="K2713" s="25">
        <v>2794.78</v>
      </c>
    </row>
    <row r="2714" spans="1:11" ht="15" customHeight="1" x14ac:dyDescent="0.3">
      <c r="A2714" s="25">
        <v>2713</v>
      </c>
      <c r="B2714" s="25">
        <v>3051</v>
      </c>
      <c r="C2714" s="31">
        <v>42243.524456018502</v>
      </c>
      <c r="D2714" s="25">
        <v>456</v>
      </c>
      <c r="E2714" s="25">
        <v>7</v>
      </c>
      <c r="F2714" s="25">
        <v>18</v>
      </c>
      <c r="G2714" s="25">
        <v>481</v>
      </c>
      <c r="H2714" s="25">
        <v>2275.44</v>
      </c>
      <c r="I2714" s="25">
        <v>52.43</v>
      </c>
      <c r="J2714" s="25">
        <v>146.16</v>
      </c>
      <c r="K2714" s="25">
        <v>2474.0300000000002</v>
      </c>
    </row>
    <row r="2715" spans="1:11" ht="15" customHeight="1" x14ac:dyDescent="0.3">
      <c r="A2715" s="25">
        <v>2714</v>
      </c>
      <c r="B2715" s="25">
        <v>3051</v>
      </c>
      <c r="C2715" s="31">
        <v>42272.582071759301</v>
      </c>
      <c r="D2715" s="25">
        <v>497</v>
      </c>
      <c r="E2715" s="25">
        <v>0</v>
      </c>
      <c r="F2715" s="25">
        <v>13</v>
      </c>
      <c r="G2715" s="25">
        <v>510</v>
      </c>
      <c r="H2715" s="25">
        <v>2480.0300000000002</v>
      </c>
      <c r="I2715" s="25">
        <v>0</v>
      </c>
      <c r="J2715" s="25">
        <v>105.56</v>
      </c>
      <c r="K2715" s="25">
        <v>2585.59</v>
      </c>
    </row>
    <row r="2716" spans="1:11" ht="15" customHeight="1" x14ac:dyDescent="0.3">
      <c r="A2716" s="25">
        <v>2715</v>
      </c>
      <c r="B2716" s="25">
        <v>3051</v>
      </c>
      <c r="C2716" s="31">
        <v>42302.342743055597</v>
      </c>
      <c r="D2716" s="25">
        <v>511</v>
      </c>
      <c r="E2716" s="25">
        <v>22</v>
      </c>
      <c r="F2716" s="25">
        <v>0</v>
      </c>
      <c r="G2716" s="25">
        <v>533</v>
      </c>
      <c r="H2716" s="25">
        <v>2549.89</v>
      </c>
      <c r="I2716" s="25">
        <v>164.78</v>
      </c>
      <c r="J2716" s="25">
        <v>0</v>
      </c>
      <c r="K2716" s="25">
        <v>2714.67</v>
      </c>
    </row>
    <row r="2717" spans="1:11" ht="15" customHeight="1" x14ac:dyDescent="0.3">
      <c r="A2717" s="25">
        <v>2716</v>
      </c>
      <c r="B2717" s="25">
        <v>3051</v>
      </c>
      <c r="C2717" s="31">
        <v>42331.237592592603</v>
      </c>
      <c r="D2717" s="25">
        <v>496</v>
      </c>
      <c r="E2717" s="25">
        <v>51</v>
      </c>
      <c r="F2717" s="25">
        <v>0</v>
      </c>
      <c r="G2717" s="25">
        <v>547</v>
      </c>
      <c r="H2717" s="25">
        <v>2475.04</v>
      </c>
      <c r="I2717" s="25">
        <v>381.99</v>
      </c>
      <c r="J2717" s="25">
        <v>0</v>
      </c>
      <c r="K2717" s="25">
        <v>2857.03</v>
      </c>
    </row>
    <row r="2718" spans="1:11" ht="15" customHeight="1" x14ac:dyDescent="0.3">
      <c r="A2718" s="25">
        <v>2717</v>
      </c>
      <c r="B2718" s="25">
        <v>3051</v>
      </c>
      <c r="C2718" s="31">
        <v>42360.413993055598</v>
      </c>
      <c r="D2718" s="25">
        <v>483</v>
      </c>
      <c r="E2718" s="25">
        <v>0</v>
      </c>
      <c r="F2718" s="25">
        <v>8</v>
      </c>
      <c r="G2718" s="25">
        <v>491</v>
      </c>
      <c r="H2718" s="25">
        <v>2410.17</v>
      </c>
      <c r="I2718" s="25">
        <v>0</v>
      </c>
      <c r="J2718" s="25">
        <v>64.959999999999994</v>
      </c>
      <c r="K2718" s="25">
        <v>2475.13</v>
      </c>
    </row>
    <row r="2719" spans="1:11" ht="15" customHeight="1" x14ac:dyDescent="0.3">
      <c r="A2719" s="25">
        <v>2718</v>
      </c>
      <c r="B2719" s="25">
        <v>3051</v>
      </c>
      <c r="C2719" s="31">
        <v>42389.460312499999</v>
      </c>
      <c r="D2719" s="25">
        <v>498</v>
      </c>
      <c r="E2719" s="25">
        <v>5</v>
      </c>
      <c r="F2719" s="25">
        <v>9</v>
      </c>
      <c r="G2719" s="25">
        <v>512</v>
      </c>
      <c r="H2719" s="25">
        <v>2485.02</v>
      </c>
      <c r="I2719" s="25">
        <v>37.450000000000003</v>
      </c>
      <c r="J2719" s="25">
        <v>73.08</v>
      </c>
      <c r="K2719" s="25">
        <v>2595.5500000000002</v>
      </c>
    </row>
    <row r="2720" spans="1:11" ht="15" customHeight="1" x14ac:dyDescent="0.3">
      <c r="A2720" s="25">
        <v>2719</v>
      </c>
      <c r="B2720" s="25">
        <v>3051</v>
      </c>
      <c r="C2720" s="31">
        <v>42418.342604166697</v>
      </c>
      <c r="D2720" s="25">
        <v>502</v>
      </c>
      <c r="E2720" s="25">
        <v>0</v>
      </c>
      <c r="F2720" s="25">
        <v>0</v>
      </c>
      <c r="G2720" s="25">
        <v>502</v>
      </c>
      <c r="H2720" s="25">
        <v>2504.98</v>
      </c>
      <c r="I2720" s="25">
        <v>0</v>
      </c>
      <c r="J2720" s="25">
        <v>0</v>
      </c>
      <c r="K2720" s="25">
        <v>2504.98</v>
      </c>
    </row>
    <row r="2721" spans="1:11" ht="15" customHeight="1" x14ac:dyDescent="0.3">
      <c r="A2721" s="25">
        <v>2720</v>
      </c>
      <c r="B2721" s="25">
        <v>3051</v>
      </c>
      <c r="C2721" s="31">
        <v>42448.888530092598</v>
      </c>
      <c r="D2721" s="25">
        <v>473</v>
      </c>
      <c r="E2721" s="25">
        <v>31</v>
      </c>
      <c r="F2721" s="25">
        <v>0</v>
      </c>
      <c r="G2721" s="25">
        <v>504</v>
      </c>
      <c r="H2721" s="25">
        <v>2360.27</v>
      </c>
      <c r="I2721" s="25">
        <v>232.19</v>
      </c>
      <c r="J2721" s="25">
        <v>0</v>
      </c>
      <c r="K2721" s="25">
        <v>2592.46</v>
      </c>
    </row>
    <row r="2722" spans="1:11" ht="15" customHeight="1" x14ac:dyDescent="0.3">
      <c r="A2722" s="25">
        <v>2721</v>
      </c>
      <c r="B2722" s="25">
        <v>3051</v>
      </c>
      <c r="C2722" s="31">
        <v>42478.237905092603</v>
      </c>
      <c r="D2722" s="25">
        <v>480</v>
      </c>
      <c r="E2722" s="25">
        <v>9</v>
      </c>
      <c r="F2722" s="25">
        <v>37</v>
      </c>
      <c r="G2722" s="25">
        <v>526</v>
      </c>
      <c r="H2722" s="25">
        <v>2395.1999999999998</v>
      </c>
      <c r="I2722" s="25">
        <v>67.41</v>
      </c>
      <c r="J2722" s="25">
        <v>300.44</v>
      </c>
      <c r="K2722" s="25">
        <v>2763.05</v>
      </c>
    </row>
    <row r="2723" spans="1:11" ht="15" customHeight="1" x14ac:dyDescent="0.3">
      <c r="A2723" s="25">
        <v>2722</v>
      </c>
      <c r="B2723" s="25">
        <v>3051</v>
      </c>
      <c r="C2723" s="31">
        <v>42508.415879629603</v>
      </c>
      <c r="D2723" s="25">
        <v>574</v>
      </c>
      <c r="E2723" s="25">
        <v>9</v>
      </c>
      <c r="F2723" s="25">
        <v>124</v>
      </c>
      <c r="G2723" s="25">
        <v>707</v>
      </c>
      <c r="H2723" s="25">
        <v>2864.26</v>
      </c>
      <c r="I2723" s="25">
        <v>67.41</v>
      </c>
      <c r="J2723" s="25">
        <v>1006.88</v>
      </c>
      <c r="K2723" s="25">
        <v>3938.55</v>
      </c>
    </row>
    <row r="2724" spans="1:11" ht="15" customHeight="1" x14ac:dyDescent="0.3">
      <c r="A2724" s="25">
        <v>2723</v>
      </c>
      <c r="B2724" s="25">
        <v>3051</v>
      </c>
      <c r="C2724" s="31">
        <v>42537.628078703703</v>
      </c>
      <c r="D2724" s="25">
        <v>502</v>
      </c>
      <c r="E2724" s="25">
        <v>11</v>
      </c>
      <c r="F2724" s="25">
        <v>8</v>
      </c>
      <c r="G2724" s="25">
        <v>521</v>
      </c>
      <c r="H2724" s="25">
        <v>2504.98</v>
      </c>
      <c r="I2724" s="25">
        <v>82.39</v>
      </c>
      <c r="J2724" s="25">
        <v>64.959999999999994</v>
      </c>
      <c r="K2724" s="25">
        <v>2652.33</v>
      </c>
    </row>
    <row r="2725" spans="1:11" ht="15" customHeight="1" x14ac:dyDescent="0.3">
      <c r="A2725" s="25">
        <v>2724</v>
      </c>
      <c r="B2725" s="25">
        <v>3051</v>
      </c>
      <c r="C2725" s="31">
        <v>42566.511365740698</v>
      </c>
      <c r="D2725" s="25">
        <v>547</v>
      </c>
      <c r="E2725" s="25">
        <v>16</v>
      </c>
      <c r="F2725" s="25">
        <v>6</v>
      </c>
      <c r="G2725" s="25">
        <v>569</v>
      </c>
      <c r="H2725" s="25">
        <v>2729.53</v>
      </c>
      <c r="I2725" s="25">
        <v>119.84</v>
      </c>
      <c r="J2725" s="25">
        <v>48.72</v>
      </c>
      <c r="K2725" s="25">
        <v>2898.09</v>
      </c>
    </row>
    <row r="2726" spans="1:11" ht="15" customHeight="1" x14ac:dyDescent="0.3">
      <c r="A2726" s="25">
        <v>2725</v>
      </c>
      <c r="B2726" s="25">
        <v>3051</v>
      </c>
      <c r="C2726" s="31">
        <v>42595.175833333298</v>
      </c>
      <c r="D2726" s="25">
        <v>489</v>
      </c>
      <c r="E2726" s="25">
        <v>7</v>
      </c>
      <c r="F2726" s="25">
        <v>0</v>
      </c>
      <c r="G2726" s="25">
        <v>496</v>
      </c>
      <c r="H2726" s="25">
        <v>2440.11</v>
      </c>
      <c r="I2726" s="25">
        <v>52.43</v>
      </c>
      <c r="J2726" s="25">
        <v>0</v>
      </c>
      <c r="K2726" s="25">
        <v>2492.54</v>
      </c>
    </row>
    <row r="2727" spans="1:11" ht="15" customHeight="1" x14ac:dyDescent="0.3">
      <c r="A2727" s="25">
        <v>2726</v>
      </c>
      <c r="B2727" s="25">
        <v>3051</v>
      </c>
      <c r="C2727" s="31">
        <v>42624.154930555596</v>
      </c>
      <c r="D2727" s="25">
        <v>523</v>
      </c>
      <c r="E2727" s="25">
        <v>4</v>
      </c>
      <c r="F2727" s="25">
        <v>19</v>
      </c>
      <c r="G2727" s="25">
        <v>546</v>
      </c>
      <c r="H2727" s="25">
        <v>2609.77</v>
      </c>
      <c r="I2727" s="25">
        <v>29.96</v>
      </c>
      <c r="J2727" s="25">
        <v>154.28</v>
      </c>
      <c r="K2727" s="25">
        <v>2794.01</v>
      </c>
    </row>
    <row r="2728" spans="1:11" ht="15" customHeight="1" x14ac:dyDescent="0.3">
      <c r="A2728" s="25">
        <v>2727</v>
      </c>
      <c r="B2728" s="25">
        <v>3051</v>
      </c>
      <c r="C2728" s="31">
        <v>42653.719328703701</v>
      </c>
      <c r="D2728" s="25">
        <v>528</v>
      </c>
      <c r="E2728" s="25">
        <v>17</v>
      </c>
      <c r="F2728" s="25">
        <v>0</v>
      </c>
      <c r="G2728" s="25">
        <v>545</v>
      </c>
      <c r="H2728" s="25">
        <v>2634.72</v>
      </c>
      <c r="I2728" s="25">
        <v>127.33</v>
      </c>
      <c r="J2728" s="25">
        <v>0</v>
      </c>
      <c r="K2728" s="25">
        <v>2762.05</v>
      </c>
    </row>
    <row r="2729" spans="1:11" ht="15" customHeight="1" x14ac:dyDescent="0.3">
      <c r="A2729" s="25">
        <v>2728</v>
      </c>
      <c r="B2729" s="25">
        <v>3051</v>
      </c>
      <c r="C2729" s="31">
        <v>42683.7480671296</v>
      </c>
      <c r="D2729" s="25">
        <v>483</v>
      </c>
      <c r="E2729" s="25">
        <v>1</v>
      </c>
      <c r="F2729" s="25">
        <v>0</v>
      </c>
      <c r="G2729" s="25">
        <v>484</v>
      </c>
      <c r="H2729" s="25">
        <v>2410.17</v>
      </c>
      <c r="I2729" s="25">
        <v>7.49</v>
      </c>
      <c r="J2729" s="25">
        <v>0</v>
      </c>
      <c r="K2729" s="25">
        <v>2417.66</v>
      </c>
    </row>
    <row r="2730" spans="1:11" ht="15" customHeight="1" x14ac:dyDescent="0.3">
      <c r="A2730" s="25">
        <v>2729</v>
      </c>
      <c r="B2730" s="25">
        <v>3051</v>
      </c>
      <c r="C2730" s="31">
        <v>42712.169328703698</v>
      </c>
      <c r="D2730" s="25">
        <v>515</v>
      </c>
      <c r="E2730" s="25">
        <v>12</v>
      </c>
      <c r="F2730" s="25">
        <v>7</v>
      </c>
      <c r="G2730" s="25">
        <v>534</v>
      </c>
      <c r="H2730" s="25">
        <v>2569.85</v>
      </c>
      <c r="I2730" s="25">
        <v>89.88</v>
      </c>
      <c r="J2730" s="25">
        <v>56.84</v>
      </c>
      <c r="K2730" s="25">
        <v>2716.57</v>
      </c>
    </row>
    <row r="2731" spans="1:11" ht="15" customHeight="1" x14ac:dyDescent="0.3">
      <c r="A2731" s="25">
        <v>2730</v>
      </c>
      <c r="B2731" s="25">
        <v>3061</v>
      </c>
      <c r="C2731" s="31">
        <v>42041.497384259303</v>
      </c>
      <c r="D2731" s="25">
        <v>495</v>
      </c>
      <c r="E2731" s="25">
        <v>10</v>
      </c>
      <c r="F2731" s="25">
        <v>39</v>
      </c>
      <c r="G2731" s="25">
        <v>544</v>
      </c>
      <c r="H2731" s="25">
        <v>2470.0500000000002</v>
      </c>
      <c r="I2731" s="25">
        <v>74.900000000000006</v>
      </c>
      <c r="J2731" s="25">
        <v>316.68</v>
      </c>
      <c r="K2731" s="25">
        <v>2861.63</v>
      </c>
    </row>
    <row r="2732" spans="1:11" ht="15" customHeight="1" x14ac:dyDescent="0.3">
      <c r="A2732" s="25">
        <v>2731</v>
      </c>
      <c r="B2732" s="25">
        <v>3061</v>
      </c>
      <c r="C2732" s="31">
        <v>42070.727511574099</v>
      </c>
      <c r="D2732" s="25">
        <v>487</v>
      </c>
      <c r="E2732" s="25">
        <v>115</v>
      </c>
      <c r="F2732" s="25">
        <v>0</v>
      </c>
      <c r="G2732" s="25">
        <v>602</v>
      </c>
      <c r="H2732" s="25">
        <v>2430.13</v>
      </c>
      <c r="I2732" s="25">
        <v>861.35</v>
      </c>
      <c r="J2732" s="25">
        <v>0</v>
      </c>
      <c r="K2732" s="25">
        <v>3291.48</v>
      </c>
    </row>
    <row r="2733" spans="1:11" ht="15" customHeight="1" x14ac:dyDescent="0.3">
      <c r="A2733" s="25">
        <v>2732</v>
      </c>
      <c r="B2733" s="25">
        <v>3061</v>
      </c>
      <c r="C2733" s="31">
        <v>42100.275150463</v>
      </c>
      <c r="D2733" s="25">
        <v>518</v>
      </c>
      <c r="E2733" s="25">
        <v>0</v>
      </c>
      <c r="F2733" s="25">
        <v>19</v>
      </c>
      <c r="G2733" s="25">
        <v>537</v>
      </c>
      <c r="H2733" s="25">
        <v>2584.8200000000002</v>
      </c>
      <c r="I2733" s="25">
        <v>0</v>
      </c>
      <c r="J2733" s="25">
        <v>154.28</v>
      </c>
      <c r="K2733" s="25">
        <v>2739.1</v>
      </c>
    </row>
    <row r="2734" spans="1:11" ht="15" customHeight="1" x14ac:dyDescent="0.3">
      <c r="A2734" s="25">
        <v>2733</v>
      </c>
      <c r="B2734" s="25">
        <v>3061</v>
      </c>
      <c r="C2734" s="31">
        <v>42130.092187499999</v>
      </c>
      <c r="D2734" s="25">
        <v>507</v>
      </c>
      <c r="E2734" s="25">
        <v>0</v>
      </c>
      <c r="F2734" s="25">
        <v>2</v>
      </c>
      <c r="G2734" s="25">
        <v>509</v>
      </c>
      <c r="H2734" s="25">
        <v>2529.9299999999998</v>
      </c>
      <c r="I2734" s="25">
        <v>0</v>
      </c>
      <c r="J2734" s="25">
        <v>16.239999999999998</v>
      </c>
      <c r="K2734" s="25">
        <v>2546.17</v>
      </c>
    </row>
    <row r="2735" spans="1:11" ht="15" customHeight="1" x14ac:dyDescent="0.3">
      <c r="A2735" s="25">
        <v>2734</v>
      </c>
      <c r="B2735" s="25">
        <v>3061</v>
      </c>
      <c r="C2735" s="31">
        <v>42159.465763888897</v>
      </c>
      <c r="D2735" s="25">
        <v>437</v>
      </c>
      <c r="E2735" s="25">
        <v>0</v>
      </c>
      <c r="F2735" s="25">
        <v>0</v>
      </c>
      <c r="G2735" s="25">
        <v>437</v>
      </c>
      <c r="H2735" s="25">
        <v>2180.63</v>
      </c>
      <c r="I2735" s="25">
        <v>0</v>
      </c>
      <c r="J2735" s="25">
        <v>0</v>
      </c>
      <c r="K2735" s="25">
        <v>2180.63</v>
      </c>
    </row>
    <row r="2736" spans="1:11" ht="15" customHeight="1" x14ac:dyDescent="0.3">
      <c r="A2736" s="25">
        <v>2735</v>
      </c>
      <c r="B2736" s="25">
        <v>3061</v>
      </c>
      <c r="C2736" s="31">
        <v>42189.117719907401</v>
      </c>
      <c r="D2736" s="25">
        <v>562</v>
      </c>
      <c r="E2736" s="25">
        <v>0</v>
      </c>
      <c r="F2736" s="25">
        <v>7</v>
      </c>
      <c r="G2736" s="25">
        <v>569</v>
      </c>
      <c r="H2736" s="25">
        <v>2804.38</v>
      </c>
      <c r="I2736" s="25">
        <v>0</v>
      </c>
      <c r="J2736" s="25">
        <v>56.84</v>
      </c>
      <c r="K2736" s="25">
        <v>2861.22</v>
      </c>
    </row>
    <row r="2737" spans="1:11" ht="15" customHeight="1" x14ac:dyDescent="0.3">
      <c r="A2737" s="25">
        <v>2736</v>
      </c>
      <c r="B2737" s="25">
        <v>3061</v>
      </c>
      <c r="C2737" s="31">
        <v>42219.847268518497</v>
      </c>
      <c r="D2737" s="25">
        <v>477</v>
      </c>
      <c r="E2737" s="25">
        <v>13</v>
      </c>
      <c r="F2737" s="25">
        <v>6</v>
      </c>
      <c r="G2737" s="25">
        <v>496</v>
      </c>
      <c r="H2737" s="25">
        <v>2380.23</v>
      </c>
      <c r="I2737" s="25">
        <v>97.37</v>
      </c>
      <c r="J2737" s="25">
        <v>48.72</v>
      </c>
      <c r="K2737" s="25">
        <v>2526.3200000000002</v>
      </c>
    </row>
    <row r="2738" spans="1:11" ht="15" customHeight="1" x14ac:dyDescent="0.3">
      <c r="A2738" s="25">
        <v>2737</v>
      </c>
      <c r="B2738" s="25">
        <v>3061</v>
      </c>
      <c r="C2738" s="31">
        <v>42248.452638888899</v>
      </c>
      <c r="D2738" s="25">
        <v>507</v>
      </c>
      <c r="E2738" s="25">
        <v>8</v>
      </c>
      <c r="F2738" s="25">
        <v>22</v>
      </c>
      <c r="G2738" s="25">
        <v>537</v>
      </c>
      <c r="H2738" s="25">
        <v>2529.9299999999998</v>
      </c>
      <c r="I2738" s="25">
        <v>59.92</v>
      </c>
      <c r="J2738" s="25">
        <v>178.64</v>
      </c>
      <c r="K2738" s="25">
        <v>2768.49</v>
      </c>
    </row>
    <row r="2739" spans="1:11" ht="15" customHeight="1" x14ac:dyDescent="0.3">
      <c r="A2739" s="25">
        <v>2738</v>
      </c>
      <c r="B2739" s="25">
        <v>3061</v>
      </c>
      <c r="C2739" s="31">
        <v>42278.049606481502</v>
      </c>
      <c r="D2739" s="25">
        <v>503</v>
      </c>
      <c r="E2739" s="25">
        <v>12</v>
      </c>
      <c r="F2739" s="25">
        <v>439</v>
      </c>
      <c r="G2739" s="25">
        <v>954</v>
      </c>
      <c r="H2739" s="25">
        <v>2509.9699999999998</v>
      </c>
      <c r="I2739" s="25">
        <v>89.88</v>
      </c>
      <c r="J2739" s="25">
        <v>3564.68</v>
      </c>
      <c r="K2739" s="25">
        <v>6164.53</v>
      </c>
    </row>
    <row r="2740" spans="1:11" ht="15" customHeight="1" x14ac:dyDescent="0.3">
      <c r="A2740" s="25">
        <v>2739</v>
      </c>
      <c r="B2740" s="25">
        <v>3061</v>
      </c>
      <c r="C2740" s="31">
        <v>42307.859351851897</v>
      </c>
      <c r="D2740" s="25">
        <v>498</v>
      </c>
      <c r="E2740" s="25">
        <v>0</v>
      </c>
      <c r="F2740" s="25">
        <v>118</v>
      </c>
      <c r="G2740" s="25">
        <v>616</v>
      </c>
      <c r="H2740" s="25">
        <v>2485.02</v>
      </c>
      <c r="I2740" s="25">
        <v>0</v>
      </c>
      <c r="J2740" s="25">
        <v>958.16</v>
      </c>
      <c r="K2740" s="25">
        <v>3443.18</v>
      </c>
    </row>
    <row r="2741" spans="1:11" ht="15" customHeight="1" x14ac:dyDescent="0.3">
      <c r="A2741" s="25">
        <v>2740</v>
      </c>
      <c r="B2741" s="25">
        <v>3061</v>
      </c>
      <c r="C2741" s="31">
        <v>42337.800289351901</v>
      </c>
      <c r="D2741" s="25">
        <v>940</v>
      </c>
      <c r="E2741" s="25">
        <v>8</v>
      </c>
      <c r="F2741" s="25">
        <v>11</v>
      </c>
      <c r="G2741" s="25">
        <v>959</v>
      </c>
      <c r="H2741" s="25">
        <v>4690.6000000000004</v>
      </c>
      <c r="I2741" s="25">
        <v>59.92</v>
      </c>
      <c r="J2741" s="25">
        <v>89.32</v>
      </c>
      <c r="K2741" s="25">
        <v>4839.84</v>
      </c>
    </row>
    <row r="2742" spans="1:11" ht="15" customHeight="1" x14ac:dyDescent="0.3">
      <c r="A2742" s="25">
        <v>2741</v>
      </c>
      <c r="B2742" s="25">
        <v>3061</v>
      </c>
      <c r="C2742" s="31">
        <v>42367.206724536998</v>
      </c>
      <c r="D2742" s="25">
        <v>516</v>
      </c>
      <c r="E2742" s="25">
        <v>3</v>
      </c>
      <c r="F2742" s="25">
        <v>0</v>
      </c>
      <c r="G2742" s="25">
        <v>519</v>
      </c>
      <c r="H2742" s="25">
        <v>2574.84</v>
      </c>
      <c r="I2742" s="25">
        <v>22.47</v>
      </c>
      <c r="J2742" s="25">
        <v>0</v>
      </c>
      <c r="K2742" s="25">
        <v>2597.31</v>
      </c>
    </row>
    <row r="2743" spans="1:11" ht="15" customHeight="1" x14ac:dyDescent="0.3">
      <c r="A2743" s="25">
        <v>2742</v>
      </c>
      <c r="B2743" s="25">
        <v>3061</v>
      </c>
      <c r="C2743" s="31">
        <v>42397.102488425902</v>
      </c>
      <c r="D2743" s="25">
        <v>515</v>
      </c>
      <c r="E2743" s="25">
        <v>0</v>
      </c>
      <c r="F2743" s="25">
        <v>1</v>
      </c>
      <c r="G2743" s="25">
        <v>516</v>
      </c>
      <c r="H2743" s="25">
        <v>2569.85</v>
      </c>
      <c r="I2743" s="25">
        <v>0</v>
      </c>
      <c r="J2743" s="25">
        <v>8.1199999999999992</v>
      </c>
      <c r="K2743" s="25">
        <v>2577.9699999999998</v>
      </c>
    </row>
    <row r="2744" spans="1:11" ht="15" customHeight="1" x14ac:dyDescent="0.3">
      <c r="A2744" s="25">
        <v>2743</v>
      </c>
      <c r="B2744" s="25">
        <v>3061</v>
      </c>
      <c r="C2744" s="31">
        <v>42427.1870023148</v>
      </c>
      <c r="D2744" s="25">
        <v>496</v>
      </c>
      <c r="E2744" s="25">
        <v>5</v>
      </c>
      <c r="F2744" s="25">
        <v>0</v>
      </c>
      <c r="G2744" s="25">
        <v>501</v>
      </c>
      <c r="H2744" s="25">
        <v>2475.04</v>
      </c>
      <c r="I2744" s="25">
        <v>37.450000000000003</v>
      </c>
      <c r="J2744" s="25">
        <v>0</v>
      </c>
      <c r="K2744" s="25">
        <v>2512.4899999999998</v>
      </c>
    </row>
    <row r="2745" spans="1:11" ht="15" customHeight="1" x14ac:dyDescent="0.3">
      <c r="A2745" s="25">
        <v>2744</v>
      </c>
      <c r="B2745" s="25">
        <v>3061</v>
      </c>
      <c r="C2745" s="31">
        <v>42456.416168981501</v>
      </c>
      <c r="D2745" s="25">
        <v>530</v>
      </c>
      <c r="E2745" s="25">
        <v>40</v>
      </c>
      <c r="F2745" s="25">
        <v>12</v>
      </c>
      <c r="G2745" s="25">
        <v>582</v>
      </c>
      <c r="H2745" s="25">
        <v>2644.7</v>
      </c>
      <c r="I2745" s="25">
        <v>299.60000000000002</v>
      </c>
      <c r="J2745" s="25">
        <v>97.44</v>
      </c>
      <c r="K2745" s="25">
        <v>3041.74</v>
      </c>
    </row>
    <row r="2746" spans="1:11" ht="15" customHeight="1" x14ac:dyDescent="0.3">
      <c r="A2746" s="25">
        <v>2745</v>
      </c>
      <c r="B2746" s="25">
        <v>3061</v>
      </c>
      <c r="C2746" s="31">
        <v>42485.209351851903</v>
      </c>
      <c r="D2746" s="25">
        <v>497</v>
      </c>
      <c r="E2746" s="25">
        <v>15</v>
      </c>
      <c r="F2746" s="25">
        <v>61</v>
      </c>
      <c r="G2746" s="25">
        <v>573</v>
      </c>
      <c r="H2746" s="25">
        <v>2480.0300000000002</v>
      </c>
      <c r="I2746" s="25">
        <v>112.35</v>
      </c>
      <c r="J2746" s="25">
        <v>495.32</v>
      </c>
      <c r="K2746" s="25">
        <v>3087.7</v>
      </c>
    </row>
    <row r="2747" spans="1:11" ht="15" customHeight="1" x14ac:dyDescent="0.3">
      <c r="A2747" s="25">
        <v>2746</v>
      </c>
      <c r="B2747" s="25">
        <v>3061</v>
      </c>
      <c r="C2747" s="31">
        <v>42514.932650463001</v>
      </c>
      <c r="D2747" s="25">
        <v>495</v>
      </c>
      <c r="E2747" s="25">
        <v>20</v>
      </c>
      <c r="F2747" s="25">
        <v>0</v>
      </c>
      <c r="G2747" s="25">
        <v>515</v>
      </c>
      <c r="H2747" s="25">
        <v>2470.0500000000002</v>
      </c>
      <c r="I2747" s="25">
        <v>149.80000000000001</v>
      </c>
      <c r="J2747" s="25">
        <v>0</v>
      </c>
      <c r="K2747" s="25">
        <v>2619.85</v>
      </c>
    </row>
    <row r="2748" spans="1:11" ht="15" customHeight="1" x14ac:dyDescent="0.3">
      <c r="A2748" s="25">
        <v>2747</v>
      </c>
      <c r="B2748" s="25">
        <v>3061</v>
      </c>
      <c r="C2748" s="31">
        <v>42543.497326388897</v>
      </c>
      <c r="D2748" s="25">
        <v>379</v>
      </c>
      <c r="E2748" s="25">
        <v>24</v>
      </c>
      <c r="F2748" s="25">
        <v>34</v>
      </c>
      <c r="G2748" s="25">
        <v>437</v>
      </c>
      <c r="H2748" s="25">
        <v>1891.21</v>
      </c>
      <c r="I2748" s="25">
        <v>179.76</v>
      </c>
      <c r="J2748" s="25">
        <v>276.08</v>
      </c>
      <c r="K2748" s="25">
        <v>2347.0500000000002</v>
      </c>
    </row>
    <row r="2749" spans="1:11" ht="15" customHeight="1" x14ac:dyDescent="0.3">
      <c r="A2749" s="25">
        <v>2748</v>
      </c>
      <c r="B2749" s="25">
        <v>3061</v>
      </c>
      <c r="C2749" s="31">
        <v>42573.831458333298</v>
      </c>
      <c r="D2749" s="25">
        <v>587</v>
      </c>
      <c r="E2749" s="25">
        <v>18</v>
      </c>
      <c r="F2749" s="25">
        <v>12</v>
      </c>
      <c r="G2749" s="25">
        <v>617</v>
      </c>
      <c r="H2749" s="25">
        <v>2929.13</v>
      </c>
      <c r="I2749" s="25">
        <v>134.82</v>
      </c>
      <c r="J2749" s="25">
        <v>97.44</v>
      </c>
      <c r="K2749" s="25">
        <v>3161.39</v>
      </c>
    </row>
    <row r="2750" spans="1:11" ht="15" customHeight="1" x14ac:dyDescent="0.3">
      <c r="A2750" s="25">
        <v>2749</v>
      </c>
      <c r="B2750" s="25">
        <v>3061</v>
      </c>
      <c r="C2750" s="31">
        <v>42602.569386574098</v>
      </c>
      <c r="D2750" s="25">
        <v>491</v>
      </c>
      <c r="E2750" s="25">
        <v>0</v>
      </c>
      <c r="F2750" s="25">
        <v>1</v>
      </c>
      <c r="G2750" s="25">
        <v>492</v>
      </c>
      <c r="H2750" s="25">
        <v>2450.09</v>
      </c>
      <c r="I2750" s="25">
        <v>0</v>
      </c>
      <c r="J2750" s="25">
        <v>8.1199999999999992</v>
      </c>
      <c r="K2750" s="25">
        <v>2458.21</v>
      </c>
    </row>
    <row r="2751" spans="1:11" ht="15" customHeight="1" x14ac:dyDescent="0.3">
      <c r="A2751" s="25">
        <v>2750</v>
      </c>
      <c r="B2751" s="25">
        <v>3061</v>
      </c>
      <c r="C2751" s="31">
        <v>42631.1816666667</v>
      </c>
      <c r="D2751" s="25">
        <v>482</v>
      </c>
      <c r="E2751" s="25">
        <v>12</v>
      </c>
      <c r="F2751" s="25">
        <v>0</v>
      </c>
      <c r="G2751" s="25">
        <v>494</v>
      </c>
      <c r="H2751" s="25">
        <v>2405.1799999999998</v>
      </c>
      <c r="I2751" s="25">
        <v>89.88</v>
      </c>
      <c r="J2751" s="25">
        <v>0</v>
      </c>
      <c r="K2751" s="25">
        <v>2495.06</v>
      </c>
    </row>
    <row r="2752" spans="1:11" ht="15" customHeight="1" x14ac:dyDescent="0.3">
      <c r="A2752" s="25">
        <v>2751</v>
      </c>
      <c r="B2752" s="25">
        <v>3061</v>
      </c>
      <c r="C2752" s="31">
        <v>42660.614189814798</v>
      </c>
      <c r="D2752" s="25">
        <v>499</v>
      </c>
      <c r="E2752" s="25">
        <v>0</v>
      </c>
      <c r="F2752" s="25">
        <v>8</v>
      </c>
      <c r="G2752" s="25">
        <v>507</v>
      </c>
      <c r="H2752" s="25">
        <v>2490.0100000000002</v>
      </c>
      <c r="I2752" s="25">
        <v>0</v>
      </c>
      <c r="J2752" s="25">
        <v>64.959999999999994</v>
      </c>
      <c r="K2752" s="25">
        <v>2554.9699999999998</v>
      </c>
    </row>
    <row r="2753" spans="1:11" ht="15" customHeight="1" x14ac:dyDescent="0.3">
      <c r="A2753" s="25">
        <v>2752</v>
      </c>
      <c r="B2753" s="25">
        <v>3061</v>
      </c>
      <c r="C2753" s="31">
        <v>42689.181493055599</v>
      </c>
      <c r="D2753" s="25">
        <v>483</v>
      </c>
      <c r="E2753" s="25">
        <v>20</v>
      </c>
      <c r="F2753" s="25">
        <v>13</v>
      </c>
      <c r="G2753" s="25">
        <v>516</v>
      </c>
      <c r="H2753" s="25">
        <v>2410.17</v>
      </c>
      <c r="I2753" s="25">
        <v>149.80000000000001</v>
      </c>
      <c r="J2753" s="25">
        <v>105.56</v>
      </c>
      <c r="K2753" s="25">
        <v>2665.53</v>
      </c>
    </row>
    <row r="2754" spans="1:11" ht="15" customHeight="1" x14ac:dyDescent="0.3">
      <c r="A2754" s="25">
        <v>2753</v>
      </c>
      <c r="B2754" s="25">
        <v>3061</v>
      </c>
      <c r="C2754" s="31">
        <v>42719.858368055597</v>
      </c>
      <c r="D2754" s="25">
        <v>505</v>
      </c>
      <c r="E2754" s="25">
        <v>13</v>
      </c>
      <c r="F2754" s="25">
        <v>130</v>
      </c>
      <c r="G2754" s="25">
        <v>648</v>
      </c>
      <c r="H2754" s="25">
        <v>2519.9499999999998</v>
      </c>
      <c r="I2754" s="25">
        <v>97.37</v>
      </c>
      <c r="J2754" s="25">
        <v>1055.5999999999999</v>
      </c>
      <c r="K2754" s="25">
        <v>3672.92</v>
      </c>
    </row>
    <row r="2755" spans="1:11" ht="15" customHeight="1" x14ac:dyDescent="0.3">
      <c r="A2755" s="25">
        <v>2754</v>
      </c>
      <c r="B2755" s="25">
        <v>3071</v>
      </c>
      <c r="C2755" s="31">
        <v>42731.764849537001</v>
      </c>
      <c r="D2755" s="25">
        <v>304</v>
      </c>
      <c r="E2755" s="25">
        <v>14</v>
      </c>
      <c r="F2755" s="25">
        <v>1</v>
      </c>
      <c r="G2755" s="25">
        <v>319</v>
      </c>
      <c r="H2755" s="25">
        <v>1516.96</v>
      </c>
      <c r="I2755" s="25">
        <v>104.86</v>
      </c>
      <c r="J2755" s="25">
        <v>8.1199999999999992</v>
      </c>
      <c r="K2755" s="25">
        <v>1629.94</v>
      </c>
    </row>
    <row r="2756" spans="1:11" ht="15" customHeight="1" x14ac:dyDescent="0.3">
      <c r="A2756" s="25">
        <v>2755</v>
      </c>
      <c r="B2756" s="25">
        <v>3081</v>
      </c>
      <c r="C2756" s="31">
        <v>42512.0304398148</v>
      </c>
      <c r="D2756" s="25">
        <v>512</v>
      </c>
      <c r="E2756" s="25">
        <v>16</v>
      </c>
      <c r="F2756" s="25">
        <v>2</v>
      </c>
      <c r="G2756" s="25">
        <v>530</v>
      </c>
      <c r="H2756" s="25">
        <v>2554.88</v>
      </c>
      <c r="I2756" s="25">
        <v>119.84</v>
      </c>
      <c r="J2756" s="25">
        <v>16.239999999999998</v>
      </c>
      <c r="K2756" s="25">
        <v>2690.96</v>
      </c>
    </row>
    <row r="2757" spans="1:11" ht="15" customHeight="1" x14ac:dyDescent="0.3">
      <c r="A2757" s="25">
        <v>2756</v>
      </c>
      <c r="B2757" s="25">
        <v>3081</v>
      </c>
      <c r="C2757" s="31">
        <v>42542.036030092597</v>
      </c>
      <c r="D2757" s="25">
        <v>575</v>
      </c>
      <c r="E2757" s="25">
        <v>2</v>
      </c>
      <c r="F2757" s="25">
        <v>5</v>
      </c>
      <c r="G2757" s="25">
        <v>582</v>
      </c>
      <c r="H2757" s="25">
        <v>2869.25</v>
      </c>
      <c r="I2757" s="25">
        <v>14.98</v>
      </c>
      <c r="J2757" s="25">
        <v>40.6</v>
      </c>
      <c r="K2757" s="25">
        <v>2924.83</v>
      </c>
    </row>
    <row r="2758" spans="1:11" ht="15" customHeight="1" x14ac:dyDescent="0.3">
      <c r="A2758" s="25">
        <v>2757</v>
      </c>
      <c r="B2758" s="25">
        <v>3081</v>
      </c>
      <c r="C2758" s="31">
        <v>42571.070694444497</v>
      </c>
      <c r="D2758" s="25">
        <v>556</v>
      </c>
      <c r="E2758" s="25">
        <v>36</v>
      </c>
      <c r="F2758" s="25">
        <v>17</v>
      </c>
      <c r="G2758" s="25">
        <v>609</v>
      </c>
      <c r="H2758" s="25">
        <v>2774.44</v>
      </c>
      <c r="I2758" s="25">
        <v>269.64</v>
      </c>
      <c r="J2758" s="25">
        <v>138.04</v>
      </c>
      <c r="K2758" s="25">
        <v>3182.12</v>
      </c>
    </row>
    <row r="2759" spans="1:11" ht="15" customHeight="1" x14ac:dyDescent="0.3">
      <c r="A2759" s="25">
        <v>2758</v>
      </c>
      <c r="B2759" s="25">
        <v>3081</v>
      </c>
      <c r="C2759" s="31">
        <v>42601.475914351897</v>
      </c>
      <c r="D2759" s="25">
        <v>506</v>
      </c>
      <c r="E2759" s="25">
        <v>4</v>
      </c>
      <c r="F2759" s="25">
        <v>2</v>
      </c>
      <c r="G2759" s="25">
        <v>512</v>
      </c>
      <c r="H2759" s="25">
        <v>2524.94</v>
      </c>
      <c r="I2759" s="25">
        <v>29.96</v>
      </c>
      <c r="J2759" s="25">
        <v>16.239999999999998</v>
      </c>
      <c r="K2759" s="25">
        <v>2571.14</v>
      </c>
    </row>
    <row r="2760" spans="1:11" ht="15" customHeight="1" x14ac:dyDescent="0.3">
      <c r="A2760" s="25">
        <v>2759</v>
      </c>
      <c r="B2760" s="25">
        <v>3081</v>
      </c>
      <c r="C2760" s="31">
        <v>42631.779085648202</v>
      </c>
      <c r="D2760" s="25">
        <v>496</v>
      </c>
      <c r="E2760" s="25">
        <v>0</v>
      </c>
      <c r="F2760" s="25">
        <v>11</v>
      </c>
      <c r="G2760" s="25">
        <v>507</v>
      </c>
      <c r="H2760" s="25">
        <v>2475.04</v>
      </c>
      <c r="I2760" s="25">
        <v>0</v>
      </c>
      <c r="J2760" s="25">
        <v>89.32</v>
      </c>
      <c r="K2760" s="25">
        <v>2564.36</v>
      </c>
    </row>
    <row r="2761" spans="1:11" ht="15" customHeight="1" x14ac:dyDescent="0.3">
      <c r="A2761" s="25">
        <v>2760</v>
      </c>
      <c r="B2761" s="25">
        <v>3081</v>
      </c>
      <c r="C2761" s="31">
        <v>42660.332106481503</v>
      </c>
      <c r="D2761" s="25">
        <v>506</v>
      </c>
      <c r="E2761" s="25">
        <v>91</v>
      </c>
      <c r="F2761" s="25">
        <v>60</v>
      </c>
      <c r="G2761" s="25">
        <v>657</v>
      </c>
      <c r="H2761" s="25">
        <v>2524.94</v>
      </c>
      <c r="I2761" s="25">
        <v>681.59</v>
      </c>
      <c r="J2761" s="25">
        <v>487.2</v>
      </c>
      <c r="K2761" s="25">
        <v>3693.73</v>
      </c>
    </row>
    <row r="2762" spans="1:11" ht="15" customHeight="1" x14ac:dyDescent="0.3">
      <c r="A2762" s="25">
        <v>2761</v>
      </c>
      <c r="B2762" s="25">
        <v>3081</v>
      </c>
      <c r="C2762" s="31">
        <v>42690.284861111097</v>
      </c>
      <c r="D2762" s="25">
        <v>500</v>
      </c>
      <c r="E2762" s="25">
        <v>19</v>
      </c>
      <c r="F2762" s="25">
        <v>77</v>
      </c>
      <c r="G2762" s="25">
        <v>596</v>
      </c>
      <c r="H2762" s="25">
        <v>2495</v>
      </c>
      <c r="I2762" s="25">
        <v>142.31</v>
      </c>
      <c r="J2762" s="25">
        <v>625.24</v>
      </c>
      <c r="K2762" s="25">
        <v>3262.55</v>
      </c>
    </row>
    <row r="2763" spans="1:11" ht="15" customHeight="1" x14ac:dyDescent="0.3">
      <c r="A2763" s="25">
        <v>2762</v>
      </c>
      <c r="B2763" s="25">
        <v>3081</v>
      </c>
      <c r="C2763" s="31">
        <v>42720.153483796297</v>
      </c>
      <c r="D2763" s="25">
        <v>485</v>
      </c>
      <c r="E2763" s="25">
        <v>25</v>
      </c>
      <c r="F2763" s="25">
        <v>6</v>
      </c>
      <c r="G2763" s="25">
        <v>516</v>
      </c>
      <c r="H2763" s="25">
        <v>2420.15</v>
      </c>
      <c r="I2763" s="25">
        <v>187.25</v>
      </c>
      <c r="J2763" s="25">
        <v>48.72</v>
      </c>
      <c r="K2763" s="25">
        <v>2656.12</v>
      </c>
    </row>
    <row r="2764" spans="1:11" ht="15" customHeight="1" x14ac:dyDescent="0.3">
      <c r="A2764" s="25">
        <v>2763</v>
      </c>
      <c r="B2764" s="25">
        <v>3091</v>
      </c>
      <c r="C2764" s="31">
        <v>42708.5055208333</v>
      </c>
      <c r="D2764" s="25">
        <v>498</v>
      </c>
      <c r="E2764" s="25">
        <v>0</v>
      </c>
      <c r="F2764" s="25">
        <v>10</v>
      </c>
      <c r="G2764" s="25">
        <v>508</v>
      </c>
      <c r="H2764" s="25">
        <v>2485.02</v>
      </c>
      <c r="I2764" s="25">
        <v>0</v>
      </c>
      <c r="J2764" s="25">
        <v>81.2</v>
      </c>
      <c r="K2764" s="25">
        <v>2566.2199999999998</v>
      </c>
    </row>
    <row r="2765" spans="1:11" ht="15" customHeight="1" x14ac:dyDescent="0.3">
      <c r="A2765" s="25">
        <v>2764</v>
      </c>
      <c r="B2765" s="25">
        <v>3101</v>
      </c>
      <c r="C2765" s="31">
        <v>41639.540821759299</v>
      </c>
      <c r="D2765" s="25">
        <v>119</v>
      </c>
      <c r="E2765" s="25">
        <v>36</v>
      </c>
      <c r="F2765" s="25">
        <v>0</v>
      </c>
      <c r="G2765" s="25">
        <v>155</v>
      </c>
      <c r="H2765" s="25">
        <v>593.80999999999995</v>
      </c>
      <c r="I2765" s="25">
        <v>269.64</v>
      </c>
      <c r="J2765" s="25">
        <v>0</v>
      </c>
      <c r="K2765" s="25">
        <v>863.45</v>
      </c>
    </row>
    <row r="2766" spans="1:11" ht="15" customHeight="1" x14ac:dyDescent="0.3">
      <c r="A2766" s="25">
        <v>2765</v>
      </c>
      <c r="B2766" s="25">
        <v>3101</v>
      </c>
      <c r="C2766" s="31">
        <v>41668.681273148199</v>
      </c>
      <c r="D2766" s="25">
        <v>109</v>
      </c>
      <c r="E2766" s="25">
        <v>0</v>
      </c>
      <c r="F2766" s="25">
        <v>26</v>
      </c>
      <c r="G2766" s="25">
        <v>135</v>
      </c>
      <c r="H2766" s="25">
        <v>543.91</v>
      </c>
      <c r="I2766" s="25">
        <v>0</v>
      </c>
      <c r="J2766" s="25">
        <v>211.12</v>
      </c>
      <c r="K2766" s="25">
        <v>755.03</v>
      </c>
    </row>
    <row r="2767" spans="1:11" ht="15" customHeight="1" x14ac:dyDescent="0.3">
      <c r="A2767" s="25">
        <v>2766</v>
      </c>
      <c r="B2767" s="25">
        <v>3101</v>
      </c>
      <c r="C2767" s="31">
        <v>41697.512499999997</v>
      </c>
      <c r="D2767" s="25">
        <v>91</v>
      </c>
      <c r="E2767" s="25">
        <v>15</v>
      </c>
      <c r="F2767" s="25">
        <v>26</v>
      </c>
      <c r="G2767" s="25">
        <v>132</v>
      </c>
      <c r="H2767" s="25">
        <v>454.09</v>
      </c>
      <c r="I2767" s="25">
        <v>112.35</v>
      </c>
      <c r="J2767" s="25">
        <v>211.12</v>
      </c>
      <c r="K2767" s="25">
        <v>777.56</v>
      </c>
    </row>
    <row r="2768" spans="1:11" ht="15" customHeight="1" x14ac:dyDescent="0.3">
      <c r="A2768" s="25">
        <v>2767</v>
      </c>
      <c r="B2768" s="25">
        <v>3101</v>
      </c>
      <c r="C2768" s="31">
        <v>41727.320914351898</v>
      </c>
      <c r="D2768" s="25">
        <v>97</v>
      </c>
      <c r="E2768" s="25">
        <v>0</v>
      </c>
      <c r="F2768" s="25">
        <v>120</v>
      </c>
      <c r="G2768" s="25">
        <v>217</v>
      </c>
      <c r="H2768" s="25">
        <v>484.03</v>
      </c>
      <c r="I2768" s="25">
        <v>0</v>
      </c>
      <c r="J2768" s="25">
        <v>974.4</v>
      </c>
      <c r="K2768" s="25">
        <v>1458.43</v>
      </c>
    </row>
    <row r="2769" spans="1:11" ht="15" customHeight="1" x14ac:dyDescent="0.3">
      <c r="A2769" s="25">
        <v>2768</v>
      </c>
      <c r="B2769" s="25">
        <v>3101</v>
      </c>
      <c r="C2769" s="31">
        <v>41756.770289351902</v>
      </c>
      <c r="D2769" s="25">
        <v>97</v>
      </c>
      <c r="E2769" s="25">
        <v>0</v>
      </c>
      <c r="F2769" s="25">
        <v>30</v>
      </c>
      <c r="G2769" s="25">
        <v>127</v>
      </c>
      <c r="H2769" s="25">
        <v>484.03</v>
      </c>
      <c r="I2769" s="25">
        <v>0</v>
      </c>
      <c r="J2769" s="25">
        <v>243.6</v>
      </c>
      <c r="K2769" s="25">
        <v>727.63</v>
      </c>
    </row>
    <row r="2770" spans="1:11" ht="15" customHeight="1" x14ac:dyDescent="0.3">
      <c r="A2770" s="25">
        <v>2769</v>
      </c>
      <c r="B2770" s="25">
        <v>3101</v>
      </c>
      <c r="C2770" s="31">
        <v>41786.685856481497</v>
      </c>
      <c r="D2770" s="25">
        <v>258</v>
      </c>
      <c r="E2770" s="25">
        <v>21</v>
      </c>
      <c r="F2770" s="25">
        <v>31</v>
      </c>
      <c r="G2770" s="25">
        <v>310</v>
      </c>
      <c r="H2770" s="25">
        <v>1287.42</v>
      </c>
      <c r="I2770" s="25">
        <v>157.29</v>
      </c>
      <c r="J2770" s="25">
        <v>251.72</v>
      </c>
      <c r="K2770" s="25">
        <v>1696.43</v>
      </c>
    </row>
    <row r="2771" spans="1:11" ht="15" customHeight="1" x14ac:dyDescent="0.3">
      <c r="A2771" s="25">
        <v>2770</v>
      </c>
      <c r="B2771" s="25">
        <v>3111</v>
      </c>
      <c r="C2771" s="31">
        <v>42175.9054861111</v>
      </c>
      <c r="D2771" s="25">
        <v>103</v>
      </c>
      <c r="E2771" s="25">
        <v>16</v>
      </c>
      <c r="F2771" s="25">
        <v>31</v>
      </c>
      <c r="G2771" s="25">
        <v>150</v>
      </c>
      <c r="H2771" s="25">
        <v>513.97</v>
      </c>
      <c r="I2771" s="25">
        <v>119.84</v>
      </c>
      <c r="J2771" s="25">
        <v>251.72</v>
      </c>
      <c r="K2771" s="25">
        <v>885.53</v>
      </c>
    </row>
    <row r="2772" spans="1:11" ht="15" customHeight="1" x14ac:dyDescent="0.3">
      <c r="A2772" s="25">
        <v>2771</v>
      </c>
      <c r="B2772" s="25">
        <v>3111</v>
      </c>
      <c r="C2772" s="31">
        <v>42204.114502314798</v>
      </c>
      <c r="D2772" s="25">
        <v>93</v>
      </c>
      <c r="E2772" s="25">
        <v>27</v>
      </c>
      <c r="F2772" s="25">
        <v>0</v>
      </c>
      <c r="G2772" s="25">
        <v>120</v>
      </c>
      <c r="H2772" s="25">
        <v>464.07</v>
      </c>
      <c r="I2772" s="25">
        <v>202.23</v>
      </c>
      <c r="J2772" s="25">
        <v>0</v>
      </c>
      <c r="K2772" s="25">
        <v>666.3</v>
      </c>
    </row>
    <row r="2773" spans="1:11" ht="15" customHeight="1" x14ac:dyDescent="0.3">
      <c r="A2773" s="25">
        <v>2772</v>
      </c>
      <c r="B2773" s="25">
        <v>3111</v>
      </c>
      <c r="C2773" s="31">
        <v>42233.378483796303</v>
      </c>
      <c r="D2773" s="25">
        <v>89</v>
      </c>
      <c r="E2773" s="25">
        <v>32</v>
      </c>
      <c r="F2773" s="25">
        <v>33</v>
      </c>
      <c r="G2773" s="25">
        <v>154</v>
      </c>
      <c r="H2773" s="25">
        <v>444.11</v>
      </c>
      <c r="I2773" s="25">
        <v>239.68</v>
      </c>
      <c r="J2773" s="25">
        <v>267.95999999999998</v>
      </c>
      <c r="K2773" s="25">
        <v>951.75</v>
      </c>
    </row>
    <row r="2774" spans="1:11" ht="15" customHeight="1" x14ac:dyDescent="0.3">
      <c r="A2774" s="25">
        <v>2773</v>
      </c>
      <c r="B2774" s="25">
        <v>3111</v>
      </c>
      <c r="C2774" s="31">
        <v>42262.066030092603</v>
      </c>
      <c r="D2774" s="25">
        <v>135</v>
      </c>
      <c r="E2774" s="25">
        <v>0</v>
      </c>
      <c r="F2774" s="25">
        <v>28</v>
      </c>
      <c r="G2774" s="25">
        <v>163</v>
      </c>
      <c r="H2774" s="25">
        <v>673.65</v>
      </c>
      <c r="I2774" s="25">
        <v>0</v>
      </c>
      <c r="J2774" s="25">
        <v>227.36</v>
      </c>
      <c r="K2774" s="25">
        <v>901.01</v>
      </c>
    </row>
    <row r="2775" spans="1:11" ht="15" customHeight="1" x14ac:dyDescent="0.3">
      <c r="A2775" s="25">
        <v>2774</v>
      </c>
      <c r="B2775" s="25">
        <v>3111</v>
      </c>
      <c r="C2775" s="31">
        <v>42291.535844907397</v>
      </c>
      <c r="D2775" s="25">
        <v>92</v>
      </c>
      <c r="E2775" s="25">
        <v>41</v>
      </c>
      <c r="F2775" s="25">
        <v>0</v>
      </c>
      <c r="G2775" s="25">
        <v>133</v>
      </c>
      <c r="H2775" s="25">
        <v>459.08</v>
      </c>
      <c r="I2775" s="25">
        <v>307.08999999999997</v>
      </c>
      <c r="J2775" s="25">
        <v>0</v>
      </c>
      <c r="K2775" s="25">
        <v>766.17</v>
      </c>
    </row>
    <row r="2776" spans="1:11" ht="15" customHeight="1" x14ac:dyDescent="0.3">
      <c r="A2776" s="25">
        <v>2775</v>
      </c>
      <c r="B2776" s="25">
        <v>3111</v>
      </c>
      <c r="C2776" s="31">
        <v>42320.989467592597</v>
      </c>
      <c r="D2776" s="25">
        <v>109</v>
      </c>
      <c r="E2776" s="25">
        <v>83</v>
      </c>
      <c r="F2776" s="25">
        <v>30</v>
      </c>
      <c r="G2776" s="25">
        <v>222</v>
      </c>
      <c r="H2776" s="25">
        <v>543.91</v>
      </c>
      <c r="I2776" s="25">
        <v>621.66999999999996</v>
      </c>
      <c r="J2776" s="25">
        <v>243.6</v>
      </c>
      <c r="K2776" s="25">
        <v>1409.18</v>
      </c>
    </row>
    <row r="2777" spans="1:11" ht="15" customHeight="1" x14ac:dyDescent="0.3">
      <c r="A2777" s="25">
        <v>2776</v>
      </c>
      <c r="B2777" s="25">
        <v>3111</v>
      </c>
      <c r="C2777" s="31">
        <v>42350.681238425903</v>
      </c>
      <c r="D2777" s="25">
        <v>101</v>
      </c>
      <c r="E2777" s="25">
        <v>7</v>
      </c>
      <c r="F2777" s="25">
        <v>39</v>
      </c>
      <c r="G2777" s="25">
        <v>147</v>
      </c>
      <c r="H2777" s="25">
        <v>503.99</v>
      </c>
      <c r="I2777" s="25">
        <v>52.43</v>
      </c>
      <c r="J2777" s="25">
        <v>316.68</v>
      </c>
      <c r="K2777" s="25">
        <v>873.1</v>
      </c>
    </row>
    <row r="2778" spans="1:11" ht="15" customHeight="1" x14ac:dyDescent="0.3">
      <c r="A2778" s="25">
        <v>2777</v>
      </c>
      <c r="B2778" s="25">
        <v>3111</v>
      </c>
      <c r="C2778" s="31">
        <v>42379.942708333299</v>
      </c>
      <c r="D2778" s="25">
        <v>109</v>
      </c>
      <c r="E2778" s="25">
        <v>24</v>
      </c>
      <c r="F2778" s="25">
        <v>40</v>
      </c>
      <c r="G2778" s="25">
        <v>173</v>
      </c>
      <c r="H2778" s="25">
        <v>543.91</v>
      </c>
      <c r="I2778" s="25">
        <v>179.76</v>
      </c>
      <c r="J2778" s="25">
        <v>324.8</v>
      </c>
      <c r="K2778" s="25">
        <v>1048.47</v>
      </c>
    </row>
    <row r="2779" spans="1:11" ht="15" customHeight="1" x14ac:dyDescent="0.3">
      <c r="A2779" s="25">
        <v>2778</v>
      </c>
      <c r="B2779" s="25">
        <v>3111</v>
      </c>
      <c r="C2779" s="31">
        <v>42409.596701388902</v>
      </c>
      <c r="D2779" s="25">
        <v>115</v>
      </c>
      <c r="E2779" s="25">
        <v>26</v>
      </c>
      <c r="F2779" s="25">
        <v>29</v>
      </c>
      <c r="G2779" s="25">
        <v>170</v>
      </c>
      <c r="H2779" s="25">
        <v>573.85</v>
      </c>
      <c r="I2779" s="25">
        <v>194.74</v>
      </c>
      <c r="J2779" s="25">
        <v>235.48</v>
      </c>
      <c r="K2779" s="25">
        <v>1004.07</v>
      </c>
    </row>
    <row r="2780" spans="1:11" ht="15" customHeight="1" x14ac:dyDescent="0.3">
      <c r="A2780" s="25">
        <v>2779</v>
      </c>
      <c r="B2780" s="25">
        <v>3111</v>
      </c>
      <c r="C2780" s="31">
        <v>42438.954965277801</v>
      </c>
      <c r="D2780" s="25">
        <v>705</v>
      </c>
      <c r="E2780" s="25">
        <v>0</v>
      </c>
      <c r="F2780" s="25">
        <v>29</v>
      </c>
      <c r="G2780" s="25">
        <v>734</v>
      </c>
      <c r="H2780" s="25">
        <v>3517.95</v>
      </c>
      <c r="I2780" s="25">
        <v>0</v>
      </c>
      <c r="J2780" s="25">
        <v>235.48</v>
      </c>
      <c r="K2780" s="25">
        <v>3753.43</v>
      </c>
    </row>
    <row r="2781" spans="1:11" ht="15" customHeight="1" x14ac:dyDescent="0.3">
      <c r="A2781" s="25">
        <v>2780</v>
      </c>
      <c r="B2781" s="25">
        <v>3111</v>
      </c>
      <c r="C2781" s="31">
        <v>42467.618460648198</v>
      </c>
      <c r="D2781" s="25">
        <v>90</v>
      </c>
      <c r="E2781" s="25">
        <v>21</v>
      </c>
      <c r="F2781" s="25">
        <v>20</v>
      </c>
      <c r="G2781" s="25">
        <v>131</v>
      </c>
      <c r="H2781" s="25">
        <v>449.1</v>
      </c>
      <c r="I2781" s="25">
        <v>157.29</v>
      </c>
      <c r="J2781" s="25">
        <v>162.4</v>
      </c>
      <c r="K2781" s="25">
        <v>768.79</v>
      </c>
    </row>
    <row r="2782" spans="1:11" ht="15" customHeight="1" x14ac:dyDescent="0.3">
      <c r="A2782" s="25">
        <v>2781</v>
      </c>
      <c r="B2782" s="25">
        <v>3111</v>
      </c>
      <c r="C2782" s="31">
        <v>42496.083321759303</v>
      </c>
      <c r="D2782" s="25">
        <v>300</v>
      </c>
      <c r="E2782" s="25">
        <v>25</v>
      </c>
      <c r="F2782" s="25">
        <v>40</v>
      </c>
      <c r="G2782" s="25">
        <v>365</v>
      </c>
      <c r="H2782" s="25">
        <v>1497</v>
      </c>
      <c r="I2782" s="25">
        <v>187.25</v>
      </c>
      <c r="J2782" s="25">
        <v>324.8</v>
      </c>
      <c r="K2782" s="25">
        <v>2009.05</v>
      </c>
    </row>
    <row r="2783" spans="1:11" ht="15" customHeight="1" x14ac:dyDescent="0.3">
      <c r="A2783" s="25">
        <v>2782</v>
      </c>
      <c r="B2783" s="25">
        <v>3111</v>
      </c>
      <c r="C2783" s="31">
        <v>42555.278877314799</v>
      </c>
      <c r="D2783" s="25">
        <v>92</v>
      </c>
      <c r="E2783" s="25">
        <v>2</v>
      </c>
      <c r="F2783" s="25">
        <v>20</v>
      </c>
      <c r="G2783" s="25">
        <v>114</v>
      </c>
      <c r="H2783" s="25">
        <v>459.08</v>
      </c>
      <c r="I2783" s="25">
        <v>14.98</v>
      </c>
      <c r="J2783" s="25">
        <v>162.4</v>
      </c>
      <c r="K2783" s="25">
        <v>636.46</v>
      </c>
    </row>
    <row r="2784" spans="1:11" ht="15" customHeight="1" x14ac:dyDescent="0.3">
      <c r="A2784" s="25">
        <v>2783</v>
      </c>
      <c r="B2784" s="25">
        <v>3111</v>
      </c>
      <c r="C2784" s="31">
        <v>42584.973483796297</v>
      </c>
      <c r="D2784" s="25">
        <v>100</v>
      </c>
      <c r="E2784" s="25">
        <v>32</v>
      </c>
      <c r="F2784" s="25">
        <v>13</v>
      </c>
      <c r="G2784" s="25">
        <v>145</v>
      </c>
      <c r="H2784" s="25">
        <v>499</v>
      </c>
      <c r="I2784" s="25">
        <v>239.68</v>
      </c>
      <c r="J2784" s="25">
        <v>105.56</v>
      </c>
      <c r="K2784" s="25">
        <v>844.24</v>
      </c>
    </row>
    <row r="2785" spans="1:11" ht="15" customHeight="1" x14ac:dyDescent="0.3">
      <c r="A2785" s="25">
        <v>2784</v>
      </c>
      <c r="B2785" s="25">
        <v>3111</v>
      </c>
      <c r="C2785" s="31">
        <v>42613.147511574098</v>
      </c>
      <c r="D2785" s="25">
        <v>107</v>
      </c>
      <c r="E2785" s="25">
        <v>0</v>
      </c>
      <c r="F2785" s="25">
        <v>0</v>
      </c>
      <c r="G2785" s="25">
        <v>107</v>
      </c>
      <c r="H2785" s="25">
        <v>533.92999999999995</v>
      </c>
      <c r="I2785" s="25">
        <v>0</v>
      </c>
      <c r="J2785" s="25">
        <v>0</v>
      </c>
      <c r="K2785" s="25">
        <v>533.92999999999995</v>
      </c>
    </row>
    <row r="2786" spans="1:11" ht="15" customHeight="1" x14ac:dyDescent="0.3">
      <c r="A2786" s="25">
        <v>2785</v>
      </c>
      <c r="B2786" s="25">
        <v>3111</v>
      </c>
      <c r="C2786" s="31">
        <v>42643.3121875</v>
      </c>
      <c r="D2786" s="25">
        <v>209</v>
      </c>
      <c r="E2786" s="25">
        <v>13</v>
      </c>
      <c r="F2786" s="25">
        <v>7</v>
      </c>
      <c r="G2786" s="25">
        <v>229</v>
      </c>
      <c r="H2786" s="25">
        <v>1042.9100000000001</v>
      </c>
      <c r="I2786" s="25">
        <v>97.37</v>
      </c>
      <c r="J2786" s="25">
        <v>56.84</v>
      </c>
      <c r="K2786" s="25">
        <v>1197.1199999999999</v>
      </c>
    </row>
    <row r="2787" spans="1:11" ht="15" customHeight="1" x14ac:dyDescent="0.3">
      <c r="A2787" s="25">
        <v>2786</v>
      </c>
      <c r="B2787" s="25">
        <v>3111</v>
      </c>
      <c r="C2787" s="31">
        <v>42673.060775462996</v>
      </c>
      <c r="D2787" s="25">
        <v>96</v>
      </c>
      <c r="E2787" s="25">
        <v>39</v>
      </c>
      <c r="F2787" s="25">
        <v>17</v>
      </c>
      <c r="G2787" s="25">
        <v>152</v>
      </c>
      <c r="H2787" s="25">
        <v>479.04</v>
      </c>
      <c r="I2787" s="25">
        <v>292.11</v>
      </c>
      <c r="J2787" s="25">
        <v>138.04</v>
      </c>
      <c r="K2787" s="25">
        <v>909.19</v>
      </c>
    </row>
    <row r="2788" spans="1:11" ht="15" customHeight="1" x14ac:dyDescent="0.3">
      <c r="A2788" s="25">
        <v>2787</v>
      </c>
      <c r="B2788" s="25">
        <v>3111</v>
      </c>
      <c r="C2788" s="31">
        <v>42702.444085648203</v>
      </c>
      <c r="D2788" s="25">
        <v>100</v>
      </c>
      <c r="E2788" s="25">
        <v>109</v>
      </c>
      <c r="F2788" s="25">
        <v>23</v>
      </c>
      <c r="G2788" s="25">
        <v>232</v>
      </c>
      <c r="H2788" s="25">
        <v>499</v>
      </c>
      <c r="I2788" s="25">
        <v>816.41</v>
      </c>
      <c r="J2788" s="25">
        <v>186.76</v>
      </c>
      <c r="K2788" s="25">
        <v>1502.17</v>
      </c>
    </row>
    <row r="2789" spans="1:11" ht="15" customHeight="1" x14ac:dyDescent="0.3">
      <c r="A2789" s="25">
        <v>2788</v>
      </c>
      <c r="B2789" s="25">
        <v>3121</v>
      </c>
      <c r="C2789" s="31">
        <v>42407.427187499998</v>
      </c>
      <c r="D2789" s="25">
        <v>512</v>
      </c>
      <c r="E2789" s="25">
        <v>0</v>
      </c>
      <c r="F2789" s="25">
        <v>21</v>
      </c>
      <c r="G2789" s="25">
        <v>533</v>
      </c>
      <c r="H2789" s="25">
        <v>2554.88</v>
      </c>
      <c r="I2789" s="25">
        <v>0</v>
      </c>
      <c r="J2789" s="25">
        <v>170.52</v>
      </c>
      <c r="K2789" s="25">
        <v>2725.4</v>
      </c>
    </row>
    <row r="2790" spans="1:11" ht="15" customHeight="1" x14ac:dyDescent="0.3">
      <c r="A2790" s="25">
        <v>2789</v>
      </c>
      <c r="B2790" s="25">
        <v>3121</v>
      </c>
      <c r="C2790" s="31">
        <v>42436.233773148197</v>
      </c>
      <c r="D2790" s="25">
        <v>489</v>
      </c>
      <c r="E2790" s="25">
        <v>257</v>
      </c>
      <c r="F2790" s="25">
        <v>0</v>
      </c>
      <c r="G2790" s="25">
        <v>746</v>
      </c>
      <c r="H2790" s="25">
        <v>2440.11</v>
      </c>
      <c r="I2790" s="25">
        <v>1924.93</v>
      </c>
      <c r="J2790" s="25">
        <v>0</v>
      </c>
      <c r="K2790" s="25">
        <v>4365.04</v>
      </c>
    </row>
    <row r="2791" spans="1:11" ht="15" customHeight="1" x14ac:dyDescent="0.3">
      <c r="A2791" s="25">
        <v>2790</v>
      </c>
      <c r="B2791" s="25">
        <v>3121</v>
      </c>
      <c r="C2791" s="31">
        <v>42465.862870370402</v>
      </c>
      <c r="D2791" s="25">
        <v>472</v>
      </c>
      <c r="E2791" s="25">
        <v>0</v>
      </c>
      <c r="F2791" s="25">
        <v>16</v>
      </c>
      <c r="G2791" s="25">
        <v>488</v>
      </c>
      <c r="H2791" s="25">
        <v>2355.2800000000002</v>
      </c>
      <c r="I2791" s="25">
        <v>0</v>
      </c>
      <c r="J2791" s="25">
        <v>129.91999999999999</v>
      </c>
      <c r="K2791" s="25">
        <v>2485.1999999999998</v>
      </c>
    </row>
    <row r="2792" spans="1:11" ht="15" customHeight="1" x14ac:dyDescent="0.3">
      <c r="A2792" s="25">
        <v>2791</v>
      </c>
      <c r="B2792" s="25">
        <v>3121</v>
      </c>
      <c r="C2792" s="31">
        <v>42495.1160185185</v>
      </c>
      <c r="D2792" s="25">
        <v>497</v>
      </c>
      <c r="E2792" s="25">
        <v>0</v>
      </c>
      <c r="F2792" s="25">
        <v>39</v>
      </c>
      <c r="G2792" s="25">
        <v>536</v>
      </c>
      <c r="H2792" s="25">
        <v>2480.0300000000002</v>
      </c>
      <c r="I2792" s="25">
        <v>0</v>
      </c>
      <c r="J2792" s="25">
        <v>316.68</v>
      </c>
      <c r="K2792" s="25">
        <v>2796.71</v>
      </c>
    </row>
    <row r="2793" spans="1:11" ht="15" customHeight="1" x14ac:dyDescent="0.3">
      <c r="A2793" s="25">
        <v>2792</v>
      </c>
      <c r="B2793" s="25">
        <v>3121</v>
      </c>
      <c r="C2793" s="31">
        <v>42524.460405092599</v>
      </c>
      <c r="D2793" s="25">
        <v>510</v>
      </c>
      <c r="E2793" s="25">
        <v>18</v>
      </c>
      <c r="F2793" s="25">
        <v>0</v>
      </c>
      <c r="G2793" s="25">
        <v>528</v>
      </c>
      <c r="H2793" s="25">
        <v>2544.9</v>
      </c>
      <c r="I2793" s="25">
        <v>134.82</v>
      </c>
      <c r="J2793" s="25">
        <v>0</v>
      </c>
      <c r="K2793" s="25">
        <v>2679.72</v>
      </c>
    </row>
    <row r="2794" spans="1:11" ht="15" customHeight="1" x14ac:dyDescent="0.3">
      <c r="A2794" s="25">
        <v>2793</v>
      </c>
      <c r="B2794" s="25">
        <v>3121</v>
      </c>
      <c r="C2794" s="31">
        <v>42554.798784722203</v>
      </c>
      <c r="D2794" s="25">
        <v>531</v>
      </c>
      <c r="E2794" s="25">
        <v>0</v>
      </c>
      <c r="F2794" s="25">
        <v>3</v>
      </c>
      <c r="G2794" s="25">
        <v>534</v>
      </c>
      <c r="H2794" s="25">
        <v>2649.69</v>
      </c>
      <c r="I2794" s="25">
        <v>0</v>
      </c>
      <c r="J2794" s="25">
        <v>24.36</v>
      </c>
      <c r="K2794" s="25">
        <v>2674.05</v>
      </c>
    </row>
    <row r="2795" spans="1:11" ht="15" customHeight="1" x14ac:dyDescent="0.3">
      <c r="A2795" s="25">
        <v>2794</v>
      </c>
      <c r="B2795" s="25">
        <v>3121</v>
      </c>
      <c r="C2795" s="31">
        <v>42584.224803240701</v>
      </c>
      <c r="D2795" s="25">
        <v>467</v>
      </c>
      <c r="E2795" s="25">
        <v>4</v>
      </c>
      <c r="F2795" s="25">
        <v>4</v>
      </c>
      <c r="G2795" s="25">
        <v>475</v>
      </c>
      <c r="H2795" s="25">
        <v>2330.33</v>
      </c>
      <c r="I2795" s="25">
        <v>29.96</v>
      </c>
      <c r="J2795" s="25">
        <v>32.479999999999997</v>
      </c>
      <c r="K2795" s="25">
        <v>2392.77</v>
      </c>
    </row>
    <row r="2796" spans="1:11" ht="15" customHeight="1" x14ac:dyDescent="0.3">
      <c r="A2796" s="25">
        <v>2795</v>
      </c>
      <c r="B2796" s="25">
        <v>3121</v>
      </c>
      <c r="C2796" s="31">
        <v>42613.450960648202</v>
      </c>
      <c r="D2796" s="25">
        <v>695</v>
      </c>
      <c r="E2796" s="25">
        <v>36</v>
      </c>
      <c r="F2796" s="25">
        <v>17</v>
      </c>
      <c r="G2796" s="25">
        <v>748</v>
      </c>
      <c r="H2796" s="25">
        <v>3468.05</v>
      </c>
      <c r="I2796" s="25">
        <v>269.64</v>
      </c>
      <c r="J2796" s="25">
        <v>138.04</v>
      </c>
      <c r="K2796" s="25">
        <v>3875.73</v>
      </c>
    </row>
    <row r="2797" spans="1:11" ht="15" customHeight="1" x14ac:dyDescent="0.3">
      <c r="A2797" s="25">
        <v>2796</v>
      </c>
      <c r="B2797" s="25">
        <v>3121</v>
      </c>
      <c r="C2797" s="31">
        <v>42642.632384259297</v>
      </c>
      <c r="D2797" s="25">
        <v>497</v>
      </c>
      <c r="E2797" s="25">
        <v>0</v>
      </c>
      <c r="F2797" s="25">
        <v>20</v>
      </c>
      <c r="G2797" s="25">
        <v>517</v>
      </c>
      <c r="H2797" s="25">
        <v>2480.0300000000002</v>
      </c>
      <c r="I2797" s="25">
        <v>0</v>
      </c>
      <c r="J2797" s="25">
        <v>162.4</v>
      </c>
      <c r="K2797" s="25">
        <v>2642.43</v>
      </c>
    </row>
    <row r="2798" spans="1:11" ht="15" customHeight="1" x14ac:dyDescent="0.3">
      <c r="A2798" s="25">
        <v>2797</v>
      </c>
      <c r="B2798" s="25">
        <v>3121</v>
      </c>
      <c r="C2798" s="31">
        <v>42672.770115740699</v>
      </c>
      <c r="D2798" s="25">
        <v>511</v>
      </c>
      <c r="E2798" s="25">
        <v>11</v>
      </c>
      <c r="F2798" s="25">
        <v>18</v>
      </c>
      <c r="G2798" s="25">
        <v>540</v>
      </c>
      <c r="H2798" s="25">
        <v>2549.89</v>
      </c>
      <c r="I2798" s="25">
        <v>82.39</v>
      </c>
      <c r="J2798" s="25">
        <v>146.16</v>
      </c>
      <c r="K2798" s="25">
        <v>2778.44</v>
      </c>
    </row>
    <row r="2799" spans="1:11" ht="15" customHeight="1" x14ac:dyDescent="0.3">
      <c r="A2799" s="25">
        <v>2798</v>
      </c>
      <c r="B2799" s="25">
        <v>3121</v>
      </c>
      <c r="C2799" s="31">
        <v>42701.308865740699</v>
      </c>
      <c r="D2799" s="25">
        <v>0</v>
      </c>
      <c r="E2799" s="25">
        <v>20</v>
      </c>
      <c r="F2799" s="25">
        <v>0</v>
      </c>
      <c r="G2799" s="25">
        <v>20</v>
      </c>
      <c r="H2799" s="25">
        <v>0</v>
      </c>
      <c r="I2799" s="25">
        <v>149.80000000000001</v>
      </c>
      <c r="J2799" s="25">
        <v>0</v>
      </c>
      <c r="K2799" s="25">
        <v>149.80000000000001</v>
      </c>
    </row>
    <row r="2800" spans="1:11" ht="15" customHeight="1" x14ac:dyDescent="0.3">
      <c r="A2800" s="25">
        <v>2799</v>
      </c>
      <c r="B2800" s="25">
        <v>3121</v>
      </c>
      <c r="C2800" s="31">
        <v>42730.711585648198</v>
      </c>
      <c r="D2800" s="25">
        <v>486</v>
      </c>
      <c r="E2800" s="25">
        <v>25</v>
      </c>
      <c r="F2800" s="25">
        <v>8</v>
      </c>
      <c r="G2800" s="25">
        <v>519</v>
      </c>
      <c r="H2800" s="25">
        <v>2425.14</v>
      </c>
      <c r="I2800" s="25">
        <v>187.25</v>
      </c>
      <c r="J2800" s="25">
        <v>64.959999999999994</v>
      </c>
      <c r="K2800" s="25">
        <v>2677.35</v>
      </c>
    </row>
    <row r="2801" spans="1:11" ht="15" customHeight="1" x14ac:dyDescent="0.3">
      <c r="A2801" s="25">
        <v>2800</v>
      </c>
      <c r="B2801" s="25">
        <v>3131</v>
      </c>
      <c r="C2801" s="31">
        <v>42430.777673611097</v>
      </c>
      <c r="D2801" s="25">
        <v>317</v>
      </c>
      <c r="E2801" s="25">
        <v>116</v>
      </c>
      <c r="F2801" s="25">
        <v>28</v>
      </c>
      <c r="G2801" s="25">
        <v>461</v>
      </c>
      <c r="H2801" s="25">
        <v>1581.83</v>
      </c>
      <c r="I2801" s="25">
        <v>868.84</v>
      </c>
      <c r="J2801" s="25">
        <v>227.36</v>
      </c>
      <c r="K2801" s="25">
        <v>2678.03</v>
      </c>
    </row>
    <row r="2802" spans="1:11" ht="15" customHeight="1" x14ac:dyDescent="0.3">
      <c r="A2802" s="25">
        <v>2801</v>
      </c>
      <c r="B2802" s="25">
        <v>3131</v>
      </c>
      <c r="C2802" s="31">
        <v>42459.3292476852</v>
      </c>
      <c r="D2802" s="25">
        <v>292</v>
      </c>
      <c r="E2802" s="25">
        <v>39</v>
      </c>
      <c r="F2802" s="25">
        <v>46</v>
      </c>
      <c r="G2802" s="25">
        <v>377</v>
      </c>
      <c r="H2802" s="25">
        <v>1457.08</v>
      </c>
      <c r="I2802" s="25">
        <v>292.11</v>
      </c>
      <c r="J2802" s="25">
        <v>373.52</v>
      </c>
      <c r="K2802" s="25">
        <v>2122.71</v>
      </c>
    </row>
    <row r="2803" spans="1:11" ht="15" customHeight="1" x14ac:dyDescent="0.3">
      <c r="A2803" s="25">
        <v>2802</v>
      </c>
      <c r="B2803" s="25">
        <v>3131</v>
      </c>
      <c r="C2803" s="31">
        <v>42488.486678240697</v>
      </c>
      <c r="D2803" s="25">
        <v>307</v>
      </c>
      <c r="E2803" s="25">
        <v>31</v>
      </c>
      <c r="F2803" s="25">
        <v>20</v>
      </c>
      <c r="G2803" s="25">
        <v>358</v>
      </c>
      <c r="H2803" s="25">
        <v>1531.93</v>
      </c>
      <c r="I2803" s="25">
        <v>232.19</v>
      </c>
      <c r="J2803" s="25">
        <v>162.4</v>
      </c>
      <c r="K2803" s="25">
        <v>1926.52</v>
      </c>
    </row>
    <row r="2804" spans="1:11" ht="15" customHeight="1" x14ac:dyDescent="0.3">
      <c r="A2804" s="25">
        <v>2803</v>
      </c>
      <c r="B2804" s="25">
        <v>3131</v>
      </c>
      <c r="C2804" s="31">
        <v>42518.971354166701</v>
      </c>
      <c r="D2804" s="25">
        <v>298</v>
      </c>
      <c r="E2804" s="25">
        <v>28</v>
      </c>
      <c r="F2804" s="25">
        <v>13</v>
      </c>
      <c r="G2804" s="25">
        <v>339</v>
      </c>
      <c r="H2804" s="25">
        <v>1487.02</v>
      </c>
      <c r="I2804" s="25">
        <v>209.72</v>
      </c>
      <c r="J2804" s="25">
        <v>105.56</v>
      </c>
      <c r="K2804" s="25">
        <v>1802.3</v>
      </c>
    </row>
    <row r="2805" spans="1:11" ht="15" customHeight="1" x14ac:dyDescent="0.3">
      <c r="A2805" s="25">
        <v>2804</v>
      </c>
      <c r="B2805" s="25">
        <v>3131</v>
      </c>
      <c r="C2805" s="31">
        <v>42547.789178240702</v>
      </c>
      <c r="D2805" s="25">
        <v>326</v>
      </c>
      <c r="E2805" s="25">
        <v>18</v>
      </c>
      <c r="F2805" s="25">
        <v>22</v>
      </c>
      <c r="G2805" s="25">
        <v>366</v>
      </c>
      <c r="H2805" s="25">
        <v>1626.74</v>
      </c>
      <c r="I2805" s="25">
        <v>134.82</v>
      </c>
      <c r="J2805" s="25">
        <v>178.64</v>
      </c>
      <c r="K2805" s="25">
        <v>1940.2</v>
      </c>
    </row>
    <row r="2806" spans="1:11" ht="15" customHeight="1" x14ac:dyDescent="0.3">
      <c r="A2806" s="25">
        <v>2805</v>
      </c>
      <c r="B2806" s="25">
        <v>3131</v>
      </c>
      <c r="C2806" s="31">
        <v>42577.519976851901</v>
      </c>
      <c r="D2806" s="25">
        <v>0</v>
      </c>
      <c r="E2806" s="25">
        <v>20</v>
      </c>
      <c r="F2806" s="25">
        <v>28</v>
      </c>
      <c r="G2806" s="25">
        <v>48</v>
      </c>
      <c r="H2806" s="25">
        <v>0</v>
      </c>
      <c r="I2806" s="25">
        <v>149.80000000000001</v>
      </c>
      <c r="J2806" s="25">
        <v>227.36</v>
      </c>
      <c r="K2806" s="25">
        <v>377.16</v>
      </c>
    </row>
    <row r="2807" spans="1:11" ht="15" customHeight="1" x14ac:dyDescent="0.3">
      <c r="A2807" s="25">
        <v>2806</v>
      </c>
      <c r="B2807" s="25">
        <v>3131</v>
      </c>
      <c r="C2807" s="31">
        <v>42606.823564814797</v>
      </c>
      <c r="D2807" s="25">
        <v>296</v>
      </c>
      <c r="E2807" s="25">
        <v>29</v>
      </c>
      <c r="F2807" s="25">
        <v>18</v>
      </c>
      <c r="G2807" s="25">
        <v>343</v>
      </c>
      <c r="H2807" s="25">
        <v>1477.04</v>
      </c>
      <c r="I2807" s="25">
        <v>217.21</v>
      </c>
      <c r="J2807" s="25">
        <v>146.16</v>
      </c>
      <c r="K2807" s="25">
        <v>1840.41</v>
      </c>
    </row>
    <row r="2808" spans="1:11" ht="15" customHeight="1" x14ac:dyDescent="0.3">
      <c r="A2808" s="25">
        <v>2807</v>
      </c>
      <c r="B2808" s="25">
        <v>3131</v>
      </c>
      <c r="C2808" s="31">
        <v>42635.620486111096</v>
      </c>
      <c r="D2808" s="25">
        <v>281</v>
      </c>
      <c r="E2808" s="25">
        <v>26</v>
      </c>
      <c r="F2808" s="25">
        <v>0</v>
      </c>
      <c r="G2808" s="25">
        <v>307</v>
      </c>
      <c r="H2808" s="25">
        <v>1402.19</v>
      </c>
      <c r="I2808" s="25">
        <v>194.74</v>
      </c>
      <c r="J2808" s="25">
        <v>0</v>
      </c>
      <c r="K2808" s="25">
        <v>1596.93</v>
      </c>
    </row>
    <row r="2809" spans="1:11" ht="15" customHeight="1" x14ac:dyDescent="0.3">
      <c r="A2809" s="25">
        <v>2808</v>
      </c>
      <c r="B2809" s="25">
        <v>3131</v>
      </c>
      <c r="C2809" s="31">
        <v>42665.688240740703</v>
      </c>
      <c r="D2809" s="25">
        <v>269</v>
      </c>
      <c r="E2809" s="25">
        <v>27</v>
      </c>
      <c r="F2809" s="25">
        <v>17</v>
      </c>
      <c r="G2809" s="25">
        <v>313</v>
      </c>
      <c r="H2809" s="25">
        <v>1342.31</v>
      </c>
      <c r="I2809" s="25">
        <v>202.23</v>
      </c>
      <c r="J2809" s="25">
        <v>138.04</v>
      </c>
      <c r="K2809" s="25">
        <v>1682.58</v>
      </c>
    </row>
    <row r="2810" spans="1:11" ht="15" customHeight="1" x14ac:dyDescent="0.3">
      <c r="A2810" s="25">
        <v>2809</v>
      </c>
      <c r="B2810" s="25">
        <v>3131</v>
      </c>
      <c r="C2810" s="31">
        <v>42695.8983449074</v>
      </c>
      <c r="D2810" s="25">
        <v>463</v>
      </c>
      <c r="E2810" s="25">
        <v>9</v>
      </c>
      <c r="F2810" s="25">
        <v>23</v>
      </c>
      <c r="G2810" s="25">
        <v>495</v>
      </c>
      <c r="H2810" s="25">
        <v>2310.37</v>
      </c>
      <c r="I2810" s="25">
        <v>67.41</v>
      </c>
      <c r="J2810" s="25">
        <v>186.76</v>
      </c>
      <c r="K2810" s="25">
        <v>2564.54</v>
      </c>
    </row>
    <row r="2811" spans="1:11" ht="15" customHeight="1" x14ac:dyDescent="0.3">
      <c r="A2811" s="25">
        <v>2810</v>
      </c>
      <c r="B2811" s="25">
        <v>3131</v>
      </c>
      <c r="C2811" s="31">
        <v>42725.2033912037</v>
      </c>
      <c r="D2811" s="25">
        <v>309</v>
      </c>
      <c r="E2811" s="25">
        <v>23</v>
      </c>
      <c r="F2811" s="25">
        <v>15</v>
      </c>
      <c r="G2811" s="25">
        <v>347</v>
      </c>
      <c r="H2811" s="25">
        <v>1541.91</v>
      </c>
      <c r="I2811" s="25">
        <v>172.27</v>
      </c>
      <c r="J2811" s="25">
        <v>121.8</v>
      </c>
      <c r="K2811" s="25">
        <v>1835.98</v>
      </c>
    </row>
    <row r="2812" spans="1:11" ht="15" customHeight="1" x14ac:dyDescent="0.3">
      <c r="A2812" s="25">
        <v>2811</v>
      </c>
      <c r="B2812" s="25">
        <v>3141</v>
      </c>
      <c r="C2812" s="31">
        <v>41616.8596412037</v>
      </c>
      <c r="D2812" s="25">
        <v>501</v>
      </c>
      <c r="E2812" s="25">
        <v>0</v>
      </c>
      <c r="F2812" s="25">
        <v>25</v>
      </c>
      <c r="G2812" s="25">
        <v>526</v>
      </c>
      <c r="H2812" s="25">
        <v>2499.9899999999998</v>
      </c>
      <c r="I2812" s="25">
        <v>0</v>
      </c>
      <c r="J2812" s="25">
        <v>203</v>
      </c>
      <c r="K2812" s="25">
        <v>2702.99</v>
      </c>
    </row>
    <row r="2813" spans="1:11" ht="15" customHeight="1" x14ac:dyDescent="0.3">
      <c r="A2813" s="25">
        <v>2812</v>
      </c>
      <c r="B2813" s="25">
        <v>3141</v>
      </c>
      <c r="C2813" s="31">
        <v>41645.605081018497</v>
      </c>
      <c r="D2813" s="25">
        <v>482</v>
      </c>
      <c r="E2813" s="25">
        <v>7</v>
      </c>
      <c r="F2813" s="25">
        <v>0</v>
      </c>
      <c r="G2813" s="25">
        <v>489</v>
      </c>
      <c r="H2813" s="25">
        <v>2405.1799999999998</v>
      </c>
      <c r="I2813" s="25">
        <v>52.43</v>
      </c>
      <c r="J2813" s="25">
        <v>0</v>
      </c>
      <c r="K2813" s="25">
        <v>2457.61</v>
      </c>
    </row>
    <row r="2814" spans="1:11" ht="15" customHeight="1" x14ac:dyDescent="0.3">
      <c r="A2814" s="25">
        <v>2813</v>
      </c>
      <c r="B2814" s="25">
        <v>3141</v>
      </c>
      <c r="C2814" s="31">
        <v>41674.682997685202</v>
      </c>
      <c r="D2814" s="25">
        <v>501</v>
      </c>
      <c r="E2814" s="25">
        <v>13</v>
      </c>
      <c r="F2814" s="25">
        <v>22</v>
      </c>
      <c r="G2814" s="25">
        <v>536</v>
      </c>
      <c r="H2814" s="25">
        <v>2499.9899999999998</v>
      </c>
      <c r="I2814" s="25">
        <v>97.37</v>
      </c>
      <c r="J2814" s="25">
        <v>178.64</v>
      </c>
      <c r="K2814" s="25">
        <v>2776</v>
      </c>
    </row>
    <row r="2815" spans="1:11" ht="15" customHeight="1" x14ac:dyDescent="0.3">
      <c r="A2815" s="25">
        <v>2814</v>
      </c>
      <c r="B2815" s="25">
        <v>3141</v>
      </c>
      <c r="C2815" s="31">
        <v>41703.570034722201</v>
      </c>
      <c r="D2815" s="25">
        <v>497</v>
      </c>
      <c r="E2815" s="25">
        <v>0</v>
      </c>
      <c r="F2815" s="25">
        <v>16</v>
      </c>
      <c r="G2815" s="25">
        <v>513</v>
      </c>
      <c r="H2815" s="25">
        <v>2480.0300000000002</v>
      </c>
      <c r="I2815" s="25">
        <v>0</v>
      </c>
      <c r="J2815" s="25">
        <v>129.91999999999999</v>
      </c>
      <c r="K2815" s="25">
        <v>2609.9499999999998</v>
      </c>
    </row>
    <row r="2816" spans="1:11" ht="15" customHeight="1" x14ac:dyDescent="0.3">
      <c r="A2816" s="25">
        <v>2815</v>
      </c>
      <c r="B2816" s="25">
        <v>3141</v>
      </c>
      <c r="C2816" s="31">
        <v>41733.472719907397</v>
      </c>
      <c r="D2816" s="25">
        <v>501</v>
      </c>
      <c r="E2816" s="25">
        <v>14</v>
      </c>
      <c r="F2816" s="25">
        <v>0</v>
      </c>
      <c r="G2816" s="25">
        <v>515</v>
      </c>
      <c r="H2816" s="25">
        <v>2499.9899999999998</v>
      </c>
      <c r="I2816" s="25">
        <v>104.86</v>
      </c>
      <c r="J2816" s="25">
        <v>0</v>
      </c>
      <c r="K2816" s="25">
        <v>2604.85</v>
      </c>
    </row>
    <row r="2817" spans="1:11" ht="15" customHeight="1" x14ac:dyDescent="0.3">
      <c r="A2817" s="25">
        <v>2816</v>
      </c>
      <c r="B2817" s="25">
        <v>3141</v>
      </c>
      <c r="C2817" s="31">
        <v>41763.166527777801</v>
      </c>
      <c r="D2817" s="25">
        <v>505</v>
      </c>
      <c r="E2817" s="25">
        <v>7</v>
      </c>
      <c r="F2817" s="25">
        <v>0</v>
      </c>
      <c r="G2817" s="25">
        <v>512</v>
      </c>
      <c r="H2817" s="25">
        <v>2519.9499999999998</v>
      </c>
      <c r="I2817" s="25">
        <v>52.43</v>
      </c>
      <c r="J2817" s="25">
        <v>0</v>
      </c>
      <c r="K2817" s="25">
        <v>2572.38</v>
      </c>
    </row>
    <row r="2818" spans="1:11" ht="15" customHeight="1" x14ac:dyDescent="0.3">
      <c r="A2818" s="25">
        <v>2817</v>
      </c>
      <c r="B2818" s="25">
        <v>3141</v>
      </c>
      <c r="C2818" s="31">
        <v>41792.747199074103</v>
      </c>
      <c r="D2818" s="25">
        <v>545</v>
      </c>
      <c r="E2818" s="25">
        <v>5</v>
      </c>
      <c r="F2818" s="25">
        <v>8</v>
      </c>
      <c r="G2818" s="25">
        <v>558</v>
      </c>
      <c r="H2818" s="25">
        <v>2719.55</v>
      </c>
      <c r="I2818" s="25">
        <v>37.450000000000003</v>
      </c>
      <c r="J2818" s="25">
        <v>64.959999999999994</v>
      </c>
      <c r="K2818" s="25">
        <v>2821.96</v>
      </c>
    </row>
    <row r="2819" spans="1:11" ht="15" customHeight="1" x14ac:dyDescent="0.3">
      <c r="A2819" s="25">
        <v>2818</v>
      </c>
      <c r="B2819" s="25">
        <v>3141</v>
      </c>
      <c r="C2819" s="31">
        <v>41821.199421296304</v>
      </c>
      <c r="D2819" s="25">
        <v>482</v>
      </c>
      <c r="E2819" s="25">
        <v>0</v>
      </c>
      <c r="F2819" s="25">
        <v>0</v>
      </c>
      <c r="G2819" s="25">
        <v>482</v>
      </c>
      <c r="H2819" s="25">
        <v>2405.1799999999998</v>
      </c>
      <c r="I2819" s="25">
        <v>0</v>
      </c>
      <c r="J2819" s="25">
        <v>0</v>
      </c>
      <c r="K2819" s="25">
        <v>2405.1799999999998</v>
      </c>
    </row>
    <row r="2820" spans="1:11" ht="15" customHeight="1" x14ac:dyDescent="0.3">
      <c r="A2820" s="25">
        <v>2819</v>
      </c>
      <c r="B2820" s="25">
        <v>3141</v>
      </c>
      <c r="C2820" s="31">
        <v>41850.785763888904</v>
      </c>
      <c r="D2820" s="25">
        <v>515</v>
      </c>
      <c r="E2820" s="25">
        <v>52</v>
      </c>
      <c r="F2820" s="25">
        <v>0</v>
      </c>
      <c r="G2820" s="25">
        <v>567</v>
      </c>
      <c r="H2820" s="25">
        <v>2569.85</v>
      </c>
      <c r="I2820" s="25">
        <v>389.48</v>
      </c>
      <c r="J2820" s="25">
        <v>0</v>
      </c>
      <c r="K2820" s="25">
        <v>2959.33</v>
      </c>
    </row>
    <row r="2821" spans="1:11" ht="15" customHeight="1" x14ac:dyDescent="0.3">
      <c r="A2821" s="25">
        <v>2820</v>
      </c>
      <c r="B2821" s="25">
        <v>3141</v>
      </c>
      <c r="C2821" s="31">
        <v>41879.564097222203</v>
      </c>
      <c r="D2821" s="25">
        <v>489</v>
      </c>
      <c r="E2821" s="25">
        <v>0</v>
      </c>
      <c r="F2821" s="25">
        <v>0</v>
      </c>
      <c r="G2821" s="25">
        <v>489</v>
      </c>
      <c r="H2821" s="25">
        <v>2440.11</v>
      </c>
      <c r="I2821" s="25">
        <v>0</v>
      </c>
      <c r="J2821" s="25">
        <v>0</v>
      </c>
      <c r="K2821" s="25">
        <v>2440.11</v>
      </c>
    </row>
    <row r="2822" spans="1:11" ht="15" customHeight="1" x14ac:dyDescent="0.3">
      <c r="A2822" s="25">
        <v>2821</v>
      </c>
      <c r="B2822" s="25">
        <v>3141</v>
      </c>
      <c r="C2822" s="31">
        <v>41909.691863425898</v>
      </c>
      <c r="D2822" s="25">
        <v>438</v>
      </c>
      <c r="E2822" s="25">
        <v>0</v>
      </c>
      <c r="F2822" s="25">
        <v>6</v>
      </c>
      <c r="G2822" s="25">
        <v>444</v>
      </c>
      <c r="H2822" s="25">
        <v>2185.62</v>
      </c>
      <c r="I2822" s="25">
        <v>0</v>
      </c>
      <c r="J2822" s="25">
        <v>48.72</v>
      </c>
      <c r="K2822" s="25">
        <v>2234.34</v>
      </c>
    </row>
    <row r="2823" spans="1:11" ht="15" customHeight="1" x14ac:dyDescent="0.3">
      <c r="A2823" s="25">
        <v>2822</v>
      </c>
      <c r="B2823" s="25">
        <v>3141</v>
      </c>
      <c r="C2823" s="31">
        <v>41938.356307870403</v>
      </c>
      <c r="D2823" s="25">
        <v>498</v>
      </c>
      <c r="E2823" s="25">
        <v>20</v>
      </c>
      <c r="F2823" s="25">
        <v>13</v>
      </c>
      <c r="G2823" s="25">
        <v>531</v>
      </c>
      <c r="H2823" s="25">
        <v>2485.02</v>
      </c>
      <c r="I2823" s="25">
        <v>149.80000000000001</v>
      </c>
      <c r="J2823" s="25">
        <v>105.56</v>
      </c>
      <c r="K2823" s="25">
        <v>2740.38</v>
      </c>
    </row>
    <row r="2824" spans="1:11" ht="15" customHeight="1" x14ac:dyDescent="0.3">
      <c r="A2824" s="25">
        <v>2823</v>
      </c>
      <c r="B2824" s="25">
        <v>3141</v>
      </c>
      <c r="C2824" s="31">
        <v>41967.064409722203</v>
      </c>
      <c r="D2824" s="25">
        <v>666</v>
      </c>
      <c r="E2824" s="25">
        <v>0</v>
      </c>
      <c r="F2824" s="25">
        <v>84</v>
      </c>
      <c r="G2824" s="25">
        <v>750</v>
      </c>
      <c r="H2824" s="25">
        <v>3323.34</v>
      </c>
      <c r="I2824" s="25">
        <v>0</v>
      </c>
      <c r="J2824" s="25">
        <v>682.08</v>
      </c>
      <c r="K2824" s="25">
        <v>4005.42</v>
      </c>
    </row>
    <row r="2825" spans="1:11" ht="15" customHeight="1" x14ac:dyDescent="0.3">
      <c r="A2825" s="25">
        <v>2824</v>
      </c>
      <c r="B2825" s="25">
        <v>3141</v>
      </c>
      <c r="C2825" s="31">
        <v>41997.050416666701</v>
      </c>
      <c r="D2825" s="25">
        <v>505</v>
      </c>
      <c r="E2825" s="25">
        <v>3</v>
      </c>
      <c r="F2825" s="25">
        <v>28</v>
      </c>
      <c r="G2825" s="25">
        <v>536</v>
      </c>
      <c r="H2825" s="25">
        <v>2519.9499999999998</v>
      </c>
      <c r="I2825" s="25">
        <v>22.47</v>
      </c>
      <c r="J2825" s="25">
        <v>227.36</v>
      </c>
      <c r="K2825" s="25">
        <v>2769.78</v>
      </c>
    </row>
    <row r="2826" spans="1:11" ht="15" customHeight="1" x14ac:dyDescent="0.3">
      <c r="A2826" s="25">
        <v>2825</v>
      </c>
      <c r="B2826" s="25">
        <v>3141</v>
      </c>
      <c r="C2826" s="31">
        <v>42027.465381944399</v>
      </c>
      <c r="D2826" s="25">
        <v>477</v>
      </c>
      <c r="E2826" s="25">
        <v>3</v>
      </c>
      <c r="F2826" s="25">
        <v>26</v>
      </c>
      <c r="G2826" s="25">
        <v>506</v>
      </c>
      <c r="H2826" s="25">
        <v>2380.23</v>
      </c>
      <c r="I2826" s="25">
        <v>22.47</v>
      </c>
      <c r="J2826" s="25">
        <v>211.12</v>
      </c>
      <c r="K2826" s="25">
        <v>2613.8200000000002</v>
      </c>
    </row>
    <row r="2827" spans="1:11" ht="15" customHeight="1" x14ac:dyDescent="0.3">
      <c r="A2827" s="25">
        <v>2826</v>
      </c>
      <c r="B2827" s="25">
        <v>3141</v>
      </c>
      <c r="C2827" s="31">
        <v>42056.202893518501</v>
      </c>
      <c r="D2827" s="25">
        <v>498</v>
      </c>
      <c r="E2827" s="25">
        <v>23</v>
      </c>
      <c r="F2827" s="25">
        <v>7</v>
      </c>
      <c r="G2827" s="25">
        <v>528</v>
      </c>
      <c r="H2827" s="25">
        <v>2485.02</v>
      </c>
      <c r="I2827" s="25">
        <v>172.27</v>
      </c>
      <c r="J2827" s="25">
        <v>56.84</v>
      </c>
      <c r="K2827" s="25">
        <v>2714.13</v>
      </c>
    </row>
    <row r="2828" spans="1:11" ht="15" customHeight="1" x14ac:dyDescent="0.3">
      <c r="A2828" s="25">
        <v>2827</v>
      </c>
      <c r="B2828" s="25">
        <v>3141</v>
      </c>
      <c r="C2828" s="31">
        <v>42085.557997685202</v>
      </c>
      <c r="D2828" s="25">
        <v>510</v>
      </c>
      <c r="E2828" s="25">
        <v>17</v>
      </c>
      <c r="F2828" s="25">
        <v>0</v>
      </c>
      <c r="G2828" s="25">
        <v>527</v>
      </c>
      <c r="H2828" s="25">
        <v>2544.9</v>
      </c>
      <c r="I2828" s="25">
        <v>127.33</v>
      </c>
      <c r="J2828" s="25">
        <v>0</v>
      </c>
      <c r="K2828" s="25">
        <v>2672.23</v>
      </c>
    </row>
    <row r="2829" spans="1:11" ht="15" customHeight="1" x14ac:dyDescent="0.3">
      <c r="A2829" s="25">
        <v>2828</v>
      </c>
      <c r="B2829" s="25">
        <v>3141</v>
      </c>
      <c r="C2829" s="31">
        <v>42115.683877314797</v>
      </c>
      <c r="D2829" s="25">
        <v>518</v>
      </c>
      <c r="E2829" s="25">
        <v>0</v>
      </c>
      <c r="F2829" s="25">
        <v>41</v>
      </c>
      <c r="G2829" s="25">
        <v>559</v>
      </c>
      <c r="H2829" s="25">
        <v>2584.8200000000002</v>
      </c>
      <c r="I2829" s="25">
        <v>0</v>
      </c>
      <c r="J2829" s="25">
        <v>332.92</v>
      </c>
      <c r="K2829" s="25">
        <v>2917.74</v>
      </c>
    </row>
    <row r="2830" spans="1:11" ht="15" customHeight="1" x14ac:dyDescent="0.3">
      <c r="A2830" s="25">
        <v>2829</v>
      </c>
      <c r="B2830" s="25">
        <v>3141</v>
      </c>
      <c r="C2830" s="31">
        <v>42145.962453703702</v>
      </c>
      <c r="D2830" s="25">
        <v>521</v>
      </c>
      <c r="E2830" s="25">
        <v>0</v>
      </c>
      <c r="F2830" s="25">
        <v>28</v>
      </c>
      <c r="G2830" s="25">
        <v>549</v>
      </c>
      <c r="H2830" s="25">
        <v>2599.79</v>
      </c>
      <c r="I2830" s="25">
        <v>0</v>
      </c>
      <c r="J2830" s="25">
        <v>227.36</v>
      </c>
      <c r="K2830" s="25">
        <v>2827.15</v>
      </c>
    </row>
    <row r="2831" spans="1:11" ht="15" customHeight="1" x14ac:dyDescent="0.3">
      <c r="A2831" s="25">
        <v>2830</v>
      </c>
      <c r="B2831" s="25">
        <v>3141</v>
      </c>
      <c r="C2831" s="31">
        <v>42175.395787037</v>
      </c>
      <c r="D2831" s="25">
        <v>698</v>
      </c>
      <c r="E2831" s="25">
        <v>11</v>
      </c>
      <c r="F2831" s="25">
        <v>30</v>
      </c>
      <c r="G2831" s="25">
        <v>739</v>
      </c>
      <c r="H2831" s="25">
        <v>3483.02</v>
      </c>
      <c r="I2831" s="25">
        <v>82.39</v>
      </c>
      <c r="J2831" s="25">
        <v>243.6</v>
      </c>
      <c r="K2831" s="25">
        <v>3809.01</v>
      </c>
    </row>
    <row r="2832" spans="1:11" ht="15" customHeight="1" x14ac:dyDescent="0.3">
      <c r="A2832" s="25">
        <v>2831</v>
      </c>
      <c r="B2832" s="25">
        <v>3141</v>
      </c>
      <c r="C2832" s="31">
        <v>42204.266620370399</v>
      </c>
      <c r="D2832" s="25">
        <v>499</v>
      </c>
      <c r="E2832" s="25">
        <v>0</v>
      </c>
      <c r="F2832" s="25">
        <v>4</v>
      </c>
      <c r="G2832" s="25">
        <v>503</v>
      </c>
      <c r="H2832" s="25">
        <v>2490.0100000000002</v>
      </c>
      <c r="I2832" s="25">
        <v>0</v>
      </c>
      <c r="J2832" s="25">
        <v>32.479999999999997</v>
      </c>
      <c r="K2832" s="25">
        <v>2522.4899999999998</v>
      </c>
    </row>
    <row r="2833" spans="1:11" ht="15" customHeight="1" x14ac:dyDescent="0.3">
      <c r="A2833" s="25">
        <v>2832</v>
      </c>
      <c r="B2833" s="25">
        <v>3141</v>
      </c>
      <c r="C2833" s="31">
        <v>42233.859212962998</v>
      </c>
      <c r="D2833" s="25">
        <v>498</v>
      </c>
      <c r="E2833" s="25">
        <v>0</v>
      </c>
      <c r="F2833" s="25">
        <v>14</v>
      </c>
      <c r="G2833" s="25">
        <v>512</v>
      </c>
      <c r="H2833" s="25">
        <v>2485.02</v>
      </c>
      <c r="I2833" s="25">
        <v>0</v>
      </c>
      <c r="J2833" s="25">
        <v>113.68</v>
      </c>
      <c r="K2833" s="25">
        <v>2598.6999999999998</v>
      </c>
    </row>
    <row r="2834" spans="1:11" ht="15" customHeight="1" x14ac:dyDescent="0.3">
      <c r="A2834" s="25">
        <v>2833</v>
      </c>
      <c r="B2834" s="25">
        <v>3141</v>
      </c>
      <c r="C2834" s="31">
        <v>42263.654525462996</v>
      </c>
      <c r="D2834" s="25">
        <v>451</v>
      </c>
      <c r="E2834" s="25">
        <v>2</v>
      </c>
      <c r="F2834" s="25">
        <v>15</v>
      </c>
      <c r="G2834" s="25">
        <v>468</v>
      </c>
      <c r="H2834" s="25">
        <v>2250.4899999999998</v>
      </c>
      <c r="I2834" s="25">
        <v>14.98</v>
      </c>
      <c r="J2834" s="25">
        <v>121.8</v>
      </c>
      <c r="K2834" s="25">
        <v>2387.27</v>
      </c>
    </row>
    <row r="2835" spans="1:11" ht="15" customHeight="1" x14ac:dyDescent="0.3">
      <c r="A2835" s="25">
        <v>2834</v>
      </c>
      <c r="B2835" s="25">
        <v>3141</v>
      </c>
      <c r="C2835" s="31">
        <v>42293.348726851902</v>
      </c>
      <c r="D2835" s="25">
        <v>511</v>
      </c>
      <c r="E2835" s="25">
        <v>60</v>
      </c>
      <c r="F2835" s="25">
        <v>29</v>
      </c>
      <c r="G2835" s="25">
        <v>600</v>
      </c>
      <c r="H2835" s="25">
        <v>2549.89</v>
      </c>
      <c r="I2835" s="25">
        <v>449.4</v>
      </c>
      <c r="J2835" s="25">
        <v>235.48</v>
      </c>
      <c r="K2835" s="25">
        <v>3234.77</v>
      </c>
    </row>
    <row r="2836" spans="1:11" ht="15" customHeight="1" x14ac:dyDescent="0.3">
      <c r="A2836" s="25">
        <v>2835</v>
      </c>
      <c r="B2836" s="25">
        <v>3141</v>
      </c>
      <c r="C2836" s="31">
        <v>42323.811053240701</v>
      </c>
      <c r="D2836" s="25">
        <v>507</v>
      </c>
      <c r="E2836" s="25">
        <v>10</v>
      </c>
      <c r="F2836" s="25">
        <v>0</v>
      </c>
      <c r="G2836" s="25">
        <v>517</v>
      </c>
      <c r="H2836" s="25">
        <v>2529.9299999999998</v>
      </c>
      <c r="I2836" s="25">
        <v>74.900000000000006</v>
      </c>
      <c r="J2836" s="25">
        <v>0</v>
      </c>
      <c r="K2836" s="25">
        <v>2604.83</v>
      </c>
    </row>
    <row r="2837" spans="1:11" ht="15" customHeight="1" x14ac:dyDescent="0.3">
      <c r="A2837" s="25">
        <v>2836</v>
      </c>
      <c r="B2837" s="25">
        <v>3141</v>
      </c>
      <c r="C2837" s="31">
        <v>42352.228425925903</v>
      </c>
      <c r="D2837" s="25">
        <v>492</v>
      </c>
      <c r="E2837" s="25">
        <v>6</v>
      </c>
      <c r="F2837" s="25">
        <v>18</v>
      </c>
      <c r="G2837" s="25">
        <v>516</v>
      </c>
      <c r="H2837" s="25">
        <v>2455.08</v>
      </c>
      <c r="I2837" s="25">
        <v>44.94</v>
      </c>
      <c r="J2837" s="25">
        <v>146.16</v>
      </c>
      <c r="K2837" s="25">
        <v>2646.18</v>
      </c>
    </row>
    <row r="2838" spans="1:11" ht="15" customHeight="1" x14ac:dyDescent="0.3">
      <c r="A2838" s="25">
        <v>2837</v>
      </c>
      <c r="B2838" s="25">
        <v>3141</v>
      </c>
      <c r="C2838" s="31">
        <v>42382.751273148198</v>
      </c>
      <c r="D2838" s="25">
        <v>496</v>
      </c>
      <c r="E2838" s="25">
        <v>20</v>
      </c>
      <c r="F2838" s="25">
        <v>177</v>
      </c>
      <c r="G2838" s="25">
        <v>693</v>
      </c>
      <c r="H2838" s="25">
        <v>2475.04</v>
      </c>
      <c r="I2838" s="25">
        <v>149.80000000000001</v>
      </c>
      <c r="J2838" s="25">
        <v>1437.24</v>
      </c>
      <c r="K2838" s="25">
        <v>4062.08</v>
      </c>
    </row>
    <row r="2839" spans="1:11" ht="15" customHeight="1" x14ac:dyDescent="0.3">
      <c r="A2839" s="25">
        <v>2838</v>
      </c>
      <c r="B2839" s="25">
        <v>3141</v>
      </c>
      <c r="C2839" s="31">
        <v>42412.940127314803</v>
      </c>
      <c r="D2839" s="25">
        <v>496</v>
      </c>
      <c r="E2839" s="25">
        <v>29</v>
      </c>
      <c r="F2839" s="25">
        <v>2</v>
      </c>
      <c r="G2839" s="25">
        <v>527</v>
      </c>
      <c r="H2839" s="25">
        <v>2475.04</v>
      </c>
      <c r="I2839" s="25">
        <v>217.21</v>
      </c>
      <c r="J2839" s="25">
        <v>16.239999999999998</v>
      </c>
      <c r="K2839" s="25">
        <v>2708.49</v>
      </c>
    </row>
    <row r="2840" spans="1:11" ht="15" customHeight="1" x14ac:dyDescent="0.3">
      <c r="A2840" s="25">
        <v>2839</v>
      </c>
      <c r="B2840" s="25">
        <v>3141</v>
      </c>
      <c r="C2840" s="31">
        <v>42442.398125</v>
      </c>
      <c r="D2840" s="25">
        <v>492</v>
      </c>
      <c r="E2840" s="25">
        <v>47</v>
      </c>
      <c r="F2840" s="25">
        <v>20</v>
      </c>
      <c r="G2840" s="25">
        <v>559</v>
      </c>
      <c r="H2840" s="25">
        <v>2455.08</v>
      </c>
      <c r="I2840" s="25">
        <v>352.03</v>
      </c>
      <c r="J2840" s="25">
        <v>162.4</v>
      </c>
      <c r="K2840" s="25">
        <v>2969.51</v>
      </c>
    </row>
    <row r="2841" spans="1:11" ht="15" customHeight="1" x14ac:dyDescent="0.3">
      <c r="A2841" s="25">
        <v>2840</v>
      </c>
      <c r="B2841" s="25">
        <v>3141</v>
      </c>
      <c r="C2841" s="31">
        <v>42471.885763888902</v>
      </c>
      <c r="D2841" s="25">
        <v>491</v>
      </c>
      <c r="E2841" s="25">
        <v>30</v>
      </c>
      <c r="F2841" s="25">
        <v>0</v>
      </c>
      <c r="G2841" s="25">
        <v>521</v>
      </c>
      <c r="H2841" s="25">
        <v>2450.09</v>
      </c>
      <c r="I2841" s="25">
        <v>224.7</v>
      </c>
      <c r="J2841" s="25">
        <v>0</v>
      </c>
      <c r="K2841" s="25">
        <v>2674.79</v>
      </c>
    </row>
    <row r="2842" spans="1:11" ht="15" customHeight="1" x14ac:dyDescent="0.3">
      <c r="A2842" s="25">
        <v>2841</v>
      </c>
      <c r="B2842" s="25">
        <v>3141</v>
      </c>
      <c r="C2842" s="31">
        <v>42500.1973842593</v>
      </c>
      <c r="D2842" s="25">
        <v>619</v>
      </c>
      <c r="E2842" s="25">
        <v>7</v>
      </c>
      <c r="F2842" s="25">
        <v>0</v>
      </c>
      <c r="G2842" s="25">
        <v>626</v>
      </c>
      <c r="H2842" s="25">
        <v>3088.81</v>
      </c>
      <c r="I2842" s="25">
        <v>52.43</v>
      </c>
      <c r="J2842" s="25">
        <v>0</v>
      </c>
      <c r="K2842" s="25">
        <v>3141.24</v>
      </c>
    </row>
    <row r="2843" spans="1:11" ht="15" customHeight="1" x14ac:dyDescent="0.3">
      <c r="A2843" s="25">
        <v>2842</v>
      </c>
      <c r="B2843" s="25">
        <v>3141</v>
      </c>
      <c r="C2843" s="31">
        <v>42529.839699074102</v>
      </c>
      <c r="D2843" s="25">
        <v>501</v>
      </c>
      <c r="E2843" s="25">
        <v>0</v>
      </c>
      <c r="F2843" s="25">
        <v>7</v>
      </c>
      <c r="G2843" s="25">
        <v>508</v>
      </c>
      <c r="H2843" s="25">
        <v>2499.9899999999998</v>
      </c>
      <c r="I2843" s="25">
        <v>0</v>
      </c>
      <c r="J2843" s="25">
        <v>56.84</v>
      </c>
      <c r="K2843" s="25">
        <v>2556.83</v>
      </c>
    </row>
    <row r="2844" spans="1:11" ht="15" customHeight="1" x14ac:dyDescent="0.3">
      <c r="A2844" s="25">
        <v>2843</v>
      </c>
      <c r="B2844" s="25">
        <v>3141</v>
      </c>
      <c r="C2844" s="31">
        <v>42559.478275463</v>
      </c>
      <c r="D2844" s="25">
        <v>488</v>
      </c>
      <c r="E2844" s="25">
        <v>18</v>
      </c>
      <c r="F2844" s="25">
        <v>8</v>
      </c>
      <c r="G2844" s="25">
        <v>514</v>
      </c>
      <c r="H2844" s="25">
        <v>2435.12</v>
      </c>
      <c r="I2844" s="25">
        <v>134.82</v>
      </c>
      <c r="J2844" s="25">
        <v>64.959999999999994</v>
      </c>
      <c r="K2844" s="25">
        <v>2634.9</v>
      </c>
    </row>
    <row r="2845" spans="1:11" ht="15" customHeight="1" x14ac:dyDescent="0.3">
      <c r="A2845" s="25">
        <v>2844</v>
      </c>
      <c r="B2845" s="25">
        <v>3141</v>
      </c>
      <c r="C2845" s="31">
        <v>42590.001967592601</v>
      </c>
      <c r="D2845" s="25">
        <v>504</v>
      </c>
      <c r="E2845" s="25">
        <v>29</v>
      </c>
      <c r="F2845" s="25">
        <v>14</v>
      </c>
      <c r="G2845" s="25">
        <v>547</v>
      </c>
      <c r="H2845" s="25">
        <v>2514.96</v>
      </c>
      <c r="I2845" s="25">
        <v>217.21</v>
      </c>
      <c r="J2845" s="25">
        <v>113.68</v>
      </c>
      <c r="K2845" s="25">
        <v>2845.85</v>
      </c>
    </row>
    <row r="2846" spans="1:11" ht="15" customHeight="1" x14ac:dyDescent="0.3">
      <c r="A2846" s="25">
        <v>2845</v>
      </c>
      <c r="B2846" s="25">
        <v>3141</v>
      </c>
      <c r="C2846" s="31">
        <v>42619.314664351899</v>
      </c>
      <c r="D2846" s="25">
        <v>528</v>
      </c>
      <c r="E2846" s="25">
        <v>92</v>
      </c>
      <c r="F2846" s="25">
        <v>31</v>
      </c>
      <c r="G2846" s="25">
        <v>651</v>
      </c>
      <c r="H2846" s="25">
        <v>2634.72</v>
      </c>
      <c r="I2846" s="25">
        <v>689.08</v>
      </c>
      <c r="J2846" s="25">
        <v>251.72</v>
      </c>
      <c r="K2846" s="25">
        <v>3575.52</v>
      </c>
    </row>
    <row r="2847" spans="1:11" ht="15" customHeight="1" x14ac:dyDescent="0.3">
      <c r="A2847" s="25">
        <v>2846</v>
      </c>
      <c r="B2847" s="25">
        <v>3141</v>
      </c>
      <c r="C2847" s="31">
        <v>42648.544398148202</v>
      </c>
      <c r="D2847" s="25">
        <v>506</v>
      </c>
      <c r="E2847" s="25">
        <v>33</v>
      </c>
      <c r="F2847" s="25">
        <v>0</v>
      </c>
      <c r="G2847" s="25">
        <v>539</v>
      </c>
      <c r="H2847" s="25">
        <v>2524.94</v>
      </c>
      <c r="I2847" s="25">
        <v>247.17</v>
      </c>
      <c r="J2847" s="25">
        <v>0</v>
      </c>
      <c r="K2847" s="25">
        <v>2772.11</v>
      </c>
    </row>
    <row r="2848" spans="1:11" ht="15" customHeight="1" x14ac:dyDescent="0.3">
      <c r="A2848" s="25">
        <v>2847</v>
      </c>
      <c r="B2848" s="25">
        <v>3141</v>
      </c>
      <c r="C2848" s="31">
        <v>42677.8422685185</v>
      </c>
      <c r="D2848" s="25">
        <v>496</v>
      </c>
      <c r="E2848" s="25">
        <v>1</v>
      </c>
      <c r="F2848" s="25">
        <v>11</v>
      </c>
      <c r="G2848" s="25">
        <v>508</v>
      </c>
      <c r="H2848" s="25">
        <v>2475.04</v>
      </c>
      <c r="I2848" s="25">
        <v>7.49</v>
      </c>
      <c r="J2848" s="25">
        <v>89.32</v>
      </c>
      <c r="K2848" s="25">
        <v>2571.85</v>
      </c>
    </row>
    <row r="2849" spans="1:11" ht="15" customHeight="1" x14ac:dyDescent="0.3">
      <c r="A2849" s="25">
        <v>2848</v>
      </c>
      <c r="B2849" s="25">
        <v>3141</v>
      </c>
      <c r="C2849" s="31">
        <v>42706.899756944498</v>
      </c>
      <c r="D2849" s="25">
        <v>581</v>
      </c>
      <c r="E2849" s="25">
        <v>0</v>
      </c>
      <c r="F2849" s="25">
        <v>261</v>
      </c>
      <c r="G2849" s="25">
        <v>842</v>
      </c>
      <c r="H2849" s="25">
        <v>2899.19</v>
      </c>
      <c r="I2849" s="25">
        <v>0</v>
      </c>
      <c r="J2849" s="25">
        <v>2119.3200000000002</v>
      </c>
      <c r="K2849" s="25">
        <v>5018.51</v>
      </c>
    </row>
    <row r="2850" spans="1:11" ht="15" customHeight="1" x14ac:dyDescent="0.3">
      <c r="A2850" s="25">
        <v>2849</v>
      </c>
      <c r="B2850" s="25">
        <v>3141</v>
      </c>
      <c r="C2850" s="31">
        <v>42736.484317129602</v>
      </c>
      <c r="D2850" s="25">
        <v>485</v>
      </c>
      <c r="E2850" s="25">
        <v>0</v>
      </c>
      <c r="F2850" s="25">
        <v>9</v>
      </c>
      <c r="G2850" s="25">
        <v>494</v>
      </c>
      <c r="H2850" s="25">
        <v>2420.15</v>
      </c>
      <c r="I2850" s="25">
        <v>0</v>
      </c>
      <c r="J2850" s="25">
        <v>73.08</v>
      </c>
      <c r="K2850" s="25">
        <v>2493.23</v>
      </c>
    </row>
    <row r="2851" spans="1:11" ht="15" customHeight="1" x14ac:dyDescent="0.3">
      <c r="A2851" s="25">
        <v>2850</v>
      </c>
      <c r="B2851" s="25">
        <v>3151</v>
      </c>
      <c r="C2851" s="31">
        <v>42736.401412036997</v>
      </c>
      <c r="D2851" s="25">
        <v>97</v>
      </c>
      <c r="E2851" s="25">
        <v>13</v>
      </c>
      <c r="F2851" s="25">
        <v>33</v>
      </c>
      <c r="G2851" s="25">
        <v>143</v>
      </c>
      <c r="H2851" s="25">
        <v>484.03</v>
      </c>
      <c r="I2851" s="25">
        <v>97.37</v>
      </c>
      <c r="J2851" s="25">
        <v>267.95999999999998</v>
      </c>
      <c r="K2851" s="25">
        <v>849.36</v>
      </c>
    </row>
    <row r="2852" spans="1:11" ht="15" customHeight="1" x14ac:dyDescent="0.3">
      <c r="A2852" s="25">
        <v>2851</v>
      </c>
      <c r="B2852" s="25">
        <v>3161</v>
      </c>
      <c r="C2852" s="31">
        <v>42265.470439814802</v>
      </c>
      <c r="D2852" s="25">
        <v>153</v>
      </c>
      <c r="E2852" s="25">
        <v>16</v>
      </c>
      <c r="F2852" s="25">
        <v>56</v>
      </c>
      <c r="G2852" s="25">
        <v>225</v>
      </c>
      <c r="H2852" s="25">
        <v>763.47</v>
      </c>
      <c r="I2852" s="25">
        <v>119.84</v>
      </c>
      <c r="J2852" s="25">
        <v>454.72</v>
      </c>
      <c r="K2852" s="25">
        <v>1338.03</v>
      </c>
    </row>
    <row r="2853" spans="1:11" ht="15" customHeight="1" x14ac:dyDescent="0.3">
      <c r="A2853" s="25">
        <v>2852</v>
      </c>
      <c r="B2853" s="25">
        <v>3161</v>
      </c>
      <c r="C2853" s="31">
        <v>42294.562118055597</v>
      </c>
      <c r="D2853" s="25">
        <v>152</v>
      </c>
      <c r="E2853" s="25">
        <v>0</v>
      </c>
      <c r="F2853" s="25">
        <v>52</v>
      </c>
      <c r="G2853" s="25">
        <v>204</v>
      </c>
      <c r="H2853" s="25">
        <v>758.48</v>
      </c>
      <c r="I2853" s="25">
        <v>0</v>
      </c>
      <c r="J2853" s="25">
        <v>422.24</v>
      </c>
      <c r="K2853" s="25">
        <v>1180.72</v>
      </c>
    </row>
    <row r="2854" spans="1:11" ht="15" customHeight="1" x14ac:dyDescent="0.3">
      <c r="A2854" s="25">
        <v>2853</v>
      </c>
      <c r="B2854" s="25">
        <v>3161</v>
      </c>
      <c r="C2854" s="31">
        <v>42323.910590277803</v>
      </c>
      <c r="D2854" s="25">
        <v>151</v>
      </c>
      <c r="E2854" s="25">
        <v>0</v>
      </c>
      <c r="F2854" s="25">
        <v>0</v>
      </c>
      <c r="G2854" s="25">
        <v>151</v>
      </c>
      <c r="H2854" s="25">
        <v>753.49</v>
      </c>
      <c r="I2854" s="25">
        <v>0</v>
      </c>
      <c r="J2854" s="25">
        <v>0</v>
      </c>
      <c r="K2854" s="25">
        <v>753.49</v>
      </c>
    </row>
    <row r="2855" spans="1:11" ht="15" customHeight="1" x14ac:dyDescent="0.3">
      <c r="A2855" s="25">
        <v>2854</v>
      </c>
      <c r="B2855" s="25">
        <v>3161</v>
      </c>
      <c r="C2855" s="31">
        <v>42353.206550925897</v>
      </c>
      <c r="D2855" s="25">
        <v>147</v>
      </c>
      <c r="E2855" s="25">
        <v>3</v>
      </c>
      <c r="F2855" s="25">
        <v>0</v>
      </c>
      <c r="G2855" s="25">
        <v>150</v>
      </c>
      <c r="H2855" s="25">
        <v>733.53</v>
      </c>
      <c r="I2855" s="25">
        <v>22.47</v>
      </c>
      <c r="J2855" s="25">
        <v>0</v>
      </c>
      <c r="K2855" s="25">
        <v>756</v>
      </c>
    </row>
    <row r="2856" spans="1:11" ht="15" customHeight="1" x14ac:dyDescent="0.3">
      <c r="A2856" s="25">
        <v>2855</v>
      </c>
      <c r="B2856" s="25">
        <v>3161</v>
      </c>
      <c r="C2856" s="31">
        <v>42382.282199074099</v>
      </c>
      <c r="D2856" s="25">
        <v>147</v>
      </c>
      <c r="E2856" s="25">
        <v>19</v>
      </c>
      <c r="F2856" s="25">
        <v>0</v>
      </c>
      <c r="G2856" s="25">
        <v>166</v>
      </c>
      <c r="H2856" s="25">
        <v>733.53</v>
      </c>
      <c r="I2856" s="25">
        <v>142.31</v>
      </c>
      <c r="J2856" s="25">
        <v>0</v>
      </c>
      <c r="K2856" s="25">
        <v>875.84</v>
      </c>
    </row>
    <row r="2857" spans="1:11" ht="15" customHeight="1" x14ac:dyDescent="0.3">
      <c r="A2857" s="25">
        <v>2856</v>
      </c>
      <c r="B2857" s="25">
        <v>3161</v>
      </c>
      <c r="C2857" s="31">
        <v>42411.559074074103</v>
      </c>
      <c r="D2857" s="25">
        <v>154</v>
      </c>
      <c r="E2857" s="25">
        <v>0</v>
      </c>
      <c r="F2857" s="25">
        <v>15</v>
      </c>
      <c r="G2857" s="25">
        <v>169</v>
      </c>
      <c r="H2857" s="25">
        <v>768.46</v>
      </c>
      <c r="I2857" s="25">
        <v>0</v>
      </c>
      <c r="J2857" s="25">
        <v>121.8</v>
      </c>
      <c r="K2857" s="25">
        <v>890.26</v>
      </c>
    </row>
    <row r="2858" spans="1:11" ht="15" customHeight="1" x14ac:dyDescent="0.3">
      <c r="A2858" s="25">
        <v>2857</v>
      </c>
      <c r="B2858" s="25">
        <v>3161</v>
      </c>
      <c r="C2858" s="31">
        <v>42441.226388888899</v>
      </c>
      <c r="D2858" s="25">
        <v>162</v>
      </c>
      <c r="E2858" s="25">
        <v>0</v>
      </c>
      <c r="F2858" s="25">
        <v>0</v>
      </c>
      <c r="G2858" s="25">
        <v>162</v>
      </c>
      <c r="H2858" s="25">
        <v>808.38</v>
      </c>
      <c r="I2858" s="25">
        <v>0</v>
      </c>
      <c r="J2858" s="25">
        <v>0</v>
      </c>
      <c r="K2858" s="25">
        <v>808.38</v>
      </c>
    </row>
    <row r="2859" spans="1:11" ht="15" customHeight="1" x14ac:dyDescent="0.3">
      <c r="A2859" s="25">
        <v>2858</v>
      </c>
      <c r="B2859" s="25">
        <v>3161</v>
      </c>
      <c r="C2859" s="31">
        <v>42471.533715277801</v>
      </c>
      <c r="D2859" s="25">
        <v>150</v>
      </c>
      <c r="E2859" s="25">
        <v>0</v>
      </c>
      <c r="F2859" s="25">
        <v>0</v>
      </c>
      <c r="G2859" s="25">
        <v>150</v>
      </c>
      <c r="H2859" s="25">
        <v>748.5</v>
      </c>
      <c r="I2859" s="25">
        <v>0</v>
      </c>
      <c r="J2859" s="25">
        <v>0</v>
      </c>
      <c r="K2859" s="25">
        <v>748.5</v>
      </c>
    </row>
    <row r="2860" spans="1:11" ht="15" customHeight="1" x14ac:dyDescent="0.3">
      <c r="A2860" s="25">
        <v>2859</v>
      </c>
      <c r="B2860" s="25">
        <v>3161</v>
      </c>
      <c r="C2860" s="31">
        <v>42501.121388888903</v>
      </c>
      <c r="D2860" s="25">
        <v>152</v>
      </c>
      <c r="E2860" s="25">
        <v>8</v>
      </c>
      <c r="F2860" s="25">
        <v>0</v>
      </c>
      <c r="G2860" s="25">
        <v>160</v>
      </c>
      <c r="H2860" s="25">
        <v>758.48</v>
      </c>
      <c r="I2860" s="25">
        <v>59.92</v>
      </c>
      <c r="J2860" s="25">
        <v>0</v>
      </c>
      <c r="K2860" s="25">
        <v>818.4</v>
      </c>
    </row>
    <row r="2861" spans="1:11" ht="15" customHeight="1" x14ac:dyDescent="0.3">
      <c r="A2861" s="25">
        <v>2860</v>
      </c>
      <c r="B2861" s="25">
        <v>3161</v>
      </c>
      <c r="C2861" s="31">
        <v>42531.552743055603</v>
      </c>
      <c r="D2861" s="25">
        <v>130</v>
      </c>
      <c r="E2861" s="25">
        <v>10</v>
      </c>
      <c r="F2861" s="25">
        <v>213</v>
      </c>
      <c r="G2861" s="25">
        <v>353</v>
      </c>
      <c r="H2861" s="25">
        <v>648.70000000000005</v>
      </c>
      <c r="I2861" s="25">
        <v>74.900000000000006</v>
      </c>
      <c r="J2861" s="25">
        <v>1729.56</v>
      </c>
      <c r="K2861" s="25">
        <v>2453.16</v>
      </c>
    </row>
    <row r="2862" spans="1:11" ht="15" customHeight="1" x14ac:dyDescent="0.3">
      <c r="A2862" s="25">
        <v>2861</v>
      </c>
      <c r="B2862" s="25">
        <v>3161</v>
      </c>
      <c r="C2862" s="31">
        <v>42561.655740740702</v>
      </c>
      <c r="D2862" s="25">
        <v>162</v>
      </c>
      <c r="E2862" s="25">
        <v>0</v>
      </c>
      <c r="F2862" s="25">
        <v>9</v>
      </c>
      <c r="G2862" s="25">
        <v>171</v>
      </c>
      <c r="H2862" s="25">
        <v>808.38</v>
      </c>
      <c r="I2862" s="25">
        <v>0</v>
      </c>
      <c r="J2862" s="25">
        <v>73.08</v>
      </c>
      <c r="K2862" s="25">
        <v>881.46</v>
      </c>
    </row>
    <row r="2863" spans="1:11" ht="15" customHeight="1" x14ac:dyDescent="0.3">
      <c r="A2863" s="25">
        <v>2862</v>
      </c>
      <c r="B2863" s="25">
        <v>3161</v>
      </c>
      <c r="C2863" s="31">
        <v>42591.289479166699</v>
      </c>
      <c r="D2863" s="25">
        <v>157</v>
      </c>
      <c r="E2863" s="25">
        <v>6</v>
      </c>
      <c r="F2863" s="25">
        <v>168</v>
      </c>
      <c r="G2863" s="25">
        <v>331</v>
      </c>
      <c r="H2863" s="25">
        <v>783.43</v>
      </c>
      <c r="I2863" s="25">
        <v>44.94</v>
      </c>
      <c r="J2863" s="25">
        <v>1364.16</v>
      </c>
      <c r="K2863" s="25">
        <v>2192.5300000000002</v>
      </c>
    </row>
    <row r="2864" spans="1:11" ht="15" customHeight="1" x14ac:dyDescent="0.3">
      <c r="A2864" s="25">
        <v>2863</v>
      </c>
      <c r="B2864" s="25">
        <v>3161</v>
      </c>
      <c r="C2864" s="31">
        <v>42621.518750000003</v>
      </c>
      <c r="D2864" s="25">
        <v>125</v>
      </c>
      <c r="E2864" s="25">
        <v>0</v>
      </c>
      <c r="F2864" s="25">
        <v>30</v>
      </c>
      <c r="G2864" s="25">
        <v>155</v>
      </c>
      <c r="H2864" s="25">
        <v>623.75</v>
      </c>
      <c r="I2864" s="25">
        <v>0</v>
      </c>
      <c r="J2864" s="25">
        <v>243.6</v>
      </c>
      <c r="K2864" s="25">
        <v>867.35</v>
      </c>
    </row>
    <row r="2865" spans="1:11" ht="15" customHeight="1" x14ac:dyDescent="0.3">
      <c r="A2865" s="25">
        <v>2864</v>
      </c>
      <c r="B2865" s="25">
        <v>3171</v>
      </c>
      <c r="C2865" s="31">
        <v>42488.181631944499</v>
      </c>
      <c r="D2865" s="25">
        <v>503</v>
      </c>
      <c r="E2865" s="25">
        <v>0</v>
      </c>
      <c r="F2865" s="25">
        <v>16</v>
      </c>
      <c r="G2865" s="25">
        <v>519</v>
      </c>
      <c r="H2865" s="25">
        <v>2509.9699999999998</v>
      </c>
      <c r="I2865" s="25">
        <v>0</v>
      </c>
      <c r="J2865" s="25">
        <v>129.91999999999999</v>
      </c>
      <c r="K2865" s="25">
        <v>2639.89</v>
      </c>
    </row>
    <row r="2866" spans="1:11" ht="15" customHeight="1" x14ac:dyDescent="0.3">
      <c r="A2866" s="25">
        <v>2865</v>
      </c>
      <c r="B2866" s="25">
        <v>3171</v>
      </c>
      <c r="C2866" s="31">
        <v>42517.441087963001</v>
      </c>
      <c r="D2866" s="25">
        <v>509</v>
      </c>
      <c r="E2866" s="25">
        <v>14</v>
      </c>
      <c r="F2866" s="25">
        <v>0</v>
      </c>
      <c r="G2866" s="25">
        <v>523</v>
      </c>
      <c r="H2866" s="25">
        <v>2539.91</v>
      </c>
      <c r="I2866" s="25">
        <v>104.86</v>
      </c>
      <c r="J2866" s="25">
        <v>0</v>
      </c>
      <c r="K2866" s="25">
        <v>2644.77</v>
      </c>
    </row>
    <row r="2867" spans="1:11" ht="15" customHeight="1" x14ac:dyDescent="0.3">
      <c r="A2867" s="25">
        <v>2866</v>
      </c>
      <c r="B2867" s="25">
        <v>3171</v>
      </c>
      <c r="C2867" s="31">
        <v>42546.307349536997</v>
      </c>
      <c r="D2867" s="25">
        <v>497</v>
      </c>
      <c r="E2867" s="25">
        <v>22</v>
      </c>
      <c r="F2867" s="25">
        <v>0</v>
      </c>
      <c r="G2867" s="25">
        <v>519</v>
      </c>
      <c r="H2867" s="25">
        <v>2480.0300000000002</v>
      </c>
      <c r="I2867" s="25">
        <v>164.78</v>
      </c>
      <c r="J2867" s="25">
        <v>0</v>
      </c>
      <c r="K2867" s="25">
        <v>2644.81</v>
      </c>
    </row>
    <row r="2868" spans="1:11" ht="15" customHeight="1" x14ac:dyDescent="0.3">
      <c r="A2868" s="25">
        <v>2867</v>
      </c>
      <c r="B2868" s="25">
        <v>3171</v>
      </c>
      <c r="C2868" s="31">
        <v>42575.527083333298</v>
      </c>
      <c r="D2868" s="25">
        <v>498</v>
      </c>
      <c r="E2868" s="25">
        <v>7</v>
      </c>
      <c r="F2868" s="25">
        <v>4</v>
      </c>
      <c r="G2868" s="25">
        <v>509</v>
      </c>
      <c r="H2868" s="25">
        <v>2485.02</v>
      </c>
      <c r="I2868" s="25">
        <v>52.43</v>
      </c>
      <c r="J2868" s="25">
        <v>32.479999999999997</v>
      </c>
      <c r="K2868" s="25">
        <v>2569.9299999999998</v>
      </c>
    </row>
    <row r="2869" spans="1:11" ht="15" customHeight="1" x14ac:dyDescent="0.3">
      <c r="A2869" s="25">
        <v>2868</v>
      </c>
      <c r="B2869" s="25">
        <v>3171</v>
      </c>
      <c r="C2869" s="31">
        <v>42605.720925925903</v>
      </c>
      <c r="D2869" s="25">
        <v>513</v>
      </c>
      <c r="E2869" s="25">
        <v>7</v>
      </c>
      <c r="F2869" s="25">
        <v>21</v>
      </c>
      <c r="G2869" s="25">
        <v>541</v>
      </c>
      <c r="H2869" s="25">
        <v>2559.87</v>
      </c>
      <c r="I2869" s="25">
        <v>52.43</v>
      </c>
      <c r="J2869" s="25">
        <v>170.52</v>
      </c>
      <c r="K2869" s="25">
        <v>2782.82</v>
      </c>
    </row>
    <row r="2870" spans="1:11" ht="15" customHeight="1" x14ac:dyDescent="0.3">
      <c r="A2870" s="25">
        <v>2869</v>
      </c>
      <c r="B2870" s="25">
        <v>3171</v>
      </c>
      <c r="C2870" s="31">
        <v>42635.8155555556</v>
      </c>
      <c r="D2870" s="25">
        <v>0</v>
      </c>
      <c r="E2870" s="25">
        <v>0</v>
      </c>
      <c r="F2870" s="25">
        <v>10</v>
      </c>
      <c r="G2870" s="25">
        <v>10</v>
      </c>
      <c r="H2870" s="25">
        <v>0</v>
      </c>
      <c r="I2870" s="25">
        <v>0</v>
      </c>
      <c r="J2870" s="25">
        <v>81.2</v>
      </c>
      <c r="K2870" s="25">
        <v>81.2</v>
      </c>
    </row>
    <row r="2871" spans="1:11" ht="15" customHeight="1" x14ac:dyDescent="0.3">
      <c r="A2871" s="25">
        <v>2870</v>
      </c>
      <c r="B2871" s="25">
        <v>3171</v>
      </c>
      <c r="C2871" s="31">
        <v>42665.718148148197</v>
      </c>
      <c r="D2871" s="25">
        <v>505</v>
      </c>
      <c r="E2871" s="25">
        <v>15</v>
      </c>
      <c r="F2871" s="25">
        <v>0</v>
      </c>
      <c r="G2871" s="25">
        <v>520</v>
      </c>
      <c r="H2871" s="25">
        <v>2519.9499999999998</v>
      </c>
      <c r="I2871" s="25">
        <v>112.35</v>
      </c>
      <c r="J2871" s="25">
        <v>0</v>
      </c>
      <c r="K2871" s="25">
        <v>2632.3</v>
      </c>
    </row>
    <row r="2872" spans="1:11" ht="15" customHeight="1" x14ac:dyDescent="0.3">
      <c r="A2872" s="25">
        <v>2871</v>
      </c>
      <c r="B2872" s="25">
        <v>3171</v>
      </c>
      <c r="C2872" s="31">
        <v>42695.920057870397</v>
      </c>
      <c r="D2872" s="25">
        <v>522</v>
      </c>
      <c r="E2872" s="25">
        <v>0</v>
      </c>
      <c r="F2872" s="25">
        <v>15</v>
      </c>
      <c r="G2872" s="25">
        <v>537</v>
      </c>
      <c r="H2872" s="25">
        <v>2604.7800000000002</v>
      </c>
      <c r="I2872" s="25">
        <v>0</v>
      </c>
      <c r="J2872" s="25">
        <v>121.8</v>
      </c>
      <c r="K2872" s="25">
        <v>2726.58</v>
      </c>
    </row>
    <row r="2873" spans="1:11" ht="15" customHeight="1" x14ac:dyDescent="0.3">
      <c r="A2873" s="25">
        <v>2872</v>
      </c>
      <c r="B2873" s="25">
        <v>3171</v>
      </c>
      <c r="C2873" s="31">
        <v>42726.007986111101</v>
      </c>
      <c r="D2873" s="25">
        <v>495</v>
      </c>
      <c r="E2873" s="25">
        <v>10</v>
      </c>
      <c r="F2873" s="25">
        <v>0</v>
      </c>
      <c r="G2873" s="25">
        <v>505</v>
      </c>
      <c r="H2873" s="25">
        <v>2470.0500000000002</v>
      </c>
      <c r="I2873" s="25">
        <v>74.900000000000006</v>
      </c>
      <c r="J2873" s="25">
        <v>0</v>
      </c>
      <c r="K2873" s="25">
        <v>2544.9499999999998</v>
      </c>
    </row>
    <row r="2874" spans="1:11" ht="15" customHeight="1" x14ac:dyDescent="0.3">
      <c r="A2874" s="25">
        <v>2873</v>
      </c>
      <c r="B2874" s="25">
        <v>3181</v>
      </c>
      <c r="C2874" s="31">
        <v>42323.203807870399</v>
      </c>
      <c r="D2874" s="25">
        <v>512</v>
      </c>
      <c r="E2874" s="25">
        <v>1</v>
      </c>
      <c r="F2874" s="25">
        <v>0</v>
      </c>
      <c r="G2874" s="25">
        <v>513</v>
      </c>
      <c r="H2874" s="25">
        <v>2554.88</v>
      </c>
      <c r="I2874" s="25">
        <v>7.49</v>
      </c>
      <c r="J2874" s="25">
        <v>0</v>
      </c>
      <c r="K2874" s="25">
        <v>2562.37</v>
      </c>
    </row>
    <row r="2875" spans="1:11" ht="15" customHeight="1" x14ac:dyDescent="0.3">
      <c r="A2875" s="25">
        <v>2874</v>
      </c>
      <c r="B2875" s="25">
        <v>3181</v>
      </c>
      <c r="C2875" s="31">
        <v>42353.553090277797</v>
      </c>
      <c r="D2875" s="25">
        <v>505</v>
      </c>
      <c r="E2875" s="25">
        <v>23</v>
      </c>
      <c r="F2875" s="25">
        <v>27</v>
      </c>
      <c r="G2875" s="25">
        <v>555</v>
      </c>
      <c r="H2875" s="25">
        <v>2519.9499999999998</v>
      </c>
      <c r="I2875" s="25">
        <v>172.27</v>
      </c>
      <c r="J2875" s="25">
        <v>219.24</v>
      </c>
      <c r="K2875" s="25">
        <v>2911.46</v>
      </c>
    </row>
    <row r="2876" spans="1:11" ht="15" customHeight="1" x14ac:dyDescent="0.3">
      <c r="A2876" s="25">
        <v>2875</v>
      </c>
      <c r="B2876" s="25">
        <v>3181</v>
      </c>
      <c r="C2876" s="31">
        <v>42382.020798611098</v>
      </c>
      <c r="D2876" s="25">
        <v>460</v>
      </c>
      <c r="E2876" s="25">
        <v>0</v>
      </c>
      <c r="F2876" s="25">
        <v>1</v>
      </c>
      <c r="G2876" s="25">
        <v>461</v>
      </c>
      <c r="H2876" s="25">
        <v>2295.4</v>
      </c>
      <c r="I2876" s="25">
        <v>0</v>
      </c>
      <c r="J2876" s="25">
        <v>8.1199999999999992</v>
      </c>
      <c r="K2876" s="25">
        <v>2303.52</v>
      </c>
    </row>
    <row r="2877" spans="1:11" ht="15" customHeight="1" x14ac:dyDescent="0.3">
      <c r="A2877" s="25">
        <v>2876</v>
      </c>
      <c r="B2877" s="25">
        <v>3181</v>
      </c>
      <c r="C2877" s="31">
        <v>42412.532905092601</v>
      </c>
      <c r="D2877" s="25">
        <v>501</v>
      </c>
      <c r="E2877" s="25">
        <v>0</v>
      </c>
      <c r="F2877" s="25">
        <v>151</v>
      </c>
      <c r="G2877" s="25">
        <v>652</v>
      </c>
      <c r="H2877" s="25">
        <v>2499.9899999999998</v>
      </c>
      <c r="I2877" s="25">
        <v>0</v>
      </c>
      <c r="J2877" s="25">
        <v>1226.1199999999999</v>
      </c>
      <c r="K2877" s="25">
        <v>3726.11</v>
      </c>
    </row>
    <row r="2878" spans="1:11" ht="15" customHeight="1" x14ac:dyDescent="0.3">
      <c r="A2878" s="25">
        <v>2877</v>
      </c>
      <c r="B2878" s="25">
        <v>3181</v>
      </c>
      <c r="C2878" s="31">
        <v>42441.019895833299</v>
      </c>
      <c r="D2878" s="25">
        <v>486</v>
      </c>
      <c r="E2878" s="25">
        <v>0</v>
      </c>
      <c r="F2878" s="25">
        <v>15</v>
      </c>
      <c r="G2878" s="25">
        <v>501</v>
      </c>
      <c r="H2878" s="25">
        <v>2425.14</v>
      </c>
      <c r="I2878" s="25">
        <v>0</v>
      </c>
      <c r="J2878" s="25">
        <v>121.8</v>
      </c>
      <c r="K2878" s="25">
        <v>2546.94</v>
      </c>
    </row>
    <row r="2879" spans="1:11" ht="15" customHeight="1" x14ac:dyDescent="0.3">
      <c r="A2879" s="25">
        <v>2878</v>
      </c>
      <c r="B2879" s="25">
        <v>3181</v>
      </c>
      <c r="C2879" s="31">
        <v>42470.441782407397</v>
      </c>
      <c r="D2879" s="25">
        <v>510</v>
      </c>
      <c r="E2879" s="25">
        <v>0</v>
      </c>
      <c r="F2879" s="25">
        <v>18</v>
      </c>
      <c r="G2879" s="25">
        <v>528</v>
      </c>
      <c r="H2879" s="25">
        <v>2544.9</v>
      </c>
      <c r="I2879" s="25">
        <v>0</v>
      </c>
      <c r="J2879" s="25">
        <v>146.16</v>
      </c>
      <c r="K2879" s="25">
        <v>2691.06</v>
      </c>
    </row>
    <row r="2880" spans="1:11" ht="15" customHeight="1" x14ac:dyDescent="0.3">
      <c r="A2880" s="25">
        <v>2879</v>
      </c>
      <c r="B2880" s="25">
        <v>3181</v>
      </c>
      <c r="C2880" s="31">
        <v>42500.939837963</v>
      </c>
      <c r="D2880" s="25">
        <v>495</v>
      </c>
      <c r="E2880" s="25">
        <v>6</v>
      </c>
      <c r="F2880" s="25">
        <v>31</v>
      </c>
      <c r="G2880" s="25">
        <v>532</v>
      </c>
      <c r="H2880" s="25">
        <v>2470.0500000000002</v>
      </c>
      <c r="I2880" s="25">
        <v>44.94</v>
      </c>
      <c r="J2880" s="25">
        <v>251.72</v>
      </c>
      <c r="K2880" s="25">
        <v>2766.71</v>
      </c>
    </row>
    <row r="2881" spans="1:11" ht="15" customHeight="1" x14ac:dyDescent="0.3">
      <c r="A2881" s="25">
        <v>2880</v>
      </c>
      <c r="B2881" s="25">
        <v>3181</v>
      </c>
      <c r="C2881" s="31">
        <v>42530.3613078704</v>
      </c>
      <c r="D2881" s="25">
        <v>494</v>
      </c>
      <c r="E2881" s="25">
        <v>26</v>
      </c>
      <c r="F2881" s="25">
        <v>0</v>
      </c>
      <c r="G2881" s="25">
        <v>520</v>
      </c>
      <c r="H2881" s="25">
        <v>2465.06</v>
      </c>
      <c r="I2881" s="25">
        <v>194.74</v>
      </c>
      <c r="J2881" s="25">
        <v>0</v>
      </c>
      <c r="K2881" s="25">
        <v>2659.8</v>
      </c>
    </row>
    <row r="2882" spans="1:11" ht="15" customHeight="1" x14ac:dyDescent="0.3">
      <c r="A2882" s="25">
        <v>2881</v>
      </c>
      <c r="B2882" s="25">
        <v>3181</v>
      </c>
      <c r="C2882" s="31">
        <v>42560.513680555603</v>
      </c>
      <c r="D2882" s="25">
        <v>486</v>
      </c>
      <c r="E2882" s="25">
        <v>8</v>
      </c>
      <c r="F2882" s="25">
        <v>0</v>
      </c>
      <c r="G2882" s="25">
        <v>494</v>
      </c>
      <c r="H2882" s="25">
        <v>2425.14</v>
      </c>
      <c r="I2882" s="25">
        <v>59.92</v>
      </c>
      <c r="J2882" s="25">
        <v>0</v>
      </c>
      <c r="K2882" s="25">
        <v>2485.06</v>
      </c>
    </row>
    <row r="2883" spans="1:11" ht="15" customHeight="1" x14ac:dyDescent="0.3">
      <c r="A2883" s="25">
        <v>2882</v>
      </c>
      <c r="B2883" s="25">
        <v>3181</v>
      </c>
      <c r="C2883" s="31">
        <v>42589.984259259298</v>
      </c>
      <c r="D2883" s="25">
        <v>511</v>
      </c>
      <c r="E2883" s="25">
        <v>11</v>
      </c>
      <c r="F2883" s="25">
        <v>19</v>
      </c>
      <c r="G2883" s="25">
        <v>541</v>
      </c>
      <c r="H2883" s="25">
        <v>2549.89</v>
      </c>
      <c r="I2883" s="25">
        <v>82.39</v>
      </c>
      <c r="J2883" s="25">
        <v>154.28</v>
      </c>
      <c r="K2883" s="25">
        <v>2786.56</v>
      </c>
    </row>
    <row r="2884" spans="1:11" ht="15" customHeight="1" x14ac:dyDescent="0.3">
      <c r="A2884" s="25">
        <v>2883</v>
      </c>
      <c r="B2884" s="25">
        <v>3181</v>
      </c>
      <c r="C2884" s="31">
        <v>42619.011990740699</v>
      </c>
      <c r="D2884" s="25">
        <v>485</v>
      </c>
      <c r="E2884" s="25">
        <v>11</v>
      </c>
      <c r="F2884" s="25">
        <v>46</v>
      </c>
      <c r="G2884" s="25">
        <v>542</v>
      </c>
      <c r="H2884" s="25">
        <v>2420.15</v>
      </c>
      <c r="I2884" s="25">
        <v>82.39</v>
      </c>
      <c r="J2884" s="25">
        <v>373.52</v>
      </c>
      <c r="K2884" s="25">
        <v>2876.06</v>
      </c>
    </row>
    <row r="2885" spans="1:11" ht="15" customHeight="1" x14ac:dyDescent="0.3">
      <c r="A2885" s="25">
        <v>2884</v>
      </c>
      <c r="B2885" s="25">
        <v>3181</v>
      </c>
      <c r="C2885" s="31">
        <v>42648.115023148202</v>
      </c>
      <c r="D2885" s="25">
        <v>502</v>
      </c>
      <c r="E2885" s="25">
        <v>9</v>
      </c>
      <c r="F2885" s="25">
        <v>7</v>
      </c>
      <c r="G2885" s="25">
        <v>518</v>
      </c>
      <c r="H2885" s="25">
        <v>2504.98</v>
      </c>
      <c r="I2885" s="25">
        <v>67.41</v>
      </c>
      <c r="J2885" s="25">
        <v>56.84</v>
      </c>
      <c r="K2885" s="25">
        <v>2629.23</v>
      </c>
    </row>
    <row r="2886" spans="1:11" ht="15" customHeight="1" x14ac:dyDescent="0.3">
      <c r="A2886" s="25">
        <v>2885</v>
      </c>
      <c r="B2886" s="25">
        <v>3181</v>
      </c>
      <c r="C2886" s="31">
        <v>42677.1417013889</v>
      </c>
      <c r="D2886" s="25">
        <v>496</v>
      </c>
      <c r="E2886" s="25">
        <v>7</v>
      </c>
      <c r="F2886" s="25">
        <v>25</v>
      </c>
      <c r="G2886" s="25">
        <v>528</v>
      </c>
      <c r="H2886" s="25">
        <v>2475.04</v>
      </c>
      <c r="I2886" s="25">
        <v>52.43</v>
      </c>
      <c r="J2886" s="25">
        <v>203</v>
      </c>
      <c r="K2886" s="25">
        <v>2730.47</v>
      </c>
    </row>
    <row r="2887" spans="1:11" ht="15" customHeight="1" x14ac:dyDescent="0.3">
      <c r="A2887" s="25">
        <v>2886</v>
      </c>
      <c r="B2887" s="25">
        <v>3181</v>
      </c>
      <c r="C2887" s="31">
        <v>42706.776041666701</v>
      </c>
      <c r="D2887" s="25">
        <v>520</v>
      </c>
      <c r="E2887" s="25">
        <v>0</v>
      </c>
      <c r="F2887" s="25">
        <v>14</v>
      </c>
      <c r="G2887" s="25">
        <v>534</v>
      </c>
      <c r="H2887" s="25">
        <v>2594.8000000000002</v>
      </c>
      <c r="I2887" s="25">
        <v>0</v>
      </c>
      <c r="J2887" s="25">
        <v>113.68</v>
      </c>
      <c r="K2887" s="25">
        <v>2708.48</v>
      </c>
    </row>
    <row r="2888" spans="1:11" ht="15" customHeight="1" x14ac:dyDescent="0.3">
      <c r="A2888" s="25">
        <v>2887</v>
      </c>
      <c r="B2888" s="25">
        <v>3181</v>
      </c>
      <c r="C2888" s="31">
        <v>42735.740081018499</v>
      </c>
      <c r="D2888" s="25">
        <v>512</v>
      </c>
      <c r="E2888" s="25">
        <v>10</v>
      </c>
      <c r="F2888" s="25">
        <v>0</v>
      </c>
      <c r="G2888" s="25">
        <v>522</v>
      </c>
      <c r="H2888" s="25">
        <v>2554.88</v>
      </c>
      <c r="I2888" s="25">
        <v>74.900000000000006</v>
      </c>
      <c r="J2888" s="25">
        <v>0</v>
      </c>
      <c r="K2888" s="25">
        <v>2629.78</v>
      </c>
    </row>
    <row r="2889" spans="1:11" ht="15" customHeight="1" x14ac:dyDescent="0.3">
      <c r="A2889" s="25">
        <v>2888</v>
      </c>
      <c r="B2889" s="25">
        <v>3191</v>
      </c>
      <c r="C2889" s="31">
        <v>42302.453761574099</v>
      </c>
      <c r="D2889" s="25">
        <v>306</v>
      </c>
      <c r="E2889" s="25">
        <v>21</v>
      </c>
      <c r="F2889" s="25">
        <v>26</v>
      </c>
      <c r="G2889" s="25">
        <v>353</v>
      </c>
      <c r="H2889" s="25">
        <v>1526.94</v>
      </c>
      <c r="I2889" s="25">
        <v>157.29</v>
      </c>
      <c r="J2889" s="25">
        <v>211.12</v>
      </c>
      <c r="K2889" s="25">
        <v>1895.35</v>
      </c>
    </row>
    <row r="2890" spans="1:11" ht="15" customHeight="1" x14ac:dyDescent="0.3">
      <c r="A2890" s="25">
        <v>2889</v>
      </c>
      <c r="B2890" s="25">
        <v>3191</v>
      </c>
      <c r="C2890" s="31">
        <v>42332.498414351903</v>
      </c>
      <c r="D2890" s="25">
        <v>296</v>
      </c>
      <c r="E2890" s="25">
        <v>34</v>
      </c>
      <c r="F2890" s="25">
        <v>64</v>
      </c>
      <c r="G2890" s="25">
        <v>394</v>
      </c>
      <c r="H2890" s="25">
        <v>1477.04</v>
      </c>
      <c r="I2890" s="25">
        <v>254.66</v>
      </c>
      <c r="J2890" s="25">
        <v>519.67999999999995</v>
      </c>
      <c r="K2890" s="25">
        <v>2251.38</v>
      </c>
    </row>
    <row r="2891" spans="1:11" ht="15" customHeight="1" x14ac:dyDescent="0.3">
      <c r="A2891" s="25">
        <v>2890</v>
      </c>
      <c r="B2891" s="25">
        <v>3191</v>
      </c>
      <c r="C2891" s="31">
        <v>42362.544606481497</v>
      </c>
      <c r="D2891" s="25">
        <v>286</v>
      </c>
      <c r="E2891" s="25">
        <v>21</v>
      </c>
      <c r="F2891" s="25">
        <v>34</v>
      </c>
      <c r="G2891" s="25">
        <v>341</v>
      </c>
      <c r="H2891" s="25">
        <v>1427.14</v>
      </c>
      <c r="I2891" s="25">
        <v>157.29</v>
      </c>
      <c r="J2891" s="25">
        <v>276.08</v>
      </c>
      <c r="K2891" s="25">
        <v>1860.51</v>
      </c>
    </row>
    <row r="2892" spans="1:11" ht="15" customHeight="1" x14ac:dyDescent="0.3">
      <c r="A2892" s="25">
        <v>2891</v>
      </c>
      <c r="B2892" s="25">
        <v>3191</v>
      </c>
      <c r="C2892" s="31">
        <v>42392.715034722198</v>
      </c>
      <c r="D2892" s="25">
        <v>245</v>
      </c>
      <c r="E2892" s="25">
        <v>33</v>
      </c>
      <c r="F2892" s="25">
        <v>22</v>
      </c>
      <c r="G2892" s="25">
        <v>300</v>
      </c>
      <c r="H2892" s="25">
        <v>1222.55</v>
      </c>
      <c r="I2892" s="25">
        <v>247.17</v>
      </c>
      <c r="J2892" s="25">
        <v>178.64</v>
      </c>
      <c r="K2892" s="25">
        <v>1648.36</v>
      </c>
    </row>
    <row r="2893" spans="1:11" ht="15" customHeight="1" x14ac:dyDescent="0.3">
      <c r="A2893" s="25">
        <v>2892</v>
      </c>
      <c r="B2893" s="25">
        <v>3191</v>
      </c>
      <c r="C2893" s="31">
        <v>42422.534872685203</v>
      </c>
      <c r="D2893" s="25">
        <v>264</v>
      </c>
      <c r="E2893" s="25">
        <v>28</v>
      </c>
      <c r="F2893" s="25">
        <v>17</v>
      </c>
      <c r="G2893" s="25">
        <v>309</v>
      </c>
      <c r="H2893" s="25">
        <v>1317.36</v>
      </c>
      <c r="I2893" s="25">
        <v>209.72</v>
      </c>
      <c r="J2893" s="25">
        <v>138.04</v>
      </c>
      <c r="K2893" s="25">
        <v>1665.12</v>
      </c>
    </row>
    <row r="2894" spans="1:11" ht="15" customHeight="1" x14ac:dyDescent="0.3">
      <c r="A2894" s="25">
        <v>2893</v>
      </c>
      <c r="B2894" s="25">
        <v>3191</v>
      </c>
      <c r="C2894" s="31">
        <v>42452.792777777802</v>
      </c>
      <c r="D2894" s="25">
        <v>304</v>
      </c>
      <c r="E2894" s="25">
        <v>30</v>
      </c>
      <c r="F2894" s="25">
        <v>7</v>
      </c>
      <c r="G2894" s="25">
        <v>341</v>
      </c>
      <c r="H2894" s="25">
        <v>1516.96</v>
      </c>
      <c r="I2894" s="25">
        <v>224.7</v>
      </c>
      <c r="J2894" s="25">
        <v>56.84</v>
      </c>
      <c r="K2894" s="25">
        <v>1798.5</v>
      </c>
    </row>
    <row r="2895" spans="1:11" ht="15" customHeight="1" x14ac:dyDescent="0.3">
      <c r="A2895" s="25">
        <v>2894</v>
      </c>
      <c r="B2895" s="25">
        <v>3191</v>
      </c>
      <c r="C2895" s="31">
        <v>42481.780289351896</v>
      </c>
      <c r="D2895" s="25">
        <v>285</v>
      </c>
      <c r="E2895" s="25">
        <v>29</v>
      </c>
      <c r="F2895" s="25">
        <v>3</v>
      </c>
      <c r="G2895" s="25">
        <v>317</v>
      </c>
      <c r="H2895" s="25">
        <v>1422.15</v>
      </c>
      <c r="I2895" s="25">
        <v>217.21</v>
      </c>
      <c r="J2895" s="25">
        <v>24.36</v>
      </c>
      <c r="K2895" s="25">
        <v>1663.72</v>
      </c>
    </row>
    <row r="2896" spans="1:11" ht="15" customHeight="1" x14ac:dyDescent="0.3">
      <c r="A2896" s="25">
        <v>2895</v>
      </c>
      <c r="B2896" s="25">
        <v>3191</v>
      </c>
      <c r="C2896" s="31">
        <v>42510.990023148202</v>
      </c>
      <c r="D2896" s="25">
        <v>306</v>
      </c>
      <c r="E2896" s="25">
        <v>20</v>
      </c>
      <c r="F2896" s="25">
        <v>93</v>
      </c>
      <c r="G2896" s="25">
        <v>419</v>
      </c>
      <c r="H2896" s="25">
        <v>1526.94</v>
      </c>
      <c r="I2896" s="25">
        <v>149.80000000000001</v>
      </c>
      <c r="J2896" s="25">
        <v>755.16</v>
      </c>
      <c r="K2896" s="25">
        <v>2431.9</v>
      </c>
    </row>
    <row r="2897" spans="1:11" ht="15" customHeight="1" x14ac:dyDescent="0.3">
      <c r="A2897" s="25">
        <v>2896</v>
      </c>
      <c r="B2897" s="25">
        <v>3191</v>
      </c>
      <c r="C2897" s="31">
        <v>42539.180914351899</v>
      </c>
      <c r="D2897" s="25">
        <v>299</v>
      </c>
      <c r="E2897" s="25">
        <v>22</v>
      </c>
      <c r="F2897" s="25">
        <v>12</v>
      </c>
      <c r="G2897" s="25">
        <v>333</v>
      </c>
      <c r="H2897" s="25">
        <v>1492.01</v>
      </c>
      <c r="I2897" s="25">
        <v>164.78</v>
      </c>
      <c r="J2897" s="25">
        <v>97.44</v>
      </c>
      <c r="K2897" s="25">
        <v>1754.23</v>
      </c>
    </row>
    <row r="2898" spans="1:11" ht="15" customHeight="1" x14ac:dyDescent="0.3">
      <c r="A2898" s="25">
        <v>2897</v>
      </c>
      <c r="B2898" s="25">
        <v>3191</v>
      </c>
      <c r="C2898" s="31">
        <v>42569.853703703702</v>
      </c>
      <c r="D2898" s="25">
        <v>286</v>
      </c>
      <c r="E2898" s="25">
        <v>33</v>
      </c>
      <c r="F2898" s="25">
        <v>0</v>
      </c>
      <c r="G2898" s="25">
        <v>319</v>
      </c>
      <c r="H2898" s="25">
        <v>1427.14</v>
      </c>
      <c r="I2898" s="25">
        <v>247.17</v>
      </c>
      <c r="J2898" s="25">
        <v>0</v>
      </c>
      <c r="K2898" s="25">
        <v>1674.31</v>
      </c>
    </row>
    <row r="2899" spans="1:11" ht="15" customHeight="1" x14ac:dyDescent="0.3">
      <c r="A2899" s="25">
        <v>2898</v>
      </c>
      <c r="B2899" s="25">
        <v>3191</v>
      </c>
      <c r="C2899" s="31">
        <v>42598.267210648199</v>
      </c>
      <c r="D2899" s="25">
        <v>302</v>
      </c>
      <c r="E2899" s="25">
        <v>36</v>
      </c>
      <c r="F2899" s="25">
        <v>29</v>
      </c>
      <c r="G2899" s="25">
        <v>367</v>
      </c>
      <c r="H2899" s="25">
        <v>1506.98</v>
      </c>
      <c r="I2899" s="25">
        <v>269.64</v>
      </c>
      <c r="J2899" s="25">
        <v>235.48</v>
      </c>
      <c r="K2899" s="25">
        <v>2012.1</v>
      </c>
    </row>
    <row r="2900" spans="1:11" ht="15" customHeight="1" x14ac:dyDescent="0.3">
      <c r="A2900" s="25">
        <v>2899</v>
      </c>
      <c r="B2900" s="25">
        <v>3191</v>
      </c>
      <c r="C2900" s="31">
        <v>42628.461423611101</v>
      </c>
      <c r="D2900" s="25">
        <v>308</v>
      </c>
      <c r="E2900" s="25">
        <v>36</v>
      </c>
      <c r="F2900" s="25">
        <v>0</v>
      </c>
      <c r="G2900" s="25">
        <v>344</v>
      </c>
      <c r="H2900" s="25">
        <v>1536.92</v>
      </c>
      <c r="I2900" s="25">
        <v>269.64</v>
      </c>
      <c r="J2900" s="25">
        <v>0</v>
      </c>
      <c r="K2900" s="25">
        <v>1806.56</v>
      </c>
    </row>
    <row r="2901" spans="1:11" ht="15" customHeight="1" x14ac:dyDescent="0.3">
      <c r="A2901" s="25">
        <v>2900</v>
      </c>
      <c r="B2901" s="25">
        <v>3191</v>
      </c>
      <c r="C2901" s="31">
        <v>42658.647916666698</v>
      </c>
      <c r="D2901" s="25">
        <v>283</v>
      </c>
      <c r="E2901" s="25">
        <v>11</v>
      </c>
      <c r="F2901" s="25">
        <v>22</v>
      </c>
      <c r="G2901" s="25">
        <v>316</v>
      </c>
      <c r="H2901" s="25">
        <v>1412.17</v>
      </c>
      <c r="I2901" s="25">
        <v>82.39</v>
      </c>
      <c r="J2901" s="25">
        <v>178.64</v>
      </c>
      <c r="K2901" s="25">
        <v>1673.2</v>
      </c>
    </row>
    <row r="2902" spans="1:11" ht="15" customHeight="1" x14ac:dyDescent="0.3">
      <c r="A2902" s="25">
        <v>2901</v>
      </c>
      <c r="B2902" s="25">
        <v>3191</v>
      </c>
      <c r="C2902" s="31">
        <v>42688.855949074103</v>
      </c>
      <c r="D2902" s="25">
        <v>273</v>
      </c>
      <c r="E2902" s="25">
        <v>14</v>
      </c>
      <c r="F2902" s="25">
        <v>0</v>
      </c>
      <c r="G2902" s="25">
        <v>287</v>
      </c>
      <c r="H2902" s="25">
        <v>1362.27</v>
      </c>
      <c r="I2902" s="25">
        <v>104.86</v>
      </c>
      <c r="J2902" s="25">
        <v>0</v>
      </c>
      <c r="K2902" s="25">
        <v>1467.13</v>
      </c>
    </row>
    <row r="2903" spans="1:11" ht="15" customHeight="1" x14ac:dyDescent="0.3">
      <c r="A2903" s="25">
        <v>2902</v>
      </c>
      <c r="B2903" s="25">
        <v>3191</v>
      </c>
      <c r="C2903" s="31">
        <v>42717.2917592593</v>
      </c>
      <c r="D2903" s="25">
        <v>310</v>
      </c>
      <c r="E2903" s="25">
        <v>32</v>
      </c>
      <c r="F2903" s="25">
        <v>32</v>
      </c>
      <c r="G2903" s="25">
        <v>374</v>
      </c>
      <c r="H2903" s="25">
        <v>1546.9</v>
      </c>
      <c r="I2903" s="25">
        <v>239.68</v>
      </c>
      <c r="J2903" s="25">
        <v>259.83999999999997</v>
      </c>
      <c r="K2903" s="25">
        <v>2046.42</v>
      </c>
    </row>
    <row r="2904" spans="1:11" ht="15" customHeight="1" x14ac:dyDescent="0.3">
      <c r="A2904" s="25">
        <v>2903</v>
      </c>
      <c r="B2904" s="25">
        <v>3201</v>
      </c>
      <c r="C2904" s="31">
        <v>42693.4161805556</v>
      </c>
      <c r="D2904" s="25">
        <v>589</v>
      </c>
      <c r="E2904" s="25">
        <v>0</v>
      </c>
      <c r="F2904" s="25">
        <v>20</v>
      </c>
      <c r="G2904" s="25">
        <v>609</v>
      </c>
      <c r="H2904" s="25">
        <v>2939.11</v>
      </c>
      <c r="I2904" s="25">
        <v>0</v>
      </c>
      <c r="J2904" s="25">
        <v>162.4</v>
      </c>
      <c r="K2904" s="25">
        <v>3101.51</v>
      </c>
    </row>
    <row r="2905" spans="1:11" ht="15" customHeight="1" x14ac:dyDescent="0.3">
      <c r="A2905" s="25">
        <v>2904</v>
      </c>
      <c r="B2905" s="25">
        <v>3211</v>
      </c>
      <c r="C2905" s="31">
        <v>42703.886643518497</v>
      </c>
      <c r="D2905" s="25">
        <v>311</v>
      </c>
      <c r="E2905" s="25">
        <v>0</v>
      </c>
      <c r="F2905" s="25">
        <v>49</v>
      </c>
      <c r="G2905" s="25">
        <v>360</v>
      </c>
      <c r="H2905" s="25">
        <v>1551.89</v>
      </c>
      <c r="I2905" s="25">
        <v>0</v>
      </c>
      <c r="J2905" s="25">
        <v>397.88</v>
      </c>
      <c r="K2905" s="25">
        <v>1949.77</v>
      </c>
    </row>
    <row r="2906" spans="1:11" ht="15" customHeight="1" x14ac:dyDescent="0.3">
      <c r="A2906" s="25">
        <v>2905</v>
      </c>
      <c r="B2906" s="25">
        <v>3211</v>
      </c>
      <c r="C2906" s="31">
        <v>42733.488831018498</v>
      </c>
      <c r="D2906" s="25">
        <v>257</v>
      </c>
      <c r="E2906" s="25">
        <v>6</v>
      </c>
      <c r="F2906" s="25">
        <v>13</v>
      </c>
      <c r="G2906" s="25">
        <v>276</v>
      </c>
      <c r="H2906" s="25">
        <v>1282.43</v>
      </c>
      <c r="I2906" s="25">
        <v>44.94</v>
      </c>
      <c r="J2906" s="25">
        <v>105.56</v>
      </c>
      <c r="K2906" s="25">
        <v>1432.93</v>
      </c>
    </row>
    <row r="2907" spans="1:11" ht="15" customHeight="1" x14ac:dyDescent="0.3">
      <c r="A2907" s="25">
        <v>2906</v>
      </c>
      <c r="B2907" s="25">
        <v>3221</v>
      </c>
      <c r="C2907" s="31">
        <v>41781.137037036999</v>
      </c>
      <c r="D2907" s="25">
        <v>180</v>
      </c>
      <c r="E2907" s="25">
        <v>34</v>
      </c>
      <c r="F2907" s="25">
        <v>39</v>
      </c>
      <c r="G2907" s="25">
        <v>253</v>
      </c>
      <c r="H2907" s="25">
        <v>898.2</v>
      </c>
      <c r="I2907" s="25">
        <v>254.66</v>
      </c>
      <c r="J2907" s="25">
        <v>316.68</v>
      </c>
      <c r="K2907" s="25">
        <v>1469.54</v>
      </c>
    </row>
    <row r="2908" spans="1:11" ht="15" customHeight="1" x14ac:dyDescent="0.3">
      <c r="A2908" s="25">
        <v>2907</v>
      </c>
      <c r="B2908" s="25">
        <v>3221</v>
      </c>
      <c r="C2908" s="31">
        <v>41810.478437500002</v>
      </c>
      <c r="D2908" s="25">
        <v>88</v>
      </c>
      <c r="E2908" s="25">
        <v>12</v>
      </c>
      <c r="F2908" s="25">
        <v>21</v>
      </c>
      <c r="G2908" s="25">
        <v>121</v>
      </c>
      <c r="H2908" s="25">
        <v>439.12</v>
      </c>
      <c r="I2908" s="25">
        <v>89.88</v>
      </c>
      <c r="J2908" s="25">
        <v>170.52</v>
      </c>
      <c r="K2908" s="25">
        <v>699.52</v>
      </c>
    </row>
    <row r="2909" spans="1:11" ht="15" customHeight="1" x14ac:dyDescent="0.3">
      <c r="A2909" s="25">
        <v>2908</v>
      </c>
      <c r="B2909" s="25">
        <v>3221</v>
      </c>
      <c r="C2909" s="31">
        <v>41839.1844444444</v>
      </c>
      <c r="D2909" s="25">
        <v>131</v>
      </c>
      <c r="E2909" s="25">
        <v>0</v>
      </c>
      <c r="F2909" s="25">
        <v>70</v>
      </c>
      <c r="G2909" s="25">
        <v>201</v>
      </c>
      <c r="H2909" s="25">
        <v>653.69000000000005</v>
      </c>
      <c r="I2909" s="25">
        <v>0</v>
      </c>
      <c r="J2909" s="25">
        <v>568.4</v>
      </c>
      <c r="K2909" s="25">
        <v>1222.0899999999999</v>
      </c>
    </row>
    <row r="2910" spans="1:11" ht="15" customHeight="1" x14ac:dyDescent="0.3">
      <c r="A2910" s="25">
        <v>2909</v>
      </c>
      <c r="B2910" s="25">
        <v>3221</v>
      </c>
      <c r="C2910" s="31">
        <v>41899.425833333298</v>
      </c>
      <c r="D2910" s="25">
        <v>95</v>
      </c>
      <c r="E2910" s="25">
        <v>50</v>
      </c>
      <c r="F2910" s="25">
        <v>0</v>
      </c>
      <c r="G2910" s="25">
        <v>145</v>
      </c>
      <c r="H2910" s="25">
        <v>474.05</v>
      </c>
      <c r="I2910" s="25">
        <v>374.5</v>
      </c>
      <c r="J2910" s="25">
        <v>0</v>
      </c>
      <c r="K2910" s="25">
        <v>848.55</v>
      </c>
    </row>
    <row r="2911" spans="1:11" ht="15" customHeight="1" x14ac:dyDescent="0.3">
      <c r="A2911" s="25">
        <v>2910</v>
      </c>
      <c r="B2911" s="25">
        <v>3221</v>
      </c>
      <c r="C2911" s="31">
        <v>41928.594328703701</v>
      </c>
      <c r="D2911" s="25">
        <v>12</v>
      </c>
      <c r="E2911" s="25">
        <v>28</v>
      </c>
      <c r="F2911" s="25">
        <v>33</v>
      </c>
      <c r="G2911" s="25">
        <v>73</v>
      </c>
      <c r="H2911" s="25">
        <v>59.88</v>
      </c>
      <c r="I2911" s="25">
        <v>209.72</v>
      </c>
      <c r="J2911" s="25">
        <v>267.95999999999998</v>
      </c>
      <c r="K2911" s="25">
        <v>537.55999999999995</v>
      </c>
    </row>
    <row r="2912" spans="1:11" ht="15" customHeight="1" x14ac:dyDescent="0.3">
      <c r="A2912" s="25">
        <v>2911</v>
      </c>
      <c r="B2912" s="25">
        <v>3231</v>
      </c>
      <c r="C2912" s="31">
        <v>41755.236944444398</v>
      </c>
      <c r="D2912" s="25">
        <v>171</v>
      </c>
      <c r="E2912" s="25">
        <v>205</v>
      </c>
      <c r="F2912" s="25">
        <v>0</v>
      </c>
      <c r="G2912" s="25">
        <v>376</v>
      </c>
      <c r="H2912" s="25">
        <v>853.29</v>
      </c>
      <c r="I2912" s="25">
        <v>1535.45</v>
      </c>
      <c r="J2912" s="25">
        <v>0</v>
      </c>
      <c r="K2912" s="25">
        <v>2388.7399999999998</v>
      </c>
    </row>
    <row r="2913" spans="1:11" ht="15" customHeight="1" x14ac:dyDescent="0.3">
      <c r="A2913" s="25">
        <v>2912</v>
      </c>
      <c r="B2913" s="25">
        <v>3231</v>
      </c>
      <c r="C2913" s="31">
        <v>41784.876898148199</v>
      </c>
      <c r="D2913" s="25">
        <v>132</v>
      </c>
      <c r="E2913" s="25">
        <v>15</v>
      </c>
      <c r="F2913" s="25">
        <v>4</v>
      </c>
      <c r="G2913" s="25">
        <v>151</v>
      </c>
      <c r="H2913" s="25">
        <v>658.68</v>
      </c>
      <c r="I2913" s="25">
        <v>112.35</v>
      </c>
      <c r="J2913" s="25">
        <v>32.479999999999997</v>
      </c>
      <c r="K2913" s="25">
        <v>803.51</v>
      </c>
    </row>
    <row r="2914" spans="1:11" ht="15" customHeight="1" x14ac:dyDescent="0.3">
      <c r="A2914" s="25">
        <v>2913</v>
      </c>
      <c r="B2914" s="25">
        <v>3231</v>
      </c>
      <c r="C2914" s="31">
        <v>41813.535613425898</v>
      </c>
      <c r="D2914" s="25">
        <v>200</v>
      </c>
      <c r="E2914" s="25">
        <v>12</v>
      </c>
      <c r="F2914" s="25">
        <v>77</v>
      </c>
      <c r="G2914" s="25">
        <v>289</v>
      </c>
      <c r="H2914" s="25">
        <v>998</v>
      </c>
      <c r="I2914" s="25">
        <v>89.88</v>
      </c>
      <c r="J2914" s="25">
        <v>625.24</v>
      </c>
      <c r="K2914" s="25">
        <v>1713.12</v>
      </c>
    </row>
    <row r="2915" spans="1:11" ht="15" customHeight="1" x14ac:dyDescent="0.3">
      <c r="A2915" s="25">
        <v>2914</v>
      </c>
      <c r="B2915" s="25">
        <v>3231</v>
      </c>
      <c r="C2915" s="31">
        <v>41843.878425925897</v>
      </c>
      <c r="D2915" s="25">
        <v>136</v>
      </c>
      <c r="E2915" s="25">
        <v>218</v>
      </c>
      <c r="F2915" s="25">
        <v>6</v>
      </c>
      <c r="G2915" s="25">
        <v>360</v>
      </c>
      <c r="H2915" s="25">
        <v>678.64</v>
      </c>
      <c r="I2915" s="25">
        <v>1632.82</v>
      </c>
      <c r="J2915" s="25">
        <v>48.72</v>
      </c>
      <c r="K2915" s="25">
        <v>2360.1799999999998</v>
      </c>
    </row>
    <row r="2916" spans="1:11" ht="15" customHeight="1" x14ac:dyDescent="0.3">
      <c r="A2916" s="25">
        <v>2915</v>
      </c>
      <c r="B2916" s="25">
        <v>3231</v>
      </c>
      <c r="C2916" s="31">
        <v>41872.576354166697</v>
      </c>
      <c r="D2916" s="25">
        <v>136</v>
      </c>
      <c r="E2916" s="25">
        <v>11</v>
      </c>
      <c r="F2916" s="25">
        <v>6</v>
      </c>
      <c r="G2916" s="25">
        <v>153</v>
      </c>
      <c r="H2916" s="25">
        <v>678.64</v>
      </c>
      <c r="I2916" s="25">
        <v>82.39</v>
      </c>
      <c r="J2916" s="25">
        <v>48.72</v>
      </c>
      <c r="K2916" s="25">
        <v>809.75</v>
      </c>
    </row>
    <row r="2917" spans="1:11" ht="15" customHeight="1" x14ac:dyDescent="0.3">
      <c r="A2917" s="25">
        <v>2916</v>
      </c>
      <c r="B2917" s="25">
        <v>3231</v>
      </c>
      <c r="C2917" s="31">
        <v>41901.101886574099</v>
      </c>
      <c r="D2917" s="25">
        <v>149</v>
      </c>
      <c r="E2917" s="25">
        <v>31</v>
      </c>
      <c r="F2917" s="25">
        <v>10</v>
      </c>
      <c r="G2917" s="25">
        <v>190</v>
      </c>
      <c r="H2917" s="25">
        <v>743.51</v>
      </c>
      <c r="I2917" s="25">
        <v>232.19</v>
      </c>
      <c r="J2917" s="25">
        <v>81.2</v>
      </c>
      <c r="K2917" s="25">
        <v>1056.9000000000001</v>
      </c>
    </row>
    <row r="2918" spans="1:11" ht="15" customHeight="1" x14ac:dyDescent="0.3">
      <c r="A2918" s="25">
        <v>2917</v>
      </c>
      <c r="B2918" s="25">
        <v>3231</v>
      </c>
      <c r="C2918" s="31">
        <v>41931.731076388904</v>
      </c>
      <c r="D2918" s="25">
        <v>174</v>
      </c>
      <c r="E2918" s="25">
        <v>37</v>
      </c>
      <c r="F2918" s="25">
        <v>3</v>
      </c>
      <c r="G2918" s="25">
        <v>214</v>
      </c>
      <c r="H2918" s="25">
        <v>868.26</v>
      </c>
      <c r="I2918" s="25">
        <v>277.13</v>
      </c>
      <c r="J2918" s="25">
        <v>24.36</v>
      </c>
      <c r="K2918" s="25">
        <v>1169.75</v>
      </c>
    </row>
    <row r="2919" spans="1:11" ht="15" customHeight="1" x14ac:dyDescent="0.3">
      <c r="A2919" s="25">
        <v>2918</v>
      </c>
      <c r="B2919" s="25">
        <v>3231</v>
      </c>
      <c r="C2919" s="31">
        <v>41961.958518518499</v>
      </c>
      <c r="D2919" s="25">
        <v>0</v>
      </c>
      <c r="E2919" s="25">
        <v>12</v>
      </c>
      <c r="F2919" s="25">
        <v>81</v>
      </c>
      <c r="G2919" s="25">
        <v>93</v>
      </c>
      <c r="H2919" s="25">
        <v>0</v>
      </c>
      <c r="I2919" s="25">
        <v>89.88</v>
      </c>
      <c r="J2919" s="25">
        <v>657.72</v>
      </c>
      <c r="K2919" s="25">
        <v>747.6</v>
      </c>
    </row>
    <row r="2920" spans="1:11" ht="15" customHeight="1" x14ac:dyDescent="0.3">
      <c r="A2920" s="25">
        <v>2919</v>
      </c>
      <c r="B2920" s="25">
        <v>3241</v>
      </c>
      <c r="C2920" s="31">
        <v>42279.246909722198</v>
      </c>
      <c r="D2920" s="25">
        <v>0</v>
      </c>
      <c r="E2920" s="25">
        <v>36</v>
      </c>
      <c r="F2920" s="25">
        <v>17</v>
      </c>
      <c r="G2920" s="25">
        <v>53</v>
      </c>
      <c r="H2920" s="25">
        <v>0</v>
      </c>
      <c r="I2920" s="25">
        <v>269.64</v>
      </c>
      <c r="J2920" s="25">
        <v>138.04</v>
      </c>
      <c r="K2920" s="25">
        <v>407.68</v>
      </c>
    </row>
    <row r="2921" spans="1:11" ht="15" customHeight="1" x14ac:dyDescent="0.3">
      <c r="A2921" s="25">
        <v>2920</v>
      </c>
      <c r="B2921" s="25">
        <v>3241</v>
      </c>
      <c r="C2921" s="31">
        <v>42309.5100578704</v>
      </c>
      <c r="D2921" s="25">
        <v>64</v>
      </c>
      <c r="E2921" s="25">
        <v>55</v>
      </c>
      <c r="F2921" s="25">
        <v>39</v>
      </c>
      <c r="G2921" s="25">
        <v>158</v>
      </c>
      <c r="H2921" s="25">
        <v>319.36</v>
      </c>
      <c r="I2921" s="25">
        <v>411.95</v>
      </c>
      <c r="J2921" s="25">
        <v>316.68</v>
      </c>
      <c r="K2921" s="25">
        <v>1047.99</v>
      </c>
    </row>
    <row r="2922" spans="1:11" ht="15" customHeight="1" x14ac:dyDescent="0.3">
      <c r="A2922" s="25">
        <v>2921</v>
      </c>
      <c r="B2922" s="25">
        <v>3241</v>
      </c>
      <c r="C2922" s="31">
        <v>42338.909166666701</v>
      </c>
      <c r="D2922" s="25">
        <v>107</v>
      </c>
      <c r="E2922" s="25">
        <v>35</v>
      </c>
      <c r="F2922" s="25">
        <v>32</v>
      </c>
      <c r="G2922" s="25">
        <v>174</v>
      </c>
      <c r="H2922" s="25">
        <v>533.92999999999995</v>
      </c>
      <c r="I2922" s="25">
        <v>262.14999999999998</v>
      </c>
      <c r="J2922" s="25">
        <v>259.83999999999997</v>
      </c>
      <c r="K2922" s="25">
        <v>1055.92</v>
      </c>
    </row>
    <row r="2923" spans="1:11" ht="15" customHeight="1" x14ac:dyDescent="0.3">
      <c r="A2923" s="25">
        <v>2922</v>
      </c>
      <c r="B2923" s="25">
        <v>3241</v>
      </c>
      <c r="C2923" s="31">
        <v>42368.8367476852</v>
      </c>
      <c r="D2923" s="25">
        <v>113</v>
      </c>
      <c r="E2923" s="25">
        <v>8</v>
      </c>
      <c r="F2923" s="25">
        <v>0</v>
      </c>
      <c r="G2923" s="25">
        <v>121</v>
      </c>
      <c r="H2923" s="25">
        <v>563.87</v>
      </c>
      <c r="I2923" s="25">
        <v>59.92</v>
      </c>
      <c r="J2923" s="25">
        <v>0</v>
      </c>
      <c r="K2923" s="25">
        <v>623.79</v>
      </c>
    </row>
    <row r="2924" spans="1:11" ht="15" customHeight="1" x14ac:dyDescent="0.3">
      <c r="A2924" s="25">
        <v>2923</v>
      </c>
      <c r="B2924" s="25">
        <v>3241</v>
      </c>
      <c r="C2924" s="31">
        <v>42397.593912037002</v>
      </c>
      <c r="D2924" s="25">
        <v>95</v>
      </c>
      <c r="E2924" s="25">
        <v>29</v>
      </c>
      <c r="F2924" s="25">
        <v>0</v>
      </c>
      <c r="G2924" s="25">
        <v>124</v>
      </c>
      <c r="H2924" s="25">
        <v>474.05</v>
      </c>
      <c r="I2924" s="25">
        <v>217.21</v>
      </c>
      <c r="J2924" s="25">
        <v>0</v>
      </c>
      <c r="K2924" s="25">
        <v>691.26</v>
      </c>
    </row>
    <row r="2925" spans="1:11" ht="15" customHeight="1" x14ac:dyDescent="0.3">
      <c r="A2925" s="25">
        <v>2924</v>
      </c>
      <c r="B2925" s="25">
        <v>3241</v>
      </c>
      <c r="C2925" s="31">
        <v>42456.718171296299</v>
      </c>
      <c r="D2925" s="25">
        <v>98</v>
      </c>
      <c r="E2925" s="25">
        <v>33</v>
      </c>
      <c r="F2925" s="25">
        <v>49</v>
      </c>
      <c r="G2925" s="25">
        <v>180</v>
      </c>
      <c r="H2925" s="25">
        <v>489.02</v>
      </c>
      <c r="I2925" s="25">
        <v>247.17</v>
      </c>
      <c r="J2925" s="25">
        <v>397.88</v>
      </c>
      <c r="K2925" s="25">
        <v>1134.07</v>
      </c>
    </row>
    <row r="2926" spans="1:11" ht="15" customHeight="1" x14ac:dyDescent="0.3">
      <c r="A2926" s="25">
        <v>2925</v>
      </c>
      <c r="B2926" s="25">
        <v>3241</v>
      </c>
      <c r="C2926" s="31">
        <v>42514.528414351902</v>
      </c>
      <c r="D2926" s="25">
        <v>125</v>
      </c>
      <c r="E2926" s="25">
        <v>24</v>
      </c>
      <c r="F2926" s="25">
        <v>27</v>
      </c>
      <c r="G2926" s="25">
        <v>176</v>
      </c>
      <c r="H2926" s="25">
        <v>623.75</v>
      </c>
      <c r="I2926" s="25">
        <v>179.76</v>
      </c>
      <c r="J2926" s="25">
        <v>219.24</v>
      </c>
      <c r="K2926" s="25">
        <v>1022.75</v>
      </c>
    </row>
    <row r="2927" spans="1:11" ht="15" customHeight="1" x14ac:dyDescent="0.3">
      <c r="A2927" s="25">
        <v>2926</v>
      </c>
      <c r="B2927" s="25">
        <v>3241</v>
      </c>
      <c r="C2927" s="31">
        <v>42544.973715277803</v>
      </c>
      <c r="D2927" s="25">
        <v>78</v>
      </c>
      <c r="E2927" s="25">
        <v>39</v>
      </c>
      <c r="F2927" s="25">
        <v>51</v>
      </c>
      <c r="G2927" s="25">
        <v>168</v>
      </c>
      <c r="H2927" s="25">
        <v>389.22</v>
      </c>
      <c r="I2927" s="25">
        <v>292.11</v>
      </c>
      <c r="J2927" s="25">
        <v>414.12</v>
      </c>
      <c r="K2927" s="25">
        <v>1095.45</v>
      </c>
    </row>
    <row r="2928" spans="1:11" ht="15" customHeight="1" x14ac:dyDescent="0.3">
      <c r="A2928" s="25">
        <v>2927</v>
      </c>
      <c r="B2928" s="25">
        <v>3241</v>
      </c>
      <c r="C2928" s="31">
        <v>42574.3667361111</v>
      </c>
      <c r="D2928" s="25">
        <v>109</v>
      </c>
      <c r="E2928" s="25">
        <v>15</v>
      </c>
      <c r="F2928" s="25">
        <v>23</v>
      </c>
      <c r="G2928" s="25">
        <v>147</v>
      </c>
      <c r="H2928" s="25">
        <v>543.91</v>
      </c>
      <c r="I2928" s="25">
        <v>112.35</v>
      </c>
      <c r="J2928" s="25">
        <v>186.76</v>
      </c>
      <c r="K2928" s="25">
        <v>843.02</v>
      </c>
    </row>
    <row r="2929" spans="1:11" ht="15" customHeight="1" x14ac:dyDescent="0.3">
      <c r="A2929" s="25">
        <v>2928</v>
      </c>
      <c r="B2929" s="25">
        <v>3241</v>
      </c>
      <c r="C2929" s="31">
        <v>42603.246331018498</v>
      </c>
      <c r="D2929" s="25">
        <v>43</v>
      </c>
      <c r="E2929" s="25">
        <v>41</v>
      </c>
      <c r="F2929" s="25">
        <v>35</v>
      </c>
      <c r="G2929" s="25">
        <v>119</v>
      </c>
      <c r="H2929" s="25">
        <v>214.57</v>
      </c>
      <c r="I2929" s="25">
        <v>307.08999999999997</v>
      </c>
      <c r="J2929" s="25">
        <v>284.2</v>
      </c>
      <c r="K2929" s="25">
        <v>805.86</v>
      </c>
    </row>
    <row r="2930" spans="1:11" ht="15" customHeight="1" x14ac:dyDescent="0.3">
      <c r="A2930" s="25">
        <v>2929</v>
      </c>
      <c r="B2930" s="25">
        <v>3241</v>
      </c>
      <c r="C2930" s="31">
        <v>42632.801099536999</v>
      </c>
      <c r="D2930" s="25">
        <v>126</v>
      </c>
      <c r="E2930" s="25">
        <v>0</v>
      </c>
      <c r="F2930" s="25">
        <v>196</v>
      </c>
      <c r="G2930" s="25">
        <v>322</v>
      </c>
      <c r="H2930" s="25">
        <v>628.74</v>
      </c>
      <c r="I2930" s="25">
        <v>0</v>
      </c>
      <c r="J2930" s="25">
        <v>1591.52</v>
      </c>
      <c r="K2930" s="25">
        <v>2220.2600000000002</v>
      </c>
    </row>
    <row r="2931" spans="1:11" ht="15" customHeight="1" x14ac:dyDescent="0.3">
      <c r="A2931" s="25">
        <v>2930</v>
      </c>
      <c r="B2931" s="25">
        <v>3241</v>
      </c>
      <c r="C2931" s="31">
        <v>42691.902511574102</v>
      </c>
      <c r="D2931" s="25">
        <v>91</v>
      </c>
      <c r="E2931" s="25">
        <v>33</v>
      </c>
      <c r="F2931" s="25">
        <v>22</v>
      </c>
      <c r="G2931" s="25">
        <v>146</v>
      </c>
      <c r="H2931" s="25">
        <v>454.09</v>
      </c>
      <c r="I2931" s="25">
        <v>247.17</v>
      </c>
      <c r="J2931" s="25">
        <v>178.64</v>
      </c>
      <c r="K2931" s="25">
        <v>879.9</v>
      </c>
    </row>
    <row r="2932" spans="1:11" ht="15" customHeight="1" x14ac:dyDescent="0.3">
      <c r="A2932" s="25">
        <v>2931</v>
      </c>
      <c r="B2932" s="25">
        <v>3241</v>
      </c>
      <c r="C2932" s="31">
        <v>42721.255532407398</v>
      </c>
      <c r="D2932" s="25">
        <v>80</v>
      </c>
      <c r="E2932" s="25">
        <v>8</v>
      </c>
      <c r="F2932" s="25">
        <v>0</v>
      </c>
      <c r="G2932" s="25">
        <v>88</v>
      </c>
      <c r="H2932" s="25">
        <v>399.2</v>
      </c>
      <c r="I2932" s="25">
        <v>59.92</v>
      </c>
      <c r="J2932" s="25">
        <v>0</v>
      </c>
      <c r="K2932" s="25">
        <v>459.12</v>
      </c>
    </row>
    <row r="2933" spans="1:11" ht="15" customHeight="1" x14ac:dyDescent="0.3">
      <c r="A2933" s="25">
        <v>2932</v>
      </c>
      <c r="B2933" s="25">
        <v>3251</v>
      </c>
      <c r="C2933" s="31">
        <v>41614.553761574098</v>
      </c>
      <c r="D2933" s="25">
        <v>281</v>
      </c>
      <c r="E2933" s="25">
        <v>39</v>
      </c>
      <c r="F2933" s="25">
        <v>47</v>
      </c>
      <c r="G2933" s="25">
        <v>367</v>
      </c>
      <c r="H2933" s="25">
        <v>1402.19</v>
      </c>
      <c r="I2933" s="25">
        <v>292.11</v>
      </c>
      <c r="J2933" s="25">
        <v>381.64</v>
      </c>
      <c r="K2933" s="25">
        <v>2075.94</v>
      </c>
    </row>
    <row r="2934" spans="1:11" ht="15" customHeight="1" x14ac:dyDescent="0.3">
      <c r="A2934" s="25">
        <v>2933</v>
      </c>
      <c r="B2934" s="25">
        <v>3251</v>
      </c>
      <c r="C2934" s="31">
        <v>41644.245104166701</v>
      </c>
      <c r="D2934" s="25">
        <v>302</v>
      </c>
      <c r="E2934" s="25">
        <v>42</v>
      </c>
      <c r="F2934" s="25">
        <v>26</v>
      </c>
      <c r="G2934" s="25">
        <v>370</v>
      </c>
      <c r="H2934" s="25">
        <v>1506.98</v>
      </c>
      <c r="I2934" s="25">
        <v>314.58</v>
      </c>
      <c r="J2934" s="25">
        <v>211.12</v>
      </c>
      <c r="K2934" s="25">
        <v>2032.68</v>
      </c>
    </row>
    <row r="2935" spans="1:11" ht="15" customHeight="1" x14ac:dyDescent="0.3">
      <c r="A2935" s="25">
        <v>2934</v>
      </c>
      <c r="B2935" s="25">
        <v>3251</v>
      </c>
      <c r="C2935" s="31">
        <v>41673.300763888903</v>
      </c>
      <c r="D2935" s="25">
        <v>611</v>
      </c>
      <c r="E2935" s="25">
        <v>0</v>
      </c>
      <c r="F2935" s="25">
        <v>24</v>
      </c>
      <c r="G2935" s="25">
        <v>635</v>
      </c>
      <c r="H2935" s="25">
        <v>3048.89</v>
      </c>
      <c r="I2935" s="25">
        <v>0</v>
      </c>
      <c r="J2935" s="25">
        <v>194.88</v>
      </c>
      <c r="K2935" s="25">
        <v>3243.77</v>
      </c>
    </row>
    <row r="2936" spans="1:11" ht="15" customHeight="1" x14ac:dyDescent="0.3">
      <c r="A2936" s="25">
        <v>2935</v>
      </c>
      <c r="B2936" s="25">
        <v>3251</v>
      </c>
      <c r="C2936" s="31">
        <v>41702.942685185197</v>
      </c>
      <c r="D2936" s="25">
        <v>291</v>
      </c>
      <c r="E2936" s="25">
        <v>37</v>
      </c>
      <c r="F2936" s="25">
        <v>0</v>
      </c>
      <c r="G2936" s="25">
        <v>328</v>
      </c>
      <c r="H2936" s="25">
        <v>1452.09</v>
      </c>
      <c r="I2936" s="25">
        <v>277.13</v>
      </c>
      <c r="J2936" s="25">
        <v>0</v>
      </c>
      <c r="K2936" s="25">
        <v>1729.22</v>
      </c>
    </row>
    <row r="2937" spans="1:11" ht="15" customHeight="1" x14ac:dyDescent="0.3">
      <c r="A2937" s="25">
        <v>2936</v>
      </c>
      <c r="B2937" s="25">
        <v>3251</v>
      </c>
      <c r="C2937" s="31">
        <v>41731.788414351897</v>
      </c>
      <c r="D2937" s="25">
        <v>264</v>
      </c>
      <c r="E2937" s="25">
        <v>0</v>
      </c>
      <c r="F2937" s="25">
        <v>0</v>
      </c>
      <c r="G2937" s="25">
        <v>264</v>
      </c>
      <c r="H2937" s="25">
        <v>1317.36</v>
      </c>
      <c r="I2937" s="25">
        <v>0</v>
      </c>
      <c r="J2937" s="25">
        <v>0</v>
      </c>
      <c r="K2937" s="25">
        <v>1317.36</v>
      </c>
    </row>
    <row r="2938" spans="1:11" ht="15" customHeight="1" x14ac:dyDescent="0.3">
      <c r="A2938" s="25">
        <v>2937</v>
      </c>
      <c r="B2938" s="25">
        <v>3251</v>
      </c>
      <c r="C2938" s="31">
        <v>41760.1311458333</v>
      </c>
      <c r="D2938" s="25">
        <v>297</v>
      </c>
      <c r="E2938" s="25">
        <v>27</v>
      </c>
      <c r="F2938" s="25">
        <v>0</v>
      </c>
      <c r="G2938" s="25">
        <v>324</v>
      </c>
      <c r="H2938" s="25">
        <v>1482.03</v>
      </c>
      <c r="I2938" s="25">
        <v>202.23</v>
      </c>
      <c r="J2938" s="25">
        <v>0</v>
      </c>
      <c r="K2938" s="25">
        <v>1684.26</v>
      </c>
    </row>
    <row r="2939" spans="1:11" ht="15" customHeight="1" x14ac:dyDescent="0.3">
      <c r="A2939" s="25">
        <v>2938</v>
      </c>
      <c r="B2939" s="25">
        <v>3251</v>
      </c>
      <c r="C2939" s="31">
        <v>41790.263356481497</v>
      </c>
      <c r="D2939" s="25">
        <v>307</v>
      </c>
      <c r="E2939" s="25">
        <v>32</v>
      </c>
      <c r="F2939" s="25">
        <v>17</v>
      </c>
      <c r="G2939" s="25">
        <v>356</v>
      </c>
      <c r="H2939" s="25">
        <v>1531.93</v>
      </c>
      <c r="I2939" s="25">
        <v>239.68</v>
      </c>
      <c r="J2939" s="25">
        <v>138.04</v>
      </c>
      <c r="K2939" s="25">
        <v>1909.65</v>
      </c>
    </row>
    <row r="2940" spans="1:11" ht="15" customHeight="1" x14ac:dyDescent="0.3">
      <c r="A2940" s="25">
        <v>2939</v>
      </c>
      <c r="B2940" s="25">
        <v>3251</v>
      </c>
      <c r="C2940" s="31">
        <v>41819.541666666701</v>
      </c>
      <c r="D2940" s="25">
        <v>307</v>
      </c>
      <c r="E2940" s="25">
        <v>39</v>
      </c>
      <c r="F2940" s="25">
        <v>6</v>
      </c>
      <c r="G2940" s="25">
        <v>352</v>
      </c>
      <c r="H2940" s="25">
        <v>1531.93</v>
      </c>
      <c r="I2940" s="25">
        <v>292.11</v>
      </c>
      <c r="J2940" s="25">
        <v>48.72</v>
      </c>
      <c r="K2940" s="25">
        <v>1872.76</v>
      </c>
    </row>
    <row r="2941" spans="1:11" ht="15" customHeight="1" x14ac:dyDescent="0.3">
      <c r="A2941" s="25">
        <v>2940</v>
      </c>
      <c r="B2941" s="25">
        <v>3251</v>
      </c>
      <c r="C2941" s="31">
        <v>41849.889224537001</v>
      </c>
      <c r="D2941" s="25">
        <v>313</v>
      </c>
      <c r="E2941" s="25">
        <v>21</v>
      </c>
      <c r="F2941" s="25">
        <v>4</v>
      </c>
      <c r="G2941" s="25">
        <v>338</v>
      </c>
      <c r="H2941" s="25">
        <v>1561.87</v>
      </c>
      <c r="I2941" s="25">
        <v>157.29</v>
      </c>
      <c r="J2941" s="25">
        <v>32.479999999999997</v>
      </c>
      <c r="K2941" s="25">
        <v>1751.64</v>
      </c>
    </row>
    <row r="2942" spans="1:11" ht="15" customHeight="1" x14ac:dyDescent="0.3">
      <c r="A2942" s="25">
        <v>2941</v>
      </c>
      <c r="B2942" s="25">
        <v>3251</v>
      </c>
      <c r="C2942" s="31">
        <v>41879.374849537002</v>
      </c>
      <c r="D2942" s="25">
        <v>319</v>
      </c>
      <c r="E2942" s="25">
        <v>31</v>
      </c>
      <c r="F2942" s="25">
        <v>14</v>
      </c>
      <c r="G2942" s="25">
        <v>364</v>
      </c>
      <c r="H2942" s="25">
        <v>1591.81</v>
      </c>
      <c r="I2942" s="25">
        <v>232.19</v>
      </c>
      <c r="J2942" s="25">
        <v>113.68</v>
      </c>
      <c r="K2942" s="25">
        <v>1937.68</v>
      </c>
    </row>
    <row r="2943" spans="1:11" ht="15" customHeight="1" x14ac:dyDescent="0.3">
      <c r="A2943" s="25">
        <v>2942</v>
      </c>
      <c r="B2943" s="25">
        <v>3251</v>
      </c>
      <c r="C2943" s="31">
        <v>41908.6589467593</v>
      </c>
      <c r="D2943" s="25">
        <v>307</v>
      </c>
      <c r="E2943" s="25">
        <v>28</v>
      </c>
      <c r="F2943" s="25">
        <v>0</v>
      </c>
      <c r="G2943" s="25">
        <v>335</v>
      </c>
      <c r="H2943" s="25">
        <v>1531.93</v>
      </c>
      <c r="I2943" s="25">
        <v>209.72</v>
      </c>
      <c r="J2943" s="25">
        <v>0</v>
      </c>
      <c r="K2943" s="25">
        <v>1741.65</v>
      </c>
    </row>
    <row r="2944" spans="1:11" ht="15" customHeight="1" x14ac:dyDescent="0.3">
      <c r="A2944" s="25">
        <v>2943</v>
      </c>
      <c r="B2944" s="25">
        <v>3251</v>
      </c>
      <c r="C2944" s="31">
        <v>41937.973217592596</v>
      </c>
      <c r="D2944" s="25">
        <v>284</v>
      </c>
      <c r="E2944" s="25">
        <v>0</v>
      </c>
      <c r="F2944" s="25">
        <v>14</v>
      </c>
      <c r="G2944" s="25">
        <v>298</v>
      </c>
      <c r="H2944" s="25">
        <v>1417.16</v>
      </c>
      <c r="I2944" s="25">
        <v>0</v>
      </c>
      <c r="J2944" s="25">
        <v>113.68</v>
      </c>
      <c r="K2944" s="25">
        <v>1530.84</v>
      </c>
    </row>
    <row r="2945" spans="1:11" ht="15" customHeight="1" x14ac:dyDescent="0.3">
      <c r="A2945" s="25">
        <v>2944</v>
      </c>
      <c r="B2945" s="25">
        <v>3251</v>
      </c>
      <c r="C2945" s="31">
        <v>41966.386689814797</v>
      </c>
      <c r="D2945" s="25">
        <v>344</v>
      </c>
      <c r="E2945" s="25">
        <v>28</v>
      </c>
      <c r="F2945" s="25">
        <v>19</v>
      </c>
      <c r="G2945" s="25">
        <v>391</v>
      </c>
      <c r="H2945" s="25">
        <v>1716.56</v>
      </c>
      <c r="I2945" s="25">
        <v>209.72</v>
      </c>
      <c r="J2945" s="25">
        <v>154.28</v>
      </c>
      <c r="K2945" s="25">
        <v>2080.56</v>
      </c>
    </row>
    <row r="2946" spans="1:11" ht="15" customHeight="1" x14ac:dyDescent="0.3">
      <c r="A2946" s="25">
        <v>2945</v>
      </c>
      <c r="B2946" s="25">
        <v>3251</v>
      </c>
      <c r="C2946" s="31">
        <v>41996.366296296299</v>
      </c>
      <c r="D2946" s="25">
        <v>262</v>
      </c>
      <c r="E2946" s="25">
        <v>26</v>
      </c>
      <c r="F2946" s="25">
        <v>14</v>
      </c>
      <c r="G2946" s="25">
        <v>302</v>
      </c>
      <c r="H2946" s="25">
        <v>1307.3800000000001</v>
      </c>
      <c r="I2946" s="25">
        <v>194.74</v>
      </c>
      <c r="J2946" s="25">
        <v>113.68</v>
      </c>
      <c r="K2946" s="25">
        <v>1615.8</v>
      </c>
    </row>
    <row r="2947" spans="1:11" ht="15" customHeight="1" x14ac:dyDescent="0.3">
      <c r="A2947" s="25">
        <v>2946</v>
      </c>
      <c r="B2947" s="25">
        <v>3251</v>
      </c>
      <c r="C2947" s="31">
        <v>42025.6632986111</v>
      </c>
      <c r="D2947" s="25">
        <v>256</v>
      </c>
      <c r="E2947" s="25">
        <v>42</v>
      </c>
      <c r="F2947" s="25">
        <v>23</v>
      </c>
      <c r="G2947" s="25">
        <v>321</v>
      </c>
      <c r="H2947" s="25">
        <v>1277.44</v>
      </c>
      <c r="I2947" s="25">
        <v>314.58</v>
      </c>
      <c r="J2947" s="25">
        <v>186.76</v>
      </c>
      <c r="K2947" s="25">
        <v>1778.78</v>
      </c>
    </row>
    <row r="2948" spans="1:11" ht="15" customHeight="1" x14ac:dyDescent="0.3">
      <c r="A2948" s="25">
        <v>2947</v>
      </c>
      <c r="B2948" s="25">
        <v>3251</v>
      </c>
      <c r="C2948" s="31">
        <v>42054.7555208333</v>
      </c>
      <c r="D2948" s="25">
        <v>291</v>
      </c>
      <c r="E2948" s="25">
        <v>13</v>
      </c>
      <c r="F2948" s="25">
        <v>74</v>
      </c>
      <c r="G2948" s="25">
        <v>378</v>
      </c>
      <c r="H2948" s="25">
        <v>1452.09</v>
      </c>
      <c r="I2948" s="25">
        <v>97.37</v>
      </c>
      <c r="J2948" s="25">
        <v>600.88</v>
      </c>
      <c r="K2948" s="25">
        <v>2150.34</v>
      </c>
    </row>
    <row r="2949" spans="1:11" ht="15" customHeight="1" x14ac:dyDescent="0.3">
      <c r="A2949" s="25">
        <v>2948</v>
      </c>
      <c r="B2949" s="25">
        <v>3251</v>
      </c>
      <c r="C2949" s="31">
        <v>42084.2874421296</v>
      </c>
      <c r="D2949" s="25">
        <v>289</v>
      </c>
      <c r="E2949" s="25">
        <v>39</v>
      </c>
      <c r="F2949" s="25">
        <v>0</v>
      </c>
      <c r="G2949" s="25">
        <v>328</v>
      </c>
      <c r="H2949" s="25">
        <v>1442.11</v>
      </c>
      <c r="I2949" s="25">
        <v>292.11</v>
      </c>
      <c r="J2949" s="25">
        <v>0</v>
      </c>
      <c r="K2949" s="25">
        <v>1734.22</v>
      </c>
    </row>
    <row r="2950" spans="1:11" ht="15" customHeight="1" x14ac:dyDescent="0.3">
      <c r="A2950" s="25">
        <v>2949</v>
      </c>
      <c r="B2950" s="25">
        <v>3251</v>
      </c>
      <c r="C2950" s="31">
        <v>42114.066759259302</v>
      </c>
      <c r="D2950" s="25">
        <v>10</v>
      </c>
      <c r="E2950" s="25">
        <v>32</v>
      </c>
      <c r="F2950" s="25">
        <v>22</v>
      </c>
      <c r="G2950" s="25">
        <v>64</v>
      </c>
      <c r="H2950" s="25">
        <v>49.9</v>
      </c>
      <c r="I2950" s="25">
        <v>239.68</v>
      </c>
      <c r="J2950" s="25">
        <v>178.64</v>
      </c>
      <c r="K2950" s="25">
        <v>468.22</v>
      </c>
    </row>
    <row r="2951" spans="1:11" ht="15" customHeight="1" x14ac:dyDescent="0.3">
      <c r="A2951" s="25">
        <v>2950</v>
      </c>
      <c r="B2951" s="25">
        <v>3251</v>
      </c>
      <c r="C2951" s="31">
        <v>42144.160520833299</v>
      </c>
      <c r="D2951" s="25">
        <v>315</v>
      </c>
      <c r="E2951" s="25">
        <v>0</v>
      </c>
      <c r="F2951" s="25">
        <v>39</v>
      </c>
      <c r="G2951" s="25">
        <v>354</v>
      </c>
      <c r="H2951" s="25">
        <v>1571.85</v>
      </c>
      <c r="I2951" s="25">
        <v>0</v>
      </c>
      <c r="J2951" s="25">
        <v>316.68</v>
      </c>
      <c r="K2951" s="25">
        <v>1888.53</v>
      </c>
    </row>
    <row r="2952" spans="1:11" ht="15" customHeight="1" x14ac:dyDescent="0.3">
      <c r="A2952" s="25">
        <v>2951</v>
      </c>
      <c r="B2952" s="25">
        <v>3251</v>
      </c>
      <c r="C2952" s="31">
        <v>42173.565833333298</v>
      </c>
      <c r="D2952" s="25">
        <v>303</v>
      </c>
      <c r="E2952" s="25">
        <v>89</v>
      </c>
      <c r="F2952" s="25">
        <v>24</v>
      </c>
      <c r="G2952" s="25">
        <v>416</v>
      </c>
      <c r="H2952" s="25">
        <v>1511.97</v>
      </c>
      <c r="I2952" s="25">
        <v>666.61</v>
      </c>
      <c r="J2952" s="25">
        <v>194.88</v>
      </c>
      <c r="K2952" s="25">
        <v>2373.46</v>
      </c>
    </row>
    <row r="2953" spans="1:11" ht="15" customHeight="1" x14ac:dyDescent="0.3">
      <c r="A2953" s="25">
        <v>2952</v>
      </c>
      <c r="B2953" s="25">
        <v>3251</v>
      </c>
      <c r="C2953" s="31">
        <v>42202.398900462998</v>
      </c>
      <c r="D2953" s="25">
        <v>282</v>
      </c>
      <c r="E2953" s="25">
        <v>53</v>
      </c>
      <c r="F2953" s="25">
        <v>65</v>
      </c>
      <c r="G2953" s="25">
        <v>400</v>
      </c>
      <c r="H2953" s="25">
        <v>1407.18</v>
      </c>
      <c r="I2953" s="25">
        <v>396.97</v>
      </c>
      <c r="J2953" s="25">
        <v>527.79999999999995</v>
      </c>
      <c r="K2953" s="25">
        <v>2331.9499999999998</v>
      </c>
    </row>
    <row r="2954" spans="1:11" ht="15" customHeight="1" x14ac:dyDescent="0.3">
      <c r="A2954" s="25">
        <v>2953</v>
      </c>
      <c r="B2954" s="25">
        <v>3251</v>
      </c>
      <c r="C2954" s="31">
        <v>42231.751400462999</v>
      </c>
      <c r="D2954" s="25">
        <v>296</v>
      </c>
      <c r="E2954" s="25">
        <v>24</v>
      </c>
      <c r="F2954" s="25">
        <v>23</v>
      </c>
      <c r="G2954" s="25">
        <v>343</v>
      </c>
      <c r="H2954" s="25">
        <v>1477.04</v>
      </c>
      <c r="I2954" s="25">
        <v>179.76</v>
      </c>
      <c r="J2954" s="25">
        <v>186.76</v>
      </c>
      <c r="K2954" s="25">
        <v>1843.56</v>
      </c>
    </row>
    <row r="2955" spans="1:11" ht="15" customHeight="1" x14ac:dyDescent="0.3">
      <c r="A2955" s="25">
        <v>2954</v>
      </c>
      <c r="B2955" s="25">
        <v>3251</v>
      </c>
      <c r="C2955" s="31">
        <v>42260.503171296303</v>
      </c>
      <c r="D2955" s="25">
        <v>339</v>
      </c>
      <c r="E2955" s="25">
        <v>21</v>
      </c>
      <c r="F2955" s="25">
        <v>26</v>
      </c>
      <c r="G2955" s="25">
        <v>386</v>
      </c>
      <c r="H2955" s="25">
        <v>1691.61</v>
      </c>
      <c r="I2955" s="25">
        <v>157.29</v>
      </c>
      <c r="J2955" s="25">
        <v>211.12</v>
      </c>
      <c r="K2955" s="25">
        <v>2060.02</v>
      </c>
    </row>
    <row r="2956" spans="1:11" ht="15" customHeight="1" x14ac:dyDescent="0.3">
      <c r="A2956" s="25">
        <v>2955</v>
      </c>
      <c r="B2956" s="25">
        <v>3251</v>
      </c>
      <c r="C2956" s="31">
        <v>42290.5942013889</v>
      </c>
      <c r="D2956" s="25">
        <v>285</v>
      </c>
      <c r="E2956" s="25">
        <v>32</v>
      </c>
      <c r="F2956" s="25">
        <v>3</v>
      </c>
      <c r="G2956" s="25">
        <v>320</v>
      </c>
      <c r="H2956" s="25">
        <v>1422.15</v>
      </c>
      <c r="I2956" s="25">
        <v>239.68</v>
      </c>
      <c r="J2956" s="25">
        <v>24.36</v>
      </c>
      <c r="K2956" s="25">
        <v>1686.19</v>
      </c>
    </row>
    <row r="2957" spans="1:11" ht="15" customHeight="1" x14ac:dyDescent="0.3">
      <c r="A2957" s="25">
        <v>2956</v>
      </c>
      <c r="B2957" s="25">
        <v>3251</v>
      </c>
      <c r="C2957" s="31">
        <v>42319.872164351902</v>
      </c>
      <c r="D2957" s="25">
        <v>283</v>
      </c>
      <c r="E2957" s="25">
        <v>79</v>
      </c>
      <c r="F2957" s="25">
        <v>34</v>
      </c>
      <c r="G2957" s="25">
        <v>396</v>
      </c>
      <c r="H2957" s="25">
        <v>1412.17</v>
      </c>
      <c r="I2957" s="25">
        <v>591.71</v>
      </c>
      <c r="J2957" s="25">
        <v>276.08</v>
      </c>
      <c r="K2957" s="25">
        <v>2279.96</v>
      </c>
    </row>
    <row r="2958" spans="1:11" ht="15" customHeight="1" x14ac:dyDescent="0.3">
      <c r="A2958" s="25">
        <v>2957</v>
      </c>
      <c r="B2958" s="25">
        <v>3261</v>
      </c>
      <c r="C2958" s="31">
        <v>41900.478738425903</v>
      </c>
      <c r="D2958" s="25">
        <v>497</v>
      </c>
      <c r="E2958" s="25">
        <v>0</v>
      </c>
      <c r="F2958" s="25">
        <v>10</v>
      </c>
      <c r="G2958" s="25">
        <v>507</v>
      </c>
      <c r="H2958" s="25">
        <v>2480.0300000000002</v>
      </c>
      <c r="I2958" s="25">
        <v>0</v>
      </c>
      <c r="J2958" s="25">
        <v>81.2</v>
      </c>
      <c r="K2958" s="25">
        <v>2561.23</v>
      </c>
    </row>
    <row r="2959" spans="1:11" ht="15" customHeight="1" x14ac:dyDescent="0.3">
      <c r="A2959" s="25">
        <v>2958</v>
      </c>
      <c r="B2959" s="25">
        <v>3261</v>
      </c>
      <c r="C2959" s="31">
        <v>41930.1867361111</v>
      </c>
      <c r="D2959" s="25">
        <v>476</v>
      </c>
      <c r="E2959" s="25">
        <v>0</v>
      </c>
      <c r="F2959" s="25">
        <v>12</v>
      </c>
      <c r="G2959" s="25">
        <v>488</v>
      </c>
      <c r="H2959" s="25">
        <v>2375.2399999999998</v>
      </c>
      <c r="I2959" s="25">
        <v>0</v>
      </c>
      <c r="J2959" s="25">
        <v>97.44</v>
      </c>
      <c r="K2959" s="25">
        <v>2472.6799999999998</v>
      </c>
    </row>
    <row r="2960" spans="1:11" ht="15" customHeight="1" x14ac:dyDescent="0.3">
      <c r="A2960" s="25">
        <v>2959</v>
      </c>
      <c r="B2960" s="25">
        <v>3261</v>
      </c>
      <c r="C2960" s="31">
        <v>41960.807395833297</v>
      </c>
      <c r="D2960" s="25">
        <v>503</v>
      </c>
      <c r="E2960" s="25">
        <v>11</v>
      </c>
      <c r="F2960" s="25">
        <v>12</v>
      </c>
      <c r="G2960" s="25">
        <v>526</v>
      </c>
      <c r="H2960" s="25">
        <v>2509.9699999999998</v>
      </c>
      <c r="I2960" s="25">
        <v>82.39</v>
      </c>
      <c r="J2960" s="25">
        <v>97.44</v>
      </c>
      <c r="K2960" s="25">
        <v>2689.8</v>
      </c>
    </row>
    <row r="2961" spans="1:11" ht="15" customHeight="1" x14ac:dyDescent="0.3">
      <c r="A2961" s="25">
        <v>2960</v>
      </c>
      <c r="B2961" s="25">
        <v>3261</v>
      </c>
      <c r="C2961" s="31">
        <v>41990.454976851899</v>
      </c>
      <c r="D2961" s="25">
        <v>516</v>
      </c>
      <c r="E2961" s="25">
        <v>16</v>
      </c>
      <c r="F2961" s="25">
        <v>10</v>
      </c>
      <c r="G2961" s="25">
        <v>542</v>
      </c>
      <c r="H2961" s="25">
        <v>2574.84</v>
      </c>
      <c r="I2961" s="25">
        <v>119.84</v>
      </c>
      <c r="J2961" s="25">
        <v>81.2</v>
      </c>
      <c r="K2961" s="25">
        <v>2775.88</v>
      </c>
    </row>
    <row r="2962" spans="1:11" ht="15" customHeight="1" x14ac:dyDescent="0.3">
      <c r="A2962" s="25">
        <v>2961</v>
      </c>
      <c r="B2962" s="25">
        <v>3261</v>
      </c>
      <c r="C2962" s="31">
        <v>42020.9061574074</v>
      </c>
      <c r="D2962" s="25">
        <v>531</v>
      </c>
      <c r="E2962" s="25">
        <v>0</v>
      </c>
      <c r="F2962" s="25">
        <v>0</v>
      </c>
      <c r="G2962" s="25">
        <v>531</v>
      </c>
      <c r="H2962" s="25">
        <v>2649.69</v>
      </c>
      <c r="I2962" s="25">
        <v>0</v>
      </c>
      <c r="J2962" s="25">
        <v>0</v>
      </c>
      <c r="K2962" s="25">
        <v>2649.69</v>
      </c>
    </row>
    <row r="2963" spans="1:11" ht="15" customHeight="1" x14ac:dyDescent="0.3">
      <c r="A2963" s="25">
        <v>2962</v>
      </c>
      <c r="B2963" s="25">
        <v>3261</v>
      </c>
      <c r="C2963" s="31">
        <v>42050.633599537003</v>
      </c>
      <c r="D2963" s="25">
        <v>510</v>
      </c>
      <c r="E2963" s="25">
        <v>17</v>
      </c>
      <c r="F2963" s="25">
        <v>12</v>
      </c>
      <c r="G2963" s="25">
        <v>539</v>
      </c>
      <c r="H2963" s="25">
        <v>2544.9</v>
      </c>
      <c r="I2963" s="25">
        <v>127.33</v>
      </c>
      <c r="J2963" s="25">
        <v>97.44</v>
      </c>
      <c r="K2963" s="25">
        <v>2769.67</v>
      </c>
    </row>
    <row r="2964" spans="1:11" ht="15" customHeight="1" x14ac:dyDescent="0.3">
      <c r="A2964" s="25">
        <v>2963</v>
      </c>
      <c r="B2964" s="25">
        <v>3261</v>
      </c>
      <c r="C2964" s="31">
        <v>42080.464513888903</v>
      </c>
      <c r="D2964" s="25">
        <v>507</v>
      </c>
      <c r="E2964" s="25">
        <v>0</v>
      </c>
      <c r="F2964" s="25">
        <v>0</v>
      </c>
      <c r="G2964" s="25">
        <v>507</v>
      </c>
      <c r="H2964" s="25">
        <v>2529.9299999999998</v>
      </c>
      <c r="I2964" s="25">
        <v>0</v>
      </c>
      <c r="J2964" s="25">
        <v>0</v>
      </c>
      <c r="K2964" s="25">
        <v>2529.9299999999998</v>
      </c>
    </row>
    <row r="2965" spans="1:11" ht="15" customHeight="1" x14ac:dyDescent="0.3">
      <c r="A2965" s="25">
        <v>2964</v>
      </c>
      <c r="B2965" s="25">
        <v>3261</v>
      </c>
      <c r="C2965" s="31">
        <v>42110.557511574101</v>
      </c>
      <c r="D2965" s="25">
        <v>515</v>
      </c>
      <c r="E2965" s="25">
        <v>11</v>
      </c>
      <c r="F2965" s="25">
        <v>13</v>
      </c>
      <c r="G2965" s="25">
        <v>539</v>
      </c>
      <c r="H2965" s="25">
        <v>2569.85</v>
      </c>
      <c r="I2965" s="25">
        <v>82.39</v>
      </c>
      <c r="J2965" s="25">
        <v>105.56</v>
      </c>
      <c r="K2965" s="25">
        <v>2757.8</v>
      </c>
    </row>
    <row r="2966" spans="1:11" ht="15" customHeight="1" x14ac:dyDescent="0.3">
      <c r="A2966" s="25">
        <v>2965</v>
      </c>
      <c r="B2966" s="25">
        <v>3261</v>
      </c>
      <c r="C2966" s="31">
        <v>42139.853564814803</v>
      </c>
      <c r="D2966" s="25">
        <v>490</v>
      </c>
      <c r="E2966" s="25">
        <v>18</v>
      </c>
      <c r="F2966" s="25">
        <v>10</v>
      </c>
      <c r="G2966" s="25">
        <v>518</v>
      </c>
      <c r="H2966" s="25">
        <v>2445.1</v>
      </c>
      <c r="I2966" s="25">
        <v>134.82</v>
      </c>
      <c r="J2966" s="25">
        <v>81.2</v>
      </c>
      <c r="K2966" s="25">
        <v>2661.12</v>
      </c>
    </row>
    <row r="2967" spans="1:11" ht="15" customHeight="1" x14ac:dyDescent="0.3">
      <c r="A2967" s="25">
        <v>2966</v>
      </c>
      <c r="B2967" s="25">
        <v>3261</v>
      </c>
      <c r="C2967" s="31">
        <v>42168.311400462997</v>
      </c>
      <c r="D2967" s="25">
        <v>517</v>
      </c>
      <c r="E2967" s="25">
        <v>6</v>
      </c>
      <c r="F2967" s="25">
        <v>17</v>
      </c>
      <c r="G2967" s="25">
        <v>540</v>
      </c>
      <c r="H2967" s="25">
        <v>2579.83</v>
      </c>
      <c r="I2967" s="25">
        <v>44.94</v>
      </c>
      <c r="J2967" s="25">
        <v>138.04</v>
      </c>
      <c r="K2967" s="25">
        <v>2762.81</v>
      </c>
    </row>
    <row r="2968" spans="1:11" ht="15" customHeight="1" x14ac:dyDescent="0.3">
      <c r="A2968" s="25">
        <v>2967</v>
      </c>
      <c r="B2968" s="25">
        <v>3261</v>
      </c>
      <c r="C2968" s="31">
        <v>42198.993738425903</v>
      </c>
      <c r="D2968" s="25">
        <v>504</v>
      </c>
      <c r="E2968" s="25">
        <v>1</v>
      </c>
      <c r="F2968" s="25">
        <v>30</v>
      </c>
      <c r="G2968" s="25">
        <v>535</v>
      </c>
      <c r="H2968" s="25">
        <v>2514.96</v>
      </c>
      <c r="I2968" s="25">
        <v>7.49</v>
      </c>
      <c r="J2968" s="25">
        <v>243.6</v>
      </c>
      <c r="K2968" s="25">
        <v>2766.05</v>
      </c>
    </row>
    <row r="2969" spans="1:11" ht="15" customHeight="1" x14ac:dyDescent="0.3">
      <c r="A2969" s="25">
        <v>2968</v>
      </c>
      <c r="B2969" s="25">
        <v>3261</v>
      </c>
      <c r="C2969" s="31">
        <v>42227.401030092602</v>
      </c>
      <c r="D2969" s="25">
        <v>475</v>
      </c>
      <c r="E2969" s="25">
        <v>7</v>
      </c>
      <c r="F2969" s="25">
        <v>2</v>
      </c>
      <c r="G2969" s="25">
        <v>484</v>
      </c>
      <c r="H2969" s="25">
        <v>2370.25</v>
      </c>
      <c r="I2969" s="25">
        <v>52.43</v>
      </c>
      <c r="J2969" s="25">
        <v>16.239999999999998</v>
      </c>
      <c r="K2969" s="25">
        <v>2438.92</v>
      </c>
    </row>
    <row r="2970" spans="1:11" ht="15" customHeight="1" x14ac:dyDescent="0.3">
      <c r="A2970" s="25">
        <v>2969</v>
      </c>
      <c r="B2970" s="25">
        <v>3261</v>
      </c>
      <c r="C2970" s="31">
        <v>42257.226979166699</v>
      </c>
      <c r="D2970" s="25">
        <v>488</v>
      </c>
      <c r="E2970" s="25">
        <v>4</v>
      </c>
      <c r="F2970" s="25">
        <v>14</v>
      </c>
      <c r="G2970" s="25">
        <v>506</v>
      </c>
      <c r="H2970" s="25">
        <v>2435.12</v>
      </c>
      <c r="I2970" s="25">
        <v>29.96</v>
      </c>
      <c r="J2970" s="25">
        <v>113.68</v>
      </c>
      <c r="K2970" s="25">
        <v>2578.7600000000002</v>
      </c>
    </row>
    <row r="2971" spans="1:11" ht="15" customHeight="1" x14ac:dyDescent="0.3">
      <c r="A2971" s="25">
        <v>2970</v>
      </c>
      <c r="B2971" s="25">
        <v>3261</v>
      </c>
      <c r="C2971" s="31">
        <v>42286.917291666701</v>
      </c>
      <c r="D2971" s="25">
        <v>482</v>
      </c>
      <c r="E2971" s="25">
        <v>11</v>
      </c>
      <c r="F2971" s="25">
        <v>2</v>
      </c>
      <c r="G2971" s="25">
        <v>495</v>
      </c>
      <c r="H2971" s="25">
        <v>2405.1799999999998</v>
      </c>
      <c r="I2971" s="25">
        <v>82.39</v>
      </c>
      <c r="J2971" s="25">
        <v>16.239999999999998</v>
      </c>
      <c r="K2971" s="25">
        <v>2503.81</v>
      </c>
    </row>
    <row r="2972" spans="1:11" ht="15" customHeight="1" x14ac:dyDescent="0.3">
      <c r="A2972" s="25">
        <v>2971</v>
      </c>
      <c r="B2972" s="25">
        <v>3261</v>
      </c>
      <c r="C2972" s="31">
        <v>42315.8496296296</v>
      </c>
      <c r="D2972" s="25">
        <v>501</v>
      </c>
      <c r="E2972" s="25">
        <v>0</v>
      </c>
      <c r="F2972" s="25">
        <v>21</v>
      </c>
      <c r="G2972" s="25">
        <v>522</v>
      </c>
      <c r="H2972" s="25">
        <v>2499.9899999999998</v>
      </c>
      <c r="I2972" s="25">
        <v>0</v>
      </c>
      <c r="J2972" s="25">
        <v>170.52</v>
      </c>
      <c r="K2972" s="25">
        <v>2670.51</v>
      </c>
    </row>
    <row r="2973" spans="1:11" ht="15" customHeight="1" x14ac:dyDescent="0.3">
      <c r="A2973" s="25">
        <v>2972</v>
      </c>
      <c r="B2973" s="25">
        <v>3261</v>
      </c>
      <c r="C2973" s="31">
        <v>42345.217916666697</v>
      </c>
      <c r="D2973" s="25">
        <v>485</v>
      </c>
      <c r="E2973" s="25">
        <v>43</v>
      </c>
      <c r="F2973" s="25">
        <v>27</v>
      </c>
      <c r="G2973" s="25">
        <v>555</v>
      </c>
      <c r="H2973" s="25">
        <v>2420.15</v>
      </c>
      <c r="I2973" s="25">
        <v>322.07</v>
      </c>
      <c r="J2973" s="25">
        <v>219.24</v>
      </c>
      <c r="K2973" s="25">
        <v>2961.46</v>
      </c>
    </row>
    <row r="2974" spans="1:11" ht="15" customHeight="1" x14ac:dyDescent="0.3">
      <c r="A2974" s="25">
        <v>2973</v>
      </c>
      <c r="B2974" s="25">
        <v>3261</v>
      </c>
      <c r="C2974" s="31">
        <v>42374.361736111103</v>
      </c>
      <c r="D2974" s="25">
        <v>467</v>
      </c>
      <c r="E2974" s="25">
        <v>5</v>
      </c>
      <c r="F2974" s="25">
        <v>17</v>
      </c>
      <c r="G2974" s="25">
        <v>489</v>
      </c>
      <c r="H2974" s="25">
        <v>2330.33</v>
      </c>
      <c r="I2974" s="25">
        <v>37.450000000000003</v>
      </c>
      <c r="J2974" s="25">
        <v>138.04</v>
      </c>
      <c r="K2974" s="25">
        <v>2505.8200000000002</v>
      </c>
    </row>
    <row r="2975" spans="1:11" ht="15" customHeight="1" x14ac:dyDescent="0.3">
      <c r="A2975" s="25">
        <v>2974</v>
      </c>
      <c r="B2975" s="25">
        <v>3261</v>
      </c>
      <c r="C2975" s="31">
        <v>42403.9554166667</v>
      </c>
      <c r="D2975" s="25">
        <v>494</v>
      </c>
      <c r="E2975" s="25">
        <v>17</v>
      </c>
      <c r="F2975" s="25">
        <v>15</v>
      </c>
      <c r="G2975" s="25">
        <v>526</v>
      </c>
      <c r="H2975" s="25">
        <v>2465.06</v>
      </c>
      <c r="I2975" s="25">
        <v>127.33</v>
      </c>
      <c r="J2975" s="25">
        <v>121.8</v>
      </c>
      <c r="K2975" s="25">
        <v>2714.19</v>
      </c>
    </row>
    <row r="2976" spans="1:11" ht="15" customHeight="1" x14ac:dyDescent="0.3">
      <c r="A2976" s="25">
        <v>2975</v>
      </c>
      <c r="B2976" s="25">
        <v>3261</v>
      </c>
      <c r="C2976" s="31">
        <v>42432.954895833303</v>
      </c>
      <c r="D2976" s="25">
        <v>497</v>
      </c>
      <c r="E2976" s="25">
        <v>84</v>
      </c>
      <c r="F2976" s="25">
        <v>0</v>
      </c>
      <c r="G2976" s="25">
        <v>581</v>
      </c>
      <c r="H2976" s="25">
        <v>2480.0300000000002</v>
      </c>
      <c r="I2976" s="25">
        <v>629.16</v>
      </c>
      <c r="J2976" s="25">
        <v>0</v>
      </c>
      <c r="K2976" s="25">
        <v>3109.19</v>
      </c>
    </row>
    <row r="2977" spans="1:11" ht="15" customHeight="1" x14ac:dyDescent="0.3">
      <c r="A2977" s="25">
        <v>2976</v>
      </c>
      <c r="B2977" s="25">
        <v>3261</v>
      </c>
      <c r="C2977" s="31">
        <v>42461.7418287037</v>
      </c>
      <c r="D2977" s="25">
        <v>504</v>
      </c>
      <c r="E2977" s="25">
        <v>0</v>
      </c>
      <c r="F2977" s="25">
        <v>12</v>
      </c>
      <c r="G2977" s="25">
        <v>516</v>
      </c>
      <c r="H2977" s="25">
        <v>2514.96</v>
      </c>
      <c r="I2977" s="25">
        <v>0</v>
      </c>
      <c r="J2977" s="25">
        <v>97.44</v>
      </c>
      <c r="K2977" s="25">
        <v>2612.4</v>
      </c>
    </row>
    <row r="2978" spans="1:11" ht="15" customHeight="1" x14ac:dyDescent="0.3">
      <c r="A2978" s="25">
        <v>2977</v>
      </c>
      <c r="B2978" s="25">
        <v>3261</v>
      </c>
      <c r="C2978" s="31">
        <v>42490.2534606482</v>
      </c>
      <c r="D2978" s="25">
        <v>500</v>
      </c>
      <c r="E2978" s="25">
        <v>0</v>
      </c>
      <c r="F2978" s="25">
        <v>0</v>
      </c>
      <c r="G2978" s="25">
        <v>500</v>
      </c>
      <c r="H2978" s="25">
        <v>2495</v>
      </c>
      <c r="I2978" s="25">
        <v>0</v>
      </c>
      <c r="J2978" s="25">
        <v>0</v>
      </c>
      <c r="K2978" s="25">
        <v>2495</v>
      </c>
    </row>
    <row r="2979" spans="1:11" ht="15" customHeight="1" x14ac:dyDescent="0.3">
      <c r="A2979" s="25">
        <v>2978</v>
      </c>
      <c r="B2979" s="25">
        <v>3261</v>
      </c>
      <c r="C2979" s="31">
        <v>42519.233229166697</v>
      </c>
      <c r="D2979" s="25">
        <v>497</v>
      </c>
      <c r="E2979" s="25">
        <v>8</v>
      </c>
      <c r="F2979" s="25">
        <v>31</v>
      </c>
      <c r="G2979" s="25">
        <v>536</v>
      </c>
      <c r="H2979" s="25">
        <v>2480.0300000000002</v>
      </c>
      <c r="I2979" s="25">
        <v>59.92</v>
      </c>
      <c r="J2979" s="25">
        <v>251.72</v>
      </c>
      <c r="K2979" s="25">
        <v>2791.67</v>
      </c>
    </row>
    <row r="2980" spans="1:11" ht="15" customHeight="1" x14ac:dyDescent="0.3">
      <c r="A2980" s="25">
        <v>2979</v>
      </c>
      <c r="B2980" s="25">
        <v>3261</v>
      </c>
      <c r="C2980" s="31">
        <v>42549.9375925926</v>
      </c>
      <c r="D2980" s="25">
        <v>507</v>
      </c>
      <c r="E2980" s="25">
        <v>17</v>
      </c>
      <c r="F2980" s="25">
        <v>11</v>
      </c>
      <c r="G2980" s="25">
        <v>535</v>
      </c>
      <c r="H2980" s="25">
        <v>2529.9299999999998</v>
      </c>
      <c r="I2980" s="25">
        <v>127.33</v>
      </c>
      <c r="J2980" s="25">
        <v>89.32</v>
      </c>
      <c r="K2980" s="25">
        <v>2746.58</v>
      </c>
    </row>
    <row r="2981" spans="1:11" ht="15" customHeight="1" x14ac:dyDescent="0.3">
      <c r="A2981" s="25">
        <v>2980</v>
      </c>
      <c r="B2981" s="25">
        <v>3261</v>
      </c>
      <c r="C2981" s="31">
        <v>42579.605868055602</v>
      </c>
      <c r="D2981" s="25">
        <v>494</v>
      </c>
      <c r="E2981" s="25">
        <v>54</v>
      </c>
      <c r="F2981" s="25">
        <v>3</v>
      </c>
      <c r="G2981" s="25">
        <v>551</v>
      </c>
      <c r="H2981" s="25">
        <v>2465.06</v>
      </c>
      <c r="I2981" s="25">
        <v>404.46</v>
      </c>
      <c r="J2981" s="25">
        <v>24.36</v>
      </c>
      <c r="K2981" s="25">
        <v>2893.88</v>
      </c>
    </row>
    <row r="2982" spans="1:11" ht="15" customHeight="1" x14ac:dyDescent="0.3">
      <c r="A2982" s="25">
        <v>2981</v>
      </c>
      <c r="B2982" s="25">
        <v>3261</v>
      </c>
      <c r="C2982" s="31">
        <v>42609.116944444497</v>
      </c>
      <c r="D2982" s="25">
        <v>509</v>
      </c>
      <c r="E2982" s="25">
        <v>7</v>
      </c>
      <c r="F2982" s="25">
        <v>0</v>
      </c>
      <c r="G2982" s="25">
        <v>516</v>
      </c>
      <c r="H2982" s="25">
        <v>2539.91</v>
      </c>
      <c r="I2982" s="25">
        <v>52.43</v>
      </c>
      <c r="J2982" s="25">
        <v>0</v>
      </c>
      <c r="K2982" s="25">
        <v>2592.34</v>
      </c>
    </row>
    <row r="2983" spans="1:11" ht="15" customHeight="1" x14ac:dyDescent="0.3">
      <c r="A2983" s="25">
        <v>2982</v>
      </c>
      <c r="B2983" s="25">
        <v>3261</v>
      </c>
      <c r="C2983" s="31">
        <v>42638.721527777801</v>
      </c>
      <c r="D2983" s="25">
        <v>496</v>
      </c>
      <c r="E2983" s="25">
        <v>8</v>
      </c>
      <c r="F2983" s="25">
        <v>0</v>
      </c>
      <c r="G2983" s="25">
        <v>504</v>
      </c>
      <c r="H2983" s="25">
        <v>2475.04</v>
      </c>
      <c r="I2983" s="25">
        <v>59.92</v>
      </c>
      <c r="J2983" s="25">
        <v>0</v>
      </c>
      <c r="K2983" s="25">
        <v>2534.96</v>
      </c>
    </row>
    <row r="2984" spans="1:11" ht="15" customHeight="1" x14ac:dyDescent="0.3">
      <c r="A2984" s="25">
        <v>2983</v>
      </c>
      <c r="B2984" s="25">
        <v>3261</v>
      </c>
      <c r="C2984" s="31">
        <v>42668.523425925901</v>
      </c>
      <c r="D2984" s="25">
        <v>504</v>
      </c>
      <c r="E2984" s="25">
        <v>0</v>
      </c>
      <c r="F2984" s="25">
        <v>4</v>
      </c>
      <c r="G2984" s="25">
        <v>508</v>
      </c>
      <c r="H2984" s="25">
        <v>2514.96</v>
      </c>
      <c r="I2984" s="25">
        <v>0</v>
      </c>
      <c r="J2984" s="25">
        <v>32.479999999999997</v>
      </c>
      <c r="K2984" s="25">
        <v>2547.44</v>
      </c>
    </row>
    <row r="2985" spans="1:11" ht="15" customHeight="1" x14ac:dyDescent="0.3">
      <c r="A2985" s="25">
        <v>2984</v>
      </c>
      <c r="B2985" s="25">
        <v>3261</v>
      </c>
      <c r="C2985" s="31">
        <v>42698.397256944401</v>
      </c>
      <c r="D2985" s="25">
        <v>492</v>
      </c>
      <c r="E2985" s="25">
        <v>0</v>
      </c>
      <c r="F2985" s="25">
        <v>6</v>
      </c>
      <c r="G2985" s="25">
        <v>498</v>
      </c>
      <c r="H2985" s="25">
        <v>2455.08</v>
      </c>
      <c r="I2985" s="25">
        <v>0</v>
      </c>
      <c r="J2985" s="25">
        <v>48.72</v>
      </c>
      <c r="K2985" s="25">
        <v>2503.8000000000002</v>
      </c>
    </row>
    <row r="2986" spans="1:11" ht="15" customHeight="1" x14ac:dyDescent="0.3">
      <c r="A2986" s="25">
        <v>2985</v>
      </c>
      <c r="B2986" s="25">
        <v>3261</v>
      </c>
      <c r="C2986" s="31">
        <v>42727.784837963001</v>
      </c>
      <c r="D2986" s="25">
        <v>554</v>
      </c>
      <c r="E2986" s="25">
        <v>13</v>
      </c>
      <c r="F2986" s="25">
        <v>34</v>
      </c>
      <c r="G2986" s="25">
        <v>601</v>
      </c>
      <c r="H2986" s="25">
        <v>2764.46</v>
      </c>
      <c r="I2986" s="25">
        <v>97.37</v>
      </c>
      <c r="J2986" s="25">
        <v>276.08</v>
      </c>
      <c r="K2986" s="25">
        <v>3137.91</v>
      </c>
    </row>
    <row r="2987" spans="1:11" ht="15" customHeight="1" x14ac:dyDescent="0.3">
      <c r="A2987" s="25">
        <v>2986</v>
      </c>
      <c r="B2987" s="25">
        <v>3271</v>
      </c>
      <c r="C2987" s="31">
        <v>42436.933819444399</v>
      </c>
      <c r="D2987" s="25">
        <v>0</v>
      </c>
      <c r="E2987" s="25">
        <v>10</v>
      </c>
      <c r="F2987" s="25">
        <v>38</v>
      </c>
      <c r="G2987" s="25">
        <v>48</v>
      </c>
      <c r="H2987" s="25">
        <v>0</v>
      </c>
      <c r="I2987" s="25">
        <v>74.900000000000006</v>
      </c>
      <c r="J2987" s="25">
        <v>308.56</v>
      </c>
      <c r="K2987" s="25">
        <v>383.46</v>
      </c>
    </row>
    <row r="2988" spans="1:11" ht="15" customHeight="1" x14ac:dyDescent="0.3">
      <c r="A2988" s="25">
        <v>2987</v>
      </c>
      <c r="B2988" s="25">
        <v>3271</v>
      </c>
      <c r="C2988" s="31">
        <v>42466.7905902778</v>
      </c>
      <c r="D2988" s="25">
        <v>196</v>
      </c>
      <c r="E2988" s="25">
        <v>14</v>
      </c>
      <c r="F2988" s="25">
        <v>12</v>
      </c>
      <c r="G2988" s="25">
        <v>222</v>
      </c>
      <c r="H2988" s="25">
        <v>978.04</v>
      </c>
      <c r="I2988" s="25">
        <v>104.86</v>
      </c>
      <c r="J2988" s="25">
        <v>97.44</v>
      </c>
      <c r="K2988" s="25">
        <v>1180.3399999999999</v>
      </c>
    </row>
    <row r="2989" spans="1:11" ht="15" customHeight="1" x14ac:dyDescent="0.3">
      <c r="A2989" s="25">
        <v>2988</v>
      </c>
      <c r="B2989" s="25">
        <v>3271</v>
      </c>
      <c r="C2989" s="31">
        <v>42496.6803587963</v>
      </c>
      <c r="D2989" s="25">
        <v>169</v>
      </c>
      <c r="E2989" s="25">
        <v>21</v>
      </c>
      <c r="F2989" s="25">
        <v>11</v>
      </c>
      <c r="G2989" s="25">
        <v>201</v>
      </c>
      <c r="H2989" s="25">
        <v>843.31</v>
      </c>
      <c r="I2989" s="25">
        <v>157.29</v>
      </c>
      <c r="J2989" s="25">
        <v>89.32</v>
      </c>
      <c r="K2989" s="25">
        <v>1089.92</v>
      </c>
    </row>
    <row r="2990" spans="1:11" ht="15" customHeight="1" x14ac:dyDescent="0.3">
      <c r="A2990" s="25">
        <v>2989</v>
      </c>
      <c r="B2990" s="25">
        <v>3281</v>
      </c>
      <c r="C2990" s="31">
        <v>42658.950081018498</v>
      </c>
      <c r="D2990" s="25">
        <v>340</v>
      </c>
      <c r="E2990" s="25">
        <v>0</v>
      </c>
      <c r="F2990" s="25">
        <v>0</v>
      </c>
      <c r="G2990" s="25">
        <v>340</v>
      </c>
      <c r="H2990" s="25">
        <v>1696.6</v>
      </c>
      <c r="I2990" s="25">
        <v>0</v>
      </c>
      <c r="J2990" s="25">
        <v>0</v>
      </c>
      <c r="K2990" s="25">
        <v>1696.6</v>
      </c>
    </row>
    <row r="2991" spans="1:11" ht="15" customHeight="1" x14ac:dyDescent="0.3">
      <c r="A2991" s="25">
        <v>2990</v>
      </c>
      <c r="B2991" s="25">
        <v>3291</v>
      </c>
      <c r="C2991" s="31">
        <v>42477.770902777796</v>
      </c>
      <c r="D2991" s="25">
        <v>105</v>
      </c>
      <c r="E2991" s="25">
        <v>40</v>
      </c>
      <c r="F2991" s="25">
        <v>286</v>
      </c>
      <c r="G2991" s="25">
        <v>431</v>
      </c>
      <c r="H2991" s="25">
        <v>523.95000000000005</v>
      </c>
      <c r="I2991" s="25">
        <v>299.60000000000002</v>
      </c>
      <c r="J2991" s="25">
        <v>2322.3200000000002</v>
      </c>
      <c r="K2991" s="25">
        <v>3145.87</v>
      </c>
    </row>
    <row r="2992" spans="1:11" ht="15" customHeight="1" x14ac:dyDescent="0.3">
      <c r="A2992" s="25">
        <v>2991</v>
      </c>
      <c r="B2992" s="25">
        <v>3291</v>
      </c>
      <c r="C2992" s="31">
        <v>42506.0953240741</v>
      </c>
      <c r="D2992" s="25">
        <v>105</v>
      </c>
      <c r="E2992" s="25">
        <v>1</v>
      </c>
      <c r="F2992" s="25">
        <v>36</v>
      </c>
      <c r="G2992" s="25">
        <v>142</v>
      </c>
      <c r="H2992" s="25">
        <v>523.95000000000005</v>
      </c>
      <c r="I2992" s="25">
        <v>7.49</v>
      </c>
      <c r="J2992" s="25">
        <v>292.32</v>
      </c>
      <c r="K2992" s="25">
        <v>823.76</v>
      </c>
    </row>
    <row r="2993" spans="1:11" ht="15" customHeight="1" x14ac:dyDescent="0.3">
      <c r="A2993" s="25">
        <v>2992</v>
      </c>
      <c r="B2993" s="25">
        <v>3291</v>
      </c>
      <c r="C2993" s="31">
        <v>42535.624409722201</v>
      </c>
      <c r="D2993" s="25">
        <v>94</v>
      </c>
      <c r="E2993" s="25">
        <v>34</v>
      </c>
      <c r="F2993" s="25">
        <v>13</v>
      </c>
      <c r="G2993" s="25">
        <v>141</v>
      </c>
      <c r="H2993" s="25">
        <v>469.06</v>
      </c>
      <c r="I2993" s="25">
        <v>254.66</v>
      </c>
      <c r="J2993" s="25">
        <v>105.56</v>
      </c>
      <c r="K2993" s="25">
        <v>829.28</v>
      </c>
    </row>
    <row r="2994" spans="1:11" ht="15" customHeight="1" x14ac:dyDescent="0.3">
      <c r="A2994" s="25">
        <v>2993</v>
      </c>
      <c r="B2994" s="25">
        <v>3291</v>
      </c>
      <c r="C2994" s="31">
        <v>42564.950439814798</v>
      </c>
      <c r="D2994" s="25">
        <v>107</v>
      </c>
      <c r="E2994" s="25">
        <v>33</v>
      </c>
      <c r="F2994" s="25">
        <v>33</v>
      </c>
      <c r="G2994" s="25">
        <v>173</v>
      </c>
      <c r="H2994" s="25">
        <v>533.92999999999995</v>
      </c>
      <c r="I2994" s="25">
        <v>247.17</v>
      </c>
      <c r="J2994" s="25">
        <v>267.95999999999998</v>
      </c>
      <c r="K2994" s="25">
        <v>1049.06</v>
      </c>
    </row>
    <row r="2995" spans="1:11" ht="15" customHeight="1" x14ac:dyDescent="0.3">
      <c r="A2995" s="25">
        <v>2994</v>
      </c>
      <c r="B2995" s="25">
        <v>3291</v>
      </c>
      <c r="C2995" s="31">
        <v>42593.240914351903</v>
      </c>
      <c r="D2995" s="25">
        <v>100</v>
      </c>
      <c r="E2995" s="25">
        <v>25</v>
      </c>
      <c r="F2995" s="25">
        <v>16</v>
      </c>
      <c r="G2995" s="25">
        <v>141</v>
      </c>
      <c r="H2995" s="25">
        <v>499</v>
      </c>
      <c r="I2995" s="25">
        <v>187.25</v>
      </c>
      <c r="J2995" s="25">
        <v>129.91999999999999</v>
      </c>
      <c r="K2995" s="25">
        <v>816.17</v>
      </c>
    </row>
    <row r="2996" spans="1:11" ht="15" customHeight="1" x14ac:dyDescent="0.3">
      <c r="A2996" s="25">
        <v>2995</v>
      </c>
      <c r="B2996" s="25">
        <v>3291</v>
      </c>
      <c r="C2996" s="31">
        <v>42623.936712962997</v>
      </c>
      <c r="D2996" s="25">
        <v>102</v>
      </c>
      <c r="E2996" s="25">
        <v>29</v>
      </c>
      <c r="F2996" s="25">
        <v>76</v>
      </c>
      <c r="G2996" s="25">
        <v>207</v>
      </c>
      <c r="H2996" s="25">
        <v>508.98</v>
      </c>
      <c r="I2996" s="25">
        <v>217.21</v>
      </c>
      <c r="J2996" s="25">
        <v>617.12</v>
      </c>
      <c r="K2996" s="25">
        <v>1343.31</v>
      </c>
    </row>
    <row r="2997" spans="1:11" ht="15" customHeight="1" x14ac:dyDescent="0.3">
      <c r="A2997" s="25">
        <v>2996</v>
      </c>
      <c r="B2997" s="25">
        <v>3291</v>
      </c>
      <c r="C2997" s="31">
        <v>42653.954803240696</v>
      </c>
      <c r="D2997" s="25">
        <v>109</v>
      </c>
      <c r="E2997" s="25">
        <v>0</v>
      </c>
      <c r="F2997" s="25">
        <v>41</v>
      </c>
      <c r="G2997" s="25">
        <v>150</v>
      </c>
      <c r="H2997" s="25">
        <v>543.91</v>
      </c>
      <c r="I2997" s="25">
        <v>0</v>
      </c>
      <c r="J2997" s="25">
        <v>332.92</v>
      </c>
      <c r="K2997" s="25">
        <v>876.83</v>
      </c>
    </row>
    <row r="2998" spans="1:11" ht="15" customHeight="1" x14ac:dyDescent="0.3">
      <c r="A2998" s="25">
        <v>2997</v>
      </c>
      <c r="B2998" s="25">
        <v>3291</v>
      </c>
      <c r="C2998" s="31">
        <v>42683.756747685198</v>
      </c>
      <c r="D2998" s="25">
        <v>69</v>
      </c>
      <c r="E2998" s="25">
        <v>29</v>
      </c>
      <c r="F2998" s="25">
        <v>0</v>
      </c>
      <c r="G2998" s="25">
        <v>98</v>
      </c>
      <c r="H2998" s="25">
        <v>344.31</v>
      </c>
      <c r="I2998" s="25">
        <v>217.21</v>
      </c>
      <c r="J2998" s="25">
        <v>0</v>
      </c>
      <c r="K2998" s="25">
        <v>561.52</v>
      </c>
    </row>
    <row r="2999" spans="1:11" ht="15" customHeight="1" x14ac:dyDescent="0.3">
      <c r="A2999" s="25">
        <v>2998</v>
      </c>
      <c r="B2999" s="25">
        <v>3291</v>
      </c>
      <c r="C2999" s="31">
        <v>42713.863425925898</v>
      </c>
      <c r="D2999" s="25">
        <v>95</v>
      </c>
      <c r="E2999" s="25">
        <v>12</v>
      </c>
      <c r="F2999" s="25">
        <v>38</v>
      </c>
      <c r="G2999" s="25">
        <v>145</v>
      </c>
      <c r="H2999" s="25">
        <v>474.05</v>
      </c>
      <c r="I2999" s="25">
        <v>89.88</v>
      </c>
      <c r="J2999" s="25">
        <v>308.56</v>
      </c>
      <c r="K2999" s="25">
        <v>872.49</v>
      </c>
    </row>
    <row r="3000" spans="1:11" ht="15" customHeight="1" x14ac:dyDescent="0.3">
      <c r="A3000" s="25">
        <v>2999</v>
      </c>
      <c r="B3000" s="25">
        <v>3301</v>
      </c>
      <c r="C3000" s="31">
        <v>42409.3144328704</v>
      </c>
      <c r="D3000" s="25">
        <v>112</v>
      </c>
      <c r="E3000" s="25">
        <v>22</v>
      </c>
      <c r="F3000" s="25">
        <v>0</v>
      </c>
      <c r="G3000" s="25">
        <v>134</v>
      </c>
      <c r="H3000" s="25">
        <v>558.88</v>
      </c>
      <c r="I3000" s="25">
        <v>164.78</v>
      </c>
      <c r="J3000" s="25">
        <v>0</v>
      </c>
      <c r="K3000" s="25">
        <v>723.66</v>
      </c>
    </row>
    <row r="3001" spans="1:11" ht="15" customHeight="1" x14ac:dyDescent="0.3">
      <c r="A3001" s="25">
        <v>3000</v>
      </c>
      <c r="B3001" s="25">
        <v>3301</v>
      </c>
      <c r="C3001" s="31">
        <v>42438.610289351898</v>
      </c>
      <c r="D3001" s="25">
        <v>118</v>
      </c>
      <c r="E3001" s="25">
        <v>43</v>
      </c>
      <c r="F3001" s="25">
        <v>31</v>
      </c>
      <c r="G3001" s="25">
        <v>192</v>
      </c>
      <c r="H3001" s="25">
        <v>588.82000000000005</v>
      </c>
      <c r="I3001" s="25">
        <v>322.07</v>
      </c>
      <c r="J3001" s="25">
        <v>251.72</v>
      </c>
      <c r="K3001" s="25">
        <v>1162.6099999999999</v>
      </c>
    </row>
    <row r="3002" spans="1:11" ht="15" customHeight="1" x14ac:dyDescent="0.3">
      <c r="A3002" s="25">
        <v>3001</v>
      </c>
      <c r="B3002" s="25">
        <v>3311</v>
      </c>
      <c r="C3002" s="31">
        <v>42249.129166666702</v>
      </c>
      <c r="D3002" s="25">
        <v>524</v>
      </c>
      <c r="E3002" s="25">
        <v>35</v>
      </c>
      <c r="F3002" s="25">
        <v>0</v>
      </c>
      <c r="G3002" s="25">
        <v>559</v>
      </c>
      <c r="H3002" s="25">
        <v>2614.7600000000002</v>
      </c>
      <c r="I3002" s="25">
        <v>262.14999999999998</v>
      </c>
      <c r="J3002" s="25">
        <v>0</v>
      </c>
      <c r="K3002" s="25">
        <v>2876.91</v>
      </c>
    </row>
    <row r="3003" spans="1:11" ht="15" customHeight="1" x14ac:dyDescent="0.3">
      <c r="A3003" s="25">
        <v>3002</v>
      </c>
      <c r="B3003" s="25">
        <v>3311</v>
      </c>
      <c r="C3003" s="31">
        <v>42278.844039351898</v>
      </c>
      <c r="D3003" s="25">
        <v>503</v>
      </c>
      <c r="E3003" s="25">
        <v>43</v>
      </c>
      <c r="F3003" s="25">
        <v>0</v>
      </c>
      <c r="G3003" s="25">
        <v>546</v>
      </c>
      <c r="H3003" s="25">
        <v>2509.9699999999998</v>
      </c>
      <c r="I3003" s="25">
        <v>322.07</v>
      </c>
      <c r="J3003" s="25">
        <v>0</v>
      </c>
      <c r="K3003" s="25">
        <v>2832.04</v>
      </c>
    </row>
    <row r="3004" spans="1:11" ht="15" customHeight="1" x14ac:dyDescent="0.3">
      <c r="A3004" s="25">
        <v>3003</v>
      </c>
      <c r="B3004" s="25">
        <v>3311</v>
      </c>
      <c r="C3004" s="31">
        <v>42307.4133912037</v>
      </c>
      <c r="D3004" s="25">
        <v>495</v>
      </c>
      <c r="E3004" s="25">
        <v>13</v>
      </c>
      <c r="F3004" s="25">
        <v>0</v>
      </c>
      <c r="G3004" s="25">
        <v>508</v>
      </c>
      <c r="H3004" s="25">
        <v>2470.0500000000002</v>
      </c>
      <c r="I3004" s="25">
        <v>97.37</v>
      </c>
      <c r="J3004" s="25">
        <v>0</v>
      </c>
      <c r="K3004" s="25">
        <v>2567.42</v>
      </c>
    </row>
    <row r="3005" spans="1:11" ht="15" customHeight="1" x14ac:dyDescent="0.3">
      <c r="A3005" s="25">
        <v>3004</v>
      </c>
      <c r="B3005" s="25">
        <v>3311</v>
      </c>
      <c r="C3005" s="31">
        <v>42336.602812500001</v>
      </c>
      <c r="D3005" s="25">
        <v>496</v>
      </c>
      <c r="E3005" s="25">
        <v>0</v>
      </c>
      <c r="F3005" s="25">
        <v>21</v>
      </c>
      <c r="G3005" s="25">
        <v>517</v>
      </c>
      <c r="H3005" s="25">
        <v>2475.04</v>
      </c>
      <c r="I3005" s="25">
        <v>0</v>
      </c>
      <c r="J3005" s="25">
        <v>170.52</v>
      </c>
      <c r="K3005" s="25">
        <v>2645.56</v>
      </c>
    </row>
    <row r="3006" spans="1:11" ht="15" customHeight="1" x14ac:dyDescent="0.3">
      <c r="A3006" s="25">
        <v>3005</v>
      </c>
      <c r="B3006" s="25">
        <v>3311</v>
      </c>
      <c r="C3006" s="31">
        <v>42366.406192129602</v>
      </c>
      <c r="D3006" s="25">
        <v>504</v>
      </c>
      <c r="E3006" s="25">
        <v>23</v>
      </c>
      <c r="F3006" s="25">
        <v>92</v>
      </c>
      <c r="G3006" s="25">
        <v>619</v>
      </c>
      <c r="H3006" s="25">
        <v>2514.96</v>
      </c>
      <c r="I3006" s="25">
        <v>172.27</v>
      </c>
      <c r="J3006" s="25">
        <v>747.04</v>
      </c>
      <c r="K3006" s="25">
        <v>3434.27</v>
      </c>
    </row>
    <row r="3007" spans="1:11" ht="15" customHeight="1" x14ac:dyDescent="0.3">
      <c r="A3007" s="25">
        <v>3006</v>
      </c>
      <c r="B3007" s="25">
        <v>3311</v>
      </c>
      <c r="C3007" s="31">
        <v>42396.839675925898</v>
      </c>
      <c r="D3007" s="25">
        <v>515</v>
      </c>
      <c r="E3007" s="25">
        <v>21</v>
      </c>
      <c r="F3007" s="25">
        <v>5</v>
      </c>
      <c r="G3007" s="25">
        <v>541</v>
      </c>
      <c r="H3007" s="25">
        <v>2569.85</v>
      </c>
      <c r="I3007" s="25">
        <v>157.29</v>
      </c>
      <c r="J3007" s="25">
        <v>40.6</v>
      </c>
      <c r="K3007" s="25">
        <v>2767.74</v>
      </c>
    </row>
    <row r="3008" spans="1:11" ht="15" customHeight="1" x14ac:dyDescent="0.3">
      <c r="A3008" s="25">
        <v>3007</v>
      </c>
      <c r="B3008" s="25">
        <v>3311</v>
      </c>
      <c r="C3008" s="31">
        <v>42426.210092592599</v>
      </c>
      <c r="D3008" s="25">
        <v>496</v>
      </c>
      <c r="E3008" s="25">
        <v>20</v>
      </c>
      <c r="F3008" s="25">
        <v>10</v>
      </c>
      <c r="G3008" s="25">
        <v>526</v>
      </c>
      <c r="H3008" s="25">
        <v>2475.04</v>
      </c>
      <c r="I3008" s="25">
        <v>149.80000000000001</v>
      </c>
      <c r="J3008" s="25">
        <v>81.2</v>
      </c>
      <c r="K3008" s="25">
        <v>2706.04</v>
      </c>
    </row>
    <row r="3009" spans="1:11" ht="15" customHeight="1" x14ac:dyDescent="0.3">
      <c r="A3009" s="25">
        <v>3008</v>
      </c>
      <c r="B3009" s="25">
        <v>3311</v>
      </c>
      <c r="C3009" s="31">
        <v>42455.425138888902</v>
      </c>
      <c r="D3009" s="25">
        <v>512</v>
      </c>
      <c r="E3009" s="25">
        <v>0</v>
      </c>
      <c r="F3009" s="25">
        <v>234</v>
      </c>
      <c r="G3009" s="25">
        <v>746</v>
      </c>
      <c r="H3009" s="25">
        <v>2554.88</v>
      </c>
      <c r="I3009" s="25">
        <v>0</v>
      </c>
      <c r="J3009" s="25">
        <v>1900.08</v>
      </c>
      <c r="K3009" s="25">
        <v>4454.96</v>
      </c>
    </row>
    <row r="3010" spans="1:11" ht="15" customHeight="1" x14ac:dyDescent="0.3">
      <c r="A3010" s="25">
        <v>3009</v>
      </c>
      <c r="B3010" s="25">
        <v>3311</v>
      </c>
      <c r="C3010" s="31">
        <v>42485.549780092602</v>
      </c>
      <c r="D3010" s="25">
        <v>528</v>
      </c>
      <c r="E3010" s="25">
        <v>15</v>
      </c>
      <c r="F3010" s="25">
        <v>0</v>
      </c>
      <c r="G3010" s="25">
        <v>543</v>
      </c>
      <c r="H3010" s="25">
        <v>2634.72</v>
      </c>
      <c r="I3010" s="25">
        <v>112.35</v>
      </c>
      <c r="J3010" s="25">
        <v>0</v>
      </c>
      <c r="K3010" s="25">
        <v>2747.07</v>
      </c>
    </row>
    <row r="3011" spans="1:11" ht="15" customHeight="1" x14ac:dyDescent="0.3">
      <c r="A3011" s="25">
        <v>3010</v>
      </c>
      <c r="B3011" s="25">
        <v>3311</v>
      </c>
      <c r="C3011" s="31">
        <v>42514.173078703701</v>
      </c>
      <c r="D3011" s="25">
        <v>526</v>
      </c>
      <c r="E3011" s="25">
        <v>1</v>
      </c>
      <c r="F3011" s="25">
        <v>31</v>
      </c>
      <c r="G3011" s="25">
        <v>558</v>
      </c>
      <c r="H3011" s="25">
        <v>2624.74</v>
      </c>
      <c r="I3011" s="25">
        <v>7.49</v>
      </c>
      <c r="J3011" s="25">
        <v>251.72</v>
      </c>
      <c r="K3011" s="25">
        <v>2883.95</v>
      </c>
    </row>
    <row r="3012" spans="1:11" ht="15" customHeight="1" x14ac:dyDescent="0.3">
      <c r="A3012" s="25">
        <v>3011</v>
      </c>
      <c r="B3012" s="25">
        <v>3311</v>
      </c>
      <c r="C3012" s="31">
        <v>42544.296724537002</v>
      </c>
      <c r="D3012" s="25">
        <v>509</v>
      </c>
      <c r="E3012" s="25">
        <v>11</v>
      </c>
      <c r="F3012" s="25">
        <v>42</v>
      </c>
      <c r="G3012" s="25">
        <v>562</v>
      </c>
      <c r="H3012" s="25">
        <v>2539.91</v>
      </c>
      <c r="I3012" s="25">
        <v>82.39</v>
      </c>
      <c r="J3012" s="25">
        <v>341.04</v>
      </c>
      <c r="K3012" s="25">
        <v>2963.34</v>
      </c>
    </row>
    <row r="3013" spans="1:11" ht="15" customHeight="1" x14ac:dyDescent="0.3">
      <c r="A3013" s="25">
        <v>3012</v>
      </c>
      <c r="B3013" s="25">
        <v>3311</v>
      </c>
      <c r="C3013" s="31">
        <v>42574.673865740697</v>
      </c>
      <c r="D3013" s="25">
        <v>458</v>
      </c>
      <c r="E3013" s="25">
        <v>71</v>
      </c>
      <c r="F3013" s="25">
        <v>10</v>
      </c>
      <c r="G3013" s="25">
        <v>539</v>
      </c>
      <c r="H3013" s="25">
        <v>2285.42</v>
      </c>
      <c r="I3013" s="25">
        <v>531.79</v>
      </c>
      <c r="J3013" s="25">
        <v>81.2</v>
      </c>
      <c r="K3013" s="25">
        <v>2898.41</v>
      </c>
    </row>
    <row r="3014" spans="1:11" ht="15" customHeight="1" x14ac:dyDescent="0.3">
      <c r="A3014" s="25">
        <v>3013</v>
      </c>
      <c r="B3014" s="25">
        <v>3311</v>
      </c>
      <c r="C3014" s="31">
        <v>42603.133055555598</v>
      </c>
      <c r="D3014" s="25">
        <v>758</v>
      </c>
      <c r="E3014" s="25">
        <v>0</v>
      </c>
      <c r="F3014" s="25">
        <v>0</v>
      </c>
      <c r="G3014" s="25">
        <v>758</v>
      </c>
      <c r="H3014" s="25">
        <v>3782.42</v>
      </c>
      <c r="I3014" s="25">
        <v>0</v>
      </c>
      <c r="J3014" s="25">
        <v>0</v>
      </c>
      <c r="K3014" s="25">
        <v>3782.42</v>
      </c>
    </row>
    <row r="3015" spans="1:11" ht="15" customHeight="1" x14ac:dyDescent="0.3">
      <c r="A3015" s="25">
        <v>3014</v>
      </c>
      <c r="B3015" s="25">
        <v>3311</v>
      </c>
      <c r="C3015" s="31">
        <v>42633.220613425903</v>
      </c>
      <c r="D3015" s="25">
        <v>510</v>
      </c>
      <c r="E3015" s="25">
        <v>0</v>
      </c>
      <c r="F3015" s="25">
        <v>0</v>
      </c>
      <c r="G3015" s="25">
        <v>510</v>
      </c>
      <c r="H3015" s="25">
        <v>2544.9</v>
      </c>
      <c r="I3015" s="25">
        <v>0</v>
      </c>
      <c r="J3015" s="25">
        <v>0</v>
      </c>
      <c r="K3015" s="25">
        <v>2544.9</v>
      </c>
    </row>
    <row r="3016" spans="1:11" ht="15" customHeight="1" x14ac:dyDescent="0.3">
      <c r="A3016" s="25">
        <v>3015</v>
      </c>
      <c r="B3016" s="25">
        <v>3311</v>
      </c>
      <c r="C3016" s="31">
        <v>42662.594699074099</v>
      </c>
      <c r="D3016" s="25">
        <v>504</v>
      </c>
      <c r="E3016" s="25">
        <v>8</v>
      </c>
      <c r="F3016" s="25">
        <v>14</v>
      </c>
      <c r="G3016" s="25">
        <v>526</v>
      </c>
      <c r="H3016" s="25">
        <v>2514.96</v>
      </c>
      <c r="I3016" s="25">
        <v>59.92</v>
      </c>
      <c r="J3016" s="25">
        <v>113.68</v>
      </c>
      <c r="K3016" s="25">
        <v>2688.56</v>
      </c>
    </row>
    <row r="3017" spans="1:11" ht="15" customHeight="1" x14ac:dyDescent="0.3">
      <c r="A3017" s="25">
        <v>3016</v>
      </c>
      <c r="B3017" s="25">
        <v>3311</v>
      </c>
      <c r="C3017" s="31">
        <v>42691.744421296302</v>
      </c>
      <c r="D3017" s="25">
        <v>481</v>
      </c>
      <c r="E3017" s="25">
        <v>8</v>
      </c>
      <c r="F3017" s="25">
        <v>6</v>
      </c>
      <c r="G3017" s="25">
        <v>495</v>
      </c>
      <c r="H3017" s="25">
        <v>2400.19</v>
      </c>
      <c r="I3017" s="25">
        <v>59.92</v>
      </c>
      <c r="J3017" s="25">
        <v>48.72</v>
      </c>
      <c r="K3017" s="25">
        <v>2508.83</v>
      </c>
    </row>
    <row r="3018" spans="1:11" ht="15" customHeight="1" x14ac:dyDescent="0.3">
      <c r="A3018" s="25">
        <v>3017</v>
      </c>
      <c r="B3018" s="25">
        <v>3311</v>
      </c>
      <c r="C3018" s="31">
        <v>42721.080995370401</v>
      </c>
      <c r="D3018" s="25">
        <v>603</v>
      </c>
      <c r="E3018" s="25">
        <v>6</v>
      </c>
      <c r="F3018" s="25">
        <v>0</v>
      </c>
      <c r="G3018" s="25">
        <v>609</v>
      </c>
      <c r="H3018" s="25">
        <v>3008.97</v>
      </c>
      <c r="I3018" s="25">
        <v>44.94</v>
      </c>
      <c r="J3018" s="25">
        <v>0</v>
      </c>
      <c r="K3018" s="25">
        <v>3053.91</v>
      </c>
    </row>
    <row r="3019" spans="1:11" ht="15" customHeight="1" x14ac:dyDescent="0.3">
      <c r="A3019" s="25">
        <v>3018</v>
      </c>
      <c r="B3019" s="25">
        <v>3321</v>
      </c>
      <c r="C3019" s="31">
        <v>42221.091261574104</v>
      </c>
      <c r="D3019" s="25">
        <v>153</v>
      </c>
      <c r="E3019" s="25">
        <v>10</v>
      </c>
      <c r="F3019" s="25">
        <v>0</v>
      </c>
      <c r="G3019" s="25">
        <v>163</v>
      </c>
      <c r="H3019" s="25">
        <v>763.47</v>
      </c>
      <c r="I3019" s="25">
        <v>74.900000000000006</v>
      </c>
      <c r="J3019" s="25">
        <v>0</v>
      </c>
      <c r="K3019" s="25">
        <v>838.37</v>
      </c>
    </row>
    <row r="3020" spans="1:11" ht="15" customHeight="1" x14ac:dyDescent="0.3">
      <c r="A3020" s="25">
        <v>3019</v>
      </c>
      <c r="B3020" s="25">
        <v>3321</v>
      </c>
      <c r="C3020" s="31">
        <v>42250.806712963</v>
      </c>
      <c r="D3020" s="25">
        <v>148</v>
      </c>
      <c r="E3020" s="25">
        <v>0</v>
      </c>
      <c r="F3020" s="25">
        <v>16</v>
      </c>
      <c r="G3020" s="25">
        <v>164</v>
      </c>
      <c r="H3020" s="25">
        <v>738.52</v>
      </c>
      <c r="I3020" s="25">
        <v>0</v>
      </c>
      <c r="J3020" s="25">
        <v>129.91999999999999</v>
      </c>
      <c r="K3020" s="25">
        <v>868.44</v>
      </c>
    </row>
    <row r="3021" spans="1:11" ht="15" customHeight="1" x14ac:dyDescent="0.3">
      <c r="A3021" s="25">
        <v>3020</v>
      </c>
      <c r="B3021" s="25">
        <v>3321</v>
      </c>
      <c r="C3021" s="31">
        <v>42279.341701388897</v>
      </c>
      <c r="D3021" s="25">
        <v>138</v>
      </c>
      <c r="E3021" s="25">
        <v>16</v>
      </c>
      <c r="F3021" s="25">
        <v>5</v>
      </c>
      <c r="G3021" s="25">
        <v>159</v>
      </c>
      <c r="H3021" s="25">
        <v>688.62</v>
      </c>
      <c r="I3021" s="25">
        <v>119.84</v>
      </c>
      <c r="J3021" s="25">
        <v>40.6</v>
      </c>
      <c r="K3021" s="25">
        <v>849.06</v>
      </c>
    </row>
    <row r="3022" spans="1:11" ht="15" customHeight="1" x14ac:dyDescent="0.3">
      <c r="A3022" s="25">
        <v>3021</v>
      </c>
      <c r="B3022" s="25">
        <v>3321</v>
      </c>
      <c r="C3022" s="31">
        <v>42309.765740740702</v>
      </c>
      <c r="D3022" s="25">
        <v>141</v>
      </c>
      <c r="E3022" s="25">
        <v>0</v>
      </c>
      <c r="F3022" s="25">
        <v>26</v>
      </c>
      <c r="G3022" s="25">
        <v>167</v>
      </c>
      <c r="H3022" s="25">
        <v>703.59</v>
      </c>
      <c r="I3022" s="25">
        <v>0</v>
      </c>
      <c r="J3022" s="25">
        <v>211.12</v>
      </c>
      <c r="K3022" s="25">
        <v>914.71</v>
      </c>
    </row>
    <row r="3023" spans="1:11" ht="15" customHeight="1" x14ac:dyDescent="0.3">
      <c r="A3023" s="25">
        <v>3022</v>
      </c>
      <c r="B3023" s="25">
        <v>3321</v>
      </c>
      <c r="C3023" s="31">
        <v>42339.139120370397</v>
      </c>
      <c r="D3023" s="25">
        <v>498</v>
      </c>
      <c r="E3023" s="25">
        <v>0</v>
      </c>
      <c r="F3023" s="25">
        <v>15</v>
      </c>
      <c r="G3023" s="25">
        <v>513</v>
      </c>
      <c r="H3023" s="25">
        <v>2485.02</v>
      </c>
      <c r="I3023" s="25">
        <v>0</v>
      </c>
      <c r="J3023" s="25">
        <v>121.8</v>
      </c>
      <c r="K3023" s="25">
        <v>2606.8200000000002</v>
      </c>
    </row>
    <row r="3024" spans="1:11" ht="15" customHeight="1" x14ac:dyDescent="0.3">
      <c r="A3024" s="25">
        <v>3023</v>
      </c>
      <c r="B3024" s="25">
        <v>3321</v>
      </c>
      <c r="C3024" s="31">
        <v>42369.633807870399</v>
      </c>
      <c r="D3024" s="25">
        <v>142</v>
      </c>
      <c r="E3024" s="25">
        <v>19</v>
      </c>
      <c r="F3024" s="25">
        <v>3</v>
      </c>
      <c r="G3024" s="25">
        <v>164</v>
      </c>
      <c r="H3024" s="25">
        <v>708.58</v>
      </c>
      <c r="I3024" s="25">
        <v>142.31</v>
      </c>
      <c r="J3024" s="25">
        <v>24.36</v>
      </c>
      <c r="K3024" s="25">
        <v>875.25</v>
      </c>
    </row>
    <row r="3025" spans="1:11" ht="15" customHeight="1" x14ac:dyDescent="0.3">
      <c r="A3025" s="25">
        <v>3024</v>
      </c>
      <c r="B3025" s="25">
        <v>3321</v>
      </c>
      <c r="C3025" s="31">
        <v>42399.175868055601</v>
      </c>
      <c r="D3025" s="25">
        <v>167</v>
      </c>
      <c r="E3025" s="25">
        <v>38</v>
      </c>
      <c r="F3025" s="25">
        <v>0</v>
      </c>
      <c r="G3025" s="25">
        <v>205</v>
      </c>
      <c r="H3025" s="25">
        <v>833.33</v>
      </c>
      <c r="I3025" s="25">
        <v>284.62</v>
      </c>
      <c r="J3025" s="25">
        <v>0</v>
      </c>
      <c r="K3025" s="25">
        <v>1117.95</v>
      </c>
    </row>
    <row r="3026" spans="1:11" ht="15" customHeight="1" x14ac:dyDescent="0.3">
      <c r="A3026" s="25">
        <v>3025</v>
      </c>
      <c r="B3026" s="25">
        <v>3321</v>
      </c>
      <c r="C3026" s="31">
        <v>42428.043124999997</v>
      </c>
      <c r="D3026" s="25">
        <v>156</v>
      </c>
      <c r="E3026" s="25">
        <v>0</v>
      </c>
      <c r="F3026" s="25">
        <v>0</v>
      </c>
      <c r="G3026" s="25">
        <v>156</v>
      </c>
      <c r="H3026" s="25">
        <v>778.44</v>
      </c>
      <c r="I3026" s="25">
        <v>0</v>
      </c>
      <c r="J3026" s="25">
        <v>0</v>
      </c>
      <c r="K3026" s="25">
        <v>778.44</v>
      </c>
    </row>
    <row r="3027" spans="1:11" ht="15" customHeight="1" x14ac:dyDescent="0.3">
      <c r="A3027" s="25">
        <v>3026</v>
      </c>
      <c r="B3027" s="25">
        <v>3321</v>
      </c>
      <c r="C3027" s="31">
        <v>42458.226099537002</v>
      </c>
      <c r="D3027" s="25">
        <v>146</v>
      </c>
      <c r="E3027" s="25">
        <v>0</v>
      </c>
      <c r="F3027" s="25">
        <v>0</v>
      </c>
      <c r="G3027" s="25">
        <v>146</v>
      </c>
      <c r="H3027" s="25">
        <v>728.54</v>
      </c>
      <c r="I3027" s="25">
        <v>0</v>
      </c>
      <c r="J3027" s="25">
        <v>0</v>
      </c>
      <c r="K3027" s="25">
        <v>728.54</v>
      </c>
    </row>
    <row r="3028" spans="1:11" ht="15" customHeight="1" x14ac:dyDescent="0.3">
      <c r="A3028" s="25">
        <v>3027</v>
      </c>
      <c r="B3028" s="25">
        <v>3321</v>
      </c>
      <c r="C3028" s="31">
        <v>42488.540891203702</v>
      </c>
      <c r="D3028" s="25">
        <v>117</v>
      </c>
      <c r="E3028" s="25">
        <v>23</v>
      </c>
      <c r="F3028" s="25">
        <v>5</v>
      </c>
      <c r="G3028" s="25">
        <v>145</v>
      </c>
      <c r="H3028" s="25">
        <v>583.83000000000004</v>
      </c>
      <c r="I3028" s="25">
        <v>172.27</v>
      </c>
      <c r="J3028" s="25">
        <v>40.6</v>
      </c>
      <c r="K3028" s="25">
        <v>796.7</v>
      </c>
    </row>
    <row r="3029" spans="1:11" ht="15" customHeight="1" x14ac:dyDescent="0.3">
      <c r="A3029" s="25">
        <v>3028</v>
      </c>
      <c r="B3029" s="25">
        <v>3321</v>
      </c>
      <c r="C3029" s="31">
        <v>42518.107175925899</v>
      </c>
      <c r="D3029" s="25">
        <v>104</v>
      </c>
      <c r="E3029" s="25">
        <v>15</v>
      </c>
      <c r="F3029" s="25">
        <v>0</v>
      </c>
      <c r="G3029" s="25">
        <v>119</v>
      </c>
      <c r="H3029" s="25">
        <v>518.96</v>
      </c>
      <c r="I3029" s="25">
        <v>112.35</v>
      </c>
      <c r="J3029" s="25">
        <v>0</v>
      </c>
      <c r="K3029" s="25">
        <v>631.30999999999995</v>
      </c>
    </row>
    <row r="3030" spans="1:11" ht="15" customHeight="1" x14ac:dyDescent="0.3">
      <c r="A3030" s="25">
        <v>3029</v>
      </c>
      <c r="B3030" s="25">
        <v>3321</v>
      </c>
      <c r="C3030" s="31">
        <v>42547.2979513889</v>
      </c>
      <c r="D3030" s="25">
        <v>160</v>
      </c>
      <c r="E3030" s="25">
        <v>92</v>
      </c>
      <c r="F3030" s="25">
        <v>0</v>
      </c>
      <c r="G3030" s="25">
        <v>252</v>
      </c>
      <c r="H3030" s="25">
        <v>798.4</v>
      </c>
      <c r="I3030" s="25">
        <v>689.08</v>
      </c>
      <c r="J3030" s="25">
        <v>0</v>
      </c>
      <c r="K3030" s="25">
        <v>1487.48</v>
      </c>
    </row>
    <row r="3031" spans="1:11" ht="15" customHeight="1" x14ac:dyDescent="0.3">
      <c r="A3031" s="25">
        <v>3030</v>
      </c>
      <c r="B3031" s="25">
        <v>3321</v>
      </c>
      <c r="C3031" s="31">
        <v>42576.1726851852</v>
      </c>
      <c r="D3031" s="25">
        <v>318</v>
      </c>
      <c r="E3031" s="25">
        <v>1</v>
      </c>
      <c r="F3031" s="25">
        <v>24</v>
      </c>
      <c r="G3031" s="25">
        <v>343</v>
      </c>
      <c r="H3031" s="25">
        <v>1586.82</v>
      </c>
      <c r="I3031" s="25">
        <v>7.49</v>
      </c>
      <c r="J3031" s="25">
        <v>194.88</v>
      </c>
      <c r="K3031" s="25">
        <v>1789.19</v>
      </c>
    </row>
    <row r="3032" spans="1:11" ht="15" customHeight="1" x14ac:dyDescent="0.3">
      <c r="A3032" s="25">
        <v>3031</v>
      </c>
      <c r="B3032" s="25">
        <v>3321</v>
      </c>
      <c r="C3032" s="31">
        <v>42605.415011574099</v>
      </c>
      <c r="D3032" s="25">
        <v>154</v>
      </c>
      <c r="E3032" s="25">
        <v>0</v>
      </c>
      <c r="F3032" s="25">
        <v>8</v>
      </c>
      <c r="G3032" s="25">
        <v>162</v>
      </c>
      <c r="H3032" s="25">
        <v>768.46</v>
      </c>
      <c r="I3032" s="25">
        <v>0</v>
      </c>
      <c r="J3032" s="25">
        <v>64.959999999999994</v>
      </c>
      <c r="K3032" s="25">
        <v>833.42</v>
      </c>
    </row>
    <row r="3033" spans="1:11" ht="15" customHeight="1" x14ac:dyDescent="0.3">
      <c r="A3033" s="25">
        <v>3032</v>
      </c>
      <c r="B3033" s="25">
        <v>3321</v>
      </c>
      <c r="C3033" s="31">
        <v>42634.521608796298</v>
      </c>
      <c r="D3033" s="25">
        <v>129</v>
      </c>
      <c r="E3033" s="25">
        <v>0</v>
      </c>
      <c r="F3033" s="25">
        <v>8</v>
      </c>
      <c r="G3033" s="25">
        <v>137</v>
      </c>
      <c r="H3033" s="25">
        <v>643.71</v>
      </c>
      <c r="I3033" s="25">
        <v>0</v>
      </c>
      <c r="J3033" s="25">
        <v>64.959999999999994</v>
      </c>
      <c r="K3033" s="25">
        <v>708.67</v>
      </c>
    </row>
    <row r="3034" spans="1:11" ht="15" customHeight="1" x14ac:dyDescent="0.3">
      <c r="A3034" s="25">
        <v>3033</v>
      </c>
      <c r="B3034" s="25">
        <v>3321</v>
      </c>
      <c r="C3034" s="31">
        <v>42663.826296296298</v>
      </c>
      <c r="D3034" s="25">
        <v>152</v>
      </c>
      <c r="E3034" s="25">
        <v>12</v>
      </c>
      <c r="F3034" s="25">
        <v>0</v>
      </c>
      <c r="G3034" s="25">
        <v>164</v>
      </c>
      <c r="H3034" s="25">
        <v>758.48</v>
      </c>
      <c r="I3034" s="25">
        <v>89.88</v>
      </c>
      <c r="J3034" s="25">
        <v>0</v>
      </c>
      <c r="K3034" s="25">
        <v>848.36</v>
      </c>
    </row>
    <row r="3035" spans="1:11" ht="15" customHeight="1" x14ac:dyDescent="0.3">
      <c r="A3035" s="25">
        <v>3034</v>
      </c>
      <c r="B3035" s="25">
        <v>3331</v>
      </c>
      <c r="C3035" s="31">
        <v>42678.914502314801</v>
      </c>
      <c r="D3035" s="25">
        <v>99</v>
      </c>
      <c r="E3035" s="25">
        <v>30</v>
      </c>
      <c r="F3035" s="25">
        <v>25</v>
      </c>
      <c r="G3035" s="25">
        <v>154</v>
      </c>
      <c r="H3035" s="25">
        <v>494.01</v>
      </c>
      <c r="I3035" s="25">
        <v>224.7</v>
      </c>
      <c r="J3035" s="25">
        <v>203</v>
      </c>
      <c r="K3035" s="25">
        <v>921.71</v>
      </c>
    </row>
    <row r="3036" spans="1:11" ht="15" customHeight="1" x14ac:dyDescent="0.3">
      <c r="A3036" s="25">
        <v>3035</v>
      </c>
      <c r="B3036" s="25">
        <v>3331</v>
      </c>
      <c r="C3036" s="31">
        <v>42708.1047106482</v>
      </c>
      <c r="D3036" s="25">
        <v>98</v>
      </c>
      <c r="E3036" s="25">
        <v>36</v>
      </c>
      <c r="F3036" s="25">
        <v>41</v>
      </c>
      <c r="G3036" s="25">
        <v>175</v>
      </c>
      <c r="H3036" s="25">
        <v>489.02</v>
      </c>
      <c r="I3036" s="25">
        <v>269.64</v>
      </c>
      <c r="J3036" s="25">
        <v>332.92</v>
      </c>
      <c r="K3036" s="25">
        <v>1091.58</v>
      </c>
    </row>
    <row r="3037" spans="1:11" ht="15" customHeight="1" x14ac:dyDescent="0.3">
      <c r="A3037" s="25">
        <v>3036</v>
      </c>
      <c r="B3037" s="25">
        <v>3341</v>
      </c>
      <c r="C3037" s="31">
        <v>42464.962141203701</v>
      </c>
      <c r="D3037" s="25">
        <v>253</v>
      </c>
      <c r="E3037" s="25">
        <v>28</v>
      </c>
      <c r="F3037" s="25">
        <v>15</v>
      </c>
      <c r="G3037" s="25">
        <v>296</v>
      </c>
      <c r="H3037" s="25">
        <v>1262.47</v>
      </c>
      <c r="I3037" s="25">
        <v>209.72</v>
      </c>
      <c r="J3037" s="25">
        <v>121.8</v>
      </c>
      <c r="K3037" s="25">
        <v>1593.99</v>
      </c>
    </row>
    <row r="3038" spans="1:11" ht="15" customHeight="1" x14ac:dyDescent="0.3">
      <c r="A3038" s="25">
        <v>3037</v>
      </c>
      <c r="B3038" s="25">
        <v>3341</v>
      </c>
      <c r="C3038" s="31">
        <v>42493.143645833297</v>
      </c>
      <c r="D3038" s="25">
        <v>297</v>
      </c>
      <c r="E3038" s="25">
        <v>38</v>
      </c>
      <c r="F3038" s="25">
        <v>6</v>
      </c>
      <c r="G3038" s="25">
        <v>341</v>
      </c>
      <c r="H3038" s="25">
        <v>1482.03</v>
      </c>
      <c r="I3038" s="25">
        <v>284.62</v>
      </c>
      <c r="J3038" s="25">
        <v>48.72</v>
      </c>
      <c r="K3038" s="25">
        <v>1815.37</v>
      </c>
    </row>
    <row r="3039" spans="1:11" ht="15" customHeight="1" x14ac:dyDescent="0.3">
      <c r="A3039" s="25">
        <v>3038</v>
      </c>
      <c r="B3039" s="25">
        <v>3341</v>
      </c>
      <c r="C3039" s="31">
        <v>42523.028773148202</v>
      </c>
      <c r="D3039" s="25">
        <v>296</v>
      </c>
      <c r="E3039" s="25">
        <v>86</v>
      </c>
      <c r="F3039" s="25">
        <v>27</v>
      </c>
      <c r="G3039" s="25">
        <v>409</v>
      </c>
      <c r="H3039" s="25">
        <v>1477.04</v>
      </c>
      <c r="I3039" s="25">
        <v>644.14</v>
      </c>
      <c r="J3039" s="25">
        <v>219.24</v>
      </c>
      <c r="K3039" s="25">
        <v>2340.42</v>
      </c>
    </row>
    <row r="3040" spans="1:11" ht="15" customHeight="1" x14ac:dyDescent="0.3">
      <c r="A3040" s="25">
        <v>3039</v>
      </c>
      <c r="B3040" s="25">
        <v>3341</v>
      </c>
      <c r="C3040" s="31">
        <v>42552.419918981497</v>
      </c>
      <c r="D3040" s="25">
        <v>290</v>
      </c>
      <c r="E3040" s="25">
        <v>0</v>
      </c>
      <c r="F3040" s="25">
        <v>40</v>
      </c>
      <c r="G3040" s="25">
        <v>330</v>
      </c>
      <c r="H3040" s="25">
        <v>1447.1</v>
      </c>
      <c r="I3040" s="25">
        <v>0</v>
      </c>
      <c r="J3040" s="25">
        <v>324.8</v>
      </c>
      <c r="K3040" s="25">
        <v>1771.9</v>
      </c>
    </row>
    <row r="3041" spans="1:11" ht="15" customHeight="1" x14ac:dyDescent="0.3">
      <c r="A3041" s="25">
        <v>3040</v>
      </c>
      <c r="B3041" s="25">
        <v>3341</v>
      </c>
      <c r="C3041" s="31">
        <v>42581.0906944444</v>
      </c>
      <c r="D3041" s="25">
        <v>274</v>
      </c>
      <c r="E3041" s="25">
        <v>24</v>
      </c>
      <c r="F3041" s="25">
        <v>0</v>
      </c>
      <c r="G3041" s="25">
        <v>298</v>
      </c>
      <c r="H3041" s="25">
        <v>1367.26</v>
      </c>
      <c r="I3041" s="25">
        <v>179.76</v>
      </c>
      <c r="J3041" s="25">
        <v>0</v>
      </c>
      <c r="K3041" s="25">
        <v>1547.02</v>
      </c>
    </row>
    <row r="3042" spans="1:11" ht="15" customHeight="1" x14ac:dyDescent="0.3">
      <c r="A3042" s="25">
        <v>3041</v>
      </c>
      <c r="B3042" s="25">
        <v>3341</v>
      </c>
      <c r="C3042" s="31">
        <v>42611.631446759297</v>
      </c>
      <c r="D3042" s="25">
        <v>300</v>
      </c>
      <c r="E3042" s="25">
        <v>59</v>
      </c>
      <c r="F3042" s="25">
        <v>0</v>
      </c>
      <c r="G3042" s="25">
        <v>359</v>
      </c>
      <c r="H3042" s="25">
        <v>1497</v>
      </c>
      <c r="I3042" s="25">
        <v>441.91</v>
      </c>
      <c r="J3042" s="25">
        <v>0</v>
      </c>
      <c r="K3042" s="25">
        <v>1938.91</v>
      </c>
    </row>
    <row r="3043" spans="1:11" ht="15" customHeight="1" x14ac:dyDescent="0.3">
      <c r="A3043" s="25">
        <v>3042</v>
      </c>
      <c r="B3043" s="25">
        <v>3341</v>
      </c>
      <c r="C3043" s="31">
        <v>42641.090185185203</v>
      </c>
      <c r="D3043" s="25">
        <v>290</v>
      </c>
      <c r="E3043" s="25">
        <v>31</v>
      </c>
      <c r="F3043" s="25">
        <v>21</v>
      </c>
      <c r="G3043" s="25">
        <v>342</v>
      </c>
      <c r="H3043" s="25">
        <v>1447.1</v>
      </c>
      <c r="I3043" s="25">
        <v>232.19</v>
      </c>
      <c r="J3043" s="25">
        <v>170.52</v>
      </c>
      <c r="K3043" s="25">
        <v>1849.81</v>
      </c>
    </row>
    <row r="3044" spans="1:11" ht="15" customHeight="1" x14ac:dyDescent="0.3">
      <c r="A3044" s="25">
        <v>3043</v>
      </c>
      <c r="B3044" s="25">
        <v>3341</v>
      </c>
      <c r="C3044" s="31">
        <v>42671.814247685201</v>
      </c>
      <c r="D3044" s="25">
        <v>308</v>
      </c>
      <c r="E3044" s="25">
        <v>22</v>
      </c>
      <c r="F3044" s="25">
        <v>0</v>
      </c>
      <c r="G3044" s="25">
        <v>330</v>
      </c>
      <c r="H3044" s="25">
        <v>1536.92</v>
      </c>
      <c r="I3044" s="25">
        <v>164.78</v>
      </c>
      <c r="J3044" s="25">
        <v>0</v>
      </c>
      <c r="K3044" s="25">
        <v>1701.7</v>
      </c>
    </row>
    <row r="3045" spans="1:11" ht="15" customHeight="1" x14ac:dyDescent="0.3">
      <c r="A3045" s="25">
        <v>3044</v>
      </c>
      <c r="B3045" s="25">
        <v>3341</v>
      </c>
      <c r="C3045" s="31">
        <v>42700.272187499999</v>
      </c>
      <c r="D3045" s="25">
        <v>267</v>
      </c>
      <c r="E3045" s="25">
        <v>26</v>
      </c>
      <c r="F3045" s="25">
        <v>42</v>
      </c>
      <c r="G3045" s="25">
        <v>335</v>
      </c>
      <c r="H3045" s="25">
        <v>1332.33</v>
      </c>
      <c r="I3045" s="25">
        <v>194.74</v>
      </c>
      <c r="J3045" s="25">
        <v>341.04</v>
      </c>
      <c r="K3045" s="25">
        <v>1868.11</v>
      </c>
    </row>
    <row r="3046" spans="1:11" ht="15" customHeight="1" x14ac:dyDescent="0.3">
      <c r="A3046" s="25">
        <v>3045</v>
      </c>
      <c r="B3046" s="25">
        <v>3341</v>
      </c>
      <c r="C3046" s="31">
        <v>42730.246226851901</v>
      </c>
      <c r="D3046" s="25">
        <v>0</v>
      </c>
      <c r="E3046" s="25">
        <v>0</v>
      </c>
      <c r="F3046" s="25">
        <v>11</v>
      </c>
      <c r="G3046" s="25">
        <v>11</v>
      </c>
      <c r="H3046" s="25">
        <v>0</v>
      </c>
      <c r="I3046" s="25">
        <v>0</v>
      </c>
      <c r="J3046" s="25">
        <v>89.32</v>
      </c>
      <c r="K3046" s="25">
        <v>89.32</v>
      </c>
    </row>
    <row r="3047" spans="1:11" ht="15" customHeight="1" x14ac:dyDescent="0.3">
      <c r="A3047" s="25">
        <v>3046</v>
      </c>
      <c r="B3047" s="25">
        <v>3351</v>
      </c>
      <c r="C3047" s="31">
        <v>42642.169652777797</v>
      </c>
      <c r="D3047" s="25">
        <v>490</v>
      </c>
      <c r="E3047" s="25">
        <v>34</v>
      </c>
      <c r="F3047" s="25">
        <v>169</v>
      </c>
      <c r="G3047" s="25">
        <v>693</v>
      </c>
      <c r="H3047" s="25">
        <v>2445.1</v>
      </c>
      <c r="I3047" s="25">
        <v>254.66</v>
      </c>
      <c r="J3047" s="25">
        <v>1372.28</v>
      </c>
      <c r="K3047" s="25">
        <v>4072.04</v>
      </c>
    </row>
    <row r="3048" spans="1:11" ht="15" customHeight="1" x14ac:dyDescent="0.3">
      <c r="A3048" s="25">
        <v>3047</v>
      </c>
      <c r="B3048" s="25">
        <v>3351</v>
      </c>
      <c r="C3048" s="31">
        <v>42671.277962963002</v>
      </c>
      <c r="D3048" s="25">
        <v>483</v>
      </c>
      <c r="E3048" s="25">
        <v>0</v>
      </c>
      <c r="F3048" s="25">
        <v>0</v>
      </c>
      <c r="G3048" s="25">
        <v>483</v>
      </c>
      <c r="H3048" s="25">
        <v>2410.17</v>
      </c>
      <c r="I3048" s="25">
        <v>0</v>
      </c>
      <c r="J3048" s="25">
        <v>0</v>
      </c>
      <c r="K3048" s="25">
        <v>2410.17</v>
      </c>
    </row>
    <row r="3049" spans="1:11" ht="15" customHeight="1" x14ac:dyDescent="0.3">
      <c r="A3049" s="25">
        <v>3048</v>
      </c>
      <c r="B3049" s="25">
        <v>3351</v>
      </c>
      <c r="C3049" s="31">
        <v>42700.667719907397</v>
      </c>
      <c r="D3049" s="25">
        <v>520</v>
      </c>
      <c r="E3049" s="25">
        <v>114</v>
      </c>
      <c r="F3049" s="25">
        <v>4</v>
      </c>
      <c r="G3049" s="25">
        <v>638</v>
      </c>
      <c r="H3049" s="25">
        <v>2594.8000000000002</v>
      </c>
      <c r="I3049" s="25">
        <v>853.86</v>
      </c>
      <c r="J3049" s="25">
        <v>32.479999999999997</v>
      </c>
      <c r="K3049" s="25">
        <v>3481.14</v>
      </c>
    </row>
    <row r="3050" spans="1:11" ht="15" customHeight="1" x14ac:dyDescent="0.3">
      <c r="A3050" s="25">
        <v>3049</v>
      </c>
      <c r="B3050" s="25">
        <v>3351</v>
      </c>
      <c r="C3050" s="31">
        <v>42729.607569444401</v>
      </c>
      <c r="D3050" s="25">
        <v>469</v>
      </c>
      <c r="E3050" s="25">
        <v>38</v>
      </c>
      <c r="F3050" s="25">
        <v>0</v>
      </c>
      <c r="G3050" s="25">
        <v>507</v>
      </c>
      <c r="H3050" s="25">
        <v>2340.31</v>
      </c>
      <c r="I3050" s="25">
        <v>284.62</v>
      </c>
      <c r="J3050" s="25">
        <v>0</v>
      </c>
      <c r="K3050" s="25">
        <v>2624.93</v>
      </c>
    </row>
    <row r="3051" spans="1:11" ht="15" customHeight="1" x14ac:dyDescent="0.3">
      <c r="A3051" s="25">
        <v>3050</v>
      </c>
      <c r="B3051" s="25">
        <v>3361</v>
      </c>
      <c r="C3051" s="31">
        <v>42542.210104166697</v>
      </c>
      <c r="D3051" s="25">
        <v>495</v>
      </c>
      <c r="E3051" s="25">
        <v>10</v>
      </c>
      <c r="F3051" s="25">
        <v>0</v>
      </c>
      <c r="G3051" s="25">
        <v>505</v>
      </c>
      <c r="H3051" s="25">
        <v>2470.0500000000002</v>
      </c>
      <c r="I3051" s="25">
        <v>74.900000000000006</v>
      </c>
      <c r="J3051" s="25">
        <v>0</v>
      </c>
      <c r="K3051" s="25">
        <v>2544.9499999999998</v>
      </c>
    </row>
    <row r="3052" spans="1:11" ht="15" customHeight="1" x14ac:dyDescent="0.3">
      <c r="A3052" s="25">
        <v>3051</v>
      </c>
      <c r="B3052" s="25">
        <v>3361</v>
      </c>
      <c r="C3052" s="31">
        <v>42571.233819444496</v>
      </c>
      <c r="D3052" s="25">
        <v>509</v>
      </c>
      <c r="E3052" s="25">
        <v>0</v>
      </c>
      <c r="F3052" s="25">
        <v>11</v>
      </c>
      <c r="G3052" s="25">
        <v>520</v>
      </c>
      <c r="H3052" s="25">
        <v>2539.91</v>
      </c>
      <c r="I3052" s="25">
        <v>0</v>
      </c>
      <c r="J3052" s="25">
        <v>89.32</v>
      </c>
      <c r="K3052" s="25">
        <v>2629.23</v>
      </c>
    </row>
    <row r="3053" spans="1:11" ht="15" customHeight="1" x14ac:dyDescent="0.3">
      <c r="A3053" s="25">
        <v>3052</v>
      </c>
      <c r="B3053" s="25">
        <v>3361</v>
      </c>
      <c r="C3053" s="31">
        <v>42601.669571759303</v>
      </c>
      <c r="D3053" s="25">
        <v>480</v>
      </c>
      <c r="E3053" s="25">
        <v>3</v>
      </c>
      <c r="F3053" s="25">
        <v>6</v>
      </c>
      <c r="G3053" s="25">
        <v>489</v>
      </c>
      <c r="H3053" s="25">
        <v>2395.1999999999998</v>
      </c>
      <c r="I3053" s="25">
        <v>22.47</v>
      </c>
      <c r="J3053" s="25">
        <v>48.72</v>
      </c>
      <c r="K3053" s="25">
        <v>2466.39</v>
      </c>
    </row>
    <row r="3054" spans="1:11" ht="15" customHeight="1" x14ac:dyDescent="0.3">
      <c r="A3054" s="25">
        <v>3053</v>
      </c>
      <c r="B3054" s="25">
        <v>3361</v>
      </c>
      <c r="C3054" s="31">
        <v>42631.514166666697</v>
      </c>
      <c r="D3054" s="25">
        <v>464</v>
      </c>
      <c r="E3054" s="25">
        <v>100</v>
      </c>
      <c r="F3054" s="25">
        <v>0</v>
      </c>
      <c r="G3054" s="25">
        <v>564</v>
      </c>
      <c r="H3054" s="25">
        <v>2315.36</v>
      </c>
      <c r="I3054" s="25">
        <v>749</v>
      </c>
      <c r="J3054" s="25">
        <v>0</v>
      </c>
      <c r="K3054" s="25">
        <v>3064.36</v>
      </c>
    </row>
    <row r="3055" spans="1:11" ht="15" customHeight="1" x14ac:dyDescent="0.3">
      <c r="A3055" s="25">
        <v>3054</v>
      </c>
      <c r="B3055" s="25">
        <v>3361</v>
      </c>
      <c r="C3055" s="31">
        <v>42660.313993055599</v>
      </c>
      <c r="D3055" s="25">
        <v>507</v>
      </c>
      <c r="E3055" s="25">
        <v>15</v>
      </c>
      <c r="F3055" s="25">
        <v>9</v>
      </c>
      <c r="G3055" s="25">
        <v>531</v>
      </c>
      <c r="H3055" s="25">
        <v>2529.9299999999998</v>
      </c>
      <c r="I3055" s="25">
        <v>112.35</v>
      </c>
      <c r="J3055" s="25">
        <v>73.08</v>
      </c>
      <c r="K3055" s="25">
        <v>2715.36</v>
      </c>
    </row>
    <row r="3056" spans="1:11" ht="15" customHeight="1" x14ac:dyDescent="0.3">
      <c r="A3056" s="25">
        <v>3055</v>
      </c>
      <c r="B3056" s="25">
        <v>3361</v>
      </c>
      <c r="C3056" s="31">
        <v>42689.395775463003</v>
      </c>
      <c r="D3056" s="25">
        <v>507</v>
      </c>
      <c r="E3056" s="25">
        <v>0</v>
      </c>
      <c r="F3056" s="25">
        <v>11</v>
      </c>
      <c r="G3056" s="25">
        <v>518</v>
      </c>
      <c r="H3056" s="25">
        <v>2529.9299999999998</v>
      </c>
      <c r="I3056" s="25">
        <v>0</v>
      </c>
      <c r="J3056" s="25">
        <v>89.32</v>
      </c>
      <c r="K3056" s="25">
        <v>2619.25</v>
      </c>
    </row>
    <row r="3057" spans="1:11" ht="15" customHeight="1" x14ac:dyDescent="0.3">
      <c r="A3057" s="25">
        <v>3056</v>
      </c>
      <c r="B3057" s="25">
        <v>3361</v>
      </c>
      <c r="C3057" s="31">
        <v>42718.990451388898</v>
      </c>
      <c r="D3057" s="25">
        <v>533</v>
      </c>
      <c r="E3057" s="25">
        <v>17</v>
      </c>
      <c r="F3057" s="25">
        <v>37</v>
      </c>
      <c r="G3057" s="25">
        <v>587</v>
      </c>
      <c r="H3057" s="25">
        <v>2659.67</v>
      </c>
      <c r="I3057" s="25">
        <v>127.33</v>
      </c>
      <c r="J3057" s="25">
        <v>300.44</v>
      </c>
      <c r="K3057" s="25">
        <v>3087.44</v>
      </c>
    </row>
    <row r="3058" spans="1:11" ht="15" customHeight="1" x14ac:dyDescent="0.3">
      <c r="A3058" s="25">
        <v>3057</v>
      </c>
      <c r="B3058" s="25">
        <v>3371</v>
      </c>
      <c r="C3058" s="31">
        <v>41639.086111111101</v>
      </c>
      <c r="D3058" s="25">
        <v>79</v>
      </c>
      <c r="E3058" s="25">
        <v>75</v>
      </c>
      <c r="F3058" s="25">
        <v>14</v>
      </c>
      <c r="G3058" s="25">
        <v>168</v>
      </c>
      <c r="H3058" s="25">
        <v>394.21</v>
      </c>
      <c r="I3058" s="25">
        <v>561.75</v>
      </c>
      <c r="J3058" s="25">
        <v>113.68</v>
      </c>
      <c r="K3058" s="25">
        <v>1069.6400000000001</v>
      </c>
    </row>
    <row r="3059" spans="1:11" ht="15" customHeight="1" x14ac:dyDescent="0.3">
      <c r="A3059" s="25">
        <v>3058</v>
      </c>
      <c r="B3059" s="25">
        <v>3381</v>
      </c>
      <c r="C3059" s="31">
        <v>42520.095381944499</v>
      </c>
      <c r="D3059" s="25">
        <v>122</v>
      </c>
      <c r="E3059" s="25">
        <v>13</v>
      </c>
      <c r="F3059" s="25">
        <v>562</v>
      </c>
      <c r="G3059" s="25">
        <v>697</v>
      </c>
      <c r="H3059" s="25">
        <v>608.78</v>
      </c>
      <c r="I3059" s="25">
        <v>97.37</v>
      </c>
      <c r="J3059" s="25">
        <v>4563.4399999999996</v>
      </c>
      <c r="K3059" s="25">
        <v>5269.59</v>
      </c>
    </row>
    <row r="3060" spans="1:11" ht="15" customHeight="1" x14ac:dyDescent="0.3">
      <c r="A3060" s="25">
        <v>3059</v>
      </c>
      <c r="B3060" s="25">
        <v>3381</v>
      </c>
      <c r="C3060" s="31">
        <v>42550.316180555601</v>
      </c>
      <c r="D3060" s="25">
        <v>81</v>
      </c>
      <c r="E3060" s="25">
        <v>30</v>
      </c>
      <c r="F3060" s="25">
        <v>13</v>
      </c>
      <c r="G3060" s="25">
        <v>124</v>
      </c>
      <c r="H3060" s="25">
        <v>404.19</v>
      </c>
      <c r="I3060" s="25">
        <v>224.7</v>
      </c>
      <c r="J3060" s="25">
        <v>105.56</v>
      </c>
      <c r="K3060" s="25">
        <v>734.45</v>
      </c>
    </row>
    <row r="3061" spans="1:11" ht="15" customHeight="1" x14ac:dyDescent="0.3">
      <c r="A3061" s="25">
        <v>3060</v>
      </c>
      <c r="B3061" s="25">
        <v>3381</v>
      </c>
      <c r="C3061" s="31">
        <v>42580.573217592602</v>
      </c>
      <c r="D3061" s="25">
        <v>93</v>
      </c>
      <c r="E3061" s="25">
        <v>30</v>
      </c>
      <c r="F3061" s="25">
        <v>83</v>
      </c>
      <c r="G3061" s="25">
        <v>206</v>
      </c>
      <c r="H3061" s="25">
        <v>464.07</v>
      </c>
      <c r="I3061" s="25">
        <v>224.7</v>
      </c>
      <c r="J3061" s="25">
        <v>673.96</v>
      </c>
      <c r="K3061" s="25">
        <v>1362.73</v>
      </c>
    </row>
    <row r="3062" spans="1:11" ht="15" customHeight="1" x14ac:dyDescent="0.3">
      <c r="A3062" s="25">
        <v>3061</v>
      </c>
      <c r="B3062" s="25">
        <v>3381</v>
      </c>
      <c r="C3062" s="31">
        <v>42609.207314814797</v>
      </c>
      <c r="D3062" s="25">
        <v>97</v>
      </c>
      <c r="E3062" s="25">
        <v>26</v>
      </c>
      <c r="F3062" s="25">
        <v>28</v>
      </c>
      <c r="G3062" s="25">
        <v>151</v>
      </c>
      <c r="H3062" s="25">
        <v>484.03</v>
      </c>
      <c r="I3062" s="25">
        <v>194.74</v>
      </c>
      <c r="J3062" s="25">
        <v>227.36</v>
      </c>
      <c r="K3062" s="25">
        <v>906.13</v>
      </c>
    </row>
    <row r="3063" spans="1:11" ht="15" customHeight="1" x14ac:dyDescent="0.3">
      <c r="A3063" s="25">
        <v>3062</v>
      </c>
      <c r="B3063" s="25">
        <v>3391</v>
      </c>
      <c r="C3063" s="31">
        <v>42518.51</v>
      </c>
      <c r="D3063" s="25">
        <v>309</v>
      </c>
      <c r="E3063" s="25">
        <v>41</v>
      </c>
      <c r="F3063" s="25">
        <v>59</v>
      </c>
      <c r="G3063" s="25">
        <v>409</v>
      </c>
      <c r="H3063" s="25">
        <v>1541.91</v>
      </c>
      <c r="I3063" s="25">
        <v>307.08999999999997</v>
      </c>
      <c r="J3063" s="25">
        <v>479.08</v>
      </c>
      <c r="K3063" s="25">
        <v>2328.08</v>
      </c>
    </row>
    <row r="3064" spans="1:11" ht="15" customHeight="1" x14ac:dyDescent="0.3">
      <c r="A3064" s="25">
        <v>3063</v>
      </c>
      <c r="B3064" s="25">
        <v>3391</v>
      </c>
      <c r="C3064" s="31">
        <v>42547.289618055598</v>
      </c>
      <c r="D3064" s="25">
        <v>257</v>
      </c>
      <c r="E3064" s="25">
        <v>1911</v>
      </c>
      <c r="F3064" s="25">
        <v>20</v>
      </c>
      <c r="G3064" s="25">
        <v>2188</v>
      </c>
      <c r="H3064" s="25">
        <v>1282.43</v>
      </c>
      <c r="I3064" s="25">
        <v>14313.39</v>
      </c>
      <c r="J3064" s="25">
        <v>162.4</v>
      </c>
      <c r="K3064" s="25">
        <v>15758.22</v>
      </c>
    </row>
    <row r="3065" spans="1:11" ht="15" customHeight="1" x14ac:dyDescent="0.3">
      <c r="A3065" s="25">
        <v>3064</v>
      </c>
      <c r="B3065" s="25">
        <v>3391</v>
      </c>
      <c r="C3065" s="31">
        <v>42576.199016203696</v>
      </c>
      <c r="D3065" s="25">
        <v>288</v>
      </c>
      <c r="E3065" s="25">
        <v>38</v>
      </c>
      <c r="F3065" s="25">
        <v>47</v>
      </c>
      <c r="G3065" s="25">
        <v>373</v>
      </c>
      <c r="H3065" s="25">
        <v>1437.12</v>
      </c>
      <c r="I3065" s="25">
        <v>284.62</v>
      </c>
      <c r="J3065" s="25">
        <v>381.64</v>
      </c>
      <c r="K3065" s="25">
        <v>2103.38</v>
      </c>
    </row>
    <row r="3066" spans="1:11" ht="15" customHeight="1" x14ac:dyDescent="0.3">
      <c r="A3066" s="25">
        <v>3065</v>
      </c>
      <c r="B3066" s="25">
        <v>3391</v>
      </c>
      <c r="C3066" s="31">
        <v>42606.646851851903</v>
      </c>
      <c r="D3066" s="25">
        <v>303</v>
      </c>
      <c r="E3066" s="25">
        <v>56</v>
      </c>
      <c r="F3066" s="25">
        <v>24</v>
      </c>
      <c r="G3066" s="25">
        <v>383</v>
      </c>
      <c r="H3066" s="25">
        <v>1511.97</v>
      </c>
      <c r="I3066" s="25">
        <v>419.44</v>
      </c>
      <c r="J3066" s="25">
        <v>194.88</v>
      </c>
      <c r="K3066" s="25">
        <v>2126.29</v>
      </c>
    </row>
    <row r="3067" spans="1:11" ht="15" customHeight="1" x14ac:dyDescent="0.3">
      <c r="A3067" s="25">
        <v>3066</v>
      </c>
      <c r="B3067" s="25">
        <v>3391</v>
      </c>
      <c r="C3067" s="31">
        <v>42635.385092592602</v>
      </c>
      <c r="D3067" s="25">
        <v>321</v>
      </c>
      <c r="E3067" s="25">
        <v>28</v>
      </c>
      <c r="F3067" s="25">
        <v>0</v>
      </c>
      <c r="G3067" s="25">
        <v>349</v>
      </c>
      <c r="H3067" s="25">
        <v>1601.79</v>
      </c>
      <c r="I3067" s="25">
        <v>209.72</v>
      </c>
      <c r="J3067" s="25">
        <v>0</v>
      </c>
      <c r="K3067" s="25">
        <v>1811.51</v>
      </c>
    </row>
    <row r="3068" spans="1:11" ht="15" customHeight="1" x14ac:dyDescent="0.3">
      <c r="A3068" s="25">
        <v>3067</v>
      </c>
      <c r="B3068" s="25">
        <v>3391</v>
      </c>
      <c r="C3068" s="31">
        <v>42664.517430555599</v>
      </c>
      <c r="D3068" s="25">
        <v>309</v>
      </c>
      <c r="E3068" s="25">
        <v>167</v>
      </c>
      <c r="F3068" s="25">
        <v>8</v>
      </c>
      <c r="G3068" s="25">
        <v>484</v>
      </c>
      <c r="H3068" s="25">
        <v>1541.91</v>
      </c>
      <c r="I3068" s="25">
        <v>1250.83</v>
      </c>
      <c r="J3068" s="25">
        <v>64.959999999999994</v>
      </c>
      <c r="K3068" s="25">
        <v>2857.7</v>
      </c>
    </row>
    <row r="3069" spans="1:11" ht="15" customHeight="1" x14ac:dyDescent="0.3">
      <c r="A3069" s="25">
        <v>3068</v>
      </c>
      <c r="B3069" s="25">
        <v>3391</v>
      </c>
      <c r="C3069" s="31">
        <v>42693.158518518503</v>
      </c>
      <c r="D3069" s="25">
        <v>297</v>
      </c>
      <c r="E3069" s="25">
        <v>34</v>
      </c>
      <c r="F3069" s="25">
        <v>5</v>
      </c>
      <c r="G3069" s="25">
        <v>336</v>
      </c>
      <c r="H3069" s="25">
        <v>1482.03</v>
      </c>
      <c r="I3069" s="25">
        <v>254.66</v>
      </c>
      <c r="J3069" s="25">
        <v>40.6</v>
      </c>
      <c r="K3069" s="25">
        <v>1777.29</v>
      </c>
    </row>
    <row r="3070" spans="1:11" ht="15" customHeight="1" x14ac:dyDescent="0.3">
      <c r="A3070" s="25">
        <v>3069</v>
      </c>
      <c r="B3070" s="25">
        <v>3391</v>
      </c>
      <c r="C3070" s="31">
        <v>42722.714490740698</v>
      </c>
      <c r="D3070" s="25">
        <v>292</v>
      </c>
      <c r="E3070" s="25">
        <v>27</v>
      </c>
      <c r="F3070" s="25">
        <v>20</v>
      </c>
      <c r="G3070" s="25">
        <v>339</v>
      </c>
      <c r="H3070" s="25">
        <v>1457.08</v>
      </c>
      <c r="I3070" s="25">
        <v>202.23</v>
      </c>
      <c r="J3070" s="25">
        <v>162.4</v>
      </c>
      <c r="K3070" s="25">
        <v>1821.71</v>
      </c>
    </row>
    <row r="3071" spans="1:11" ht="15" customHeight="1" x14ac:dyDescent="0.3">
      <c r="A3071" s="25">
        <v>3070</v>
      </c>
      <c r="B3071" s="25">
        <v>3401</v>
      </c>
      <c r="C3071" s="31">
        <v>42732.973009259302</v>
      </c>
      <c r="D3071" s="25">
        <v>116</v>
      </c>
      <c r="E3071" s="25">
        <v>41</v>
      </c>
      <c r="F3071" s="25">
        <v>28</v>
      </c>
      <c r="G3071" s="25">
        <v>185</v>
      </c>
      <c r="H3071" s="25">
        <v>578.84</v>
      </c>
      <c r="I3071" s="25">
        <v>307.08999999999997</v>
      </c>
      <c r="J3071" s="25">
        <v>227.36</v>
      </c>
      <c r="K3071" s="25">
        <v>1113.29</v>
      </c>
    </row>
    <row r="3072" spans="1:11" ht="15" customHeight="1" x14ac:dyDescent="0.3">
      <c r="A3072" s="25">
        <v>3071</v>
      </c>
      <c r="B3072" s="25">
        <v>3411</v>
      </c>
      <c r="C3072" s="31">
        <v>41621.7491898148</v>
      </c>
      <c r="D3072" s="25">
        <v>315</v>
      </c>
      <c r="E3072" s="25">
        <v>71</v>
      </c>
      <c r="F3072" s="25">
        <v>0</v>
      </c>
      <c r="G3072" s="25">
        <v>386</v>
      </c>
      <c r="H3072" s="25">
        <v>1571.85</v>
      </c>
      <c r="I3072" s="25">
        <v>531.79</v>
      </c>
      <c r="J3072" s="25">
        <v>0</v>
      </c>
      <c r="K3072" s="25">
        <v>2103.64</v>
      </c>
    </row>
    <row r="3073" spans="1:11" ht="15" customHeight="1" x14ac:dyDescent="0.3">
      <c r="A3073" s="25">
        <v>3072</v>
      </c>
      <c r="B3073" s="25">
        <v>3411</v>
      </c>
      <c r="C3073" s="31">
        <v>41650.505451388897</v>
      </c>
      <c r="D3073" s="25">
        <v>296</v>
      </c>
      <c r="E3073" s="25">
        <v>4</v>
      </c>
      <c r="F3073" s="25">
        <v>0</v>
      </c>
      <c r="G3073" s="25">
        <v>300</v>
      </c>
      <c r="H3073" s="25">
        <v>1477.04</v>
      </c>
      <c r="I3073" s="25">
        <v>29.96</v>
      </c>
      <c r="J3073" s="25">
        <v>0</v>
      </c>
      <c r="K3073" s="25">
        <v>1507</v>
      </c>
    </row>
    <row r="3074" spans="1:11" ht="15" customHeight="1" x14ac:dyDescent="0.3">
      <c r="A3074" s="25">
        <v>3073</v>
      </c>
      <c r="B3074" s="25">
        <v>3411</v>
      </c>
      <c r="C3074" s="31">
        <v>41679.6414814815</v>
      </c>
      <c r="D3074" s="25">
        <v>299</v>
      </c>
      <c r="E3074" s="25">
        <v>0</v>
      </c>
      <c r="F3074" s="25">
        <v>34</v>
      </c>
      <c r="G3074" s="25">
        <v>333</v>
      </c>
      <c r="H3074" s="25">
        <v>1492.01</v>
      </c>
      <c r="I3074" s="25">
        <v>0</v>
      </c>
      <c r="J3074" s="25">
        <v>276.08</v>
      </c>
      <c r="K3074" s="25">
        <v>1768.09</v>
      </c>
    </row>
    <row r="3075" spans="1:11" ht="15" customHeight="1" x14ac:dyDescent="0.3">
      <c r="A3075" s="25">
        <v>3074</v>
      </c>
      <c r="B3075" s="25">
        <v>3411</v>
      </c>
      <c r="C3075" s="31">
        <v>41709.186435185198</v>
      </c>
      <c r="D3075" s="25">
        <v>298</v>
      </c>
      <c r="E3075" s="25">
        <v>0</v>
      </c>
      <c r="F3075" s="25">
        <v>12</v>
      </c>
      <c r="G3075" s="25">
        <v>310</v>
      </c>
      <c r="H3075" s="25">
        <v>1487.02</v>
      </c>
      <c r="I3075" s="25">
        <v>0</v>
      </c>
      <c r="J3075" s="25">
        <v>97.44</v>
      </c>
      <c r="K3075" s="25">
        <v>1584.46</v>
      </c>
    </row>
    <row r="3076" spans="1:11" ht="15" customHeight="1" x14ac:dyDescent="0.3">
      <c r="A3076" s="25">
        <v>3075</v>
      </c>
      <c r="B3076" s="25">
        <v>3411</v>
      </c>
      <c r="C3076" s="31">
        <v>41738.780925925901</v>
      </c>
      <c r="D3076" s="25">
        <v>211</v>
      </c>
      <c r="E3076" s="25">
        <v>11</v>
      </c>
      <c r="F3076" s="25">
        <v>0</v>
      </c>
      <c r="G3076" s="25">
        <v>222</v>
      </c>
      <c r="H3076" s="25">
        <v>1052.8900000000001</v>
      </c>
      <c r="I3076" s="25">
        <v>82.39</v>
      </c>
      <c r="J3076" s="25">
        <v>0</v>
      </c>
      <c r="K3076" s="25">
        <v>1135.28</v>
      </c>
    </row>
    <row r="3077" spans="1:11" ht="15" customHeight="1" x14ac:dyDescent="0.3">
      <c r="A3077" s="25">
        <v>3076</v>
      </c>
      <c r="B3077" s="25">
        <v>3411</v>
      </c>
      <c r="C3077" s="31">
        <v>41767.722708333298</v>
      </c>
      <c r="D3077" s="25">
        <v>281</v>
      </c>
      <c r="E3077" s="25">
        <v>3</v>
      </c>
      <c r="F3077" s="25">
        <v>41</v>
      </c>
      <c r="G3077" s="25">
        <v>325</v>
      </c>
      <c r="H3077" s="25">
        <v>1402.19</v>
      </c>
      <c r="I3077" s="25">
        <v>22.47</v>
      </c>
      <c r="J3077" s="25">
        <v>332.92</v>
      </c>
      <c r="K3077" s="25">
        <v>1757.58</v>
      </c>
    </row>
    <row r="3078" spans="1:11" ht="15" customHeight="1" x14ac:dyDescent="0.3">
      <c r="A3078" s="25">
        <v>3077</v>
      </c>
      <c r="B3078" s="25">
        <v>3411</v>
      </c>
      <c r="C3078" s="31">
        <v>41796.154502314799</v>
      </c>
      <c r="D3078" s="25">
        <v>287</v>
      </c>
      <c r="E3078" s="25">
        <v>7</v>
      </c>
      <c r="F3078" s="25">
        <v>25</v>
      </c>
      <c r="G3078" s="25">
        <v>319</v>
      </c>
      <c r="H3078" s="25">
        <v>1432.13</v>
      </c>
      <c r="I3078" s="25">
        <v>52.43</v>
      </c>
      <c r="J3078" s="25">
        <v>203</v>
      </c>
      <c r="K3078" s="25">
        <v>1687.56</v>
      </c>
    </row>
    <row r="3079" spans="1:11" ht="15" customHeight="1" x14ac:dyDescent="0.3">
      <c r="A3079" s="25">
        <v>3078</v>
      </c>
      <c r="B3079" s="25">
        <v>3411</v>
      </c>
      <c r="C3079" s="31">
        <v>41826.074305555601</v>
      </c>
      <c r="D3079" s="25">
        <v>287</v>
      </c>
      <c r="E3079" s="25">
        <v>0</v>
      </c>
      <c r="F3079" s="25">
        <v>16</v>
      </c>
      <c r="G3079" s="25">
        <v>303</v>
      </c>
      <c r="H3079" s="25">
        <v>1432.13</v>
      </c>
      <c r="I3079" s="25">
        <v>0</v>
      </c>
      <c r="J3079" s="25">
        <v>129.91999999999999</v>
      </c>
      <c r="K3079" s="25">
        <v>1562.05</v>
      </c>
    </row>
    <row r="3080" spans="1:11" ht="15" customHeight="1" x14ac:dyDescent="0.3">
      <c r="A3080" s="25">
        <v>3079</v>
      </c>
      <c r="B3080" s="25">
        <v>3411</v>
      </c>
      <c r="C3080" s="31">
        <v>41856.498009259303</v>
      </c>
      <c r="D3080" s="25">
        <v>300</v>
      </c>
      <c r="E3080" s="25">
        <v>116</v>
      </c>
      <c r="F3080" s="25">
        <v>45</v>
      </c>
      <c r="G3080" s="25">
        <v>461</v>
      </c>
      <c r="H3080" s="25">
        <v>1497</v>
      </c>
      <c r="I3080" s="25">
        <v>868.84</v>
      </c>
      <c r="J3080" s="25">
        <v>365.4</v>
      </c>
      <c r="K3080" s="25">
        <v>2731.24</v>
      </c>
    </row>
    <row r="3081" spans="1:11" ht="15" customHeight="1" x14ac:dyDescent="0.3">
      <c r="A3081" s="25">
        <v>3080</v>
      </c>
      <c r="B3081" s="25">
        <v>3411</v>
      </c>
      <c r="C3081" s="31">
        <v>41885.441782407397</v>
      </c>
      <c r="D3081" s="25">
        <v>286</v>
      </c>
      <c r="E3081" s="25">
        <v>26</v>
      </c>
      <c r="F3081" s="25">
        <v>44</v>
      </c>
      <c r="G3081" s="25">
        <v>356</v>
      </c>
      <c r="H3081" s="25">
        <v>1427.14</v>
      </c>
      <c r="I3081" s="25">
        <v>194.74</v>
      </c>
      <c r="J3081" s="25">
        <v>357.28</v>
      </c>
      <c r="K3081" s="25">
        <v>1979.16</v>
      </c>
    </row>
    <row r="3082" spans="1:11" ht="15" customHeight="1" x14ac:dyDescent="0.3">
      <c r="A3082" s="25">
        <v>3081</v>
      </c>
      <c r="B3082" s="25">
        <v>3411</v>
      </c>
      <c r="C3082" s="31">
        <v>41915.826076388897</v>
      </c>
      <c r="D3082" s="25">
        <v>303</v>
      </c>
      <c r="E3082" s="25">
        <v>33</v>
      </c>
      <c r="F3082" s="25">
        <v>30</v>
      </c>
      <c r="G3082" s="25">
        <v>366</v>
      </c>
      <c r="H3082" s="25">
        <v>1511.97</v>
      </c>
      <c r="I3082" s="25">
        <v>247.17</v>
      </c>
      <c r="J3082" s="25">
        <v>243.6</v>
      </c>
      <c r="K3082" s="25">
        <v>2002.74</v>
      </c>
    </row>
    <row r="3083" spans="1:11" ht="15" customHeight="1" x14ac:dyDescent="0.3">
      <c r="A3083" s="25">
        <v>3082</v>
      </c>
      <c r="B3083" s="25">
        <v>3411</v>
      </c>
      <c r="C3083" s="31">
        <v>41944.480567129598</v>
      </c>
      <c r="D3083" s="25">
        <v>291</v>
      </c>
      <c r="E3083" s="25">
        <v>39</v>
      </c>
      <c r="F3083" s="25">
        <v>21</v>
      </c>
      <c r="G3083" s="25">
        <v>351</v>
      </c>
      <c r="H3083" s="25">
        <v>1452.09</v>
      </c>
      <c r="I3083" s="25">
        <v>292.11</v>
      </c>
      <c r="J3083" s="25">
        <v>170.52</v>
      </c>
      <c r="K3083" s="25">
        <v>1914.72</v>
      </c>
    </row>
    <row r="3084" spans="1:11" ht="15" customHeight="1" x14ac:dyDescent="0.3">
      <c r="A3084" s="25">
        <v>3083</v>
      </c>
      <c r="B3084" s="25">
        <v>3411</v>
      </c>
      <c r="C3084" s="31">
        <v>41973.542025463001</v>
      </c>
      <c r="D3084" s="25">
        <v>289</v>
      </c>
      <c r="E3084" s="25">
        <v>51</v>
      </c>
      <c r="F3084" s="25">
        <v>50</v>
      </c>
      <c r="G3084" s="25">
        <v>390</v>
      </c>
      <c r="H3084" s="25">
        <v>1442.11</v>
      </c>
      <c r="I3084" s="25">
        <v>381.99</v>
      </c>
      <c r="J3084" s="25">
        <v>406</v>
      </c>
      <c r="K3084" s="25">
        <v>2230.1</v>
      </c>
    </row>
    <row r="3085" spans="1:11" ht="15" customHeight="1" x14ac:dyDescent="0.3">
      <c r="A3085" s="25">
        <v>3084</v>
      </c>
      <c r="B3085" s="25">
        <v>3411</v>
      </c>
      <c r="C3085" s="31">
        <v>42002.274016203701</v>
      </c>
      <c r="D3085" s="25">
        <v>286</v>
      </c>
      <c r="E3085" s="25">
        <v>12</v>
      </c>
      <c r="F3085" s="25">
        <v>22</v>
      </c>
      <c r="G3085" s="25">
        <v>320</v>
      </c>
      <c r="H3085" s="25">
        <v>1427.14</v>
      </c>
      <c r="I3085" s="25">
        <v>89.88</v>
      </c>
      <c r="J3085" s="25">
        <v>178.64</v>
      </c>
      <c r="K3085" s="25">
        <v>1695.66</v>
      </c>
    </row>
    <row r="3086" spans="1:11" ht="15" customHeight="1" x14ac:dyDescent="0.3">
      <c r="A3086" s="25">
        <v>3085</v>
      </c>
      <c r="B3086" s="25">
        <v>3411</v>
      </c>
      <c r="C3086" s="31">
        <v>42032.301342592596</v>
      </c>
      <c r="D3086" s="25">
        <v>294</v>
      </c>
      <c r="E3086" s="25">
        <v>30</v>
      </c>
      <c r="F3086" s="25">
        <v>10</v>
      </c>
      <c r="G3086" s="25">
        <v>334</v>
      </c>
      <c r="H3086" s="25">
        <v>1467.06</v>
      </c>
      <c r="I3086" s="25">
        <v>224.7</v>
      </c>
      <c r="J3086" s="25">
        <v>81.2</v>
      </c>
      <c r="K3086" s="25">
        <v>1772.96</v>
      </c>
    </row>
    <row r="3087" spans="1:11" ht="15" customHeight="1" x14ac:dyDescent="0.3">
      <c r="A3087" s="25">
        <v>3086</v>
      </c>
      <c r="B3087" s="25">
        <v>3411</v>
      </c>
      <c r="C3087" s="31">
        <v>42062.0843634259</v>
      </c>
      <c r="D3087" s="25">
        <v>304</v>
      </c>
      <c r="E3087" s="25">
        <v>33</v>
      </c>
      <c r="F3087" s="25">
        <v>76</v>
      </c>
      <c r="G3087" s="25">
        <v>413</v>
      </c>
      <c r="H3087" s="25">
        <v>1516.96</v>
      </c>
      <c r="I3087" s="25">
        <v>247.17</v>
      </c>
      <c r="J3087" s="25">
        <v>617.12</v>
      </c>
      <c r="K3087" s="25">
        <v>2381.25</v>
      </c>
    </row>
    <row r="3088" spans="1:11" ht="15" customHeight="1" x14ac:dyDescent="0.3">
      <c r="A3088" s="25">
        <v>3087</v>
      </c>
      <c r="B3088" s="25">
        <v>3411</v>
      </c>
      <c r="C3088" s="31">
        <v>42091.589849536998</v>
      </c>
      <c r="D3088" s="25">
        <v>308</v>
      </c>
      <c r="E3088" s="25">
        <v>71</v>
      </c>
      <c r="F3088" s="25">
        <v>66</v>
      </c>
      <c r="G3088" s="25">
        <v>445</v>
      </c>
      <c r="H3088" s="25">
        <v>1536.92</v>
      </c>
      <c r="I3088" s="25">
        <v>531.79</v>
      </c>
      <c r="J3088" s="25">
        <v>535.91999999999996</v>
      </c>
      <c r="K3088" s="25">
        <v>2604.63</v>
      </c>
    </row>
    <row r="3089" spans="1:11" ht="15" customHeight="1" x14ac:dyDescent="0.3">
      <c r="A3089" s="25">
        <v>3088</v>
      </c>
      <c r="B3089" s="25">
        <v>3411</v>
      </c>
      <c r="C3089" s="31">
        <v>42121.361724536997</v>
      </c>
      <c r="D3089" s="25">
        <v>304</v>
      </c>
      <c r="E3089" s="25">
        <v>0</v>
      </c>
      <c r="F3089" s="25">
        <v>22</v>
      </c>
      <c r="G3089" s="25">
        <v>326</v>
      </c>
      <c r="H3089" s="25">
        <v>1516.96</v>
      </c>
      <c r="I3089" s="25">
        <v>0</v>
      </c>
      <c r="J3089" s="25">
        <v>178.64</v>
      </c>
      <c r="K3089" s="25">
        <v>1695.6</v>
      </c>
    </row>
    <row r="3090" spans="1:11" ht="15" customHeight="1" x14ac:dyDescent="0.3">
      <c r="A3090" s="25">
        <v>3089</v>
      </c>
      <c r="B3090" s="25">
        <v>3411</v>
      </c>
      <c r="C3090" s="31">
        <v>42150.557604166701</v>
      </c>
      <c r="D3090" s="25">
        <v>303</v>
      </c>
      <c r="E3090" s="25">
        <v>18</v>
      </c>
      <c r="F3090" s="25">
        <v>15</v>
      </c>
      <c r="G3090" s="25">
        <v>336</v>
      </c>
      <c r="H3090" s="25">
        <v>1511.97</v>
      </c>
      <c r="I3090" s="25">
        <v>134.82</v>
      </c>
      <c r="J3090" s="25">
        <v>121.8</v>
      </c>
      <c r="K3090" s="25">
        <v>1768.59</v>
      </c>
    </row>
    <row r="3091" spans="1:11" ht="15" customHeight="1" x14ac:dyDescent="0.3">
      <c r="A3091" s="25">
        <v>3090</v>
      </c>
      <c r="B3091" s="25">
        <v>3411</v>
      </c>
      <c r="C3091" s="31">
        <v>42179.913888888899</v>
      </c>
      <c r="D3091" s="25">
        <v>300</v>
      </c>
      <c r="E3091" s="25">
        <v>21</v>
      </c>
      <c r="F3091" s="25">
        <v>10</v>
      </c>
      <c r="G3091" s="25">
        <v>331</v>
      </c>
      <c r="H3091" s="25">
        <v>1497</v>
      </c>
      <c r="I3091" s="25">
        <v>157.29</v>
      </c>
      <c r="J3091" s="25">
        <v>81.2</v>
      </c>
      <c r="K3091" s="25">
        <v>1735.49</v>
      </c>
    </row>
    <row r="3092" spans="1:11" ht="15" customHeight="1" x14ac:dyDescent="0.3">
      <c r="A3092" s="25">
        <v>3091</v>
      </c>
      <c r="B3092" s="25">
        <v>3411</v>
      </c>
      <c r="C3092" s="31">
        <v>42208.028344907398</v>
      </c>
      <c r="D3092" s="25">
        <v>382</v>
      </c>
      <c r="E3092" s="25">
        <v>0</v>
      </c>
      <c r="F3092" s="25">
        <v>43</v>
      </c>
      <c r="G3092" s="25">
        <v>425</v>
      </c>
      <c r="H3092" s="25">
        <v>1906.18</v>
      </c>
      <c r="I3092" s="25">
        <v>0</v>
      </c>
      <c r="J3092" s="25">
        <v>349.16</v>
      </c>
      <c r="K3092" s="25">
        <v>2255.34</v>
      </c>
    </row>
    <row r="3093" spans="1:11" ht="15" customHeight="1" x14ac:dyDescent="0.3">
      <c r="A3093" s="25">
        <v>3092</v>
      </c>
      <c r="B3093" s="25">
        <v>3411</v>
      </c>
      <c r="C3093" s="31">
        <v>42238.863518518498</v>
      </c>
      <c r="D3093" s="25">
        <v>301</v>
      </c>
      <c r="E3093" s="25">
        <v>55</v>
      </c>
      <c r="F3093" s="25">
        <v>0</v>
      </c>
      <c r="G3093" s="25">
        <v>356</v>
      </c>
      <c r="H3093" s="25">
        <v>1501.99</v>
      </c>
      <c r="I3093" s="25">
        <v>411.95</v>
      </c>
      <c r="J3093" s="25">
        <v>0</v>
      </c>
      <c r="K3093" s="25">
        <v>1913.94</v>
      </c>
    </row>
    <row r="3094" spans="1:11" ht="15" customHeight="1" x14ac:dyDescent="0.3">
      <c r="A3094" s="25">
        <v>3093</v>
      </c>
      <c r="B3094" s="25">
        <v>3411</v>
      </c>
      <c r="C3094" s="31">
        <v>42268.246238425898</v>
      </c>
      <c r="D3094" s="25">
        <v>150</v>
      </c>
      <c r="E3094" s="25">
        <v>57</v>
      </c>
      <c r="F3094" s="25">
        <v>0</v>
      </c>
      <c r="G3094" s="25">
        <v>207</v>
      </c>
      <c r="H3094" s="25">
        <v>748.5</v>
      </c>
      <c r="I3094" s="25">
        <v>426.93</v>
      </c>
      <c r="J3094" s="25">
        <v>0</v>
      </c>
      <c r="K3094" s="25">
        <v>1175.43</v>
      </c>
    </row>
    <row r="3095" spans="1:11" ht="15" customHeight="1" x14ac:dyDescent="0.3">
      <c r="A3095" s="25">
        <v>3094</v>
      </c>
      <c r="B3095" s="25">
        <v>3411</v>
      </c>
      <c r="C3095" s="31">
        <v>42298.178599537001</v>
      </c>
      <c r="D3095" s="25">
        <v>289</v>
      </c>
      <c r="E3095" s="25">
        <v>29</v>
      </c>
      <c r="F3095" s="25">
        <v>32</v>
      </c>
      <c r="G3095" s="25">
        <v>350</v>
      </c>
      <c r="H3095" s="25">
        <v>1442.11</v>
      </c>
      <c r="I3095" s="25">
        <v>217.21</v>
      </c>
      <c r="J3095" s="25">
        <v>259.83999999999997</v>
      </c>
      <c r="K3095" s="25">
        <v>1919.16</v>
      </c>
    </row>
    <row r="3096" spans="1:11" ht="15" customHeight="1" x14ac:dyDescent="0.3">
      <c r="A3096" s="25">
        <v>3095</v>
      </c>
      <c r="B3096" s="25">
        <v>3411</v>
      </c>
      <c r="C3096" s="31">
        <v>42328.5626388889</v>
      </c>
      <c r="D3096" s="25">
        <v>279</v>
      </c>
      <c r="E3096" s="25">
        <v>61</v>
      </c>
      <c r="F3096" s="25">
        <v>77</v>
      </c>
      <c r="G3096" s="25">
        <v>417</v>
      </c>
      <c r="H3096" s="25">
        <v>1392.21</v>
      </c>
      <c r="I3096" s="25">
        <v>456.89</v>
      </c>
      <c r="J3096" s="25">
        <v>625.24</v>
      </c>
      <c r="K3096" s="25">
        <v>2474.34</v>
      </c>
    </row>
    <row r="3097" spans="1:11" ht="15" customHeight="1" x14ac:dyDescent="0.3">
      <c r="A3097" s="25">
        <v>3096</v>
      </c>
      <c r="B3097" s="25">
        <v>3411</v>
      </c>
      <c r="C3097" s="31">
        <v>42357.943796296298</v>
      </c>
      <c r="D3097" s="25">
        <v>284</v>
      </c>
      <c r="E3097" s="25">
        <v>23</v>
      </c>
      <c r="F3097" s="25">
        <v>0</v>
      </c>
      <c r="G3097" s="25">
        <v>307</v>
      </c>
      <c r="H3097" s="25">
        <v>1417.16</v>
      </c>
      <c r="I3097" s="25">
        <v>172.27</v>
      </c>
      <c r="J3097" s="25">
        <v>0</v>
      </c>
      <c r="K3097" s="25">
        <v>1589.43</v>
      </c>
    </row>
    <row r="3098" spans="1:11" ht="15" customHeight="1" x14ac:dyDescent="0.3">
      <c r="A3098" s="25">
        <v>3097</v>
      </c>
      <c r="B3098" s="25">
        <v>3411</v>
      </c>
      <c r="C3098" s="31">
        <v>42386.016574074099</v>
      </c>
      <c r="D3098" s="25">
        <v>313</v>
      </c>
      <c r="E3098" s="25">
        <v>113</v>
      </c>
      <c r="F3098" s="25">
        <v>0</v>
      </c>
      <c r="G3098" s="25">
        <v>426</v>
      </c>
      <c r="H3098" s="25">
        <v>1561.87</v>
      </c>
      <c r="I3098" s="25">
        <v>846.37</v>
      </c>
      <c r="J3098" s="25">
        <v>0</v>
      </c>
      <c r="K3098" s="25">
        <v>2408.2399999999998</v>
      </c>
    </row>
    <row r="3099" spans="1:11" ht="15" customHeight="1" x14ac:dyDescent="0.3">
      <c r="A3099" s="25">
        <v>3098</v>
      </c>
      <c r="B3099" s="25">
        <v>3411</v>
      </c>
      <c r="C3099" s="31">
        <v>42415.8390393519</v>
      </c>
      <c r="D3099" s="25">
        <v>284</v>
      </c>
      <c r="E3099" s="25">
        <v>0</v>
      </c>
      <c r="F3099" s="25">
        <v>0</v>
      </c>
      <c r="G3099" s="25">
        <v>284</v>
      </c>
      <c r="H3099" s="25">
        <v>1417.16</v>
      </c>
      <c r="I3099" s="25">
        <v>0</v>
      </c>
      <c r="J3099" s="25">
        <v>0</v>
      </c>
      <c r="K3099" s="25">
        <v>1417.16</v>
      </c>
    </row>
    <row r="3100" spans="1:11" ht="15" customHeight="1" x14ac:dyDescent="0.3">
      <c r="A3100" s="25">
        <v>3099</v>
      </c>
      <c r="B3100" s="25">
        <v>3411</v>
      </c>
      <c r="C3100" s="31">
        <v>42444.148611111101</v>
      </c>
      <c r="D3100" s="25">
        <v>253</v>
      </c>
      <c r="E3100" s="25">
        <v>34</v>
      </c>
      <c r="F3100" s="25">
        <v>17</v>
      </c>
      <c r="G3100" s="25">
        <v>304</v>
      </c>
      <c r="H3100" s="25">
        <v>1262.47</v>
      </c>
      <c r="I3100" s="25">
        <v>254.66</v>
      </c>
      <c r="J3100" s="25">
        <v>138.04</v>
      </c>
      <c r="K3100" s="25">
        <v>1655.17</v>
      </c>
    </row>
    <row r="3101" spans="1:11" ht="15" customHeight="1" x14ac:dyDescent="0.3">
      <c r="A3101" s="25">
        <v>3100</v>
      </c>
      <c r="B3101" s="25">
        <v>3411</v>
      </c>
      <c r="C3101" s="31">
        <v>42473.626990740697</v>
      </c>
      <c r="D3101" s="25">
        <v>304</v>
      </c>
      <c r="E3101" s="25">
        <v>21</v>
      </c>
      <c r="F3101" s="25">
        <v>0</v>
      </c>
      <c r="G3101" s="25">
        <v>325</v>
      </c>
      <c r="H3101" s="25">
        <v>1516.96</v>
      </c>
      <c r="I3101" s="25">
        <v>157.29</v>
      </c>
      <c r="J3101" s="25">
        <v>0</v>
      </c>
      <c r="K3101" s="25">
        <v>1674.25</v>
      </c>
    </row>
    <row r="3102" spans="1:11" ht="15" customHeight="1" x14ac:dyDescent="0.3">
      <c r="A3102" s="25">
        <v>3101</v>
      </c>
      <c r="B3102" s="25">
        <v>3411</v>
      </c>
      <c r="C3102" s="31">
        <v>42503.745960648201</v>
      </c>
      <c r="D3102" s="25">
        <v>306</v>
      </c>
      <c r="E3102" s="25">
        <v>19</v>
      </c>
      <c r="F3102" s="25">
        <v>15</v>
      </c>
      <c r="G3102" s="25">
        <v>340</v>
      </c>
      <c r="H3102" s="25">
        <v>1526.94</v>
      </c>
      <c r="I3102" s="25">
        <v>142.31</v>
      </c>
      <c r="J3102" s="25">
        <v>121.8</v>
      </c>
      <c r="K3102" s="25">
        <v>1791.05</v>
      </c>
    </row>
    <row r="3103" spans="1:11" ht="15" customHeight="1" x14ac:dyDescent="0.3">
      <c r="A3103" s="25">
        <v>3102</v>
      </c>
      <c r="B3103" s="25">
        <v>3411</v>
      </c>
      <c r="C3103" s="31">
        <v>42532.631041666697</v>
      </c>
      <c r="D3103" s="25">
        <v>295</v>
      </c>
      <c r="E3103" s="25">
        <v>0</v>
      </c>
      <c r="F3103" s="25">
        <v>15</v>
      </c>
      <c r="G3103" s="25">
        <v>310</v>
      </c>
      <c r="H3103" s="25">
        <v>1472.05</v>
      </c>
      <c r="I3103" s="25">
        <v>0</v>
      </c>
      <c r="J3103" s="25">
        <v>121.8</v>
      </c>
      <c r="K3103" s="25">
        <v>1593.85</v>
      </c>
    </row>
    <row r="3104" spans="1:11" ht="15" customHeight="1" x14ac:dyDescent="0.3">
      <c r="A3104" s="25">
        <v>3103</v>
      </c>
      <c r="B3104" s="25">
        <v>3411</v>
      </c>
      <c r="C3104" s="31">
        <v>42562.883229166699</v>
      </c>
      <c r="D3104" s="25">
        <v>306</v>
      </c>
      <c r="E3104" s="25">
        <v>33</v>
      </c>
      <c r="F3104" s="25">
        <v>6</v>
      </c>
      <c r="G3104" s="25">
        <v>345</v>
      </c>
      <c r="H3104" s="25">
        <v>1526.94</v>
      </c>
      <c r="I3104" s="25">
        <v>247.17</v>
      </c>
      <c r="J3104" s="25">
        <v>48.72</v>
      </c>
      <c r="K3104" s="25">
        <v>1822.83</v>
      </c>
    </row>
    <row r="3105" spans="1:11" ht="15" customHeight="1" x14ac:dyDescent="0.3">
      <c r="A3105" s="25">
        <v>3104</v>
      </c>
      <c r="B3105" s="25">
        <v>3411</v>
      </c>
      <c r="C3105" s="31">
        <v>42591.261145833298</v>
      </c>
      <c r="D3105" s="25">
        <v>295</v>
      </c>
      <c r="E3105" s="25">
        <v>86</v>
      </c>
      <c r="F3105" s="25">
        <v>0</v>
      </c>
      <c r="G3105" s="25">
        <v>381</v>
      </c>
      <c r="H3105" s="25">
        <v>1472.05</v>
      </c>
      <c r="I3105" s="25">
        <v>644.14</v>
      </c>
      <c r="J3105" s="25">
        <v>0</v>
      </c>
      <c r="K3105" s="25">
        <v>2116.19</v>
      </c>
    </row>
    <row r="3106" spans="1:11" ht="15" customHeight="1" x14ac:dyDescent="0.3">
      <c r="A3106" s="25">
        <v>3105</v>
      </c>
      <c r="B3106" s="25">
        <v>3411</v>
      </c>
      <c r="C3106" s="31">
        <v>42621.697442129604</v>
      </c>
      <c r="D3106" s="25">
        <v>313</v>
      </c>
      <c r="E3106" s="25">
        <v>37</v>
      </c>
      <c r="F3106" s="25">
        <v>14</v>
      </c>
      <c r="G3106" s="25">
        <v>364</v>
      </c>
      <c r="H3106" s="25">
        <v>1561.87</v>
      </c>
      <c r="I3106" s="25">
        <v>277.13</v>
      </c>
      <c r="J3106" s="25">
        <v>113.68</v>
      </c>
      <c r="K3106" s="25">
        <v>1952.68</v>
      </c>
    </row>
    <row r="3107" spans="1:11" ht="15" customHeight="1" x14ac:dyDescent="0.3">
      <c r="A3107" s="25">
        <v>3106</v>
      </c>
      <c r="B3107" s="25">
        <v>3411</v>
      </c>
      <c r="C3107" s="31">
        <v>42651.728263888901</v>
      </c>
      <c r="D3107" s="25">
        <v>300</v>
      </c>
      <c r="E3107" s="25">
        <v>40</v>
      </c>
      <c r="F3107" s="25">
        <v>4</v>
      </c>
      <c r="G3107" s="25">
        <v>344</v>
      </c>
      <c r="H3107" s="25">
        <v>1497</v>
      </c>
      <c r="I3107" s="25">
        <v>299.60000000000002</v>
      </c>
      <c r="J3107" s="25">
        <v>32.479999999999997</v>
      </c>
      <c r="K3107" s="25">
        <v>1829.08</v>
      </c>
    </row>
    <row r="3108" spans="1:11" ht="15" customHeight="1" x14ac:dyDescent="0.3">
      <c r="A3108" s="25">
        <v>3107</v>
      </c>
      <c r="B3108" s="25">
        <v>3411</v>
      </c>
      <c r="C3108" s="31">
        <v>42681.303344907399</v>
      </c>
      <c r="D3108" s="25">
        <v>297</v>
      </c>
      <c r="E3108" s="25">
        <v>0</v>
      </c>
      <c r="F3108" s="25">
        <v>67</v>
      </c>
      <c r="G3108" s="25">
        <v>364</v>
      </c>
      <c r="H3108" s="25">
        <v>1482.03</v>
      </c>
      <c r="I3108" s="25">
        <v>0</v>
      </c>
      <c r="J3108" s="25">
        <v>544.04</v>
      </c>
      <c r="K3108" s="25">
        <v>2026.07</v>
      </c>
    </row>
    <row r="3109" spans="1:11" ht="15" customHeight="1" x14ac:dyDescent="0.3">
      <c r="A3109" s="25">
        <v>3108</v>
      </c>
      <c r="B3109" s="25">
        <v>3411</v>
      </c>
      <c r="C3109" s="31">
        <v>42711.030254629601</v>
      </c>
      <c r="D3109" s="25">
        <v>256</v>
      </c>
      <c r="E3109" s="25">
        <v>28</v>
      </c>
      <c r="F3109" s="25">
        <v>0</v>
      </c>
      <c r="G3109" s="25">
        <v>284</v>
      </c>
      <c r="H3109" s="25">
        <v>1277.44</v>
      </c>
      <c r="I3109" s="25">
        <v>209.72</v>
      </c>
      <c r="J3109" s="25">
        <v>0</v>
      </c>
      <c r="K3109" s="25">
        <v>1487.16</v>
      </c>
    </row>
    <row r="3110" spans="1:11" ht="15" customHeight="1" x14ac:dyDescent="0.3">
      <c r="A3110" s="25">
        <v>3109</v>
      </c>
      <c r="B3110" s="25">
        <v>3421</v>
      </c>
      <c r="C3110" s="31">
        <v>42378.390798611101</v>
      </c>
      <c r="D3110" s="25">
        <v>312</v>
      </c>
      <c r="E3110" s="25">
        <v>254</v>
      </c>
      <c r="F3110" s="25">
        <v>6</v>
      </c>
      <c r="G3110" s="25">
        <v>572</v>
      </c>
      <c r="H3110" s="25">
        <v>1556.88</v>
      </c>
      <c r="I3110" s="25">
        <v>1902.46</v>
      </c>
      <c r="J3110" s="25">
        <v>48.72</v>
      </c>
      <c r="K3110" s="25">
        <v>3508.06</v>
      </c>
    </row>
    <row r="3111" spans="1:11" ht="15" customHeight="1" x14ac:dyDescent="0.3">
      <c r="A3111" s="25">
        <v>3110</v>
      </c>
      <c r="B3111" s="25">
        <v>3421</v>
      </c>
      <c r="C3111" s="31">
        <v>42407.0175578704</v>
      </c>
      <c r="D3111" s="25">
        <v>296</v>
      </c>
      <c r="E3111" s="25">
        <v>8</v>
      </c>
      <c r="F3111" s="25">
        <v>46</v>
      </c>
      <c r="G3111" s="25">
        <v>350</v>
      </c>
      <c r="H3111" s="25">
        <v>1477.04</v>
      </c>
      <c r="I3111" s="25">
        <v>59.92</v>
      </c>
      <c r="J3111" s="25">
        <v>373.52</v>
      </c>
      <c r="K3111" s="25">
        <v>1910.48</v>
      </c>
    </row>
    <row r="3112" spans="1:11" ht="15" customHeight="1" x14ac:dyDescent="0.3">
      <c r="A3112" s="25">
        <v>3111</v>
      </c>
      <c r="B3112" s="25">
        <v>3421</v>
      </c>
      <c r="C3112" s="31">
        <v>42437.064502314803</v>
      </c>
      <c r="D3112" s="25">
        <v>289</v>
      </c>
      <c r="E3112" s="25">
        <v>51</v>
      </c>
      <c r="F3112" s="25">
        <v>32</v>
      </c>
      <c r="G3112" s="25">
        <v>372</v>
      </c>
      <c r="H3112" s="25">
        <v>1442.11</v>
      </c>
      <c r="I3112" s="25">
        <v>381.99</v>
      </c>
      <c r="J3112" s="25">
        <v>259.83999999999997</v>
      </c>
      <c r="K3112" s="25">
        <v>2083.94</v>
      </c>
    </row>
    <row r="3113" spans="1:11" ht="15" customHeight="1" x14ac:dyDescent="0.3">
      <c r="A3113" s="25">
        <v>3112</v>
      </c>
      <c r="B3113" s="25">
        <v>3421</v>
      </c>
      <c r="C3113" s="31">
        <v>42467.259328703702</v>
      </c>
      <c r="D3113" s="25">
        <v>300</v>
      </c>
      <c r="E3113" s="25">
        <v>0</v>
      </c>
      <c r="F3113" s="25">
        <v>44</v>
      </c>
      <c r="G3113" s="25">
        <v>344</v>
      </c>
      <c r="H3113" s="25">
        <v>1497</v>
      </c>
      <c r="I3113" s="25">
        <v>0</v>
      </c>
      <c r="J3113" s="25">
        <v>357.28</v>
      </c>
      <c r="K3113" s="25">
        <v>1854.28</v>
      </c>
    </row>
    <row r="3114" spans="1:11" ht="15" customHeight="1" x14ac:dyDescent="0.3">
      <c r="A3114" s="25">
        <v>3113</v>
      </c>
      <c r="B3114" s="25">
        <v>3421</v>
      </c>
      <c r="C3114" s="31">
        <v>42496.184884259303</v>
      </c>
      <c r="D3114" s="25">
        <v>254</v>
      </c>
      <c r="E3114" s="25">
        <v>33</v>
      </c>
      <c r="F3114" s="25">
        <v>14</v>
      </c>
      <c r="G3114" s="25">
        <v>301</v>
      </c>
      <c r="H3114" s="25">
        <v>1267.46</v>
      </c>
      <c r="I3114" s="25">
        <v>247.17</v>
      </c>
      <c r="J3114" s="25">
        <v>113.68</v>
      </c>
      <c r="K3114" s="25">
        <v>1628.31</v>
      </c>
    </row>
    <row r="3115" spans="1:11" ht="15" customHeight="1" x14ac:dyDescent="0.3">
      <c r="A3115" s="25">
        <v>3114</v>
      </c>
      <c r="B3115" s="25">
        <v>3421</v>
      </c>
      <c r="C3115" s="31">
        <v>42525.123252314799</v>
      </c>
      <c r="D3115" s="25">
        <v>300</v>
      </c>
      <c r="E3115" s="25">
        <v>20</v>
      </c>
      <c r="F3115" s="25">
        <v>25</v>
      </c>
      <c r="G3115" s="25">
        <v>345</v>
      </c>
      <c r="H3115" s="25">
        <v>1497</v>
      </c>
      <c r="I3115" s="25">
        <v>149.80000000000001</v>
      </c>
      <c r="J3115" s="25">
        <v>203</v>
      </c>
      <c r="K3115" s="25">
        <v>1849.8</v>
      </c>
    </row>
    <row r="3116" spans="1:11" ht="15" customHeight="1" x14ac:dyDescent="0.3">
      <c r="A3116" s="25">
        <v>3115</v>
      </c>
      <c r="B3116" s="25">
        <v>3421</v>
      </c>
      <c r="C3116" s="31">
        <v>42554.526284722197</v>
      </c>
      <c r="D3116" s="25">
        <v>290</v>
      </c>
      <c r="E3116" s="25">
        <v>78</v>
      </c>
      <c r="F3116" s="25">
        <v>0</v>
      </c>
      <c r="G3116" s="25">
        <v>368</v>
      </c>
      <c r="H3116" s="25">
        <v>1447.1</v>
      </c>
      <c r="I3116" s="25">
        <v>584.22</v>
      </c>
      <c r="J3116" s="25">
        <v>0</v>
      </c>
      <c r="K3116" s="25">
        <v>2031.32</v>
      </c>
    </row>
    <row r="3117" spans="1:11" ht="15" customHeight="1" x14ac:dyDescent="0.3">
      <c r="A3117" s="25">
        <v>3116</v>
      </c>
      <c r="B3117" s="25">
        <v>3421</v>
      </c>
      <c r="C3117" s="31">
        <v>42583.497418981497</v>
      </c>
      <c r="D3117" s="25">
        <v>320</v>
      </c>
      <c r="E3117" s="25">
        <v>30</v>
      </c>
      <c r="F3117" s="25">
        <v>7</v>
      </c>
      <c r="G3117" s="25">
        <v>357</v>
      </c>
      <c r="H3117" s="25">
        <v>1596.8</v>
      </c>
      <c r="I3117" s="25">
        <v>224.7</v>
      </c>
      <c r="J3117" s="25">
        <v>56.84</v>
      </c>
      <c r="K3117" s="25">
        <v>1878.34</v>
      </c>
    </row>
    <row r="3118" spans="1:11" ht="15" customHeight="1" x14ac:dyDescent="0.3">
      <c r="A3118" s="25">
        <v>3117</v>
      </c>
      <c r="B3118" s="25">
        <v>3421</v>
      </c>
      <c r="C3118" s="31">
        <v>42613.279432870397</v>
      </c>
      <c r="D3118" s="25">
        <v>295</v>
      </c>
      <c r="E3118" s="25">
        <v>17</v>
      </c>
      <c r="F3118" s="25">
        <v>26</v>
      </c>
      <c r="G3118" s="25">
        <v>338</v>
      </c>
      <c r="H3118" s="25">
        <v>1472.05</v>
      </c>
      <c r="I3118" s="25">
        <v>127.33</v>
      </c>
      <c r="J3118" s="25">
        <v>211.12</v>
      </c>
      <c r="K3118" s="25">
        <v>1810.5</v>
      </c>
    </row>
    <row r="3119" spans="1:11" ht="15" customHeight="1" x14ac:dyDescent="0.3">
      <c r="A3119" s="25">
        <v>3118</v>
      </c>
      <c r="B3119" s="25">
        <v>3421</v>
      </c>
      <c r="C3119" s="31">
        <v>42643.677037037</v>
      </c>
      <c r="D3119" s="25">
        <v>237</v>
      </c>
      <c r="E3119" s="25">
        <v>14</v>
      </c>
      <c r="F3119" s="25">
        <v>0</v>
      </c>
      <c r="G3119" s="25">
        <v>251</v>
      </c>
      <c r="H3119" s="25">
        <v>1182.6300000000001</v>
      </c>
      <c r="I3119" s="25">
        <v>104.86</v>
      </c>
      <c r="J3119" s="25">
        <v>0</v>
      </c>
      <c r="K3119" s="25">
        <v>1287.49</v>
      </c>
    </row>
    <row r="3120" spans="1:11" ht="15" customHeight="1" x14ac:dyDescent="0.3">
      <c r="A3120" s="25">
        <v>3119</v>
      </c>
      <c r="B3120" s="25">
        <v>3421</v>
      </c>
      <c r="C3120" s="31">
        <v>42673.3991550926</v>
      </c>
      <c r="D3120" s="25">
        <v>288</v>
      </c>
      <c r="E3120" s="25">
        <v>0</v>
      </c>
      <c r="F3120" s="25">
        <v>0</v>
      </c>
      <c r="G3120" s="25">
        <v>288</v>
      </c>
      <c r="H3120" s="25">
        <v>1437.12</v>
      </c>
      <c r="I3120" s="25">
        <v>0</v>
      </c>
      <c r="J3120" s="25">
        <v>0</v>
      </c>
      <c r="K3120" s="25">
        <v>1437.12</v>
      </c>
    </row>
    <row r="3121" spans="1:11" ht="15" customHeight="1" x14ac:dyDescent="0.3">
      <c r="A3121" s="25">
        <v>3120</v>
      </c>
      <c r="B3121" s="25">
        <v>3421</v>
      </c>
      <c r="C3121" s="31">
        <v>42702.869756944398</v>
      </c>
      <c r="D3121" s="25">
        <v>274</v>
      </c>
      <c r="E3121" s="25">
        <v>48</v>
      </c>
      <c r="F3121" s="25">
        <v>24</v>
      </c>
      <c r="G3121" s="25">
        <v>346</v>
      </c>
      <c r="H3121" s="25">
        <v>1367.26</v>
      </c>
      <c r="I3121" s="25">
        <v>359.52</v>
      </c>
      <c r="J3121" s="25">
        <v>194.88</v>
      </c>
      <c r="K3121" s="25">
        <v>1921.66</v>
      </c>
    </row>
    <row r="3122" spans="1:11" ht="15" customHeight="1" x14ac:dyDescent="0.3">
      <c r="A3122" s="25">
        <v>3121</v>
      </c>
      <c r="B3122" s="25">
        <v>3421</v>
      </c>
      <c r="C3122" s="31">
        <v>42732.538634259297</v>
      </c>
      <c r="D3122" s="25">
        <v>372</v>
      </c>
      <c r="E3122" s="25">
        <v>0</v>
      </c>
      <c r="F3122" s="25">
        <v>24</v>
      </c>
      <c r="G3122" s="25">
        <v>396</v>
      </c>
      <c r="H3122" s="25">
        <v>1856.28</v>
      </c>
      <c r="I3122" s="25">
        <v>0</v>
      </c>
      <c r="J3122" s="25">
        <v>194.88</v>
      </c>
      <c r="K3122" s="25">
        <v>2051.16</v>
      </c>
    </row>
    <row r="3123" spans="1:11" ht="15" customHeight="1" x14ac:dyDescent="0.3">
      <c r="A3123" s="25">
        <v>3122</v>
      </c>
      <c r="B3123" s="25">
        <v>3431</v>
      </c>
      <c r="C3123" s="31">
        <v>41614.540057870399</v>
      </c>
      <c r="D3123" s="25">
        <v>308</v>
      </c>
      <c r="E3123" s="25">
        <v>25</v>
      </c>
      <c r="F3123" s="25">
        <v>33</v>
      </c>
      <c r="G3123" s="25">
        <v>366</v>
      </c>
      <c r="H3123" s="25">
        <v>1536.92</v>
      </c>
      <c r="I3123" s="25">
        <v>187.25</v>
      </c>
      <c r="J3123" s="25">
        <v>267.95999999999998</v>
      </c>
      <c r="K3123" s="25">
        <v>1992.13</v>
      </c>
    </row>
    <row r="3124" spans="1:11" ht="15" customHeight="1" x14ac:dyDescent="0.3">
      <c r="A3124" s="25">
        <v>3123</v>
      </c>
      <c r="B3124" s="25">
        <v>3431</v>
      </c>
      <c r="C3124" s="31">
        <v>41643.365868055596</v>
      </c>
      <c r="D3124" s="25">
        <v>327</v>
      </c>
      <c r="E3124" s="25">
        <v>80</v>
      </c>
      <c r="F3124" s="25">
        <v>9</v>
      </c>
      <c r="G3124" s="25">
        <v>416</v>
      </c>
      <c r="H3124" s="25">
        <v>1631.73</v>
      </c>
      <c r="I3124" s="25">
        <v>599.20000000000005</v>
      </c>
      <c r="J3124" s="25">
        <v>73.08</v>
      </c>
      <c r="K3124" s="25">
        <v>2304.0100000000002</v>
      </c>
    </row>
    <row r="3125" spans="1:11" ht="15" customHeight="1" x14ac:dyDescent="0.3">
      <c r="A3125" s="25">
        <v>3124</v>
      </c>
      <c r="B3125" s="25">
        <v>3431</v>
      </c>
      <c r="C3125" s="31">
        <v>41673.559351851902</v>
      </c>
      <c r="D3125" s="25">
        <v>294</v>
      </c>
      <c r="E3125" s="25">
        <v>35</v>
      </c>
      <c r="F3125" s="25">
        <v>22</v>
      </c>
      <c r="G3125" s="25">
        <v>351</v>
      </c>
      <c r="H3125" s="25">
        <v>1467.06</v>
      </c>
      <c r="I3125" s="25">
        <v>262.14999999999998</v>
      </c>
      <c r="J3125" s="25">
        <v>178.64</v>
      </c>
      <c r="K3125" s="25">
        <v>1907.85</v>
      </c>
    </row>
    <row r="3126" spans="1:11" ht="15" customHeight="1" x14ac:dyDescent="0.3">
      <c r="A3126" s="25">
        <v>3125</v>
      </c>
      <c r="B3126" s="25">
        <v>3431</v>
      </c>
      <c r="C3126" s="31">
        <v>41702.7947569444</v>
      </c>
      <c r="D3126" s="25">
        <v>285</v>
      </c>
      <c r="E3126" s="25">
        <v>32</v>
      </c>
      <c r="F3126" s="25">
        <v>0</v>
      </c>
      <c r="G3126" s="25">
        <v>317</v>
      </c>
      <c r="H3126" s="25">
        <v>1422.15</v>
      </c>
      <c r="I3126" s="25">
        <v>239.68</v>
      </c>
      <c r="J3126" s="25">
        <v>0</v>
      </c>
      <c r="K3126" s="25">
        <v>1661.83</v>
      </c>
    </row>
    <row r="3127" spans="1:11" ht="15" customHeight="1" x14ac:dyDescent="0.3">
      <c r="A3127" s="25">
        <v>3126</v>
      </c>
      <c r="B3127" s="25">
        <v>3431</v>
      </c>
      <c r="C3127" s="31">
        <v>41732.059293981503</v>
      </c>
      <c r="D3127" s="25">
        <v>281</v>
      </c>
      <c r="E3127" s="25">
        <v>30</v>
      </c>
      <c r="F3127" s="25">
        <v>19</v>
      </c>
      <c r="G3127" s="25">
        <v>330</v>
      </c>
      <c r="H3127" s="25">
        <v>1402.19</v>
      </c>
      <c r="I3127" s="25">
        <v>224.7</v>
      </c>
      <c r="J3127" s="25">
        <v>154.28</v>
      </c>
      <c r="K3127" s="25">
        <v>1781.17</v>
      </c>
    </row>
    <row r="3128" spans="1:11" ht="15" customHeight="1" x14ac:dyDescent="0.3">
      <c r="A3128" s="25">
        <v>3127</v>
      </c>
      <c r="B3128" s="25">
        <v>3431</v>
      </c>
      <c r="C3128" s="31">
        <v>41762.263622685197</v>
      </c>
      <c r="D3128" s="25">
        <v>313</v>
      </c>
      <c r="E3128" s="25">
        <v>42</v>
      </c>
      <c r="F3128" s="25">
        <v>25</v>
      </c>
      <c r="G3128" s="25">
        <v>380</v>
      </c>
      <c r="H3128" s="25">
        <v>1561.87</v>
      </c>
      <c r="I3128" s="25">
        <v>314.58</v>
      </c>
      <c r="J3128" s="25">
        <v>203</v>
      </c>
      <c r="K3128" s="25">
        <v>2079.4499999999998</v>
      </c>
    </row>
    <row r="3129" spans="1:11" ht="15" customHeight="1" x14ac:dyDescent="0.3">
      <c r="A3129" s="25">
        <v>3128</v>
      </c>
      <c r="B3129" s="25">
        <v>3431</v>
      </c>
      <c r="C3129" s="31">
        <v>41792.785069444399</v>
      </c>
      <c r="D3129" s="25">
        <v>290</v>
      </c>
      <c r="E3129" s="25">
        <v>24</v>
      </c>
      <c r="F3129" s="25">
        <v>26</v>
      </c>
      <c r="G3129" s="25">
        <v>340</v>
      </c>
      <c r="H3129" s="25">
        <v>1447.1</v>
      </c>
      <c r="I3129" s="25">
        <v>179.76</v>
      </c>
      <c r="J3129" s="25">
        <v>211.12</v>
      </c>
      <c r="K3129" s="25">
        <v>1837.98</v>
      </c>
    </row>
    <row r="3130" spans="1:11" ht="15" customHeight="1" x14ac:dyDescent="0.3">
      <c r="A3130" s="25">
        <v>3129</v>
      </c>
      <c r="B3130" s="25">
        <v>3431</v>
      </c>
      <c r="C3130" s="31">
        <v>41822.402893518498</v>
      </c>
      <c r="D3130" s="25">
        <v>275</v>
      </c>
      <c r="E3130" s="25">
        <v>20</v>
      </c>
      <c r="F3130" s="25">
        <v>32</v>
      </c>
      <c r="G3130" s="25">
        <v>327</v>
      </c>
      <c r="H3130" s="25">
        <v>1372.25</v>
      </c>
      <c r="I3130" s="25">
        <v>149.80000000000001</v>
      </c>
      <c r="J3130" s="25">
        <v>259.83999999999997</v>
      </c>
      <c r="K3130" s="25">
        <v>1781.89</v>
      </c>
    </row>
    <row r="3131" spans="1:11" ht="15" customHeight="1" x14ac:dyDescent="0.3">
      <c r="A3131" s="25">
        <v>3130</v>
      </c>
      <c r="B3131" s="25">
        <v>3431</v>
      </c>
      <c r="C3131" s="31">
        <v>41852.877928240698</v>
      </c>
      <c r="D3131" s="25">
        <v>94</v>
      </c>
      <c r="E3131" s="25">
        <v>34</v>
      </c>
      <c r="F3131" s="25">
        <v>33</v>
      </c>
      <c r="G3131" s="25">
        <v>161</v>
      </c>
      <c r="H3131" s="25">
        <v>469.06</v>
      </c>
      <c r="I3131" s="25">
        <v>254.66</v>
      </c>
      <c r="J3131" s="25">
        <v>267.95999999999998</v>
      </c>
      <c r="K3131" s="25">
        <v>991.68</v>
      </c>
    </row>
    <row r="3132" spans="1:11" ht="15" customHeight="1" x14ac:dyDescent="0.3">
      <c r="A3132" s="25">
        <v>3131</v>
      </c>
      <c r="B3132" s="25">
        <v>3431</v>
      </c>
      <c r="C3132" s="31">
        <v>41881.7367592593</v>
      </c>
      <c r="D3132" s="25">
        <v>297</v>
      </c>
      <c r="E3132" s="25">
        <v>34</v>
      </c>
      <c r="F3132" s="25">
        <v>87</v>
      </c>
      <c r="G3132" s="25">
        <v>418</v>
      </c>
      <c r="H3132" s="25">
        <v>1482.03</v>
      </c>
      <c r="I3132" s="25">
        <v>254.66</v>
      </c>
      <c r="J3132" s="25">
        <v>706.44</v>
      </c>
      <c r="K3132" s="25">
        <v>2443.13</v>
      </c>
    </row>
    <row r="3133" spans="1:11" ht="15" customHeight="1" x14ac:dyDescent="0.3">
      <c r="A3133" s="25">
        <v>3132</v>
      </c>
      <c r="B3133" s="25">
        <v>3431</v>
      </c>
      <c r="C3133" s="31">
        <v>41910.804050925901</v>
      </c>
      <c r="D3133" s="25">
        <v>288</v>
      </c>
      <c r="E3133" s="25">
        <v>19</v>
      </c>
      <c r="F3133" s="25">
        <v>14</v>
      </c>
      <c r="G3133" s="25">
        <v>321</v>
      </c>
      <c r="H3133" s="25">
        <v>1437.12</v>
      </c>
      <c r="I3133" s="25">
        <v>142.31</v>
      </c>
      <c r="J3133" s="25">
        <v>113.68</v>
      </c>
      <c r="K3133" s="25">
        <v>1693.11</v>
      </c>
    </row>
    <row r="3134" spans="1:11" ht="15" customHeight="1" x14ac:dyDescent="0.3">
      <c r="A3134" s="25">
        <v>3133</v>
      </c>
      <c r="B3134" s="25">
        <v>3431</v>
      </c>
      <c r="C3134" s="31">
        <v>41939.608854166698</v>
      </c>
      <c r="D3134" s="25">
        <v>286</v>
      </c>
      <c r="E3134" s="25">
        <v>16</v>
      </c>
      <c r="F3134" s="25">
        <v>9</v>
      </c>
      <c r="G3134" s="25">
        <v>311</v>
      </c>
      <c r="H3134" s="25">
        <v>1427.14</v>
      </c>
      <c r="I3134" s="25">
        <v>119.84</v>
      </c>
      <c r="J3134" s="25">
        <v>73.08</v>
      </c>
      <c r="K3134" s="25">
        <v>1620.06</v>
      </c>
    </row>
    <row r="3135" spans="1:11" ht="15" customHeight="1" x14ac:dyDescent="0.3">
      <c r="A3135" s="25">
        <v>3134</v>
      </c>
      <c r="B3135" s="25">
        <v>3431</v>
      </c>
      <c r="C3135" s="31">
        <v>41969.790127314802</v>
      </c>
      <c r="D3135" s="25">
        <v>478</v>
      </c>
      <c r="E3135" s="25">
        <v>25</v>
      </c>
      <c r="F3135" s="25">
        <v>11</v>
      </c>
      <c r="G3135" s="25">
        <v>514</v>
      </c>
      <c r="H3135" s="25">
        <v>2385.2199999999998</v>
      </c>
      <c r="I3135" s="25">
        <v>187.25</v>
      </c>
      <c r="J3135" s="25">
        <v>89.32</v>
      </c>
      <c r="K3135" s="25">
        <v>2661.79</v>
      </c>
    </row>
    <row r="3136" spans="1:11" ht="15" customHeight="1" x14ac:dyDescent="0.3">
      <c r="A3136" s="25">
        <v>3135</v>
      </c>
      <c r="B3136" s="25">
        <v>3431</v>
      </c>
      <c r="C3136" s="31">
        <v>41998.6802314815</v>
      </c>
      <c r="D3136" s="25">
        <v>327</v>
      </c>
      <c r="E3136" s="25">
        <v>17</v>
      </c>
      <c r="F3136" s="25">
        <v>26</v>
      </c>
      <c r="G3136" s="25">
        <v>370</v>
      </c>
      <c r="H3136" s="25">
        <v>1631.73</v>
      </c>
      <c r="I3136" s="25">
        <v>127.33</v>
      </c>
      <c r="J3136" s="25">
        <v>211.12</v>
      </c>
      <c r="K3136" s="25">
        <v>1970.18</v>
      </c>
    </row>
    <row r="3137" spans="1:11" ht="15" customHeight="1" x14ac:dyDescent="0.3">
      <c r="A3137" s="25">
        <v>3136</v>
      </c>
      <c r="B3137" s="25">
        <v>3431</v>
      </c>
      <c r="C3137" s="31">
        <v>42027.192962963003</v>
      </c>
      <c r="D3137" s="25">
        <v>290</v>
      </c>
      <c r="E3137" s="25">
        <v>37</v>
      </c>
      <c r="F3137" s="25">
        <v>37</v>
      </c>
      <c r="G3137" s="25">
        <v>364</v>
      </c>
      <c r="H3137" s="25">
        <v>1447.1</v>
      </c>
      <c r="I3137" s="25">
        <v>277.13</v>
      </c>
      <c r="J3137" s="25">
        <v>300.44</v>
      </c>
      <c r="K3137" s="25">
        <v>2024.67</v>
      </c>
    </row>
    <row r="3138" spans="1:11" ht="15" customHeight="1" x14ac:dyDescent="0.3">
      <c r="A3138" s="25">
        <v>3137</v>
      </c>
      <c r="B3138" s="25">
        <v>3431</v>
      </c>
      <c r="C3138" s="31">
        <v>42056.446423611102</v>
      </c>
      <c r="D3138" s="25">
        <v>308</v>
      </c>
      <c r="E3138" s="25">
        <v>87</v>
      </c>
      <c r="F3138" s="25">
        <v>12</v>
      </c>
      <c r="G3138" s="25">
        <v>407</v>
      </c>
      <c r="H3138" s="25">
        <v>1536.92</v>
      </c>
      <c r="I3138" s="25">
        <v>651.63</v>
      </c>
      <c r="J3138" s="25">
        <v>97.44</v>
      </c>
      <c r="K3138" s="25">
        <v>2285.9899999999998</v>
      </c>
    </row>
    <row r="3139" spans="1:11" ht="15" customHeight="1" x14ac:dyDescent="0.3">
      <c r="A3139" s="25">
        <v>3138</v>
      </c>
      <c r="B3139" s="25">
        <v>3431</v>
      </c>
      <c r="C3139" s="31">
        <v>42115.862175925897</v>
      </c>
      <c r="D3139" s="25">
        <v>330</v>
      </c>
      <c r="E3139" s="25">
        <v>0</v>
      </c>
      <c r="F3139" s="25">
        <v>5</v>
      </c>
      <c r="G3139" s="25">
        <v>335</v>
      </c>
      <c r="H3139" s="25">
        <v>1646.7</v>
      </c>
      <c r="I3139" s="25">
        <v>0</v>
      </c>
      <c r="J3139" s="25">
        <v>40.6</v>
      </c>
      <c r="K3139" s="25">
        <v>1687.3</v>
      </c>
    </row>
    <row r="3140" spans="1:11" ht="15" customHeight="1" x14ac:dyDescent="0.3">
      <c r="A3140" s="25">
        <v>3139</v>
      </c>
      <c r="B3140" s="25">
        <v>3431</v>
      </c>
      <c r="C3140" s="31">
        <v>42144.450972222199</v>
      </c>
      <c r="D3140" s="25">
        <v>472</v>
      </c>
      <c r="E3140" s="25">
        <v>0</v>
      </c>
      <c r="F3140" s="25">
        <v>33</v>
      </c>
      <c r="G3140" s="25">
        <v>505</v>
      </c>
      <c r="H3140" s="25">
        <v>2355.2800000000002</v>
      </c>
      <c r="I3140" s="25">
        <v>0</v>
      </c>
      <c r="J3140" s="25">
        <v>267.95999999999998</v>
      </c>
      <c r="K3140" s="25">
        <v>2623.24</v>
      </c>
    </row>
    <row r="3141" spans="1:11" ht="15" customHeight="1" x14ac:dyDescent="0.3">
      <c r="A3141" s="25">
        <v>3140</v>
      </c>
      <c r="B3141" s="25">
        <v>3431</v>
      </c>
      <c r="C3141" s="31">
        <v>42173.180821759299</v>
      </c>
      <c r="D3141" s="25">
        <v>292</v>
      </c>
      <c r="E3141" s="25">
        <v>6</v>
      </c>
      <c r="F3141" s="25">
        <v>39</v>
      </c>
      <c r="G3141" s="25">
        <v>337</v>
      </c>
      <c r="H3141" s="25">
        <v>1457.08</v>
      </c>
      <c r="I3141" s="25">
        <v>44.94</v>
      </c>
      <c r="J3141" s="25">
        <v>316.68</v>
      </c>
      <c r="K3141" s="25">
        <v>1818.7</v>
      </c>
    </row>
    <row r="3142" spans="1:11" ht="15" customHeight="1" x14ac:dyDescent="0.3">
      <c r="A3142" s="25">
        <v>3141</v>
      </c>
      <c r="B3142" s="25">
        <v>3431</v>
      </c>
      <c r="C3142" s="31">
        <v>42202.848796296297</v>
      </c>
      <c r="D3142" s="25">
        <v>240</v>
      </c>
      <c r="E3142" s="25">
        <v>31</v>
      </c>
      <c r="F3142" s="25">
        <v>15</v>
      </c>
      <c r="G3142" s="25">
        <v>286</v>
      </c>
      <c r="H3142" s="25">
        <v>1197.5999999999999</v>
      </c>
      <c r="I3142" s="25">
        <v>232.19</v>
      </c>
      <c r="J3142" s="25">
        <v>121.8</v>
      </c>
      <c r="K3142" s="25">
        <v>1551.59</v>
      </c>
    </row>
    <row r="3143" spans="1:11" ht="15" customHeight="1" x14ac:dyDescent="0.3">
      <c r="A3143" s="25">
        <v>3142</v>
      </c>
      <c r="B3143" s="25">
        <v>3431</v>
      </c>
      <c r="C3143" s="31">
        <v>42232.137164351901</v>
      </c>
      <c r="D3143" s="25">
        <v>328</v>
      </c>
      <c r="E3143" s="25">
        <v>38</v>
      </c>
      <c r="F3143" s="25">
        <v>40</v>
      </c>
      <c r="G3143" s="25">
        <v>406</v>
      </c>
      <c r="H3143" s="25">
        <v>1636.72</v>
      </c>
      <c r="I3143" s="25">
        <v>284.62</v>
      </c>
      <c r="J3143" s="25">
        <v>324.8</v>
      </c>
      <c r="K3143" s="25">
        <v>2246.14</v>
      </c>
    </row>
    <row r="3144" spans="1:11" ht="15" customHeight="1" x14ac:dyDescent="0.3">
      <c r="A3144" s="25">
        <v>3143</v>
      </c>
      <c r="B3144" s="25">
        <v>3431</v>
      </c>
      <c r="C3144" s="31">
        <v>42262.7264236111</v>
      </c>
      <c r="D3144" s="25">
        <v>310</v>
      </c>
      <c r="E3144" s="25">
        <v>0</v>
      </c>
      <c r="F3144" s="25">
        <v>22</v>
      </c>
      <c r="G3144" s="25">
        <v>332</v>
      </c>
      <c r="H3144" s="25">
        <v>1546.9</v>
      </c>
      <c r="I3144" s="25">
        <v>0</v>
      </c>
      <c r="J3144" s="25">
        <v>178.64</v>
      </c>
      <c r="K3144" s="25">
        <v>1725.54</v>
      </c>
    </row>
    <row r="3145" spans="1:11" ht="15" customHeight="1" x14ac:dyDescent="0.3">
      <c r="A3145" s="25">
        <v>3144</v>
      </c>
      <c r="B3145" s="25">
        <v>3431</v>
      </c>
      <c r="C3145" s="31">
        <v>42292.8332407407</v>
      </c>
      <c r="D3145" s="25">
        <v>276</v>
      </c>
      <c r="E3145" s="25">
        <v>91</v>
      </c>
      <c r="F3145" s="25">
        <v>3</v>
      </c>
      <c r="G3145" s="25">
        <v>370</v>
      </c>
      <c r="H3145" s="25">
        <v>1377.24</v>
      </c>
      <c r="I3145" s="25">
        <v>681.59</v>
      </c>
      <c r="J3145" s="25">
        <v>24.36</v>
      </c>
      <c r="K3145" s="25">
        <v>2083.19</v>
      </c>
    </row>
    <row r="3146" spans="1:11" ht="15" customHeight="1" x14ac:dyDescent="0.3">
      <c r="A3146" s="25">
        <v>3145</v>
      </c>
      <c r="B3146" s="25">
        <v>3431</v>
      </c>
      <c r="C3146" s="31">
        <v>42321.124212962997</v>
      </c>
      <c r="D3146" s="25">
        <v>320</v>
      </c>
      <c r="E3146" s="25">
        <v>109</v>
      </c>
      <c r="F3146" s="25">
        <v>1</v>
      </c>
      <c r="G3146" s="25">
        <v>430</v>
      </c>
      <c r="H3146" s="25">
        <v>1596.8</v>
      </c>
      <c r="I3146" s="25">
        <v>816.41</v>
      </c>
      <c r="J3146" s="25">
        <v>8.1199999999999992</v>
      </c>
      <c r="K3146" s="25">
        <v>2421.33</v>
      </c>
    </row>
    <row r="3147" spans="1:11" ht="15" customHeight="1" x14ac:dyDescent="0.3">
      <c r="A3147" s="25">
        <v>3146</v>
      </c>
      <c r="B3147" s="25">
        <v>3431</v>
      </c>
      <c r="C3147" s="31">
        <v>42351.1816203704</v>
      </c>
      <c r="D3147" s="25">
        <v>301</v>
      </c>
      <c r="E3147" s="25">
        <v>32</v>
      </c>
      <c r="F3147" s="25">
        <v>0</v>
      </c>
      <c r="G3147" s="25">
        <v>333</v>
      </c>
      <c r="H3147" s="25">
        <v>1501.99</v>
      </c>
      <c r="I3147" s="25">
        <v>239.68</v>
      </c>
      <c r="J3147" s="25">
        <v>0</v>
      </c>
      <c r="K3147" s="25">
        <v>1741.67</v>
      </c>
    </row>
    <row r="3148" spans="1:11" ht="15" customHeight="1" x14ac:dyDescent="0.3">
      <c r="A3148" s="25">
        <v>3147</v>
      </c>
      <c r="B3148" s="25">
        <v>3431</v>
      </c>
      <c r="C3148" s="31">
        <v>42381.693171296298</v>
      </c>
      <c r="D3148" s="25">
        <v>303</v>
      </c>
      <c r="E3148" s="25">
        <v>26</v>
      </c>
      <c r="F3148" s="25">
        <v>0</v>
      </c>
      <c r="G3148" s="25">
        <v>329</v>
      </c>
      <c r="H3148" s="25">
        <v>1511.97</v>
      </c>
      <c r="I3148" s="25">
        <v>194.74</v>
      </c>
      <c r="J3148" s="25">
        <v>0</v>
      </c>
      <c r="K3148" s="25">
        <v>1706.71</v>
      </c>
    </row>
    <row r="3149" spans="1:11" ht="15" customHeight="1" x14ac:dyDescent="0.3">
      <c r="A3149" s="25">
        <v>3148</v>
      </c>
      <c r="B3149" s="25">
        <v>3431</v>
      </c>
      <c r="C3149" s="31">
        <v>42410.414259259298</v>
      </c>
      <c r="D3149" s="25">
        <v>309</v>
      </c>
      <c r="E3149" s="25">
        <v>22</v>
      </c>
      <c r="F3149" s="25">
        <v>0</v>
      </c>
      <c r="G3149" s="25">
        <v>331</v>
      </c>
      <c r="H3149" s="25">
        <v>1541.91</v>
      </c>
      <c r="I3149" s="25">
        <v>164.78</v>
      </c>
      <c r="J3149" s="25">
        <v>0</v>
      </c>
      <c r="K3149" s="25">
        <v>1706.69</v>
      </c>
    </row>
    <row r="3150" spans="1:11" ht="15" customHeight="1" x14ac:dyDescent="0.3">
      <c r="A3150" s="25">
        <v>3149</v>
      </c>
      <c r="B3150" s="25">
        <v>3431</v>
      </c>
      <c r="C3150" s="31">
        <v>42439.667951388903</v>
      </c>
      <c r="D3150" s="25">
        <v>337</v>
      </c>
      <c r="E3150" s="25">
        <v>15</v>
      </c>
      <c r="F3150" s="25">
        <v>42</v>
      </c>
      <c r="G3150" s="25">
        <v>394</v>
      </c>
      <c r="H3150" s="25">
        <v>1681.63</v>
      </c>
      <c r="I3150" s="25">
        <v>112.35</v>
      </c>
      <c r="J3150" s="25">
        <v>341.04</v>
      </c>
      <c r="K3150" s="25">
        <v>2135.02</v>
      </c>
    </row>
    <row r="3151" spans="1:11" ht="15" customHeight="1" x14ac:dyDescent="0.3">
      <c r="A3151" s="25">
        <v>3150</v>
      </c>
      <c r="B3151" s="25">
        <v>3431</v>
      </c>
      <c r="C3151" s="31">
        <v>42469.703472222202</v>
      </c>
      <c r="D3151" s="25">
        <v>297</v>
      </c>
      <c r="E3151" s="25">
        <v>27</v>
      </c>
      <c r="F3151" s="25">
        <v>21</v>
      </c>
      <c r="G3151" s="25">
        <v>345</v>
      </c>
      <c r="H3151" s="25">
        <v>1482.03</v>
      </c>
      <c r="I3151" s="25">
        <v>202.23</v>
      </c>
      <c r="J3151" s="25">
        <v>170.52</v>
      </c>
      <c r="K3151" s="25">
        <v>1854.78</v>
      </c>
    </row>
    <row r="3152" spans="1:11" ht="15" customHeight="1" x14ac:dyDescent="0.3">
      <c r="A3152" s="25">
        <v>3151</v>
      </c>
      <c r="B3152" s="25">
        <v>3431</v>
      </c>
      <c r="C3152" s="31">
        <v>42498.532280092601</v>
      </c>
      <c r="D3152" s="25">
        <v>318</v>
      </c>
      <c r="E3152" s="25">
        <v>10</v>
      </c>
      <c r="F3152" s="25">
        <v>13</v>
      </c>
      <c r="G3152" s="25">
        <v>341</v>
      </c>
      <c r="H3152" s="25">
        <v>1586.82</v>
      </c>
      <c r="I3152" s="25">
        <v>74.900000000000006</v>
      </c>
      <c r="J3152" s="25">
        <v>105.56</v>
      </c>
      <c r="K3152" s="25">
        <v>1767.28</v>
      </c>
    </row>
    <row r="3153" spans="1:11" ht="15" customHeight="1" x14ac:dyDescent="0.3">
      <c r="A3153" s="25">
        <v>3152</v>
      </c>
      <c r="B3153" s="25">
        <v>3431</v>
      </c>
      <c r="C3153" s="31">
        <v>42528.692083333299</v>
      </c>
      <c r="D3153" s="25">
        <v>290</v>
      </c>
      <c r="E3153" s="25">
        <v>19</v>
      </c>
      <c r="F3153" s="25">
        <v>46</v>
      </c>
      <c r="G3153" s="25">
        <v>355</v>
      </c>
      <c r="H3153" s="25">
        <v>1447.1</v>
      </c>
      <c r="I3153" s="25">
        <v>142.31</v>
      </c>
      <c r="J3153" s="25">
        <v>373.52</v>
      </c>
      <c r="K3153" s="25">
        <v>1962.93</v>
      </c>
    </row>
    <row r="3154" spans="1:11" ht="15" customHeight="1" x14ac:dyDescent="0.3">
      <c r="A3154" s="25">
        <v>3153</v>
      </c>
      <c r="B3154" s="25">
        <v>3431</v>
      </c>
      <c r="C3154" s="31">
        <v>42558.2503587963</v>
      </c>
      <c r="D3154" s="25">
        <v>287</v>
      </c>
      <c r="E3154" s="25">
        <v>36</v>
      </c>
      <c r="F3154" s="25">
        <v>2</v>
      </c>
      <c r="G3154" s="25">
        <v>325</v>
      </c>
      <c r="H3154" s="25">
        <v>1432.13</v>
      </c>
      <c r="I3154" s="25">
        <v>269.64</v>
      </c>
      <c r="J3154" s="25">
        <v>16.239999999999998</v>
      </c>
      <c r="K3154" s="25">
        <v>1718.01</v>
      </c>
    </row>
    <row r="3155" spans="1:11" ht="15" customHeight="1" x14ac:dyDescent="0.3">
      <c r="A3155" s="25">
        <v>3154</v>
      </c>
      <c r="B3155" s="25">
        <v>3431</v>
      </c>
      <c r="C3155" s="31">
        <v>42587.138969907399</v>
      </c>
      <c r="D3155" s="25">
        <v>303</v>
      </c>
      <c r="E3155" s="25">
        <v>14</v>
      </c>
      <c r="F3155" s="25">
        <v>41</v>
      </c>
      <c r="G3155" s="25">
        <v>358</v>
      </c>
      <c r="H3155" s="25">
        <v>1511.97</v>
      </c>
      <c r="I3155" s="25">
        <v>104.86</v>
      </c>
      <c r="J3155" s="25">
        <v>332.92</v>
      </c>
      <c r="K3155" s="25">
        <v>1949.75</v>
      </c>
    </row>
    <row r="3156" spans="1:11" ht="15" customHeight="1" x14ac:dyDescent="0.3">
      <c r="A3156" s="25">
        <v>3155</v>
      </c>
      <c r="B3156" s="25">
        <v>3431</v>
      </c>
      <c r="C3156" s="31">
        <v>42617.5315625</v>
      </c>
      <c r="D3156" s="25">
        <v>294</v>
      </c>
      <c r="E3156" s="25">
        <v>32</v>
      </c>
      <c r="F3156" s="25">
        <v>6</v>
      </c>
      <c r="G3156" s="25">
        <v>332</v>
      </c>
      <c r="H3156" s="25">
        <v>1467.06</v>
      </c>
      <c r="I3156" s="25">
        <v>239.68</v>
      </c>
      <c r="J3156" s="25">
        <v>48.72</v>
      </c>
      <c r="K3156" s="25">
        <v>1755.46</v>
      </c>
    </row>
    <row r="3157" spans="1:11" ht="15" customHeight="1" x14ac:dyDescent="0.3">
      <c r="A3157" s="25">
        <v>3156</v>
      </c>
      <c r="B3157" s="25">
        <v>3431</v>
      </c>
      <c r="C3157" s="31">
        <v>42647.205138888901</v>
      </c>
      <c r="D3157" s="25">
        <v>264</v>
      </c>
      <c r="E3157" s="25">
        <v>28</v>
      </c>
      <c r="F3157" s="25">
        <v>19</v>
      </c>
      <c r="G3157" s="25">
        <v>311</v>
      </c>
      <c r="H3157" s="25">
        <v>1317.36</v>
      </c>
      <c r="I3157" s="25">
        <v>209.72</v>
      </c>
      <c r="J3157" s="25">
        <v>154.28</v>
      </c>
      <c r="K3157" s="25">
        <v>1681.36</v>
      </c>
    </row>
    <row r="3158" spans="1:11" ht="15" customHeight="1" x14ac:dyDescent="0.3">
      <c r="A3158" s="25">
        <v>3157</v>
      </c>
      <c r="B3158" s="25">
        <v>3431</v>
      </c>
      <c r="C3158" s="31">
        <v>42677.864456018498</v>
      </c>
      <c r="D3158" s="25">
        <v>298</v>
      </c>
      <c r="E3158" s="25">
        <v>29</v>
      </c>
      <c r="F3158" s="25">
        <v>0</v>
      </c>
      <c r="G3158" s="25">
        <v>327</v>
      </c>
      <c r="H3158" s="25">
        <v>1487.02</v>
      </c>
      <c r="I3158" s="25">
        <v>217.21</v>
      </c>
      <c r="J3158" s="25">
        <v>0</v>
      </c>
      <c r="K3158" s="25">
        <v>1704.23</v>
      </c>
    </row>
    <row r="3159" spans="1:11" ht="15" customHeight="1" x14ac:dyDescent="0.3">
      <c r="A3159" s="25">
        <v>3158</v>
      </c>
      <c r="B3159" s="25">
        <v>3431</v>
      </c>
      <c r="C3159" s="31">
        <v>42707.504571759302</v>
      </c>
      <c r="D3159" s="25">
        <v>326</v>
      </c>
      <c r="E3159" s="25">
        <v>27</v>
      </c>
      <c r="F3159" s="25">
        <v>22</v>
      </c>
      <c r="G3159" s="25">
        <v>375</v>
      </c>
      <c r="H3159" s="25">
        <v>1626.74</v>
      </c>
      <c r="I3159" s="25">
        <v>202.23</v>
      </c>
      <c r="J3159" s="25">
        <v>178.64</v>
      </c>
      <c r="K3159" s="25">
        <v>2007.61</v>
      </c>
    </row>
    <row r="3160" spans="1:11" ht="15" customHeight="1" x14ac:dyDescent="0.3">
      <c r="A3160" s="25">
        <v>3159</v>
      </c>
      <c r="B3160" s="25">
        <v>3431</v>
      </c>
      <c r="C3160" s="31">
        <v>42736.587256944498</v>
      </c>
      <c r="D3160" s="25">
        <v>302</v>
      </c>
      <c r="E3160" s="25">
        <v>29</v>
      </c>
      <c r="F3160" s="25">
        <v>18</v>
      </c>
      <c r="G3160" s="25">
        <v>349</v>
      </c>
      <c r="H3160" s="25">
        <v>1506.98</v>
      </c>
      <c r="I3160" s="25">
        <v>217.21</v>
      </c>
      <c r="J3160" s="25">
        <v>146.16</v>
      </c>
      <c r="K3160" s="25">
        <v>1870.35</v>
      </c>
    </row>
    <row r="3161" spans="1:11" ht="15" customHeight="1" x14ac:dyDescent="0.3">
      <c r="A3161" s="25">
        <v>3160</v>
      </c>
      <c r="B3161" s="25">
        <v>3441</v>
      </c>
      <c r="C3161" s="31">
        <v>42546.915474537003</v>
      </c>
      <c r="D3161" s="25">
        <v>467</v>
      </c>
      <c r="E3161" s="25">
        <v>18</v>
      </c>
      <c r="F3161" s="25">
        <v>0</v>
      </c>
      <c r="G3161" s="25">
        <v>485</v>
      </c>
      <c r="H3161" s="25">
        <v>2330.33</v>
      </c>
      <c r="I3161" s="25">
        <v>134.82</v>
      </c>
      <c r="J3161" s="25">
        <v>0</v>
      </c>
      <c r="K3161" s="25">
        <v>2465.15</v>
      </c>
    </row>
    <row r="3162" spans="1:11" ht="15" customHeight="1" x14ac:dyDescent="0.3">
      <c r="A3162" s="25">
        <v>3161</v>
      </c>
      <c r="B3162" s="25">
        <v>3441</v>
      </c>
      <c r="C3162" s="31">
        <v>42576.953310185199</v>
      </c>
      <c r="D3162" s="25">
        <v>501</v>
      </c>
      <c r="E3162" s="25">
        <v>4</v>
      </c>
      <c r="F3162" s="25">
        <v>30</v>
      </c>
      <c r="G3162" s="25">
        <v>535</v>
      </c>
      <c r="H3162" s="25">
        <v>2499.9899999999998</v>
      </c>
      <c r="I3162" s="25">
        <v>29.96</v>
      </c>
      <c r="J3162" s="25">
        <v>243.6</v>
      </c>
      <c r="K3162" s="25">
        <v>2773.55</v>
      </c>
    </row>
    <row r="3163" spans="1:11" ht="15" customHeight="1" x14ac:dyDescent="0.3">
      <c r="A3163" s="25">
        <v>3162</v>
      </c>
      <c r="B3163" s="25">
        <v>3441</v>
      </c>
      <c r="C3163" s="31">
        <v>42605.338333333297</v>
      </c>
      <c r="D3163" s="25">
        <v>510</v>
      </c>
      <c r="E3163" s="25">
        <v>9</v>
      </c>
      <c r="F3163" s="25">
        <v>7</v>
      </c>
      <c r="G3163" s="25">
        <v>526</v>
      </c>
      <c r="H3163" s="25">
        <v>2544.9</v>
      </c>
      <c r="I3163" s="25">
        <v>67.41</v>
      </c>
      <c r="J3163" s="25">
        <v>56.84</v>
      </c>
      <c r="K3163" s="25">
        <v>2669.15</v>
      </c>
    </row>
    <row r="3164" spans="1:11" ht="15" customHeight="1" x14ac:dyDescent="0.3">
      <c r="A3164" s="25">
        <v>3163</v>
      </c>
      <c r="B3164" s="25">
        <v>3441</v>
      </c>
      <c r="C3164" s="31">
        <v>42635.150879629597</v>
      </c>
      <c r="D3164" s="25">
        <v>515</v>
      </c>
      <c r="E3164" s="25">
        <v>9</v>
      </c>
      <c r="F3164" s="25">
        <v>4</v>
      </c>
      <c r="G3164" s="25">
        <v>528</v>
      </c>
      <c r="H3164" s="25">
        <v>2569.85</v>
      </c>
      <c r="I3164" s="25">
        <v>67.41</v>
      </c>
      <c r="J3164" s="25">
        <v>32.479999999999997</v>
      </c>
      <c r="K3164" s="25">
        <v>2669.74</v>
      </c>
    </row>
    <row r="3165" spans="1:11" ht="15" customHeight="1" x14ac:dyDescent="0.3">
      <c r="A3165" s="25">
        <v>3164</v>
      </c>
      <c r="B3165" s="25">
        <v>3441</v>
      </c>
      <c r="C3165" s="31">
        <v>42665.957847222198</v>
      </c>
      <c r="D3165" s="25">
        <v>509</v>
      </c>
      <c r="E3165" s="25">
        <v>9</v>
      </c>
      <c r="F3165" s="25">
        <v>10</v>
      </c>
      <c r="G3165" s="25">
        <v>528</v>
      </c>
      <c r="H3165" s="25">
        <v>2539.91</v>
      </c>
      <c r="I3165" s="25">
        <v>67.41</v>
      </c>
      <c r="J3165" s="25">
        <v>81.2</v>
      </c>
      <c r="K3165" s="25">
        <v>2688.52</v>
      </c>
    </row>
    <row r="3166" spans="1:11" ht="15" customHeight="1" x14ac:dyDescent="0.3">
      <c r="A3166" s="25">
        <v>3165</v>
      </c>
      <c r="B3166" s="25">
        <v>3441</v>
      </c>
      <c r="C3166" s="31">
        <v>42695.938194444498</v>
      </c>
      <c r="D3166" s="25">
        <v>481</v>
      </c>
      <c r="E3166" s="25">
        <v>0</v>
      </c>
      <c r="F3166" s="25">
        <v>0</v>
      </c>
      <c r="G3166" s="25">
        <v>481</v>
      </c>
      <c r="H3166" s="25">
        <v>2400.19</v>
      </c>
      <c r="I3166" s="25">
        <v>0</v>
      </c>
      <c r="J3166" s="25">
        <v>0</v>
      </c>
      <c r="K3166" s="25">
        <v>2400.19</v>
      </c>
    </row>
    <row r="3167" spans="1:11" ht="15" customHeight="1" x14ac:dyDescent="0.3">
      <c r="A3167" s="25">
        <v>3166</v>
      </c>
      <c r="B3167" s="25">
        <v>3441</v>
      </c>
      <c r="C3167" s="31">
        <v>42724.849467592598</v>
      </c>
      <c r="D3167" s="25">
        <v>487</v>
      </c>
      <c r="E3167" s="25">
        <v>21</v>
      </c>
      <c r="F3167" s="25">
        <v>5</v>
      </c>
      <c r="G3167" s="25">
        <v>513</v>
      </c>
      <c r="H3167" s="25">
        <v>2430.13</v>
      </c>
      <c r="I3167" s="25">
        <v>157.29</v>
      </c>
      <c r="J3167" s="25">
        <v>40.6</v>
      </c>
      <c r="K3167" s="25">
        <v>2628.02</v>
      </c>
    </row>
    <row r="3168" spans="1:11" ht="15" customHeight="1" x14ac:dyDescent="0.3">
      <c r="A3168" s="25">
        <v>3167</v>
      </c>
      <c r="B3168" s="25">
        <v>3451</v>
      </c>
      <c r="C3168" s="31">
        <v>42657.325763888897</v>
      </c>
      <c r="D3168" s="25">
        <v>0</v>
      </c>
      <c r="E3168" s="25">
        <v>4</v>
      </c>
      <c r="F3168" s="25">
        <v>6</v>
      </c>
      <c r="G3168" s="25">
        <v>10</v>
      </c>
      <c r="H3168" s="25">
        <v>0</v>
      </c>
      <c r="I3168" s="25">
        <v>29.96</v>
      </c>
      <c r="J3168" s="25">
        <v>48.72</v>
      </c>
      <c r="K3168" s="25">
        <v>78.680000000000007</v>
      </c>
    </row>
    <row r="3169" spans="1:11" ht="15" customHeight="1" x14ac:dyDescent="0.3">
      <c r="A3169" s="25">
        <v>3168</v>
      </c>
      <c r="B3169" s="25">
        <v>3451</v>
      </c>
      <c r="C3169" s="31">
        <v>42686.432685185202</v>
      </c>
      <c r="D3169" s="25">
        <v>504</v>
      </c>
      <c r="E3169" s="25">
        <v>8</v>
      </c>
      <c r="F3169" s="25">
        <v>13</v>
      </c>
      <c r="G3169" s="25">
        <v>525</v>
      </c>
      <c r="H3169" s="25">
        <v>2514.96</v>
      </c>
      <c r="I3169" s="25">
        <v>59.92</v>
      </c>
      <c r="J3169" s="25">
        <v>105.56</v>
      </c>
      <c r="K3169" s="25">
        <v>2680.44</v>
      </c>
    </row>
    <row r="3170" spans="1:11" ht="15" customHeight="1" x14ac:dyDescent="0.3">
      <c r="A3170" s="25">
        <v>3169</v>
      </c>
      <c r="B3170" s="25">
        <v>3451</v>
      </c>
      <c r="C3170" s="31">
        <v>42715.935694444401</v>
      </c>
      <c r="D3170" s="25">
        <v>480</v>
      </c>
      <c r="E3170" s="25">
        <v>0</v>
      </c>
      <c r="F3170" s="25">
        <v>2069</v>
      </c>
      <c r="G3170" s="25">
        <v>2549</v>
      </c>
      <c r="H3170" s="25">
        <v>2395.1999999999998</v>
      </c>
      <c r="I3170" s="25">
        <v>0</v>
      </c>
      <c r="J3170" s="25">
        <v>16800.28</v>
      </c>
      <c r="K3170" s="25">
        <v>19195.48</v>
      </c>
    </row>
    <row r="3171" spans="1:11" ht="15" customHeight="1" x14ac:dyDescent="0.3">
      <c r="A3171" s="25">
        <v>3170</v>
      </c>
      <c r="B3171" s="25">
        <v>3461</v>
      </c>
      <c r="C3171" s="31">
        <v>41634.481863425899</v>
      </c>
      <c r="D3171" s="25">
        <v>508</v>
      </c>
      <c r="E3171" s="25">
        <v>24</v>
      </c>
      <c r="F3171" s="25">
        <v>13</v>
      </c>
      <c r="G3171" s="25">
        <v>545</v>
      </c>
      <c r="H3171" s="25">
        <v>2534.92</v>
      </c>
      <c r="I3171" s="25">
        <v>179.76</v>
      </c>
      <c r="J3171" s="25">
        <v>105.56</v>
      </c>
      <c r="K3171" s="25">
        <v>2820.24</v>
      </c>
    </row>
    <row r="3172" spans="1:11" ht="15" customHeight="1" x14ac:dyDescent="0.3">
      <c r="A3172" s="25">
        <v>3171</v>
      </c>
      <c r="B3172" s="25">
        <v>3461</v>
      </c>
      <c r="C3172" s="31">
        <v>41664.382627314801</v>
      </c>
      <c r="D3172" s="25">
        <v>549</v>
      </c>
      <c r="E3172" s="25">
        <v>40</v>
      </c>
      <c r="F3172" s="25">
        <v>4</v>
      </c>
      <c r="G3172" s="25">
        <v>593</v>
      </c>
      <c r="H3172" s="25">
        <v>2739.51</v>
      </c>
      <c r="I3172" s="25">
        <v>299.60000000000002</v>
      </c>
      <c r="J3172" s="25">
        <v>32.479999999999997</v>
      </c>
      <c r="K3172" s="25">
        <v>3071.59</v>
      </c>
    </row>
    <row r="3173" spans="1:11" ht="15" customHeight="1" x14ac:dyDescent="0.3">
      <c r="A3173" s="25">
        <v>3172</v>
      </c>
      <c r="B3173" s="25">
        <v>3461</v>
      </c>
      <c r="C3173" s="31">
        <v>41694.744583333297</v>
      </c>
      <c r="D3173" s="25">
        <v>411</v>
      </c>
      <c r="E3173" s="25">
        <v>12</v>
      </c>
      <c r="F3173" s="25">
        <v>31</v>
      </c>
      <c r="G3173" s="25">
        <v>454</v>
      </c>
      <c r="H3173" s="25">
        <v>2050.89</v>
      </c>
      <c r="I3173" s="25">
        <v>89.88</v>
      </c>
      <c r="J3173" s="25">
        <v>251.72</v>
      </c>
      <c r="K3173" s="25">
        <v>2392.4899999999998</v>
      </c>
    </row>
    <row r="3174" spans="1:11" ht="15" customHeight="1" x14ac:dyDescent="0.3">
      <c r="A3174" s="25">
        <v>3173</v>
      </c>
      <c r="B3174" s="25">
        <v>3461</v>
      </c>
      <c r="C3174" s="31">
        <v>41724.217187499999</v>
      </c>
      <c r="D3174" s="25">
        <v>499</v>
      </c>
      <c r="E3174" s="25">
        <v>8</v>
      </c>
      <c r="F3174" s="25">
        <v>16</v>
      </c>
      <c r="G3174" s="25">
        <v>523</v>
      </c>
      <c r="H3174" s="25">
        <v>2490.0100000000002</v>
      </c>
      <c r="I3174" s="25">
        <v>59.92</v>
      </c>
      <c r="J3174" s="25">
        <v>129.91999999999999</v>
      </c>
      <c r="K3174" s="25">
        <v>2679.85</v>
      </c>
    </row>
    <row r="3175" spans="1:11" ht="15" customHeight="1" x14ac:dyDescent="0.3">
      <c r="A3175" s="25">
        <v>3174</v>
      </c>
      <c r="B3175" s="25">
        <v>3461</v>
      </c>
      <c r="C3175" s="31">
        <v>41754.707037036998</v>
      </c>
      <c r="D3175" s="25">
        <v>501</v>
      </c>
      <c r="E3175" s="25">
        <v>0</v>
      </c>
      <c r="F3175" s="25">
        <v>23</v>
      </c>
      <c r="G3175" s="25">
        <v>524</v>
      </c>
      <c r="H3175" s="25">
        <v>2499.9899999999998</v>
      </c>
      <c r="I3175" s="25">
        <v>0</v>
      </c>
      <c r="J3175" s="25">
        <v>186.76</v>
      </c>
      <c r="K3175" s="25">
        <v>2686.75</v>
      </c>
    </row>
    <row r="3176" spans="1:11" ht="15" customHeight="1" x14ac:dyDescent="0.3">
      <c r="A3176" s="25">
        <v>3175</v>
      </c>
      <c r="B3176" s="25">
        <v>3461</v>
      </c>
      <c r="C3176" s="31">
        <v>41783.486145833303</v>
      </c>
      <c r="D3176" s="25">
        <v>512</v>
      </c>
      <c r="E3176" s="25">
        <v>0</v>
      </c>
      <c r="F3176" s="25">
        <v>16</v>
      </c>
      <c r="G3176" s="25">
        <v>528</v>
      </c>
      <c r="H3176" s="25">
        <v>2554.88</v>
      </c>
      <c r="I3176" s="25">
        <v>0</v>
      </c>
      <c r="J3176" s="25">
        <v>129.91999999999999</v>
      </c>
      <c r="K3176" s="25">
        <v>2684.8</v>
      </c>
    </row>
    <row r="3177" spans="1:11" ht="15" customHeight="1" x14ac:dyDescent="0.3">
      <c r="A3177" s="25">
        <v>3176</v>
      </c>
      <c r="B3177" s="25">
        <v>3461</v>
      </c>
      <c r="C3177" s="31">
        <v>41812.265150462998</v>
      </c>
      <c r="D3177" s="25">
        <v>495</v>
      </c>
      <c r="E3177" s="25">
        <v>40</v>
      </c>
      <c r="F3177" s="25">
        <v>34</v>
      </c>
      <c r="G3177" s="25">
        <v>569</v>
      </c>
      <c r="H3177" s="25">
        <v>2470.0500000000002</v>
      </c>
      <c r="I3177" s="25">
        <v>299.60000000000002</v>
      </c>
      <c r="J3177" s="25">
        <v>276.08</v>
      </c>
      <c r="K3177" s="25">
        <v>3045.73</v>
      </c>
    </row>
    <row r="3178" spans="1:11" ht="15" customHeight="1" x14ac:dyDescent="0.3">
      <c r="A3178" s="25">
        <v>3177</v>
      </c>
      <c r="B3178" s="25">
        <v>3461</v>
      </c>
      <c r="C3178" s="31">
        <v>41841.476342592599</v>
      </c>
      <c r="D3178" s="25">
        <v>496</v>
      </c>
      <c r="E3178" s="25">
        <v>0</v>
      </c>
      <c r="F3178" s="25">
        <v>20</v>
      </c>
      <c r="G3178" s="25">
        <v>516</v>
      </c>
      <c r="H3178" s="25">
        <v>2475.04</v>
      </c>
      <c r="I3178" s="25">
        <v>0</v>
      </c>
      <c r="J3178" s="25">
        <v>162.4</v>
      </c>
      <c r="K3178" s="25">
        <v>2637.44</v>
      </c>
    </row>
    <row r="3179" spans="1:11" ht="15" customHeight="1" x14ac:dyDescent="0.3">
      <c r="A3179" s="25">
        <v>3178</v>
      </c>
      <c r="B3179" s="25">
        <v>3461</v>
      </c>
      <c r="C3179" s="31">
        <v>41871.827800925901</v>
      </c>
      <c r="D3179" s="25">
        <v>527</v>
      </c>
      <c r="E3179" s="25">
        <v>0</v>
      </c>
      <c r="F3179" s="25">
        <v>38</v>
      </c>
      <c r="G3179" s="25">
        <v>565</v>
      </c>
      <c r="H3179" s="25">
        <v>2629.73</v>
      </c>
      <c r="I3179" s="25">
        <v>0</v>
      </c>
      <c r="J3179" s="25">
        <v>308.56</v>
      </c>
      <c r="K3179" s="25">
        <v>2938.29</v>
      </c>
    </row>
    <row r="3180" spans="1:11" ht="15" customHeight="1" x14ac:dyDescent="0.3">
      <c r="A3180" s="25">
        <v>3179</v>
      </c>
      <c r="B3180" s="25">
        <v>3461</v>
      </c>
      <c r="C3180" s="31">
        <v>41901.0081712963</v>
      </c>
      <c r="D3180" s="25">
        <v>506</v>
      </c>
      <c r="E3180" s="25">
        <v>9</v>
      </c>
      <c r="F3180" s="25">
        <v>10</v>
      </c>
      <c r="G3180" s="25">
        <v>525</v>
      </c>
      <c r="H3180" s="25">
        <v>2524.94</v>
      </c>
      <c r="I3180" s="25">
        <v>67.41</v>
      </c>
      <c r="J3180" s="25">
        <v>81.2</v>
      </c>
      <c r="K3180" s="25">
        <v>2673.55</v>
      </c>
    </row>
    <row r="3181" spans="1:11" ht="15" customHeight="1" x14ac:dyDescent="0.3">
      <c r="A3181" s="25">
        <v>3180</v>
      </c>
      <c r="B3181" s="25">
        <v>3461</v>
      </c>
      <c r="C3181" s="31">
        <v>41930.887291666702</v>
      </c>
      <c r="D3181" s="25">
        <v>481</v>
      </c>
      <c r="E3181" s="25">
        <v>23</v>
      </c>
      <c r="F3181" s="25">
        <v>0</v>
      </c>
      <c r="G3181" s="25">
        <v>504</v>
      </c>
      <c r="H3181" s="25">
        <v>2400.19</v>
      </c>
      <c r="I3181" s="25">
        <v>172.27</v>
      </c>
      <c r="J3181" s="25">
        <v>0</v>
      </c>
      <c r="K3181" s="25">
        <v>2572.46</v>
      </c>
    </row>
    <row r="3182" spans="1:11" ht="15" customHeight="1" x14ac:dyDescent="0.3">
      <c r="A3182" s="25">
        <v>3181</v>
      </c>
      <c r="B3182" s="25">
        <v>3461</v>
      </c>
      <c r="C3182" s="31">
        <v>41959.964826388903</v>
      </c>
      <c r="D3182" s="25">
        <v>499</v>
      </c>
      <c r="E3182" s="25">
        <v>3</v>
      </c>
      <c r="F3182" s="25">
        <v>2</v>
      </c>
      <c r="G3182" s="25">
        <v>504</v>
      </c>
      <c r="H3182" s="25">
        <v>2490.0100000000002</v>
      </c>
      <c r="I3182" s="25">
        <v>22.47</v>
      </c>
      <c r="J3182" s="25">
        <v>16.239999999999998</v>
      </c>
      <c r="K3182" s="25">
        <v>2528.7199999999998</v>
      </c>
    </row>
    <row r="3183" spans="1:11" ht="15" customHeight="1" x14ac:dyDescent="0.3">
      <c r="A3183" s="25">
        <v>3182</v>
      </c>
      <c r="B3183" s="25">
        <v>3461</v>
      </c>
      <c r="C3183" s="31">
        <v>41989.782395833303</v>
      </c>
      <c r="D3183" s="25">
        <v>437</v>
      </c>
      <c r="E3183" s="25">
        <v>0</v>
      </c>
      <c r="F3183" s="25">
        <v>13</v>
      </c>
      <c r="G3183" s="25">
        <v>450</v>
      </c>
      <c r="H3183" s="25">
        <v>2180.63</v>
      </c>
      <c r="I3183" s="25">
        <v>0</v>
      </c>
      <c r="J3183" s="25">
        <v>105.56</v>
      </c>
      <c r="K3183" s="25">
        <v>2286.19</v>
      </c>
    </row>
    <row r="3184" spans="1:11" ht="15" customHeight="1" x14ac:dyDescent="0.3">
      <c r="A3184" s="25">
        <v>3183</v>
      </c>
      <c r="B3184" s="25">
        <v>3461</v>
      </c>
      <c r="C3184" s="31">
        <v>42018.327893518501</v>
      </c>
      <c r="D3184" s="25">
        <v>519</v>
      </c>
      <c r="E3184" s="25">
        <v>11</v>
      </c>
      <c r="F3184" s="25">
        <v>17</v>
      </c>
      <c r="G3184" s="25">
        <v>547</v>
      </c>
      <c r="H3184" s="25">
        <v>2589.81</v>
      </c>
      <c r="I3184" s="25">
        <v>82.39</v>
      </c>
      <c r="J3184" s="25">
        <v>138.04</v>
      </c>
      <c r="K3184" s="25">
        <v>2810.24</v>
      </c>
    </row>
    <row r="3185" spans="1:11" ht="15" customHeight="1" x14ac:dyDescent="0.3">
      <c r="A3185" s="25">
        <v>3184</v>
      </c>
      <c r="B3185" s="25">
        <v>3461</v>
      </c>
      <c r="C3185" s="31">
        <v>42048.912210648101</v>
      </c>
      <c r="D3185" s="25">
        <v>497</v>
      </c>
      <c r="E3185" s="25">
        <v>2</v>
      </c>
      <c r="F3185" s="25">
        <v>0</v>
      </c>
      <c r="G3185" s="25">
        <v>499</v>
      </c>
      <c r="H3185" s="25">
        <v>2480.0300000000002</v>
      </c>
      <c r="I3185" s="25">
        <v>14.98</v>
      </c>
      <c r="J3185" s="25">
        <v>0</v>
      </c>
      <c r="K3185" s="25">
        <v>2495.0100000000002</v>
      </c>
    </row>
    <row r="3186" spans="1:11" ht="15" customHeight="1" x14ac:dyDescent="0.3">
      <c r="A3186" s="25">
        <v>3185</v>
      </c>
      <c r="B3186" s="25">
        <v>3461</v>
      </c>
      <c r="C3186" s="31">
        <v>42078.647418981498</v>
      </c>
      <c r="D3186" s="25">
        <v>471</v>
      </c>
      <c r="E3186" s="25">
        <v>14</v>
      </c>
      <c r="F3186" s="25">
        <v>14</v>
      </c>
      <c r="G3186" s="25">
        <v>499</v>
      </c>
      <c r="H3186" s="25">
        <v>2350.29</v>
      </c>
      <c r="I3186" s="25">
        <v>104.86</v>
      </c>
      <c r="J3186" s="25">
        <v>113.68</v>
      </c>
      <c r="K3186" s="25">
        <v>2568.83</v>
      </c>
    </row>
    <row r="3187" spans="1:11" ht="15" customHeight="1" x14ac:dyDescent="0.3">
      <c r="A3187" s="25">
        <v>3186</v>
      </c>
      <c r="B3187" s="25">
        <v>3461</v>
      </c>
      <c r="C3187" s="31">
        <v>42107.339641203696</v>
      </c>
      <c r="D3187" s="25">
        <v>491</v>
      </c>
      <c r="E3187" s="25">
        <v>0</v>
      </c>
      <c r="F3187" s="25">
        <v>10</v>
      </c>
      <c r="G3187" s="25">
        <v>501</v>
      </c>
      <c r="H3187" s="25">
        <v>2450.09</v>
      </c>
      <c r="I3187" s="25">
        <v>0</v>
      </c>
      <c r="J3187" s="25">
        <v>81.2</v>
      </c>
      <c r="K3187" s="25">
        <v>2531.29</v>
      </c>
    </row>
    <row r="3188" spans="1:11" ht="15" customHeight="1" x14ac:dyDescent="0.3">
      <c r="A3188" s="25">
        <v>3187</v>
      </c>
      <c r="B3188" s="25">
        <v>3461</v>
      </c>
      <c r="C3188" s="31">
        <v>42137.331377314797</v>
      </c>
      <c r="D3188" s="25">
        <v>498</v>
      </c>
      <c r="E3188" s="25">
        <v>23</v>
      </c>
      <c r="F3188" s="25">
        <v>43</v>
      </c>
      <c r="G3188" s="25">
        <v>564</v>
      </c>
      <c r="H3188" s="25">
        <v>2485.02</v>
      </c>
      <c r="I3188" s="25">
        <v>172.27</v>
      </c>
      <c r="J3188" s="25">
        <v>349.16</v>
      </c>
      <c r="K3188" s="25">
        <v>3006.45</v>
      </c>
    </row>
    <row r="3189" spans="1:11" ht="15" customHeight="1" x14ac:dyDescent="0.3">
      <c r="A3189" s="25">
        <v>3188</v>
      </c>
      <c r="B3189" s="25">
        <v>3461</v>
      </c>
      <c r="C3189" s="31">
        <v>42167.526319444398</v>
      </c>
      <c r="D3189" s="25">
        <v>500</v>
      </c>
      <c r="E3189" s="25">
        <v>13</v>
      </c>
      <c r="F3189" s="25">
        <v>16</v>
      </c>
      <c r="G3189" s="25">
        <v>529</v>
      </c>
      <c r="H3189" s="25">
        <v>2495</v>
      </c>
      <c r="I3189" s="25">
        <v>97.37</v>
      </c>
      <c r="J3189" s="25">
        <v>129.91999999999999</v>
      </c>
      <c r="K3189" s="25">
        <v>2722.29</v>
      </c>
    </row>
    <row r="3190" spans="1:11" ht="15" customHeight="1" x14ac:dyDescent="0.3">
      <c r="A3190" s="25">
        <v>3189</v>
      </c>
      <c r="B3190" s="25">
        <v>3461</v>
      </c>
      <c r="C3190" s="31">
        <v>42196.9086342593</v>
      </c>
      <c r="D3190" s="25">
        <v>515</v>
      </c>
      <c r="E3190" s="25">
        <v>6</v>
      </c>
      <c r="F3190" s="25">
        <v>3</v>
      </c>
      <c r="G3190" s="25">
        <v>524</v>
      </c>
      <c r="H3190" s="25">
        <v>2569.85</v>
      </c>
      <c r="I3190" s="25">
        <v>44.94</v>
      </c>
      <c r="J3190" s="25">
        <v>24.36</v>
      </c>
      <c r="K3190" s="25">
        <v>2639.15</v>
      </c>
    </row>
    <row r="3191" spans="1:11" ht="15" customHeight="1" x14ac:dyDescent="0.3">
      <c r="A3191" s="25">
        <v>3190</v>
      </c>
      <c r="B3191" s="25">
        <v>3461</v>
      </c>
      <c r="C3191" s="31">
        <v>42226.6101851852</v>
      </c>
      <c r="D3191" s="25">
        <v>503</v>
      </c>
      <c r="E3191" s="25">
        <v>11</v>
      </c>
      <c r="F3191" s="25">
        <v>0</v>
      </c>
      <c r="G3191" s="25">
        <v>514</v>
      </c>
      <c r="H3191" s="25">
        <v>2509.9699999999998</v>
      </c>
      <c r="I3191" s="25">
        <v>82.39</v>
      </c>
      <c r="J3191" s="25">
        <v>0</v>
      </c>
      <c r="K3191" s="25">
        <v>2592.36</v>
      </c>
    </row>
    <row r="3192" spans="1:11" ht="15" customHeight="1" x14ac:dyDescent="0.3">
      <c r="A3192" s="25">
        <v>3191</v>
      </c>
      <c r="B3192" s="25">
        <v>3461</v>
      </c>
      <c r="C3192" s="31">
        <v>42256.188530092601</v>
      </c>
      <c r="D3192" s="25">
        <v>498</v>
      </c>
      <c r="E3192" s="25">
        <v>51</v>
      </c>
      <c r="F3192" s="25">
        <v>8</v>
      </c>
      <c r="G3192" s="25">
        <v>557</v>
      </c>
      <c r="H3192" s="25">
        <v>2485.02</v>
      </c>
      <c r="I3192" s="25">
        <v>381.99</v>
      </c>
      <c r="J3192" s="25">
        <v>64.959999999999994</v>
      </c>
      <c r="K3192" s="25">
        <v>2931.97</v>
      </c>
    </row>
    <row r="3193" spans="1:11" ht="15" customHeight="1" x14ac:dyDescent="0.3">
      <c r="A3193" s="25">
        <v>3192</v>
      </c>
      <c r="B3193" s="25">
        <v>3461</v>
      </c>
      <c r="C3193" s="31">
        <v>42285.706284722197</v>
      </c>
      <c r="D3193" s="25">
        <v>495</v>
      </c>
      <c r="E3193" s="25">
        <v>28</v>
      </c>
      <c r="F3193" s="25">
        <v>6</v>
      </c>
      <c r="G3193" s="25">
        <v>529</v>
      </c>
      <c r="H3193" s="25">
        <v>2470.0500000000002</v>
      </c>
      <c r="I3193" s="25">
        <v>209.72</v>
      </c>
      <c r="J3193" s="25">
        <v>48.72</v>
      </c>
      <c r="K3193" s="25">
        <v>2728.49</v>
      </c>
    </row>
    <row r="3194" spans="1:11" ht="15" customHeight="1" x14ac:dyDescent="0.3">
      <c r="A3194" s="25">
        <v>3193</v>
      </c>
      <c r="B3194" s="25">
        <v>3461</v>
      </c>
      <c r="C3194" s="31">
        <v>42343.450729166703</v>
      </c>
      <c r="D3194" s="25">
        <v>500</v>
      </c>
      <c r="E3194" s="25">
        <v>19</v>
      </c>
      <c r="F3194" s="25">
        <v>8</v>
      </c>
      <c r="G3194" s="25">
        <v>527</v>
      </c>
      <c r="H3194" s="25">
        <v>2495</v>
      </c>
      <c r="I3194" s="25">
        <v>142.31</v>
      </c>
      <c r="J3194" s="25">
        <v>64.959999999999994</v>
      </c>
      <c r="K3194" s="25">
        <v>2702.27</v>
      </c>
    </row>
    <row r="3195" spans="1:11" ht="15" customHeight="1" x14ac:dyDescent="0.3">
      <c r="A3195" s="25">
        <v>3194</v>
      </c>
      <c r="B3195" s="25">
        <v>3461</v>
      </c>
      <c r="C3195" s="31">
        <v>42372.417094907403</v>
      </c>
      <c r="D3195" s="25">
        <v>482</v>
      </c>
      <c r="E3195" s="25">
        <v>0</v>
      </c>
      <c r="F3195" s="25">
        <v>14</v>
      </c>
      <c r="G3195" s="25">
        <v>496</v>
      </c>
      <c r="H3195" s="25">
        <v>2405.1799999999998</v>
      </c>
      <c r="I3195" s="25">
        <v>0</v>
      </c>
      <c r="J3195" s="25">
        <v>113.68</v>
      </c>
      <c r="K3195" s="25">
        <v>2518.86</v>
      </c>
    </row>
    <row r="3196" spans="1:11" ht="15" customHeight="1" x14ac:dyDescent="0.3">
      <c r="A3196" s="25">
        <v>3195</v>
      </c>
      <c r="B3196" s="25">
        <v>3461</v>
      </c>
      <c r="C3196" s="31">
        <v>42401.092511574097</v>
      </c>
      <c r="D3196" s="25">
        <v>115</v>
      </c>
      <c r="E3196" s="25">
        <v>22</v>
      </c>
      <c r="F3196" s="25">
        <v>13</v>
      </c>
      <c r="G3196" s="25">
        <v>150</v>
      </c>
      <c r="H3196" s="25">
        <v>573.85</v>
      </c>
      <c r="I3196" s="25">
        <v>164.78</v>
      </c>
      <c r="J3196" s="25">
        <v>105.56</v>
      </c>
      <c r="K3196" s="25">
        <v>844.19</v>
      </c>
    </row>
    <row r="3197" spans="1:11" ht="15" customHeight="1" x14ac:dyDescent="0.3">
      <c r="A3197" s="25">
        <v>3196</v>
      </c>
      <c r="B3197" s="25">
        <v>3461</v>
      </c>
      <c r="C3197" s="31">
        <v>42430.312256944497</v>
      </c>
      <c r="D3197" s="25">
        <v>536</v>
      </c>
      <c r="E3197" s="25">
        <v>18</v>
      </c>
      <c r="F3197" s="25">
        <v>29</v>
      </c>
      <c r="G3197" s="25">
        <v>583</v>
      </c>
      <c r="H3197" s="25">
        <v>2674.64</v>
      </c>
      <c r="I3197" s="25">
        <v>134.82</v>
      </c>
      <c r="J3197" s="25">
        <v>235.48</v>
      </c>
      <c r="K3197" s="25">
        <v>3044.94</v>
      </c>
    </row>
    <row r="3198" spans="1:11" ht="15" customHeight="1" x14ac:dyDescent="0.3">
      <c r="A3198" s="25">
        <v>3197</v>
      </c>
      <c r="B3198" s="25">
        <v>3461</v>
      </c>
      <c r="C3198" s="31">
        <v>42460.197222222203</v>
      </c>
      <c r="D3198" s="25">
        <v>497</v>
      </c>
      <c r="E3198" s="25">
        <v>34</v>
      </c>
      <c r="F3198" s="25">
        <v>0</v>
      </c>
      <c r="G3198" s="25">
        <v>531</v>
      </c>
      <c r="H3198" s="25">
        <v>2480.0300000000002</v>
      </c>
      <c r="I3198" s="25">
        <v>254.66</v>
      </c>
      <c r="J3198" s="25">
        <v>0</v>
      </c>
      <c r="K3198" s="25">
        <v>2734.69</v>
      </c>
    </row>
    <row r="3199" spans="1:11" ht="15" customHeight="1" x14ac:dyDescent="0.3">
      <c r="A3199" s="25">
        <v>3198</v>
      </c>
      <c r="B3199" s="25">
        <v>3461</v>
      </c>
      <c r="C3199" s="31">
        <v>42490.645393518498</v>
      </c>
      <c r="D3199" s="25">
        <v>597</v>
      </c>
      <c r="E3199" s="25">
        <v>0</v>
      </c>
      <c r="F3199" s="25">
        <v>28</v>
      </c>
      <c r="G3199" s="25">
        <v>625</v>
      </c>
      <c r="H3199" s="25">
        <v>2979.03</v>
      </c>
      <c r="I3199" s="25">
        <v>0</v>
      </c>
      <c r="J3199" s="25">
        <v>227.36</v>
      </c>
      <c r="K3199" s="25">
        <v>3206.39</v>
      </c>
    </row>
    <row r="3200" spans="1:11" ht="15" customHeight="1" x14ac:dyDescent="0.3">
      <c r="A3200" s="25">
        <v>3199</v>
      </c>
      <c r="B3200" s="25">
        <v>3461</v>
      </c>
      <c r="C3200" s="31">
        <v>42520.211921296301</v>
      </c>
      <c r="D3200" s="25">
        <v>518</v>
      </c>
      <c r="E3200" s="25">
        <v>31</v>
      </c>
      <c r="F3200" s="25">
        <v>47</v>
      </c>
      <c r="G3200" s="25">
        <v>596</v>
      </c>
      <c r="H3200" s="25">
        <v>2584.8200000000002</v>
      </c>
      <c r="I3200" s="25">
        <v>232.19</v>
      </c>
      <c r="J3200" s="25">
        <v>381.64</v>
      </c>
      <c r="K3200" s="25">
        <v>3198.65</v>
      </c>
    </row>
    <row r="3201" spans="1:11" ht="15" customHeight="1" x14ac:dyDescent="0.3">
      <c r="A3201" s="25">
        <v>3200</v>
      </c>
      <c r="B3201" s="25">
        <v>3461</v>
      </c>
      <c r="C3201" s="31">
        <v>42550.838541666701</v>
      </c>
      <c r="D3201" s="25">
        <v>508</v>
      </c>
      <c r="E3201" s="25">
        <v>10</v>
      </c>
      <c r="F3201" s="25">
        <v>6</v>
      </c>
      <c r="G3201" s="25">
        <v>524</v>
      </c>
      <c r="H3201" s="25">
        <v>2534.92</v>
      </c>
      <c r="I3201" s="25">
        <v>74.900000000000006</v>
      </c>
      <c r="J3201" s="25">
        <v>48.72</v>
      </c>
      <c r="K3201" s="25">
        <v>2658.54</v>
      </c>
    </row>
    <row r="3202" spans="1:11" ht="15" customHeight="1" x14ac:dyDescent="0.3">
      <c r="A3202" s="25">
        <v>3201</v>
      </c>
      <c r="B3202" s="25">
        <v>3461</v>
      </c>
      <c r="C3202" s="31">
        <v>42579.936770833301</v>
      </c>
      <c r="D3202" s="25">
        <v>494</v>
      </c>
      <c r="E3202" s="25">
        <v>0</v>
      </c>
      <c r="F3202" s="25">
        <v>12</v>
      </c>
      <c r="G3202" s="25">
        <v>506</v>
      </c>
      <c r="H3202" s="25">
        <v>2465.06</v>
      </c>
      <c r="I3202" s="25">
        <v>0</v>
      </c>
      <c r="J3202" s="25">
        <v>97.44</v>
      </c>
      <c r="K3202" s="25">
        <v>2562.5</v>
      </c>
    </row>
    <row r="3203" spans="1:11" ht="15" customHeight="1" x14ac:dyDescent="0.3">
      <c r="A3203" s="25">
        <v>3202</v>
      </c>
      <c r="B3203" s="25">
        <v>3461</v>
      </c>
      <c r="C3203" s="31">
        <v>42608.552604166704</v>
      </c>
      <c r="D3203" s="25">
        <v>474</v>
      </c>
      <c r="E3203" s="25">
        <v>5</v>
      </c>
      <c r="F3203" s="25">
        <v>4</v>
      </c>
      <c r="G3203" s="25">
        <v>483</v>
      </c>
      <c r="H3203" s="25">
        <v>2365.2600000000002</v>
      </c>
      <c r="I3203" s="25">
        <v>37.450000000000003</v>
      </c>
      <c r="J3203" s="25">
        <v>32.479999999999997</v>
      </c>
      <c r="K3203" s="25">
        <v>2435.19</v>
      </c>
    </row>
    <row r="3204" spans="1:11" ht="15" customHeight="1" x14ac:dyDescent="0.3">
      <c r="A3204" s="25">
        <v>3203</v>
      </c>
      <c r="B3204" s="25">
        <v>3461</v>
      </c>
      <c r="C3204" s="31">
        <v>42637.355810185203</v>
      </c>
      <c r="D3204" s="25">
        <v>717</v>
      </c>
      <c r="E3204" s="25">
        <v>13</v>
      </c>
      <c r="F3204" s="25">
        <v>0</v>
      </c>
      <c r="G3204" s="25">
        <v>730</v>
      </c>
      <c r="H3204" s="25">
        <v>3577.83</v>
      </c>
      <c r="I3204" s="25">
        <v>97.37</v>
      </c>
      <c r="J3204" s="25">
        <v>0</v>
      </c>
      <c r="K3204" s="25">
        <v>3675.2</v>
      </c>
    </row>
    <row r="3205" spans="1:11" ht="15" customHeight="1" x14ac:dyDescent="0.3">
      <c r="A3205" s="25">
        <v>3204</v>
      </c>
      <c r="B3205" s="25">
        <v>3461</v>
      </c>
      <c r="C3205" s="31">
        <v>42667.3514699074</v>
      </c>
      <c r="D3205" s="25">
        <v>496</v>
      </c>
      <c r="E3205" s="25">
        <v>16</v>
      </c>
      <c r="F3205" s="25">
        <v>15</v>
      </c>
      <c r="G3205" s="25">
        <v>527</v>
      </c>
      <c r="H3205" s="25">
        <v>2475.04</v>
      </c>
      <c r="I3205" s="25">
        <v>119.84</v>
      </c>
      <c r="J3205" s="25">
        <v>121.8</v>
      </c>
      <c r="K3205" s="25">
        <v>2716.68</v>
      </c>
    </row>
    <row r="3206" spans="1:11" ht="15" customHeight="1" x14ac:dyDescent="0.3">
      <c r="A3206" s="25">
        <v>3205</v>
      </c>
      <c r="B3206" s="25">
        <v>3461</v>
      </c>
      <c r="C3206" s="31">
        <v>42696.728101851899</v>
      </c>
      <c r="D3206" s="25">
        <v>496</v>
      </c>
      <c r="E3206" s="25">
        <v>4</v>
      </c>
      <c r="F3206" s="25">
        <v>3</v>
      </c>
      <c r="G3206" s="25">
        <v>503</v>
      </c>
      <c r="H3206" s="25">
        <v>2475.04</v>
      </c>
      <c r="I3206" s="25">
        <v>29.96</v>
      </c>
      <c r="J3206" s="25">
        <v>24.36</v>
      </c>
      <c r="K3206" s="25">
        <v>2529.36</v>
      </c>
    </row>
    <row r="3207" spans="1:11" ht="15" customHeight="1" x14ac:dyDescent="0.3">
      <c r="A3207" s="25">
        <v>3206</v>
      </c>
      <c r="B3207" s="25">
        <v>3461</v>
      </c>
      <c r="C3207" s="31">
        <v>42726.067129629599</v>
      </c>
      <c r="D3207" s="25">
        <v>491</v>
      </c>
      <c r="E3207" s="25">
        <v>1</v>
      </c>
      <c r="F3207" s="25">
        <v>0</v>
      </c>
      <c r="G3207" s="25">
        <v>492</v>
      </c>
      <c r="H3207" s="25">
        <v>2450.09</v>
      </c>
      <c r="I3207" s="25">
        <v>7.49</v>
      </c>
      <c r="J3207" s="25">
        <v>0</v>
      </c>
      <c r="K3207" s="25">
        <v>2457.58</v>
      </c>
    </row>
    <row r="3208" spans="1:11" ht="15" customHeight="1" x14ac:dyDescent="0.3">
      <c r="A3208" s="25">
        <v>3207</v>
      </c>
      <c r="B3208" s="25">
        <v>3471</v>
      </c>
      <c r="C3208" s="31">
        <v>41637.905023148203</v>
      </c>
      <c r="D3208" s="25">
        <v>353</v>
      </c>
      <c r="E3208" s="25">
        <v>5</v>
      </c>
      <c r="F3208" s="25">
        <v>13</v>
      </c>
      <c r="G3208" s="25">
        <v>371</v>
      </c>
      <c r="H3208" s="25">
        <v>1761.47</v>
      </c>
      <c r="I3208" s="25">
        <v>37.450000000000003</v>
      </c>
      <c r="J3208" s="25">
        <v>105.56</v>
      </c>
      <c r="K3208" s="25">
        <v>1904.48</v>
      </c>
    </row>
    <row r="3209" spans="1:11" ht="15" customHeight="1" x14ac:dyDescent="0.3">
      <c r="A3209" s="25">
        <v>3208</v>
      </c>
      <c r="B3209" s="25">
        <v>3471</v>
      </c>
      <c r="C3209" s="31">
        <v>41666.159988425898</v>
      </c>
      <c r="D3209" s="25">
        <v>496</v>
      </c>
      <c r="E3209" s="25">
        <v>6</v>
      </c>
      <c r="F3209" s="25">
        <v>19</v>
      </c>
      <c r="G3209" s="25">
        <v>521</v>
      </c>
      <c r="H3209" s="25">
        <v>2475.04</v>
      </c>
      <c r="I3209" s="25">
        <v>44.94</v>
      </c>
      <c r="J3209" s="25">
        <v>154.28</v>
      </c>
      <c r="K3209" s="25">
        <v>2674.26</v>
      </c>
    </row>
    <row r="3210" spans="1:11" ht="15" customHeight="1" x14ac:dyDescent="0.3">
      <c r="A3210" s="25">
        <v>3209</v>
      </c>
      <c r="B3210" s="25">
        <v>3471</v>
      </c>
      <c r="C3210" s="31">
        <v>41695.848310185203</v>
      </c>
      <c r="D3210" s="25">
        <v>492</v>
      </c>
      <c r="E3210" s="25">
        <v>9</v>
      </c>
      <c r="F3210" s="25">
        <v>0</v>
      </c>
      <c r="G3210" s="25">
        <v>501</v>
      </c>
      <c r="H3210" s="25">
        <v>2455.08</v>
      </c>
      <c r="I3210" s="25">
        <v>67.41</v>
      </c>
      <c r="J3210" s="25">
        <v>0</v>
      </c>
      <c r="K3210" s="25">
        <v>2522.4899999999998</v>
      </c>
    </row>
    <row r="3211" spans="1:11" ht="15" customHeight="1" x14ac:dyDescent="0.3">
      <c r="A3211" s="25">
        <v>3210</v>
      </c>
      <c r="B3211" s="25">
        <v>3471</v>
      </c>
      <c r="C3211" s="31">
        <v>41724.891134259298</v>
      </c>
      <c r="D3211" s="25">
        <v>524</v>
      </c>
      <c r="E3211" s="25">
        <v>0</v>
      </c>
      <c r="F3211" s="25">
        <v>20</v>
      </c>
      <c r="G3211" s="25">
        <v>544</v>
      </c>
      <c r="H3211" s="25">
        <v>2614.7600000000002</v>
      </c>
      <c r="I3211" s="25">
        <v>0</v>
      </c>
      <c r="J3211" s="25">
        <v>162.4</v>
      </c>
      <c r="K3211" s="25">
        <v>2777.16</v>
      </c>
    </row>
    <row r="3212" spans="1:11" ht="15" customHeight="1" x14ac:dyDescent="0.3">
      <c r="A3212" s="25">
        <v>3211</v>
      </c>
      <c r="B3212" s="25">
        <v>3471</v>
      </c>
      <c r="C3212" s="31">
        <v>41754.4465740741</v>
      </c>
      <c r="D3212" s="25">
        <v>458</v>
      </c>
      <c r="E3212" s="25">
        <v>12</v>
      </c>
      <c r="F3212" s="25">
        <v>0</v>
      </c>
      <c r="G3212" s="25">
        <v>470</v>
      </c>
      <c r="H3212" s="25">
        <v>2285.42</v>
      </c>
      <c r="I3212" s="25">
        <v>89.88</v>
      </c>
      <c r="J3212" s="25">
        <v>0</v>
      </c>
      <c r="K3212" s="25">
        <v>2375.3000000000002</v>
      </c>
    </row>
    <row r="3213" spans="1:11" ht="15" customHeight="1" x14ac:dyDescent="0.3">
      <c r="A3213" s="25">
        <v>3212</v>
      </c>
      <c r="B3213" s="25">
        <v>3471</v>
      </c>
      <c r="C3213" s="31">
        <v>41783.3511111111</v>
      </c>
      <c r="D3213" s="25">
        <v>471</v>
      </c>
      <c r="E3213" s="25">
        <v>6</v>
      </c>
      <c r="F3213" s="25">
        <v>35</v>
      </c>
      <c r="G3213" s="25">
        <v>512</v>
      </c>
      <c r="H3213" s="25">
        <v>2350.29</v>
      </c>
      <c r="I3213" s="25">
        <v>44.94</v>
      </c>
      <c r="J3213" s="25">
        <v>284.2</v>
      </c>
      <c r="K3213" s="25">
        <v>2679.43</v>
      </c>
    </row>
    <row r="3214" spans="1:11" ht="15" customHeight="1" x14ac:dyDescent="0.3">
      <c r="A3214" s="25">
        <v>3213</v>
      </c>
      <c r="B3214" s="25">
        <v>3471</v>
      </c>
      <c r="C3214" s="31">
        <v>41812.738877314798</v>
      </c>
      <c r="D3214" s="25">
        <v>490</v>
      </c>
      <c r="E3214" s="25">
        <v>15</v>
      </c>
      <c r="F3214" s="25">
        <v>0</v>
      </c>
      <c r="G3214" s="25">
        <v>505</v>
      </c>
      <c r="H3214" s="25">
        <v>2445.1</v>
      </c>
      <c r="I3214" s="25">
        <v>112.35</v>
      </c>
      <c r="J3214" s="25">
        <v>0</v>
      </c>
      <c r="K3214" s="25">
        <v>2557.4499999999998</v>
      </c>
    </row>
    <row r="3215" spans="1:11" ht="15" customHeight="1" x14ac:dyDescent="0.3">
      <c r="A3215" s="25">
        <v>3214</v>
      </c>
      <c r="B3215" s="25">
        <v>3471</v>
      </c>
      <c r="C3215" s="31">
        <v>41842.556226851899</v>
      </c>
      <c r="D3215" s="25">
        <v>487</v>
      </c>
      <c r="E3215" s="25">
        <v>79</v>
      </c>
      <c r="F3215" s="25">
        <v>9</v>
      </c>
      <c r="G3215" s="25">
        <v>575</v>
      </c>
      <c r="H3215" s="25">
        <v>2430.13</v>
      </c>
      <c r="I3215" s="25">
        <v>591.71</v>
      </c>
      <c r="J3215" s="25">
        <v>73.08</v>
      </c>
      <c r="K3215" s="25">
        <v>3094.92</v>
      </c>
    </row>
    <row r="3216" spans="1:11" ht="15" customHeight="1" x14ac:dyDescent="0.3">
      <c r="A3216" s="25">
        <v>3215</v>
      </c>
      <c r="B3216" s="25">
        <v>3471</v>
      </c>
      <c r="C3216" s="31">
        <v>41871.388206018499</v>
      </c>
      <c r="D3216" s="25">
        <v>481</v>
      </c>
      <c r="E3216" s="25">
        <v>235</v>
      </c>
      <c r="F3216" s="25">
        <v>0</v>
      </c>
      <c r="G3216" s="25">
        <v>716</v>
      </c>
      <c r="H3216" s="25">
        <v>2400.19</v>
      </c>
      <c r="I3216" s="25">
        <v>1760.15</v>
      </c>
      <c r="J3216" s="25">
        <v>0</v>
      </c>
      <c r="K3216" s="25">
        <v>4160.34</v>
      </c>
    </row>
    <row r="3217" spans="1:11" ht="15" customHeight="1" x14ac:dyDescent="0.3">
      <c r="A3217" s="25">
        <v>3216</v>
      </c>
      <c r="B3217" s="25">
        <v>3471</v>
      </c>
      <c r="C3217" s="31">
        <v>41900.513518518499</v>
      </c>
      <c r="D3217" s="25">
        <v>500</v>
      </c>
      <c r="E3217" s="25">
        <v>1</v>
      </c>
      <c r="F3217" s="25">
        <v>230</v>
      </c>
      <c r="G3217" s="25">
        <v>731</v>
      </c>
      <c r="H3217" s="25">
        <v>2495</v>
      </c>
      <c r="I3217" s="25">
        <v>7.49</v>
      </c>
      <c r="J3217" s="25">
        <v>1867.6</v>
      </c>
      <c r="K3217" s="25">
        <v>4370.09</v>
      </c>
    </row>
    <row r="3218" spans="1:11" ht="15" customHeight="1" x14ac:dyDescent="0.3">
      <c r="A3218" s="25">
        <v>3217</v>
      </c>
      <c r="B3218" s="25">
        <v>3471</v>
      </c>
      <c r="C3218" s="31">
        <v>41929.161527777796</v>
      </c>
      <c r="D3218" s="25">
        <v>514</v>
      </c>
      <c r="E3218" s="25">
        <v>15</v>
      </c>
      <c r="F3218" s="25">
        <v>601</v>
      </c>
      <c r="G3218" s="25">
        <v>1130</v>
      </c>
      <c r="H3218" s="25">
        <v>2564.86</v>
      </c>
      <c r="I3218" s="25">
        <v>112.35</v>
      </c>
      <c r="J3218" s="25">
        <v>4880.12</v>
      </c>
      <c r="K3218" s="25">
        <v>7557.33</v>
      </c>
    </row>
    <row r="3219" spans="1:11" ht="15" customHeight="1" x14ac:dyDescent="0.3">
      <c r="A3219" s="25">
        <v>3218</v>
      </c>
      <c r="B3219" s="25">
        <v>3471</v>
      </c>
      <c r="C3219" s="31">
        <v>41959.913148148204</v>
      </c>
      <c r="D3219" s="25">
        <v>497</v>
      </c>
      <c r="E3219" s="25">
        <v>18</v>
      </c>
      <c r="F3219" s="25">
        <v>648</v>
      </c>
      <c r="G3219" s="25">
        <v>1163</v>
      </c>
      <c r="H3219" s="25">
        <v>2480.0300000000002</v>
      </c>
      <c r="I3219" s="25">
        <v>134.82</v>
      </c>
      <c r="J3219" s="25">
        <v>5261.76</v>
      </c>
      <c r="K3219" s="25">
        <v>7876.61</v>
      </c>
    </row>
    <row r="3220" spans="1:11" ht="15" customHeight="1" x14ac:dyDescent="0.3">
      <c r="A3220" s="25">
        <v>3219</v>
      </c>
      <c r="B3220" s="25">
        <v>3471</v>
      </c>
      <c r="C3220" s="31">
        <v>41988.9920949074</v>
      </c>
      <c r="D3220" s="25">
        <v>494</v>
      </c>
      <c r="E3220" s="25">
        <v>3</v>
      </c>
      <c r="F3220" s="25">
        <v>16</v>
      </c>
      <c r="G3220" s="25">
        <v>513</v>
      </c>
      <c r="H3220" s="25">
        <v>2465.06</v>
      </c>
      <c r="I3220" s="25">
        <v>22.47</v>
      </c>
      <c r="J3220" s="25">
        <v>129.91999999999999</v>
      </c>
      <c r="K3220" s="25">
        <v>2617.4499999999998</v>
      </c>
    </row>
    <row r="3221" spans="1:11" ht="15" customHeight="1" x14ac:dyDescent="0.3">
      <c r="A3221" s="25">
        <v>3220</v>
      </c>
      <c r="B3221" s="25">
        <v>3471</v>
      </c>
      <c r="C3221" s="31">
        <v>42017.414942129602</v>
      </c>
      <c r="D3221" s="25">
        <v>497</v>
      </c>
      <c r="E3221" s="25">
        <v>7</v>
      </c>
      <c r="F3221" s="25">
        <v>71</v>
      </c>
      <c r="G3221" s="25">
        <v>575</v>
      </c>
      <c r="H3221" s="25">
        <v>2480.0300000000002</v>
      </c>
      <c r="I3221" s="25">
        <v>52.43</v>
      </c>
      <c r="J3221" s="25">
        <v>576.52</v>
      </c>
      <c r="K3221" s="25">
        <v>3108.98</v>
      </c>
    </row>
    <row r="3222" spans="1:11" ht="15" customHeight="1" x14ac:dyDescent="0.3">
      <c r="A3222" s="25">
        <v>3221</v>
      </c>
      <c r="B3222" s="25">
        <v>3471</v>
      </c>
      <c r="C3222" s="31">
        <v>42047.418229166702</v>
      </c>
      <c r="D3222" s="25">
        <v>548</v>
      </c>
      <c r="E3222" s="25">
        <v>12</v>
      </c>
      <c r="F3222" s="25">
        <v>2</v>
      </c>
      <c r="G3222" s="25">
        <v>562</v>
      </c>
      <c r="H3222" s="25">
        <v>2734.52</v>
      </c>
      <c r="I3222" s="25">
        <v>89.88</v>
      </c>
      <c r="J3222" s="25">
        <v>16.239999999999998</v>
      </c>
      <c r="K3222" s="25">
        <v>2840.64</v>
      </c>
    </row>
    <row r="3223" spans="1:11" ht="15" customHeight="1" x14ac:dyDescent="0.3">
      <c r="A3223" s="25">
        <v>3222</v>
      </c>
      <c r="B3223" s="25">
        <v>3471</v>
      </c>
      <c r="C3223" s="31">
        <v>42078.011712963002</v>
      </c>
      <c r="D3223" s="25">
        <v>576</v>
      </c>
      <c r="E3223" s="25">
        <v>12</v>
      </c>
      <c r="F3223" s="25">
        <v>4</v>
      </c>
      <c r="G3223" s="25">
        <v>592</v>
      </c>
      <c r="H3223" s="25">
        <v>2874.24</v>
      </c>
      <c r="I3223" s="25">
        <v>89.88</v>
      </c>
      <c r="J3223" s="25">
        <v>32.479999999999997</v>
      </c>
      <c r="K3223" s="25">
        <v>2996.6</v>
      </c>
    </row>
    <row r="3224" spans="1:11" ht="15" customHeight="1" x14ac:dyDescent="0.3">
      <c r="A3224" s="25">
        <v>3223</v>
      </c>
      <c r="B3224" s="25">
        <v>3471</v>
      </c>
      <c r="C3224" s="31">
        <v>42106.874652777798</v>
      </c>
      <c r="D3224" s="25">
        <v>180</v>
      </c>
      <c r="E3224" s="25">
        <v>11</v>
      </c>
      <c r="F3224" s="25">
        <v>26</v>
      </c>
      <c r="G3224" s="25">
        <v>217</v>
      </c>
      <c r="H3224" s="25">
        <v>898.2</v>
      </c>
      <c r="I3224" s="25">
        <v>82.39</v>
      </c>
      <c r="J3224" s="25">
        <v>211.12</v>
      </c>
      <c r="K3224" s="25">
        <v>1191.71</v>
      </c>
    </row>
    <row r="3225" spans="1:11" ht="15" customHeight="1" x14ac:dyDescent="0.3">
      <c r="A3225" s="25">
        <v>3224</v>
      </c>
      <c r="B3225" s="25">
        <v>3471</v>
      </c>
      <c r="C3225" s="31">
        <v>42136.213784722197</v>
      </c>
      <c r="D3225" s="25">
        <v>503</v>
      </c>
      <c r="E3225" s="25">
        <v>4</v>
      </c>
      <c r="F3225" s="25">
        <v>0</v>
      </c>
      <c r="G3225" s="25">
        <v>507</v>
      </c>
      <c r="H3225" s="25">
        <v>2509.9699999999998</v>
      </c>
      <c r="I3225" s="25">
        <v>29.96</v>
      </c>
      <c r="J3225" s="25">
        <v>0</v>
      </c>
      <c r="K3225" s="25">
        <v>2539.9299999999998</v>
      </c>
    </row>
    <row r="3226" spans="1:11" ht="15" customHeight="1" x14ac:dyDescent="0.3">
      <c r="A3226" s="25">
        <v>3225</v>
      </c>
      <c r="B3226" s="25">
        <v>3471</v>
      </c>
      <c r="C3226" s="31">
        <v>42165.184791666703</v>
      </c>
      <c r="D3226" s="25">
        <v>487</v>
      </c>
      <c r="E3226" s="25">
        <v>12</v>
      </c>
      <c r="F3226" s="25">
        <v>7</v>
      </c>
      <c r="G3226" s="25">
        <v>506</v>
      </c>
      <c r="H3226" s="25">
        <v>2430.13</v>
      </c>
      <c r="I3226" s="25">
        <v>89.88</v>
      </c>
      <c r="J3226" s="25">
        <v>56.84</v>
      </c>
      <c r="K3226" s="25">
        <v>2576.85</v>
      </c>
    </row>
    <row r="3227" spans="1:11" ht="15" customHeight="1" x14ac:dyDescent="0.3">
      <c r="A3227" s="25">
        <v>3226</v>
      </c>
      <c r="B3227" s="25">
        <v>3471</v>
      </c>
      <c r="C3227" s="31">
        <v>42194.310243055603</v>
      </c>
      <c r="D3227" s="25">
        <v>492</v>
      </c>
      <c r="E3227" s="25">
        <v>0</v>
      </c>
      <c r="F3227" s="25">
        <v>32</v>
      </c>
      <c r="G3227" s="25">
        <v>524</v>
      </c>
      <c r="H3227" s="25">
        <v>2455.08</v>
      </c>
      <c r="I3227" s="25">
        <v>0</v>
      </c>
      <c r="J3227" s="25">
        <v>259.83999999999997</v>
      </c>
      <c r="K3227" s="25">
        <v>2714.92</v>
      </c>
    </row>
    <row r="3228" spans="1:11" ht="15" customHeight="1" x14ac:dyDescent="0.3">
      <c r="A3228" s="25">
        <v>3227</v>
      </c>
      <c r="B3228" s="25">
        <v>3471</v>
      </c>
      <c r="C3228" s="31">
        <v>42223.868391203701</v>
      </c>
      <c r="D3228" s="25">
        <v>510</v>
      </c>
      <c r="E3228" s="25">
        <v>10</v>
      </c>
      <c r="F3228" s="25">
        <v>11</v>
      </c>
      <c r="G3228" s="25">
        <v>531</v>
      </c>
      <c r="H3228" s="25">
        <v>2544.9</v>
      </c>
      <c r="I3228" s="25">
        <v>74.900000000000006</v>
      </c>
      <c r="J3228" s="25">
        <v>89.32</v>
      </c>
      <c r="K3228" s="25">
        <v>2709.12</v>
      </c>
    </row>
    <row r="3229" spans="1:11" ht="15" customHeight="1" x14ac:dyDescent="0.3">
      <c r="A3229" s="25">
        <v>3228</v>
      </c>
      <c r="B3229" s="25">
        <v>3471</v>
      </c>
      <c r="C3229" s="31">
        <v>42252.158831018503</v>
      </c>
      <c r="D3229" s="25">
        <v>479</v>
      </c>
      <c r="E3229" s="25">
        <v>16</v>
      </c>
      <c r="F3229" s="25">
        <v>22</v>
      </c>
      <c r="G3229" s="25">
        <v>517</v>
      </c>
      <c r="H3229" s="25">
        <v>2390.21</v>
      </c>
      <c r="I3229" s="25">
        <v>119.84</v>
      </c>
      <c r="J3229" s="25">
        <v>178.64</v>
      </c>
      <c r="K3229" s="25">
        <v>2688.69</v>
      </c>
    </row>
    <row r="3230" spans="1:11" ht="15" customHeight="1" x14ac:dyDescent="0.3">
      <c r="A3230" s="25">
        <v>3229</v>
      </c>
      <c r="B3230" s="25">
        <v>3471</v>
      </c>
      <c r="C3230" s="31">
        <v>42281.187106481499</v>
      </c>
      <c r="D3230" s="25">
        <v>504</v>
      </c>
      <c r="E3230" s="25">
        <v>9</v>
      </c>
      <c r="F3230" s="25">
        <v>0</v>
      </c>
      <c r="G3230" s="25">
        <v>513</v>
      </c>
      <c r="H3230" s="25">
        <v>2514.96</v>
      </c>
      <c r="I3230" s="25">
        <v>67.41</v>
      </c>
      <c r="J3230" s="25">
        <v>0</v>
      </c>
      <c r="K3230" s="25">
        <v>2582.37</v>
      </c>
    </row>
    <row r="3231" spans="1:11" ht="15" customHeight="1" x14ac:dyDescent="0.3">
      <c r="A3231" s="25">
        <v>3230</v>
      </c>
      <c r="B3231" s="25">
        <v>3471</v>
      </c>
      <c r="C3231" s="31">
        <v>42310.977488425902</v>
      </c>
      <c r="D3231" s="25">
        <v>485</v>
      </c>
      <c r="E3231" s="25">
        <v>12</v>
      </c>
      <c r="F3231" s="25">
        <v>15</v>
      </c>
      <c r="G3231" s="25">
        <v>512</v>
      </c>
      <c r="H3231" s="25">
        <v>2420.15</v>
      </c>
      <c r="I3231" s="25">
        <v>89.88</v>
      </c>
      <c r="J3231" s="25">
        <v>121.8</v>
      </c>
      <c r="K3231" s="25">
        <v>2631.83</v>
      </c>
    </row>
    <row r="3232" spans="1:11" ht="15" customHeight="1" x14ac:dyDescent="0.3">
      <c r="A3232" s="25">
        <v>3231</v>
      </c>
      <c r="B3232" s="25">
        <v>3471</v>
      </c>
      <c r="C3232" s="31">
        <v>42339.29</v>
      </c>
      <c r="D3232" s="25">
        <v>495</v>
      </c>
      <c r="E3232" s="25">
        <v>0</v>
      </c>
      <c r="F3232" s="25">
        <v>5</v>
      </c>
      <c r="G3232" s="25">
        <v>500</v>
      </c>
      <c r="H3232" s="25">
        <v>2470.0500000000002</v>
      </c>
      <c r="I3232" s="25">
        <v>0</v>
      </c>
      <c r="J3232" s="25">
        <v>40.6</v>
      </c>
      <c r="K3232" s="25">
        <v>2510.65</v>
      </c>
    </row>
    <row r="3233" spans="1:11" ht="15" customHeight="1" x14ac:dyDescent="0.3">
      <c r="A3233" s="25">
        <v>3232</v>
      </c>
      <c r="B3233" s="25">
        <v>3471</v>
      </c>
      <c r="C3233" s="31">
        <v>42368.337962963</v>
      </c>
      <c r="D3233" s="25">
        <v>529</v>
      </c>
      <c r="E3233" s="25">
        <v>0</v>
      </c>
      <c r="F3233" s="25">
        <v>0</v>
      </c>
      <c r="G3233" s="25">
        <v>529</v>
      </c>
      <c r="H3233" s="25">
        <v>2639.71</v>
      </c>
      <c r="I3233" s="25">
        <v>0</v>
      </c>
      <c r="J3233" s="25">
        <v>0</v>
      </c>
      <c r="K3233" s="25">
        <v>2639.71</v>
      </c>
    </row>
    <row r="3234" spans="1:11" ht="15" customHeight="1" x14ac:dyDescent="0.3">
      <c r="A3234" s="25">
        <v>3233</v>
      </c>
      <c r="B3234" s="25">
        <v>3471</v>
      </c>
      <c r="C3234" s="31">
        <v>42397.455046296302</v>
      </c>
      <c r="D3234" s="25">
        <v>529</v>
      </c>
      <c r="E3234" s="25">
        <v>6</v>
      </c>
      <c r="F3234" s="25">
        <v>19</v>
      </c>
      <c r="G3234" s="25">
        <v>554</v>
      </c>
      <c r="H3234" s="25">
        <v>2639.71</v>
      </c>
      <c r="I3234" s="25">
        <v>44.94</v>
      </c>
      <c r="J3234" s="25">
        <v>154.28</v>
      </c>
      <c r="K3234" s="25">
        <v>2838.93</v>
      </c>
    </row>
    <row r="3235" spans="1:11" ht="15" customHeight="1" x14ac:dyDescent="0.3">
      <c r="A3235" s="25">
        <v>3234</v>
      </c>
      <c r="B3235" s="25">
        <v>3471</v>
      </c>
      <c r="C3235" s="31">
        <v>42426.270277777803</v>
      </c>
      <c r="D3235" s="25">
        <v>490</v>
      </c>
      <c r="E3235" s="25">
        <v>24</v>
      </c>
      <c r="F3235" s="25">
        <v>25</v>
      </c>
      <c r="G3235" s="25">
        <v>539</v>
      </c>
      <c r="H3235" s="25">
        <v>2445.1</v>
      </c>
      <c r="I3235" s="25">
        <v>179.76</v>
      </c>
      <c r="J3235" s="25">
        <v>203</v>
      </c>
      <c r="K3235" s="25">
        <v>2827.86</v>
      </c>
    </row>
    <row r="3236" spans="1:11" ht="15" customHeight="1" x14ac:dyDescent="0.3">
      <c r="A3236" s="25">
        <v>3235</v>
      </c>
      <c r="B3236" s="25">
        <v>3471</v>
      </c>
      <c r="C3236" s="31">
        <v>42455.993182870399</v>
      </c>
      <c r="D3236" s="25">
        <v>478</v>
      </c>
      <c r="E3236" s="25">
        <v>0</v>
      </c>
      <c r="F3236" s="25">
        <v>2</v>
      </c>
      <c r="G3236" s="25">
        <v>480</v>
      </c>
      <c r="H3236" s="25">
        <v>2385.2199999999998</v>
      </c>
      <c r="I3236" s="25">
        <v>0</v>
      </c>
      <c r="J3236" s="25">
        <v>16.239999999999998</v>
      </c>
      <c r="K3236" s="25">
        <v>2401.46</v>
      </c>
    </row>
    <row r="3237" spans="1:11" ht="15" customHeight="1" x14ac:dyDescent="0.3">
      <c r="A3237" s="25">
        <v>3236</v>
      </c>
      <c r="B3237" s="25">
        <v>3471</v>
      </c>
      <c r="C3237" s="31">
        <v>42485.658969907403</v>
      </c>
      <c r="D3237" s="25">
        <v>432</v>
      </c>
      <c r="E3237" s="25">
        <v>16</v>
      </c>
      <c r="F3237" s="25">
        <v>30</v>
      </c>
      <c r="G3237" s="25">
        <v>478</v>
      </c>
      <c r="H3237" s="25">
        <v>2155.6799999999998</v>
      </c>
      <c r="I3237" s="25">
        <v>119.84</v>
      </c>
      <c r="J3237" s="25">
        <v>243.6</v>
      </c>
      <c r="K3237" s="25">
        <v>2519.12</v>
      </c>
    </row>
    <row r="3238" spans="1:11" ht="15" customHeight="1" x14ac:dyDescent="0.3">
      <c r="A3238" s="25">
        <v>3237</v>
      </c>
      <c r="B3238" s="25">
        <v>3471</v>
      </c>
      <c r="C3238" s="31">
        <v>42515.886932870402</v>
      </c>
      <c r="D3238" s="25">
        <v>494</v>
      </c>
      <c r="E3238" s="25">
        <v>14</v>
      </c>
      <c r="F3238" s="25">
        <v>15</v>
      </c>
      <c r="G3238" s="25">
        <v>523</v>
      </c>
      <c r="H3238" s="25">
        <v>2465.06</v>
      </c>
      <c r="I3238" s="25">
        <v>104.86</v>
      </c>
      <c r="J3238" s="25">
        <v>121.8</v>
      </c>
      <c r="K3238" s="25">
        <v>2691.72</v>
      </c>
    </row>
    <row r="3239" spans="1:11" ht="15" customHeight="1" x14ac:dyDescent="0.3">
      <c r="A3239" s="25">
        <v>3238</v>
      </c>
      <c r="B3239" s="25">
        <v>3471</v>
      </c>
      <c r="C3239" s="31">
        <v>42545.506828703699</v>
      </c>
      <c r="D3239" s="25">
        <v>443</v>
      </c>
      <c r="E3239" s="25">
        <v>19</v>
      </c>
      <c r="F3239" s="25">
        <v>23</v>
      </c>
      <c r="G3239" s="25">
        <v>485</v>
      </c>
      <c r="H3239" s="25">
        <v>2210.5700000000002</v>
      </c>
      <c r="I3239" s="25">
        <v>142.31</v>
      </c>
      <c r="J3239" s="25">
        <v>186.76</v>
      </c>
      <c r="K3239" s="25">
        <v>2539.64</v>
      </c>
    </row>
    <row r="3240" spans="1:11" ht="15" customHeight="1" x14ac:dyDescent="0.3">
      <c r="A3240" s="25">
        <v>3239</v>
      </c>
      <c r="B3240" s="25">
        <v>3471</v>
      </c>
      <c r="C3240" s="31">
        <v>42576.006261574097</v>
      </c>
      <c r="D3240" s="25">
        <v>505</v>
      </c>
      <c r="E3240" s="25">
        <v>16</v>
      </c>
      <c r="F3240" s="25">
        <v>53</v>
      </c>
      <c r="G3240" s="25">
        <v>574</v>
      </c>
      <c r="H3240" s="25">
        <v>2519.9499999999998</v>
      </c>
      <c r="I3240" s="25">
        <v>119.84</v>
      </c>
      <c r="J3240" s="25">
        <v>430.36</v>
      </c>
      <c r="K3240" s="25">
        <v>3070.15</v>
      </c>
    </row>
    <row r="3241" spans="1:11" ht="15" customHeight="1" x14ac:dyDescent="0.3">
      <c r="A3241" s="25">
        <v>3240</v>
      </c>
      <c r="B3241" s="25">
        <v>3471</v>
      </c>
      <c r="C3241" s="31">
        <v>42605.049895833297</v>
      </c>
      <c r="D3241" s="25">
        <v>550</v>
      </c>
      <c r="E3241" s="25">
        <v>4</v>
      </c>
      <c r="F3241" s="25">
        <v>5</v>
      </c>
      <c r="G3241" s="25">
        <v>559</v>
      </c>
      <c r="H3241" s="25">
        <v>2744.5</v>
      </c>
      <c r="I3241" s="25">
        <v>29.96</v>
      </c>
      <c r="J3241" s="25">
        <v>40.6</v>
      </c>
      <c r="K3241" s="25">
        <v>2815.06</v>
      </c>
    </row>
    <row r="3242" spans="1:11" ht="15" customHeight="1" x14ac:dyDescent="0.3">
      <c r="A3242" s="25">
        <v>3241</v>
      </c>
      <c r="B3242" s="25">
        <v>3471</v>
      </c>
      <c r="C3242" s="31">
        <v>42635.167442129597</v>
      </c>
      <c r="D3242" s="25">
        <v>496</v>
      </c>
      <c r="E3242" s="25">
        <v>31</v>
      </c>
      <c r="F3242" s="25">
        <v>13</v>
      </c>
      <c r="G3242" s="25">
        <v>540</v>
      </c>
      <c r="H3242" s="25">
        <v>2475.04</v>
      </c>
      <c r="I3242" s="25">
        <v>232.19</v>
      </c>
      <c r="J3242" s="25">
        <v>105.56</v>
      </c>
      <c r="K3242" s="25">
        <v>2812.79</v>
      </c>
    </row>
    <row r="3243" spans="1:11" ht="15" customHeight="1" x14ac:dyDescent="0.3">
      <c r="A3243" s="25">
        <v>3242</v>
      </c>
      <c r="B3243" s="25">
        <v>3471</v>
      </c>
      <c r="C3243" s="31">
        <v>42665.957268518498</v>
      </c>
      <c r="D3243" s="25">
        <v>541</v>
      </c>
      <c r="E3243" s="25">
        <v>18</v>
      </c>
      <c r="F3243" s="25">
        <v>69</v>
      </c>
      <c r="G3243" s="25">
        <v>628</v>
      </c>
      <c r="H3243" s="25">
        <v>2699.59</v>
      </c>
      <c r="I3243" s="25">
        <v>134.82</v>
      </c>
      <c r="J3243" s="25">
        <v>560.28</v>
      </c>
      <c r="K3243" s="25">
        <v>3394.69</v>
      </c>
    </row>
    <row r="3244" spans="1:11" ht="15" customHeight="1" x14ac:dyDescent="0.3">
      <c r="A3244" s="25">
        <v>3243</v>
      </c>
      <c r="B3244" s="25">
        <v>3471</v>
      </c>
      <c r="C3244" s="31">
        <v>42694.158750000002</v>
      </c>
      <c r="D3244" s="25">
        <v>499</v>
      </c>
      <c r="E3244" s="25">
        <v>0</v>
      </c>
      <c r="F3244" s="25">
        <v>6</v>
      </c>
      <c r="G3244" s="25">
        <v>505</v>
      </c>
      <c r="H3244" s="25">
        <v>2490.0100000000002</v>
      </c>
      <c r="I3244" s="25">
        <v>0</v>
      </c>
      <c r="J3244" s="25">
        <v>48.72</v>
      </c>
      <c r="K3244" s="25">
        <v>2538.73</v>
      </c>
    </row>
    <row r="3245" spans="1:11" ht="15" customHeight="1" x14ac:dyDescent="0.3">
      <c r="A3245" s="25">
        <v>3244</v>
      </c>
      <c r="B3245" s="25">
        <v>3471</v>
      </c>
      <c r="C3245" s="31">
        <v>42724.937384259298</v>
      </c>
      <c r="D3245" s="25">
        <v>492</v>
      </c>
      <c r="E3245" s="25">
        <v>6</v>
      </c>
      <c r="F3245" s="25">
        <v>25</v>
      </c>
      <c r="G3245" s="25">
        <v>523</v>
      </c>
      <c r="H3245" s="25">
        <v>2455.08</v>
      </c>
      <c r="I3245" s="25">
        <v>44.94</v>
      </c>
      <c r="J3245" s="25">
        <v>203</v>
      </c>
      <c r="K3245" s="25">
        <v>2703.02</v>
      </c>
    </row>
    <row r="3246" spans="1:11" ht="15" customHeight="1" x14ac:dyDescent="0.3">
      <c r="A3246" s="25">
        <v>3245</v>
      </c>
      <c r="B3246" s="25">
        <v>3481</v>
      </c>
      <c r="C3246" s="31">
        <v>42583.375995370399</v>
      </c>
      <c r="D3246" s="25">
        <v>299</v>
      </c>
      <c r="E3246" s="25">
        <v>39</v>
      </c>
      <c r="F3246" s="25">
        <v>58</v>
      </c>
      <c r="G3246" s="25">
        <v>396</v>
      </c>
      <c r="H3246" s="25">
        <v>1492.01</v>
      </c>
      <c r="I3246" s="25">
        <v>292.11</v>
      </c>
      <c r="J3246" s="25">
        <v>470.96</v>
      </c>
      <c r="K3246" s="25">
        <v>2255.08</v>
      </c>
    </row>
    <row r="3247" spans="1:11" ht="15" customHeight="1" x14ac:dyDescent="0.3">
      <c r="A3247" s="25">
        <v>3246</v>
      </c>
      <c r="B3247" s="25">
        <v>3481</v>
      </c>
      <c r="C3247" s="31">
        <v>42612.2625694444</v>
      </c>
      <c r="D3247" s="25">
        <v>297</v>
      </c>
      <c r="E3247" s="25">
        <v>36</v>
      </c>
      <c r="F3247" s="25">
        <v>30</v>
      </c>
      <c r="G3247" s="25">
        <v>363</v>
      </c>
      <c r="H3247" s="25">
        <v>1482.03</v>
      </c>
      <c r="I3247" s="25">
        <v>269.64</v>
      </c>
      <c r="J3247" s="25">
        <v>243.6</v>
      </c>
      <c r="K3247" s="25">
        <v>1995.27</v>
      </c>
    </row>
    <row r="3248" spans="1:11" ht="15" customHeight="1" x14ac:dyDescent="0.3">
      <c r="A3248" s="25">
        <v>3247</v>
      </c>
      <c r="B3248" s="25">
        <v>3481</v>
      </c>
      <c r="C3248" s="31">
        <v>42641.694282407399</v>
      </c>
      <c r="D3248" s="25">
        <v>391</v>
      </c>
      <c r="E3248" s="25">
        <v>26</v>
      </c>
      <c r="F3248" s="25">
        <v>1</v>
      </c>
      <c r="G3248" s="25">
        <v>418</v>
      </c>
      <c r="H3248" s="25">
        <v>1951.09</v>
      </c>
      <c r="I3248" s="25">
        <v>194.74</v>
      </c>
      <c r="J3248" s="25">
        <v>8.1199999999999992</v>
      </c>
      <c r="K3248" s="25">
        <v>2153.9499999999998</v>
      </c>
    </row>
    <row r="3249" spans="1:11" ht="15" customHeight="1" x14ac:dyDescent="0.3">
      <c r="A3249" s="25">
        <v>3248</v>
      </c>
      <c r="B3249" s="25">
        <v>3481</v>
      </c>
      <c r="C3249" s="31">
        <v>42670.063495370399</v>
      </c>
      <c r="D3249" s="25">
        <v>267</v>
      </c>
      <c r="E3249" s="25">
        <v>0</v>
      </c>
      <c r="F3249" s="25">
        <v>34</v>
      </c>
      <c r="G3249" s="25">
        <v>301</v>
      </c>
      <c r="H3249" s="25">
        <v>1332.33</v>
      </c>
      <c r="I3249" s="25">
        <v>0</v>
      </c>
      <c r="J3249" s="25">
        <v>276.08</v>
      </c>
      <c r="K3249" s="25">
        <v>1608.41</v>
      </c>
    </row>
    <row r="3250" spans="1:11" ht="15" customHeight="1" x14ac:dyDescent="0.3">
      <c r="A3250" s="25">
        <v>3249</v>
      </c>
      <c r="B3250" s="25">
        <v>3481</v>
      </c>
      <c r="C3250" s="31">
        <v>42700.128854166702</v>
      </c>
      <c r="D3250" s="25">
        <v>323</v>
      </c>
      <c r="E3250" s="25">
        <v>2</v>
      </c>
      <c r="F3250" s="25">
        <v>27</v>
      </c>
      <c r="G3250" s="25">
        <v>352</v>
      </c>
      <c r="H3250" s="25">
        <v>1611.77</v>
      </c>
      <c r="I3250" s="25">
        <v>14.98</v>
      </c>
      <c r="J3250" s="25">
        <v>219.24</v>
      </c>
      <c r="K3250" s="25">
        <v>1845.99</v>
      </c>
    </row>
    <row r="3251" spans="1:11" ht="15" customHeight="1" x14ac:dyDescent="0.3">
      <c r="A3251" s="25">
        <v>3250</v>
      </c>
      <c r="B3251" s="25">
        <v>3481</v>
      </c>
      <c r="C3251" s="31">
        <v>42729.979583333297</v>
      </c>
      <c r="D3251" s="25">
        <v>340</v>
      </c>
      <c r="E3251" s="25">
        <v>55</v>
      </c>
      <c r="F3251" s="25">
        <v>16</v>
      </c>
      <c r="G3251" s="25">
        <v>411</v>
      </c>
      <c r="H3251" s="25">
        <v>1696.6</v>
      </c>
      <c r="I3251" s="25">
        <v>411.95</v>
      </c>
      <c r="J3251" s="25">
        <v>129.91999999999999</v>
      </c>
      <c r="K3251" s="25">
        <v>2238.4699999999998</v>
      </c>
    </row>
    <row r="3252" spans="1:11" ht="15" customHeight="1" x14ac:dyDescent="0.3">
      <c r="A3252" s="25">
        <v>3251</v>
      </c>
      <c r="B3252" s="25">
        <v>3491</v>
      </c>
      <c r="C3252" s="31">
        <v>41614.991493055597</v>
      </c>
      <c r="D3252" s="25">
        <v>461</v>
      </c>
      <c r="E3252" s="25">
        <v>9</v>
      </c>
      <c r="F3252" s="25">
        <v>7</v>
      </c>
      <c r="G3252" s="25">
        <v>477</v>
      </c>
      <c r="H3252" s="25">
        <v>2300.39</v>
      </c>
      <c r="I3252" s="25">
        <v>67.41</v>
      </c>
      <c r="J3252" s="25">
        <v>56.84</v>
      </c>
      <c r="K3252" s="25">
        <v>2424.64</v>
      </c>
    </row>
    <row r="3253" spans="1:11" ht="15" customHeight="1" x14ac:dyDescent="0.3">
      <c r="A3253" s="25">
        <v>3252</v>
      </c>
      <c r="B3253" s="25">
        <v>3491</v>
      </c>
      <c r="C3253" s="31">
        <v>41644.551666666703</v>
      </c>
      <c r="D3253" s="25">
        <v>507</v>
      </c>
      <c r="E3253" s="25">
        <v>6</v>
      </c>
      <c r="F3253" s="25">
        <v>0</v>
      </c>
      <c r="G3253" s="25">
        <v>513</v>
      </c>
      <c r="H3253" s="25">
        <v>2529.9299999999998</v>
      </c>
      <c r="I3253" s="25">
        <v>44.94</v>
      </c>
      <c r="J3253" s="25">
        <v>0</v>
      </c>
      <c r="K3253" s="25">
        <v>2574.87</v>
      </c>
    </row>
    <row r="3254" spans="1:11" ht="15" customHeight="1" x14ac:dyDescent="0.3">
      <c r="A3254" s="25">
        <v>3253</v>
      </c>
      <c r="B3254" s="25">
        <v>3491</v>
      </c>
      <c r="C3254" s="31">
        <v>41674.380312499998</v>
      </c>
      <c r="D3254" s="25">
        <v>505</v>
      </c>
      <c r="E3254" s="25">
        <v>48</v>
      </c>
      <c r="F3254" s="25">
        <v>31</v>
      </c>
      <c r="G3254" s="25">
        <v>584</v>
      </c>
      <c r="H3254" s="25">
        <v>2519.9499999999998</v>
      </c>
      <c r="I3254" s="25">
        <v>359.52</v>
      </c>
      <c r="J3254" s="25">
        <v>251.72</v>
      </c>
      <c r="K3254" s="25">
        <v>3131.19</v>
      </c>
    </row>
    <row r="3255" spans="1:11" ht="15" customHeight="1" x14ac:dyDescent="0.3">
      <c r="A3255" s="25">
        <v>3254</v>
      </c>
      <c r="B3255" s="25">
        <v>3491</v>
      </c>
      <c r="C3255" s="31">
        <v>41703.945486111101</v>
      </c>
      <c r="D3255" s="25">
        <v>507</v>
      </c>
      <c r="E3255" s="25">
        <v>15</v>
      </c>
      <c r="F3255" s="25">
        <v>14</v>
      </c>
      <c r="G3255" s="25">
        <v>536</v>
      </c>
      <c r="H3255" s="25">
        <v>2529.9299999999998</v>
      </c>
      <c r="I3255" s="25">
        <v>112.35</v>
      </c>
      <c r="J3255" s="25">
        <v>113.68</v>
      </c>
      <c r="K3255" s="25">
        <v>2755.96</v>
      </c>
    </row>
    <row r="3256" spans="1:11" ht="15" customHeight="1" x14ac:dyDescent="0.3">
      <c r="A3256" s="25">
        <v>3255</v>
      </c>
      <c r="B3256" s="25">
        <v>3491</v>
      </c>
      <c r="C3256" s="31">
        <v>41733.877812500003</v>
      </c>
      <c r="D3256" s="25">
        <v>576</v>
      </c>
      <c r="E3256" s="25">
        <v>2</v>
      </c>
      <c r="F3256" s="25">
        <v>3</v>
      </c>
      <c r="G3256" s="25">
        <v>581</v>
      </c>
      <c r="H3256" s="25">
        <v>2874.24</v>
      </c>
      <c r="I3256" s="25">
        <v>14.98</v>
      </c>
      <c r="J3256" s="25">
        <v>24.36</v>
      </c>
      <c r="K3256" s="25">
        <v>2913.58</v>
      </c>
    </row>
    <row r="3257" spans="1:11" ht="15" customHeight="1" x14ac:dyDescent="0.3">
      <c r="A3257" s="25">
        <v>3256</v>
      </c>
      <c r="B3257" s="25">
        <v>3491</v>
      </c>
      <c r="C3257" s="31">
        <v>41762.231493055602</v>
      </c>
      <c r="D3257" s="25">
        <v>500</v>
      </c>
      <c r="E3257" s="25">
        <v>73</v>
      </c>
      <c r="F3257" s="25">
        <v>0</v>
      </c>
      <c r="G3257" s="25">
        <v>573</v>
      </c>
      <c r="H3257" s="25">
        <v>2495</v>
      </c>
      <c r="I3257" s="25">
        <v>546.77</v>
      </c>
      <c r="J3257" s="25">
        <v>0</v>
      </c>
      <c r="K3257" s="25">
        <v>3041.77</v>
      </c>
    </row>
    <row r="3258" spans="1:11" ht="15" customHeight="1" x14ac:dyDescent="0.3">
      <c r="A3258" s="25">
        <v>3257</v>
      </c>
      <c r="B3258" s="25">
        <v>3491</v>
      </c>
      <c r="C3258" s="31">
        <v>41791.701793981498</v>
      </c>
      <c r="D3258" s="25">
        <v>510</v>
      </c>
      <c r="E3258" s="25">
        <v>17</v>
      </c>
      <c r="F3258" s="25">
        <v>5</v>
      </c>
      <c r="G3258" s="25">
        <v>532</v>
      </c>
      <c r="H3258" s="25">
        <v>2544.9</v>
      </c>
      <c r="I3258" s="25">
        <v>127.33</v>
      </c>
      <c r="J3258" s="25">
        <v>40.6</v>
      </c>
      <c r="K3258" s="25">
        <v>2712.83</v>
      </c>
    </row>
    <row r="3259" spans="1:11" ht="15" customHeight="1" x14ac:dyDescent="0.3">
      <c r="A3259" s="25">
        <v>3258</v>
      </c>
      <c r="B3259" s="25">
        <v>3491</v>
      </c>
      <c r="C3259" s="31">
        <v>41820.3546180556</v>
      </c>
      <c r="D3259" s="25">
        <v>505</v>
      </c>
      <c r="E3259" s="25">
        <v>0</v>
      </c>
      <c r="F3259" s="25">
        <v>0</v>
      </c>
      <c r="G3259" s="25">
        <v>505</v>
      </c>
      <c r="H3259" s="25">
        <v>2519.9499999999998</v>
      </c>
      <c r="I3259" s="25">
        <v>0</v>
      </c>
      <c r="J3259" s="25">
        <v>0</v>
      </c>
      <c r="K3259" s="25">
        <v>2519.9499999999998</v>
      </c>
    </row>
    <row r="3260" spans="1:11" ht="15" customHeight="1" x14ac:dyDescent="0.3">
      <c r="A3260" s="25">
        <v>3259</v>
      </c>
      <c r="B3260" s="25">
        <v>3491</v>
      </c>
      <c r="C3260" s="31">
        <v>41850.135636574101</v>
      </c>
      <c r="D3260" s="25">
        <v>503</v>
      </c>
      <c r="E3260" s="25">
        <v>0</v>
      </c>
      <c r="F3260" s="25">
        <v>19</v>
      </c>
      <c r="G3260" s="25">
        <v>522</v>
      </c>
      <c r="H3260" s="25">
        <v>2509.9699999999998</v>
      </c>
      <c r="I3260" s="25">
        <v>0</v>
      </c>
      <c r="J3260" s="25">
        <v>154.28</v>
      </c>
      <c r="K3260" s="25">
        <v>2664.25</v>
      </c>
    </row>
    <row r="3261" spans="1:11" ht="15" customHeight="1" x14ac:dyDescent="0.3">
      <c r="A3261" s="25">
        <v>3260</v>
      </c>
      <c r="B3261" s="25">
        <v>3491</v>
      </c>
      <c r="C3261" s="31">
        <v>41880.9465277778</v>
      </c>
      <c r="D3261" s="25">
        <v>1552</v>
      </c>
      <c r="E3261" s="25">
        <v>0</v>
      </c>
      <c r="F3261" s="25">
        <v>0</v>
      </c>
      <c r="G3261" s="25">
        <v>1552</v>
      </c>
      <c r="H3261" s="25">
        <v>7744.48</v>
      </c>
      <c r="I3261" s="25">
        <v>0</v>
      </c>
      <c r="J3261" s="25">
        <v>0</v>
      </c>
      <c r="K3261" s="25">
        <v>7744.48</v>
      </c>
    </row>
    <row r="3262" spans="1:11" ht="15" customHeight="1" x14ac:dyDescent="0.3">
      <c r="A3262" s="25">
        <v>3261</v>
      </c>
      <c r="B3262" s="25">
        <v>3491</v>
      </c>
      <c r="C3262" s="31">
        <v>41910.114791666703</v>
      </c>
      <c r="D3262" s="25">
        <v>491</v>
      </c>
      <c r="E3262" s="25">
        <v>21</v>
      </c>
      <c r="F3262" s="25">
        <v>14</v>
      </c>
      <c r="G3262" s="25">
        <v>526</v>
      </c>
      <c r="H3262" s="25">
        <v>2450.09</v>
      </c>
      <c r="I3262" s="25">
        <v>157.29</v>
      </c>
      <c r="J3262" s="25">
        <v>113.68</v>
      </c>
      <c r="K3262" s="25">
        <v>2721.06</v>
      </c>
    </row>
    <row r="3263" spans="1:11" ht="15" customHeight="1" x14ac:dyDescent="0.3">
      <c r="A3263" s="25">
        <v>3262</v>
      </c>
      <c r="B3263" s="25">
        <v>3491</v>
      </c>
      <c r="C3263" s="31">
        <v>41939.287824074097</v>
      </c>
      <c r="D3263" s="25">
        <v>492</v>
      </c>
      <c r="E3263" s="25">
        <v>7</v>
      </c>
      <c r="F3263" s="25">
        <v>9</v>
      </c>
      <c r="G3263" s="25">
        <v>508</v>
      </c>
      <c r="H3263" s="25">
        <v>2455.08</v>
      </c>
      <c r="I3263" s="25">
        <v>52.43</v>
      </c>
      <c r="J3263" s="25">
        <v>73.08</v>
      </c>
      <c r="K3263" s="25">
        <v>2580.59</v>
      </c>
    </row>
    <row r="3264" spans="1:11" ht="15" customHeight="1" x14ac:dyDescent="0.3">
      <c r="A3264" s="25">
        <v>3263</v>
      </c>
      <c r="B3264" s="25">
        <v>3491</v>
      </c>
      <c r="C3264" s="31">
        <v>41969.526296296302</v>
      </c>
      <c r="D3264" s="25">
        <v>542</v>
      </c>
      <c r="E3264" s="25">
        <v>0</v>
      </c>
      <c r="F3264" s="25">
        <v>55</v>
      </c>
      <c r="G3264" s="25">
        <v>597</v>
      </c>
      <c r="H3264" s="25">
        <v>2704.58</v>
      </c>
      <c r="I3264" s="25">
        <v>0</v>
      </c>
      <c r="J3264" s="25">
        <v>446.6</v>
      </c>
      <c r="K3264" s="25">
        <v>3151.18</v>
      </c>
    </row>
    <row r="3265" spans="1:11" ht="15" customHeight="1" x14ac:dyDescent="0.3">
      <c r="A3265" s="25">
        <v>3264</v>
      </c>
      <c r="B3265" s="25">
        <v>3491</v>
      </c>
      <c r="C3265" s="31">
        <v>41998.2837268519</v>
      </c>
      <c r="D3265" s="25">
        <v>505</v>
      </c>
      <c r="E3265" s="25">
        <v>14</v>
      </c>
      <c r="F3265" s="25">
        <v>9</v>
      </c>
      <c r="G3265" s="25">
        <v>528</v>
      </c>
      <c r="H3265" s="25">
        <v>2519.9499999999998</v>
      </c>
      <c r="I3265" s="25">
        <v>104.86</v>
      </c>
      <c r="J3265" s="25">
        <v>73.08</v>
      </c>
      <c r="K3265" s="25">
        <v>2697.89</v>
      </c>
    </row>
    <row r="3266" spans="1:11" ht="15" customHeight="1" x14ac:dyDescent="0.3">
      <c r="A3266" s="25">
        <v>3265</v>
      </c>
      <c r="B3266" s="25">
        <v>3491</v>
      </c>
      <c r="C3266" s="31">
        <v>42027.948043981502</v>
      </c>
      <c r="D3266" s="25">
        <v>492</v>
      </c>
      <c r="E3266" s="25">
        <v>2</v>
      </c>
      <c r="F3266" s="25">
        <v>6</v>
      </c>
      <c r="G3266" s="25">
        <v>500</v>
      </c>
      <c r="H3266" s="25">
        <v>2455.08</v>
      </c>
      <c r="I3266" s="25">
        <v>14.98</v>
      </c>
      <c r="J3266" s="25">
        <v>48.72</v>
      </c>
      <c r="K3266" s="25">
        <v>2518.7800000000002</v>
      </c>
    </row>
    <row r="3267" spans="1:11" ht="15" customHeight="1" x14ac:dyDescent="0.3">
      <c r="A3267" s="25">
        <v>3266</v>
      </c>
      <c r="B3267" s="25">
        <v>3491</v>
      </c>
      <c r="C3267" s="31">
        <v>42057.427592592598</v>
      </c>
      <c r="D3267" s="25">
        <v>498</v>
      </c>
      <c r="E3267" s="25">
        <v>1</v>
      </c>
      <c r="F3267" s="25">
        <v>82</v>
      </c>
      <c r="G3267" s="25">
        <v>581</v>
      </c>
      <c r="H3267" s="25">
        <v>2485.02</v>
      </c>
      <c r="I3267" s="25">
        <v>7.49</v>
      </c>
      <c r="J3267" s="25">
        <v>665.84</v>
      </c>
      <c r="K3267" s="25">
        <v>3158.35</v>
      </c>
    </row>
    <row r="3268" spans="1:11" ht="15" customHeight="1" x14ac:dyDescent="0.3">
      <c r="A3268" s="25">
        <v>3267</v>
      </c>
      <c r="B3268" s="25">
        <v>3491</v>
      </c>
      <c r="C3268" s="31">
        <v>42086.762395833299</v>
      </c>
      <c r="D3268" s="25">
        <v>505</v>
      </c>
      <c r="E3268" s="25">
        <v>13</v>
      </c>
      <c r="F3268" s="25">
        <v>12</v>
      </c>
      <c r="G3268" s="25">
        <v>530</v>
      </c>
      <c r="H3268" s="25">
        <v>2519.9499999999998</v>
      </c>
      <c r="I3268" s="25">
        <v>97.37</v>
      </c>
      <c r="J3268" s="25">
        <v>97.44</v>
      </c>
      <c r="K3268" s="25">
        <v>2714.76</v>
      </c>
    </row>
    <row r="3269" spans="1:11" ht="15" customHeight="1" x14ac:dyDescent="0.3">
      <c r="A3269" s="25">
        <v>3268</v>
      </c>
      <c r="B3269" s="25">
        <v>3491</v>
      </c>
      <c r="C3269" s="31">
        <v>42115.515451388899</v>
      </c>
      <c r="D3269" s="25">
        <v>471</v>
      </c>
      <c r="E3269" s="25">
        <v>13</v>
      </c>
      <c r="F3269" s="25">
        <v>11</v>
      </c>
      <c r="G3269" s="25">
        <v>495</v>
      </c>
      <c r="H3269" s="25">
        <v>2350.29</v>
      </c>
      <c r="I3269" s="25">
        <v>97.37</v>
      </c>
      <c r="J3269" s="25">
        <v>89.32</v>
      </c>
      <c r="K3269" s="25">
        <v>2536.98</v>
      </c>
    </row>
    <row r="3270" spans="1:11" ht="15" customHeight="1" x14ac:dyDescent="0.3">
      <c r="A3270" s="25">
        <v>3269</v>
      </c>
      <c r="B3270" s="25">
        <v>3491</v>
      </c>
      <c r="C3270" s="31">
        <v>42145.505416666703</v>
      </c>
      <c r="D3270" s="25">
        <v>490</v>
      </c>
      <c r="E3270" s="25">
        <v>0</v>
      </c>
      <c r="F3270" s="25">
        <v>21</v>
      </c>
      <c r="G3270" s="25">
        <v>511</v>
      </c>
      <c r="H3270" s="25">
        <v>2445.1</v>
      </c>
      <c r="I3270" s="25">
        <v>0</v>
      </c>
      <c r="J3270" s="25">
        <v>170.52</v>
      </c>
      <c r="K3270" s="25">
        <v>2615.62</v>
      </c>
    </row>
    <row r="3271" spans="1:11" ht="15" customHeight="1" x14ac:dyDescent="0.3">
      <c r="A3271" s="25">
        <v>3270</v>
      </c>
      <c r="B3271" s="25">
        <v>3491</v>
      </c>
      <c r="C3271" s="31">
        <v>42175.760636574101</v>
      </c>
      <c r="D3271" s="25">
        <v>497</v>
      </c>
      <c r="E3271" s="25">
        <v>8</v>
      </c>
      <c r="F3271" s="25">
        <v>0</v>
      </c>
      <c r="G3271" s="25">
        <v>505</v>
      </c>
      <c r="H3271" s="25">
        <v>2480.0300000000002</v>
      </c>
      <c r="I3271" s="25">
        <v>59.92</v>
      </c>
      <c r="J3271" s="25">
        <v>0</v>
      </c>
      <c r="K3271" s="25">
        <v>2539.9499999999998</v>
      </c>
    </row>
    <row r="3272" spans="1:11" ht="15" customHeight="1" x14ac:dyDescent="0.3">
      <c r="A3272" s="25">
        <v>3271</v>
      </c>
      <c r="B3272" s="25">
        <v>3491</v>
      </c>
      <c r="C3272" s="31">
        <v>42204.678171296298</v>
      </c>
      <c r="D3272" s="25">
        <v>510</v>
      </c>
      <c r="E3272" s="25">
        <v>61</v>
      </c>
      <c r="F3272" s="25">
        <v>32</v>
      </c>
      <c r="G3272" s="25">
        <v>603</v>
      </c>
      <c r="H3272" s="25">
        <v>2544.9</v>
      </c>
      <c r="I3272" s="25">
        <v>456.89</v>
      </c>
      <c r="J3272" s="25">
        <v>259.83999999999997</v>
      </c>
      <c r="K3272" s="25">
        <v>3261.63</v>
      </c>
    </row>
    <row r="3273" spans="1:11" ht="15" customHeight="1" x14ac:dyDescent="0.3">
      <c r="A3273" s="25">
        <v>3272</v>
      </c>
      <c r="B3273" s="25">
        <v>3491</v>
      </c>
      <c r="C3273" s="31">
        <v>42233.141354166699</v>
      </c>
      <c r="D3273" s="25">
        <v>617</v>
      </c>
      <c r="E3273" s="25">
        <v>27</v>
      </c>
      <c r="F3273" s="25">
        <v>38</v>
      </c>
      <c r="G3273" s="25">
        <v>682</v>
      </c>
      <c r="H3273" s="25">
        <v>3078.83</v>
      </c>
      <c r="I3273" s="25">
        <v>202.23</v>
      </c>
      <c r="J3273" s="25">
        <v>308.56</v>
      </c>
      <c r="K3273" s="25">
        <v>3589.62</v>
      </c>
    </row>
    <row r="3274" spans="1:11" ht="15" customHeight="1" x14ac:dyDescent="0.3">
      <c r="A3274" s="25">
        <v>3273</v>
      </c>
      <c r="B3274" s="25">
        <v>3491</v>
      </c>
      <c r="C3274" s="31">
        <v>42262.423275462999</v>
      </c>
      <c r="D3274" s="25">
        <v>202</v>
      </c>
      <c r="E3274" s="25">
        <v>223</v>
      </c>
      <c r="F3274" s="25">
        <v>3</v>
      </c>
      <c r="G3274" s="25">
        <v>428</v>
      </c>
      <c r="H3274" s="25">
        <v>1007.98</v>
      </c>
      <c r="I3274" s="25">
        <v>1670.27</v>
      </c>
      <c r="J3274" s="25">
        <v>24.36</v>
      </c>
      <c r="K3274" s="25">
        <v>2702.61</v>
      </c>
    </row>
    <row r="3275" spans="1:11" ht="15" customHeight="1" x14ac:dyDescent="0.3">
      <c r="A3275" s="25">
        <v>3274</v>
      </c>
      <c r="B3275" s="25">
        <v>3491</v>
      </c>
      <c r="C3275" s="31">
        <v>42292.699687499997</v>
      </c>
      <c r="D3275" s="25">
        <v>257</v>
      </c>
      <c r="E3275" s="25">
        <v>46</v>
      </c>
      <c r="F3275" s="25">
        <v>0</v>
      </c>
      <c r="G3275" s="25">
        <v>303</v>
      </c>
      <c r="H3275" s="25">
        <v>1282.43</v>
      </c>
      <c r="I3275" s="25">
        <v>344.54</v>
      </c>
      <c r="J3275" s="25">
        <v>0</v>
      </c>
      <c r="K3275" s="25">
        <v>1626.97</v>
      </c>
    </row>
    <row r="3276" spans="1:11" ht="15" customHeight="1" x14ac:dyDescent="0.3">
      <c r="A3276" s="25">
        <v>3275</v>
      </c>
      <c r="B3276" s="25">
        <v>3491</v>
      </c>
      <c r="C3276" s="31">
        <v>42322.8393981482</v>
      </c>
      <c r="D3276" s="25">
        <v>498</v>
      </c>
      <c r="E3276" s="25">
        <v>7</v>
      </c>
      <c r="F3276" s="25">
        <v>11</v>
      </c>
      <c r="G3276" s="25">
        <v>516</v>
      </c>
      <c r="H3276" s="25">
        <v>2485.02</v>
      </c>
      <c r="I3276" s="25">
        <v>52.43</v>
      </c>
      <c r="J3276" s="25">
        <v>89.32</v>
      </c>
      <c r="K3276" s="25">
        <v>2626.77</v>
      </c>
    </row>
    <row r="3277" spans="1:11" ht="15" customHeight="1" x14ac:dyDescent="0.3">
      <c r="A3277" s="25">
        <v>3276</v>
      </c>
      <c r="B3277" s="25">
        <v>3491</v>
      </c>
      <c r="C3277" s="31">
        <v>42351.034282407403</v>
      </c>
      <c r="D3277" s="25">
        <v>1055</v>
      </c>
      <c r="E3277" s="25">
        <v>14</v>
      </c>
      <c r="F3277" s="25">
        <v>34</v>
      </c>
      <c r="G3277" s="25">
        <v>1103</v>
      </c>
      <c r="H3277" s="25">
        <v>5264.45</v>
      </c>
      <c r="I3277" s="25">
        <v>104.86</v>
      </c>
      <c r="J3277" s="25">
        <v>276.08</v>
      </c>
      <c r="K3277" s="25">
        <v>5645.39</v>
      </c>
    </row>
    <row r="3278" spans="1:11" ht="15" customHeight="1" x14ac:dyDescent="0.3">
      <c r="A3278" s="25">
        <v>3277</v>
      </c>
      <c r="B3278" s="25">
        <v>3491</v>
      </c>
      <c r="C3278" s="31">
        <v>42381.735104166699</v>
      </c>
      <c r="D3278" s="25">
        <v>639</v>
      </c>
      <c r="E3278" s="25">
        <v>32</v>
      </c>
      <c r="F3278" s="25">
        <v>0</v>
      </c>
      <c r="G3278" s="25">
        <v>671</v>
      </c>
      <c r="H3278" s="25">
        <v>3188.61</v>
      </c>
      <c r="I3278" s="25">
        <v>239.68</v>
      </c>
      <c r="J3278" s="25">
        <v>0</v>
      </c>
      <c r="K3278" s="25">
        <v>3428.29</v>
      </c>
    </row>
    <row r="3279" spans="1:11" ht="15" customHeight="1" x14ac:dyDescent="0.3">
      <c r="A3279" s="25">
        <v>3278</v>
      </c>
      <c r="B3279" s="25">
        <v>3491</v>
      </c>
      <c r="C3279" s="31">
        <v>42411.727314814802</v>
      </c>
      <c r="D3279" s="25">
        <v>527</v>
      </c>
      <c r="E3279" s="25">
        <v>3</v>
      </c>
      <c r="F3279" s="25">
        <v>21</v>
      </c>
      <c r="G3279" s="25">
        <v>551</v>
      </c>
      <c r="H3279" s="25">
        <v>2629.73</v>
      </c>
      <c r="I3279" s="25">
        <v>22.47</v>
      </c>
      <c r="J3279" s="25">
        <v>170.52</v>
      </c>
      <c r="K3279" s="25">
        <v>2822.72</v>
      </c>
    </row>
    <row r="3280" spans="1:11" ht="15" customHeight="1" x14ac:dyDescent="0.3">
      <c r="A3280" s="25">
        <v>3279</v>
      </c>
      <c r="B3280" s="25">
        <v>3491</v>
      </c>
      <c r="C3280" s="31">
        <v>42440.1425115741</v>
      </c>
      <c r="D3280" s="25">
        <v>497</v>
      </c>
      <c r="E3280" s="25">
        <v>0</v>
      </c>
      <c r="F3280" s="25">
        <v>55</v>
      </c>
      <c r="G3280" s="25">
        <v>552</v>
      </c>
      <c r="H3280" s="25">
        <v>2480.0300000000002</v>
      </c>
      <c r="I3280" s="25">
        <v>0</v>
      </c>
      <c r="J3280" s="25">
        <v>446.6</v>
      </c>
      <c r="K3280" s="25">
        <v>2926.63</v>
      </c>
    </row>
    <row r="3281" spans="1:11" ht="15" customHeight="1" x14ac:dyDescent="0.3">
      <c r="A3281" s="25">
        <v>3280</v>
      </c>
      <c r="B3281" s="25">
        <v>3491</v>
      </c>
      <c r="C3281" s="31">
        <v>42469.675925925898</v>
      </c>
      <c r="D3281" s="25">
        <v>505</v>
      </c>
      <c r="E3281" s="25">
        <v>5</v>
      </c>
      <c r="F3281" s="25">
        <v>7</v>
      </c>
      <c r="G3281" s="25">
        <v>517</v>
      </c>
      <c r="H3281" s="25">
        <v>2519.9499999999998</v>
      </c>
      <c r="I3281" s="25">
        <v>37.450000000000003</v>
      </c>
      <c r="J3281" s="25">
        <v>56.84</v>
      </c>
      <c r="K3281" s="25">
        <v>2614.2399999999998</v>
      </c>
    </row>
    <row r="3282" spans="1:11" ht="15" customHeight="1" x14ac:dyDescent="0.3">
      <c r="A3282" s="25">
        <v>3281</v>
      </c>
      <c r="B3282" s="25">
        <v>3491</v>
      </c>
      <c r="C3282" s="31">
        <v>42498.489988425899</v>
      </c>
      <c r="D3282" s="25">
        <v>506</v>
      </c>
      <c r="E3282" s="25">
        <v>0</v>
      </c>
      <c r="F3282" s="25">
        <v>23</v>
      </c>
      <c r="G3282" s="25">
        <v>529</v>
      </c>
      <c r="H3282" s="25">
        <v>2524.94</v>
      </c>
      <c r="I3282" s="25">
        <v>0</v>
      </c>
      <c r="J3282" s="25">
        <v>186.76</v>
      </c>
      <c r="K3282" s="25">
        <v>2711.7</v>
      </c>
    </row>
    <row r="3283" spans="1:11" ht="15" customHeight="1" x14ac:dyDescent="0.3">
      <c r="A3283" s="25">
        <v>3282</v>
      </c>
      <c r="B3283" s="25">
        <v>3491</v>
      </c>
      <c r="C3283" s="31">
        <v>42527.841712963003</v>
      </c>
      <c r="D3283" s="25">
        <v>680</v>
      </c>
      <c r="E3283" s="25">
        <v>15</v>
      </c>
      <c r="F3283" s="25">
        <v>6</v>
      </c>
      <c r="G3283" s="25">
        <v>701</v>
      </c>
      <c r="H3283" s="25">
        <v>3393.2</v>
      </c>
      <c r="I3283" s="25">
        <v>112.35</v>
      </c>
      <c r="J3283" s="25">
        <v>48.72</v>
      </c>
      <c r="K3283" s="25">
        <v>3554.27</v>
      </c>
    </row>
    <row r="3284" spans="1:11" ht="15" customHeight="1" x14ac:dyDescent="0.3">
      <c r="A3284" s="25">
        <v>3283</v>
      </c>
      <c r="B3284" s="25">
        <v>3491</v>
      </c>
      <c r="C3284" s="31">
        <v>42557.750081018501</v>
      </c>
      <c r="D3284" s="25">
        <v>485</v>
      </c>
      <c r="E3284" s="25">
        <v>17</v>
      </c>
      <c r="F3284" s="25">
        <v>0</v>
      </c>
      <c r="G3284" s="25">
        <v>502</v>
      </c>
      <c r="H3284" s="25">
        <v>2420.15</v>
      </c>
      <c r="I3284" s="25">
        <v>127.33</v>
      </c>
      <c r="J3284" s="25">
        <v>0</v>
      </c>
      <c r="K3284" s="25">
        <v>2547.48</v>
      </c>
    </row>
    <row r="3285" spans="1:11" ht="15" customHeight="1" x14ac:dyDescent="0.3">
      <c r="A3285" s="25">
        <v>3284</v>
      </c>
      <c r="B3285" s="25">
        <v>3491</v>
      </c>
      <c r="C3285" s="31">
        <v>42587.347939814797</v>
      </c>
      <c r="D3285" s="25">
        <v>1950</v>
      </c>
      <c r="E3285" s="25">
        <v>0</v>
      </c>
      <c r="F3285" s="25">
        <v>14</v>
      </c>
      <c r="G3285" s="25">
        <v>1964</v>
      </c>
      <c r="H3285" s="25">
        <v>9730.5</v>
      </c>
      <c r="I3285" s="25">
        <v>0</v>
      </c>
      <c r="J3285" s="25">
        <v>113.68</v>
      </c>
      <c r="K3285" s="25">
        <v>9844.18</v>
      </c>
    </row>
    <row r="3286" spans="1:11" ht="15" customHeight="1" x14ac:dyDescent="0.3">
      <c r="A3286" s="25">
        <v>3285</v>
      </c>
      <c r="B3286" s="25">
        <v>3491</v>
      </c>
      <c r="C3286" s="31">
        <v>42617.711192129602</v>
      </c>
      <c r="D3286" s="25">
        <v>803</v>
      </c>
      <c r="E3286" s="25">
        <v>13</v>
      </c>
      <c r="F3286" s="25">
        <v>105</v>
      </c>
      <c r="G3286" s="25">
        <v>921</v>
      </c>
      <c r="H3286" s="25">
        <v>4006.97</v>
      </c>
      <c r="I3286" s="25">
        <v>97.37</v>
      </c>
      <c r="J3286" s="25">
        <v>852.6</v>
      </c>
      <c r="K3286" s="25">
        <v>4956.9399999999996</v>
      </c>
    </row>
    <row r="3287" spans="1:11" ht="15" customHeight="1" x14ac:dyDescent="0.3">
      <c r="A3287" s="25">
        <v>3286</v>
      </c>
      <c r="B3287" s="25">
        <v>3491</v>
      </c>
      <c r="C3287" s="31">
        <v>42646.831875000003</v>
      </c>
      <c r="D3287" s="25">
        <v>494</v>
      </c>
      <c r="E3287" s="25">
        <v>0</v>
      </c>
      <c r="F3287" s="25">
        <v>13</v>
      </c>
      <c r="G3287" s="25">
        <v>507</v>
      </c>
      <c r="H3287" s="25">
        <v>2465.06</v>
      </c>
      <c r="I3287" s="25">
        <v>0</v>
      </c>
      <c r="J3287" s="25">
        <v>105.56</v>
      </c>
      <c r="K3287" s="25">
        <v>2570.62</v>
      </c>
    </row>
    <row r="3288" spans="1:11" ht="15" customHeight="1" x14ac:dyDescent="0.3">
      <c r="A3288" s="25">
        <v>3287</v>
      </c>
      <c r="B3288" s="25">
        <v>3491</v>
      </c>
      <c r="C3288" s="31">
        <v>42675.681273148199</v>
      </c>
      <c r="D3288" s="25">
        <v>460</v>
      </c>
      <c r="E3288" s="25">
        <v>30</v>
      </c>
      <c r="F3288" s="25">
        <v>11</v>
      </c>
      <c r="G3288" s="25">
        <v>501</v>
      </c>
      <c r="H3288" s="25">
        <v>2295.4</v>
      </c>
      <c r="I3288" s="25">
        <v>224.7</v>
      </c>
      <c r="J3288" s="25">
        <v>89.32</v>
      </c>
      <c r="K3288" s="25">
        <v>2609.42</v>
      </c>
    </row>
    <row r="3289" spans="1:11" ht="15" customHeight="1" x14ac:dyDescent="0.3">
      <c r="A3289" s="25">
        <v>3288</v>
      </c>
      <c r="B3289" s="25">
        <v>3491</v>
      </c>
      <c r="C3289" s="31">
        <v>42705.507222222201</v>
      </c>
      <c r="D3289" s="25">
        <v>489</v>
      </c>
      <c r="E3289" s="25">
        <v>6</v>
      </c>
      <c r="F3289" s="25">
        <v>0</v>
      </c>
      <c r="G3289" s="25">
        <v>495</v>
      </c>
      <c r="H3289" s="25">
        <v>2440.11</v>
      </c>
      <c r="I3289" s="25">
        <v>44.94</v>
      </c>
      <c r="J3289" s="25">
        <v>0</v>
      </c>
      <c r="K3289" s="25">
        <v>2485.0500000000002</v>
      </c>
    </row>
    <row r="3290" spans="1:11" ht="15" customHeight="1" x14ac:dyDescent="0.3">
      <c r="A3290" s="25">
        <v>3289</v>
      </c>
      <c r="B3290" s="25">
        <v>3491</v>
      </c>
      <c r="C3290" s="31">
        <v>42735.189953703702</v>
      </c>
      <c r="D3290" s="25">
        <v>511</v>
      </c>
      <c r="E3290" s="25">
        <v>3</v>
      </c>
      <c r="F3290" s="25">
        <v>0</v>
      </c>
      <c r="G3290" s="25">
        <v>514</v>
      </c>
      <c r="H3290" s="25">
        <v>2549.89</v>
      </c>
      <c r="I3290" s="25">
        <v>22.47</v>
      </c>
      <c r="J3290" s="25">
        <v>0</v>
      </c>
      <c r="K3290" s="25">
        <v>2572.36</v>
      </c>
    </row>
    <row r="3291" spans="1:11" ht="15" customHeight="1" x14ac:dyDescent="0.3">
      <c r="A3291" s="25">
        <v>3290</v>
      </c>
      <c r="B3291" s="25">
        <v>3501</v>
      </c>
      <c r="C3291" s="31">
        <v>42500.8675462963</v>
      </c>
      <c r="D3291" s="25">
        <v>119</v>
      </c>
      <c r="E3291" s="25">
        <v>0</v>
      </c>
      <c r="F3291" s="25">
        <v>9</v>
      </c>
      <c r="G3291" s="25">
        <v>128</v>
      </c>
      <c r="H3291" s="25">
        <v>593.80999999999995</v>
      </c>
      <c r="I3291" s="25">
        <v>0</v>
      </c>
      <c r="J3291" s="25">
        <v>73.08</v>
      </c>
      <c r="K3291" s="25">
        <v>666.89</v>
      </c>
    </row>
    <row r="3292" spans="1:11" ht="15" customHeight="1" x14ac:dyDescent="0.3">
      <c r="A3292" s="25">
        <v>3291</v>
      </c>
      <c r="B3292" s="25">
        <v>3501</v>
      </c>
      <c r="C3292" s="31">
        <v>42529.570706018501</v>
      </c>
      <c r="D3292" s="25">
        <v>171</v>
      </c>
      <c r="E3292" s="25">
        <v>11</v>
      </c>
      <c r="F3292" s="25">
        <v>16</v>
      </c>
      <c r="G3292" s="25">
        <v>198</v>
      </c>
      <c r="H3292" s="25">
        <v>853.29</v>
      </c>
      <c r="I3292" s="25">
        <v>82.39</v>
      </c>
      <c r="J3292" s="25">
        <v>129.91999999999999</v>
      </c>
      <c r="K3292" s="25">
        <v>1065.5999999999999</v>
      </c>
    </row>
    <row r="3293" spans="1:11" ht="15" customHeight="1" x14ac:dyDescent="0.3">
      <c r="A3293" s="25">
        <v>3292</v>
      </c>
      <c r="B3293" s="25">
        <v>3501</v>
      </c>
      <c r="C3293" s="31">
        <v>42559.746967592597</v>
      </c>
      <c r="D3293" s="25">
        <v>113</v>
      </c>
      <c r="E3293" s="25">
        <v>58</v>
      </c>
      <c r="F3293" s="25">
        <v>10</v>
      </c>
      <c r="G3293" s="25">
        <v>181</v>
      </c>
      <c r="H3293" s="25">
        <v>563.87</v>
      </c>
      <c r="I3293" s="25">
        <v>434.42</v>
      </c>
      <c r="J3293" s="25">
        <v>81.2</v>
      </c>
      <c r="K3293" s="25">
        <v>1079.49</v>
      </c>
    </row>
    <row r="3294" spans="1:11" ht="15" customHeight="1" x14ac:dyDescent="0.3">
      <c r="A3294" s="25">
        <v>3293</v>
      </c>
      <c r="B3294" s="25">
        <v>3501</v>
      </c>
      <c r="C3294" s="31">
        <v>42589.665393518502</v>
      </c>
      <c r="D3294" s="25">
        <v>142</v>
      </c>
      <c r="E3294" s="25">
        <v>0</v>
      </c>
      <c r="F3294" s="25">
        <v>6</v>
      </c>
      <c r="G3294" s="25">
        <v>148</v>
      </c>
      <c r="H3294" s="25">
        <v>708.58</v>
      </c>
      <c r="I3294" s="25">
        <v>0</v>
      </c>
      <c r="J3294" s="25">
        <v>48.72</v>
      </c>
      <c r="K3294" s="25">
        <v>757.3</v>
      </c>
    </row>
    <row r="3295" spans="1:11" ht="15" customHeight="1" x14ac:dyDescent="0.3">
      <c r="A3295" s="25">
        <v>3294</v>
      </c>
      <c r="B3295" s="25">
        <v>3501</v>
      </c>
      <c r="C3295" s="31">
        <v>42619.142650463</v>
      </c>
      <c r="D3295" s="25">
        <v>239</v>
      </c>
      <c r="E3295" s="25">
        <v>10</v>
      </c>
      <c r="F3295" s="25">
        <v>0</v>
      </c>
      <c r="G3295" s="25">
        <v>249</v>
      </c>
      <c r="H3295" s="25">
        <v>1192.6099999999999</v>
      </c>
      <c r="I3295" s="25">
        <v>74.900000000000006</v>
      </c>
      <c r="J3295" s="25">
        <v>0</v>
      </c>
      <c r="K3295" s="25">
        <v>1267.51</v>
      </c>
    </row>
    <row r="3296" spans="1:11" ht="15" customHeight="1" x14ac:dyDescent="0.3">
      <c r="A3296" s="25">
        <v>3295</v>
      </c>
      <c r="B3296" s="25">
        <v>3501</v>
      </c>
      <c r="C3296" s="31">
        <v>42678.999791666698</v>
      </c>
      <c r="D3296" s="25">
        <v>121</v>
      </c>
      <c r="E3296" s="25">
        <v>0</v>
      </c>
      <c r="F3296" s="25">
        <v>139</v>
      </c>
      <c r="G3296" s="25">
        <v>260</v>
      </c>
      <c r="H3296" s="25">
        <v>603.79</v>
      </c>
      <c r="I3296" s="25">
        <v>0</v>
      </c>
      <c r="J3296" s="25">
        <v>1128.68</v>
      </c>
      <c r="K3296" s="25">
        <v>1732.47</v>
      </c>
    </row>
    <row r="3297" spans="1:11" ht="15" customHeight="1" x14ac:dyDescent="0.3">
      <c r="A3297" s="25">
        <v>3296</v>
      </c>
      <c r="B3297" s="25">
        <v>3501</v>
      </c>
      <c r="C3297" s="31">
        <v>42707.637627314798</v>
      </c>
      <c r="D3297" s="25">
        <v>145</v>
      </c>
      <c r="E3297" s="25">
        <v>8</v>
      </c>
      <c r="F3297" s="25">
        <v>3</v>
      </c>
      <c r="G3297" s="25">
        <v>156</v>
      </c>
      <c r="H3297" s="25">
        <v>723.55</v>
      </c>
      <c r="I3297" s="25">
        <v>59.92</v>
      </c>
      <c r="J3297" s="25">
        <v>24.36</v>
      </c>
      <c r="K3297" s="25">
        <v>807.83</v>
      </c>
    </row>
    <row r="3298" spans="1:11" ht="15" customHeight="1" x14ac:dyDescent="0.3">
      <c r="A3298" s="25">
        <v>3297</v>
      </c>
      <c r="B3298" s="25">
        <v>3511</v>
      </c>
      <c r="C3298" s="31">
        <v>42596.372916666704</v>
      </c>
      <c r="D3298" s="25">
        <v>650</v>
      </c>
      <c r="E3298" s="25">
        <v>5</v>
      </c>
      <c r="F3298" s="25">
        <v>6</v>
      </c>
      <c r="G3298" s="25">
        <v>661</v>
      </c>
      <c r="H3298" s="25">
        <v>3243.5</v>
      </c>
      <c r="I3298" s="25">
        <v>37.450000000000003</v>
      </c>
      <c r="J3298" s="25">
        <v>48.72</v>
      </c>
      <c r="K3298" s="25">
        <v>3329.67</v>
      </c>
    </row>
    <row r="3299" spans="1:11" ht="15" customHeight="1" x14ac:dyDescent="0.3">
      <c r="A3299" s="25">
        <v>3298</v>
      </c>
      <c r="B3299" s="25">
        <v>3511</v>
      </c>
      <c r="C3299" s="31">
        <v>42626.063518518502</v>
      </c>
      <c r="D3299" s="25">
        <v>489</v>
      </c>
      <c r="E3299" s="25">
        <v>11</v>
      </c>
      <c r="F3299" s="25">
        <v>21</v>
      </c>
      <c r="G3299" s="25">
        <v>521</v>
      </c>
      <c r="H3299" s="25">
        <v>2440.11</v>
      </c>
      <c r="I3299" s="25">
        <v>82.39</v>
      </c>
      <c r="J3299" s="25">
        <v>170.52</v>
      </c>
      <c r="K3299" s="25">
        <v>2693.02</v>
      </c>
    </row>
    <row r="3300" spans="1:11" ht="15" customHeight="1" x14ac:dyDescent="0.3">
      <c r="A3300" s="25">
        <v>3299</v>
      </c>
      <c r="B3300" s="25">
        <v>3511</v>
      </c>
      <c r="C3300" s="31">
        <v>42656.873541666697</v>
      </c>
      <c r="D3300" s="25">
        <v>501</v>
      </c>
      <c r="E3300" s="25">
        <v>0</v>
      </c>
      <c r="F3300" s="25">
        <v>22</v>
      </c>
      <c r="G3300" s="25">
        <v>523</v>
      </c>
      <c r="H3300" s="25">
        <v>2499.9899999999998</v>
      </c>
      <c r="I3300" s="25">
        <v>0</v>
      </c>
      <c r="J3300" s="25">
        <v>178.64</v>
      </c>
      <c r="K3300" s="25">
        <v>2678.63</v>
      </c>
    </row>
    <row r="3301" spans="1:11" ht="15" customHeight="1" x14ac:dyDescent="0.3">
      <c r="A3301" s="25">
        <v>3300</v>
      </c>
      <c r="B3301" s="25">
        <v>3511</v>
      </c>
      <c r="C3301" s="31">
        <v>42685.113576388903</v>
      </c>
      <c r="D3301" s="25">
        <v>512</v>
      </c>
      <c r="E3301" s="25">
        <v>25</v>
      </c>
      <c r="F3301" s="25">
        <v>0</v>
      </c>
      <c r="G3301" s="25">
        <v>537</v>
      </c>
      <c r="H3301" s="25">
        <v>2554.88</v>
      </c>
      <c r="I3301" s="25">
        <v>187.25</v>
      </c>
      <c r="J3301" s="25">
        <v>0</v>
      </c>
      <c r="K3301" s="25">
        <v>2742.13</v>
      </c>
    </row>
    <row r="3302" spans="1:11" ht="15" customHeight="1" x14ac:dyDescent="0.3">
      <c r="A3302" s="25">
        <v>3301</v>
      </c>
      <c r="B3302" s="25">
        <v>3511</v>
      </c>
      <c r="C3302" s="31">
        <v>42714.552268518499</v>
      </c>
      <c r="D3302" s="25">
        <v>492</v>
      </c>
      <c r="E3302" s="25">
        <v>2</v>
      </c>
      <c r="F3302" s="25">
        <v>12</v>
      </c>
      <c r="G3302" s="25">
        <v>506</v>
      </c>
      <c r="H3302" s="25">
        <v>2455.08</v>
      </c>
      <c r="I3302" s="25">
        <v>14.98</v>
      </c>
      <c r="J3302" s="25">
        <v>97.44</v>
      </c>
      <c r="K3302" s="25">
        <v>2567.5</v>
      </c>
    </row>
    <row r="3303" spans="1:11" ht="15" customHeight="1" x14ac:dyDescent="0.3">
      <c r="A3303" s="25">
        <v>3302</v>
      </c>
      <c r="B3303" s="25">
        <v>3521</v>
      </c>
      <c r="C3303" s="31">
        <v>42734.234479166698</v>
      </c>
      <c r="D3303" s="25">
        <v>183</v>
      </c>
      <c r="E3303" s="25">
        <v>12</v>
      </c>
      <c r="F3303" s="25">
        <v>0</v>
      </c>
      <c r="G3303" s="25">
        <v>195</v>
      </c>
      <c r="H3303" s="25">
        <v>913.17</v>
      </c>
      <c r="I3303" s="25">
        <v>89.88</v>
      </c>
      <c r="J3303" s="25">
        <v>0</v>
      </c>
      <c r="K3303" s="25">
        <v>1003.05</v>
      </c>
    </row>
    <row r="3304" spans="1:11" ht="15" customHeight="1" x14ac:dyDescent="0.3">
      <c r="A3304" s="25">
        <v>3303</v>
      </c>
      <c r="B3304" s="25">
        <v>3531</v>
      </c>
      <c r="C3304" s="31">
        <v>42158.988182870402</v>
      </c>
      <c r="D3304" s="25">
        <v>146</v>
      </c>
      <c r="E3304" s="25">
        <v>150</v>
      </c>
      <c r="F3304" s="25">
        <v>9</v>
      </c>
      <c r="G3304" s="25">
        <v>305</v>
      </c>
      <c r="H3304" s="25">
        <v>728.54</v>
      </c>
      <c r="I3304" s="25">
        <v>1123.5</v>
      </c>
      <c r="J3304" s="25">
        <v>73.08</v>
      </c>
      <c r="K3304" s="25">
        <v>1925.12</v>
      </c>
    </row>
    <row r="3305" spans="1:11" ht="15" customHeight="1" x14ac:dyDescent="0.3">
      <c r="A3305" s="25">
        <v>3304</v>
      </c>
      <c r="B3305" s="25">
        <v>3531</v>
      </c>
      <c r="C3305" s="31">
        <v>42187.774027777799</v>
      </c>
      <c r="D3305" s="25">
        <v>152</v>
      </c>
      <c r="E3305" s="25">
        <v>21</v>
      </c>
      <c r="F3305" s="25">
        <v>3</v>
      </c>
      <c r="G3305" s="25">
        <v>176</v>
      </c>
      <c r="H3305" s="25">
        <v>758.48</v>
      </c>
      <c r="I3305" s="25">
        <v>157.29</v>
      </c>
      <c r="J3305" s="25">
        <v>24.36</v>
      </c>
      <c r="K3305" s="25">
        <v>940.13</v>
      </c>
    </row>
    <row r="3306" spans="1:11" ht="15" customHeight="1" x14ac:dyDescent="0.3">
      <c r="A3306" s="25">
        <v>3305</v>
      </c>
      <c r="B3306" s="25">
        <v>3531</v>
      </c>
      <c r="C3306" s="31">
        <v>42216.905011574097</v>
      </c>
      <c r="D3306" s="25">
        <v>168</v>
      </c>
      <c r="E3306" s="25">
        <v>9</v>
      </c>
      <c r="F3306" s="25">
        <v>69</v>
      </c>
      <c r="G3306" s="25">
        <v>246</v>
      </c>
      <c r="H3306" s="25">
        <v>838.32</v>
      </c>
      <c r="I3306" s="25">
        <v>67.41</v>
      </c>
      <c r="J3306" s="25">
        <v>560.28</v>
      </c>
      <c r="K3306" s="25">
        <v>1466.01</v>
      </c>
    </row>
    <row r="3307" spans="1:11" ht="15" customHeight="1" x14ac:dyDescent="0.3">
      <c r="A3307" s="25">
        <v>3306</v>
      </c>
      <c r="B3307" s="25">
        <v>3531</v>
      </c>
      <c r="C3307" s="31">
        <v>42246.9171643519</v>
      </c>
      <c r="D3307" s="25">
        <v>173</v>
      </c>
      <c r="E3307" s="25">
        <v>12</v>
      </c>
      <c r="F3307" s="25">
        <v>43</v>
      </c>
      <c r="G3307" s="25">
        <v>228</v>
      </c>
      <c r="H3307" s="25">
        <v>863.27</v>
      </c>
      <c r="I3307" s="25">
        <v>89.88</v>
      </c>
      <c r="J3307" s="25">
        <v>349.16</v>
      </c>
      <c r="K3307" s="25">
        <v>1302.31</v>
      </c>
    </row>
    <row r="3308" spans="1:11" ht="15" customHeight="1" x14ac:dyDescent="0.3">
      <c r="A3308" s="25">
        <v>3307</v>
      </c>
      <c r="B3308" s="25">
        <v>3531</v>
      </c>
      <c r="C3308" s="31">
        <v>42275.179768518501</v>
      </c>
      <c r="D3308" s="25">
        <v>139</v>
      </c>
      <c r="E3308" s="25">
        <v>26</v>
      </c>
      <c r="F3308" s="25">
        <v>0</v>
      </c>
      <c r="G3308" s="25">
        <v>165</v>
      </c>
      <c r="H3308" s="25">
        <v>693.61</v>
      </c>
      <c r="I3308" s="25">
        <v>194.74</v>
      </c>
      <c r="J3308" s="25">
        <v>0</v>
      </c>
      <c r="K3308" s="25">
        <v>888.35</v>
      </c>
    </row>
    <row r="3309" spans="1:11" ht="15" customHeight="1" x14ac:dyDescent="0.3">
      <c r="A3309" s="25">
        <v>3308</v>
      </c>
      <c r="B3309" s="25">
        <v>3531</v>
      </c>
      <c r="C3309" s="31">
        <v>42305.537465277797</v>
      </c>
      <c r="D3309" s="25">
        <v>174</v>
      </c>
      <c r="E3309" s="25">
        <v>8</v>
      </c>
      <c r="F3309" s="25">
        <v>3</v>
      </c>
      <c r="G3309" s="25">
        <v>185</v>
      </c>
      <c r="H3309" s="25">
        <v>868.26</v>
      </c>
      <c r="I3309" s="25">
        <v>59.92</v>
      </c>
      <c r="J3309" s="25">
        <v>24.36</v>
      </c>
      <c r="K3309" s="25">
        <v>952.54</v>
      </c>
    </row>
    <row r="3310" spans="1:11" ht="15" customHeight="1" x14ac:dyDescent="0.3">
      <c r="A3310" s="25">
        <v>3309</v>
      </c>
      <c r="B3310" s="25">
        <v>3531</v>
      </c>
      <c r="C3310" s="31">
        <v>42334.808321759301</v>
      </c>
      <c r="D3310" s="25">
        <v>902</v>
      </c>
      <c r="E3310" s="25">
        <v>10</v>
      </c>
      <c r="F3310" s="25">
        <v>36</v>
      </c>
      <c r="G3310" s="25">
        <v>948</v>
      </c>
      <c r="H3310" s="25">
        <v>4500.9799999999996</v>
      </c>
      <c r="I3310" s="25">
        <v>74.900000000000006</v>
      </c>
      <c r="J3310" s="25">
        <v>292.32</v>
      </c>
      <c r="K3310" s="25">
        <v>4868.2</v>
      </c>
    </row>
    <row r="3311" spans="1:11" ht="15" customHeight="1" x14ac:dyDescent="0.3">
      <c r="A3311" s="25">
        <v>3310</v>
      </c>
      <c r="B3311" s="25">
        <v>3531</v>
      </c>
      <c r="C3311" s="31">
        <v>42363.252187500002</v>
      </c>
      <c r="D3311" s="25">
        <v>166</v>
      </c>
      <c r="E3311" s="25">
        <v>21</v>
      </c>
      <c r="F3311" s="25">
        <v>31</v>
      </c>
      <c r="G3311" s="25">
        <v>218</v>
      </c>
      <c r="H3311" s="25">
        <v>828.34</v>
      </c>
      <c r="I3311" s="25">
        <v>157.29</v>
      </c>
      <c r="J3311" s="25">
        <v>251.72</v>
      </c>
      <c r="K3311" s="25">
        <v>1237.3499999999999</v>
      </c>
    </row>
    <row r="3312" spans="1:11" ht="15" customHeight="1" x14ac:dyDescent="0.3">
      <c r="A3312" s="25">
        <v>3311</v>
      </c>
      <c r="B3312" s="25">
        <v>3531</v>
      </c>
      <c r="C3312" s="31">
        <v>42422.1242824074</v>
      </c>
      <c r="D3312" s="25">
        <v>135</v>
      </c>
      <c r="E3312" s="25">
        <v>24</v>
      </c>
      <c r="F3312" s="25">
        <v>0</v>
      </c>
      <c r="G3312" s="25">
        <v>159</v>
      </c>
      <c r="H3312" s="25">
        <v>673.65</v>
      </c>
      <c r="I3312" s="25">
        <v>179.76</v>
      </c>
      <c r="J3312" s="25">
        <v>0</v>
      </c>
      <c r="K3312" s="25">
        <v>853.41</v>
      </c>
    </row>
    <row r="3313" spans="1:11" ht="15" customHeight="1" x14ac:dyDescent="0.3">
      <c r="A3313" s="25">
        <v>3312</v>
      </c>
      <c r="B3313" s="25">
        <v>3531</v>
      </c>
      <c r="C3313" s="31">
        <v>42452.420277777797</v>
      </c>
      <c r="D3313" s="25">
        <v>132</v>
      </c>
      <c r="E3313" s="25">
        <v>0</v>
      </c>
      <c r="F3313" s="25">
        <v>0</v>
      </c>
      <c r="G3313" s="25">
        <v>132</v>
      </c>
      <c r="H3313" s="25">
        <v>658.68</v>
      </c>
      <c r="I3313" s="25">
        <v>0</v>
      </c>
      <c r="J3313" s="25">
        <v>0</v>
      </c>
      <c r="K3313" s="25">
        <v>658.68</v>
      </c>
    </row>
    <row r="3314" spans="1:11" ht="15" customHeight="1" x14ac:dyDescent="0.3">
      <c r="A3314" s="25">
        <v>3313</v>
      </c>
      <c r="B3314" s="25">
        <v>3531</v>
      </c>
      <c r="C3314" s="31">
        <v>42481.734942129602</v>
      </c>
      <c r="D3314" s="25">
        <v>144</v>
      </c>
      <c r="E3314" s="25">
        <v>0</v>
      </c>
      <c r="F3314" s="25">
        <v>36</v>
      </c>
      <c r="G3314" s="25">
        <v>180</v>
      </c>
      <c r="H3314" s="25">
        <v>718.56</v>
      </c>
      <c r="I3314" s="25">
        <v>0</v>
      </c>
      <c r="J3314" s="25">
        <v>292.32</v>
      </c>
      <c r="K3314" s="25">
        <v>1010.88</v>
      </c>
    </row>
    <row r="3315" spans="1:11" ht="15" customHeight="1" x14ac:dyDescent="0.3">
      <c r="A3315" s="25">
        <v>3314</v>
      </c>
      <c r="B3315" s="25">
        <v>3531</v>
      </c>
      <c r="C3315" s="31">
        <v>42511.605821759302</v>
      </c>
      <c r="D3315" s="25">
        <v>164</v>
      </c>
      <c r="E3315" s="25">
        <v>0</v>
      </c>
      <c r="F3315" s="25">
        <v>27</v>
      </c>
      <c r="G3315" s="25">
        <v>191</v>
      </c>
      <c r="H3315" s="25">
        <v>818.36</v>
      </c>
      <c r="I3315" s="25">
        <v>0</v>
      </c>
      <c r="J3315" s="25">
        <v>219.24</v>
      </c>
      <c r="K3315" s="25">
        <v>1037.5999999999999</v>
      </c>
    </row>
    <row r="3316" spans="1:11" ht="15" customHeight="1" x14ac:dyDescent="0.3">
      <c r="A3316" s="25">
        <v>3315</v>
      </c>
      <c r="B3316" s="25">
        <v>3531</v>
      </c>
      <c r="C3316" s="31">
        <v>42570.792395833298</v>
      </c>
      <c r="D3316" s="25">
        <v>162</v>
      </c>
      <c r="E3316" s="25">
        <v>14</v>
      </c>
      <c r="F3316" s="25">
        <v>9</v>
      </c>
      <c r="G3316" s="25">
        <v>185</v>
      </c>
      <c r="H3316" s="25">
        <v>808.38</v>
      </c>
      <c r="I3316" s="25">
        <v>104.86</v>
      </c>
      <c r="J3316" s="25">
        <v>73.08</v>
      </c>
      <c r="K3316" s="25">
        <v>986.32</v>
      </c>
    </row>
    <row r="3317" spans="1:11" ht="15" customHeight="1" x14ac:dyDescent="0.3">
      <c r="A3317" s="25">
        <v>3316</v>
      </c>
      <c r="B3317" s="25">
        <v>3531</v>
      </c>
      <c r="C3317" s="31">
        <v>42600.440567129597</v>
      </c>
      <c r="D3317" s="25">
        <v>143</v>
      </c>
      <c r="E3317" s="25">
        <v>108</v>
      </c>
      <c r="F3317" s="25">
        <v>0</v>
      </c>
      <c r="G3317" s="25">
        <v>251</v>
      </c>
      <c r="H3317" s="25">
        <v>713.57</v>
      </c>
      <c r="I3317" s="25">
        <v>808.92</v>
      </c>
      <c r="J3317" s="25">
        <v>0</v>
      </c>
      <c r="K3317" s="25">
        <v>1522.49</v>
      </c>
    </row>
    <row r="3318" spans="1:11" ht="15" customHeight="1" x14ac:dyDescent="0.3">
      <c r="A3318" s="25">
        <v>3317</v>
      </c>
      <c r="B3318" s="25">
        <v>3531</v>
      </c>
      <c r="C3318" s="31">
        <v>42630.614456018498</v>
      </c>
      <c r="D3318" s="25">
        <v>129</v>
      </c>
      <c r="E3318" s="25">
        <v>10</v>
      </c>
      <c r="F3318" s="25">
        <v>0</v>
      </c>
      <c r="G3318" s="25">
        <v>139</v>
      </c>
      <c r="H3318" s="25">
        <v>643.71</v>
      </c>
      <c r="I3318" s="25">
        <v>74.900000000000006</v>
      </c>
      <c r="J3318" s="25">
        <v>0</v>
      </c>
      <c r="K3318" s="25">
        <v>718.61</v>
      </c>
    </row>
    <row r="3319" spans="1:11" ht="15" customHeight="1" x14ac:dyDescent="0.3">
      <c r="A3319" s="25">
        <v>3318</v>
      </c>
      <c r="B3319" s="25">
        <v>3531</v>
      </c>
      <c r="C3319" s="31">
        <v>42659.044699074097</v>
      </c>
      <c r="D3319" s="25">
        <v>159</v>
      </c>
      <c r="E3319" s="25">
        <v>23</v>
      </c>
      <c r="F3319" s="25">
        <v>4</v>
      </c>
      <c r="G3319" s="25">
        <v>186</v>
      </c>
      <c r="H3319" s="25">
        <v>793.41</v>
      </c>
      <c r="I3319" s="25">
        <v>172.27</v>
      </c>
      <c r="J3319" s="25">
        <v>32.479999999999997</v>
      </c>
      <c r="K3319" s="25">
        <v>998.16</v>
      </c>
    </row>
    <row r="3320" spans="1:11" ht="15" customHeight="1" x14ac:dyDescent="0.3">
      <c r="A3320" s="25">
        <v>3319</v>
      </c>
      <c r="B3320" s="25">
        <v>3531</v>
      </c>
      <c r="C3320" s="31">
        <v>42689.258344907401</v>
      </c>
      <c r="D3320" s="25">
        <v>85</v>
      </c>
      <c r="E3320" s="25">
        <v>0</v>
      </c>
      <c r="F3320" s="25">
        <v>17</v>
      </c>
      <c r="G3320" s="25">
        <v>102</v>
      </c>
      <c r="H3320" s="25">
        <v>424.15</v>
      </c>
      <c r="I3320" s="25">
        <v>0</v>
      </c>
      <c r="J3320" s="25">
        <v>138.04</v>
      </c>
      <c r="K3320" s="25">
        <v>562.19000000000005</v>
      </c>
    </row>
    <row r="3321" spans="1:11" ht="15" customHeight="1" x14ac:dyDescent="0.3">
      <c r="A3321" s="25">
        <v>3320</v>
      </c>
      <c r="B3321" s="25">
        <v>3531</v>
      </c>
      <c r="C3321" s="31">
        <v>42719.499606481499</v>
      </c>
      <c r="D3321" s="25">
        <v>171</v>
      </c>
      <c r="E3321" s="25">
        <v>7</v>
      </c>
      <c r="F3321" s="25">
        <v>24</v>
      </c>
      <c r="G3321" s="25">
        <v>202</v>
      </c>
      <c r="H3321" s="25">
        <v>853.29</v>
      </c>
      <c r="I3321" s="25">
        <v>52.43</v>
      </c>
      <c r="J3321" s="25">
        <v>194.88</v>
      </c>
      <c r="K3321" s="25">
        <v>1100.5999999999999</v>
      </c>
    </row>
    <row r="3322" spans="1:11" ht="15" customHeight="1" x14ac:dyDescent="0.3">
      <c r="A3322" s="25">
        <v>3321</v>
      </c>
      <c r="B3322" s="25">
        <v>3541</v>
      </c>
      <c r="C3322" s="31">
        <v>42467.605324074102</v>
      </c>
      <c r="D3322" s="25">
        <v>776</v>
      </c>
      <c r="E3322" s="25">
        <v>17</v>
      </c>
      <c r="F3322" s="25">
        <v>0</v>
      </c>
      <c r="G3322" s="25">
        <v>793</v>
      </c>
      <c r="H3322" s="25">
        <v>3872.24</v>
      </c>
      <c r="I3322" s="25">
        <v>127.33</v>
      </c>
      <c r="J3322" s="25">
        <v>0</v>
      </c>
      <c r="K3322" s="25">
        <v>3999.57</v>
      </c>
    </row>
    <row r="3323" spans="1:11" ht="15" customHeight="1" x14ac:dyDescent="0.3">
      <c r="A3323" s="25">
        <v>3322</v>
      </c>
      <c r="B3323" s="25">
        <v>3541</v>
      </c>
      <c r="C3323" s="31">
        <v>42497.707835648202</v>
      </c>
      <c r="D3323" s="25">
        <v>511</v>
      </c>
      <c r="E3323" s="25">
        <v>57</v>
      </c>
      <c r="F3323" s="25">
        <v>32</v>
      </c>
      <c r="G3323" s="25">
        <v>600</v>
      </c>
      <c r="H3323" s="25">
        <v>2549.89</v>
      </c>
      <c r="I3323" s="25">
        <v>426.93</v>
      </c>
      <c r="J3323" s="25">
        <v>259.83999999999997</v>
      </c>
      <c r="K3323" s="25">
        <v>3236.66</v>
      </c>
    </row>
    <row r="3324" spans="1:11" ht="15" customHeight="1" x14ac:dyDescent="0.3">
      <c r="A3324" s="25">
        <v>3323</v>
      </c>
      <c r="B3324" s="25">
        <v>3541</v>
      </c>
      <c r="C3324" s="31">
        <v>42526.826168981497</v>
      </c>
      <c r="D3324" s="25">
        <v>419</v>
      </c>
      <c r="E3324" s="25">
        <v>9</v>
      </c>
      <c r="F3324" s="25">
        <v>0</v>
      </c>
      <c r="G3324" s="25">
        <v>428</v>
      </c>
      <c r="H3324" s="25">
        <v>2090.81</v>
      </c>
      <c r="I3324" s="25">
        <v>67.41</v>
      </c>
      <c r="J3324" s="25">
        <v>0</v>
      </c>
      <c r="K3324" s="25">
        <v>2158.2199999999998</v>
      </c>
    </row>
    <row r="3325" spans="1:11" ht="15" customHeight="1" x14ac:dyDescent="0.3">
      <c r="A3325" s="25">
        <v>3324</v>
      </c>
      <c r="B3325" s="25">
        <v>3541</v>
      </c>
      <c r="C3325" s="31">
        <v>42555.266041666699</v>
      </c>
      <c r="D3325" s="25">
        <v>506</v>
      </c>
      <c r="E3325" s="25">
        <v>12</v>
      </c>
      <c r="F3325" s="25">
        <v>59</v>
      </c>
      <c r="G3325" s="25">
        <v>577</v>
      </c>
      <c r="H3325" s="25">
        <v>2524.94</v>
      </c>
      <c r="I3325" s="25">
        <v>89.88</v>
      </c>
      <c r="J3325" s="25">
        <v>479.08</v>
      </c>
      <c r="K3325" s="25">
        <v>3093.9</v>
      </c>
    </row>
    <row r="3326" spans="1:11" ht="15" customHeight="1" x14ac:dyDescent="0.3">
      <c r="A3326" s="25">
        <v>3325</v>
      </c>
      <c r="B3326" s="25">
        <v>3541</v>
      </c>
      <c r="C3326" s="31">
        <v>42584.495138888902</v>
      </c>
      <c r="D3326" s="25">
        <v>506</v>
      </c>
      <c r="E3326" s="25">
        <v>18</v>
      </c>
      <c r="F3326" s="25">
        <v>31</v>
      </c>
      <c r="G3326" s="25">
        <v>555</v>
      </c>
      <c r="H3326" s="25">
        <v>2524.94</v>
      </c>
      <c r="I3326" s="25">
        <v>134.82</v>
      </c>
      <c r="J3326" s="25">
        <v>251.72</v>
      </c>
      <c r="K3326" s="25">
        <v>2911.48</v>
      </c>
    </row>
    <row r="3327" spans="1:11" ht="15" customHeight="1" x14ac:dyDescent="0.3">
      <c r="A3327" s="25">
        <v>3326</v>
      </c>
      <c r="B3327" s="25">
        <v>3541</v>
      </c>
      <c r="C3327" s="31">
        <v>42614.817870370403</v>
      </c>
      <c r="D3327" s="25">
        <v>515</v>
      </c>
      <c r="E3327" s="25">
        <v>15</v>
      </c>
      <c r="F3327" s="25">
        <v>6</v>
      </c>
      <c r="G3327" s="25">
        <v>536</v>
      </c>
      <c r="H3327" s="25">
        <v>2569.85</v>
      </c>
      <c r="I3327" s="25">
        <v>112.35</v>
      </c>
      <c r="J3327" s="25">
        <v>48.72</v>
      </c>
      <c r="K3327" s="25">
        <v>2730.92</v>
      </c>
    </row>
    <row r="3328" spans="1:11" ht="15" customHeight="1" x14ac:dyDescent="0.3">
      <c r="A3328" s="25">
        <v>3327</v>
      </c>
      <c r="B3328" s="25">
        <v>3541</v>
      </c>
      <c r="C3328" s="31">
        <v>42644.336782407401</v>
      </c>
      <c r="D3328" s="25">
        <v>456</v>
      </c>
      <c r="E3328" s="25">
        <v>5</v>
      </c>
      <c r="F3328" s="25">
        <v>25</v>
      </c>
      <c r="G3328" s="25">
        <v>486</v>
      </c>
      <c r="H3328" s="25">
        <v>2275.44</v>
      </c>
      <c r="I3328" s="25">
        <v>37.450000000000003</v>
      </c>
      <c r="J3328" s="25">
        <v>203</v>
      </c>
      <c r="K3328" s="25">
        <v>2515.89</v>
      </c>
    </row>
    <row r="3329" spans="1:11" ht="15" customHeight="1" x14ac:dyDescent="0.3">
      <c r="A3329" s="25">
        <v>3328</v>
      </c>
      <c r="B3329" s="25">
        <v>3541</v>
      </c>
      <c r="C3329" s="31">
        <v>42674.1905555556</v>
      </c>
      <c r="D3329" s="25">
        <v>509</v>
      </c>
      <c r="E3329" s="25">
        <v>2</v>
      </c>
      <c r="F3329" s="25">
        <v>10</v>
      </c>
      <c r="G3329" s="25">
        <v>521</v>
      </c>
      <c r="H3329" s="25">
        <v>2539.91</v>
      </c>
      <c r="I3329" s="25">
        <v>14.98</v>
      </c>
      <c r="J3329" s="25">
        <v>81.2</v>
      </c>
      <c r="K3329" s="25">
        <v>2636.09</v>
      </c>
    </row>
    <row r="3330" spans="1:11" ht="15" customHeight="1" x14ac:dyDescent="0.3">
      <c r="A3330" s="25">
        <v>3329</v>
      </c>
      <c r="B3330" s="25">
        <v>3541</v>
      </c>
      <c r="C3330" s="31">
        <v>42704.128194444398</v>
      </c>
      <c r="D3330" s="25">
        <v>469</v>
      </c>
      <c r="E3330" s="25">
        <v>13</v>
      </c>
      <c r="F3330" s="25">
        <v>11</v>
      </c>
      <c r="G3330" s="25">
        <v>493</v>
      </c>
      <c r="H3330" s="25">
        <v>2340.31</v>
      </c>
      <c r="I3330" s="25">
        <v>97.37</v>
      </c>
      <c r="J3330" s="25">
        <v>89.32</v>
      </c>
      <c r="K3330" s="25">
        <v>2527</v>
      </c>
    </row>
    <row r="3331" spans="1:11" ht="15" customHeight="1" x14ac:dyDescent="0.3">
      <c r="A3331" s="25">
        <v>3330</v>
      </c>
      <c r="B3331" s="25">
        <v>3541</v>
      </c>
      <c r="C3331" s="31">
        <v>42733.151388888902</v>
      </c>
      <c r="D3331" s="25">
        <v>485</v>
      </c>
      <c r="E3331" s="25">
        <v>0</v>
      </c>
      <c r="F3331" s="25">
        <v>688</v>
      </c>
      <c r="G3331" s="25">
        <v>1173</v>
      </c>
      <c r="H3331" s="25">
        <v>2420.15</v>
      </c>
      <c r="I3331" s="25">
        <v>0</v>
      </c>
      <c r="J3331" s="25">
        <v>5586.56</v>
      </c>
      <c r="K3331" s="25">
        <v>8006.71</v>
      </c>
    </row>
    <row r="3332" spans="1:11" ht="15" customHeight="1" x14ac:dyDescent="0.3">
      <c r="A3332" s="25">
        <v>3331</v>
      </c>
      <c r="B3332" s="25">
        <v>3551</v>
      </c>
      <c r="C3332" s="31">
        <v>42124.662002314799</v>
      </c>
      <c r="D3332" s="25">
        <v>528</v>
      </c>
      <c r="E3332" s="25">
        <v>16</v>
      </c>
      <c r="F3332" s="25">
        <v>20</v>
      </c>
      <c r="G3332" s="25">
        <v>564</v>
      </c>
      <c r="H3332" s="25">
        <v>2634.72</v>
      </c>
      <c r="I3332" s="25">
        <v>119.84</v>
      </c>
      <c r="J3332" s="25">
        <v>162.4</v>
      </c>
      <c r="K3332" s="25">
        <v>2916.96</v>
      </c>
    </row>
    <row r="3333" spans="1:11" ht="15" customHeight="1" x14ac:dyDescent="0.3">
      <c r="A3333" s="25">
        <v>3332</v>
      </c>
      <c r="B3333" s="25">
        <v>3551</v>
      </c>
      <c r="C3333" s="31">
        <v>42154.159236111103</v>
      </c>
      <c r="D3333" s="25">
        <v>505</v>
      </c>
      <c r="E3333" s="25">
        <v>37</v>
      </c>
      <c r="F3333" s="25">
        <v>4</v>
      </c>
      <c r="G3333" s="25">
        <v>546</v>
      </c>
      <c r="H3333" s="25">
        <v>2519.9499999999998</v>
      </c>
      <c r="I3333" s="25">
        <v>277.13</v>
      </c>
      <c r="J3333" s="25">
        <v>32.479999999999997</v>
      </c>
      <c r="K3333" s="25">
        <v>2829.56</v>
      </c>
    </row>
    <row r="3334" spans="1:11" ht="15" customHeight="1" x14ac:dyDescent="0.3">
      <c r="A3334" s="25">
        <v>3333</v>
      </c>
      <c r="B3334" s="25">
        <v>3551</v>
      </c>
      <c r="C3334" s="31">
        <v>42183.478657407402</v>
      </c>
      <c r="D3334" s="25">
        <v>497</v>
      </c>
      <c r="E3334" s="25">
        <v>195</v>
      </c>
      <c r="F3334" s="25">
        <v>0</v>
      </c>
      <c r="G3334" s="25">
        <v>692</v>
      </c>
      <c r="H3334" s="25">
        <v>2480.0300000000002</v>
      </c>
      <c r="I3334" s="25">
        <v>1460.55</v>
      </c>
      <c r="J3334" s="25">
        <v>0</v>
      </c>
      <c r="K3334" s="25">
        <v>3940.58</v>
      </c>
    </row>
    <row r="3335" spans="1:11" ht="15" customHeight="1" x14ac:dyDescent="0.3">
      <c r="A3335" s="25">
        <v>3334</v>
      </c>
      <c r="B3335" s="25">
        <v>3551</v>
      </c>
      <c r="C3335" s="31">
        <v>42213.721215277801</v>
      </c>
      <c r="D3335" s="25">
        <v>519</v>
      </c>
      <c r="E3335" s="25">
        <v>11</v>
      </c>
      <c r="F3335" s="25">
        <v>8</v>
      </c>
      <c r="G3335" s="25">
        <v>538</v>
      </c>
      <c r="H3335" s="25">
        <v>2589.81</v>
      </c>
      <c r="I3335" s="25">
        <v>82.39</v>
      </c>
      <c r="J3335" s="25">
        <v>64.959999999999994</v>
      </c>
      <c r="K3335" s="25">
        <v>2737.16</v>
      </c>
    </row>
    <row r="3336" spans="1:11" ht="15" customHeight="1" x14ac:dyDescent="0.3">
      <c r="A3336" s="25">
        <v>3335</v>
      </c>
      <c r="B3336" s="25">
        <v>3551</v>
      </c>
      <c r="C3336" s="31">
        <v>42242.678888888899</v>
      </c>
      <c r="D3336" s="25">
        <v>496</v>
      </c>
      <c r="E3336" s="25">
        <v>4</v>
      </c>
      <c r="F3336" s="25">
        <v>9</v>
      </c>
      <c r="G3336" s="25">
        <v>509</v>
      </c>
      <c r="H3336" s="25">
        <v>2475.04</v>
      </c>
      <c r="I3336" s="25">
        <v>29.96</v>
      </c>
      <c r="J3336" s="25">
        <v>73.08</v>
      </c>
      <c r="K3336" s="25">
        <v>2578.08</v>
      </c>
    </row>
    <row r="3337" spans="1:11" ht="15" customHeight="1" x14ac:dyDescent="0.3">
      <c r="A3337" s="25">
        <v>3336</v>
      </c>
      <c r="B3337" s="25">
        <v>3551</v>
      </c>
      <c r="C3337" s="31">
        <v>42271.725821759297</v>
      </c>
      <c r="D3337" s="25">
        <v>514</v>
      </c>
      <c r="E3337" s="25">
        <v>7</v>
      </c>
      <c r="F3337" s="25">
        <v>4</v>
      </c>
      <c r="G3337" s="25">
        <v>525</v>
      </c>
      <c r="H3337" s="25">
        <v>2564.86</v>
      </c>
      <c r="I3337" s="25">
        <v>52.43</v>
      </c>
      <c r="J3337" s="25">
        <v>32.479999999999997</v>
      </c>
      <c r="K3337" s="25">
        <v>2649.77</v>
      </c>
    </row>
    <row r="3338" spans="1:11" ht="15" customHeight="1" x14ac:dyDescent="0.3">
      <c r="A3338" s="25">
        <v>3337</v>
      </c>
      <c r="B3338" s="25">
        <v>3551</v>
      </c>
      <c r="C3338" s="31">
        <v>42301.499537037002</v>
      </c>
      <c r="D3338" s="25">
        <v>486</v>
      </c>
      <c r="E3338" s="25">
        <v>17</v>
      </c>
      <c r="F3338" s="25">
        <v>0</v>
      </c>
      <c r="G3338" s="25">
        <v>503</v>
      </c>
      <c r="H3338" s="25">
        <v>2425.14</v>
      </c>
      <c r="I3338" s="25">
        <v>127.33</v>
      </c>
      <c r="J3338" s="25">
        <v>0</v>
      </c>
      <c r="K3338" s="25">
        <v>2552.4699999999998</v>
      </c>
    </row>
    <row r="3339" spans="1:11" ht="15" customHeight="1" x14ac:dyDescent="0.3">
      <c r="A3339" s="25">
        <v>3338</v>
      </c>
      <c r="B3339" s="25">
        <v>3551</v>
      </c>
      <c r="C3339" s="31">
        <v>42331.337754629603</v>
      </c>
      <c r="D3339" s="25">
        <v>547</v>
      </c>
      <c r="E3339" s="25">
        <v>0</v>
      </c>
      <c r="F3339" s="25">
        <v>53</v>
      </c>
      <c r="G3339" s="25">
        <v>600</v>
      </c>
      <c r="H3339" s="25">
        <v>2729.53</v>
      </c>
      <c r="I3339" s="25">
        <v>0</v>
      </c>
      <c r="J3339" s="25">
        <v>430.36</v>
      </c>
      <c r="K3339" s="25">
        <v>3159.89</v>
      </c>
    </row>
    <row r="3340" spans="1:11" ht="15" customHeight="1" x14ac:dyDescent="0.3">
      <c r="A3340" s="25">
        <v>3339</v>
      </c>
      <c r="B3340" s="25">
        <v>3551</v>
      </c>
      <c r="C3340" s="31">
        <v>42360.291516203702</v>
      </c>
      <c r="D3340" s="25">
        <v>486</v>
      </c>
      <c r="E3340" s="25">
        <v>96</v>
      </c>
      <c r="F3340" s="25">
        <v>15</v>
      </c>
      <c r="G3340" s="25">
        <v>597</v>
      </c>
      <c r="H3340" s="25">
        <v>2425.14</v>
      </c>
      <c r="I3340" s="25">
        <v>719.04</v>
      </c>
      <c r="J3340" s="25">
        <v>121.8</v>
      </c>
      <c r="K3340" s="25">
        <v>3265.98</v>
      </c>
    </row>
    <row r="3341" spans="1:11" ht="15" customHeight="1" x14ac:dyDescent="0.3">
      <c r="A3341" s="25">
        <v>3340</v>
      </c>
      <c r="B3341" s="25">
        <v>3551</v>
      </c>
      <c r="C3341" s="31">
        <v>42389.812847222202</v>
      </c>
      <c r="D3341" s="25">
        <v>496</v>
      </c>
      <c r="E3341" s="25">
        <v>13</v>
      </c>
      <c r="F3341" s="25">
        <v>29</v>
      </c>
      <c r="G3341" s="25">
        <v>538</v>
      </c>
      <c r="H3341" s="25">
        <v>2475.04</v>
      </c>
      <c r="I3341" s="25">
        <v>97.37</v>
      </c>
      <c r="J3341" s="25">
        <v>235.48</v>
      </c>
      <c r="K3341" s="25">
        <v>2807.89</v>
      </c>
    </row>
    <row r="3342" spans="1:11" ht="15" customHeight="1" x14ac:dyDescent="0.3">
      <c r="A3342" s="25">
        <v>3341</v>
      </c>
      <c r="B3342" s="25">
        <v>3551</v>
      </c>
      <c r="C3342" s="31">
        <v>42419.808796296304</v>
      </c>
      <c r="D3342" s="25">
        <v>496</v>
      </c>
      <c r="E3342" s="25">
        <v>0</v>
      </c>
      <c r="F3342" s="25">
        <v>16</v>
      </c>
      <c r="G3342" s="25">
        <v>512</v>
      </c>
      <c r="H3342" s="25">
        <v>2475.04</v>
      </c>
      <c r="I3342" s="25">
        <v>0</v>
      </c>
      <c r="J3342" s="25">
        <v>129.91999999999999</v>
      </c>
      <c r="K3342" s="25">
        <v>2604.96</v>
      </c>
    </row>
    <row r="3343" spans="1:11" ht="15" customHeight="1" x14ac:dyDescent="0.3">
      <c r="A3343" s="25">
        <v>3342</v>
      </c>
      <c r="B3343" s="25">
        <v>3551</v>
      </c>
      <c r="C3343" s="31">
        <v>42448.614479166703</v>
      </c>
      <c r="D3343" s="25">
        <v>500</v>
      </c>
      <c r="E3343" s="25">
        <v>4</v>
      </c>
      <c r="F3343" s="25">
        <v>2</v>
      </c>
      <c r="G3343" s="25">
        <v>506</v>
      </c>
      <c r="H3343" s="25">
        <v>2495</v>
      </c>
      <c r="I3343" s="25">
        <v>29.96</v>
      </c>
      <c r="J3343" s="25">
        <v>16.239999999999998</v>
      </c>
      <c r="K3343" s="25">
        <v>2541.1999999999998</v>
      </c>
    </row>
    <row r="3344" spans="1:11" ht="15" customHeight="1" x14ac:dyDescent="0.3">
      <c r="A3344" s="25">
        <v>3343</v>
      </c>
      <c r="B3344" s="25">
        <v>3551</v>
      </c>
      <c r="C3344" s="31">
        <v>42477.3128125</v>
      </c>
      <c r="D3344" s="25">
        <v>496</v>
      </c>
      <c r="E3344" s="25">
        <v>41</v>
      </c>
      <c r="F3344" s="25">
        <v>6</v>
      </c>
      <c r="G3344" s="25">
        <v>543</v>
      </c>
      <c r="H3344" s="25">
        <v>2475.04</v>
      </c>
      <c r="I3344" s="25">
        <v>307.08999999999997</v>
      </c>
      <c r="J3344" s="25">
        <v>48.72</v>
      </c>
      <c r="K3344" s="25">
        <v>2830.85</v>
      </c>
    </row>
    <row r="3345" spans="1:11" ht="15" customHeight="1" x14ac:dyDescent="0.3">
      <c r="A3345" s="25">
        <v>3344</v>
      </c>
      <c r="B3345" s="25">
        <v>3551</v>
      </c>
      <c r="C3345" s="31">
        <v>42506.9551967593</v>
      </c>
      <c r="D3345" s="25">
        <v>490</v>
      </c>
      <c r="E3345" s="25">
        <v>20</v>
      </c>
      <c r="F3345" s="25">
        <v>10</v>
      </c>
      <c r="G3345" s="25">
        <v>520</v>
      </c>
      <c r="H3345" s="25">
        <v>2445.1</v>
      </c>
      <c r="I3345" s="25">
        <v>149.80000000000001</v>
      </c>
      <c r="J3345" s="25">
        <v>81.2</v>
      </c>
      <c r="K3345" s="25">
        <v>2676.1</v>
      </c>
    </row>
    <row r="3346" spans="1:11" ht="15" customHeight="1" x14ac:dyDescent="0.3">
      <c r="A3346" s="25">
        <v>3345</v>
      </c>
      <c r="B3346" s="25">
        <v>3551</v>
      </c>
      <c r="C3346" s="31">
        <v>42536.963564814803</v>
      </c>
      <c r="D3346" s="25">
        <v>498</v>
      </c>
      <c r="E3346" s="25">
        <v>12</v>
      </c>
      <c r="F3346" s="25">
        <v>28</v>
      </c>
      <c r="G3346" s="25">
        <v>538</v>
      </c>
      <c r="H3346" s="25">
        <v>2485.02</v>
      </c>
      <c r="I3346" s="25">
        <v>89.88</v>
      </c>
      <c r="J3346" s="25">
        <v>227.36</v>
      </c>
      <c r="K3346" s="25">
        <v>2802.26</v>
      </c>
    </row>
    <row r="3347" spans="1:11" ht="15" customHeight="1" x14ac:dyDescent="0.3">
      <c r="A3347" s="25">
        <v>3346</v>
      </c>
      <c r="B3347" s="25">
        <v>3551</v>
      </c>
      <c r="C3347" s="31">
        <v>42565.146226851903</v>
      </c>
      <c r="D3347" s="25">
        <v>471</v>
      </c>
      <c r="E3347" s="25">
        <v>0</v>
      </c>
      <c r="F3347" s="25">
        <v>20</v>
      </c>
      <c r="G3347" s="25">
        <v>491</v>
      </c>
      <c r="H3347" s="25">
        <v>2350.29</v>
      </c>
      <c r="I3347" s="25">
        <v>0</v>
      </c>
      <c r="J3347" s="25">
        <v>162.4</v>
      </c>
      <c r="K3347" s="25">
        <v>2512.69</v>
      </c>
    </row>
    <row r="3348" spans="1:11" ht="15" customHeight="1" x14ac:dyDescent="0.3">
      <c r="A3348" s="25">
        <v>3347</v>
      </c>
      <c r="B3348" s="25">
        <v>3551</v>
      </c>
      <c r="C3348" s="31">
        <v>42594.940254629597</v>
      </c>
      <c r="D3348" s="25">
        <v>483</v>
      </c>
      <c r="E3348" s="25">
        <v>0</v>
      </c>
      <c r="F3348" s="25">
        <v>39</v>
      </c>
      <c r="G3348" s="25">
        <v>522</v>
      </c>
      <c r="H3348" s="25">
        <v>2410.17</v>
      </c>
      <c r="I3348" s="25">
        <v>0</v>
      </c>
      <c r="J3348" s="25">
        <v>316.68</v>
      </c>
      <c r="K3348" s="25">
        <v>2726.85</v>
      </c>
    </row>
    <row r="3349" spans="1:11" ht="15" customHeight="1" x14ac:dyDescent="0.3">
      <c r="A3349" s="25">
        <v>3348</v>
      </c>
      <c r="B3349" s="25">
        <v>3551</v>
      </c>
      <c r="C3349" s="31">
        <v>42624.657604166699</v>
      </c>
      <c r="D3349" s="25">
        <v>496</v>
      </c>
      <c r="E3349" s="25">
        <v>23</v>
      </c>
      <c r="F3349" s="25">
        <v>20</v>
      </c>
      <c r="G3349" s="25">
        <v>539</v>
      </c>
      <c r="H3349" s="25">
        <v>2475.04</v>
      </c>
      <c r="I3349" s="25">
        <v>172.27</v>
      </c>
      <c r="J3349" s="25">
        <v>162.4</v>
      </c>
      <c r="K3349" s="25">
        <v>2809.71</v>
      </c>
    </row>
    <row r="3350" spans="1:11" ht="15" customHeight="1" x14ac:dyDescent="0.3">
      <c r="A3350" s="25">
        <v>3349</v>
      </c>
      <c r="B3350" s="25">
        <v>3551</v>
      </c>
      <c r="C3350" s="31">
        <v>42653.588206018503</v>
      </c>
      <c r="D3350" s="25">
        <v>506</v>
      </c>
      <c r="E3350" s="25">
        <v>4</v>
      </c>
      <c r="F3350" s="25">
        <v>21</v>
      </c>
      <c r="G3350" s="25">
        <v>531</v>
      </c>
      <c r="H3350" s="25">
        <v>2524.94</v>
      </c>
      <c r="I3350" s="25">
        <v>29.96</v>
      </c>
      <c r="J3350" s="25">
        <v>170.52</v>
      </c>
      <c r="K3350" s="25">
        <v>2725.42</v>
      </c>
    </row>
    <row r="3351" spans="1:11" ht="15" customHeight="1" x14ac:dyDescent="0.3">
      <c r="A3351" s="25">
        <v>3350</v>
      </c>
      <c r="B3351" s="25">
        <v>3551</v>
      </c>
      <c r="C3351" s="31">
        <v>42682.646516203698</v>
      </c>
      <c r="D3351" s="25">
        <v>495</v>
      </c>
      <c r="E3351" s="25">
        <v>12</v>
      </c>
      <c r="F3351" s="25">
        <v>13</v>
      </c>
      <c r="G3351" s="25">
        <v>520</v>
      </c>
      <c r="H3351" s="25">
        <v>2470.0500000000002</v>
      </c>
      <c r="I3351" s="25">
        <v>89.88</v>
      </c>
      <c r="J3351" s="25">
        <v>105.56</v>
      </c>
      <c r="K3351" s="25">
        <v>2665.49</v>
      </c>
    </row>
    <row r="3352" spans="1:11" ht="15" customHeight="1" x14ac:dyDescent="0.3">
      <c r="A3352" s="25">
        <v>3351</v>
      </c>
      <c r="B3352" s="25">
        <v>3551</v>
      </c>
      <c r="C3352" s="31">
        <v>42711.141250000001</v>
      </c>
      <c r="D3352" s="25">
        <v>495</v>
      </c>
      <c r="E3352" s="25">
        <v>52</v>
      </c>
      <c r="F3352" s="25">
        <v>25</v>
      </c>
      <c r="G3352" s="25">
        <v>572</v>
      </c>
      <c r="H3352" s="25">
        <v>2470.0500000000002</v>
      </c>
      <c r="I3352" s="25">
        <v>389.48</v>
      </c>
      <c r="J3352" s="25">
        <v>203</v>
      </c>
      <c r="K3352" s="25">
        <v>3062.53</v>
      </c>
    </row>
    <row r="3353" spans="1:11" ht="15" customHeight="1" x14ac:dyDescent="0.3">
      <c r="A3353" s="25">
        <v>3352</v>
      </c>
      <c r="B3353" s="25">
        <v>3561</v>
      </c>
      <c r="C3353" s="31">
        <v>42553.505601851903</v>
      </c>
      <c r="D3353" s="25">
        <v>531</v>
      </c>
      <c r="E3353" s="25">
        <v>0</v>
      </c>
      <c r="F3353" s="25">
        <v>0</v>
      </c>
      <c r="G3353" s="25">
        <v>531</v>
      </c>
      <c r="H3353" s="25">
        <v>2649.69</v>
      </c>
      <c r="I3353" s="25">
        <v>0</v>
      </c>
      <c r="J3353" s="25">
        <v>0</v>
      </c>
      <c r="K3353" s="25">
        <v>2649.69</v>
      </c>
    </row>
    <row r="3354" spans="1:11" ht="15" customHeight="1" x14ac:dyDescent="0.3">
      <c r="A3354" s="25">
        <v>3353</v>
      </c>
      <c r="B3354" s="25">
        <v>3561</v>
      </c>
      <c r="C3354" s="31">
        <v>42582.780763888899</v>
      </c>
      <c r="D3354" s="25">
        <v>470</v>
      </c>
      <c r="E3354" s="25">
        <v>7</v>
      </c>
      <c r="F3354" s="25">
        <v>6</v>
      </c>
      <c r="G3354" s="25">
        <v>483</v>
      </c>
      <c r="H3354" s="25">
        <v>2345.3000000000002</v>
      </c>
      <c r="I3354" s="25">
        <v>52.43</v>
      </c>
      <c r="J3354" s="25">
        <v>48.72</v>
      </c>
      <c r="K3354" s="25">
        <v>2446.4499999999998</v>
      </c>
    </row>
    <row r="3355" spans="1:11" ht="15" customHeight="1" x14ac:dyDescent="0.3">
      <c r="A3355" s="25">
        <v>3354</v>
      </c>
      <c r="B3355" s="25">
        <v>3561</v>
      </c>
      <c r="C3355" s="31">
        <v>42612.7997106482</v>
      </c>
      <c r="D3355" s="25">
        <v>500</v>
      </c>
      <c r="E3355" s="25">
        <v>55</v>
      </c>
      <c r="F3355" s="25">
        <v>19</v>
      </c>
      <c r="G3355" s="25">
        <v>574</v>
      </c>
      <c r="H3355" s="25">
        <v>2495</v>
      </c>
      <c r="I3355" s="25">
        <v>411.95</v>
      </c>
      <c r="J3355" s="25">
        <v>154.28</v>
      </c>
      <c r="K3355" s="25">
        <v>3061.23</v>
      </c>
    </row>
    <row r="3356" spans="1:11" ht="15" customHeight="1" x14ac:dyDescent="0.3">
      <c r="A3356" s="25">
        <v>3355</v>
      </c>
      <c r="B3356" s="25">
        <v>3561</v>
      </c>
      <c r="C3356" s="31">
        <v>42641.4914699074</v>
      </c>
      <c r="D3356" s="25">
        <v>505</v>
      </c>
      <c r="E3356" s="25">
        <v>844</v>
      </c>
      <c r="F3356" s="25">
        <v>15</v>
      </c>
      <c r="G3356" s="25">
        <v>1364</v>
      </c>
      <c r="H3356" s="25">
        <v>2519.9499999999998</v>
      </c>
      <c r="I3356" s="25">
        <v>6321.56</v>
      </c>
      <c r="J3356" s="25">
        <v>121.8</v>
      </c>
      <c r="K3356" s="25">
        <v>8963.31</v>
      </c>
    </row>
    <row r="3357" spans="1:11" ht="15" customHeight="1" x14ac:dyDescent="0.3">
      <c r="A3357" s="25">
        <v>3356</v>
      </c>
      <c r="B3357" s="25">
        <v>3561</v>
      </c>
      <c r="C3357" s="31">
        <v>42671.830393518503</v>
      </c>
      <c r="D3357" s="25">
        <v>455</v>
      </c>
      <c r="E3357" s="25">
        <v>13</v>
      </c>
      <c r="F3357" s="25">
        <v>13</v>
      </c>
      <c r="G3357" s="25">
        <v>481</v>
      </c>
      <c r="H3357" s="25">
        <v>2270.4499999999998</v>
      </c>
      <c r="I3357" s="25">
        <v>97.37</v>
      </c>
      <c r="J3357" s="25">
        <v>105.56</v>
      </c>
      <c r="K3357" s="25">
        <v>2473.38</v>
      </c>
    </row>
    <row r="3358" spans="1:11" ht="15" customHeight="1" x14ac:dyDescent="0.3">
      <c r="A3358" s="25">
        <v>3357</v>
      </c>
      <c r="B3358" s="25">
        <v>3571</v>
      </c>
      <c r="C3358" s="31">
        <v>42542.878680555601</v>
      </c>
      <c r="D3358" s="25">
        <v>515</v>
      </c>
      <c r="E3358" s="25">
        <v>0</v>
      </c>
      <c r="F3358" s="25">
        <v>11</v>
      </c>
      <c r="G3358" s="25">
        <v>526</v>
      </c>
      <c r="H3358" s="25">
        <v>2569.85</v>
      </c>
      <c r="I3358" s="25">
        <v>0</v>
      </c>
      <c r="J3358" s="25">
        <v>89.32</v>
      </c>
      <c r="K3358" s="25">
        <v>2659.17</v>
      </c>
    </row>
    <row r="3359" spans="1:11" ht="15" customHeight="1" x14ac:dyDescent="0.3">
      <c r="A3359" s="25">
        <v>3358</v>
      </c>
      <c r="B3359" s="25">
        <v>3571</v>
      </c>
      <c r="C3359" s="31">
        <v>42572.334178240701</v>
      </c>
      <c r="D3359" s="25">
        <v>519</v>
      </c>
      <c r="E3359" s="25">
        <v>0</v>
      </c>
      <c r="F3359" s="25">
        <v>4</v>
      </c>
      <c r="G3359" s="25">
        <v>523</v>
      </c>
      <c r="H3359" s="25">
        <v>2589.81</v>
      </c>
      <c r="I3359" s="25">
        <v>0</v>
      </c>
      <c r="J3359" s="25">
        <v>32.479999999999997</v>
      </c>
      <c r="K3359" s="25">
        <v>2622.29</v>
      </c>
    </row>
    <row r="3360" spans="1:11" ht="15" customHeight="1" x14ac:dyDescent="0.3">
      <c r="A3360" s="25">
        <v>3359</v>
      </c>
      <c r="B3360" s="25">
        <v>3571</v>
      </c>
      <c r="C3360" s="31">
        <v>42601.292893518497</v>
      </c>
      <c r="D3360" s="25">
        <v>459</v>
      </c>
      <c r="E3360" s="25">
        <v>0</v>
      </c>
      <c r="F3360" s="25">
        <v>8</v>
      </c>
      <c r="G3360" s="25">
        <v>467</v>
      </c>
      <c r="H3360" s="25">
        <v>2290.41</v>
      </c>
      <c r="I3360" s="25">
        <v>0</v>
      </c>
      <c r="J3360" s="25">
        <v>64.959999999999994</v>
      </c>
      <c r="K3360" s="25">
        <v>2355.37</v>
      </c>
    </row>
    <row r="3361" spans="1:11" ht="15" customHeight="1" x14ac:dyDescent="0.3">
      <c r="A3361" s="25">
        <v>3360</v>
      </c>
      <c r="B3361" s="25">
        <v>3571</v>
      </c>
      <c r="C3361" s="31">
        <v>42631.645277777803</v>
      </c>
      <c r="D3361" s="25">
        <v>532</v>
      </c>
      <c r="E3361" s="25">
        <v>12</v>
      </c>
      <c r="F3361" s="25">
        <v>16</v>
      </c>
      <c r="G3361" s="25">
        <v>560</v>
      </c>
      <c r="H3361" s="25">
        <v>2654.68</v>
      </c>
      <c r="I3361" s="25">
        <v>89.88</v>
      </c>
      <c r="J3361" s="25">
        <v>129.91999999999999</v>
      </c>
      <c r="K3361" s="25">
        <v>2874.48</v>
      </c>
    </row>
    <row r="3362" spans="1:11" ht="15" customHeight="1" x14ac:dyDescent="0.3">
      <c r="A3362" s="25">
        <v>3361</v>
      </c>
      <c r="B3362" s="25">
        <v>3571</v>
      </c>
      <c r="C3362" s="31">
        <v>42660.883854166699</v>
      </c>
      <c r="D3362" s="25">
        <v>449</v>
      </c>
      <c r="E3362" s="25">
        <v>1</v>
      </c>
      <c r="F3362" s="25">
        <v>7</v>
      </c>
      <c r="G3362" s="25">
        <v>457</v>
      </c>
      <c r="H3362" s="25">
        <v>2240.5100000000002</v>
      </c>
      <c r="I3362" s="25">
        <v>7.49</v>
      </c>
      <c r="J3362" s="25">
        <v>56.84</v>
      </c>
      <c r="K3362" s="25">
        <v>2304.84</v>
      </c>
    </row>
    <row r="3363" spans="1:11" ht="15" customHeight="1" x14ac:dyDescent="0.3">
      <c r="A3363" s="25">
        <v>3362</v>
      </c>
      <c r="B3363" s="25">
        <v>3571</v>
      </c>
      <c r="C3363" s="31">
        <v>42690.499479166698</v>
      </c>
      <c r="D3363" s="25">
        <v>494</v>
      </c>
      <c r="E3363" s="25">
        <v>26</v>
      </c>
      <c r="F3363" s="25">
        <v>4</v>
      </c>
      <c r="G3363" s="25">
        <v>524</v>
      </c>
      <c r="H3363" s="25">
        <v>2465.06</v>
      </c>
      <c r="I3363" s="25">
        <v>194.74</v>
      </c>
      <c r="J3363" s="25">
        <v>32.479999999999997</v>
      </c>
      <c r="K3363" s="25">
        <v>2692.28</v>
      </c>
    </row>
    <row r="3364" spans="1:11" ht="15" customHeight="1" x14ac:dyDescent="0.3">
      <c r="A3364" s="25">
        <v>3363</v>
      </c>
      <c r="B3364" s="25">
        <v>3571</v>
      </c>
      <c r="C3364" s="31">
        <v>42720.3839351852</v>
      </c>
      <c r="D3364" s="25">
        <v>492</v>
      </c>
      <c r="E3364" s="25">
        <v>27</v>
      </c>
      <c r="F3364" s="25">
        <v>30</v>
      </c>
      <c r="G3364" s="25">
        <v>549</v>
      </c>
      <c r="H3364" s="25">
        <v>2455.08</v>
      </c>
      <c r="I3364" s="25">
        <v>202.23</v>
      </c>
      <c r="J3364" s="25">
        <v>243.6</v>
      </c>
      <c r="K3364" s="25">
        <v>2900.91</v>
      </c>
    </row>
    <row r="3365" spans="1:11" ht="15" customHeight="1" x14ac:dyDescent="0.3">
      <c r="A3365" s="25">
        <v>3364</v>
      </c>
      <c r="B3365" s="25">
        <v>3581</v>
      </c>
      <c r="C3365" s="31">
        <v>42732.522442129601</v>
      </c>
      <c r="D3365" s="25">
        <v>292</v>
      </c>
      <c r="E3365" s="25">
        <v>48</v>
      </c>
      <c r="F3365" s="25">
        <v>13</v>
      </c>
      <c r="G3365" s="25">
        <v>353</v>
      </c>
      <c r="H3365" s="25">
        <v>1457.08</v>
      </c>
      <c r="I3365" s="25">
        <v>359.52</v>
      </c>
      <c r="J3365" s="25">
        <v>105.56</v>
      </c>
      <c r="K3365" s="25">
        <v>1922.16</v>
      </c>
    </row>
    <row r="3366" spans="1:11" ht="15" customHeight="1" x14ac:dyDescent="0.3">
      <c r="A3366" s="25">
        <v>3365</v>
      </c>
      <c r="B3366" s="25">
        <v>3591</v>
      </c>
      <c r="C3366" s="31">
        <v>42341.815277777801</v>
      </c>
      <c r="D3366" s="25">
        <v>313</v>
      </c>
      <c r="E3366" s="25">
        <v>28</v>
      </c>
      <c r="F3366" s="25">
        <v>0</v>
      </c>
      <c r="G3366" s="25">
        <v>341</v>
      </c>
      <c r="H3366" s="25">
        <v>1561.87</v>
      </c>
      <c r="I3366" s="25">
        <v>209.72</v>
      </c>
      <c r="J3366" s="25">
        <v>0</v>
      </c>
      <c r="K3366" s="25">
        <v>1771.59</v>
      </c>
    </row>
    <row r="3367" spans="1:11" ht="15" customHeight="1" x14ac:dyDescent="0.3">
      <c r="A3367" s="25">
        <v>3366</v>
      </c>
      <c r="B3367" s="25">
        <v>3591</v>
      </c>
      <c r="C3367" s="31">
        <v>42370.021516203698</v>
      </c>
      <c r="D3367" s="25">
        <v>302</v>
      </c>
      <c r="E3367" s="25">
        <v>44</v>
      </c>
      <c r="F3367" s="25">
        <v>12</v>
      </c>
      <c r="G3367" s="25">
        <v>358</v>
      </c>
      <c r="H3367" s="25">
        <v>1506.98</v>
      </c>
      <c r="I3367" s="25">
        <v>329.56</v>
      </c>
      <c r="J3367" s="25">
        <v>97.44</v>
      </c>
      <c r="K3367" s="25">
        <v>1933.98</v>
      </c>
    </row>
    <row r="3368" spans="1:11" ht="15" customHeight="1" x14ac:dyDescent="0.3">
      <c r="A3368" s="25">
        <v>3367</v>
      </c>
      <c r="B3368" s="25">
        <v>3591</v>
      </c>
      <c r="C3368" s="31">
        <v>42399.136250000003</v>
      </c>
      <c r="D3368" s="25">
        <v>306</v>
      </c>
      <c r="E3368" s="25">
        <v>22</v>
      </c>
      <c r="F3368" s="25">
        <v>22</v>
      </c>
      <c r="G3368" s="25">
        <v>350</v>
      </c>
      <c r="H3368" s="25">
        <v>1526.94</v>
      </c>
      <c r="I3368" s="25">
        <v>164.78</v>
      </c>
      <c r="J3368" s="25">
        <v>178.64</v>
      </c>
      <c r="K3368" s="25">
        <v>1870.36</v>
      </c>
    </row>
    <row r="3369" spans="1:11" ht="15" customHeight="1" x14ac:dyDescent="0.3">
      <c r="A3369" s="25">
        <v>3368</v>
      </c>
      <c r="B3369" s="25">
        <v>3591</v>
      </c>
      <c r="C3369" s="31">
        <v>42428.864143518498</v>
      </c>
      <c r="D3369" s="25">
        <v>301</v>
      </c>
      <c r="E3369" s="25">
        <v>85</v>
      </c>
      <c r="F3369" s="25">
        <v>35</v>
      </c>
      <c r="G3369" s="25">
        <v>421</v>
      </c>
      <c r="H3369" s="25">
        <v>1501.99</v>
      </c>
      <c r="I3369" s="25">
        <v>636.65</v>
      </c>
      <c r="J3369" s="25">
        <v>284.2</v>
      </c>
      <c r="K3369" s="25">
        <v>2422.84</v>
      </c>
    </row>
    <row r="3370" spans="1:11" ht="15" customHeight="1" x14ac:dyDescent="0.3">
      <c r="A3370" s="25">
        <v>3369</v>
      </c>
      <c r="B3370" s="25">
        <v>3591</v>
      </c>
      <c r="C3370" s="31">
        <v>42457.411979166704</v>
      </c>
      <c r="D3370" s="25">
        <v>308</v>
      </c>
      <c r="E3370" s="25">
        <v>12</v>
      </c>
      <c r="F3370" s="25">
        <v>19</v>
      </c>
      <c r="G3370" s="25">
        <v>339</v>
      </c>
      <c r="H3370" s="25">
        <v>1536.92</v>
      </c>
      <c r="I3370" s="25">
        <v>89.88</v>
      </c>
      <c r="J3370" s="25">
        <v>154.28</v>
      </c>
      <c r="K3370" s="25">
        <v>1781.08</v>
      </c>
    </row>
    <row r="3371" spans="1:11" ht="15" customHeight="1" x14ac:dyDescent="0.3">
      <c r="A3371" s="25">
        <v>3370</v>
      </c>
      <c r="B3371" s="25">
        <v>3591</v>
      </c>
      <c r="C3371" s="31">
        <v>42487.850208333301</v>
      </c>
      <c r="D3371" s="25">
        <v>274</v>
      </c>
      <c r="E3371" s="25">
        <v>69</v>
      </c>
      <c r="F3371" s="25">
        <v>0</v>
      </c>
      <c r="G3371" s="25">
        <v>343</v>
      </c>
      <c r="H3371" s="25">
        <v>1367.26</v>
      </c>
      <c r="I3371" s="25">
        <v>516.80999999999995</v>
      </c>
      <c r="J3371" s="25">
        <v>0</v>
      </c>
      <c r="K3371" s="25">
        <v>1884.07</v>
      </c>
    </row>
    <row r="3372" spans="1:11" ht="15" customHeight="1" x14ac:dyDescent="0.3">
      <c r="A3372" s="25">
        <v>3371</v>
      </c>
      <c r="B3372" s="25">
        <v>3591</v>
      </c>
      <c r="C3372" s="31">
        <v>42517.059143518498</v>
      </c>
      <c r="D3372" s="25">
        <v>224</v>
      </c>
      <c r="E3372" s="25">
        <v>16</v>
      </c>
      <c r="F3372" s="25">
        <v>18</v>
      </c>
      <c r="G3372" s="25">
        <v>258</v>
      </c>
      <c r="H3372" s="25">
        <v>1117.76</v>
      </c>
      <c r="I3372" s="25">
        <v>119.84</v>
      </c>
      <c r="J3372" s="25">
        <v>146.16</v>
      </c>
      <c r="K3372" s="25">
        <v>1383.76</v>
      </c>
    </row>
    <row r="3373" spans="1:11" ht="15" customHeight="1" x14ac:dyDescent="0.3">
      <c r="A3373" s="25">
        <v>3372</v>
      </c>
      <c r="B3373" s="25">
        <v>3591</v>
      </c>
      <c r="C3373" s="31">
        <v>42547.226145833301</v>
      </c>
      <c r="D3373" s="25">
        <v>303</v>
      </c>
      <c r="E3373" s="25">
        <v>46</v>
      </c>
      <c r="F3373" s="25">
        <v>0</v>
      </c>
      <c r="G3373" s="25">
        <v>349</v>
      </c>
      <c r="H3373" s="25">
        <v>1511.97</v>
      </c>
      <c r="I3373" s="25">
        <v>344.54</v>
      </c>
      <c r="J3373" s="25">
        <v>0</v>
      </c>
      <c r="K3373" s="25">
        <v>1856.51</v>
      </c>
    </row>
    <row r="3374" spans="1:11" ht="15" customHeight="1" x14ac:dyDescent="0.3">
      <c r="A3374" s="25">
        <v>3373</v>
      </c>
      <c r="B3374" s="25">
        <v>3591</v>
      </c>
      <c r="C3374" s="31">
        <v>42577.752418981501</v>
      </c>
      <c r="D3374" s="25">
        <v>307</v>
      </c>
      <c r="E3374" s="25">
        <v>33</v>
      </c>
      <c r="F3374" s="25">
        <v>23</v>
      </c>
      <c r="G3374" s="25">
        <v>363</v>
      </c>
      <c r="H3374" s="25">
        <v>1531.93</v>
      </c>
      <c r="I3374" s="25">
        <v>247.17</v>
      </c>
      <c r="J3374" s="25">
        <v>186.76</v>
      </c>
      <c r="K3374" s="25">
        <v>1965.86</v>
      </c>
    </row>
    <row r="3375" spans="1:11" ht="15" customHeight="1" x14ac:dyDescent="0.3">
      <c r="A3375" s="25">
        <v>3374</v>
      </c>
      <c r="B3375" s="25">
        <v>3591</v>
      </c>
      <c r="C3375" s="31">
        <v>42607.141365740703</v>
      </c>
      <c r="D3375" s="25">
        <v>305</v>
      </c>
      <c r="E3375" s="25">
        <v>16</v>
      </c>
      <c r="F3375" s="25">
        <v>0</v>
      </c>
      <c r="G3375" s="25">
        <v>321</v>
      </c>
      <c r="H3375" s="25">
        <v>1521.95</v>
      </c>
      <c r="I3375" s="25">
        <v>119.84</v>
      </c>
      <c r="J3375" s="25">
        <v>0</v>
      </c>
      <c r="K3375" s="25">
        <v>1641.79</v>
      </c>
    </row>
    <row r="3376" spans="1:11" ht="15" customHeight="1" x14ac:dyDescent="0.3">
      <c r="A3376" s="25">
        <v>3375</v>
      </c>
      <c r="B3376" s="25">
        <v>3591</v>
      </c>
      <c r="C3376" s="31">
        <v>42637.120509259301</v>
      </c>
      <c r="D3376" s="25">
        <v>296</v>
      </c>
      <c r="E3376" s="25">
        <v>133</v>
      </c>
      <c r="F3376" s="25">
        <v>35</v>
      </c>
      <c r="G3376" s="25">
        <v>464</v>
      </c>
      <c r="H3376" s="25">
        <v>1477.04</v>
      </c>
      <c r="I3376" s="25">
        <v>996.17</v>
      </c>
      <c r="J3376" s="25">
        <v>284.2</v>
      </c>
      <c r="K3376" s="25">
        <v>2757.41</v>
      </c>
    </row>
    <row r="3377" spans="1:11" ht="15" customHeight="1" x14ac:dyDescent="0.3">
      <c r="A3377" s="25">
        <v>3376</v>
      </c>
      <c r="B3377" s="25">
        <v>3591</v>
      </c>
      <c r="C3377" s="31">
        <v>42667.962187500001</v>
      </c>
      <c r="D3377" s="25">
        <v>0</v>
      </c>
      <c r="E3377" s="25">
        <v>28</v>
      </c>
      <c r="F3377" s="25">
        <v>8</v>
      </c>
      <c r="G3377" s="25">
        <v>36</v>
      </c>
      <c r="H3377" s="25">
        <v>0</v>
      </c>
      <c r="I3377" s="25">
        <v>209.72</v>
      </c>
      <c r="J3377" s="25">
        <v>64.959999999999994</v>
      </c>
      <c r="K3377" s="25">
        <v>274.68</v>
      </c>
    </row>
    <row r="3378" spans="1:11" ht="15" customHeight="1" x14ac:dyDescent="0.3">
      <c r="A3378" s="25">
        <v>3377</v>
      </c>
      <c r="B3378" s="25">
        <v>3591</v>
      </c>
      <c r="C3378" s="31">
        <v>42697.267662036997</v>
      </c>
      <c r="D3378" s="25">
        <v>303</v>
      </c>
      <c r="E3378" s="25">
        <v>24</v>
      </c>
      <c r="F3378" s="25">
        <v>40</v>
      </c>
      <c r="G3378" s="25">
        <v>367</v>
      </c>
      <c r="H3378" s="25">
        <v>1511.97</v>
      </c>
      <c r="I3378" s="25">
        <v>179.76</v>
      </c>
      <c r="J3378" s="25">
        <v>324.8</v>
      </c>
      <c r="K3378" s="25">
        <v>2016.53</v>
      </c>
    </row>
    <row r="3379" spans="1:11" ht="15" customHeight="1" x14ac:dyDescent="0.3">
      <c r="A3379" s="25">
        <v>3378</v>
      </c>
      <c r="B3379" s="25">
        <v>3591</v>
      </c>
      <c r="C3379" s="31">
        <v>42727.576157407399</v>
      </c>
      <c r="D3379" s="25">
        <v>310</v>
      </c>
      <c r="E3379" s="25">
        <v>24</v>
      </c>
      <c r="F3379" s="25">
        <v>45</v>
      </c>
      <c r="G3379" s="25">
        <v>379</v>
      </c>
      <c r="H3379" s="25">
        <v>1546.9</v>
      </c>
      <c r="I3379" s="25">
        <v>179.76</v>
      </c>
      <c r="J3379" s="25">
        <v>365.4</v>
      </c>
      <c r="K3379" s="25">
        <v>2092.06</v>
      </c>
    </row>
    <row r="3380" spans="1:11" ht="15" customHeight="1" x14ac:dyDescent="0.3">
      <c r="A3380" s="25">
        <v>3379</v>
      </c>
      <c r="B3380" s="25">
        <v>3601</v>
      </c>
      <c r="C3380" s="31">
        <v>42603.1743055556</v>
      </c>
      <c r="D3380" s="25">
        <v>313</v>
      </c>
      <c r="E3380" s="25">
        <v>24</v>
      </c>
      <c r="F3380" s="25">
        <v>23</v>
      </c>
      <c r="G3380" s="25">
        <v>360</v>
      </c>
      <c r="H3380" s="25">
        <v>1561.87</v>
      </c>
      <c r="I3380" s="25">
        <v>179.76</v>
      </c>
      <c r="J3380" s="25">
        <v>186.76</v>
      </c>
      <c r="K3380" s="25">
        <v>1928.39</v>
      </c>
    </row>
    <row r="3381" spans="1:11" ht="15" customHeight="1" x14ac:dyDescent="0.3">
      <c r="A3381" s="25">
        <v>3380</v>
      </c>
      <c r="B3381" s="25">
        <v>3601</v>
      </c>
      <c r="C3381" s="31">
        <v>42632.155925925901</v>
      </c>
      <c r="D3381" s="25">
        <v>328</v>
      </c>
      <c r="E3381" s="25">
        <v>11</v>
      </c>
      <c r="F3381" s="25">
        <v>20</v>
      </c>
      <c r="G3381" s="25">
        <v>359</v>
      </c>
      <c r="H3381" s="25">
        <v>1636.72</v>
      </c>
      <c r="I3381" s="25">
        <v>82.39</v>
      </c>
      <c r="J3381" s="25">
        <v>162.4</v>
      </c>
      <c r="K3381" s="25">
        <v>1881.51</v>
      </c>
    </row>
    <row r="3382" spans="1:11" ht="15" customHeight="1" x14ac:dyDescent="0.3">
      <c r="A3382" s="25">
        <v>3381</v>
      </c>
      <c r="B3382" s="25">
        <v>3601</v>
      </c>
      <c r="C3382" s="31">
        <v>42661.9304513889</v>
      </c>
      <c r="D3382" s="25">
        <v>302</v>
      </c>
      <c r="E3382" s="25">
        <v>27</v>
      </c>
      <c r="F3382" s="25">
        <v>0</v>
      </c>
      <c r="G3382" s="25">
        <v>329</v>
      </c>
      <c r="H3382" s="25">
        <v>1506.98</v>
      </c>
      <c r="I3382" s="25">
        <v>202.23</v>
      </c>
      <c r="J3382" s="25">
        <v>0</v>
      </c>
      <c r="K3382" s="25">
        <v>1709.21</v>
      </c>
    </row>
    <row r="3383" spans="1:11" ht="15" customHeight="1" x14ac:dyDescent="0.3">
      <c r="A3383" s="25">
        <v>3382</v>
      </c>
      <c r="B3383" s="25">
        <v>3601</v>
      </c>
      <c r="C3383" s="31">
        <v>42691.167326388902</v>
      </c>
      <c r="D3383" s="25">
        <v>309</v>
      </c>
      <c r="E3383" s="25">
        <v>98</v>
      </c>
      <c r="F3383" s="25">
        <v>0</v>
      </c>
      <c r="G3383" s="25">
        <v>407</v>
      </c>
      <c r="H3383" s="25">
        <v>1541.91</v>
      </c>
      <c r="I3383" s="25">
        <v>734.02</v>
      </c>
      <c r="J3383" s="25">
        <v>0</v>
      </c>
      <c r="K3383" s="25">
        <v>2275.9299999999998</v>
      </c>
    </row>
    <row r="3384" spans="1:11" ht="15" customHeight="1" x14ac:dyDescent="0.3">
      <c r="A3384" s="25">
        <v>3383</v>
      </c>
      <c r="B3384" s="25">
        <v>3601</v>
      </c>
      <c r="C3384" s="31">
        <v>42720.726898148198</v>
      </c>
      <c r="D3384" s="25">
        <v>315</v>
      </c>
      <c r="E3384" s="25">
        <v>45</v>
      </c>
      <c r="F3384" s="25">
        <v>14</v>
      </c>
      <c r="G3384" s="25">
        <v>374</v>
      </c>
      <c r="H3384" s="25">
        <v>1571.85</v>
      </c>
      <c r="I3384" s="25">
        <v>337.05</v>
      </c>
      <c r="J3384" s="25">
        <v>113.68</v>
      </c>
      <c r="K3384" s="25">
        <v>2022.58</v>
      </c>
    </row>
    <row r="3385" spans="1:11" ht="15" customHeight="1" x14ac:dyDescent="0.3">
      <c r="A3385" s="25">
        <v>3384</v>
      </c>
      <c r="B3385" s="25">
        <v>3611</v>
      </c>
      <c r="C3385" s="31">
        <v>42632.082280092603</v>
      </c>
      <c r="D3385" s="25">
        <v>554</v>
      </c>
      <c r="E3385" s="25">
        <v>0</v>
      </c>
      <c r="F3385" s="25">
        <v>17</v>
      </c>
      <c r="G3385" s="25">
        <v>571</v>
      </c>
      <c r="H3385" s="25">
        <v>2764.46</v>
      </c>
      <c r="I3385" s="25">
        <v>0</v>
      </c>
      <c r="J3385" s="25">
        <v>138.04</v>
      </c>
      <c r="K3385" s="25">
        <v>2902.5</v>
      </c>
    </row>
    <row r="3386" spans="1:11" ht="15" customHeight="1" x14ac:dyDescent="0.3">
      <c r="A3386" s="25">
        <v>3385</v>
      </c>
      <c r="B3386" s="25">
        <v>3611</v>
      </c>
      <c r="C3386" s="31">
        <v>42662.858946759297</v>
      </c>
      <c r="D3386" s="25">
        <v>488</v>
      </c>
      <c r="E3386" s="25">
        <v>8</v>
      </c>
      <c r="F3386" s="25">
        <v>13</v>
      </c>
      <c r="G3386" s="25">
        <v>509</v>
      </c>
      <c r="H3386" s="25">
        <v>2435.12</v>
      </c>
      <c r="I3386" s="25">
        <v>59.92</v>
      </c>
      <c r="J3386" s="25">
        <v>105.56</v>
      </c>
      <c r="K3386" s="25">
        <v>2600.6</v>
      </c>
    </row>
    <row r="3387" spans="1:11" ht="15" customHeight="1" x14ac:dyDescent="0.3">
      <c r="A3387" s="25">
        <v>3386</v>
      </c>
      <c r="B3387" s="25">
        <v>3611</v>
      </c>
      <c r="C3387" s="31">
        <v>42691.637650463003</v>
      </c>
      <c r="D3387" s="25">
        <v>1820</v>
      </c>
      <c r="E3387" s="25">
        <v>33</v>
      </c>
      <c r="F3387" s="25">
        <v>8</v>
      </c>
      <c r="G3387" s="25">
        <v>1861</v>
      </c>
      <c r="H3387" s="25">
        <v>9081.7999999999993</v>
      </c>
      <c r="I3387" s="25">
        <v>247.17</v>
      </c>
      <c r="J3387" s="25">
        <v>64.959999999999994</v>
      </c>
      <c r="K3387" s="25">
        <v>9393.93</v>
      </c>
    </row>
    <row r="3388" spans="1:11" ht="15" customHeight="1" x14ac:dyDescent="0.3">
      <c r="A3388" s="25">
        <v>3387</v>
      </c>
      <c r="B3388" s="25">
        <v>3611</v>
      </c>
      <c r="C3388" s="31">
        <v>42721.535023148201</v>
      </c>
      <c r="D3388" s="25">
        <v>520</v>
      </c>
      <c r="E3388" s="25">
        <v>0</v>
      </c>
      <c r="F3388" s="25">
        <v>3</v>
      </c>
      <c r="G3388" s="25">
        <v>523</v>
      </c>
      <c r="H3388" s="25">
        <v>2594.8000000000002</v>
      </c>
      <c r="I3388" s="25">
        <v>0</v>
      </c>
      <c r="J3388" s="25">
        <v>24.36</v>
      </c>
      <c r="K3388" s="25">
        <v>2619.16</v>
      </c>
    </row>
    <row r="3389" spans="1:11" ht="15" customHeight="1" x14ac:dyDescent="0.3">
      <c r="A3389" s="25">
        <v>3388</v>
      </c>
      <c r="B3389" s="25">
        <v>3621</v>
      </c>
      <c r="C3389" s="31">
        <v>42668.959282407399</v>
      </c>
      <c r="D3389" s="25">
        <v>253</v>
      </c>
      <c r="E3389" s="25">
        <v>27</v>
      </c>
      <c r="F3389" s="25">
        <v>7</v>
      </c>
      <c r="G3389" s="25">
        <v>287</v>
      </c>
      <c r="H3389" s="25">
        <v>1262.47</v>
      </c>
      <c r="I3389" s="25">
        <v>202.23</v>
      </c>
      <c r="J3389" s="25">
        <v>56.84</v>
      </c>
      <c r="K3389" s="25">
        <v>1521.54</v>
      </c>
    </row>
    <row r="3390" spans="1:11" ht="15" customHeight="1" x14ac:dyDescent="0.3">
      <c r="A3390" s="25">
        <v>3389</v>
      </c>
      <c r="B3390" s="25">
        <v>3621</v>
      </c>
      <c r="C3390" s="31">
        <v>42697.911979166704</v>
      </c>
      <c r="D3390" s="25">
        <v>296</v>
      </c>
      <c r="E3390" s="25">
        <v>25</v>
      </c>
      <c r="F3390" s="25">
        <v>26</v>
      </c>
      <c r="G3390" s="25">
        <v>347</v>
      </c>
      <c r="H3390" s="25">
        <v>1477.04</v>
      </c>
      <c r="I3390" s="25">
        <v>187.25</v>
      </c>
      <c r="J3390" s="25">
        <v>211.12</v>
      </c>
      <c r="K3390" s="25">
        <v>1875.41</v>
      </c>
    </row>
    <row r="3391" spans="1:11" ht="15" customHeight="1" x14ac:dyDescent="0.3">
      <c r="A3391" s="25">
        <v>3390</v>
      </c>
      <c r="B3391" s="25">
        <v>3621</v>
      </c>
      <c r="C3391" s="31">
        <v>42727.4175231482</v>
      </c>
      <c r="D3391" s="25">
        <v>305</v>
      </c>
      <c r="E3391" s="25">
        <v>25</v>
      </c>
      <c r="F3391" s="25">
        <v>27</v>
      </c>
      <c r="G3391" s="25">
        <v>357</v>
      </c>
      <c r="H3391" s="25">
        <v>1521.95</v>
      </c>
      <c r="I3391" s="25">
        <v>187.25</v>
      </c>
      <c r="J3391" s="25">
        <v>219.24</v>
      </c>
      <c r="K3391" s="25">
        <v>1928.44</v>
      </c>
    </row>
    <row r="3392" spans="1:11" ht="15" customHeight="1" x14ac:dyDescent="0.3">
      <c r="A3392" s="25">
        <v>3391</v>
      </c>
      <c r="B3392" s="25">
        <v>3631</v>
      </c>
      <c r="C3392" s="31">
        <v>42239.596087963</v>
      </c>
      <c r="D3392" s="25">
        <v>316</v>
      </c>
      <c r="E3392" s="25">
        <v>32</v>
      </c>
      <c r="F3392" s="25">
        <v>18</v>
      </c>
      <c r="G3392" s="25">
        <v>366</v>
      </c>
      <c r="H3392" s="25">
        <v>1576.84</v>
      </c>
      <c r="I3392" s="25">
        <v>239.68</v>
      </c>
      <c r="J3392" s="25">
        <v>146.16</v>
      </c>
      <c r="K3392" s="25">
        <v>1962.68</v>
      </c>
    </row>
    <row r="3393" spans="1:11" ht="15" customHeight="1" x14ac:dyDescent="0.3">
      <c r="A3393" s="25">
        <v>3392</v>
      </c>
      <c r="B3393" s="25">
        <v>3631</v>
      </c>
      <c r="C3393" s="31">
        <v>42268.701435185198</v>
      </c>
      <c r="D3393" s="25">
        <v>259</v>
      </c>
      <c r="E3393" s="25">
        <v>0</v>
      </c>
      <c r="F3393" s="25">
        <v>41</v>
      </c>
      <c r="G3393" s="25">
        <v>300</v>
      </c>
      <c r="H3393" s="25">
        <v>1292.4100000000001</v>
      </c>
      <c r="I3393" s="25">
        <v>0</v>
      </c>
      <c r="J3393" s="25">
        <v>332.92</v>
      </c>
      <c r="K3393" s="25">
        <v>1625.33</v>
      </c>
    </row>
    <row r="3394" spans="1:11" ht="15" customHeight="1" x14ac:dyDescent="0.3">
      <c r="A3394" s="25">
        <v>3393</v>
      </c>
      <c r="B3394" s="25">
        <v>3631</v>
      </c>
      <c r="C3394" s="31">
        <v>42298.799965277802</v>
      </c>
      <c r="D3394" s="25">
        <v>293</v>
      </c>
      <c r="E3394" s="25">
        <v>23</v>
      </c>
      <c r="F3394" s="25">
        <v>71</v>
      </c>
      <c r="G3394" s="25">
        <v>387</v>
      </c>
      <c r="H3394" s="25">
        <v>1462.07</v>
      </c>
      <c r="I3394" s="25">
        <v>172.27</v>
      </c>
      <c r="J3394" s="25">
        <v>576.52</v>
      </c>
      <c r="K3394" s="25">
        <v>2210.86</v>
      </c>
    </row>
    <row r="3395" spans="1:11" ht="15" customHeight="1" x14ac:dyDescent="0.3">
      <c r="A3395" s="25">
        <v>3394</v>
      </c>
      <c r="B3395" s="25">
        <v>3631</v>
      </c>
      <c r="C3395" s="31">
        <v>42328.225520833301</v>
      </c>
      <c r="D3395" s="25">
        <v>293</v>
      </c>
      <c r="E3395" s="25">
        <v>51</v>
      </c>
      <c r="F3395" s="25">
        <v>109</v>
      </c>
      <c r="G3395" s="25">
        <v>453</v>
      </c>
      <c r="H3395" s="25">
        <v>1462.07</v>
      </c>
      <c r="I3395" s="25">
        <v>381.99</v>
      </c>
      <c r="J3395" s="25">
        <v>885.08</v>
      </c>
      <c r="K3395" s="25">
        <v>2729.14</v>
      </c>
    </row>
    <row r="3396" spans="1:11" ht="15" customHeight="1" x14ac:dyDescent="0.3">
      <c r="A3396" s="25">
        <v>3395</v>
      </c>
      <c r="B3396" s="25">
        <v>3631</v>
      </c>
      <c r="C3396" s="31">
        <v>42358.143993055601</v>
      </c>
      <c r="D3396" s="25">
        <v>288</v>
      </c>
      <c r="E3396" s="25">
        <v>0</v>
      </c>
      <c r="F3396" s="25">
        <v>11</v>
      </c>
      <c r="G3396" s="25">
        <v>299</v>
      </c>
      <c r="H3396" s="25">
        <v>1437.12</v>
      </c>
      <c r="I3396" s="25">
        <v>0</v>
      </c>
      <c r="J3396" s="25">
        <v>89.32</v>
      </c>
      <c r="K3396" s="25">
        <v>1526.44</v>
      </c>
    </row>
    <row r="3397" spans="1:11" ht="15" customHeight="1" x14ac:dyDescent="0.3">
      <c r="A3397" s="25">
        <v>3396</v>
      </c>
      <c r="B3397" s="25">
        <v>3631</v>
      </c>
      <c r="C3397" s="31">
        <v>42388.933923611097</v>
      </c>
      <c r="D3397" s="25">
        <v>302</v>
      </c>
      <c r="E3397" s="25">
        <v>34</v>
      </c>
      <c r="F3397" s="25">
        <v>60</v>
      </c>
      <c r="G3397" s="25">
        <v>396</v>
      </c>
      <c r="H3397" s="25">
        <v>1506.98</v>
      </c>
      <c r="I3397" s="25">
        <v>254.66</v>
      </c>
      <c r="J3397" s="25">
        <v>487.2</v>
      </c>
      <c r="K3397" s="25">
        <v>2248.84</v>
      </c>
    </row>
    <row r="3398" spans="1:11" ht="15" customHeight="1" x14ac:dyDescent="0.3">
      <c r="A3398" s="25">
        <v>3397</v>
      </c>
      <c r="B3398" s="25">
        <v>3631</v>
      </c>
      <c r="C3398" s="31">
        <v>42418.146898148101</v>
      </c>
      <c r="D3398" s="25">
        <v>311</v>
      </c>
      <c r="E3398" s="25">
        <v>27</v>
      </c>
      <c r="F3398" s="25">
        <v>102</v>
      </c>
      <c r="G3398" s="25">
        <v>440</v>
      </c>
      <c r="H3398" s="25">
        <v>1551.89</v>
      </c>
      <c r="I3398" s="25">
        <v>202.23</v>
      </c>
      <c r="J3398" s="25">
        <v>828.24</v>
      </c>
      <c r="K3398" s="25">
        <v>2582.36</v>
      </c>
    </row>
    <row r="3399" spans="1:11" ht="15" customHeight="1" x14ac:dyDescent="0.3">
      <c r="A3399" s="25">
        <v>3398</v>
      </c>
      <c r="B3399" s="25">
        <v>3631</v>
      </c>
      <c r="C3399" s="31">
        <v>42447.195416666698</v>
      </c>
      <c r="D3399" s="25">
        <v>324</v>
      </c>
      <c r="E3399" s="25">
        <v>23</v>
      </c>
      <c r="F3399" s="25">
        <v>6</v>
      </c>
      <c r="G3399" s="25">
        <v>353</v>
      </c>
      <c r="H3399" s="25">
        <v>1616.76</v>
      </c>
      <c r="I3399" s="25">
        <v>172.27</v>
      </c>
      <c r="J3399" s="25">
        <v>48.72</v>
      </c>
      <c r="K3399" s="25">
        <v>1837.75</v>
      </c>
    </row>
    <row r="3400" spans="1:11" ht="15" customHeight="1" x14ac:dyDescent="0.3">
      <c r="A3400" s="25">
        <v>3399</v>
      </c>
      <c r="B3400" s="25">
        <v>3631</v>
      </c>
      <c r="C3400" s="31">
        <v>42477.256724537001</v>
      </c>
      <c r="D3400" s="25">
        <v>761</v>
      </c>
      <c r="E3400" s="25">
        <v>30</v>
      </c>
      <c r="F3400" s="25">
        <v>25</v>
      </c>
      <c r="G3400" s="25">
        <v>816</v>
      </c>
      <c r="H3400" s="25">
        <v>3797.39</v>
      </c>
      <c r="I3400" s="25">
        <v>224.7</v>
      </c>
      <c r="J3400" s="25">
        <v>203</v>
      </c>
      <c r="K3400" s="25">
        <v>4225.09</v>
      </c>
    </row>
    <row r="3401" spans="1:11" ht="15" customHeight="1" x14ac:dyDescent="0.3">
      <c r="A3401" s="25">
        <v>3400</v>
      </c>
      <c r="B3401" s="25">
        <v>3631</v>
      </c>
      <c r="C3401" s="31">
        <v>42507.420416666697</v>
      </c>
      <c r="D3401" s="25">
        <v>290</v>
      </c>
      <c r="E3401" s="25">
        <v>0</v>
      </c>
      <c r="F3401" s="25">
        <v>28</v>
      </c>
      <c r="G3401" s="25">
        <v>318</v>
      </c>
      <c r="H3401" s="25">
        <v>1447.1</v>
      </c>
      <c r="I3401" s="25">
        <v>0</v>
      </c>
      <c r="J3401" s="25">
        <v>227.36</v>
      </c>
      <c r="K3401" s="25">
        <v>1674.46</v>
      </c>
    </row>
    <row r="3402" spans="1:11" ht="15" customHeight="1" x14ac:dyDescent="0.3">
      <c r="A3402" s="25">
        <v>3401</v>
      </c>
      <c r="B3402" s="25">
        <v>3631</v>
      </c>
      <c r="C3402" s="31">
        <v>42537.048611111102</v>
      </c>
      <c r="D3402" s="25">
        <v>327</v>
      </c>
      <c r="E3402" s="25">
        <v>0</v>
      </c>
      <c r="F3402" s="25">
        <v>18</v>
      </c>
      <c r="G3402" s="25">
        <v>345</v>
      </c>
      <c r="H3402" s="25">
        <v>1631.73</v>
      </c>
      <c r="I3402" s="25">
        <v>0</v>
      </c>
      <c r="J3402" s="25">
        <v>146.16</v>
      </c>
      <c r="K3402" s="25">
        <v>1777.89</v>
      </c>
    </row>
    <row r="3403" spans="1:11" ht="15" customHeight="1" x14ac:dyDescent="0.3">
      <c r="A3403" s="25">
        <v>3402</v>
      </c>
      <c r="B3403" s="25">
        <v>3631</v>
      </c>
      <c r="C3403" s="31">
        <v>42567.9006828704</v>
      </c>
      <c r="D3403" s="25">
        <v>299</v>
      </c>
      <c r="E3403" s="25">
        <v>25</v>
      </c>
      <c r="F3403" s="25">
        <v>0</v>
      </c>
      <c r="G3403" s="25">
        <v>324</v>
      </c>
      <c r="H3403" s="25">
        <v>1492.01</v>
      </c>
      <c r="I3403" s="25">
        <v>187.25</v>
      </c>
      <c r="J3403" s="25">
        <v>0</v>
      </c>
      <c r="K3403" s="25">
        <v>1679.26</v>
      </c>
    </row>
    <row r="3404" spans="1:11" ht="15" customHeight="1" x14ac:dyDescent="0.3">
      <c r="A3404" s="25">
        <v>3403</v>
      </c>
      <c r="B3404" s="25">
        <v>3631</v>
      </c>
      <c r="C3404" s="31">
        <v>42597.186851851897</v>
      </c>
      <c r="D3404" s="25">
        <v>300</v>
      </c>
      <c r="E3404" s="25">
        <v>36</v>
      </c>
      <c r="F3404" s="25">
        <v>42</v>
      </c>
      <c r="G3404" s="25">
        <v>378</v>
      </c>
      <c r="H3404" s="25">
        <v>1497</v>
      </c>
      <c r="I3404" s="25">
        <v>269.64</v>
      </c>
      <c r="J3404" s="25">
        <v>341.04</v>
      </c>
      <c r="K3404" s="25">
        <v>2107.6799999999998</v>
      </c>
    </row>
    <row r="3405" spans="1:11" ht="15" customHeight="1" x14ac:dyDescent="0.3">
      <c r="A3405" s="25">
        <v>3404</v>
      </c>
      <c r="B3405" s="25">
        <v>3631</v>
      </c>
      <c r="C3405" s="31">
        <v>42626.160428240699</v>
      </c>
      <c r="D3405" s="25">
        <v>304</v>
      </c>
      <c r="E3405" s="25">
        <v>25</v>
      </c>
      <c r="F3405" s="25">
        <v>61</v>
      </c>
      <c r="G3405" s="25">
        <v>390</v>
      </c>
      <c r="H3405" s="25">
        <v>1516.96</v>
      </c>
      <c r="I3405" s="25">
        <v>187.25</v>
      </c>
      <c r="J3405" s="25">
        <v>495.32</v>
      </c>
      <c r="K3405" s="25">
        <v>2199.5300000000002</v>
      </c>
    </row>
    <row r="3406" spans="1:11" ht="15" customHeight="1" x14ac:dyDescent="0.3">
      <c r="A3406" s="25">
        <v>3405</v>
      </c>
      <c r="B3406" s="25">
        <v>3631</v>
      </c>
      <c r="C3406" s="31">
        <v>42655.518668981502</v>
      </c>
      <c r="D3406" s="25">
        <v>336</v>
      </c>
      <c r="E3406" s="25">
        <v>17</v>
      </c>
      <c r="F3406" s="25">
        <v>27</v>
      </c>
      <c r="G3406" s="25">
        <v>380</v>
      </c>
      <c r="H3406" s="25">
        <v>1676.64</v>
      </c>
      <c r="I3406" s="25">
        <v>127.33</v>
      </c>
      <c r="J3406" s="25">
        <v>219.24</v>
      </c>
      <c r="K3406" s="25">
        <v>2023.21</v>
      </c>
    </row>
    <row r="3407" spans="1:11" ht="15" customHeight="1" x14ac:dyDescent="0.3">
      <c r="A3407" s="25">
        <v>3406</v>
      </c>
      <c r="B3407" s="25">
        <v>3631</v>
      </c>
      <c r="C3407" s="31">
        <v>42684.9007291667</v>
      </c>
      <c r="D3407" s="25">
        <v>292</v>
      </c>
      <c r="E3407" s="25">
        <v>43</v>
      </c>
      <c r="F3407" s="25">
        <v>24</v>
      </c>
      <c r="G3407" s="25">
        <v>359</v>
      </c>
      <c r="H3407" s="25">
        <v>1457.08</v>
      </c>
      <c r="I3407" s="25">
        <v>322.07</v>
      </c>
      <c r="J3407" s="25">
        <v>194.88</v>
      </c>
      <c r="K3407" s="25">
        <v>1974.03</v>
      </c>
    </row>
    <row r="3408" spans="1:11" ht="15" customHeight="1" x14ac:dyDescent="0.3">
      <c r="A3408" s="25">
        <v>3407</v>
      </c>
      <c r="B3408" s="25">
        <v>3631</v>
      </c>
      <c r="C3408" s="31">
        <v>42714.7042939815</v>
      </c>
      <c r="D3408" s="25">
        <v>282</v>
      </c>
      <c r="E3408" s="25">
        <v>21</v>
      </c>
      <c r="F3408" s="25">
        <v>15</v>
      </c>
      <c r="G3408" s="25">
        <v>318</v>
      </c>
      <c r="H3408" s="25">
        <v>1407.18</v>
      </c>
      <c r="I3408" s="25">
        <v>157.29</v>
      </c>
      <c r="J3408" s="25">
        <v>121.8</v>
      </c>
      <c r="K3408" s="25">
        <v>1686.27</v>
      </c>
    </row>
    <row r="3409" spans="1:11" ht="15" customHeight="1" x14ac:dyDescent="0.3">
      <c r="A3409" s="25">
        <v>3408</v>
      </c>
      <c r="B3409" s="25">
        <v>3641</v>
      </c>
      <c r="C3409" s="31">
        <v>42585.116168981498</v>
      </c>
      <c r="D3409" s="25">
        <v>492</v>
      </c>
      <c r="E3409" s="25">
        <v>19</v>
      </c>
      <c r="F3409" s="25">
        <v>9</v>
      </c>
      <c r="G3409" s="25">
        <v>520</v>
      </c>
      <c r="H3409" s="25">
        <v>2455.08</v>
      </c>
      <c r="I3409" s="25">
        <v>142.31</v>
      </c>
      <c r="J3409" s="25">
        <v>73.08</v>
      </c>
      <c r="K3409" s="25">
        <v>2670.47</v>
      </c>
    </row>
    <row r="3410" spans="1:11" ht="15" customHeight="1" x14ac:dyDescent="0.3">
      <c r="A3410" s="25">
        <v>3409</v>
      </c>
      <c r="B3410" s="25">
        <v>3641</v>
      </c>
      <c r="C3410" s="31">
        <v>42614.332581018498</v>
      </c>
      <c r="D3410" s="25">
        <v>496</v>
      </c>
      <c r="E3410" s="25">
        <v>21</v>
      </c>
      <c r="F3410" s="25">
        <v>8</v>
      </c>
      <c r="G3410" s="25">
        <v>525</v>
      </c>
      <c r="H3410" s="25">
        <v>2475.04</v>
      </c>
      <c r="I3410" s="25">
        <v>157.29</v>
      </c>
      <c r="J3410" s="25">
        <v>64.959999999999994</v>
      </c>
      <c r="K3410" s="25">
        <v>2697.29</v>
      </c>
    </row>
    <row r="3411" spans="1:11" ht="15" customHeight="1" x14ac:dyDescent="0.3">
      <c r="A3411" s="25">
        <v>3410</v>
      </c>
      <c r="B3411" s="25">
        <v>3641</v>
      </c>
      <c r="C3411" s="31">
        <v>42644.338750000003</v>
      </c>
      <c r="D3411" s="25">
        <v>492</v>
      </c>
      <c r="E3411" s="25">
        <v>435</v>
      </c>
      <c r="F3411" s="25">
        <v>10</v>
      </c>
      <c r="G3411" s="25">
        <v>937</v>
      </c>
      <c r="H3411" s="25">
        <v>2455.08</v>
      </c>
      <c r="I3411" s="25">
        <v>3258.15</v>
      </c>
      <c r="J3411" s="25">
        <v>81.2</v>
      </c>
      <c r="K3411" s="25">
        <v>5794.43</v>
      </c>
    </row>
    <row r="3412" spans="1:11" ht="15" customHeight="1" x14ac:dyDescent="0.3">
      <c r="A3412" s="25">
        <v>3411</v>
      </c>
      <c r="B3412" s="25">
        <v>3641</v>
      </c>
      <c r="C3412" s="31">
        <v>42674.498680555596</v>
      </c>
      <c r="D3412" s="25">
        <v>560</v>
      </c>
      <c r="E3412" s="25">
        <v>15</v>
      </c>
      <c r="F3412" s="25">
        <v>17</v>
      </c>
      <c r="G3412" s="25">
        <v>592</v>
      </c>
      <c r="H3412" s="25">
        <v>2794.4</v>
      </c>
      <c r="I3412" s="25">
        <v>112.35</v>
      </c>
      <c r="J3412" s="25">
        <v>138.04</v>
      </c>
      <c r="K3412" s="25">
        <v>3044.79</v>
      </c>
    </row>
    <row r="3413" spans="1:11" ht="15" customHeight="1" x14ac:dyDescent="0.3">
      <c r="A3413" s="25">
        <v>3412</v>
      </c>
      <c r="B3413" s="25">
        <v>3641</v>
      </c>
      <c r="C3413" s="31">
        <v>42703.421990740702</v>
      </c>
      <c r="D3413" s="25">
        <v>523</v>
      </c>
      <c r="E3413" s="25">
        <v>0</v>
      </c>
      <c r="F3413" s="25">
        <v>10</v>
      </c>
      <c r="G3413" s="25">
        <v>533</v>
      </c>
      <c r="H3413" s="25">
        <v>2609.77</v>
      </c>
      <c r="I3413" s="25">
        <v>0</v>
      </c>
      <c r="J3413" s="25">
        <v>81.2</v>
      </c>
      <c r="K3413" s="25">
        <v>2690.97</v>
      </c>
    </row>
    <row r="3414" spans="1:11" ht="15" customHeight="1" x14ac:dyDescent="0.3">
      <c r="A3414" s="25">
        <v>3413</v>
      </c>
      <c r="B3414" s="25">
        <v>3641</v>
      </c>
      <c r="C3414" s="31">
        <v>42732.9676736111</v>
      </c>
      <c r="D3414" s="25">
        <v>497</v>
      </c>
      <c r="E3414" s="25">
        <v>0</v>
      </c>
      <c r="F3414" s="25">
        <v>69</v>
      </c>
      <c r="G3414" s="25">
        <v>566</v>
      </c>
      <c r="H3414" s="25">
        <v>2480.0300000000002</v>
      </c>
      <c r="I3414" s="25">
        <v>0</v>
      </c>
      <c r="J3414" s="25">
        <v>560.28</v>
      </c>
      <c r="K3414" s="25">
        <v>3040.31</v>
      </c>
    </row>
    <row r="3415" spans="1:11" ht="15" customHeight="1" x14ac:dyDescent="0.3">
      <c r="A3415" s="25">
        <v>3414</v>
      </c>
      <c r="B3415" s="25">
        <v>3651</v>
      </c>
      <c r="C3415" s="31">
        <v>42270.688564814802</v>
      </c>
      <c r="D3415" s="25">
        <v>510</v>
      </c>
      <c r="E3415" s="25">
        <v>13</v>
      </c>
      <c r="F3415" s="25">
        <v>56</v>
      </c>
      <c r="G3415" s="25">
        <v>579</v>
      </c>
      <c r="H3415" s="25">
        <v>2544.9</v>
      </c>
      <c r="I3415" s="25">
        <v>97.37</v>
      </c>
      <c r="J3415" s="25">
        <v>454.72</v>
      </c>
      <c r="K3415" s="25">
        <v>3096.99</v>
      </c>
    </row>
    <row r="3416" spans="1:11" ht="15" customHeight="1" x14ac:dyDescent="0.3">
      <c r="A3416" s="25">
        <v>3415</v>
      </c>
      <c r="B3416" s="25">
        <v>3651</v>
      </c>
      <c r="C3416" s="31">
        <v>42299.737824074102</v>
      </c>
      <c r="D3416" s="25">
        <v>502</v>
      </c>
      <c r="E3416" s="25">
        <v>16</v>
      </c>
      <c r="F3416" s="25">
        <v>14</v>
      </c>
      <c r="G3416" s="25">
        <v>532</v>
      </c>
      <c r="H3416" s="25">
        <v>2504.98</v>
      </c>
      <c r="I3416" s="25">
        <v>119.84</v>
      </c>
      <c r="J3416" s="25">
        <v>113.68</v>
      </c>
      <c r="K3416" s="25">
        <v>2738.5</v>
      </c>
    </row>
    <row r="3417" spans="1:11" ht="15" customHeight="1" x14ac:dyDescent="0.3">
      <c r="A3417" s="25">
        <v>3416</v>
      </c>
      <c r="B3417" s="25">
        <v>3651</v>
      </c>
      <c r="C3417" s="31">
        <v>42329.899467592601</v>
      </c>
      <c r="D3417" s="25">
        <v>511</v>
      </c>
      <c r="E3417" s="25">
        <v>75</v>
      </c>
      <c r="F3417" s="25">
        <v>10</v>
      </c>
      <c r="G3417" s="25">
        <v>596</v>
      </c>
      <c r="H3417" s="25">
        <v>2549.89</v>
      </c>
      <c r="I3417" s="25">
        <v>561.75</v>
      </c>
      <c r="J3417" s="25">
        <v>81.2</v>
      </c>
      <c r="K3417" s="25">
        <v>3192.84</v>
      </c>
    </row>
    <row r="3418" spans="1:11" ht="15" customHeight="1" x14ac:dyDescent="0.3">
      <c r="A3418" s="25">
        <v>3417</v>
      </c>
      <c r="B3418" s="25">
        <v>3651</v>
      </c>
      <c r="C3418" s="31">
        <v>42359.235532407401</v>
      </c>
      <c r="D3418" s="25">
        <v>493</v>
      </c>
      <c r="E3418" s="25">
        <v>17</v>
      </c>
      <c r="F3418" s="25">
        <v>2</v>
      </c>
      <c r="G3418" s="25">
        <v>512</v>
      </c>
      <c r="H3418" s="25">
        <v>2460.0700000000002</v>
      </c>
      <c r="I3418" s="25">
        <v>127.33</v>
      </c>
      <c r="J3418" s="25">
        <v>16.239999999999998</v>
      </c>
      <c r="K3418" s="25">
        <v>2603.64</v>
      </c>
    </row>
    <row r="3419" spans="1:11" ht="15" customHeight="1" x14ac:dyDescent="0.3">
      <c r="A3419" s="25">
        <v>3418</v>
      </c>
      <c r="B3419" s="25">
        <v>3651</v>
      </c>
      <c r="C3419" s="31">
        <v>42389.737511574102</v>
      </c>
      <c r="D3419" s="25">
        <v>506</v>
      </c>
      <c r="E3419" s="25">
        <v>0</v>
      </c>
      <c r="F3419" s="25">
        <v>232</v>
      </c>
      <c r="G3419" s="25">
        <v>738</v>
      </c>
      <c r="H3419" s="25">
        <v>2524.94</v>
      </c>
      <c r="I3419" s="25">
        <v>0</v>
      </c>
      <c r="J3419" s="25">
        <v>1883.84</v>
      </c>
      <c r="K3419" s="25">
        <v>4408.78</v>
      </c>
    </row>
    <row r="3420" spans="1:11" ht="15" customHeight="1" x14ac:dyDescent="0.3">
      <c r="A3420" s="25">
        <v>3419</v>
      </c>
      <c r="B3420" s="25">
        <v>3651</v>
      </c>
      <c r="C3420" s="31">
        <v>42419.684722222199</v>
      </c>
      <c r="D3420" s="25">
        <v>581</v>
      </c>
      <c r="E3420" s="25">
        <v>52</v>
      </c>
      <c r="F3420" s="25">
        <v>0</v>
      </c>
      <c r="G3420" s="25">
        <v>633</v>
      </c>
      <c r="H3420" s="25">
        <v>2899.19</v>
      </c>
      <c r="I3420" s="25">
        <v>389.48</v>
      </c>
      <c r="J3420" s="25">
        <v>0</v>
      </c>
      <c r="K3420" s="25">
        <v>3288.67</v>
      </c>
    </row>
    <row r="3421" spans="1:11" ht="15" customHeight="1" x14ac:dyDescent="0.3">
      <c r="A3421" s="25">
        <v>3420</v>
      </c>
      <c r="B3421" s="25">
        <v>3651</v>
      </c>
      <c r="C3421" s="31">
        <v>42449.712002314802</v>
      </c>
      <c r="D3421" s="25">
        <v>565</v>
      </c>
      <c r="E3421" s="25">
        <v>24</v>
      </c>
      <c r="F3421" s="25">
        <v>23</v>
      </c>
      <c r="G3421" s="25">
        <v>612</v>
      </c>
      <c r="H3421" s="25">
        <v>2819.35</v>
      </c>
      <c r="I3421" s="25">
        <v>179.76</v>
      </c>
      <c r="J3421" s="25">
        <v>186.76</v>
      </c>
      <c r="K3421" s="25">
        <v>3185.87</v>
      </c>
    </row>
    <row r="3422" spans="1:11" ht="15" customHeight="1" x14ac:dyDescent="0.3">
      <c r="A3422" s="25">
        <v>3421</v>
      </c>
      <c r="B3422" s="25">
        <v>3651</v>
      </c>
      <c r="C3422" s="31">
        <v>42479.920590277798</v>
      </c>
      <c r="D3422" s="25">
        <v>541</v>
      </c>
      <c r="E3422" s="25">
        <v>0</v>
      </c>
      <c r="F3422" s="25">
        <v>0</v>
      </c>
      <c r="G3422" s="25">
        <v>541</v>
      </c>
      <c r="H3422" s="25">
        <v>2699.59</v>
      </c>
      <c r="I3422" s="25">
        <v>0</v>
      </c>
      <c r="J3422" s="25">
        <v>0</v>
      </c>
      <c r="K3422" s="25">
        <v>2699.59</v>
      </c>
    </row>
    <row r="3423" spans="1:11" ht="15" customHeight="1" x14ac:dyDescent="0.3">
      <c r="A3423" s="25">
        <v>3422</v>
      </c>
      <c r="B3423" s="25">
        <v>3651</v>
      </c>
      <c r="C3423" s="31">
        <v>42538.058738425898</v>
      </c>
      <c r="D3423" s="25">
        <v>607</v>
      </c>
      <c r="E3423" s="25">
        <v>16</v>
      </c>
      <c r="F3423" s="25">
        <v>13</v>
      </c>
      <c r="G3423" s="25">
        <v>636</v>
      </c>
      <c r="H3423" s="25">
        <v>3028.93</v>
      </c>
      <c r="I3423" s="25">
        <v>119.84</v>
      </c>
      <c r="J3423" s="25">
        <v>105.56</v>
      </c>
      <c r="K3423" s="25">
        <v>3254.33</v>
      </c>
    </row>
    <row r="3424" spans="1:11" ht="15" customHeight="1" x14ac:dyDescent="0.3">
      <c r="A3424" s="25">
        <v>3423</v>
      </c>
      <c r="B3424" s="25">
        <v>3651</v>
      </c>
      <c r="C3424" s="31">
        <v>42568.100196759297</v>
      </c>
      <c r="D3424" s="25">
        <v>485</v>
      </c>
      <c r="E3424" s="25">
        <v>34</v>
      </c>
      <c r="F3424" s="25">
        <v>6</v>
      </c>
      <c r="G3424" s="25">
        <v>525</v>
      </c>
      <c r="H3424" s="25">
        <v>2420.15</v>
      </c>
      <c r="I3424" s="25">
        <v>254.66</v>
      </c>
      <c r="J3424" s="25">
        <v>48.72</v>
      </c>
      <c r="K3424" s="25">
        <v>2723.53</v>
      </c>
    </row>
    <row r="3425" spans="1:11" ht="15" customHeight="1" x14ac:dyDescent="0.3">
      <c r="A3425" s="25">
        <v>3424</v>
      </c>
      <c r="B3425" s="25">
        <v>3651</v>
      </c>
      <c r="C3425" s="31">
        <v>42598.709548611099</v>
      </c>
      <c r="D3425" s="25">
        <v>521</v>
      </c>
      <c r="E3425" s="25">
        <v>5</v>
      </c>
      <c r="F3425" s="25">
        <v>0</v>
      </c>
      <c r="G3425" s="25">
        <v>526</v>
      </c>
      <c r="H3425" s="25">
        <v>2599.79</v>
      </c>
      <c r="I3425" s="25">
        <v>37.450000000000003</v>
      </c>
      <c r="J3425" s="25">
        <v>0</v>
      </c>
      <c r="K3425" s="25">
        <v>2637.24</v>
      </c>
    </row>
    <row r="3426" spans="1:11" ht="15" customHeight="1" x14ac:dyDescent="0.3">
      <c r="A3426" s="25">
        <v>3425</v>
      </c>
      <c r="B3426" s="25">
        <v>3651</v>
      </c>
      <c r="C3426" s="31">
        <v>42628.384062500001</v>
      </c>
      <c r="D3426" s="25">
        <v>515</v>
      </c>
      <c r="E3426" s="25">
        <v>0</v>
      </c>
      <c r="F3426" s="25">
        <v>0</v>
      </c>
      <c r="G3426" s="25">
        <v>515</v>
      </c>
      <c r="H3426" s="25">
        <v>2569.85</v>
      </c>
      <c r="I3426" s="25">
        <v>0</v>
      </c>
      <c r="J3426" s="25">
        <v>0</v>
      </c>
      <c r="K3426" s="25">
        <v>2569.85</v>
      </c>
    </row>
    <row r="3427" spans="1:11" ht="15" customHeight="1" x14ac:dyDescent="0.3">
      <c r="A3427" s="25">
        <v>3426</v>
      </c>
      <c r="B3427" s="25">
        <v>3651</v>
      </c>
      <c r="C3427" s="31">
        <v>42658.671481481499</v>
      </c>
      <c r="D3427" s="25">
        <v>650</v>
      </c>
      <c r="E3427" s="25">
        <v>1</v>
      </c>
      <c r="F3427" s="25">
        <v>3</v>
      </c>
      <c r="G3427" s="25">
        <v>654</v>
      </c>
      <c r="H3427" s="25">
        <v>3243.5</v>
      </c>
      <c r="I3427" s="25">
        <v>7.49</v>
      </c>
      <c r="J3427" s="25">
        <v>24.36</v>
      </c>
      <c r="K3427" s="25">
        <v>3275.35</v>
      </c>
    </row>
    <row r="3428" spans="1:11" ht="15" customHeight="1" x14ac:dyDescent="0.3">
      <c r="A3428" s="25">
        <v>3427</v>
      </c>
      <c r="B3428" s="25">
        <v>3651</v>
      </c>
      <c r="C3428" s="31">
        <v>42687.136724536998</v>
      </c>
      <c r="D3428" s="25">
        <v>458</v>
      </c>
      <c r="E3428" s="25">
        <v>8</v>
      </c>
      <c r="F3428" s="25">
        <v>0</v>
      </c>
      <c r="G3428" s="25">
        <v>466</v>
      </c>
      <c r="H3428" s="25">
        <v>2285.42</v>
      </c>
      <c r="I3428" s="25">
        <v>59.92</v>
      </c>
      <c r="J3428" s="25">
        <v>0</v>
      </c>
      <c r="K3428" s="25">
        <v>2345.34</v>
      </c>
    </row>
    <row r="3429" spans="1:11" ht="15" customHeight="1" x14ac:dyDescent="0.3">
      <c r="A3429" s="25">
        <v>3428</v>
      </c>
      <c r="B3429" s="25">
        <v>3651</v>
      </c>
      <c r="C3429" s="31">
        <v>42717.6824305556</v>
      </c>
      <c r="D3429" s="25">
        <v>490</v>
      </c>
      <c r="E3429" s="25">
        <v>11</v>
      </c>
      <c r="F3429" s="25">
        <v>33</v>
      </c>
      <c r="G3429" s="25">
        <v>534</v>
      </c>
      <c r="H3429" s="25">
        <v>2445.1</v>
      </c>
      <c r="I3429" s="25">
        <v>82.39</v>
      </c>
      <c r="J3429" s="25">
        <v>267.95999999999998</v>
      </c>
      <c r="K3429" s="25">
        <v>2795.45</v>
      </c>
    </row>
    <row r="3430" spans="1:11" ht="15" customHeight="1" x14ac:dyDescent="0.3">
      <c r="A3430" s="25">
        <v>3429</v>
      </c>
      <c r="B3430" s="25">
        <v>3661</v>
      </c>
      <c r="C3430" s="31">
        <v>42476.1962152778</v>
      </c>
      <c r="D3430" s="25">
        <v>494</v>
      </c>
      <c r="E3430" s="25">
        <v>10</v>
      </c>
      <c r="F3430" s="25">
        <v>0</v>
      </c>
      <c r="G3430" s="25">
        <v>504</v>
      </c>
      <c r="H3430" s="25">
        <v>2465.06</v>
      </c>
      <c r="I3430" s="25">
        <v>74.900000000000006</v>
      </c>
      <c r="J3430" s="25">
        <v>0</v>
      </c>
      <c r="K3430" s="25">
        <v>2539.96</v>
      </c>
    </row>
    <row r="3431" spans="1:11" ht="15" customHeight="1" x14ac:dyDescent="0.3">
      <c r="A3431" s="25">
        <v>3430</v>
      </c>
      <c r="B3431" s="25">
        <v>3661</v>
      </c>
      <c r="C3431" s="31">
        <v>42505.482615740701</v>
      </c>
      <c r="D3431" s="25">
        <v>495</v>
      </c>
      <c r="E3431" s="25">
        <v>6</v>
      </c>
      <c r="F3431" s="25">
        <v>0</v>
      </c>
      <c r="G3431" s="25">
        <v>501</v>
      </c>
      <c r="H3431" s="25">
        <v>2470.0500000000002</v>
      </c>
      <c r="I3431" s="25">
        <v>44.94</v>
      </c>
      <c r="J3431" s="25">
        <v>0</v>
      </c>
      <c r="K3431" s="25">
        <v>2514.9899999999998</v>
      </c>
    </row>
    <row r="3432" spans="1:11" ht="15" customHeight="1" x14ac:dyDescent="0.3">
      <c r="A3432" s="25">
        <v>3431</v>
      </c>
      <c r="B3432" s="25">
        <v>3661</v>
      </c>
      <c r="C3432" s="31">
        <v>42535.266006944497</v>
      </c>
      <c r="D3432" s="25">
        <v>494</v>
      </c>
      <c r="E3432" s="25">
        <v>4</v>
      </c>
      <c r="F3432" s="25">
        <v>0</v>
      </c>
      <c r="G3432" s="25">
        <v>498</v>
      </c>
      <c r="H3432" s="25">
        <v>2465.06</v>
      </c>
      <c r="I3432" s="25">
        <v>29.96</v>
      </c>
      <c r="J3432" s="25">
        <v>0</v>
      </c>
      <c r="K3432" s="25">
        <v>2495.02</v>
      </c>
    </row>
    <row r="3433" spans="1:11" ht="15" customHeight="1" x14ac:dyDescent="0.3">
      <c r="A3433" s="25">
        <v>3432</v>
      </c>
      <c r="B3433" s="25">
        <v>3661</v>
      </c>
      <c r="C3433" s="31">
        <v>42564.334895833301</v>
      </c>
      <c r="D3433" s="25">
        <v>475</v>
      </c>
      <c r="E3433" s="25">
        <v>32</v>
      </c>
      <c r="F3433" s="25">
        <v>16</v>
      </c>
      <c r="G3433" s="25">
        <v>523</v>
      </c>
      <c r="H3433" s="25">
        <v>2370.25</v>
      </c>
      <c r="I3433" s="25">
        <v>239.68</v>
      </c>
      <c r="J3433" s="25">
        <v>129.91999999999999</v>
      </c>
      <c r="K3433" s="25">
        <v>2739.85</v>
      </c>
    </row>
    <row r="3434" spans="1:11" ht="15" customHeight="1" x14ac:dyDescent="0.3">
      <c r="A3434" s="25">
        <v>3433</v>
      </c>
      <c r="B3434" s="25">
        <v>3661</v>
      </c>
      <c r="C3434" s="31">
        <v>42594.378067129597</v>
      </c>
      <c r="D3434" s="25">
        <v>485</v>
      </c>
      <c r="E3434" s="25">
        <v>0</v>
      </c>
      <c r="F3434" s="25">
        <v>10</v>
      </c>
      <c r="G3434" s="25">
        <v>495</v>
      </c>
      <c r="H3434" s="25">
        <v>2420.15</v>
      </c>
      <c r="I3434" s="25">
        <v>0</v>
      </c>
      <c r="J3434" s="25">
        <v>81.2</v>
      </c>
      <c r="K3434" s="25">
        <v>2501.35</v>
      </c>
    </row>
    <row r="3435" spans="1:11" ht="15" customHeight="1" x14ac:dyDescent="0.3">
      <c r="A3435" s="25">
        <v>3434</v>
      </c>
      <c r="B3435" s="25">
        <v>3661</v>
      </c>
      <c r="C3435" s="31">
        <v>42623.577291666697</v>
      </c>
      <c r="D3435" s="25">
        <v>506</v>
      </c>
      <c r="E3435" s="25">
        <v>12</v>
      </c>
      <c r="F3435" s="25">
        <v>0</v>
      </c>
      <c r="G3435" s="25">
        <v>518</v>
      </c>
      <c r="H3435" s="25">
        <v>2524.94</v>
      </c>
      <c r="I3435" s="25">
        <v>89.88</v>
      </c>
      <c r="J3435" s="25">
        <v>0</v>
      </c>
      <c r="K3435" s="25">
        <v>2614.8200000000002</v>
      </c>
    </row>
    <row r="3436" spans="1:11" ht="15" customHeight="1" x14ac:dyDescent="0.3">
      <c r="A3436" s="25">
        <v>3435</v>
      </c>
      <c r="B3436" s="25">
        <v>3661</v>
      </c>
      <c r="C3436" s="31">
        <v>42653.870347222197</v>
      </c>
      <c r="D3436" s="25">
        <v>360</v>
      </c>
      <c r="E3436" s="25">
        <v>21</v>
      </c>
      <c r="F3436" s="25">
        <v>6</v>
      </c>
      <c r="G3436" s="25">
        <v>387</v>
      </c>
      <c r="H3436" s="25">
        <v>1796.4</v>
      </c>
      <c r="I3436" s="25">
        <v>157.29</v>
      </c>
      <c r="J3436" s="25">
        <v>48.72</v>
      </c>
      <c r="K3436" s="25">
        <v>2002.41</v>
      </c>
    </row>
    <row r="3437" spans="1:11" ht="15" customHeight="1" x14ac:dyDescent="0.3">
      <c r="A3437" s="25">
        <v>3436</v>
      </c>
      <c r="B3437" s="25">
        <v>3661</v>
      </c>
      <c r="C3437" s="31">
        <v>42683.308333333298</v>
      </c>
      <c r="D3437" s="25">
        <v>507</v>
      </c>
      <c r="E3437" s="25">
        <v>13</v>
      </c>
      <c r="F3437" s="25">
        <v>0</v>
      </c>
      <c r="G3437" s="25">
        <v>520</v>
      </c>
      <c r="H3437" s="25">
        <v>2529.9299999999998</v>
      </c>
      <c r="I3437" s="25">
        <v>97.37</v>
      </c>
      <c r="J3437" s="25">
        <v>0</v>
      </c>
      <c r="K3437" s="25">
        <v>2627.3</v>
      </c>
    </row>
    <row r="3438" spans="1:11" ht="15" customHeight="1" x14ac:dyDescent="0.3">
      <c r="A3438" s="25">
        <v>3437</v>
      </c>
      <c r="B3438" s="25">
        <v>3661</v>
      </c>
      <c r="C3438" s="31">
        <v>42712.913842592599</v>
      </c>
      <c r="D3438" s="25">
        <v>517</v>
      </c>
      <c r="E3438" s="25">
        <v>40</v>
      </c>
      <c r="F3438" s="25">
        <v>2</v>
      </c>
      <c r="G3438" s="25">
        <v>559</v>
      </c>
      <c r="H3438" s="25">
        <v>2579.83</v>
      </c>
      <c r="I3438" s="25">
        <v>299.60000000000002</v>
      </c>
      <c r="J3438" s="25">
        <v>16.239999999999998</v>
      </c>
      <c r="K3438" s="25">
        <v>2895.67</v>
      </c>
    </row>
    <row r="3439" spans="1:11" ht="15" customHeight="1" x14ac:dyDescent="0.3">
      <c r="A3439" s="25">
        <v>3438</v>
      </c>
      <c r="B3439" s="25">
        <v>3671</v>
      </c>
      <c r="C3439" s="31">
        <v>42636.773645833302</v>
      </c>
      <c r="D3439" s="25">
        <v>295</v>
      </c>
      <c r="E3439" s="25">
        <v>22</v>
      </c>
      <c r="F3439" s="25">
        <v>29</v>
      </c>
      <c r="G3439" s="25">
        <v>346</v>
      </c>
      <c r="H3439" s="25">
        <v>1472.05</v>
      </c>
      <c r="I3439" s="25">
        <v>164.78</v>
      </c>
      <c r="J3439" s="25">
        <v>235.48</v>
      </c>
      <c r="K3439" s="25">
        <v>1872.31</v>
      </c>
    </row>
    <row r="3440" spans="1:11" ht="15" customHeight="1" x14ac:dyDescent="0.3">
      <c r="A3440" s="25">
        <v>3439</v>
      </c>
      <c r="B3440" s="25">
        <v>3671</v>
      </c>
      <c r="C3440" s="31">
        <v>42666.198240740698</v>
      </c>
      <c r="D3440" s="25">
        <v>339</v>
      </c>
      <c r="E3440" s="25">
        <v>45</v>
      </c>
      <c r="F3440" s="25">
        <v>10</v>
      </c>
      <c r="G3440" s="25">
        <v>394</v>
      </c>
      <c r="H3440" s="25">
        <v>1691.61</v>
      </c>
      <c r="I3440" s="25">
        <v>337.05</v>
      </c>
      <c r="J3440" s="25">
        <v>81.2</v>
      </c>
      <c r="K3440" s="25">
        <v>2109.86</v>
      </c>
    </row>
    <row r="3441" spans="1:11" ht="15" customHeight="1" x14ac:dyDescent="0.3">
      <c r="A3441" s="25">
        <v>3440</v>
      </c>
      <c r="B3441" s="25">
        <v>3671</v>
      </c>
      <c r="C3441" s="31">
        <v>42695.214224536998</v>
      </c>
      <c r="D3441" s="25">
        <v>297</v>
      </c>
      <c r="E3441" s="25">
        <v>33</v>
      </c>
      <c r="F3441" s="25">
        <v>10</v>
      </c>
      <c r="G3441" s="25">
        <v>340</v>
      </c>
      <c r="H3441" s="25">
        <v>1482.03</v>
      </c>
      <c r="I3441" s="25">
        <v>247.17</v>
      </c>
      <c r="J3441" s="25">
        <v>81.2</v>
      </c>
      <c r="K3441" s="25">
        <v>1810.4</v>
      </c>
    </row>
    <row r="3442" spans="1:11" ht="15" customHeight="1" x14ac:dyDescent="0.3">
      <c r="A3442" s="25">
        <v>3441</v>
      </c>
      <c r="B3442" s="25">
        <v>3671</v>
      </c>
      <c r="C3442" s="31">
        <v>42724.858391203699</v>
      </c>
      <c r="D3442" s="25">
        <v>303</v>
      </c>
      <c r="E3442" s="25">
        <v>33</v>
      </c>
      <c r="F3442" s="25">
        <v>16</v>
      </c>
      <c r="G3442" s="25">
        <v>352</v>
      </c>
      <c r="H3442" s="25">
        <v>1511.97</v>
      </c>
      <c r="I3442" s="25">
        <v>247.17</v>
      </c>
      <c r="J3442" s="25">
        <v>129.91999999999999</v>
      </c>
      <c r="K3442" s="25">
        <v>1889.06</v>
      </c>
    </row>
    <row r="3443" spans="1:11" ht="15" customHeight="1" x14ac:dyDescent="0.3">
      <c r="A3443" s="25">
        <v>3442</v>
      </c>
      <c r="B3443" s="25">
        <v>3681</v>
      </c>
      <c r="C3443" s="31">
        <v>42663.397037037001</v>
      </c>
      <c r="D3443" s="25">
        <v>501</v>
      </c>
      <c r="E3443" s="25">
        <v>13</v>
      </c>
      <c r="F3443" s="25">
        <v>11</v>
      </c>
      <c r="G3443" s="25">
        <v>525</v>
      </c>
      <c r="H3443" s="25">
        <v>2499.9899999999998</v>
      </c>
      <c r="I3443" s="25">
        <v>97.37</v>
      </c>
      <c r="J3443" s="25">
        <v>89.32</v>
      </c>
      <c r="K3443" s="25">
        <v>2686.68</v>
      </c>
    </row>
    <row r="3444" spans="1:11" ht="15" customHeight="1" x14ac:dyDescent="0.3">
      <c r="A3444" s="25">
        <v>3443</v>
      </c>
      <c r="B3444" s="25">
        <v>3681</v>
      </c>
      <c r="C3444" s="31">
        <v>42693.352615740703</v>
      </c>
      <c r="D3444" s="25">
        <v>515</v>
      </c>
      <c r="E3444" s="25">
        <v>0</v>
      </c>
      <c r="F3444" s="25">
        <v>11</v>
      </c>
      <c r="G3444" s="25">
        <v>526</v>
      </c>
      <c r="H3444" s="25">
        <v>2569.85</v>
      </c>
      <c r="I3444" s="25">
        <v>0</v>
      </c>
      <c r="J3444" s="25">
        <v>89.32</v>
      </c>
      <c r="K3444" s="25">
        <v>2659.17</v>
      </c>
    </row>
    <row r="3445" spans="1:11" ht="15" customHeight="1" x14ac:dyDescent="0.3">
      <c r="A3445" s="25">
        <v>3444</v>
      </c>
      <c r="B3445" s="25">
        <v>3681</v>
      </c>
      <c r="C3445" s="31">
        <v>42723.175208333298</v>
      </c>
      <c r="D3445" s="25">
        <v>549</v>
      </c>
      <c r="E3445" s="25">
        <v>3</v>
      </c>
      <c r="F3445" s="25">
        <v>0</v>
      </c>
      <c r="G3445" s="25">
        <v>552</v>
      </c>
      <c r="H3445" s="25">
        <v>2739.51</v>
      </c>
      <c r="I3445" s="25">
        <v>22.47</v>
      </c>
      <c r="J3445" s="25">
        <v>0</v>
      </c>
      <c r="K3445" s="25">
        <v>2761.98</v>
      </c>
    </row>
    <row r="3446" spans="1:11" ht="15" customHeight="1" x14ac:dyDescent="0.3">
      <c r="A3446" s="25">
        <v>3445</v>
      </c>
      <c r="B3446" s="25">
        <v>3691</v>
      </c>
      <c r="C3446" s="31">
        <v>42540.820439814801</v>
      </c>
      <c r="D3446" s="25">
        <v>500</v>
      </c>
      <c r="E3446" s="25">
        <v>90</v>
      </c>
      <c r="F3446" s="25">
        <v>7</v>
      </c>
      <c r="G3446" s="25">
        <v>597</v>
      </c>
      <c r="H3446" s="25">
        <v>2495</v>
      </c>
      <c r="I3446" s="25">
        <v>674.1</v>
      </c>
      <c r="J3446" s="25">
        <v>56.84</v>
      </c>
      <c r="K3446" s="25">
        <v>3225.94</v>
      </c>
    </row>
    <row r="3447" spans="1:11" ht="15" customHeight="1" x14ac:dyDescent="0.3">
      <c r="A3447" s="25">
        <v>3446</v>
      </c>
      <c r="B3447" s="25">
        <v>3691</v>
      </c>
      <c r="C3447" s="31">
        <v>42570.320775462998</v>
      </c>
      <c r="D3447" s="25">
        <v>550</v>
      </c>
      <c r="E3447" s="25">
        <v>12</v>
      </c>
      <c r="F3447" s="25">
        <v>0</v>
      </c>
      <c r="G3447" s="25">
        <v>562</v>
      </c>
      <c r="H3447" s="25">
        <v>2744.5</v>
      </c>
      <c r="I3447" s="25">
        <v>89.88</v>
      </c>
      <c r="J3447" s="25">
        <v>0</v>
      </c>
      <c r="K3447" s="25">
        <v>2834.38</v>
      </c>
    </row>
    <row r="3448" spans="1:11" ht="15" customHeight="1" x14ac:dyDescent="0.3">
      <c r="A3448" s="25">
        <v>3447</v>
      </c>
      <c r="B3448" s="25">
        <v>3691</v>
      </c>
      <c r="C3448" s="31">
        <v>42600.378368055601</v>
      </c>
      <c r="D3448" s="25">
        <v>501</v>
      </c>
      <c r="E3448" s="25">
        <v>0</v>
      </c>
      <c r="F3448" s="25">
        <v>0</v>
      </c>
      <c r="G3448" s="25">
        <v>501</v>
      </c>
      <c r="H3448" s="25">
        <v>2499.9899999999998</v>
      </c>
      <c r="I3448" s="25">
        <v>0</v>
      </c>
      <c r="J3448" s="25">
        <v>0</v>
      </c>
      <c r="K3448" s="25">
        <v>2499.9899999999998</v>
      </c>
    </row>
    <row r="3449" spans="1:11" ht="15" customHeight="1" x14ac:dyDescent="0.3">
      <c r="A3449" s="25">
        <v>3448</v>
      </c>
      <c r="B3449" s="25">
        <v>3691</v>
      </c>
      <c r="C3449" s="31">
        <v>42630.291215277801</v>
      </c>
      <c r="D3449" s="25">
        <v>461</v>
      </c>
      <c r="E3449" s="25">
        <v>10</v>
      </c>
      <c r="F3449" s="25">
        <v>3</v>
      </c>
      <c r="G3449" s="25">
        <v>474</v>
      </c>
      <c r="H3449" s="25">
        <v>2300.39</v>
      </c>
      <c r="I3449" s="25">
        <v>74.900000000000006</v>
      </c>
      <c r="J3449" s="25">
        <v>24.36</v>
      </c>
      <c r="K3449" s="25">
        <v>2399.65</v>
      </c>
    </row>
    <row r="3450" spans="1:11" ht="15" customHeight="1" x14ac:dyDescent="0.3">
      <c r="A3450" s="25">
        <v>3449</v>
      </c>
      <c r="B3450" s="25">
        <v>3691</v>
      </c>
      <c r="C3450" s="31">
        <v>42659.657604166699</v>
      </c>
      <c r="D3450" s="25">
        <v>602</v>
      </c>
      <c r="E3450" s="25">
        <v>272</v>
      </c>
      <c r="F3450" s="25">
        <v>27</v>
      </c>
      <c r="G3450" s="25">
        <v>901</v>
      </c>
      <c r="H3450" s="25">
        <v>3003.98</v>
      </c>
      <c r="I3450" s="25">
        <v>2037.28</v>
      </c>
      <c r="J3450" s="25">
        <v>219.24</v>
      </c>
      <c r="K3450" s="25">
        <v>5260.5</v>
      </c>
    </row>
    <row r="3451" spans="1:11" ht="15" customHeight="1" x14ac:dyDescent="0.3">
      <c r="A3451" s="25">
        <v>3450</v>
      </c>
      <c r="B3451" s="25">
        <v>3691</v>
      </c>
      <c r="C3451" s="31">
        <v>42689.475104166697</v>
      </c>
      <c r="D3451" s="25">
        <v>1</v>
      </c>
      <c r="E3451" s="25">
        <v>0</v>
      </c>
      <c r="F3451" s="25">
        <v>11</v>
      </c>
      <c r="G3451" s="25">
        <v>12</v>
      </c>
      <c r="H3451" s="25">
        <v>4.99</v>
      </c>
      <c r="I3451" s="25">
        <v>0</v>
      </c>
      <c r="J3451" s="25">
        <v>89.32</v>
      </c>
      <c r="K3451" s="25">
        <v>94.31</v>
      </c>
    </row>
    <row r="3452" spans="1:11" ht="15" customHeight="1" x14ac:dyDescent="0.3">
      <c r="A3452" s="25">
        <v>3451</v>
      </c>
      <c r="B3452" s="25">
        <v>3691</v>
      </c>
      <c r="C3452" s="31">
        <v>42718.802766203698</v>
      </c>
      <c r="D3452" s="25">
        <v>496</v>
      </c>
      <c r="E3452" s="25">
        <v>0</v>
      </c>
      <c r="F3452" s="25">
        <v>26</v>
      </c>
      <c r="G3452" s="25">
        <v>522</v>
      </c>
      <c r="H3452" s="25">
        <v>2475.04</v>
      </c>
      <c r="I3452" s="25">
        <v>0</v>
      </c>
      <c r="J3452" s="25">
        <v>211.12</v>
      </c>
      <c r="K3452" s="25">
        <v>2686.16</v>
      </c>
    </row>
    <row r="3453" spans="1:11" ht="15" customHeight="1" x14ac:dyDescent="0.3">
      <c r="A3453" s="25">
        <v>3452</v>
      </c>
      <c r="B3453" s="25">
        <v>3701</v>
      </c>
      <c r="C3453" s="31">
        <v>42638.587858796302</v>
      </c>
      <c r="D3453" s="25">
        <v>494</v>
      </c>
      <c r="E3453" s="25">
        <v>10</v>
      </c>
      <c r="F3453" s="25">
        <v>7</v>
      </c>
      <c r="G3453" s="25">
        <v>511</v>
      </c>
      <c r="H3453" s="25">
        <v>2465.06</v>
      </c>
      <c r="I3453" s="25">
        <v>74.900000000000006</v>
      </c>
      <c r="J3453" s="25">
        <v>56.84</v>
      </c>
      <c r="K3453" s="25">
        <v>2596.8000000000002</v>
      </c>
    </row>
    <row r="3454" spans="1:11" ht="15" customHeight="1" x14ac:dyDescent="0.3">
      <c r="A3454" s="25">
        <v>3453</v>
      </c>
      <c r="B3454" s="25">
        <v>3701</v>
      </c>
      <c r="C3454" s="31">
        <v>42696.811793981498</v>
      </c>
      <c r="D3454" s="25">
        <v>488</v>
      </c>
      <c r="E3454" s="25">
        <v>19</v>
      </c>
      <c r="F3454" s="25">
        <v>7</v>
      </c>
      <c r="G3454" s="25">
        <v>514</v>
      </c>
      <c r="H3454" s="25">
        <v>2435.12</v>
      </c>
      <c r="I3454" s="25">
        <v>142.31</v>
      </c>
      <c r="J3454" s="25">
        <v>56.84</v>
      </c>
      <c r="K3454" s="25">
        <v>2634.27</v>
      </c>
    </row>
    <row r="3455" spans="1:11" ht="15" customHeight="1" x14ac:dyDescent="0.3">
      <c r="A3455" s="25">
        <v>3454</v>
      </c>
      <c r="B3455" s="25">
        <v>3701</v>
      </c>
      <c r="C3455" s="31">
        <v>42726.849652777797</v>
      </c>
      <c r="D3455" s="25">
        <v>631</v>
      </c>
      <c r="E3455" s="25">
        <v>54</v>
      </c>
      <c r="F3455" s="25">
        <v>11</v>
      </c>
      <c r="G3455" s="25">
        <v>696</v>
      </c>
      <c r="H3455" s="25">
        <v>3148.69</v>
      </c>
      <c r="I3455" s="25">
        <v>404.46</v>
      </c>
      <c r="J3455" s="25">
        <v>89.32</v>
      </c>
      <c r="K3455" s="25">
        <v>3642.47</v>
      </c>
    </row>
    <row r="3456" spans="1:11" ht="15" customHeight="1" x14ac:dyDescent="0.3">
      <c r="A3456" s="25">
        <v>3455</v>
      </c>
      <c r="B3456" s="25">
        <v>3711</v>
      </c>
      <c r="C3456" s="31">
        <v>42548.329826388901</v>
      </c>
      <c r="D3456" s="25">
        <v>267</v>
      </c>
      <c r="E3456" s="25">
        <v>32</v>
      </c>
      <c r="F3456" s="25">
        <v>0</v>
      </c>
      <c r="G3456" s="25">
        <v>299</v>
      </c>
      <c r="H3456" s="25">
        <v>1332.33</v>
      </c>
      <c r="I3456" s="25">
        <v>239.68</v>
      </c>
      <c r="J3456" s="25">
        <v>0</v>
      </c>
      <c r="K3456" s="25">
        <v>1572.01</v>
      </c>
    </row>
    <row r="3457" spans="1:11" ht="15" customHeight="1" x14ac:dyDescent="0.3">
      <c r="A3457" s="25">
        <v>3456</v>
      </c>
      <c r="B3457" s="25">
        <v>3711</v>
      </c>
      <c r="C3457" s="31">
        <v>42578.085243055597</v>
      </c>
      <c r="D3457" s="25">
        <v>278</v>
      </c>
      <c r="E3457" s="25">
        <v>47</v>
      </c>
      <c r="F3457" s="25">
        <v>19</v>
      </c>
      <c r="G3457" s="25">
        <v>344</v>
      </c>
      <c r="H3457" s="25">
        <v>1387.22</v>
      </c>
      <c r="I3457" s="25">
        <v>352.03</v>
      </c>
      <c r="J3457" s="25">
        <v>154.28</v>
      </c>
      <c r="K3457" s="25">
        <v>1893.53</v>
      </c>
    </row>
    <row r="3458" spans="1:11" ht="15" customHeight="1" x14ac:dyDescent="0.3">
      <c r="A3458" s="25">
        <v>3457</v>
      </c>
      <c r="B3458" s="25">
        <v>3711</v>
      </c>
      <c r="C3458" s="31">
        <v>42607.9047222222</v>
      </c>
      <c r="D3458" s="25">
        <v>306</v>
      </c>
      <c r="E3458" s="25">
        <v>38</v>
      </c>
      <c r="F3458" s="25">
        <v>0</v>
      </c>
      <c r="G3458" s="25">
        <v>344</v>
      </c>
      <c r="H3458" s="25">
        <v>1526.94</v>
      </c>
      <c r="I3458" s="25">
        <v>284.62</v>
      </c>
      <c r="J3458" s="25">
        <v>0</v>
      </c>
      <c r="K3458" s="25">
        <v>1811.56</v>
      </c>
    </row>
    <row r="3459" spans="1:11" ht="15" customHeight="1" x14ac:dyDescent="0.3">
      <c r="A3459" s="25">
        <v>3458</v>
      </c>
      <c r="B3459" s="25">
        <v>3711</v>
      </c>
      <c r="C3459" s="31">
        <v>42636.662858796299</v>
      </c>
      <c r="D3459" s="25">
        <v>305</v>
      </c>
      <c r="E3459" s="25">
        <v>21</v>
      </c>
      <c r="F3459" s="25">
        <v>18</v>
      </c>
      <c r="G3459" s="25">
        <v>344</v>
      </c>
      <c r="H3459" s="25">
        <v>1521.95</v>
      </c>
      <c r="I3459" s="25">
        <v>157.29</v>
      </c>
      <c r="J3459" s="25">
        <v>146.16</v>
      </c>
      <c r="K3459" s="25">
        <v>1825.4</v>
      </c>
    </row>
    <row r="3460" spans="1:11" ht="15" customHeight="1" x14ac:dyDescent="0.3">
      <c r="A3460" s="25">
        <v>3459</v>
      </c>
      <c r="B3460" s="25">
        <v>3711</v>
      </c>
      <c r="C3460" s="31">
        <v>42665.099328703698</v>
      </c>
      <c r="D3460" s="25">
        <v>315</v>
      </c>
      <c r="E3460" s="25">
        <v>38</v>
      </c>
      <c r="F3460" s="25">
        <v>41</v>
      </c>
      <c r="G3460" s="25">
        <v>394</v>
      </c>
      <c r="H3460" s="25">
        <v>1571.85</v>
      </c>
      <c r="I3460" s="25">
        <v>284.62</v>
      </c>
      <c r="J3460" s="25">
        <v>332.92</v>
      </c>
      <c r="K3460" s="25">
        <v>2189.39</v>
      </c>
    </row>
    <row r="3461" spans="1:11" ht="15" customHeight="1" x14ac:dyDescent="0.3">
      <c r="A3461" s="25">
        <v>3460</v>
      </c>
      <c r="B3461" s="25">
        <v>3711</v>
      </c>
      <c r="C3461" s="31">
        <v>42694.562708333302</v>
      </c>
      <c r="D3461" s="25">
        <v>279</v>
      </c>
      <c r="E3461" s="25">
        <v>12</v>
      </c>
      <c r="F3461" s="25">
        <v>0</v>
      </c>
      <c r="G3461" s="25">
        <v>291</v>
      </c>
      <c r="H3461" s="25">
        <v>1392.21</v>
      </c>
      <c r="I3461" s="25">
        <v>89.88</v>
      </c>
      <c r="J3461" s="25">
        <v>0</v>
      </c>
      <c r="K3461" s="25">
        <v>1482.09</v>
      </c>
    </row>
    <row r="3462" spans="1:11" ht="15" customHeight="1" x14ac:dyDescent="0.3">
      <c r="A3462" s="25">
        <v>3461</v>
      </c>
      <c r="B3462" s="25">
        <v>3711</v>
      </c>
      <c r="C3462" s="31">
        <v>42724.124571759297</v>
      </c>
      <c r="D3462" s="25">
        <v>299</v>
      </c>
      <c r="E3462" s="25">
        <v>1054</v>
      </c>
      <c r="F3462" s="25">
        <v>1</v>
      </c>
      <c r="G3462" s="25">
        <v>1354</v>
      </c>
      <c r="H3462" s="25">
        <v>1492.01</v>
      </c>
      <c r="I3462" s="25">
        <v>7894.46</v>
      </c>
      <c r="J3462" s="25">
        <v>8.1199999999999992</v>
      </c>
      <c r="K3462" s="25">
        <v>9394.59</v>
      </c>
    </row>
    <row r="3463" spans="1:11" ht="15" customHeight="1" x14ac:dyDescent="0.3">
      <c r="A3463" s="25">
        <v>3462</v>
      </c>
      <c r="B3463" s="25">
        <v>3721</v>
      </c>
      <c r="C3463" s="31">
        <v>42338.103206018503</v>
      </c>
      <c r="D3463" s="25">
        <v>307</v>
      </c>
      <c r="E3463" s="25">
        <v>0</v>
      </c>
      <c r="F3463" s="25">
        <v>0</v>
      </c>
      <c r="G3463" s="25">
        <v>307</v>
      </c>
      <c r="H3463" s="25">
        <v>1531.93</v>
      </c>
      <c r="I3463" s="25">
        <v>0</v>
      </c>
      <c r="J3463" s="25">
        <v>0</v>
      </c>
      <c r="K3463" s="25">
        <v>1531.93</v>
      </c>
    </row>
    <row r="3464" spans="1:11" ht="15" customHeight="1" x14ac:dyDescent="0.3">
      <c r="A3464" s="25">
        <v>3463</v>
      </c>
      <c r="B3464" s="25">
        <v>3721</v>
      </c>
      <c r="C3464" s="31">
        <v>42368.541157407402</v>
      </c>
      <c r="D3464" s="25">
        <v>329</v>
      </c>
      <c r="E3464" s="25">
        <v>19</v>
      </c>
      <c r="F3464" s="25">
        <v>14</v>
      </c>
      <c r="G3464" s="25">
        <v>362</v>
      </c>
      <c r="H3464" s="25">
        <v>1641.71</v>
      </c>
      <c r="I3464" s="25">
        <v>142.31</v>
      </c>
      <c r="J3464" s="25">
        <v>113.68</v>
      </c>
      <c r="K3464" s="25">
        <v>1897.7</v>
      </c>
    </row>
    <row r="3465" spans="1:11" ht="15" customHeight="1" x14ac:dyDescent="0.3">
      <c r="A3465" s="25">
        <v>3464</v>
      </c>
      <c r="B3465" s="25">
        <v>3721</v>
      </c>
      <c r="C3465" s="31">
        <v>42398.7058217593</v>
      </c>
      <c r="D3465" s="25">
        <v>306</v>
      </c>
      <c r="E3465" s="25">
        <v>26</v>
      </c>
      <c r="F3465" s="25">
        <v>7</v>
      </c>
      <c r="G3465" s="25">
        <v>339</v>
      </c>
      <c r="H3465" s="25">
        <v>1526.94</v>
      </c>
      <c r="I3465" s="25">
        <v>194.74</v>
      </c>
      <c r="J3465" s="25">
        <v>56.84</v>
      </c>
      <c r="K3465" s="25">
        <v>1778.52</v>
      </c>
    </row>
    <row r="3466" spans="1:11" ht="15" customHeight="1" x14ac:dyDescent="0.3">
      <c r="A3466" s="25">
        <v>3465</v>
      </c>
      <c r="B3466" s="25">
        <v>3721</v>
      </c>
      <c r="C3466" s="31">
        <v>42428.336493055598</v>
      </c>
      <c r="D3466" s="25">
        <v>304</v>
      </c>
      <c r="E3466" s="25">
        <v>53</v>
      </c>
      <c r="F3466" s="25">
        <v>4</v>
      </c>
      <c r="G3466" s="25">
        <v>361</v>
      </c>
      <c r="H3466" s="25">
        <v>1516.96</v>
      </c>
      <c r="I3466" s="25">
        <v>396.97</v>
      </c>
      <c r="J3466" s="25">
        <v>32.479999999999997</v>
      </c>
      <c r="K3466" s="25">
        <v>1946.41</v>
      </c>
    </row>
    <row r="3467" spans="1:11" ht="15" customHeight="1" x14ac:dyDescent="0.3">
      <c r="A3467" s="25">
        <v>3466</v>
      </c>
      <c r="B3467" s="25">
        <v>3721</v>
      </c>
      <c r="C3467" s="31">
        <v>42458.804976851898</v>
      </c>
      <c r="D3467" s="25">
        <v>317</v>
      </c>
      <c r="E3467" s="25">
        <v>40</v>
      </c>
      <c r="F3467" s="25">
        <v>0</v>
      </c>
      <c r="G3467" s="25">
        <v>357</v>
      </c>
      <c r="H3467" s="25">
        <v>1581.83</v>
      </c>
      <c r="I3467" s="25">
        <v>299.60000000000002</v>
      </c>
      <c r="J3467" s="25">
        <v>0</v>
      </c>
      <c r="K3467" s="25">
        <v>1881.43</v>
      </c>
    </row>
    <row r="3468" spans="1:11" ht="15" customHeight="1" x14ac:dyDescent="0.3">
      <c r="A3468" s="25">
        <v>3467</v>
      </c>
      <c r="B3468" s="25">
        <v>3721</v>
      </c>
      <c r="C3468" s="31">
        <v>42488.9910185185</v>
      </c>
      <c r="D3468" s="25">
        <v>298</v>
      </c>
      <c r="E3468" s="25">
        <v>77</v>
      </c>
      <c r="F3468" s="25">
        <v>7</v>
      </c>
      <c r="G3468" s="25">
        <v>382</v>
      </c>
      <c r="H3468" s="25">
        <v>1487.02</v>
      </c>
      <c r="I3468" s="25">
        <v>576.73</v>
      </c>
      <c r="J3468" s="25">
        <v>56.84</v>
      </c>
      <c r="K3468" s="25">
        <v>2120.59</v>
      </c>
    </row>
    <row r="3469" spans="1:11" ht="15" customHeight="1" x14ac:dyDescent="0.3">
      <c r="A3469" s="25">
        <v>3468</v>
      </c>
      <c r="B3469" s="25">
        <v>3721</v>
      </c>
      <c r="C3469" s="31">
        <v>42517.832164351901</v>
      </c>
      <c r="D3469" s="25">
        <v>254</v>
      </c>
      <c r="E3469" s="25">
        <v>34</v>
      </c>
      <c r="F3469" s="25">
        <v>19</v>
      </c>
      <c r="G3469" s="25">
        <v>307</v>
      </c>
      <c r="H3469" s="25">
        <v>1267.46</v>
      </c>
      <c r="I3469" s="25">
        <v>254.66</v>
      </c>
      <c r="J3469" s="25">
        <v>154.28</v>
      </c>
      <c r="K3469" s="25">
        <v>1676.4</v>
      </c>
    </row>
    <row r="3470" spans="1:11" ht="15" customHeight="1" x14ac:dyDescent="0.3">
      <c r="A3470" s="25">
        <v>3469</v>
      </c>
      <c r="B3470" s="25">
        <v>3721</v>
      </c>
      <c r="C3470" s="31">
        <v>42547.552372685197</v>
      </c>
      <c r="D3470" s="25">
        <v>282</v>
      </c>
      <c r="E3470" s="25">
        <v>19</v>
      </c>
      <c r="F3470" s="25">
        <v>74</v>
      </c>
      <c r="G3470" s="25">
        <v>375</v>
      </c>
      <c r="H3470" s="25">
        <v>1407.18</v>
      </c>
      <c r="I3470" s="25">
        <v>142.31</v>
      </c>
      <c r="J3470" s="25">
        <v>600.88</v>
      </c>
      <c r="K3470" s="25">
        <v>2150.37</v>
      </c>
    </row>
    <row r="3471" spans="1:11" ht="15" customHeight="1" x14ac:dyDescent="0.3">
      <c r="A3471" s="25">
        <v>3470</v>
      </c>
      <c r="B3471" s="25">
        <v>3721</v>
      </c>
      <c r="C3471" s="31">
        <v>42577.438865740703</v>
      </c>
      <c r="D3471" s="25">
        <v>326</v>
      </c>
      <c r="E3471" s="25">
        <v>25</v>
      </c>
      <c r="F3471" s="25">
        <v>125</v>
      </c>
      <c r="G3471" s="25">
        <v>476</v>
      </c>
      <c r="H3471" s="25">
        <v>1626.74</v>
      </c>
      <c r="I3471" s="25">
        <v>187.25</v>
      </c>
      <c r="J3471" s="25">
        <v>1015</v>
      </c>
      <c r="K3471" s="25">
        <v>2828.99</v>
      </c>
    </row>
    <row r="3472" spans="1:11" ht="15" customHeight="1" x14ac:dyDescent="0.3">
      <c r="A3472" s="25">
        <v>3471</v>
      </c>
      <c r="B3472" s="25">
        <v>3721</v>
      </c>
      <c r="C3472" s="31">
        <v>42607.412384259304</v>
      </c>
      <c r="D3472" s="25">
        <v>306</v>
      </c>
      <c r="E3472" s="25">
        <v>0</v>
      </c>
      <c r="F3472" s="25">
        <v>807</v>
      </c>
      <c r="G3472" s="25">
        <v>1113</v>
      </c>
      <c r="H3472" s="25">
        <v>1526.94</v>
      </c>
      <c r="I3472" s="25">
        <v>0</v>
      </c>
      <c r="J3472" s="25">
        <v>6552.84</v>
      </c>
      <c r="K3472" s="25">
        <v>8079.78</v>
      </c>
    </row>
    <row r="3473" spans="1:11" ht="15" customHeight="1" x14ac:dyDescent="0.3">
      <c r="A3473" s="25">
        <v>3472</v>
      </c>
      <c r="B3473" s="25">
        <v>3721</v>
      </c>
      <c r="C3473" s="31">
        <v>42636.981238425898</v>
      </c>
      <c r="D3473" s="25">
        <v>4362</v>
      </c>
      <c r="E3473" s="25">
        <v>99</v>
      </c>
      <c r="F3473" s="25">
        <v>23</v>
      </c>
      <c r="G3473" s="25">
        <v>4484</v>
      </c>
      <c r="H3473" s="25">
        <v>21766.38</v>
      </c>
      <c r="I3473" s="25">
        <v>741.51</v>
      </c>
      <c r="J3473" s="25">
        <v>186.76</v>
      </c>
      <c r="K3473" s="25">
        <v>22694.65</v>
      </c>
    </row>
    <row r="3474" spans="1:11" ht="15" customHeight="1" x14ac:dyDescent="0.3">
      <c r="A3474" s="25">
        <v>3473</v>
      </c>
      <c r="B3474" s="25">
        <v>3721</v>
      </c>
      <c r="C3474" s="31">
        <v>42666.8774768519</v>
      </c>
      <c r="D3474" s="25">
        <v>301</v>
      </c>
      <c r="E3474" s="25">
        <v>22</v>
      </c>
      <c r="F3474" s="25">
        <v>13</v>
      </c>
      <c r="G3474" s="25">
        <v>336</v>
      </c>
      <c r="H3474" s="25">
        <v>1501.99</v>
      </c>
      <c r="I3474" s="25">
        <v>164.78</v>
      </c>
      <c r="J3474" s="25">
        <v>105.56</v>
      </c>
      <c r="K3474" s="25">
        <v>1772.33</v>
      </c>
    </row>
    <row r="3475" spans="1:11" ht="15" customHeight="1" x14ac:dyDescent="0.3">
      <c r="A3475" s="25">
        <v>3474</v>
      </c>
      <c r="B3475" s="25">
        <v>3721</v>
      </c>
      <c r="C3475" s="31">
        <v>42696.812326388899</v>
      </c>
      <c r="D3475" s="25">
        <v>297</v>
      </c>
      <c r="E3475" s="25">
        <v>20</v>
      </c>
      <c r="F3475" s="25">
        <v>22</v>
      </c>
      <c r="G3475" s="25">
        <v>339</v>
      </c>
      <c r="H3475" s="25">
        <v>1482.03</v>
      </c>
      <c r="I3475" s="25">
        <v>149.80000000000001</v>
      </c>
      <c r="J3475" s="25">
        <v>178.64</v>
      </c>
      <c r="K3475" s="25">
        <v>1810.47</v>
      </c>
    </row>
    <row r="3476" spans="1:11" ht="15" customHeight="1" x14ac:dyDescent="0.3">
      <c r="A3476" s="25">
        <v>3475</v>
      </c>
      <c r="B3476" s="25">
        <v>3721</v>
      </c>
      <c r="C3476" s="31">
        <v>42726.750185185199</v>
      </c>
      <c r="D3476" s="25">
        <v>291</v>
      </c>
      <c r="E3476" s="25">
        <v>44</v>
      </c>
      <c r="F3476" s="25">
        <v>12</v>
      </c>
      <c r="G3476" s="25">
        <v>347</v>
      </c>
      <c r="H3476" s="25">
        <v>1452.09</v>
      </c>
      <c r="I3476" s="25">
        <v>329.56</v>
      </c>
      <c r="J3476" s="25">
        <v>97.44</v>
      </c>
      <c r="K3476" s="25">
        <v>1879.09</v>
      </c>
    </row>
    <row r="3477" spans="1:11" ht="15" customHeight="1" x14ac:dyDescent="0.3">
      <c r="A3477" s="25">
        <v>3476</v>
      </c>
      <c r="B3477" s="25">
        <v>3731</v>
      </c>
      <c r="C3477" s="31">
        <v>42626.739965277797</v>
      </c>
      <c r="D3477" s="25">
        <v>489</v>
      </c>
      <c r="E3477" s="25">
        <v>19</v>
      </c>
      <c r="F3477" s="25">
        <v>0</v>
      </c>
      <c r="G3477" s="25">
        <v>508</v>
      </c>
      <c r="H3477" s="25">
        <v>2440.11</v>
      </c>
      <c r="I3477" s="25">
        <v>142.31</v>
      </c>
      <c r="J3477" s="25">
        <v>0</v>
      </c>
      <c r="K3477" s="25">
        <v>2582.42</v>
      </c>
    </row>
    <row r="3478" spans="1:11" ht="15" customHeight="1" x14ac:dyDescent="0.3">
      <c r="A3478" s="25">
        <v>3477</v>
      </c>
      <c r="B3478" s="25">
        <v>3731</v>
      </c>
      <c r="C3478" s="31">
        <v>42655.060555555603</v>
      </c>
      <c r="D3478" s="25">
        <v>508</v>
      </c>
      <c r="E3478" s="25">
        <v>0</v>
      </c>
      <c r="F3478" s="25">
        <v>15</v>
      </c>
      <c r="G3478" s="25">
        <v>523</v>
      </c>
      <c r="H3478" s="25">
        <v>2534.92</v>
      </c>
      <c r="I3478" s="25">
        <v>0</v>
      </c>
      <c r="J3478" s="25">
        <v>121.8</v>
      </c>
      <c r="K3478" s="25">
        <v>2656.72</v>
      </c>
    </row>
    <row r="3479" spans="1:11" ht="15" customHeight="1" x14ac:dyDescent="0.3">
      <c r="A3479" s="25">
        <v>3478</v>
      </c>
      <c r="B3479" s="25">
        <v>3731</v>
      </c>
      <c r="C3479" s="31">
        <v>42685.350532407399</v>
      </c>
      <c r="D3479" s="25">
        <v>491</v>
      </c>
      <c r="E3479" s="25">
        <v>8</v>
      </c>
      <c r="F3479" s="25">
        <v>0</v>
      </c>
      <c r="G3479" s="25">
        <v>499</v>
      </c>
      <c r="H3479" s="25">
        <v>2450.09</v>
      </c>
      <c r="I3479" s="25">
        <v>59.92</v>
      </c>
      <c r="J3479" s="25">
        <v>0</v>
      </c>
      <c r="K3479" s="25">
        <v>2510.0100000000002</v>
      </c>
    </row>
    <row r="3480" spans="1:11" ht="15" customHeight="1" x14ac:dyDescent="0.3">
      <c r="A3480" s="25">
        <v>3479</v>
      </c>
      <c r="B3480" s="25">
        <v>3731</v>
      </c>
      <c r="C3480" s="31">
        <v>42715.943854166697</v>
      </c>
      <c r="D3480" s="25">
        <v>486</v>
      </c>
      <c r="E3480" s="25">
        <v>4</v>
      </c>
      <c r="F3480" s="25">
        <v>13</v>
      </c>
      <c r="G3480" s="25">
        <v>503</v>
      </c>
      <c r="H3480" s="25">
        <v>2425.14</v>
      </c>
      <c r="I3480" s="25">
        <v>29.96</v>
      </c>
      <c r="J3480" s="25">
        <v>105.56</v>
      </c>
      <c r="K3480" s="25">
        <v>2560.66</v>
      </c>
    </row>
    <row r="3481" spans="1:11" ht="15" customHeight="1" x14ac:dyDescent="0.3">
      <c r="A3481" s="25">
        <v>3480</v>
      </c>
      <c r="B3481" s="25">
        <v>3741</v>
      </c>
      <c r="C3481" s="31">
        <v>42713.410729166702</v>
      </c>
      <c r="D3481" s="25">
        <v>117</v>
      </c>
      <c r="E3481" s="25">
        <v>22</v>
      </c>
      <c r="F3481" s="25">
        <v>60</v>
      </c>
      <c r="G3481" s="25">
        <v>199</v>
      </c>
      <c r="H3481" s="25">
        <v>583.83000000000004</v>
      </c>
      <c r="I3481" s="25">
        <v>164.78</v>
      </c>
      <c r="J3481" s="25">
        <v>487.2</v>
      </c>
      <c r="K3481" s="25">
        <v>1235.81</v>
      </c>
    </row>
    <row r="3482" spans="1:11" ht="15" customHeight="1" x14ac:dyDescent="0.3">
      <c r="A3482" s="25">
        <v>3481</v>
      </c>
      <c r="B3482" s="25">
        <v>3751</v>
      </c>
      <c r="C3482" s="31">
        <v>42169.873402777797</v>
      </c>
      <c r="D3482" s="25">
        <v>500</v>
      </c>
      <c r="E3482" s="25">
        <v>1</v>
      </c>
      <c r="F3482" s="25">
        <v>10</v>
      </c>
      <c r="G3482" s="25">
        <v>511</v>
      </c>
      <c r="H3482" s="25">
        <v>2495</v>
      </c>
      <c r="I3482" s="25">
        <v>7.49</v>
      </c>
      <c r="J3482" s="25">
        <v>81.2</v>
      </c>
      <c r="K3482" s="25">
        <v>2583.69</v>
      </c>
    </row>
    <row r="3483" spans="1:11" ht="15" customHeight="1" x14ac:dyDescent="0.3">
      <c r="A3483" s="25">
        <v>3482</v>
      </c>
      <c r="B3483" s="25">
        <v>3751</v>
      </c>
      <c r="C3483" s="31">
        <v>42199.525613425903</v>
      </c>
      <c r="D3483" s="25">
        <v>505</v>
      </c>
      <c r="E3483" s="25">
        <v>0</v>
      </c>
      <c r="F3483" s="25">
        <v>17</v>
      </c>
      <c r="G3483" s="25">
        <v>522</v>
      </c>
      <c r="H3483" s="25">
        <v>2519.9499999999998</v>
      </c>
      <c r="I3483" s="25">
        <v>0</v>
      </c>
      <c r="J3483" s="25">
        <v>138.04</v>
      </c>
      <c r="K3483" s="25">
        <v>2657.99</v>
      </c>
    </row>
    <row r="3484" spans="1:11" ht="15" customHeight="1" x14ac:dyDescent="0.3">
      <c r="A3484" s="25">
        <v>3483</v>
      </c>
      <c r="B3484" s="25">
        <v>3751</v>
      </c>
      <c r="C3484" s="31">
        <v>42228.094490740703</v>
      </c>
      <c r="D3484" s="25">
        <v>495</v>
      </c>
      <c r="E3484" s="25">
        <v>8</v>
      </c>
      <c r="F3484" s="25">
        <v>0</v>
      </c>
      <c r="G3484" s="25">
        <v>503</v>
      </c>
      <c r="H3484" s="25">
        <v>2470.0500000000002</v>
      </c>
      <c r="I3484" s="25">
        <v>59.92</v>
      </c>
      <c r="J3484" s="25">
        <v>0</v>
      </c>
      <c r="K3484" s="25">
        <v>2529.9699999999998</v>
      </c>
    </row>
    <row r="3485" spans="1:11" ht="15" customHeight="1" x14ac:dyDescent="0.3">
      <c r="A3485" s="25">
        <v>3484</v>
      </c>
      <c r="B3485" s="25">
        <v>3751</v>
      </c>
      <c r="C3485" s="31">
        <v>42257.326898148203</v>
      </c>
      <c r="D3485" s="25">
        <v>533</v>
      </c>
      <c r="E3485" s="25">
        <v>0</v>
      </c>
      <c r="F3485" s="25">
        <v>15</v>
      </c>
      <c r="G3485" s="25">
        <v>548</v>
      </c>
      <c r="H3485" s="25">
        <v>2659.67</v>
      </c>
      <c r="I3485" s="25">
        <v>0</v>
      </c>
      <c r="J3485" s="25">
        <v>121.8</v>
      </c>
      <c r="K3485" s="25">
        <v>2781.47</v>
      </c>
    </row>
    <row r="3486" spans="1:11" ht="15" customHeight="1" x14ac:dyDescent="0.3">
      <c r="A3486" s="25">
        <v>3485</v>
      </c>
      <c r="B3486" s="25">
        <v>3751</v>
      </c>
      <c r="C3486" s="31">
        <v>42286.351226851897</v>
      </c>
      <c r="D3486" s="25">
        <v>511</v>
      </c>
      <c r="E3486" s="25">
        <v>8</v>
      </c>
      <c r="F3486" s="25">
        <v>4</v>
      </c>
      <c r="G3486" s="25">
        <v>523</v>
      </c>
      <c r="H3486" s="25">
        <v>2549.89</v>
      </c>
      <c r="I3486" s="25">
        <v>59.92</v>
      </c>
      <c r="J3486" s="25">
        <v>32.479999999999997</v>
      </c>
      <c r="K3486" s="25">
        <v>2642.29</v>
      </c>
    </row>
    <row r="3487" spans="1:11" ht="15" customHeight="1" x14ac:dyDescent="0.3">
      <c r="A3487" s="25">
        <v>3486</v>
      </c>
      <c r="B3487" s="25">
        <v>3751</v>
      </c>
      <c r="C3487" s="31">
        <v>42316.407569444498</v>
      </c>
      <c r="D3487" s="25">
        <v>474</v>
      </c>
      <c r="E3487" s="25">
        <v>17</v>
      </c>
      <c r="F3487" s="25">
        <v>7</v>
      </c>
      <c r="G3487" s="25">
        <v>498</v>
      </c>
      <c r="H3487" s="25">
        <v>2365.2600000000002</v>
      </c>
      <c r="I3487" s="25">
        <v>127.33</v>
      </c>
      <c r="J3487" s="25">
        <v>56.84</v>
      </c>
      <c r="K3487" s="25">
        <v>2549.4299999999998</v>
      </c>
    </row>
    <row r="3488" spans="1:11" ht="15" customHeight="1" x14ac:dyDescent="0.3">
      <c r="A3488" s="25">
        <v>3487</v>
      </c>
      <c r="B3488" s="25">
        <v>3751</v>
      </c>
      <c r="C3488" s="31">
        <v>42345.723912037</v>
      </c>
      <c r="D3488" s="25">
        <v>516</v>
      </c>
      <c r="E3488" s="25">
        <v>11</v>
      </c>
      <c r="F3488" s="25">
        <v>18</v>
      </c>
      <c r="G3488" s="25">
        <v>545</v>
      </c>
      <c r="H3488" s="25">
        <v>2574.84</v>
      </c>
      <c r="I3488" s="25">
        <v>82.39</v>
      </c>
      <c r="J3488" s="25">
        <v>146.16</v>
      </c>
      <c r="K3488" s="25">
        <v>2803.39</v>
      </c>
    </row>
    <row r="3489" spans="1:11" ht="15" customHeight="1" x14ac:dyDescent="0.3">
      <c r="A3489" s="25">
        <v>3488</v>
      </c>
      <c r="B3489" s="25">
        <v>3751</v>
      </c>
      <c r="C3489" s="31">
        <v>42375.357766203699</v>
      </c>
      <c r="D3489" s="25">
        <v>500</v>
      </c>
      <c r="E3489" s="25">
        <v>16</v>
      </c>
      <c r="F3489" s="25">
        <v>0</v>
      </c>
      <c r="G3489" s="25">
        <v>516</v>
      </c>
      <c r="H3489" s="25">
        <v>2495</v>
      </c>
      <c r="I3489" s="25">
        <v>119.84</v>
      </c>
      <c r="J3489" s="25">
        <v>0</v>
      </c>
      <c r="K3489" s="25">
        <v>2614.84</v>
      </c>
    </row>
    <row r="3490" spans="1:11" ht="15" customHeight="1" x14ac:dyDescent="0.3">
      <c r="A3490" s="25">
        <v>3489</v>
      </c>
      <c r="B3490" s="25">
        <v>3751</v>
      </c>
      <c r="C3490" s="31">
        <v>42405.5922222222</v>
      </c>
      <c r="D3490" s="25">
        <v>453</v>
      </c>
      <c r="E3490" s="25">
        <v>35</v>
      </c>
      <c r="F3490" s="25">
        <v>52</v>
      </c>
      <c r="G3490" s="25">
        <v>540</v>
      </c>
      <c r="H3490" s="25">
        <v>2260.4699999999998</v>
      </c>
      <c r="I3490" s="25">
        <v>262.14999999999998</v>
      </c>
      <c r="J3490" s="25">
        <v>422.24</v>
      </c>
      <c r="K3490" s="25">
        <v>2944.86</v>
      </c>
    </row>
    <row r="3491" spans="1:11" ht="15" customHeight="1" x14ac:dyDescent="0.3">
      <c r="A3491" s="25">
        <v>3490</v>
      </c>
      <c r="B3491" s="25">
        <v>3751</v>
      </c>
      <c r="C3491" s="31">
        <v>42434.396203703698</v>
      </c>
      <c r="D3491" s="25">
        <v>664</v>
      </c>
      <c r="E3491" s="25">
        <v>19</v>
      </c>
      <c r="F3491" s="25">
        <v>0</v>
      </c>
      <c r="G3491" s="25">
        <v>683</v>
      </c>
      <c r="H3491" s="25">
        <v>3313.36</v>
      </c>
      <c r="I3491" s="25">
        <v>142.31</v>
      </c>
      <c r="J3491" s="25">
        <v>0</v>
      </c>
      <c r="K3491" s="25">
        <v>3455.67</v>
      </c>
    </row>
    <row r="3492" spans="1:11" ht="15" customHeight="1" x14ac:dyDescent="0.3">
      <c r="A3492" s="25">
        <v>3491</v>
      </c>
      <c r="B3492" s="25">
        <v>3751</v>
      </c>
      <c r="C3492" s="31">
        <v>42464.169849537</v>
      </c>
      <c r="D3492" s="25">
        <v>505</v>
      </c>
      <c r="E3492" s="25">
        <v>19</v>
      </c>
      <c r="F3492" s="25">
        <v>4</v>
      </c>
      <c r="G3492" s="25">
        <v>528</v>
      </c>
      <c r="H3492" s="25">
        <v>2519.9499999999998</v>
      </c>
      <c r="I3492" s="25">
        <v>142.31</v>
      </c>
      <c r="J3492" s="25">
        <v>32.479999999999997</v>
      </c>
      <c r="K3492" s="25">
        <v>2694.74</v>
      </c>
    </row>
    <row r="3493" spans="1:11" ht="15" customHeight="1" x14ac:dyDescent="0.3">
      <c r="A3493" s="25">
        <v>3492</v>
      </c>
      <c r="B3493" s="25">
        <v>3751</v>
      </c>
      <c r="C3493" s="31">
        <v>42494.048842592601</v>
      </c>
      <c r="D3493" s="25">
        <v>474</v>
      </c>
      <c r="E3493" s="25">
        <v>17</v>
      </c>
      <c r="F3493" s="25">
        <v>25</v>
      </c>
      <c r="G3493" s="25">
        <v>516</v>
      </c>
      <c r="H3493" s="25">
        <v>2365.2600000000002</v>
      </c>
      <c r="I3493" s="25">
        <v>127.33</v>
      </c>
      <c r="J3493" s="25">
        <v>203</v>
      </c>
      <c r="K3493" s="25">
        <v>2695.59</v>
      </c>
    </row>
    <row r="3494" spans="1:11" ht="15" customHeight="1" x14ac:dyDescent="0.3">
      <c r="A3494" s="25">
        <v>3493</v>
      </c>
      <c r="B3494" s="25">
        <v>3751</v>
      </c>
      <c r="C3494" s="31">
        <v>42523.593993055598</v>
      </c>
      <c r="D3494" s="25">
        <v>489</v>
      </c>
      <c r="E3494" s="25">
        <v>15</v>
      </c>
      <c r="F3494" s="25">
        <v>15</v>
      </c>
      <c r="G3494" s="25">
        <v>519</v>
      </c>
      <c r="H3494" s="25">
        <v>2440.11</v>
      </c>
      <c r="I3494" s="25">
        <v>112.35</v>
      </c>
      <c r="J3494" s="25">
        <v>121.8</v>
      </c>
      <c r="K3494" s="25">
        <v>2674.26</v>
      </c>
    </row>
    <row r="3495" spans="1:11" ht="15" customHeight="1" x14ac:dyDescent="0.3">
      <c r="A3495" s="25">
        <v>3494</v>
      </c>
      <c r="B3495" s="25">
        <v>3751</v>
      </c>
      <c r="C3495" s="31">
        <v>42552.441944444399</v>
      </c>
      <c r="D3495" s="25">
        <v>483</v>
      </c>
      <c r="E3495" s="25">
        <v>17</v>
      </c>
      <c r="F3495" s="25">
        <v>0</v>
      </c>
      <c r="G3495" s="25">
        <v>500</v>
      </c>
      <c r="H3495" s="25">
        <v>2410.17</v>
      </c>
      <c r="I3495" s="25">
        <v>127.33</v>
      </c>
      <c r="J3495" s="25">
        <v>0</v>
      </c>
      <c r="K3495" s="25">
        <v>2537.5</v>
      </c>
    </row>
    <row r="3496" spans="1:11" ht="15" customHeight="1" x14ac:dyDescent="0.3">
      <c r="A3496" s="25">
        <v>3495</v>
      </c>
      <c r="B3496" s="25">
        <v>3751</v>
      </c>
      <c r="C3496" s="31">
        <v>42582.7037962963</v>
      </c>
      <c r="D3496" s="25">
        <v>486</v>
      </c>
      <c r="E3496" s="25">
        <v>12</v>
      </c>
      <c r="F3496" s="25">
        <v>9</v>
      </c>
      <c r="G3496" s="25">
        <v>507</v>
      </c>
      <c r="H3496" s="25">
        <v>2425.14</v>
      </c>
      <c r="I3496" s="25">
        <v>89.88</v>
      </c>
      <c r="J3496" s="25">
        <v>73.08</v>
      </c>
      <c r="K3496" s="25">
        <v>2588.1</v>
      </c>
    </row>
    <row r="3497" spans="1:11" ht="15" customHeight="1" x14ac:dyDescent="0.3">
      <c r="A3497" s="25">
        <v>3496</v>
      </c>
      <c r="B3497" s="25">
        <v>3751</v>
      </c>
      <c r="C3497" s="31">
        <v>42611.705474536997</v>
      </c>
      <c r="D3497" s="25">
        <v>472</v>
      </c>
      <c r="E3497" s="25">
        <v>31</v>
      </c>
      <c r="F3497" s="25">
        <v>0</v>
      </c>
      <c r="G3497" s="25">
        <v>503</v>
      </c>
      <c r="H3497" s="25">
        <v>2355.2800000000002</v>
      </c>
      <c r="I3497" s="25">
        <v>232.19</v>
      </c>
      <c r="J3497" s="25">
        <v>0</v>
      </c>
      <c r="K3497" s="25">
        <v>2587.4699999999998</v>
      </c>
    </row>
    <row r="3498" spans="1:11" ht="15" customHeight="1" x14ac:dyDescent="0.3">
      <c r="A3498" s="25">
        <v>3497</v>
      </c>
      <c r="B3498" s="25">
        <v>3751</v>
      </c>
      <c r="C3498" s="31">
        <v>42641.965972222199</v>
      </c>
      <c r="D3498" s="25">
        <v>510</v>
      </c>
      <c r="E3498" s="25">
        <v>23</v>
      </c>
      <c r="F3498" s="25">
        <v>31</v>
      </c>
      <c r="G3498" s="25">
        <v>564</v>
      </c>
      <c r="H3498" s="25">
        <v>2544.9</v>
      </c>
      <c r="I3498" s="25">
        <v>172.27</v>
      </c>
      <c r="J3498" s="25">
        <v>251.72</v>
      </c>
      <c r="K3498" s="25">
        <v>2968.89</v>
      </c>
    </row>
    <row r="3499" spans="1:11" ht="15" customHeight="1" x14ac:dyDescent="0.3">
      <c r="A3499" s="25">
        <v>3498</v>
      </c>
      <c r="B3499" s="25">
        <v>3751</v>
      </c>
      <c r="C3499" s="31">
        <v>42671.130104166703</v>
      </c>
      <c r="D3499" s="25">
        <v>408</v>
      </c>
      <c r="E3499" s="25">
        <v>8</v>
      </c>
      <c r="F3499" s="25">
        <v>21</v>
      </c>
      <c r="G3499" s="25">
        <v>437</v>
      </c>
      <c r="H3499" s="25">
        <v>2035.92</v>
      </c>
      <c r="I3499" s="25">
        <v>59.92</v>
      </c>
      <c r="J3499" s="25">
        <v>170.52</v>
      </c>
      <c r="K3499" s="25">
        <v>2266.36</v>
      </c>
    </row>
    <row r="3500" spans="1:11" ht="15" customHeight="1" x14ac:dyDescent="0.3">
      <c r="A3500" s="25">
        <v>3499</v>
      </c>
      <c r="B3500" s="25">
        <v>3751</v>
      </c>
      <c r="C3500" s="31">
        <v>42701.403182870403</v>
      </c>
      <c r="D3500" s="25">
        <v>510</v>
      </c>
      <c r="E3500" s="25">
        <v>4</v>
      </c>
      <c r="F3500" s="25">
        <v>40</v>
      </c>
      <c r="G3500" s="25">
        <v>554</v>
      </c>
      <c r="H3500" s="25">
        <v>2544.9</v>
      </c>
      <c r="I3500" s="25">
        <v>29.96</v>
      </c>
      <c r="J3500" s="25">
        <v>324.8</v>
      </c>
      <c r="K3500" s="25">
        <v>2899.66</v>
      </c>
    </row>
    <row r="3501" spans="1:11" ht="15" customHeight="1" x14ac:dyDescent="0.3">
      <c r="A3501" s="25">
        <v>3500</v>
      </c>
      <c r="B3501" s="25">
        <v>3751</v>
      </c>
      <c r="C3501" s="31">
        <v>42730.581666666701</v>
      </c>
      <c r="D3501" s="25">
        <v>499</v>
      </c>
      <c r="E3501" s="25">
        <v>3</v>
      </c>
      <c r="F3501" s="25">
        <v>29</v>
      </c>
      <c r="G3501" s="25">
        <v>531</v>
      </c>
      <c r="H3501" s="25">
        <v>2490.0100000000002</v>
      </c>
      <c r="I3501" s="25">
        <v>22.47</v>
      </c>
      <c r="J3501" s="25">
        <v>235.48</v>
      </c>
      <c r="K3501" s="25">
        <v>2747.96</v>
      </c>
    </row>
    <row r="3502" spans="1:11" ht="15" customHeight="1" x14ac:dyDescent="0.3">
      <c r="A3502" s="25">
        <v>3501</v>
      </c>
      <c r="B3502" s="25">
        <v>3761</v>
      </c>
      <c r="C3502" s="31">
        <v>42651.113449074102</v>
      </c>
      <c r="D3502" s="25">
        <v>501</v>
      </c>
      <c r="E3502" s="25">
        <v>0</v>
      </c>
      <c r="F3502" s="25">
        <v>7</v>
      </c>
      <c r="G3502" s="25">
        <v>508</v>
      </c>
      <c r="H3502" s="25">
        <v>2499.9899999999998</v>
      </c>
      <c r="I3502" s="25">
        <v>0</v>
      </c>
      <c r="J3502" s="25">
        <v>56.84</v>
      </c>
      <c r="K3502" s="25">
        <v>2556.83</v>
      </c>
    </row>
    <row r="3503" spans="1:11" ht="15" customHeight="1" x14ac:dyDescent="0.3">
      <c r="A3503" s="25">
        <v>3502</v>
      </c>
      <c r="B3503" s="25">
        <v>3761</v>
      </c>
      <c r="C3503" s="31">
        <v>42681.459780092599</v>
      </c>
      <c r="D3503" s="25">
        <v>509</v>
      </c>
      <c r="E3503" s="25">
        <v>8</v>
      </c>
      <c r="F3503" s="25">
        <v>3</v>
      </c>
      <c r="G3503" s="25">
        <v>520</v>
      </c>
      <c r="H3503" s="25">
        <v>2539.91</v>
      </c>
      <c r="I3503" s="25">
        <v>59.92</v>
      </c>
      <c r="J3503" s="25">
        <v>24.36</v>
      </c>
      <c r="K3503" s="25">
        <v>2624.19</v>
      </c>
    </row>
    <row r="3504" spans="1:11" ht="15" customHeight="1" x14ac:dyDescent="0.3">
      <c r="A3504" s="25">
        <v>3503</v>
      </c>
      <c r="B3504" s="25">
        <v>3761</v>
      </c>
      <c r="C3504" s="31">
        <v>42710.011006944398</v>
      </c>
      <c r="D3504" s="25">
        <v>494</v>
      </c>
      <c r="E3504" s="25">
        <v>272</v>
      </c>
      <c r="F3504" s="25">
        <v>860</v>
      </c>
      <c r="G3504" s="25">
        <v>1626</v>
      </c>
      <c r="H3504" s="25">
        <v>2465.06</v>
      </c>
      <c r="I3504" s="25">
        <v>2037.28</v>
      </c>
      <c r="J3504" s="25">
        <v>6983.2</v>
      </c>
      <c r="K3504" s="25">
        <v>11485.54</v>
      </c>
    </row>
    <row r="3505" spans="1:11" ht="15" customHeight="1" x14ac:dyDescent="0.3">
      <c r="A3505" s="25">
        <v>3504</v>
      </c>
      <c r="B3505" s="25">
        <v>3771</v>
      </c>
      <c r="C3505" s="31">
        <v>42395.821111111101</v>
      </c>
      <c r="D3505" s="25">
        <v>285</v>
      </c>
      <c r="E3505" s="25">
        <v>39</v>
      </c>
      <c r="F3505" s="25">
        <v>24</v>
      </c>
      <c r="G3505" s="25">
        <v>348</v>
      </c>
      <c r="H3505" s="25">
        <v>1422.15</v>
      </c>
      <c r="I3505" s="25">
        <v>292.11</v>
      </c>
      <c r="J3505" s="25">
        <v>194.88</v>
      </c>
      <c r="K3505" s="25">
        <v>1909.14</v>
      </c>
    </row>
    <row r="3506" spans="1:11" ht="15" customHeight="1" x14ac:dyDescent="0.3">
      <c r="A3506" s="25">
        <v>3505</v>
      </c>
      <c r="B3506" s="25">
        <v>3771</v>
      </c>
      <c r="C3506" s="31">
        <v>42425.145347222198</v>
      </c>
      <c r="D3506" s="25">
        <v>247</v>
      </c>
      <c r="E3506" s="25">
        <v>13</v>
      </c>
      <c r="F3506" s="25">
        <v>50</v>
      </c>
      <c r="G3506" s="25">
        <v>310</v>
      </c>
      <c r="H3506" s="25">
        <v>1232.53</v>
      </c>
      <c r="I3506" s="25">
        <v>97.37</v>
      </c>
      <c r="J3506" s="25">
        <v>406</v>
      </c>
      <c r="K3506" s="25">
        <v>1735.9</v>
      </c>
    </row>
    <row r="3507" spans="1:11" ht="15" customHeight="1" x14ac:dyDescent="0.3">
      <c r="A3507" s="25">
        <v>3506</v>
      </c>
      <c r="B3507" s="25">
        <v>3771</v>
      </c>
      <c r="C3507" s="31">
        <v>42454.636574074102</v>
      </c>
      <c r="D3507" s="25">
        <v>299</v>
      </c>
      <c r="E3507" s="25">
        <v>46</v>
      </c>
      <c r="F3507" s="25">
        <v>29</v>
      </c>
      <c r="G3507" s="25">
        <v>374</v>
      </c>
      <c r="H3507" s="25">
        <v>1492.01</v>
      </c>
      <c r="I3507" s="25">
        <v>344.54</v>
      </c>
      <c r="J3507" s="25">
        <v>235.48</v>
      </c>
      <c r="K3507" s="25">
        <v>2072.0300000000002</v>
      </c>
    </row>
    <row r="3508" spans="1:11" ht="15" customHeight="1" x14ac:dyDescent="0.3">
      <c r="A3508" s="25">
        <v>3507</v>
      </c>
      <c r="B3508" s="25">
        <v>3771</v>
      </c>
      <c r="C3508" s="31">
        <v>42483.932986111096</v>
      </c>
      <c r="D3508" s="25">
        <v>316</v>
      </c>
      <c r="E3508" s="25">
        <v>0</v>
      </c>
      <c r="F3508" s="25">
        <v>14</v>
      </c>
      <c r="G3508" s="25">
        <v>330</v>
      </c>
      <c r="H3508" s="25">
        <v>1576.84</v>
      </c>
      <c r="I3508" s="25">
        <v>0</v>
      </c>
      <c r="J3508" s="25">
        <v>113.68</v>
      </c>
      <c r="K3508" s="25">
        <v>1690.52</v>
      </c>
    </row>
    <row r="3509" spans="1:11" ht="15" customHeight="1" x14ac:dyDescent="0.3">
      <c r="A3509" s="25">
        <v>3508</v>
      </c>
      <c r="B3509" s="25">
        <v>3771</v>
      </c>
      <c r="C3509" s="31">
        <v>42512.7961111111</v>
      </c>
      <c r="D3509" s="25">
        <v>291</v>
      </c>
      <c r="E3509" s="25">
        <v>26</v>
      </c>
      <c r="F3509" s="25">
        <v>40</v>
      </c>
      <c r="G3509" s="25">
        <v>357</v>
      </c>
      <c r="H3509" s="25">
        <v>1452.09</v>
      </c>
      <c r="I3509" s="25">
        <v>194.74</v>
      </c>
      <c r="J3509" s="25">
        <v>324.8</v>
      </c>
      <c r="K3509" s="25">
        <v>1971.63</v>
      </c>
    </row>
    <row r="3510" spans="1:11" ht="15" customHeight="1" x14ac:dyDescent="0.3">
      <c r="A3510" s="25">
        <v>3509</v>
      </c>
      <c r="B3510" s="25">
        <v>3771</v>
      </c>
      <c r="C3510" s="31">
        <v>42542.462986111103</v>
      </c>
      <c r="D3510" s="25">
        <v>238</v>
      </c>
      <c r="E3510" s="25">
        <v>10</v>
      </c>
      <c r="F3510" s="25">
        <v>17</v>
      </c>
      <c r="G3510" s="25">
        <v>265</v>
      </c>
      <c r="H3510" s="25">
        <v>1187.6199999999999</v>
      </c>
      <c r="I3510" s="25">
        <v>74.900000000000006</v>
      </c>
      <c r="J3510" s="25">
        <v>138.04</v>
      </c>
      <c r="K3510" s="25">
        <v>1400.56</v>
      </c>
    </row>
    <row r="3511" spans="1:11" ht="15" customHeight="1" x14ac:dyDescent="0.3">
      <c r="A3511" s="25">
        <v>3510</v>
      </c>
      <c r="B3511" s="25">
        <v>3781</v>
      </c>
      <c r="C3511" s="31">
        <v>42633.280196759297</v>
      </c>
      <c r="D3511" s="25">
        <v>348</v>
      </c>
      <c r="E3511" s="25">
        <v>372</v>
      </c>
      <c r="F3511" s="25">
        <v>30</v>
      </c>
      <c r="G3511" s="25">
        <v>750</v>
      </c>
      <c r="H3511" s="25">
        <v>1736.52</v>
      </c>
      <c r="I3511" s="25">
        <v>2786.28</v>
      </c>
      <c r="J3511" s="25">
        <v>243.6</v>
      </c>
      <c r="K3511" s="25">
        <v>4766.3999999999996</v>
      </c>
    </row>
    <row r="3512" spans="1:11" ht="15" customHeight="1" x14ac:dyDescent="0.3">
      <c r="A3512" s="25">
        <v>3511</v>
      </c>
      <c r="B3512" s="25">
        <v>3781</v>
      </c>
      <c r="C3512" s="31">
        <v>42663.217164351903</v>
      </c>
      <c r="D3512" s="25">
        <v>304</v>
      </c>
      <c r="E3512" s="25">
        <v>20</v>
      </c>
      <c r="F3512" s="25">
        <v>25</v>
      </c>
      <c r="G3512" s="25">
        <v>349</v>
      </c>
      <c r="H3512" s="25">
        <v>1516.96</v>
      </c>
      <c r="I3512" s="25">
        <v>149.80000000000001</v>
      </c>
      <c r="J3512" s="25">
        <v>203</v>
      </c>
      <c r="K3512" s="25">
        <v>1869.76</v>
      </c>
    </row>
    <row r="3513" spans="1:11" ht="15" customHeight="1" x14ac:dyDescent="0.3">
      <c r="A3513" s="25">
        <v>3512</v>
      </c>
      <c r="B3513" s="25">
        <v>3781</v>
      </c>
      <c r="C3513" s="31">
        <v>42693.942939814799</v>
      </c>
      <c r="D3513" s="25">
        <v>297</v>
      </c>
      <c r="E3513" s="25">
        <v>6</v>
      </c>
      <c r="F3513" s="25">
        <v>46</v>
      </c>
      <c r="G3513" s="25">
        <v>349</v>
      </c>
      <c r="H3513" s="25">
        <v>1482.03</v>
      </c>
      <c r="I3513" s="25">
        <v>44.94</v>
      </c>
      <c r="J3513" s="25">
        <v>373.52</v>
      </c>
      <c r="K3513" s="25">
        <v>1900.49</v>
      </c>
    </row>
    <row r="3514" spans="1:11" ht="15" customHeight="1" x14ac:dyDescent="0.3">
      <c r="A3514" s="25">
        <v>3513</v>
      </c>
      <c r="B3514" s="25">
        <v>3781</v>
      </c>
      <c r="C3514" s="31">
        <v>42723.179178240702</v>
      </c>
      <c r="D3514" s="25">
        <v>300</v>
      </c>
      <c r="E3514" s="25">
        <v>0</v>
      </c>
      <c r="F3514" s="25">
        <v>0</v>
      </c>
      <c r="G3514" s="25">
        <v>300</v>
      </c>
      <c r="H3514" s="25">
        <v>1497</v>
      </c>
      <c r="I3514" s="25">
        <v>0</v>
      </c>
      <c r="J3514" s="25">
        <v>0</v>
      </c>
      <c r="K3514" s="25">
        <v>1497</v>
      </c>
    </row>
    <row r="3515" spans="1:11" ht="15" customHeight="1" x14ac:dyDescent="0.3">
      <c r="A3515" s="25">
        <v>3514</v>
      </c>
      <c r="B3515" s="25">
        <v>3791</v>
      </c>
      <c r="C3515" s="31">
        <v>42478.158252314803</v>
      </c>
      <c r="D3515" s="25">
        <v>297</v>
      </c>
      <c r="E3515" s="25">
        <v>30</v>
      </c>
      <c r="F3515" s="25">
        <v>17</v>
      </c>
      <c r="G3515" s="25">
        <v>344</v>
      </c>
      <c r="H3515" s="25">
        <v>1482.03</v>
      </c>
      <c r="I3515" s="25">
        <v>224.7</v>
      </c>
      <c r="J3515" s="25">
        <v>138.04</v>
      </c>
      <c r="K3515" s="25">
        <v>1844.77</v>
      </c>
    </row>
    <row r="3516" spans="1:11" ht="15" customHeight="1" x14ac:dyDescent="0.3">
      <c r="A3516" s="25">
        <v>3515</v>
      </c>
      <c r="B3516" s="25">
        <v>3791</v>
      </c>
      <c r="C3516" s="31">
        <v>42507.010983796303</v>
      </c>
      <c r="D3516" s="25">
        <v>314</v>
      </c>
      <c r="E3516" s="25">
        <v>40</v>
      </c>
      <c r="F3516" s="25">
        <v>21</v>
      </c>
      <c r="G3516" s="25">
        <v>375</v>
      </c>
      <c r="H3516" s="25">
        <v>1566.86</v>
      </c>
      <c r="I3516" s="25">
        <v>299.60000000000002</v>
      </c>
      <c r="J3516" s="25">
        <v>170.52</v>
      </c>
      <c r="K3516" s="25">
        <v>2036.98</v>
      </c>
    </row>
    <row r="3517" spans="1:11" ht="15" customHeight="1" x14ac:dyDescent="0.3">
      <c r="A3517" s="25">
        <v>3516</v>
      </c>
      <c r="B3517" s="25">
        <v>3791</v>
      </c>
      <c r="C3517" s="31">
        <v>42536.543217592603</v>
      </c>
      <c r="D3517" s="25">
        <v>297</v>
      </c>
      <c r="E3517" s="25">
        <v>36</v>
      </c>
      <c r="F3517" s="25">
        <v>0</v>
      </c>
      <c r="G3517" s="25">
        <v>333</v>
      </c>
      <c r="H3517" s="25">
        <v>1482.03</v>
      </c>
      <c r="I3517" s="25">
        <v>269.64</v>
      </c>
      <c r="J3517" s="25">
        <v>0</v>
      </c>
      <c r="K3517" s="25">
        <v>1751.67</v>
      </c>
    </row>
    <row r="3518" spans="1:11" ht="15" customHeight="1" x14ac:dyDescent="0.3">
      <c r="A3518" s="25">
        <v>3517</v>
      </c>
      <c r="B3518" s="25">
        <v>3791</v>
      </c>
      <c r="C3518" s="31">
        <v>42566.118125000001</v>
      </c>
      <c r="D3518" s="25">
        <v>294</v>
      </c>
      <c r="E3518" s="25">
        <v>29</v>
      </c>
      <c r="F3518" s="25">
        <v>59</v>
      </c>
      <c r="G3518" s="25">
        <v>382</v>
      </c>
      <c r="H3518" s="25">
        <v>1467.06</v>
      </c>
      <c r="I3518" s="25">
        <v>217.21</v>
      </c>
      <c r="J3518" s="25">
        <v>479.08</v>
      </c>
      <c r="K3518" s="25">
        <v>2163.35</v>
      </c>
    </row>
    <row r="3519" spans="1:11" ht="15" customHeight="1" x14ac:dyDescent="0.3">
      <c r="A3519" s="25">
        <v>3518</v>
      </c>
      <c r="B3519" s="25">
        <v>3791</v>
      </c>
      <c r="C3519" s="31">
        <v>42596.371354166702</v>
      </c>
      <c r="D3519" s="25">
        <v>281</v>
      </c>
      <c r="E3519" s="25">
        <v>2</v>
      </c>
      <c r="F3519" s="25">
        <v>12</v>
      </c>
      <c r="G3519" s="25">
        <v>295</v>
      </c>
      <c r="H3519" s="25">
        <v>1402.19</v>
      </c>
      <c r="I3519" s="25">
        <v>14.98</v>
      </c>
      <c r="J3519" s="25">
        <v>97.44</v>
      </c>
      <c r="K3519" s="25">
        <v>1514.61</v>
      </c>
    </row>
    <row r="3520" spans="1:11" ht="15" customHeight="1" x14ac:dyDescent="0.3">
      <c r="A3520" s="25">
        <v>3519</v>
      </c>
      <c r="B3520" s="25">
        <v>3791</v>
      </c>
      <c r="C3520" s="31">
        <v>42626.942361111098</v>
      </c>
      <c r="D3520" s="25">
        <v>301</v>
      </c>
      <c r="E3520" s="25">
        <v>33</v>
      </c>
      <c r="F3520" s="25">
        <v>24</v>
      </c>
      <c r="G3520" s="25">
        <v>358</v>
      </c>
      <c r="H3520" s="25">
        <v>1501.99</v>
      </c>
      <c r="I3520" s="25">
        <v>247.17</v>
      </c>
      <c r="J3520" s="25">
        <v>194.88</v>
      </c>
      <c r="K3520" s="25">
        <v>1944.04</v>
      </c>
    </row>
    <row r="3521" spans="1:11" ht="15" customHeight="1" x14ac:dyDescent="0.3">
      <c r="A3521" s="25">
        <v>3520</v>
      </c>
      <c r="B3521" s="25">
        <v>3791</v>
      </c>
      <c r="C3521" s="31">
        <v>42655.727719907401</v>
      </c>
      <c r="D3521" s="25">
        <v>370</v>
      </c>
      <c r="E3521" s="25">
        <v>135</v>
      </c>
      <c r="F3521" s="25">
        <v>27</v>
      </c>
      <c r="G3521" s="25">
        <v>532</v>
      </c>
      <c r="H3521" s="25">
        <v>1846.3</v>
      </c>
      <c r="I3521" s="25">
        <v>1011.15</v>
      </c>
      <c r="J3521" s="25">
        <v>219.24</v>
      </c>
      <c r="K3521" s="25">
        <v>3076.69</v>
      </c>
    </row>
    <row r="3522" spans="1:11" ht="15" customHeight="1" x14ac:dyDescent="0.3">
      <c r="A3522" s="25">
        <v>3521</v>
      </c>
      <c r="B3522" s="25">
        <v>3791</v>
      </c>
      <c r="C3522" s="31">
        <v>42685.683622685203</v>
      </c>
      <c r="D3522" s="25">
        <v>311</v>
      </c>
      <c r="E3522" s="25">
        <v>21</v>
      </c>
      <c r="F3522" s="25">
        <v>10</v>
      </c>
      <c r="G3522" s="25">
        <v>342</v>
      </c>
      <c r="H3522" s="25">
        <v>1551.89</v>
      </c>
      <c r="I3522" s="25">
        <v>157.29</v>
      </c>
      <c r="J3522" s="25">
        <v>81.2</v>
      </c>
      <c r="K3522" s="25">
        <v>1790.38</v>
      </c>
    </row>
    <row r="3523" spans="1:11" ht="15" customHeight="1" x14ac:dyDescent="0.3">
      <c r="A3523" s="25">
        <v>3522</v>
      </c>
      <c r="B3523" s="25">
        <v>3791</v>
      </c>
      <c r="C3523" s="31">
        <v>42715.033263888901</v>
      </c>
      <c r="D3523" s="25">
        <v>286</v>
      </c>
      <c r="E3523" s="25">
        <v>59</v>
      </c>
      <c r="F3523" s="25">
        <v>6</v>
      </c>
      <c r="G3523" s="25">
        <v>351</v>
      </c>
      <c r="H3523" s="25">
        <v>1427.14</v>
      </c>
      <c r="I3523" s="25">
        <v>441.91</v>
      </c>
      <c r="J3523" s="25">
        <v>48.72</v>
      </c>
      <c r="K3523" s="25">
        <v>1917.77</v>
      </c>
    </row>
    <row r="3524" spans="1:11" ht="15" customHeight="1" x14ac:dyDescent="0.3">
      <c r="A3524" s="25">
        <v>3523</v>
      </c>
      <c r="B3524" s="25">
        <v>3801</v>
      </c>
      <c r="C3524" s="31">
        <v>42561.871516203697</v>
      </c>
      <c r="D3524" s="25">
        <v>508</v>
      </c>
      <c r="E3524" s="25">
        <v>32</v>
      </c>
      <c r="F3524" s="25">
        <v>0</v>
      </c>
      <c r="G3524" s="25">
        <v>540</v>
      </c>
      <c r="H3524" s="25">
        <v>2534.92</v>
      </c>
      <c r="I3524" s="25">
        <v>239.68</v>
      </c>
      <c r="J3524" s="25">
        <v>0</v>
      </c>
      <c r="K3524" s="25">
        <v>2774.6</v>
      </c>
    </row>
    <row r="3525" spans="1:11" ht="15" customHeight="1" x14ac:dyDescent="0.3">
      <c r="A3525" s="25">
        <v>3524</v>
      </c>
      <c r="B3525" s="25">
        <v>3801</v>
      </c>
      <c r="C3525" s="31">
        <v>42591.482696759304</v>
      </c>
      <c r="D3525" s="25">
        <v>515</v>
      </c>
      <c r="E3525" s="25">
        <v>0</v>
      </c>
      <c r="F3525" s="25">
        <v>0</v>
      </c>
      <c r="G3525" s="25">
        <v>515</v>
      </c>
      <c r="H3525" s="25">
        <v>2569.85</v>
      </c>
      <c r="I3525" s="25">
        <v>0</v>
      </c>
      <c r="J3525" s="25">
        <v>0</v>
      </c>
      <c r="K3525" s="25">
        <v>2569.85</v>
      </c>
    </row>
    <row r="3526" spans="1:11" ht="15" customHeight="1" x14ac:dyDescent="0.3">
      <c r="A3526" s="25">
        <v>3525</v>
      </c>
      <c r="B3526" s="25">
        <v>3801</v>
      </c>
      <c r="C3526" s="31">
        <v>42621.537951388898</v>
      </c>
      <c r="D3526" s="25">
        <v>502</v>
      </c>
      <c r="E3526" s="25">
        <v>11</v>
      </c>
      <c r="F3526" s="25">
        <v>374</v>
      </c>
      <c r="G3526" s="25">
        <v>887</v>
      </c>
      <c r="H3526" s="25">
        <v>2504.98</v>
      </c>
      <c r="I3526" s="25">
        <v>82.39</v>
      </c>
      <c r="J3526" s="25">
        <v>3036.88</v>
      </c>
      <c r="K3526" s="25">
        <v>5624.25</v>
      </c>
    </row>
    <row r="3527" spans="1:11" ht="15" customHeight="1" x14ac:dyDescent="0.3">
      <c r="A3527" s="25">
        <v>3526</v>
      </c>
      <c r="B3527" s="25">
        <v>3801</v>
      </c>
      <c r="C3527" s="31">
        <v>42651.3072106482</v>
      </c>
      <c r="D3527" s="25">
        <v>495</v>
      </c>
      <c r="E3527" s="25">
        <v>0</v>
      </c>
      <c r="F3527" s="25">
        <v>37</v>
      </c>
      <c r="G3527" s="25">
        <v>532</v>
      </c>
      <c r="H3527" s="25">
        <v>2470.0500000000002</v>
      </c>
      <c r="I3527" s="25">
        <v>0</v>
      </c>
      <c r="J3527" s="25">
        <v>300.44</v>
      </c>
      <c r="K3527" s="25">
        <v>2770.49</v>
      </c>
    </row>
    <row r="3528" spans="1:11" ht="15" customHeight="1" x14ac:dyDescent="0.3">
      <c r="A3528" s="25">
        <v>3527</v>
      </c>
      <c r="B3528" s="25">
        <v>3801</v>
      </c>
      <c r="C3528" s="31">
        <v>42680.2631944444</v>
      </c>
      <c r="D3528" s="25">
        <v>502</v>
      </c>
      <c r="E3528" s="25">
        <v>4</v>
      </c>
      <c r="F3528" s="25">
        <v>32</v>
      </c>
      <c r="G3528" s="25">
        <v>538</v>
      </c>
      <c r="H3528" s="25">
        <v>2504.98</v>
      </c>
      <c r="I3528" s="25">
        <v>29.96</v>
      </c>
      <c r="J3528" s="25">
        <v>259.83999999999997</v>
      </c>
      <c r="K3528" s="25">
        <v>2794.78</v>
      </c>
    </row>
    <row r="3529" spans="1:11" ht="15" customHeight="1" x14ac:dyDescent="0.3">
      <c r="A3529" s="25">
        <v>3528</v>
      </c>
      <c r="B3529" s="25">
        <v>3801</v>
      </c>
      <c r="C3529" s="31">
        <v>42710.182638888902</v>
      </c>
      <c r="D3529" s="25">
        <v>556</v>
      </c>
      <c r="E3529" s="25">
        <v>32</v>
      </c>
      <c r="F3529" s="25">
        <v>139</v>
      </c>
      <c r="G3529" s="25">
        <v>727</v>
      </c>
      <c r="H3529" s="25">
        <v>2774.44</v>
      </c>
      <c r="I3529" s="25">
        <v>239.68</v>
      </c>
      <c r="J3529" s="25">
        <v>1128.68</v>
      </c>
      <c r="K3529" s="25">
        <v>4142.8</v>
      </c>
    </row>
    <row r="3530" spans="1:11" ht="15" customHeight="1" x14ac:dyDescent="0.3">
      <c r="A3530" s="25">
        <v>3529</v>
      </c>
      <c r="B3530" s="25">
        <v>3811</v>
      </c>
      <c r="C3530" s="31">
        <v>42590.008402777799</v>
      </c>
      <c r="D3530" s="25">
        <v>304</v>
      </c>
      <c r="E3530" s="25">
        <v>34</v>
      </c>
      <c r="F3530" s="25">
        <v>0</v>
      </c>
      <c r="G3530" s="25">
        <v>338</v>
      </c>
      <c r="H3530" s="25">
        <v>1516.96</v>
      </c>
      <c r="I3530" s="25">
        <v>254.66</v>
      </c>
      <c r="J3530" s="25">
        <v>0</v>
      </c>
      <c r="K3530" s="25">
        <v>1771.62</v>
      </c>
    </row>
    <row r="3531" spans="1:11" ht="15" customHeight="1" x14ac:dyDescent="0.3">
      <c r="A3531" s="25">
        <v>3530</v>
      </c>
      <c r="B3531" s="25">
        <v>3811</v>
      </c>
      <c r="C3531" s="31">
        <v>42618.262395833299</v>
      </c>
      <c r="D3531" s="25">
        <v>314</v>
      </c>
      <c r="E3531" s="25">
        <v>20</v>
      </c>
      <c r="F3531" s="25">
        <v>22</v>
      </c>
      <c r="G3531" s="25">
        <v>356</v>
      </c>
      <c r="H3531" s="25">
        <v>1566.86</v>
      </c>
      <c r="I3531" s="25">
        <v>149.80000000000001</v>
      </c>
      <c r="J3531" s="25">
        <v>178.64</v>
      </c>
      <c r="K3531" s="25">
        <v>1895.3</v>
      </c>
    </row>
    <row r="3532" spans="1:11" ht="15" customHeight="1" x14ac:dyDescent="0.3">
      <c r="A3532" s="25">
        <v>3531</v>
      </c>
      <c r="B3532" s="25">
        <v>3811</v>
      </c>
      <c r="C3532" s="31">
        <v>42648.3690740741</v>
      </c>
      <c r="D3532" s="25">
        <v>359</v>
      </c>
      <c r="E3532" s="25">
        <v>17</v>
      </c>
      <c r="F3532" s="25">
        <v>121</v>
      </c>
      <c r="G3532" s="25">
        <v>497</v>
      </c>
      <c r="H3532" s="25">
        <v>1791.41</v>
      </c>
      <c r="I3532" s="25">
        <v>127.33</v>
      </c>
      <c r="J3532" s="25">
        <v>982.52</v>
      </c>
      <c r="K3532" s="25">
        <v>2901.26</v>
      </c>
    </row>
    <row r="3533" spans="1:11" ht="15" customHeight="1" x14ac:dyDescent="0.3">
      <c r="A3533" s="25">
        <v>3532</v>
      </c>
      <c r="B3533" s="25">
        <v>3811</v>
      </c>
      <c r="C3533" s="31">
        <v>42677.278692129599</v>
      </c>
      <c r="D3533" s="25">
        <v>270</v>
      </c>
      <c r="E3533" s="25">
        <v>143</v>
      </c>
      <c r="F3533" s="25">
        <v>5</v>
      </c>
      <c r="G3533" s="25">
        <v>418</v>
      </c>
      <c r="H3533" s="25">
        <v>1347.3</v>
      </c>
      <c r="I3533" s="25">
        <v>1071.07</v>
      </c>
      <c r="J3533" s="25">
        <v>40.6</v>
      </c>
      <c r="K3533" s="25">
        <v>2458.9699999999998</v>
      </c>
    </row>
    <row r="3534" spans="1:11" ht="15" customHeight="1" x14ac:dyDescent="0.3">
      <c r="A3534" s="25">
        <v>3533</v>
      </c>
      <c r="B3534" s="25">
        <v>3811</v>
      </c>
      <c r="C3534" s="31">
        <v>42707.174155092602</v>
      </c>
      <c r="D3534" s="25">
        <v>323</v>
      </c>
      <c r="E3534" s="25">
        <v>29</v>
      </c>
      <c r="F3534" s="25">
        <v>25</v>
      </c>
      <c r="G3534" s="25">
        <v>377</v>
      </c>
      <c r="H3534" s="25">
        <v>1611.77</v>
      </c>
      <c r="I3534" s="25">
        <v>217.21</v>
      </c>
      <c r="J3534" s="25">
        <v>203</v>
      </c>
      <c r="K3534" s="25">
        <v>2031.98</v>
      </c>
    </row>
    <row r="3535" spans="1:11" ht="15" customHeight="1" x14ac:dyDescent="0.3">
      <c r="A3535" s="25">
        <v>3534</v>
      </c>
      <c r="B3535" s="25">
        <v>3821</v>
      </c>
      <c r="C3535" s="31">
        <v>42456.061631944503</v>
      </c>
      <c r="D3535" s="25">
        <v>304</v>
      </c>
      <c r="E3535" s="25">
        <v>28</v>
      </c>
      <c r="F3535" s="25">
        <v>1</v>
      </c>
      <c r="G3535" s="25">
        <v>333</v>
      </c>
      <c r="H3535" s="25">
        <v>1516.96</v>
      </c>
      <c r="I3535" s="25">
        <v>209.72</v>
      </c>
      <c r="J3535" s="25">
        <v>8.1199999999999992</v>
      </c>
      <c r="K3535" s="25">
        <v>1734.8</v>
      </c>
    </row>
    <row r="3536" spans="1:11" ht="15" customHeight="1" x14ac:dyDescent="0.3">
      <c r="A3536" s="25">
        <v>3535</v>
      </c>
      <c r="B3536" s="25">
        <v>3821</v>
      </c>
      <c r="C3536" s="31">
        <v>42486.822442129604</v>
      </c>
      <c r="D3536" s="25">
        <v>278</v>
      </c>
      <c r="E3536" s="25">
        <v>37</v>
      </c>
      <c r="F3536" s="25">
        <v>20</v>
      </c>
      <c r="G3536" s="25">
        <v>335</v>
      </c>
      <c r="H3536" s="25">
        <v>1387.22</v>
      </c>
      <c r="I3536" s="25">
        <v>277.13</v>
      </c>
      <c r="J3536" s="25">
        <v>162.4</v>
      </c>
      <c r="K3536" s="25">
        <v>1826.75</v>
      </c>
    </row>
    <row r="3537" spans="1:11" ht="15" customHeight="1" x14ac:dyDescent="0.3">
      <c r="A3537" s="25">
        <v>3536</v>
      </c>
      <c r="B3537" s="25">
        <v>3821</v>
      </c>
      <c r="C3537" s="31">
        <v>42516.013275463003</v>
      </c>
      <c r="D3537" s="25">
        <v>317</v>
      </c>
      <c r="E3537" s="25">
        <v>0</v>
      </c>
      <c r="F3537" s="25">
        <v>33</v>
      </c>
      <c r="G3537" s="25">
        <v>350</v>
      </c>
      <c r="H3537" s="25">
        <v>1581.83</v>
      </c>
      <c r="I3537" s="25">
        <v>0</v>
      </c>
      <c r="J3537" s="25">
        <v>267.95999999999998</v>
      </c>
      <c r="K3537" s="25">
        <v>1849.79</v>
      </c>
    </row>
    <row r="3538" spans="1:11" ht="15" customHeight="1" x14ac:dyDescent="0.3">
      <c r="A3538" s="25">
        <v>3537</v>
      </c>
      <c r="B3538" s="25">
        <v>3821</v>
      </c>
      <c r="C3538" s="31">
        <v>42544.354629629597</v>
      </c>
      <c r="D3538" s="25">
        <v>318</v>
      </c>
      <c r="E3538" s="25">
        <v>14</v>
      </c>
      <c r="F3538" s="25">
        <v>38</v>
      </c>
      <c r="G3538" s="25">
        <v>370</v>
      </c>
      <c r="H3538" s="25">
        <v>1586.82</v>
      </c>
      <c r="I3538" s="25">
        <v>104.86</v>
      </c>
      <c r="J3538" s="25">
        <v>308.56</v>
      </c>
      <c r="K3538" s="25">
        <v>2000.24</v>
      </c>
    </row>
    <row r="3539" spans="1:11" ht="15" customHeight="1" x14ac:dyDescent="0.3">
      <c r="A3539" s="25">
        <v>3538</v>
      </c>
      <c r="B3539" s="25">
        <v>3821</v>
      </c>
      <c r="C3539" s="31">
        <v>42573.300740740699</v>
      </c>
      <c r="D3539" s="25">
        <v>316</v>
      </c>
      <c r="E3539" s="25">
        <v>35</v>
      </c>
      <c r="F3539" s="25">
        <v>21</v>
      </c>
      <c r="G3539" s="25">
        <v>372</v>
      </c>
      <c r="H3539" s="25">
        <v>1576.84</v>
      </c>
      <c r="I3539" s="25">
        <v>262.14999999999998</v>
      </c>
      <c r="J3539" s="25">
        <v>170.52</v>
      </c>
      <c r="K3539" s="25">
        <v>2009.51</v>
      </c>
    </row>
    <row r="3540" spans="1:11" ht="15" customHeight="1" x14ac:dyDescent="0.3">
      <c r="A3540" s="25">
        <v>3539</v>
      </c>
      <c r="B3540" s="25">
        <v>3821</v>
      </c>
      <c r="C3540" s="31">
        <v>42602.503113425897</v>
      </c>
      <c r="D3540" s="25">
        <v>301</v>
      </c>
      <c r="E3540" s="25">
        <v>61</v>
      </c>
      <c r="F3540" s="25">
        <v>9</v>
      </c>
      <c r="G3540" s="25">
        <v>371</v>
      </c>
      <c r="H3540" s="25">
        <v>1501.99</v>
      </c>
      <c r="I3540" s="25">
        <v>456.89</v>
      </c>
      <c r="J3540" s="25">
        <v>73.08</v>
      </c>
      <c r="K3540" s="25">
        <v>2031.96</v>
      </c>
    </row>
    <row r="3541" spans="1:11" ht="15" customHeight="1" x14ac:dyDescent="0.3">
      <c r="A3541" s="25">
        <v>3540</v>
      </c>
      <c r="B3541" s="25">
        <v>3821</v>
      </c>
      <c r="C3541" s="31">
        <v>42632.214178240698</v>
      </c>
      <c r="D3541" s="25">
        <v>293</v>
      </c>
      <c r="E3541" s="25">
        <v>39</v>
      </c>
      <c r="F3541" s="25">
        <v>33</v>
      </c>
      <c r="G3541" s="25">
        <v>365</v>
      </c>
      <c r="H3541" s="25">
        <v>1462.07</v>
      </c>
      <c r="I3541" s="25">
        <v>292.11</v>
      </c>
      <c r="J3541" s="25">
        <v>267.95999999999998</v>
      </c>
      <c r="K3541" s="25">
        <v>2022.14</v>
      </c>
    </row>
    <row r="3542" spans="1:11" ht="15" customHeight="1" x14ac:dyDescent="0.3">
      <c r="A3542" s="25">
        <v>3541</v>
      </c>
      <c r="B3542" s="25">
        <v>3821</v>
      </c>
      <c r="C3542" s="31">
        <v>42661.659930555601</v>
      </c>
      <c r="D3542" s="25">
        <v>314</v>
      </c>
      <c r="E3542" s="25">
        <v>40</v>
      </c>
      <c r="F3542" s="25">
        <v>4</v>
      </c>
      <c r="G3542" s="25">
        <v>358</v>
      </c>
      <c r="H3542" s="25">
        <v>1566.86</v>
      </c>
      <c r="I3542" s="25">
        <v>299.60000000000002</v>
      </c>
      <c r="J3542" s="25">
        <v>32.479999999999997</v>
      </c>
      <c r="K3542" s="25">
        <v>1898.94</v>
      </c>
    </row>
    <row r="3543" spans="1:11" ht="15" customHeight="1" x14ac:dyDescent="0.3">
      <c r="A3543" s="25">
        <v>3542</v>
      </c>
      <c r="B3543" s="25">
        <v>3821</v>
      </c>
      <c r="C3543" s="31">
        <v>42691.976770833302</v>
      </c>
      <c r="D3543" s="25">
        <v>299</v>
      </c>
      <c r="E3543" s="25">
        <v>127</v>
      </c>
      <c r="F3543" s="25">
        <v>24</v>
      </c>
      <c r="G3543" s="25">
        <v>450</v>
      </c>
      <c r="H3543" s="25">
        <v>1492.01</v>
      </c>
      <c r="I3543" s="25">
        <v>951.23</v>
      </c>
      <c r="J3543" s="25">
        <v>194.88</v>
      </c>
      <c r="K3543" s="25">
        <v>2638.12</v>
      </c>
    </row>
    <row r="3544" spans="1:11" ht="15" customHeight="1" x14ac:dyDescent="0.3">
      <c r="A3544" s="25">
        <v>3543</v>
      </c>
      <c r="B3544" s="25">
        <v>3821</v>
      </c>
      <c r="C3544" s="31">
        <v>42721.835729166698</v>
      </c>
      <c r="D3544" s="25">
        <v>291</v>
      </c>
      <c r="E3544" s="25">
        <v>42</v>
      </c>
      <c r="F3544" s="25">
        <v>21</v>
      </c>
      <c r="G3544" s="25">
        <v>354</v>
      </c>
      <c r="H3544" s="25">
        <v>1452.09</v>
      </c>
      <c r="I3544" s="25">
        <v>314.58</v>
      </c>
      <c r="J3544" s="25">
        <v>170.52</v>
      </c>
      <c r="K3544" s="25">
        <v>1937.19</v>
      </c>
    </row>
    <row r="3545" spans="1:11" ht="15" customHeight="1" x14ac:dyDescent="0.3">
      <c r="A3545" s="25">
        <v>3544</v>
      </c>
      <c r="B3545" s="25">
        <v>3831</v>
      </c>
      <c r="C3545" s="31">
        <v>42698.551574074103</v>
      </c>
      <c r="D3545" s="25">
        <v>477</v>
      </c>
      <c r="E3545" s="25">
        <v>19</v>
      </c>
      <c r="F3545" s="25">
        <v>6</v>
      </c>
      <c r="G3545" s="25">
        <v>502</v>
      </c>
      <c r="H3545" s="25">
        <v>2380.23</v>
      </c>
      <c r="I3545" s="25">
        <v>142.31</v>
      </c>
      <c r="J3545" s="25">
        <v>48.72</v>
      </c>
      <c r="K3545" s="25">
        <v>2571.2600000000002</v>
      </c>
    </row>
    <row r="3546" spans="1:11" ht="15" customHeight="1" x14ac:dyDescent="0.3">
      <c r="A3546" s="25">
        <v>3545</v>
      </c>
      <c r="B3546" s="25">
        <v>3831</v>
      </c>
      <c r="C3546" s="31">
        <v>42728.293749999997</v>
      </c>
      <c r="D3546" s="25">
        <v>469</v>
      </c>
      <c r="E3546" s="25">
        <v>64</v>
      </c>
      <c r="F3546" s="25">
        <v>29</v>
      </c>
      <c r="G3546" s="25">
        <v>562</v>
      </c>
      <c r="H3546" s="25">
        <v>2340.31</v>
      </c>
      <c r="I3546" s="25">
        <v>479.36</v>
      </c>
      <c r="J3546" s="25">
        <v>235.48</v>
      </c>
      <c r="K3546" s="25">
        <v>3055.15</v>
      </c>
    </row>
    <row r="3547" spans="1:11" ht="15" customHeight="1" x14ac:dyDescent="0.3">
      <c r="A3547" s="25">
        <v>3546</v>
      </c>
      <c r="B3547" s="25">
        <v>3841</v>
      </c>
      <c r="C3547" s="31">
        <v>42736.993240740703</v>
      </c>
      <c r="D3547" s="25">
        <v>291</v>
      </c>
      <c r="E3547" s="25">
        <v>36</v>
      </c>
      <c r="F3547" s="25">
        <v>26</v>
      </c>
      <c r="G3547" s="25">
        <v>353</v>
      </c>
      <c r="H3547" s="25">
        <v>1452.09</v>
      </c>
      <c r="I3547" s="25">
        <v>269.64</v>
      </c>
      <c r="J3547" s="25">
        <v>211.12</v>
      </c>
      <c r="K3547" s="25">
        <v>1932.85</v>
      </c>
    </row>
    <row r="3548" spans="1:11" ht="15" customHeight="1" x14ac:dyDescent="0.3">
      <c r="A3548" s="25">
        <v>3547</v>
      </c>
      <c r="B3548" s="25">
        <v>3851</v>
      </c>
      <c r="C3548" s="31">
        <v>42530.854282407403</v>
      </c>
      <c r="D3548" s="25">
        <v>505</v>
      </c>
      <c r="E3548" s="25">
        <v>0</v>
      </c>
      <c r="F3548" s="25">
        <v>0</v>
      </c>
      <c r="G3548" s="25">
        <v>505</v>
      </c>
      <c r="H3548" s="25">
        <v>2519.9499999999998</v>
      </c>
      <c r="I3548" s="25">
        <v>0</v>
      </c>
      <c r="J3548" s="25">
        <v>0</v>
      </c>
      <c r="K3548" s="25">
        <v>2519.9499999999998</v>
      </c>
    </row>
    <row r="3549" spans="1:11" ht="15" customHeight="1" x14ac:dyDescent="0.3">
      <c r="A3549" s="25">
        <v>3548</v>
      </c>
      <c r="B3549" s="25">
        <v>3851</v>
      </c>
      <c r="C3549" s="31">
        <v>42559.885532407403</v>
      </c>
      <c r="D3549" s="25">
        <v>514</v>
      </c>
      <c r="E3549" s="25">
        <v>46</v>
      </c>
      <c r="F3549" s="25">
        <v>331</v>
      </c>
      <c r="G3549" s="25">
        <v>891</v>
      </c>
      <c r="H3549" s="25">
        <v>2564.86</v>
      </c>
      <c r="I3549" s="25">
        <v>344.54</v>
      </c>
      <c r="J3549" s="25">
        <v>2687.72</v>
      </c>
      <c r="K3549" s="25">
        <v>5597.12</v>
      </c>
    </row>
    <row r="3550" spans="1:11" ht="15" customHeight="1" x14ac:dyDescent="0.3">
      <c r="A3550" s="25">
        <v>3549</v>
      </c>
      <c r="B3550" s="25">
        <v>3851</v>
      </c>
      <c r="C3550" s="31">
        <v>42588.086736111101</v>
      </c>
      <c r="D3550" s="25">
        <v>506</v>
      </c>
      <c r="E3550" s="25">
        <v>8</v>
      </c>
      <c r="F3550" s="25">
        <v>1</v>
      </c>
      <c r="G3550" s="25">
        <v>515</v>
      </c>
      <c r="H3550" s="25">
        <v>2524.94</v>
      </c>
      <c r="I3550" s="25">
        <v>59.92</v>
      </c>
      <c r="J3550" s="25">
        <v>8.1199999999999992</v>
      </c>
      <c r="K3550" s="25">
        <v>2592.98</v>
      </c>
    </row>
    <row r="3551" spans="1:11" ht="15" customHeight="1" x14ac:dyDescent="0.3">
      <c r="A3551" s="25">
        <v>3550</v>
      </c>
      <c r="B3551" s="25">
        <v>3851</v>
      </c>
      <c r="C3551" s="31">
        <v>42618.692488425899</v>
      </c>
      <c r="D3551" s="25">
        <v>518</v>
      </c>
      <c r="E3551" s="25">
        <v>0</v>
      </c>
      <c r="F3551" s="25">
        <v>12</v>
      </c>
      <c r="G3551" s="25">
        <v>530</v>
      </c>
      <c r="H3551" s="25">
        <v>2584.8200000000002</v>
      </c>
      <c r="I3551" s="25">
        <v>0</v>
      </c>
      <c r="J3551" s="25">
        <v>97.44</v>
      </c>
      <c r="K3551" s="25">
        <v>2682.26</v>
      </c>
    </row>
    <row r="3552" spans="1:11" ht="15" customHeight="1" x14ac:dyDescent="0.3">
      <c r="A3552" s="25">
        <v>3551</v>
      </c>
      <c r="B3552" s="25">
        <v>3851</v>
      </c>
      <c r="C3552" s="31">
        <v>42648.873298611099</v>
      </c>
      <c r="D3552" s="25">
        <v>503</v>
      </c>
      <c r="E3552" s="25">
        <v>0</v>
      </c>
      <c r="F3552" s="25">
        <v>0</v>
      </c>
      <c r="G3552" s="25">
        <v>503</v>
      </c>
      <c r="H3552" s="25">
        <v>2509.9699999999998</v>
      </c>
      <c r="I3552" s="25">
        <v>0</v>
      </c>
      <c r="J3552" s="25">
        <v>0</v>
      </c>
      <c r="K3552" s="25">
        <v>2509.9699999999998</v>
      </c>
    </row>
    <row r="3553" spans="1:11" ht="15" customHeight="1" x14ac:dyDescent="0.3">
      <c r="A3553" s="25">
        <v>3552</v>
      </c>
      <c r="B3553" s="25">
        <v>3851</v>
      </c>
      <c r="C3553" s="31">
        <v>42677.664618055598</v>
      </c>
      <c r="D3553" s="25">
        <v>457</v>
      </c>
      <c r="E3553" s="25">
        <v>0</v>
      </c>
      <c r="F3553" s="25">
        <v>5</v>
      </c>
      <c r="G3553" s="25">
        <v>462</v>
      </c>
      <c r="H3553" s="25">
        <v>2280.4299999999998</v>
      </c>
      <c r="I3553" s="25">
        <v>0</v>
      </c>
      <c r="J3553" s="25">
        <v>40.6</v>
      </c>
      <c r="K3553" s="25">
        <v>2321.0300000000002</v>
      </c>
    </row>
    <row r="3554" spans="1:11" ht="15" customHeight="1" x14ac:dyDescent="0.3">
      <c r="A3554" s="25">
        <v>3553</v>
      </c>
      <c r="B3554" s="25">
        <v>3851</v>
      </c>
      <c r="C3554" s="31">
        <v>42707.489456018498</v>
      </c>
      <c r="D3554" s="25">
        <v>532</v>
      </c>
      <c r="E3554" s="25">
        <v>15</v>
      </c>
      <c r="F3554" s="25">
        <v>16</v>
      </c>
      <c r="G3554" s="25">
        <v>563</v>
      </c>
      <c r="H3554" s="25">
        <v>2654.68</v>
      </c>
      <c r="I3554" s="25">
        <v>112.35</v>
      </c>
      <c r="J3554" s="25">
        <v>129.91999999999999</v>
      </c>
      <c r="K3554" s="25">
        <v>2896.95</v>
      </c>
    </row>
    <row r="3555" spans="1:11" ht="15" customHeight="1" x14ac:dyDescent="0.3">
      <c r="A3555" s="25">
        <v>3554</v>
      </c>
      <c r="B3555" s="25">
        <v>3861</v>
      </c>
      <c r="C3555" s="31">
        <v>42736.928773148204</v>
      </c>
      <c r="D3555" s="25">
        <v>497</v>
      </c>
      <c r="E3555" s="25">
        <v>0</v>
      </c>
      <c r="F3555" s="25">
        <v>23</v>
      </c>
      <c r="G3555" s="25">
        <v>520</v>
      </c>
      <c r="H3555" s="25">
        <v>2480.0300000000002</v>
      </c>
      <c r="I3555" s="25">
        <v>0</v>
      </c>
      <c r="J3555" s="25">
        <v>186.76</v>
      </c>
      <c r="K3555" s="25">
        <v>2666.79</v>
      </c>
    </row>
    <row r="3556" spans="1:11" ht="15" customHeight="1" x14ac:dyDescent="0.3">
      <c r="A3556" s="25">
        <v>3555</v>
      </c>
      <c r="B3556" s="25">
        <v>3871</v>
      </c>
      <c r="C3556" s="31">
        <v>42663.581157407403</v>
      </c>
      <c r="D3556" s="25">
        <v>109</v>
      </c>
      <c r="E3556" s="25">
        <v>7</v>
      </c>
      <c r="F3556" s="25">
        <v>22</v>
      </c>
      <c r="G3556" s="25">
        <v>138</v>
      </c>
      <c r="H3556" s="25">
        <v>543.91</v>
      </c>
      <c r="I3556" s="25">
        <v>52.43</v>
      </c>
      <c r="J3556" s="25">
        <v>178.64</v>
      </c>
      <c r="K3556" s="25">
        <v>774.98</v>
      </c>
    </row>
    <row r="3557" spans="1:11" ht="15" customHeight="1" x14ac:dyDescent="0.3">
      <c r="A3557" s="25">
        <v>3556</v>
      </c>
      <c r="B3557" s="25">
        <v>3871</v>
      </c>
      <c r="C3557" s="31">
        <v>42692.8699305556</v>
      </c>
      <c r="D3557" s="25">
        <v>101</v>
      </c>
      <c r="E3557" s="25">
        <v>3</v>
      </c>
      <c r="F3557" s="25">
        <v>30</v>
      </c>
      <c r="G3557" s="25">
        <v>134</v>
      </c>
      <c r="H3557" s="25">
        <v>503.99</v>
      </c>
      <c r="I3557" s="25">
        <v>22.47</v>
      </c>
      <c r="J3557" s="25">
        <v>243.6</v>
      </c>
      <c r="K3557" s="25">
        <v>770.06</v>
      </c>
    </row>
    <row r="3558" spans="1:11" ht="15" customHeight="1" x14ac:dyDescent="0.3">
      <c r="A3558" s="25">
        <v>3557</v>
      </c>
      <c r="B3558" s="25">
        <v>3871</v>
      </c>
      <c r="C3558" s="31">
        <v>42722.310509259303</v>
      </c>
      <c r="D3558" s="25">
        <v>118</v>
      </c>
      <c r="E3558" s="25">
        <v>43</v>
      </c>
      <c r="F3558" s="25">
        <v>40</v>
      </c>
      <c r="G3558" s="25">
        <v>201</v>
      </c>
      <c r="H3558" s="25">
        <v>588.82000000000005</v>
      </c>
      <c r="I3558" s="25">
        <v>322.07</v>
      </c>
      <c r="J3558" s="25">
        <v>324.8</v>
      </c>
      <c r="K3558" s="25">
        <v>1235.69</v>
      </c>
    </row>
    <row r="3559" spans="1:11" ht="15" customHeight="1" x14ac:dyDescent="0.3">
      <c r="A3559" s="25">
        <v>3558</v>
      </c>
      <c r="B3559" s="25">
        <v>3881</v>
      </c>
      <c r="C3559" s="31">
        <v>41623.991724537002</v>
      </c>
      <c r="D3559" s="25">
        <v>489</v>
      </c>
      <c r="E3559" s="25">
        <v>11</v>
      </c>
      <c r="F3559" s="25">
        <v>0</v>
      </c>
      <c r="G3559" s="25">
        <v>500</v>
      </c>
      <c r="H3559" s="25">
        <v>2440.11</v>
      </c>
      <c r="I3559" s="25">
        <v>82.39</v>
      </c>
      <c r="J3559" s="25">
        <v>0</v>
      </c>
      <c r="K3559" s="25">
        <v>2522.5</v>
      </c>
    </row>
    <row r="3560" spans="1:11" ht="15" customHeight="1" x14ac:dyDescent="0.3">
      <c r="A3560" s="25">
        <v>3559</v>
      </c>
      <c r="B3560" s="25">
        <v>3881</v>
      </c>
      <c r="C3560" s="31">
        <v>41653.329155092601</v>
      </c>
      <c r="D3560" s="25">
        <v>459</v>
      </c>
      <c r="E3560" s="25">
        <v>18</v>
      </c>
      <c r="F3560" s="25">
        <v>7</v>
      </c>
      <c r="G3560" s="25">
        <v>484</v>
      </c>
      <c r="H3560" s="25">
        <v>2290.41</v>
      </c>
      <c r="I3560" s="25">
        <v>134.82</v>
      </c>
      <c r="J3560" s="25">
        <v>56.84</v>
      </c>
      <c r="K3560" s="25">
        <v>2482.0700000000002</v>
      </c>
    </row>
    <row r="3561" spans="1:11" ht="15" customHeight="1" x14ac:dyDescent="0.3">
      <c r="A3561" s="25">
        <v>3560</v>
      </c>
      <c r="B3561" s="25">
        <v>3881</v>
      </c>
      <c r="C3561" s="31">
        <v>41683.110717592601</v>
      </c>
      <c r="D3561" s="25">
        <v>498</v>
      </c>
      <c r="E3561" s="25">
        <v>6</v>
      </c>
      <c r="F3561" s="25">
        <v>1</v>
      </c>
      <c r="G3561" s="25">
        <v>505</v>
      </c>
      <c r="H3561" s="25">
        <v>2485.02</v>
      </c>
      <c r="I3561" s="25">
        <v>44.94</v>
      </c>
      <c r="J3561" s="25">
        <v>8.1199999999999992</v>
      </c>
      <c r="K3561" s="25">
        <v>2538.08</v>
      </c>
    </row>
    <row r="3562" spans="1:11" ht="15" customHeight="1" x14ac:dyDescent="0.3">
      <c r="A3562" s="25">
        <v>3561</v>
      </c>
      <c r="B3562" s="25">
        <v>3881</v>
      </c>
      <c r="C3562" s="31">
        <v>41712.824502314797</v>
      </c>
      <c r="D3562" s="25">
        <v>492</v>
      </c>
      <c r="E3562" s="25">
        <v>20</v>
      </c>
      <c r="F3562" s="25">
        <v>0</v>
      </c>
      <c r="G3562" s="25">
        <v>512</v>
      </c>
      <c r="H3562" s="25">
        <v>2455.08</v>
      </c>
      <c r="I3562" s="25">
        <v>149.80000000000001</v>
      </c>
      <c r="J3562" s="25">
        <v>0</v>
      </c>
      <c r="K3562" s="25">
        <v>2604.88</v>
      </c>
    </row>
    <row r="3563" spans="1:11" ht="15" customHeight="1" x14ac:dyDescent="0.3">
      <c r="A3563" s="25">
        <v>3562</v>
      </c>
      <c r="B3563" s="25">
        <v>3881</v>
      </c>
      <c r="C3563" s="31">
        <v>41741.787256944401</v>
      </c>
      <c r="D3563" s="25">
        <v>518</v>
      </c>
      <c r="E3563" s="25">
        <v>20</v>
      </c>
      <c r="F3563" s="25">
        <v>13</v>
      </c>
      <c r="G3563" s="25">
        <v>551</v>
      </c>
      <c r="H3563" s="25">
        <v>2584.8200000000002</v>
      </c>
      <c r="I3563" s="25">
        <v>149.80000000000001</v>
      </c>
      <c r="J3563" s="25">
        <v>105.56</v>
      </c>
      <c r="K3563" s="25">
        <v>2840.18</v>
      </c>
    </row>
    <row r="3564" spans="1:11" ht="15" customHeight="1" x14ac:dyDescent="0.3">
      <c r="A3564" s="25">
        <v>3563</v>
      </c>
      <c r="B3564" s="25">
        <v>3881</v>
      </c>
      <c r="C3564" s="31">
        <v>41771.375972222202</v>
      </c>
      <c r="D3564" s="25">
        <v>470</v>
      </c>
      <c r="E3564" s="25">
        <v>7</v>
      </c>
      <c r="F3564" s="25">
        <v>17</v>
      </c>
      <c r="G3564" s="25">
        <v>494</v>
      </c>
      <c r="H3564" s="25">
        <v>2345.3000000000002</v>
      </c>
      <c r="I3564" s="25">
        <v>52.43</v>
      </c>
      <c r="J3564" s="25">
        <v>138.04</v>
      </c>
      <c r="K3564" s="25">
        <v>2535.77</v>
      </c>
    </row>
    <row r="3565" spans="1:11" ht="15" customHeight="1" x14ac:dyDescent="0.3">
      <c r="A3565" s="25">
        <v>3564</v>
      </c>
      <c r="B3565" s="25">
        <v>3881</v>
      </c>
      <c r="C3565" s="31">
        <v>41801.434004629598</v>
      </c>
      <c r="D3565" s="25">
        <v>493</v>
      </c>
      <c r="E3565" s="25">
        <v>115</v>
      </c>
      <c r="F3565" s="25">
        <v>0</v>
      </c>
      <c r="G3565" s="25">
        <v>608</v>
      </c>
      <c r="H3565" s="25">
        <v>2460.0700000000002</v>
      </c>
      <c r="I3565" s="25">
        <v>861.35</v>
      </c>
      <c r="J3565" s="25">
        <v>0</v>
      </c>
      <c r="K3565" s="25">
        <v>3321.42</v>
      </c>
    </row>
    <row r="3566" spans="1:11" ht="15" customHeight="1" x14ac:dyDescent="0.3">
      <c r="A3566" s="25">
        <v>3565</v>
      </c>
      <c r="B3566" s="25">
        <v>3881</v>
      </c>
      <c r="C3566" s="31">
        <v>41831.354050925896</v>
      </c>
      <c r="D3566" s="25">
        <v>509</v>
      </c>
      <c r="E3566" s="25">
        <v>0</v>
      </c>
      <c r="F3566" s="25">
        <v>0</v>
      </c>
      <c r="G3566" s="25">
        <v>509</v>
      </c>
      <c r="H3566" s="25">
        <v>2539.91</v>
      </c>
      <c r="I3566" s="25">
        <v>0</v>
      </c>
      <c r="J3566" s="25">
        <v>0</v>
      </c>
      <c r="K3566" s="25">
        <v>2539.91</v>
      </c>
    </row>
    <row r="3567" spans="1:11" ht="15" customHeight="1" x14ac:dyDescent="0.3">
      <c r="A3567" s="25">
        <v>3566</v>
      </c>
      <c r="B3567" s="25">
        <v>3881</v>
      </c>
      <c r="C3567" s="31">
        <v>41860.493344907401</v>
      </c>
      <c r="D3567" s="25">
        <v>502</v>
      </c>
      <c r="E3567" s="25">
        <v>54</v>
      </c>
      <c r="F3567" s="25">
        <v>9</v>
      </c>
      <c r="G3567" s="25">
        <v>565</v>
      </c>
      <c r="H3567" s="25">
        <v>2504.98</v>
      </c>
      <c r="I3567" s="25">
        <v>404.46</v>
      </c>
      <c r="J3567" s="25">
        <v>73.08</v>
      </c>
      <c r="K3567" s="25">
        <v>2982.52</v>
      </c>
    </row>
    <row r="3568" spans="1:11" ht="15" customHeight="1" x14ac:dyDescent="0.3">
      <c r="A3568" s="25">
        <v>3567</v>
      </c>
      <c r="B3568" s="25">
        <v>3881</v>
      </c>
      <c r="C3568" s="31">
        <v>41889.248958333301</v>
      </c>
      <c r="D3568" s="25">
        <v>415</v>
      </c>
      <c r="E3568" s="25">
        <v>5</v>
      </c>
      <c r="F3568" s="25">
        <v>9</v>
      </c>
      <c r="G3568" s="25">
        <v>429</v>
      </c>
      <c r="H3568" s="25">
        <v>2070.85</v>
      </c>
      <c r="I3568" s="25">
        <v>37.450000000000003</v>
      </c>
      <c r="J3568" s="25">
        <v>73.08</v>
      </c>
      <c r="K3568" s="25">
        <v>2181.38</v>
      </c>
    </row>
    <row r="3569" spans="1:11" ht="15" customHeight="1" x14ac:dyDescent="0.3">
      <c r="A3569" s="25">
        <v>3568</v>
      </c>
      <c r="B3569" s="25">
        <v>3881</v>
      </c>
      <c r="C3569" s="31">
        <v>41918.569826388899</v>
      </c>
      <c r="D3569" s="25">
        <v>519</v>
      </c>
      <c r="E3569" s="25">
        <v>18</v>
      </c>
      <c r="F3569" s="25">
        <v>0</v>
      </c>
      <c r="G3569" s="25">
        <v>537</v>
      </c>
      <c r="H3569" s="25">
        <v>2589.81</v>
      </c>
      <c r="I3569" s="25">
        <v>134.82</v>
      </c>
      <c r="J3569" s="25">
        <v>0</v>
      </c>
      <c r="K3569" s="25">
        <v>2724.63</v>
      </c>
    </row>
    <row r="3570" spans="1:11" ht="15" customHeight="1" x14ac:dyDescent="0.3">
      <c r="A3570" s="25">
        <v>3569</v>
      </c>
      <c r="B3570" s="25">
        <v>3881</v>
      </c>
      <c r="C3570" s="31">
        <v>41948.632928240702</v>
      </c>
      <c r="D3570" s="25">
        <v>493</v>
      </c>
      <c r="E3570" s="25">
        <v>0</v>
      </c>
      <c r="F3570" s="25">
        <v>0</v>
      </c>
      <c r="G3570" s="25">
        <v>493</v>
      </c>
      <c r="H3570" s="25">
        <v>2460.0700000000002</v>
      </c>
      <c r="I3570" s="25">
        <v>0</v>
      </c>
      <c r="J3570" s="25">
        <v>0</v>
      </c>
      <c r="K3570" s="25">
        <v>2460.0700000000002</v>
      </c>
    </row>
    <row r="3571" spans="1:11" ht="15" customHeight="1" x14ac:dyDescent="0.3">
      <c r="A3571" s="25">
        <v>3570</v>
      </c>
      <c r="B3571" s="25">
        <v>3881</v>
      </c>
      <c r="C3571" s="31">
        <v>42007.518379629597</v>
      </c>
      <c r="D3571" s="25">
        <v>660</v>
      </c>
      <c r="E3571" s="25">
        <v>0</v>
      </c>
      <c r="F3571" s="25">
        <v>12</v>
      </c>
      <c r="G3571" s="25">
        <v>672</v>
      </c>
      <c r="H3571" s="25">
        <v>3293.4</v>
      </c>
      <c r="I3571" s="25">
        <v>0</v>
      </c>
      <c r="J3571" s="25">
        <v>97.44</v>
      </c>
      <c r="K3571" s="25">
        <v>3390.84</v>
      </c>
    </row>
    <row r="3572" spans="1:11" ht="15" customHeight="1" x14ac:dyDescent="0.3">
      <c r="A3572" s="25">
        <v>3571</v>
      </c>
      <c r="B3572" s="25">
        <v>3881</v>
      </c>
      <c r="C3572" s="31">
        <v>42037.3976273148</v>
      </c>
      <c r="D3572" s="25">
        <v>501</v>
      </c>
      <c r="E3572" s="25">
        <v>0</v>
      </c>
      <c r="F3572" s="25">
        <v>5</v>
      </c>
      <c r="G3572" s="25">
        <v>506</v>
      </c>
      <c r="H3572" s="25">
        <v>2499.9899999999998</v>
      </c>
      <c r="I3572" s="25">
        <v>0</v>
      </c>
      <c r="J3572" s="25">
        <v>40.6</v>
      </c>
      <c r="K3572" s="25">
        <v>2540.59</v>
      </c>
    </row>
    <row r="3573" spans="1:11" ht="15" customHeight="1" x14ac:dyDescent="0.3">
      <c r="A3573" s="25">
        <v>3572</v>
      </c>
      <c r="B3573" s="25">
        <v>3881</v>
      </c>
      <c r="C3573" s="31">
        <v>42066.412719907399</v>
      </c>
      <c r="D3573" s="25">
        <v>490</v>
      </c>
      <c r="E3573" s="25">
        <v>21</v>
      </c>
      <c r="F3573" s="25">
        <v>0</v>
      </c>
      <c r="G3573" s="25">
        <v>511</v>
      </c>
      <c r="H3573" s="25">
        <v>2445.1</v>
      </c>
      <c r="I3573" s="25">
        <v>157.29</v>
      </c>
      <c r="J3573" s="25">
        <v>0</v>
      </c>
      <c r="K3573" s="25">
        <v>2602.39</v>
      </c>
    </row>
    <row r="3574" spans="1:11" ht="15" customHeight="1" x14ac:dyDescent="0.3">
      <c r="A3574" s="25">
        <v>3573</v>
      </c>
      <c r="B3574" s="25">
        <v>3881</v>
      </c>
      <c r="C3574" s="31">
        <v>42096.379745370403</v>
      </c>
      <c r="D3574" s="25">
        <v>555</v>
      </c>
      <c r="E3574" s="25">
        <v>7</v>
      </c>
      <c r="F3574" s="25">
        <v>0</v>
      </c>
      <c r="G3574" s="25">
        <v>562</v>
      </c>
      <c r="H3574" s="25">
        <v>2769.45</v>
      </c>
      <c r="I3574" s="25">
        <v>52.43</v>
      </c>
      <c r="J3574" s="25">
        <v>0</v>
      </c>
      <c r="K3574" s="25">
        <v>2821.88</v>
      </c>
    </row>
    <row r="3575" spans="1:11" ht="15" customHeight="1" x14ac:dyDescent="0.3">
      <c r="A3575" s="25">
        <v>3574</v>
      </c>
      <c r="B3575" s="25">
        <v>3881</v>
      </c>
      <c r="C3575" s="31">
        <v>42125.322442129604</v>
      </c>
      <c r="D3575" s="25">
        <v>398</v>
      </c>
      <c r="E3575" s="25">
        <v>4</v>
      </c>
      <c r="F3575" s="25">
        <v>19</v>
      </c>
      <c r="G3575" s="25">
        <v>421</v>
      </c>
      <c r="H3575" s="25">
        <v>1986.02</v>
      </c>
      <c r="I3575" s="25">
        <v>29.96</v>
      </c>
      <c r="J3575" s="25">
        <v>154.28</v>
      </c>
      <c r="K3575" s="25">
        <v>2170.2600000000002</v>
      </c>
    </row>
    <row r="3576" spans="1:11" ht="15" customHeight="1" x14ac:dyDescent="0.3">
      <c r="A3576" s="25">
        <v>3575</v>
      </c>
      <c r="B3576" s="25">
        <v>3881</v>
      </c>
      <c r="C3576" s="31">
        <v>42154.576944444401</v>
      </c>
      <c r="D3576" s="25">
        <v>515</v>
      </c>
      <c r="E3576" s="25">
        <v>0</v>
      </c>
      <c r="F3576" s="25">
        <v>0</v>
      </c>
      <c r="G3576" s="25">
        <v>515</v>
      </c>
      <c r="H3576" s="25">
        <v>2569.85</v>
      </c>
      <c r="I3576" s="25">
        <v>0</v>
      </c>
      <c r="J3576" s="25">
        <v>0</v>
      </c>
      <c r="K3576" s="25">
        <v>2569.85</v>
      </c>
    </row>
    <row r="3577" spans="1:11" ht="15" customHeight="1" x14ac:dyDescent="0.3">
      <c r="A3577" s="25">
        <v>3576</v>
      </c>
      <c r="B3577" s="25">
        <v>3881</v>
      </c>
      <c r="C3577" s="31">
        <v>42183.537812499999</v>
      </c>
      <c r="D3577" s="25">
        <v>502</v>
      </c>
      <c r="E3577" s="25">
        <v>20</v>
      </c>
      <c r="F3577" s="25">
        <v>36</v>
      </c>
      <c r="G3577" s="25">
        <v>558</v>
      </c>
      <c r="H3577" s="25">
        <v>2504.98</v>
      </c>
      <c r="I3577" s="25">
        <v>149.80000000000001</v>
      </c>
      <c r="J3577" s="25">
        <v>292.32</v>
      </c>
      <c r="K3577" s="25">
        <v>2947.1</v>
      </c>
    </row>
    <row r="3578" spans="1:11" ht="15" customHeight="1" x14ac:dyDescent="0.3">
      <c r="A3578" s="25">
        <v>3577</v>
      </c>
      <c r="B3578" s="25">
        <v>3881</v>
      </c>
      <c r="C3578" s="31">
        <v>42212.505995370397</v>
      </c>
      <c r="D3578" s="25">
        <v>504</v>
      </c>
      <c r="E3578" s="25">
        <v>73</v>
      </c>
      <c r="F3578" s="25">
        <v>0</v>
      </c>
      <c r="G3578" s="25">
        <v>577</v>
      </c>
      <c r="H3578" s="25">
        <v>2514.96</v>
      </c>
      <c r="I3578" s="25">
        <v>546.77</v>
      </c>
      <c r="J3578" s="25">
        <v>0</v>
      </c>
      <c r="K3578" s="25">
        <v>3061.73</v>
      </c>
    </row>
    <row r="3579" spans="1:11" ht="15" customHeight="1" x14ac:dyDescent="0.3">
      <c r="A3579" s="25">
        <v>3578</v>
      </c>
      <c r="B3579" s="25">
        <v>3881</v>
      </c>
      <c r="C3579" s="31">
        <v>42271.670937499999</v>
      </c>
      <c r="D3579" s="25">
        <v>503</v>
      </c>
      <c r="E3579" s="25">
        <v>23</v>
      </c>
      <c r="F3579" s="25">
        <v>158</v>
      </c>
      <c r="G3579" s="25">
        <v>684</v>
      </c>
      <c r="H3579" s="25">
        <v>2509.9699999999998</v>
      </c>
      <c r="I3579" s="25">
        <v>172.27</v>
      </c>
      <c r="J3579" s="25">
        <v>1282.96</v>
      </c>
      <c r="K3579" s="25">
        <v>3965.2</v>
      </c>
    </row>
    <row r="3580" spans="1:11" ht="15" customHeight="1" x14ac:dyDescent="0.3">
      <c r="A3580" s="25">
        <v>3579</v>
      </c>
      <c r="B3580" s="25">
        <v>3881</v>
      </c>
      <c r="C3580" s="31">
        <v>42301.053101851903</v>
      </c>
      <c r="D3580" s="25">
        <v>502</v>
      </c>
      <c r="E3580" s="25">
        <v>1886</v>
      </c>
      <c r="F3580" s="25">
        <v>0</v>
      </c>
      <c r="G3580" s="25">
        <v>2388</v>
      </c>
      <c r="H3580" s="25">
        <v>2504.98</v>
      </c>
      <c r="I3580" s="25">
        <v>14126.14</v>
      </c>
      <c r="J3580" s="25">
        <v>0</v>
      </c>
      <c r="K3580" s="25">
        <v>16631.12</v>
      </c>
    </row>
    <row r="3581" spans="1:11" ht="15" customHeight="1" x14ac:dyDescent="0.3">
      <c r="A3581" s="25">
        <v>3580</v>
      </c>
      <c r="B3581" s="25">
        <v>3881</v>
      </c>
      <c r="C3581" s="31">
        <v>42331.733321759297</v>
      </c>
      <c r="D3581" s="25">
        <v>508</v>
      </c>
      <c r="E3581" s="25">
        <v>12</v>
      </c>
      <c r="F3581" s="25">
        <v>81</v>
      </c>
      <c r="G3581" s="25">
        <v>601</v>
      </c>
      <c r="H3581" s="25">
        <v>2534.92</v>
      </c>
      <c r="I3581" s="25">
        <v>89.88</v>
      </c>
      <c r="J3581" s="25">
        <v>657.72</v>
      </c>
      <c r="K3581" s="25">
        <v>3282.52</v>
      </c>
    </row>
    <row r="3582" spans="1:11" ht="15" customHeight="1" x14ac:dyDescent="0.3">
      <c r="A3582" s="25">
        <v>3581</v>
      </c>
      <c r="B3582" s="25">
        <v>3881</v>
      </c>
      <c r="C3582" s="31">
        <v>42360.382129629601</v>
      </c>
      <c r="D3582" s="25">
        <v>490</v>
      </c>
      <c r="E3582" s="25">
        <v>55</v>
      </c>
      <c r="F3582" s="25">
        <v>10</v>
      </c>
      <c r="G3582" s="25">
        <v>555</v>
      </c>
      <c r="H3582" s="25">
        <v>2445.1</v>
      </c>
      <c r="I3582" s="25">
        <v>411.95</v>
      </c>
      <c r="J3582" s="25">
        <v>81.2</v>
      </c>
      <c r="K3582" s="25">
        <v>2938.25</v>
      </c>
    </row>
    <row r="3583" spans="1:11" ht="15" customHeight="1" x14ac:dyDescent="0.3">
      <c r="A3583" s="25">
        <v>3582</v>
      </c>
      <c r="B3583" s="25">
        <v>3881</v>
      </c>
      <c r="C3583" s="31">
        <v>42389.1637962963</v>
      </c>
      <c r="D3583" s="25">
        <v>440</v>
      </c>
      <c r="E3583" s="25">
        <v>0</v>
      </c>
      <c r="F3583" s="25">
        <v>33</v>
      </c>
      <c r="G3583" s="25">
        <v>473</v>
      </c>
      <c r="H3583" s="25">
        <v>2195.6</v>
      </c>
      <c r="I3583" s="25">
        <v>0</v>
      </c>
      <c r="J3583" s="25">
        <v>267.95999999999998</v>
      </c>
      <c r="K3583" s="25">
        <v>2463.56</v>
      </c>
    </row>
    <row r="3584" spans="1:11" ht="15" customHeight="1" x14ac:dyDescent="0.3">
      <c r="A3584" s="25">
        <v>3583</v>
      </c>
      <c r="B3584" s="25">
        <v>3881</v>
      </c>
      <c r="C3584" s="31">
        <v>42418.833032407398</v>
      </c>
      <c r="D3584" s="25">
        <v>503</v>
      </c>
      <c r="E3584" s="25">
        <v>0</v>
      </c>
      <c r="F3584" s="25">
        <v>1</v>
      </c>
      <c r="G3584" s="25">
        <v>504</v>
      </c>
      <c r="H3584" s="25">
        <v>2509.9699999999998</v>
      </c>
      <c r="I3584" s="25">
        <v>0</v>
      </c>
      <c r="J3584" s="25">
        <v>8.1199999999999992</v>
      </c>
      <c r="K3584" s="25">
        <v>2518.09</v>
      </c>
    </row>
    <row r="3585" spans="1:11" ht="15" customHeight="1" x14ac:dyDescent="0.3">
      <c r="A3585" s="25">
        <v>3584</v>
      </c>
      <c r="B3585" s="25">
        <v>3881</v>
      </c>
      <c r="C3585" s="31">
        <v>42447.883240740703</v>
      </c>
      <c r="D3585" s="25">
        <v>539</v>
      </c>
      <c r="E3585" s="25">
        <v>0</v>
      </c>
      <c r="F3585" s="25">
        <v>0</v>
      </c>
      <c r="G3585" s="25">
        <v>539</v>
      </c>
      <c r="H3585" s="25">
        <v>2689.61</v>
      </c>
      <c r="I3585" s="25">
        <v>0</v>
      </c>
      <c r="J3585" s="25">
        <v>0</v>
      </c>
      <c r="K3585" s="25">
        <v>2689.61</v>
      </c>
    </row>
    <row r="3586" spans="1:11" ht="15" customHeight="1" x14ac:dyDescent="0.3">
      <c r="A3586" s="25">
        <v>3585</v>
      </c>
      <c r="B3586" s="25">
        <v>3891</v>
      </c>
      <c r="C3586" s="31">
        <v>42706.389837962997</v>
      </c>
      <c r="D3586" s="25">
        <v>549</v>
      </c>
      <c r="E3586" s="25">
        <v>14</v>
      </c>
      <c r="F3586" s="25">
        <v>0</v>
      </c>
      <c r="G3586" s="25">
        <v>563</v>
      </c>
      <c r="H3586" s="25">
        <v>2739.51</v>
      </c>
      <c r="I3586" s="25">
        <v>104.86</v>
      </c>
      <c r="J3586" s="25">
        <v>0</v>
      </c>
      <c r="K3586" s="25">
        <v>2844.37</v>
      </c>
    </row>
    <row r="3587" spans="1:11" ht="15" customHeight="1" x14ac:dyDescent="0.3">
      <c r="A3587" s="25">
        <v>3586</v>
      </c>
      <c r="B3587" s="25">
        <v>3891</v>
      </c>
      <c r="C3587" s="31">
        <v>42735.378240740698</v>
      </c>
      <c r="D3587" s="25">
        <v>486</v>
      </c>
      <c r="E3587" s="25">
        <v>0</v>
      </c>
      <c r="F3587" s="25">
        <v>0</v>
      </c>
      <c r="G3587" s="25">
        <v>486</v>
      </c>
      <c r="H3587" s="25">
        <v>2425.14</v>
      </c>
      <c r="I3587" s="25">
        <v>0</v>
      </c>
      <c r="J3587" s="25">
        <v>0</v>
      </c>
      <c r="K3587" s="25">
        <v>2425.14</v>
      </c>
    </row>
    <row r="3588" spans="1:11" ht="15" customHeight="1" x14ac:dyDescent="0.3">
      <c r="A3588" s="25">
        <v>3587</v>
      </c>
      <c r="B3588" s="25">
        <v>3901</v>
      </c>
      <c r="C3588" s="31">
        <v>42557.551226851901</v>
      </c>
      <c r="D3588" s="25">
        <v>161</v>
      </c>
      <c r="E3588" s="25">
        <v>8</v>
      </c>
      <c r="F3588" s="25">
        <v>0</v>
      </c>
      <c r="G3588" s="25">
        <v>169</v>
      </c>
      <c r="H3588" s="25">
        <v>803.39</v>
      </c>
      <c r="I3588" s="25">
        <v>59.92</v>
      </c>
      <c r="J3588" s="25">
        <v>0</v>
      </c>
      <c r="K3588" s="25">
        <v>863.31</v>
      </c>
    </row>
    <row r="3589" spans="1:11" ht="15" customHeight="1" x14ac:dyDescent="0.3">
      <c r="A3589" s="25">
        <v>3588</v>
      </c>
      <c r="B3589" s="25">
        <v>3901</v>
      </c>
      <c r="C3589" s="31">
        <v>42587.083831018499</v>
      </c>
      <c r="D3589" s="25">
        <v>147</v>
      </c>
      <c r="E3589" s="25">
        <v>16</v>
      </c>
      <c r="F3589" s="25">
        <v>30</v>
      </c>
      <c r="G3589" s="25">
        <v>193</v>
      </c>
      <c r="H3589" s="25">
        <v>733.53</v>
      </c>
      <c r="I3589" s="25">
        <v>119.84</v>
      </c>
      <c r="J3589" s="25">
        <v>243.6</v>
      </c>
      <c r="K3589" s="25">
        <v>1096.97</v>
      </c>
    </row>
    <row r="3590" spans="1:11" ht="15" customHeight="1" x14ac:dyDescent="0.3">
      <c r="A3590" s="25">
        <v>3589</v>
      </c>
      <c r="B3590" s="25">
        <v>3901</v>
      </c>
      <c r="C3590" s="31">
        <v>42616.167037036997</v>
      </c>
      <c r="D3590" s="25">
        <v>151</v>
      </c>
      <c r="E3590" s="25">
        <v>0</v>
      </c>
      <c r="F3590" s="25">
        <v>12</v>
      </c>
      <c r="G3590" s="25">
        <v>163</v>
      </c>
      <c r="H3590" s="25">
        <v>753.49</v>
      </c>
      <c r="I3590" s="25">
        <v>0</v>
      </c>
      <c r="J3590" s="25">
        <v>97.44</v>
      </c>
      <c r="K3590" s="25">
        <v>850.93</v>
      </c>
    </row>
    <row r="3591" spans="1:11" ht="15" customHeight="1" x14ac:dyDescent="0.3">
      <c r="A3591" s="25">
        <v>3590</v>
      </c>
      <c r="B3591" s="25">
        <v>3901</v>
      </c>
      <c r="C3591" s="31">
        <v>42646.838078703702</v>
      </c>
      <c r="D3591" s="25">
        <v>148</v>
      </c>
      <c r="E3591" s="25">
        <v>6</v>
      </c>
      <c r="F3591" s="25">
        <v>0</v>
      </c>
      <c r="G3591" s="25">
        <v>154</v>
      </c>
      <c r="H3591" s="25">
        <v>738.52</v>
      </c>
      <c r="I3591" s="25">
        <v>44.94</v>
      </c>
      <c r="J3591" s="25">
        <v>0</v>
      </c>
      <c r="K3591" s="25">
        <v>783.46</v>
      </c>
    </row>
    <row r="3592" spans="1:11" ht="15" customHeight="1" x14ac:dyDescent="0.3">
      <c r="A3592" s="25">
        <v>3591</v>
      </c>
      <c r="B3592" s="25">
        <v>3901</v>
      </c>
      <c r="C3592" s="31">
        <v>42676.2434953704</v>
      </c>
      <c r="D3592" s="25">
        <v>146</v>
      </c>
      <c r="E3592" s="25">
        <v>5</v>
      </c>
      <c r="F3592" s="25">
        <v>18</v>
      </c>
      <c r="G3592" s="25">
        <v>169</v>
      </c>
      <c r="H3592" s="25">
        <v>728.54</v>
      </c>
      <c r="I3592" s="25">
        <v>37.450000000000003</v>
      </c>
      <c r="J3592" s="25">
        <v>146.16</v>
      </c>
      <c r="K3592" s="25">
        <v>912.15</v>
      </c>
    </row>
    <row r="3593" spans="1:11" ht="15" customHeight="1" x14ac:dyDescent="0.3">
      <c r="A3593" s="25">
        <v>3592</v>
      </c>
      <c r="B3593" s="25">
        <v>3901</v>
      </c>
      <c r="C3593" s="31">
        <v>42736.479166666701</v>
      </c>
      <c r="D3593" s="25">
        <v>133</v>
      </c>
      <c r="E3593" s="25">
        <v>0</v>
      </c>
      <c r="F3593" s="25">
        <v>91</v>
      </c>
      <c r="G3593" s="25">
        <v>224</v>
      </c>
      <c r="H3593" s="25">
        <v>663.67</v>
      </c>
      <c r="I3593" s="25">
        <v>0</v>
      </c>
      <c r="J3593" s="25">
        <v>738.92</v>
      </c>
      <c r="K3593" s="25">
        <v>1402.59</v>
      </c>
    </row>
    <row r="3594" spans="1:11" ht="15" customHeight="1" x14ac:dyDescent="0.3">
      <c r="A3594" s="25">
        <v>3593</v>
      </c>
      <c r="B3594" s="25">
        <v>3911</v>
      </c>
      <c r="C3594" s="31">
        <v>41640.654166666704</v>
      </c>
      <c r="D3594" s="25">
        <v>491</v>
      </c>
      <c r="E3594" s="25">
        <v>0</v>
      </c>
      <c r="F3594" s="25">
        <v>21</v>
      </c>
      <c r="G3594" s="25">
        <v>512</v>
      </c>
      <c r="H3594" s="25">
        <v>2450.09</v>
      </c>
      <c r="I3594" s="25">
        <v>0</v>
      </c>
      <c r="J3594" s="25">
        <v>170.52</v>
      </c>
      <c r="K3594" s="25">
        <v>2620.61</v>
      </c>
    </row>
    <row r="3595" spans="1:11" ht="15" customHeight="1" x14ac:dyDescent="0.3">
      <c r="A3595" s="25">
        <v>3594</v>
      </c>
      <c r="B3595" s="25">
        <v>3911</v>
      </c>
      <c r="C3595" s="31">
        <v>41669.307881944398</v>
      </c>
      <c r="D3595" s="25">
        <v>529</v>
      </c>
      <c r="E3595" s="25">
        <v>0</v>
      </c>
      <c r="F3595" s="25">
        <v>0</v>
      </c>
      <c r="G3595" s="25">
        <v>529</v>
      </c>
      <c r="H3595" s="25">
        <v>2639.71</v>
      </c>
      <c r="I3595" s="25">
        <v>0</v>
      </c>
      <c r="J3595" s="25">
        <v>0</v>
      </c>
      <c r="K3595" s="25">
        <v>2639.71</v>
      </c>
    </row>
    <row r="3596" spans="1:11" ht="15" customHeight="1" x14ac:dyDescent="0.3">
      <c r="A3596" s="25">
        <v>3595</v>
      </c>
      <c r="B3596" s="25">
        <v>3911</v>
      </c>
      <c r="C3596" s="31">
        <v>41698.865231481497</v>
      </c>
      <c r="D3596" s="25">
        <v>499</v>
      </c>
      <c r="E3596" s="25">
        <v>12</v>
      </c>
      <c r="F3596" s="25">
        <v>58</v>
      </c>
      <c r="G3596" s="25">
        <v>569</v>
      </c>
      <c r="H3596" s="25">
        <v>2490.0100000000002</v>
      </c>
      <c r="I3596" s="25">
        <v>89.88</v>
      </c>
      <c r="J3596" s="25">
        <v>470.96</v>
      </c>
      <c r="K3596" s="25">
        <v>3050.85</v>
      </c>
    </row>
    <row r="3597" spans="1:11" ht="15" customHeight="1" x14ac:dyDescent="0.3">
      <c r="A3597" s="25">
        <v>3596</v>
      </c>
      <c r="B3597" s="25">
        <v>3911</v>
      </c>
      <c r="C3597" s="31">
        <v>41727.131944444503</v>
      </c>
      <c r="D3597" s="25">
        <v>482</v>
      </c>
      <c r="E3597" s="25">
        <v>28</v>
      </c>
      <c r="F3597" s="25">
        <v>6</v>
      </c>
      <c r="G3597" s="25">
        <v>516</v>
      </c>
      <c r="H3597" s="25">
        <v>2405.1799999999998</v>
      </c>
      <c r="I3597" s="25">
        <v>209.72</v>
      </c>
      <c r="J3597" s="25">
        <v>48.72</v>
      </c>
      <c r="K3597" s="25">
        <v>2663.62</v>
      </c>
    </row>
    <row r="3598" spans="1:11" ht="15" customHeight="1" x14ac:dyDescent="0.3">
      <c r="A3598" s="25">
        <v>3597</v>
      </c>
      <c r="B3598" s="25">
        <v>3911</v>
      </c>
      <c r="C3598" s="31">
        <v>41756.232037037</v>
      </c>
      <c r="D3598" s="25">
        <v>444</v>
      </c>
      <c r="E3598" s="25">
        <v>13</v>
      </c>
      <c r="F3598" s="25">
        <v>25</v>
      </c>
      <c r="G3598" s="25">
        <v>482</v>
      </c>
      <c r="H3598" s="25">
        <v>2215.56</v>
      </c>
      <c r="I3598" s="25">
        <v>97.37</v>
      </c>
      <c r="J3598" s="25">
        <v>203</v>
      </c>
      <c r="K3598" s="25">
        <v>2515.9299999999998</v>
      </c>
    </row>
    <row r="3599" spans="1:11" ht="15" customHeight="1" x14ac:dyDescent="0.3">
      <c r="A3599" s="25">
        <v>3598</v>
      </c>
      <c r="B3599" s="25">
        <v>3911</v>
      </c>
      <c r="C3599" s="31">
        <v>41786.521759259304</v>
      </c>
      <c r="D3599" s="25">
        <v>507</v>
      </c>
      <c r="E3599" s="25">
        <v>2</v>
      </c>
      <c r="F3599" s="25">
        <v>20</v>
      </c>
      <c r="G3599" s="25">
        <v>529</v>
      </c>
      <c r="H3599" s="25">
        <v>2529.9299999999998</v>
      </c>
      <c r="I3599" s="25">
        <v>14.98</v>
      </c>
      <c r="J3599" s="25">
        <v>162.4</v>
      </c>
      <c r="K3599" s="25">
        <v>2707.31</v>
      </c>
    </row>
    <row r="3600" spans="1:11" ht="15" customHeight="1" x14ac:dyDescent="0.3">
      <c r="A3600" s="25">
        <v>3599</v>
      </c>
      <c r="B3600" s="25">
        <v>3911</v>
      </c>
      <c r="C3600" s="31">
        <v>41815.156134259298</v>
      </c>
      <c r="D3600" s="25">
        <v>538</v>
      </c>
      <c r="E3600" s="25">
        <v>4</v>
      </c>
      <c r="F3600" s="25">
        <v>16</v>
      </c>
      <c r="G3600" s="25">
        <v>558</v>
      </c>
      <c r="H3600" s="25">
        <v>2684.62</v>
      </c>
      <c r="I3600" s="25">
        <v>29.96</v>
      </c>
      <c r="J3600" s="25">
        <v>129.91999999999999</v>
      </c>
      <c r="K3600" s="25">
        <v>2844.5</v>
      </c>
    </row>
    <row r="3601" spans="1:11" ht="15" customHeight="1" x14ac:dyDescent="0.3">
      <c r="A3601" s="25">
        <v>3600</v>
      </c>
      <c r="B3601" s="25">
        <v>3911</v>
      </c>
      <c r="C3601" s="31">
        <v>41844.896261574097</v>
      </c>
      <c r="D3601" s="25">
        <v>474</v>
      </c>
      <c r="E3601" s="25">
        <v>18</v>
      </c>
      <c r="F3601" s="25">
        <v>111</v>
      </c>
      <c r="G3601" s="25">
        <v>603</v>
      </c>
      <c r="H3601" s="25">
        <v>2365.2600000000002</v>
      </c>
      <c r="I3601" s="25">
        <v>134.82</v>
      </c>
      <c r="J3601" s="25">
        <v>901.32</v>
      </c>
      <c r="K3601" s="25">
        <v>3401.4</v>
      </c>
    </row>
    <row r="3602" spans="1:11" ht="15" customHeight="1" x14ac:dyDescent="0.3">
      <c r="A3602" s="25">
        <v>3601</v>
      </c>
      <c r="B3602" s="25">
        <v>3911</v>
      </c>
      <c r="C3602" s="31">
        <v>41874.444884259297</v>
      </c>
      <c r="D3602" s="25">
        <v>498</v>
      </c>
      <c r="E3602" s="25">
        <v>0</v>
      </c>
      <c r="F3602" s="25">
        <v>12</v>
      </c>
      <c r="G3602" s="25">
        <v>510</v>
      </c>
      <c r="H3602" s="25">
        <v>2485.02</v>
      </c>
      <c r="I3602" s="25">
        <v>0</v>
      </c>
      <c r="J3602" s="25">
        <v>97.44</v>
      </c>
      <c r="K3602" s="25">
        <v>2582.46</v>
      </c>
    </row>
    <row r="3603" spans="1:11" ht="15" customHeight="1" x14ac:dyDescent="0.3">
      <c r="A3603" s="25">
        <v>3602</v>
      </c>
      <c r="B3603" s="25">
        <v>3911</v>
      </c>
      <c r="C3603" s="31">
        <v>41933.223449074103</v>
      </c>
      <c r="D3603" s="25">
        <v>486</v>
      </c>
      <c r="E3603" s="25">
        <v>42</v>
      </c>
      <c r="F3603" s="25">
        <v>1111</v>
      </c>
      <c r="G3603" s="25">
        <v>1639</v>
      </c>
      <c r="H3603" s="25">
        <v>2425.14</v>
      </c>
      <c r="I3603" s="25">
        <v>314.58</v>
      </c>
      <c r="J3603" s="25">
        <v>9021.32</v>
      </c>
      <c r="K3603" s="25">
        <v>11761.04</v>
      </c>
    </row>
    <row r="3604" spans="1:11" ht="15" customHeight="1" x14ac:dyDescent="0.3">
      <c r="A3604" s="25">
        <v>3603</v>
      </c>
      <c r="B3604" s="25">
        <v>3911</v>
      </c>
      <c r="C3604" s="31">
        <v>41962.714525463001</v>
      </c>
      <c r="D3604" s="25">
        <v>503</v>
      </c>
      <c r="E3604" s="25">
        <v>0</v>
      </c>
      <c r="F3604" s="25">
        <v>0</v>
      </c>
      <c r="G3604" s="25">
        <v>503</v>
      </c>
      <c r="H3604" s="25">
        <v>2509.9699999999998</v>
      </c>
      <c r="I3604" s="25">
        <v>0</v>
      </c>
      <c r="J3604" s="25">
        <v>0</v>
      </c>
      <c r="K3604" s="25">
        <v>2509.9699999999998</v>
      </c>
    </row>
    <row r="3605" spans="1:11" ht="15" customHeight="1" x14ac:dyDescent="0.3">
      <c r="A3605" s="25">
        <v>3604</v>
      </c>
      <c r="B3605" s="25">
        <v>3911</v>
      </c>
      <c r="C3605" s="31">
        <v>41991.975590277798</v>
      </c>
      <c r="D3605" s="25">
        <v>504</v>
      </c>
      <c r="E3605" s="25">
        <v>15</v>
      </c>
      <c r="F3605" s="25">
        <v>12</v>
      </c>
      <c r="G3605" s="25">
        <v>531</v>
      </c>
      <c r="H3605" s="25">
        <v>2514.96</v>
      </c>
      <c r="I3605" s="25">
        <v>112.35</v>
      </c>
      <c r="J3605" s="25">
        <v>97.44</v>
      </c>
      <c r="K3605" s="25">
        <v>2724.75</v>
      </c>
    </row>
    <row r="3606" spans="1:11" ht="15" customHeight="1" x14ac:dyDescent="0.3">
      <c r="A3606" s="25">
        <v>3605</v>
      </c>
      <c r="B3606" s="25">
        <v>3911</v>
      </c>
      <c r="C3606" s="31">
        <v>42020.934432870403</v>
      </c>
      <c r="D3606" s="25">
        <v>509</v>
      </c>
      <c r="E3606" s="25">
        <v>8</v>
      </c>
      <c r="F3606" s="25">
        <v>34</v>
      </c>
      <c r="G3606" s="25">
        <v>551</v>
      </c>
      <c r="H3606" s="25">
        <v>2539.91</v>
      </c>
      <c r="I3606" s="25">
        <v>59.92</v>
      </c>
      <c r="J3606" s="25">
        <v>276.08</v>
      </c>
      <c r="K3606" s="25">
        <v>2875.91</v>
      </c>
    </row>
    <row r="3607" spans="1:11" ht="15" customHeight="1" x14ac:dyDescent="0.3">
      <c r="A3607" s="25">
        <v>3606</v>
      </c>
      <c r="B3607" s="25">
        <v>3911</v>
      </c>
      <c r="C3607" s="31">
        <v>42049.148206018501</v>
      </c>
      <c r="D3607" s="25">
        <v>395</v>
      </c>
      <c r="E3607" s="25">
        <v>3</v>
      </c>
      <c r="F3607" s="25">
        <v>16</v>
      </c>
      <c r="G3607" s="25">
        <v>414</v>
      </c>
      <c r="H3607" s="25">
        <v>1971.05</v>
      </c>
      <c r="I3607" s="25">
        <v>22.47</v>
      </c>
      <c r="J3607" s="25">
        <v>129.91999999999999</v>
      </c>
      <c r="K3607" s="25">
        <v>2123.44</v>
      </c>
    </row>
    <row r="3608" spans="1:11" ht="15" customHeight="1" x14ac:dyDescent="0.3">
      <c r="A3608" s="25">
        <v>3607</v>
      </c>
      <c r="B3608" s="25">
        <v>3911</v>
      </c>
      <c r="C3608" s="31">
        <v>42079.905370370398</v>
      </c>
      <c r="D3608" s="25">
        <v>493</v>
      </c>
      <c r="E3608" s="25">
        <v>0</v>
      </c>
      <c r="F3608" s="25">
        <v>1</v>
      </c>
      <c r="G3608" s="25">
        <v>494</v>
      </c>
      <c r="H3608" s="25">
        <v>2460.0700000000002</v>
      </c>
      <c r="I3608" s="25">
        <v>0</v>
      </c>
      <c r="J3608" s="25">
        <v>8.1199999999999992</v>
      </c>
      <c r="K3608" s="25">
        <v>2468.19</v>
      </c>
    </row>
    <row r="3609" spans="1:11" ht="15" customHeight="1" x14ac:dyDescent="0.3">
      <c r="A3609" s="25">
        <v>3608</v>
      </c>
      <c r="B3609" s="25">
        <v>3911</v>
      </c>
      <c r="C3609" s="31">
        <v>42108.017731481501</v>
      </c>
      <c r="D3609" s="25">
        <v>489</v>
      </c>
      <c r="E3609" s="25">
        <v>4</v>
      </c>
      <c r="F3609" s="25">
        <v>0</v>
      </c>
      <c r="G3609" s="25">
        <v>493</v>
      </c>
      <c r="H3609" s="25">
        <v>2440.11</v>
      </c>
      <c r="I3609" s="25">
        <v>29.96</v>
      </c>
      <c r="J3609" s="25">
        <v>0</v>
      </c>
      <c r="K3609" s="25">
        <v>2470.0700000000002</v>
      </c>
    </row>
    <row r="3610" spans="1:11" ht="15" customHeight="1" x14ac:dyDescent="0.3">
      <c r="A3610" s="25">
        <v>3609</v>
      </c>
      <c r="B3610" s="25">
        <v>3911</v>
      </c>
      <c r="C3610" s="31">
        <v>42137.395393518498</v>
      </c>
      <c r="D3610" s="25">
        <v>498</v>
      </c>
      <c r="E3610" s="25">
        <v>1</v>
      </c>
      <c r="F3610" s="25">
        <v>18</v>
      </c>
      <c r="G3610" s="25">
        <v>517</v>
      </c>
      <c r="H3610" s="25">
        <v>2485.02</v>
      </c>
      <c r="I3610" s="25">
        <v>7.49</v>
      </c>
      <c r="J3610" s="25">
        <v>146.16</v>
      </c>
      <c r="K3610" s="25">
        <v>2638.67</v>
      </c>
    </row>
    <row r="3611" spans="1:11" ht="15" customHeight="1" x14ac:dyDescent="0.3">
      <c r="A3611" s="25">
        <v>3610</v>
      </c>
      <c r="B3611" s="25">
        <v>3911</v>
      </c>
      <c r="C3611" s="31">
        <v>42166.860162037003</v>
      </c>
      <c r="D3611" s="25">
        <v>498</v>
      </c>
      <c r="E3611" s="25">
        <v>39</v>
      </c>
      <c r="F3611" s="25">
        <v>0</v>
      </c>
      <c r="G3611" s="25">
        <v>537</v>
      </c>
      <c r="H3611" s="25">
        <v>2485.02</v>
      </c>
      <c r="I3611" s="25">
        <v>292.11</v>
      </c>
      <c r="J3611" s="25">
        <v>0</v>
      </c>
      <c r="K3611" s="25">
        <v>2777.13</v>
      </c>
    </row>
    <row r="3612" spans="1:11" ht="15" customHeight="1" x14ac:dyDescent="0.3">
      <c r="A3612" s="25">
        <v>3611</v>
      </c>
      <c r="B3612" s="25">
        <v>3911</v>
      </c>
      <c r="C3612" s="31">
        <v>42196.227199074099</v>
      </c>
      <c r="D3612" s="25">
        <v>514</v>
      </c>
      <c r="E3612" s="25">
        <v>0</v>
      </c>
      <c r="F3612" s="25">
        <v>7</v>
      </c>
      <c r="G3612" s="25">
        <v>521</v>
      </c>
      <c r="H3612" s="25">
        <v>2564.86</v>
      </c>
      <c r="I3612" s="25">
        <v>0</v>
      </c>
      <c r="J3612" s="25">
        <v>56.84</v>
      </c>
      <c r="K3612" s="25">
        <v>2621.7</v>
      </c>
    </row>
    <row r="3613" spans="1:11" ht="15" customHeight="1" x14ac:dyDescent="0.3">
      <c r="A3613" s="25">
        <v>3612</v>
      </c>
      <c r="B3613" s="25">
        <v>3911</v>
      </c>
      <c r="C3613" s="31">
        <v>42225.710092592599</v>
      </c>
      <c r="D3613" s="25">
        <v>508</v>
      </c>
      <c r="E3613" s="25">
        <v>4</v>
      </c>
      <c r="F3613" s="25">
        <v>15</v>
      </c>
      <c r="G3613" s="25">
        <v>527</v>
      </c>
      <c r="H3613" s="25">
        <v>2534.92</v>
      </c>
      <c r="I3613" s="25">
        <v>29.96</v>
      </c>
      <c r="J3613" s="25">
        <v>121.8</v>
      </c>
      <c r="K3613" s="25">
        <v>2686.68</v>
      </c>
    </row>
    <row r="3614" spans="1:11" ht="15" customHeight="1" x14ac:dyDescent="0.3">
      <c r="A3614" s="25">
        <v>3613</v>
      </c>
      <c r="B3614" s="25">
        <v>3911</v>
      </c>
      <c r="C3614" s="31">
        <v>42255.6903356482</v>
      </c>
      <c r="D3614" s="25">
        <v>468</v>
      </c>
      <c r="E3614" s="25">
        <v>12</v>
      </c>
      <c r="F3614" s="25">
        <v>0</v>
      </c>
      <c r="G3614" s="25">
        <v>480</v>
      </c>
      <c r="H3614" s="25">
        <v>2335.3200000000002</v>
      </c>
      <c r="I3614" s="25">
        <v>89.88</v>
      </c>
      <c r="J3614" s="25">
        <v>0</v>
      </c>
      <c r="K3614" s="25">
        <v>2425.1999999999998</v>
      </c>
    </row>
    <row r="3615" spans="1:11" ht="15" customHeight="1" x14ac:dyDescent="0.3">
      <c r="A3615" s="25">
        <v>3614</v>
      </c>
      <c r="B3615" s="25">
        <v>3911</v>
      </c>
      <c r="C3615" s="31">
        <v>42285.794907407399</v>
      </c>
      <c r="D3615" s="25">
        <v>498</v>
      </c>
      <c r="E3615" s="25">
        <v>31</v>
      </c>
      <c r="F3615" s="25">
        <v>14</v>
      </c>
      <c r="G3615" s="25">
        <v>543</v>
      </c>
      <c r="H3615" s="25">
        <v>2485.02</v>
      </c>
      <c r="I3615" s="25">
        <v>232.19</v>
      </c>
      <c r="J3615" s="25">
        <v>113.68</v>
      </c>
      <c r="K3615" s="25">
        <v>2830.89</v>
      </c>
    </row>
    <row r="3616" spans="1:11" ht="15" customHeight="1" x14ac:dyDescent="0.3">
      <c r="A3616" s="25">
        <v>3615</v>
      </c>
      <c r="B3616" s="25">
        <v>3911</v>
      </c>
      <c r="C3616" s="31">
        <v>42315.395636574103</v>
      </c>
      <c r="D3616" s="25">
        <v>491</v>
      </c>
      <c r="E3616" s="25">
        <v>85</v>
      </c>
      <c r="F3616" s="25">
        <v>0</v>
      </c>
      <c r="G3616" s="25">
        <v>576</v>
      </c>
      <c r="H3616" s="25">
        <v>2450.09</v>
      </c>
      <c r="I3616" s="25">
        <v>636.65</v>
      </c>
      <c r="J3616" s="25">
        <v>0</v>
      </c>
      <c r="K3616" s="25">
        <v>3086.74</v>
      </c>
    </row>
    <row r="3617" spans="1:11" ht="15" customHeight="1" x14ac:dyDescent="0.3">
      <c r="A3617" s="25">
        <v>3616</v>
      </c>
      <c r="B3617" s="25">
        <v>3911</v>
      </c>
      <c r="C3617" s="31">
        <v>42344.226620370398</v>
      </c>
      <c r="D3617" s="25">
        <v>528</v>
      </c>
      <c r="E3617" s="25">
        <v>23</v>
      </c>
      <c r="F3617" s="25">
        <v>20</v>
      </c>
      <c r="G3617" s="25">
        <v>571</v>
      </c>
      <c r="H3617" s="25">
        <v>2634.72</v>
      </c>
      <c r="I3617" s="25">
        <v>172.27</v>
      </c>
      <c r="J3617" s="25">
        <v>162.4</v>
      </c>
      <c r="K3617" s="25">
        <v>2969.39</v>
      </c>
    </row>
    <row r="3618" spans="1:11" ht="15" customHeight="1" x14ac:dyDescent="0.3">
      <c r="A3618" s="25">
        <v>3617</v>
      </c>
      <c r="B3618" s="25">
        <v>3911</v>
      </c>
      <c r="C3618" s="31">
        <v>42374.263854166697</v>
      </c>
      <c r="D3618" s="25">
        <v>500</v>
      </c>
      <c r="E3618" s="25">
        <v>6</v>
      </c>
      <c r="F3618" s="25">
        <v>3</v>
      </c>
      <c r="G3618" s="25">
        <v>509</v>
      </c>
      <c r="H3618" s="25">
        <v>2495</v>
      </c>
      <c r="I3618" s="25">
        <v>44.94</v>
      </c>
      <c r="J3618" s="25">
        <v>24.36</v>
      </c>
      <c r="K3618" s="25">
        <v>2564.3000000000002</v>
      </c>
    </row>
    <row r="3619" spans="1:11" ht="15" customHeight="1" x14ac:dyDescent="0.3">
      <c r="A3619" s="25">
        <v>3618</v>
      </c>
      <c r="B3619" s="25">
        <v>3911</v>
      </c>
      <c r="C3619" s="31">
        <v>42403.0369907407</v>
      </c>
      <c r="D3619" s="25">
        <v>496</v>
      </c>
      <c r="E3619" s="25">
        <v>23</v>
      </c>
      <c r="F3619" s="25">
        <v>7</v>
      </c>
      <c r="G3619" s="25">
        <v>526</v>
      </c>
      <c r="H3619" s="25">
        <v>2475.04</v>
      </c>
      <c r="I3619" s="25">
        <v>172.27</v>
      </c>
      <c r="J3619" s="25">
        <v>56.84</v>
      </c>
      <c r="K3619" s="25">
        <v>2704.15</v>
      </c>
    </row>
    <row r="3620" spans="1:11" ht="15" customHeight="1" x14ac:dyDescent="0.3">
      <c r="A3620" s="25">
        <v>3619</v>
      </c>
      <c r="B3620" s="25">
        <v>3911</v>
      </c>
      <c r="C3620" s="31">
        <v>42432.305011574099</v>
      </c>
      <c r="D3620" s="25">
        <v>493</v>
      </c>
      <c r="E3620" s="25">
        <v>20</v>
      </c>
      <c r="F3620" s="25">
        <v>4</v>
      </c>
      <c r="G3620" s="25">
        <v>517</v>
      </c>
      <c r="H3620" s="25">
        <v>2460.0700000000002</v>
      </c>
      <c r="I3620" s="25">
        <v>149.80000000000001</v>
      </c>
      <c r="J3620" s="25">
        <v>32.479999999999997</v>
      </c>
      <c r="K3620" s="25">
        <v>2642.35</v>
      </c>
    </row>
    <row r="3621" spans="1:11" ht="15" customHeight="1" x14ac:dyDescent="0.3">
      <c r="A3621" s="25">
        <v>3620</v>
      </c>
      <c r="B3621" s="25">
        <v>3911</v>
      </c>
      <c r="C3621" s="31">
        <v>42462.668680555602</v>
      </c>
      <c r="D3621" s="25">
        <v>526</v>
      </c>
      <c r="E3621" s="25">
        <v>8</v>
      </c>
      <c r="F3621" s="25">
        <v>3</v>
      </c>
      <c r="G3621" s="25">
        <v>537</v>
      </c>
      <c r="H3621" s="25">
        <v>2624.74</v>
      </c>
      <c r="I3621" s="25">
        <v>59.92</v>
      </c>
      <c r="J3621" s="25">
        <v>24.36</v>
      </c>
      <c r="K3621" s="25">
        <v>2709.02</v>
      </c>
    </row>
    <row r="3622" spans="1:11" ht="15" customHeight="1" x14ac:dyDescent="0.3">
      <c r="A3622" s="25">
        <v>3621</v>
      </c>
      <c r="B3622" s="25">
        <v>3911</v>
      </c>
      <c r="C3622" s="31">
        <v>42491.904305555603</v>
      </c>
      <c r="D3622" s="25">
        <v>481</v>
      </c>
      <c r="E3622" s="25">
        <v>8</v>
      </c>
      <c r="F3622" s="25">
        <v>0</v>
      </c>
      <c r="G3622" s="25">
        <v>489</v>
      </c>
      <c r="H3622" s="25">
        <v>2400.19</v>
      </c>
      <c r="I3622" s="25">
        <v>59.92</v>
      </c>
      <c r="J3622" s="25">
        <v>0</v>
      </c>
      <c r="K3622" s="25">
        <v>2460.11</v>
      </c>
    </row>
    <row r="3623" spans="1:11" ht="15" customHeight="1" x14ac:dyDescent="0.3">
      <c r="A3623" s="25">
        <v>3622</v>
      </c>
      <c r="B3623" s="25">
        <v>3911</v>
      </c>
      <c r="C3623" s="31">
        <v>42520.3662847222</v>
      </c>
      <c r="D3623" s="25">
        <v>508</v>
      </c>
      <c r="E3623" s="25">
        <v>18</v>
      </c>
      <c r="F3623" s="25">
        <v>0</v>
      </c>
      <c r="G3623" s="25">
        <v>526</v>
      </c>
      <c r="H3623" s="25">
        <v>2534.92</v>
      </c>
      <c r="I3623" s="25">
        <v>134.82</v>
      </c>
      <c r="J3623" s="25">
        <v>0</v>
      </c>
      <c r="K3623" s="25">
        <v>2669.74</v>
      </c>
    </row>
    <row r="3624" spans="1:11" ht="15" customHeight="1" x14ac:dyDescent="0.3">
      <c r="A3624" s="25">
        <v>3623</v>
      </c>
      <c r="B3624" s="25">
        <v>3911</v>
      </c>
      <c r="C3624" s="31">
        <v>42550.510474536997</v>
      </c>
      <c r="D3624" s="25">
        <v>437</v>
      </c>
      <c r="E3624" s="25">
        <v>7</v>
      </c>
      <c r="F3624" s="25">
        <v>161</v>
      </c>
      <c r="G3624" s="25">
        <v>605</v>
      </c>
      <c r="H3624" s="25">
        <v>2180.63</v>
      </c>
      <c r="I3624" s="25">
        <v>52.43</v>
      </c>
      <c r="J3624" s="25">
        <v>1307.32</v>
      </c>
      <c r="K3624" s="25">
        <v>3540.38</v>
      </c>
    </row>
    <row r="3625" spans="1:11" ht="15" customHeight="1" x14ac:dyDescent="0.3">
      <c r="A3625" s="25">
        <v>3624</v>
      </c>
      <c r="B3625" s="25">
        <v>3911</v>
      </c>
      <c r="C3625" s="31">
        <v>42579.704942129603</v>
      </c>
      <c r="D3625" s="25">
        <v>481</v>
      </c>
      <c r="E3625" s="25">
        <v>0</v>
      </c>
      <c r="F3625" s="25">
        <v>0</v>
      </c>
      <c r="G3625" s="25">
        <v>481</v>
      </c>
      <c r="H3625" s="25">
        <v>2400.19</v>
      </c>
      <c r="I3625" s="25">
        <v>0</v>
      </c>
      <c r="J3625" s="25">
        <v>0</v>
      </c>
      <c r="K3625" s="25">
        <v>2400.19</v>
      </c>
    </row>
    <row r="3626" spans="1:11" ht="15" customHeight="1" x14ac:dyDescent="0.3">
      <c r="A3626" s="25">
        <v>3625</v>
      </c>
      <c r="B3626" s="25">
        <v>3911</v>
      </c>
      <c r="C3626" s="31">
        <v>42608.051006944399</v>
      </c>
      <c r="D3626" s="25">
        <v>503</v>
      </c>
      <c r="E3626" s="25">
        <v>29</v>
      </c>
      <c r="F3626" s="25">
        <v>7</v>
      </c>
      <c r="G3626" s="25">
        <v>539</v>
      </c>
      <c r="H3626" s="25">
        <v>2509.9699999999998</v>
      </c>
      <c r="I3626" s="25">
        <v>217.21</v>
      </c>
      <c r="J3626" s="25">
        <v>56.84</v>
      </c>
      <c r="K3626" s="25">
        <v>2784.02</v>
      </c>
    </row>
    <row r="3627" spans="1:11" ht="15" customHeight="1" x14ac:dyDescent="0.3">
      <c r="A3627" s="25">
        <v>3626</v>
      </c>
      <c r="B3627" s="25">
        <v>3911</v>
      </c>
      <c r="C3627" s="31">
        <v>42637.417337963001</v>
      </c>
      <c r="D3627" s="25">
        <v>466</v>
      </c>
      <c r="E3627" s="25">
        <v>9</v>
      </c>
      <c r="F3627" s="25">
        <v>6</v>
      </c>
      <c r="G3627" s="25">
        <v>481</v>
      </c>
      <c r="H3627" s="25">
        <v>2325.34</v>
      </c>
      <c r="I3627" s="25">
        <v>67.41</v>
      </c>
      <c r="J3627" s="25">
        <v>48.72</v>
      </c>
      <c r="K3627" s="25">
        <v>2441.4699999999998</v>
      </c>
    </row>
    <row r="3628" spans="1:11" ht="15" customHeight="1" x14ac:dyDescent="0.3">
      <c r="A3628" s="25">
        <v>3627</v>
      </c>
      <c r="B3628" s="25">
        <v>3911</v>
      </c>
      <c r="C3628" s="31">
        <v>42667.917719907397</v>
      </c>
      <c r="D3628" s="25">
        <v>599</v>
      </c>
      <c r="E3628" s="25">
        <v>16</v>
      </c>
      <c r="F3628" s="25">
        <v>69</v>
      </c>
      <c r="G3628" s="25">
        <v>684</v>
      </c>
      <c r="H3628" s="25">
        <v>2989.01</v>
      </c>
      <c r="I3628" s="25">
        <v>119.84</v>
      </c>
      <c r="J3628" s="25">
        <v>560.28</v>
      </c>
      <c r="K3628" s="25">
        <v>3669.13</v>
      </c>
    </row>
    <row r="3629" spans="1:11" ht="15" customHeight="1" x14ac:dyDescent="0.3">
      <c r="A3629" s="25">
        <v>3628</v>
      </c>
      <c r="B3629" s="25">
        <v>3911</v>
      </c>
      <c r="C3629" s="31">
        <v>42696.981238425898</v>
      </c>
      <c r="D3629" s="25">
        <v>502</v>
      </c>
      <c r="E3629" s="25">
        <v>6</v>
      </c>
      <c r="F3629" s="25">
        <v>0</v>
      </c>
      <c r="G3629" s="25">
        <v>508</v>
      </c>
      <c r="H3629" s="25">
        <v>2504.98</v>
      </c>
      <c r="I3629" s="25">
        <v>44.94</v>
      </c>
      <c r="J3629" s="25">
        <v>0</v>
      </c>
      <c r="K3629" s="25">
        <v>2549.92</v>
      </c>
    </row>
    <row r="3630" spans="1:11" ht="15" customHeight="1" x14ac:dyDescent="0.3">
      <c r="A3630" s="25">
        <v>3629</v>
      </c>
      <c r="B3630" s="25">
        <v>3911</v>
      </c>
      <c r="C3630" s="31">
        <v>42725.743113425902</v>
      </c>
      <c r="D3630" s="25">
        <v>495</v>
      </c>
      <c r="E3630" s="25">
        <v>1</v>
      </c>
      <c r="F3630" s="25">
        <v>8</v>
      </c>
      <c r="G3630" s="25">
        <v>504</v>
      </c>
      <c r="H3630" s="25">
        <v>2470.0500000000002</v>
      </c>
      <c r="I3630" s="25">
        <v>7.49</v>
      </c>
      <c r="J3630" s="25">
        <v>64.959999999999994</v>
      </c>
      <c r="K3630" s="25">
        <v>2542.5</v>
      </c>
    </row>
    <row r="3631" spans="1:11" ht="15" customHeight="1" x14ac:dyDescent="0.3">
      <c r="A3631" s="25">
        <v>3630</v>
      </c>
      <c r="B3631" s="25">
        <v>3921</v>
      </c>
      <c r="C3631" s="31">
        <v>42627.787743055596</v>
      </c>
      <c r="D3631" s="25">
        <v>302</v>
      </c>
      <c r="E3631" s="25">
        <v>0</v>
      </c>
      <c r="F3631" s="25">
        <v>20</v>
      </c>
      <c r="G3631" s="25">
        <v>322</v>
      </c>
      <c r="H3631" s="25">
        <v>1506.98</v>
      </c>
      <c r="I3631" s="25">
        <v>0</v>
      </c>
      <c r="J3631" s="25">
        <v>162.4</v>
      </c>
      <c r="K3631" s="25">
        <v>1669.38</v>
      </c>
    </row>
    <row r="3632" spans="1:11" ht="15" customHeight="1" x14ac:dyDescent="0.3">
      <c r="A3632" s="25">
        <v>3631</v>
      </c>
      <c r="B3632" s="25">
        <v>3921</v>
      </c>
      <c r="C3632" s="31">
        <v>42657.786238425899</v>
      </c>
      <c r="D3632" s="25">
        <v>299</v>
      </c>
      <c r="E3632" s="25">
        <v>29</v>
      </c>
      <c r="F3632" s="25">
        <v>27</v>
      </c>
      <c r="G3632" s="25">
        <v>355</v>
      </c>
      <c r="H3632" s="25">
        <v>1492.01</v>
      </c>
      <c r="I3632" s="25">
        <v>217.21</v>
      </c>
      <c r="J3632" s="25">
        <v>219.24</v>
      </c>
      <c r="K3632" s="25">
        <v>1928.46</v>
      </c>
    </row>
    <row r="3633" spans="1:11" ht="15" customHeight="1" x14ac:dyDescent="0.3">
      <c r="A3633" s="25">
        <v>3632</v>
      </c>
      <c r="B3633" s="25">
        <v>3921</v>
      </c>
      <c r="C3633" s="31">
        <v>42686.350358796299</v>
      </c>
      <c r="D3633" s="25">
        <v>280</v>
      </c>
      <c r="E3633" s="25">
        <v>29</v>
      </c>
      <c r="F3633" s="25">
        <v>0</v>
      </c>
      <c r="G3633" s="25">
        <v>309</v>
      </c>
      <c r="H3633" s="25">
        <v>1397.2</v>
      </c>
      <c r="I3633" s="25">
        <v>217.21</v>
      </c>
      <c r="J3633" s="25">
        <v>0</v>
      </c>
      <c r="K3633" s="25">
        <v>1614.41</v>
      </c>
    </row>
    <row r="3634" spans="1:11" ht="15" customHeight="1" x14ac:dyDescent="0.3">
      <c r="A3634" s="25">
        <v>3633</v>
      </c>
      <c r="B3634" s="25">
        <v>3921</v>
      </c>
      <c r="C3634" s="31">
        <v>42715.018379629597</v>
      </c>
      <c r="D3634" s="25">
        <v>215</v>
      </c>
      <c r="E3634" s="25">
        <v>21</v>
      </c>
      <c r="F3634" s="25">
        <v>64</v>
      </c>
      <c r="G3634" s="25">
        <v>300</v>
      </c>
      <c r="H3634" s="25">
        <v>1072.8499999999999</v>
      </c>
      <c r="I3634" s="25">
        <v>157.29</v>
      </c>
      <c r="J3634" s="25">
        <v>519.67999999999995</v>
      </c>
      <c r="K3634" s="25">
        <v>1749.82</v>
      </c>
    </row>
    <row r="3635" spans="1:11" ht="15" customHeight="1" x14ac:dyDescent="0.3">
      <c r="A3635" s="25">
        <v>3634</v>
      </c>
      <c r="B3635" s="25">
        <v>3931</v>
      </c>
      <c r="C3635" s="31">
        <v>42677.653483796297</v>
      </c>
      <c r="D3635" s="25">
        <v>97</v>
      </c>
      <c r="E3635" s="25">
        <v>29</v>
      </c>
      <c r="F3635" s="25">
        <v>46</v>
      </c>
      <c r="G3635" s="25">
        <v>172</v>
      </c>
      <c r="H3635" s="25">
        <v>484.03</v>
      </c>
      <c r="I3635" s="25">
        <v>217.21</v>
      </c>
      <c r="J3635" s="25">
        <v>373.52</v>
      </c>
      <c r="K3635" s="25">
        <v>1074.76</v>
      </c>
    </row>
    <row r="3636" spans="1:11" ht="15" customHeight="1" x14ac:dyDescent="0.3">
      <c r="A3636" s="25">
        <v>3635</v>
      </c>
      <c r="B3636" s="25">
        <v>3931</v>
      </c>
      <c r="C3636" s="31">
        <v>42707.481006944399</v>
      </c>
      <c r="D3636" s="25">
        <v>121</v>
      </c>
      <c r="E3636" s="25">
        <v>39</v>
      </c>
      <c r="F3636" s="25">
        <v>59</v>
      </c>
      <c r="G3636" s="25">
        <v>219</v>
      </c>
      <c r="H3636" s="25">
        <v>603.79</v>
      </c>
      <c r="I3636" s="25">
        <v>292.11</v>
      </c>
      <c r="J3636" s="25">
        <v>479.08</v>
      </c>
      <c r="K3636" s="25">
        <v>1374.98</v>
      </c>
    </row>
    <row r="3637" spans="1:11" ht="15" customHeight="1" x14ac:dyDescent="0.3">
      <c r="A3637" s="25">
        <v>3636</v>
      </c>
      <c r="B3637" s="25">
        <v>3941</v>
      </c>
      <c r="C3637" s="31">
        <v>42714.280520833301</v>
      </c>
      <c r="D3637" s="25">
        <v>108</v>
      </c>
      <c r="E3637" s="25">
        <v>12</v>
      </c>
      <c r="F3637" s="25">
        <v>10</v>
      </c>
      <c r="G3637" s="25">
        <v>130</v>
      </c>
      <c r="H3637" s="25">
        <v>538.91999999999996</v>
      </c>
      <c r="I3637" s="25">
        <v>89.88</v>
      </c>
      <c r="J3637" s="25">
        <v>81.2</v>
      </c>
      <c r="K3637" s="25">
        <v>710</v>
      </c>
    </row>
    <row r="3638" spans="1:11" ht="15" customHeight="1" x14ac:dyDescent="0.3">
      <c r="A3638" s="25">
        <v>3637</v>
      </c>
      <c r="B3638" s="25">
        <v>3951</v>
      </c>
      <c r="C3638" s="31">
        <v>42665.430752314802</v>
      </c>
      <c r="D3638" s="25">
        <v>82</v>
      </c>
      <c r="E3638" s="25">
        <v>66</v>
      </c>
      <c r="F3638" s="25">
        <v>17</v>
      </c>
      <c r="G3638" s="25">
        <v>165</v>
      </c>
      <c r="H3638" s="25">
        <v>409.18</v>
      </c>
      <c r="I3638" s="25">
        <v>494.34</v>
      </c>
      <c r="J3638" s="25">
        <v>138.04</v>
      </c>
      <c r="K3638" s="25">
        <v>1041.56</v>
      </c>
    </row>
    <row r="3639" spans="1:11" ht="15" customHeight="1" x14ac:dyDescent="0.3">
      <c r="A3639" s="25">
        <v>3638</v>
      </c>
      <c r="B3639" s="25">
        <v>3951</v>
      </c>
      <c r="C3639" s="31">
        <v>42694.244560185201</v>
      </c>
      <c r="D3639" s="25">
        <v>19</v>
      </c>
      <c r="E3639" s="25">
        <v>46</v>
      </c>
      <c r="F3639" s="25">
        <v>20</v>
      </c>
      <c r="G3639" s="25">
        <v>85</v>
      </c>
      <c r="H3639" s="25">
        <v>94.81</v>
      </c>
      <c r="I3639" s="25">
        <v>344.54</v>
      </c>
      <c r="J3639" s="25">
        <v>162.4</v>
      </c>
      <c r="K3639" s="25">
        <v>601.75</v>
      </c>
    </row>
    <row r="3640" spans="1:11" ht="15" customHeight="1" x14ac:dyDescent="0.3">
      <c r="A3640" s="25">
        <v>3639</v>
      </c>
      <c r="B3640" s="25">
        <v>3951</v>
      </c>
      <c r="C3640" s="31">
        <v>42723.6002546296</v>
      </c>
      <c r="D3640" s="25">
        <v>125</v>
      </c>
      <c r="E3640" s="25">
        <v>34</v>
      </c>
      <c r="F3640" s="25">
        <v>33</v>
      </c>
      <c r="G3640" s="25">
        <v>192</v>
      </c>
      <c r="H3640" s="25">
        <v>623.75</v>
      </c>
      <c r="I3640" s="25">
        <v>254.66</v>
      </c>
      <c r="J3640" s="25">
        <v>267.95999999999998</v>
      </c>
      <c r="K3640" s="25">
        <v>1146.3699999999999</v>
      </c>
    </row>
    <row r="3641" spans="1:11" ht="15" customHeight="1" x14ac:dyDescent="0.3">
      <c r="A3641" s="25">
        <v>3640</v>
      </c>
      <c r="B3641" s="25">
        <v>3961</v>
      </c>
      <c r="C3641" s="31">
        <v>42690.0484027778</v>
      </c>
      <c r="D3641" s="25">
        <v>528</v>
      </c>
      <c r="E3641" s="25">
        <v>0</v>
      </c>
      <c r="F3641" s="25">
        <v>9</v>
      </c>
      <c r="G3641" s="25">
        <v>537</v>
      </c>
      <c r="H3641" s="25">
        <v>2634.72</v>
      </c>
      <c r="I3641" s="25">
        <v>0</v>
      </c>
      <c r="J3641" s="25">
        <v>73.08</v>
      </c>
      <c r="K3641" s="25">
        <v>2707.8</v>
      </c>
    </row>
    <row r="3642" spans="1:11" ht="15" customHeight="1" x14ac:dyDescent="0.3">
      <c r="A3642" s="25">
        <v>3641</v>
      </c>
      <c r="B3642" s="25">
        <v>3961</v>
      </c>
      <c r="C3642" s="31">
        <v>42719.015462962998</v>
      </c>
      <c r="D3642" s="25">
        <v>501</v>
      </c>
      <c r="E3642" s="25">
        <v>20</v>
      </c>
      <c r="F3642" s="25">
        <v>17</v>
      </c>
      <c r="G3642" s="25">
        <v>538</v>
      </c>
      <c r="H3642" s="25">
        <v>2499.9899999999998</v>
      </c>
      <c r="I3642" s="25">
        <v>149.80000000000001</v>
      </c>
      <c r="J3642" s="25">
        <v>138.04</v>
      </c>
      <c r="K3642" s="25">
        <v>2787.83</v>
      </c>
    </row>
    <row r="3643" spans="1:11" ht="15" customHeight="1" x14ac:dyDescent="0.3">
      <c r="A3643" s="25">
        <v>3642</v>
      </c>
      <c r="B3643" s="25">
        <v>3971</v>
      </c>
      <c r="C3643" s="31">
        <v>42646.340949074103</v>
      </c>
      <c r="D3643" s="25">
        <v>75</v>
      </c>
      <c r="E3643" s="25">
        <v>20</v>
      </c>
      <c r="F3643" s="25">
        <v>35</v>
      </c>
      <c r="G3643" s="25">
        <v>130</v>
      </c>
      <c r="H3643" s="25">
        <v>374.25</v>
      </c>
      <c r="I3643" s="25">
        <v>149.80000000000001</v>
      </c>
      <c r="J3643" s="25">
        <v>284.2</v>
      </c>
      <c r="K3643" s="25">
        <v>808.25</v>
      </c>
    </row>
    <row r="3644" spans="1:11" ht="15" customHeight="1" x14ac:dyDescent="0.3">
      <c r="A3644" s="25">
        <v>3643</v>
      </c>
      <c r="B3644" s="25">
        <v>3971</v>
      </c>
      <c r="C3644" s="31">
        <v>42675.987048611103</v>
      </c>
      <c r="D3644" s="25">
        <v>97</v>
      </c>
      <c r="E3644" s="25">
        <v>0</v>
      </c>
      <c r="F3644" s="25">
        <v>72</v>
      </c>
      <c r="G3644" s="25">
        <v>169</v>
      </c>
      <c r="H3644" s="25">
        <v>484.03</v>
      </c>
      <c r="I3644" s="25">
        <v>0</v>
      </c>
      <c r="J3644" s="25">
        <v>584.64</v>
      </c>
      <c r="K3644" s="25">
        <v>1068.67</v>
      </c>
    </row>
    <row r="3645" spans="1:11" ht="15" customHeight="1" x14ac:dyDescent="0.3">
      <c r="A3645" s="25">
        <v>3644</v>
      </c>
      <c r="B3645" s="25">
        <v>3971</v>
      </c>
      <c r="C3645" s="31">
        <v>42705.040358796301</v>
      </c>
      <c r="D3645" s="25">
        <v>102</v>
      </c>
      <c r="E3645" s="25">
        <v>21</v>
      </c>
      <c r="F3645" s="25">
        <v>22</v>
      </c>
      <c r="G3645" s="25">
        <v>145</v>
      </c>
      <c r="H3645" s="25">
        <v>508.98</v>
      </c>
      <c r="I3645" s="25">
        <v>157.29</v>
      </c>
      <c r="J3645" s="25">
        <v>178.64</v>
      </c>
      <c r="K3645" s="25">
        <v>844.91</v>
      </c>
    </row>
    <row r="3646" spans="1:11" ht="15" customHeight="1" x14ac:dyDescent="0.3">
      <c r="A3646" s="25">
        <v>3645</v>
      </c>
      <c r="B3646" s="25">
        <v>3971</v>
      </c>
      <c r="C3646" s="31">
        <v>42735.6703472222</v>
      </c>
      <c r="D3646" s="25">
        <v>95</v>
      </c>
      <c r="E3646" s="25">
        <v>0</v>
      </c>
      <c r="F3646" s="25">
        <v>19</v>
      </c>
      <c r="G3646" s="25">
        <v>114</v>
      </c>
      <c r="H3646" s="25">
        <v>474.05</v>
      </c>
      <c r="I3646" s="25">
        <v>0</v>
      </c>
      <c r="J3646" s="25">
        <v>154.28</v>
      </c>
      <c r="K3646" s="25">
        <v>628.33000000000004</v>
      </c>
    </row>
    <row r="3647" spans="1:11" ht="15" customHeight="1" x14ac:dyDescent="0.3">
      <c r="A3647" s="25">
        <v>3646</v>
      </c>
      <c r="B3647" s="25">
        <v>3981</v>
      </c>
      <c r="C3647" s="31">
        <v>41751.536099536999</v>
      </c>
      <c r="D3647" s="25">
        <v>495</v>
      </c>
      <c r="E3647" s="25">
        <v>12</v>
      </c>
      <c r="F3647" s="25">
        <v>12</v>
      </c>
      <c r="G3647" s="25">
        <v>519</v>
      </c>
      <c r="H3647" s="25">
        <v>2470.0500000000002</v>
      </c>
      <c r="I3647" s="25">
        <v>89.88</v>
      </c>
      <c r="J3647" s="25">
        <v>97.44</v>
      </c>
      <c r="K3647" s="25">
        <v>2657.37</v>
      </c>
    </row>
    <row r="3648" spans="1:11" ht="15" customHeight="1" x14ac:dyDescent="0.3">
      <c r="A3648" s="25">
        <v>3647</v>
      </c>
      <c r="B3648" s="25">
        <v>3981</v>
      </c>
      <c r="C3648" s="31">
        <v>41781.5853935185</v>
      </c>
      <c r="D3648" s="25">
        <v>479</v>
      </c>
      <c r="E3648" s="25">
        <v>2</v>
      </c>
      <c r="F3648" s="25">
        <v>0</v>
      </c>
      <c r="G3648" s="25">
        <v>481</v>
      </c>
      <c r="H3648" s="25">
        <v>2390.21</v>
      </c>
      <c r="I3648" s="25">
        <v>14.98</v>
      </c>
      <c r="J3648" s="25">
        <v>0</v>
      </c>
      <c r="K3648" s="25">
        <v>2405.19</v>
      </c>
    </row>
    <row r="3649" spans="1:11" ht="15" customHeight="1" x14ac:dyDescent="0.3">
      <c r="A3649" s="25">
        <v>3648</v>
      </c>
      <c r="B3649" s="25">
        <v>3981</v>
      </c>
      <c r="C3649" s="31">
        <v>41810.196504629603</v>
      </c>
      <c r="D3649" s="25">
        <v>599</v>
      </c>
      <c r="E3649" s="25">
        <v>13</v>
      </c>
      <c r="F3649" s="25">
        <v>9</v>
      </c>
      <c r="G3649" s="25">
        <v>621</v>
      </c>
      <c r="H3649" s="25">
        <v>2989.01</v>
      </c>
      <c r="I3649" s="25">
        <v>97.37</v>
      </c>
      <c r="J3649" s="25">
        <v>73.08</v>
      </c>
      <c r="K3649" s="25">
        <v>3159.46</v>
      </c>
    </row>
    <row r="3650" spans="1:11" ht="15" customHeight="1" x14ac:dyDescent="0.3">
      <c r="A3650" s="25">
        <v>3649</v>
      </c>
      <c r="B3650" s="25">
        <v>3981</v>
      </c>
      <c r="C3650" s="31">
        <v>41840.306585648199</v>
      </c>
      <c r="D3650" s="25">
        <v>520</v>
      </c>
      <c r="E3650" s="25">
        <v>2</v>
      </c>
      <c r="F3650" s="25">
        <v>13</v>
      </c>
      <c r="G3650" s="25">
        <v>535</v>
      </c>
      <c r="H3650" s="25">
        <v>2594.8000000000002</v>
      </c>
      <c r="I3650" s="25">
        <v>14.98</v>
      </c>
      <c r="J3650" s="25">
        <v>105.56</v>
      </c>
      <c r="K3650" s="25">
        <v>2715.34</v>
      </c>
    </row>
    <row r="3651" spans="1:11" ht="15" customHeight="1" x14ac:dyDescent="0.3">
      <c r="A3651" s="25">
        <v>3650</v>
      </c>
      <c r="B3651" s="25">
        <v>3981</v>
      </c>
      <c r="C3651" s="31">
        <v>41870.606226851902</v>
      </c>
      <c r="D3651" s="25">
        <v>498</v>
      </c>
      <c r="E3651" s="25">
        <v>41</v>
      </c>
      <c r="F3651" s="25">
        <v>10</v>
      </c>
      <c r="G3651" s="25">
        <v>549</v>
      </c>
      <c r="H3651" s="25">
        <v>2485.02</v>
      </c>
      <c r="I3651" s="25">
        <v>307.08999999999997</v>
      </c>
      <c r="J3651" s="25">
        <v>81.2</v>
      </c>
      <c r="K3651" s="25">
        <v>2873.31</v>
      </c>
    </row>
    <row r="3652" spans="1:11" ht="15" customHeight="1" x14ac:dyDescent="0.3">
      <c r="A3652" s="25">
        <v>3651</v>
      </c>
      <c r="B3652" s="25">
        <v>3981</v>
      </c>
      <c r="C3652" s="31">
        <v>41900.152858796297</v>
      </c>
      <c r="D3652" s="25">
        <v>507</v>
      </c>
      <c r="E3652" s="25">
        <v>10</v>
      </c>
      <c r="F3652" s="25">
        <v>21</v>
      </c>
      <c r="G3652" s="25">
        <v>538</v>
      </c>
      <c r="H3652" s="25">
        <v>2529.9299999999998</v>
      </c>
      <c r="I3652" s="25">
        <v>74.900000000000006</v>
      </c>
      <c r="J3652" s="25">
        <v>170.52</v>
      </c>
      <c r="K3652" s="25">
        <v>2775.35</v>
      </c>
    </row>
    <row r="3653" spans="1:11" ht="15" customHeight="1" x14ac:dyDescent="0.3">
      <c r="A3653" s="25">
        <v>3652</v>
      </c>
      <c r="B3653" s="25">
        <v>3981</v>
      </c>
      <c r="C3653" s="31">
        <v>41930.538449074098</v>
      </c>
      <c r="D3653" s="25">
        <v>486</v>
      </c>
      <c r="E3653" s="25">
        <v>0</v>
      </c>
      <c r="F3653" s="25">
        <v>22</v>
      </c>
      <c r="G3653" s="25">
        <v>508</v>
      </c>
      <c r="H3653" s="25">
        <v>2425.14</v>
      </c>
      <c r="I3653" s="25">
        <v>0</v>
      </c>
      <c r="J3653" s="25">
        <v>178.64</v>
      </c>
      <c r="K3653" s="25">
        <v>2603.7800000000002</v>
      </c>
    </row>
    <row r="3654" spans="1:11" ht="15" customHeight="1" x14ac:dyDescent="0.3">
      <c r="A3654" s="25">
        <v>3653</v>
      </c>
      <c r="B3654" s="25">
        <v>3981</v>
      </c>
      <c r="C3654" s="31">
        <v>41959.541122685201</v>
      </c>
      <c r="D3654" s="25">
        <v>497</v>
      </c>
      <c r="E3654" s="25">
        <v>41</v>
      </c>
      <c r="F3654" s="25">
        <v>1</v>
      </c>
      <c r="G3654" s="25">
        <v>539</v>
      </c>
      <c r="H3654" s="25">
        <v>2480.0300000000002</v>
      </c>
      <c r="I3654" s="25">
        <v>307.08999999999997</v>
      </c>
      <c r="J3654" s="25">
        <v>8.1199999999999992</v>
      </c>
      <c r="K3654" s="25">
        <v>2795.24</v>
      </c>
    </row>
    <row r="3655" spans="1:11" ht="15" customHeight="1" x14ac:dyDescent="0.3">
      <c r="A3655" s="25">
        <v>3654</v>
      </c>
      <c r="B3655" s="25">
        <v>3981</v>
      </c>
      <c r="C3655" s="31">
        <v>41989.330162036997</v>
      </c>
      <c r="D3655" s="25">
        <v>501</v>
      </c>
      <c r="E3655" s="25">
        <v>12</v>
      </c>
      <c r="F3655" s="25">
        <v>8</v>
      </c>
      <c r="G3655" s="25">
        <v>521</v>
      </c>
      <c r="H3655" s="25">
        <v>2499.9899999999998</v>
      </c>
      <c r="I3655" s="25">
        <v>89.88</v>
      </c>
      <c r="J3655" s="25">
        <v>64.959999999999994</v>
      </c>
      <c r="K3655" s="25">
        <v>2654.83</v>
      </c>
    </row>
    <row r="3656" spans="1:11" ht="15" customHeight="1" x14ac:dyDescent="0.3">
      <c r="A3656" s="25">
        <v>3655</v>
      </c>
      <c r="B3656" s="25">
        <v>3981</v>
      </c>
      <c r="C3656" s="31">
        <v>42019.343229166698</v>
      </c>
      <c r="D3656" s="25">
        <v>490</v>
      </c>
      <c r="E3656" s="25">
        <v>36</v>
      </c>
      <c r="F3656" s="25">
        <v>34</v>
      </c>
      <c r="G3656" s="25">
        <v>560</v>
      </c>
      <c r="H3656" s="25">
        <v>2445.1</v>
      </c>
      <c r="I3656" s="25">
        <v>269.64</v>
      </c>
      <c r="J3656" s="25">
        <v>276.08</v>
      </c>
      <c r="K3656" s="25">
        <v>2990.82</v>
      </c>
    </row>
    <row r="3657" spans="1:11" ht="15" customHeight="1" x14ac:dyDescent="0.3">
      <c r="A3657" s="25">
        <v>3656</v>
      </c>
      <c r="B3657" s="25">
        <v>3981</v>
      </c>
      <c r="C3657" s="31">
        <v>42049.270925925899</v>
      </c>
      <c r="D3657" s="25">
        <v>500</v>
      </c>
      <c r="E3657" s="25">
        <v>132</v>
      </c>
      <c r="F3657" s="25">
        <v>7</v>
      </c>
      <c r="G3657" s="25">
        <v>639</v>
      </c>
      <c r="H3657" s="25">
        <v>2495</v>
      </c>
      <c r="I3657" s="25">
        <v>988.68</v>
      </c>
      <c r="J3657" s="25">
        <v>56.84</v>
      </c>
      <c r="K3657" s="25">
        <v>3540.52</v>
      </c>
    </row>
    <row r="3658" spans="1:11" ht="15" customHeight="1" x14ac:dyDescent="0.3">
      <c r="A3658" s="25">
        <v>3657</v>
      </c>
      <c r="B3658" s="25">
        <v>3981</v>
      </c>
      <c r="C3658" s="31">
        <v>42078.184641203698</v>
      </c>
      <c r="D3658" s="25">
        <v>348</v>
      </c>
      <c r="E3658" s="25">
        <v>2</v>
      </c>
      <c r="F3658" s="25">
        <v>8</v>
      </c>
      <c r="G3658" s="25">
        <v>358</v>
      </c>
      <c r="H3658" s="25">
        <v>1736.52</v>
      </c>
      <c r="I3658" s="25">
        <v>14.98</v>
      </c>
      <c r="J3658" s="25">
        <v>64.959999999999994</v>
      </c>
      <c r="K3658" s="25">
        <v>1816.46</v>
      </c>
    </row>
    <row r="3659" spans="1:11" ht="15" customHeight="1" x14ac:dyDescent="0.3">
      <c r="A3659" s="25">
        <v>3658</v>
      </c>
      <c r="B3659" s="25">
        <v>3981</v>
      </c>
      <c r="C3659" s="31">
        <v>42107.761678240699</v>
      </c>
      <c r="D3659" s="25">
        <v>561</v>
      </c>
      <c r="E3659" s="25">
        <v>0</v>
      </c>
      <c r="F3659" s="25">
        <v>0</v>
      </c>
      <c r="G3659" s="25">
        <v>561</v>
      </c>
      <c r="H3659" s="25">
        <v>2799.39</v>
      </c>
      <c r="I3659" s="25">
        <v>0</v>
      </c>
      <c r="J3659" s="25">
        <v>0</v>
      </c>
      <c r="K3659" s="25">
        <v>2799.39</v>
      </c>
    </row>
    <row r="3660" spans="1:11" ht="15" customHeight="1" x14ac:dyDescent="0.3">
      <c r="A3660" s="25">
        <v>3659</v>
      </c>
      <c r="B3660" s="25">
        <v>3981</v>
      </c>
      <c r="C3660" s="31">
        <v>42137.2487384259</v>
      </c>
      <c r="D3660" s="25">
        <v>483</v>
      </c>
      <c r="E3660" s="25">
        <v>0</v>
      </c>
      <c r="F3660" s="25">
        <v>0</v>
      </c>
      <c r="G3660" s="25">
        <v>483</v>
      </c>
      <c r="H3660" s="25">
        <v>2410.17</v>
      </c>
      <c r="I3660" s="25">
        <v>0</v>
      </c>
      <c r="J3660" s="25">
        <v>0</v>
      </c>
      <c r="K3660" s="25">
        <v>2410.17</v>
      </c>
    </row>
    <row r="3661" spans="1:11" ht="15" customHeight="1" x14ac:dyDescent="0.3">
      <c r="A3661" s="25">
        <v>3660</v>
      </c>
      <c r="B3661" s="25">
        <v>3981</v>
      </c>
      <c r="C3661" s="31">
        <v>42166.762129629598</v>
      </c>
      <c r="D3661" s="25">
        <v>481</v>
      </c>
      <c r="E3661" s="25">
        <v>113</v>
      </c>
      <c r="F3661" s="25">
        <v>10</v>
      </c>
      <c r="G3661" s="25">
        <v>604</v>
      </c>
      <c r="H3661" s="25">
        <v>2400.19</v>
      </c>
      <c r="I3661" s="25">
        <v>846.37</v>
      </c>
      <c r="J3661" s="25">
        <v>81.2</v>
      </c>
      <c r="K3661" s="25">
        <v>3327.76</v>
      </c>
    </row>
    <row r="3662" spans="1:11" ht="15" customHeight="1" x14ac:dyDescent="0.3">
      <c r="A3662" s="25">
        <v>3661</v>
      </c>
      <c r="B3662" s="25">
        <v>3981</v>
      </c>
      <c r="C3662" s="31">
        <v>42195.334652777798</v>
      </c>
      <c r="D3662" s="25">
        <v>503</v>
      </c>
      <c r="E3662" s="25">
        <v>0</v>
      </c>
      <c r="F3662" s="25">
        <v>6</v>
      </c>
      <c r="G3662" s="25">
        <v>509</v>
      </c>
      <c r="H3662" s="25">
        <v>2509.9699999999998</v>
      </c>
      <c r="I3662" s="25">
        <v>0</v>
      </c>
      <c r="J3662" s="25">
        <v>48.72</v>
      </c>
      <c r="K3662" s="25">
        <v>2558.69</v>
      </c>
    </row>
    <row r="3663" spans="1:11" ht="15" customHeight="1" x14ac:dyDescent="0.3">
      <c r="A3663" s="25">
        <v>3662</v>
      </c>
      <c r="B3663" s="25">
        <v>3981</v>
      </c>
      <c r="C3663" s="31">
        <v>42224.964733796303</v>
      </c>
      <c r="D3663" s="25">
        <v>467</v>
      </c>
      <c r="E3663" s="25">
        <v>8</v>
      </c>
      <c r="F3663" s="25">
        <v>319</v>
      </c>
      <c r="G3663" s="25">
        <v>794</v>
      </c>
      <c r="H3663" s="25">
        <v>2330.33</v>
      </c>
      <c r="I3663" s="25">
        <v>59.92</v>
      </c>
      <c r="J3663" s="25">
        <v>2590.2800000000002</v>
      </c>
      <c r="K3663" s="25">
        <v>4980.53</v>
      </c>
    </row>
    <row r="3664" spans="1:11" ht="15" customHeight="1" x14ac:dyDescent="0.3">
      <c r="A3664" s="25">
        <v>3663</v>
      </c>
      <c r="B3664" s="25">
        <v>3981</v>
      </c>
      <c r="C3664" s="31">
        <v>42253.139918981498</v>
      </c>
      <c r="D3664" s="25">
        <v>481</v>
      </c>
      <c r="E3664" s="25">
        <v>27</v>
      </c>
      <c r="F3664" s="25">
        <v>6</v>
      </c>
      <c r="G3664" s="25">
        <v>514</v>
      </c>
      <c r="H3664" s="25">
        <v>2400.19</v>
      </c>
      <c r="I3664" s="25">
        <v>202.23</v>
      </c>
      <c r="J3664" s="25">
        <v>48.72</v>
      </c>
      <c r="K3664" s="25">
        <v>2651.14</v>
      </c>
    </row>
    <row r="3665" spans="1:11" ht="15" customHeight="1" x14ac:dyDescent="0.3">
      <c r="A3665" s="25">
        <v>3664</v>
      </c>
      <c r="B3665" s="25">
        <v>3981</v>
      </c>
      <c r="C3665" s="31">
        <v>42283.0691435185</v>
      </c>
      <c r="D3665" s="25">
        <v>475</v>
      </c>
      <c r="E3665" s="25">
        <v>24</v>
      </c>
      <c r="F3665" s="25">
        <v>13</v>
      </c>
      <c r="G3665" s="25">
        <v>512</v>
      </c>
      <c r="H3665" s="25">
        <v>2370.25</v>
      </c>
      <c r="I3665" s="25">
        <v>179.76</v>
      </c>
      <c r="J3665" s="25">
        <v>105.56</v>
      </c>
      <c r="K3665" s="25">
        <v>2655.57</v>
      </c>
    </row>
    <row r="3666" spans="1:11" ht="15" customHeight="1" x14ac:dyDescent="0.3">
      <c r="A3666" s="25">
        <v>3665</v>
      </c>
      <c r="B3666" s="25">
        <v>3981</v>
      </c>
      <c r="C3666" s="31">
        <v>42312.986770833297</v>
      </c>
      <c r="D3666" s="25">
        <v>489</v>
      </c>
      <c r="E3666" s="25">
        <v>0</v>
      </c>
      <c r="F3666" s="25">
        <v>0</v>
      </c>
      <c r="G3666" s="25">
        <v>489</v>
      </c>
      <c r="H3666" s="25">
        <v>2440.11</v>
      </c>
      <c r="I3666" s="25">
        <v>0</v>
      </c>
      <c r="J3666" s="25">
        <v>0</v>
      </c>
      <c r="K3666" s="25">
        <v>2440.11</v>
      </c>
    </row>
    <row r="3667" spans="1:11" ht="15" customHeight="1" x14ac:dyDescent="0.3">
      <c r="A3667" s="25">
        <v>3666</v>
      </c>
      <c r="B3667" s="25">
        <v>3981</v>
      </c>
      <c r="C3667" s="31">
        <v>42341.072962963</v>
      </c>
      <c r="D3667" s="25">
        <v>573</v>
      </c>
      <c r="E3667" s="25">
        <v>18</v>
      </c>
      <c r="F3667" s="25">
        <v>298</v>
      </c>
      <c r="G3667" s="25">
        <v>889</v>
      </c>
      <c r="H3667" s="25">
        <v>2859.27</v>
      </c>
      <c r="I3667" s="25">
        <v>134.82</v>
      </c>
      <c r="J3667" s="25">
        <v>2419.7600000000002</v>
      </c>
      <c r="K3667" s="25">
        <v>5413.85</v>
      </c>
    </row>
    <row r="3668" spans="1:11" ht="15" customHeight="1" x14ac:dyDescent="0.3">
      <c r="A3668" s="25">
        <v>3667</v>
      </c>
      <c r="B3668" s="25">
        <v>3981</v>
      </c>
      <c r="C3668" s="31">
        <v>42371.9700578704</v>
      </c>
      <c r="D3668" s="25">
        <v>485</v>
      </c>
      <c r="E3668" s="25">
        <v>34</v>
      </c>
      <c r="F3668" s="25">
        <v>26</v>
      </c>
      <c r="G3668" s="25">
        <v>545</v>
      </c>
      <c r="H3668" s="25">
        <v>2420.15</v>
      </c>
      <c r="I3668" s="25">
        <v>254.66</v>
      </c>
      <c r="J3668" s="25">
        <v>211.12</v>
      </c>
      <c r="K3668" s="25">
        <v>2885.93</v>
      </c>
    </row>
    <row r="3669" spans="1:11" ht="15" customHeight="1" x14ac:dyDescent="0.3">
      <c r="A3669" s="25">
        <v>3668</v>
      </c>
      <c r="B3669" s="25">
        <v>3981</v>
      </c>
      <c r="C3669" s="31">
        <v>42401.456111111103</v>
      </c>
      <c r="D3669" s="25">
        <v>498</v>
      </c>
      <c r="E3669" s="25">
        <v>10</v>
      </c>
      <c r="F3669" s="25">
        <v>6</v>
      </c>
      <c r="G3669" s="25">
        <v>514</v>
      </c>
      <c r="H3669" s="25">
        <v>2485.02</v>
      </c>
      <c r="I3669" s="25">
        <v>74.900000000000006</v>
      </c>
      <c r="J3669" s="25">
        <v>48.72</v>
      </c>
      <c r="K3669" s="25">
        <v>2608.64</v>
      </c>
    </row>
    <row r="3670" spans="1:11" ht="15" customHeight="1" x14ac:dyDescent="0.3">
      <c r="A3670" s="25">
        <v>3669</v>
      </c>
      <c r="B3670" s="25">
        <v>3981</v>
      </c>
      <c r="C3670" s="31">
        <v>42430.9788078704</v>
      </c>
      <c r="D3670" s="25">
        <v>547</v>
      </c>
      <c r="E3670" s="25">
        <v>0</v>
      </c>
      <c r="F3670" s="25">
        <v>26</v>
      </c>
      <c r="G3670" s="25">
        <v>573</v>
      </c>
      <c r="H3670" s="25">
        <v>2729.53</v>
      </c>
      <c r="I3670" s="25">
        <v>0</v>
      </c>
      <c r="J3670" s="25">
        <v>211.12</v>
      </c>
      <c r="K3670" s="25">
        <v>2940.65</v>
      </c>
    </row>
    <row r="3671" spans="1:11" ht="15" customHeight="1" x14ac:dyDescent="0.3">
      <c r="A3671" s="25">
        <v>3670</v>
      </c>
      <c r="B3671" s="25">
        <v>3981</v>
      </c>
      <c r="C3671" s="31">
        <v>42460.237442129597</v>
      </c>
      <c r="D3671" s="25">
        <v>499</v>
      </c>
      <c r="E3671" s="25">
        <v>14</v>
      </c>
      <c r="F3671" s="25">
        <v>9</v>
      </c>
      <c r="G3671" s="25">
        <v>522</v>
      </c>
      <c r="H3671" s="25">
        <v>2490.0100000000002</v>
      </c>
      <c r="I3671" s="25">
        <v>104.86</v>
      </c>
      <c r="J3671" s="25">
        <v>73.08</v>
      </c>
      <c r="K3671" s="25">
        <v>2667.95</v>
      </c>
    </row>
    <row r="3672" spans="1:11" ht="15" customHeight="1" x14ac:dyDescent="0.3">
      <c r="A3672" s="25">
        <v>3671</v>
      </c>
      <c r="B3672" s="25">
        <v>3981</v>
      </c>
      <c r="C3672" s="31">
        <v>42490.617465277799</v>
      </c>
      <c r="D3672" s="25">
        <v>504</v>
      </c>
      <c r="E3672" s="25">
        <v>0</v>
      </c>
      <c r="F3672" s="25">
        <v>47</v>
      </c>
      <c r="G3672" s="25">
        <v>551</v>
      </c>
      <c r="H3672" s="25">
        <v>2514.96</v>
      </c>
      <c r="I3672" s="25">
        <v>0</v>
      </c>
      <c r="J3672" s="25">
        <v>381.64</v>
      </c>
      <c r="K3672" s="25">
        <v>2896.6</v>
      </c>
    </row>
    <row r="3673" spans="1:11" ht="15" customHeight="1" x14ac:dyDescent="0.3">
      <c r="A3673" s="25">
        <v>3672</v>
      </c>
      <c r="B3673" s="25">
        <v>3981</v>
      </c>
      <c r="C3673" s="31">
        <v>42520.3601388889</v>
      </c>
      <c r="D3673" s="25">
        <v>471</v>
      </c>
      <c r="E3673" s="25">
        <v>18</v>
      </c>
      <c r="F3673" s="25">
        <v>4</v>
      </c>
      <c r="G3673" s="25">
        <v>493</v>
      </c>
      <c r="H3673" s="25">
        <v>2350.29</v>
      </c>
      <c r="I3673" s="25">
        <v>134.82</v>
      </c>
      <c r="J3673" s="25">
        <v>32.479999999999997</v>
      </c>
      <c r="K3673" s="25">
        <v>2517.59</v>
      </c>
    </row>
    <row r="3674" spans="1:11" ht="15" customHeight="1" x14ac:dyDescent="0.3">
      <c r="A3674" s="25">
        <v>3673</v>
      </c>
      <c r="B3674" s="25">
        <v>3981</v>
      </c>
      <c r="C3674" s="31">
        <v>42549.118136574099</v>
      </c>
      <c r="D3674" s="25">
        <v>579</v>
      </c>
      <c r="E3674" s="25">
        <v>13</v>
      </c>
      <c r="F3674" s="25">
        <v>21</v>
      </c>
      <c r="G3674" s="25">
        <v>613</v>
      </c>
      <c r="H3674" s="25">
        <v>2889.21</v>
      </c>
      <c r="I3674" s="25">
        <v>97.37</v>
      </c>
      <c r="J3674" s="25">
        <v>170.52</v>
      </c>
      <c r="K3674" s="25">
        <v>3157.1</v>
      </c>
    </row>
    <row r="3675" spans="1:11" ht="15" customHeight="1" x14ac:dyDescent="0.3">
      <c r="A3675" s="25">
        <v>3674</v>
      </c>
      <c r="B3675" s="25">
        <v>3981</v>
      </c>
      <c r="C3675" s="31">
        <v>42578.8895486111</v>
      </c>
      <c r="D3675" s="25">
        <v>395</v>
      </c>
      <c r="E3675" s="25">
        <v>4</v>
      </c>
      <c r="F3675" s="25">
        <v>0</v>
      </c>
      <c r="G3675" s="25">
        <v>399</v>
      </c>
      <c r="H3675" s="25">
        <v>1971.05</v>
      </c>
      <c r="I3675" s="25">
        <v>29.96</v>
      </c>
      <c r="J3675" s="25">
        <v>0</v>
      </c>
      <c r="K3675" s="25">
        <v>2001.01</v>
      </c>
    </row>
    <row r="3676" spans="1:11" ht="15" customHeight="1" x14ac:dyDescent="0.3">
      <c r="A3676" s="25">
        <v>3675</v>
      </c>
      <c r="B3676" s="25">
        <v>3981</v>
      </c>
      <c r="C3676" s="31">
        <v>42608.250381944497</v>
      </c>
      <c r="D3676" s="25">
        <v>485</v>
      </c>
      <c r="E3676" s="25">
        <v>63</v>
      </c>
      <c r="F3676" s="25">
        <v>17</v>
      </c>
      <c r="G3676" s="25">
        <v>565</v>
      </c>
      <c r="H3676" s="25">
        <v>2420.15</v>
      </c>
      <c r="I3676" s="25">
        <v>471.87</v>
      </c>
      <c r="J3676" s="25">
        <v>138.04</v>
      </c>
      <c r="K3676" s="25">
        <v>3030.06</v>
      </c>
    </row>
    <row r="3677" spans="1:11" ht="15" customHeight="1" x14ac:dyDescent="0.3">
      <c r="A3677" s="25">
        <v>3676</v>
      </c>
      <c r="B3677" s="25">
        <v>3981</v>
      </c>
      <c r="C3677" s="31">
        <v>42637.559537036999</v>
      </c>
      <c r="D3677" s="25">
        <v>500</v>
      </c>
      <c r="E3677" s="25">
        <v>10</v>
      </c>
      <c r="F3677" s="25">
        <v>16</v>
      </c>
      <c r="G3677" s="25">
        <v>526</v>
      </c>
      <c r="H3677" s="25">
        <v>2495</v>
      </c>
      <c r="I3677" s="25">
        <v>74.900000000000006</v>
      </c>
      <c r="J3677" s="25">
        <v>129.91999999999999</v>
      </c>
      <c r="K3677" s="25">
        <v>2699.82</v>
      </c>
    </row>
    <row r="3678" spans="1:11" ht="15" customHeight="1" x14ac:dyDescent="0.3">
      <c r="A3678" s="25">
        <v>3677</v>
      </c>
      <c r="B3678" s="25">
        <v>3981</v>
      </c>
      <c r="C3678" s="31">
        <v>42666.207129629598</v>
      </c>
      <c r="D3678" s="25">
        <v>299</v>
      </c>
      <c r="E3678" s="25">
        <v>15</v>
      </c>
      <c r="F3678" s="25">
        <v>433</v>
      </c>
      <c r="G3678" s="25">
        <v>747</v>
      </c>
      <c r="H3678" s="25">
        <v>1492.01</v>
      </c>
      <c r="I3678" s="25">
        <v>112.35</v>
      </c>
      <c r="J3678" s="25">
        <v>3515.96</v>
      </c>
      <c r="K3678" s="25">
        <v>5120.32</v>
      </c>
    </row>
    <row r="3679" spans="1:11" ht="15" customHeight="1" x14ac:dyDescent="0.3">
      <c r="A3679" s="25">
        <v>3678</v>
      </c>
      <c r="B3679" s="25">
        <v>3981</v>
      </c>
      <c r="C3679" s="31">
        <v>42695.849571759303</v>
      </c>
      <c r="D3679" s="25">
        <v>477</v>
      </c>
      <c r="E3679" s="25">
        <v>0</v>
      </c>
      <c r="F3679" s="25">
        <v>0</v>
      </c>
      <c r="G3679" s="25">
        <v>477</v>
      </c>
      <c r="H3679" s="25">
        <v>2380.23</v>
      </c>
      <c r="I3679" s="25">
        <v>0</v>
      </c>
      <c r="J3679" s="25">
        <v>0</v>
      </c>
      <c r="K3679" s="25">
        <v>2380.23</v>
      </c>
    </row>
    <row r="3680" spans="1:11" ht="15" customHeight="1" x14ac:dyDescent="0.3">
      <c r="A3680" s="25">
        <v>3679</v>
      </c>
      <c r="B3680" s="25">
        <v>3981</v>
      </c>
      <c r="C3680" s="31">
        <v>42725.384409722203</v>
      </c>
      <c r="D3680" s="25">
        <v>530</v>
      </c>
      <c r="E3680" s="25">
        <v>0</v>
      </c>
      <c r="F3680" s="25">
        <v>11</v>
      </c>
      <c r="G3680" s="25">
        <v>541</v>
      </c>
      <c r="H3680" s="25">
        <v>2644.7</v>
      </c>
      <c r="I3680" s="25">
        <v>0</v>
      </c>
      <c r="J3680" s="25">
        <v>89.32</v>
      </c>
      <c r="K3680" s="25">
        <v>2734.02</v>
      </c>
    </row>
    <row r="3681" spans="1:11" ht="15" customHeight="1" x14ac:dyDescent="0.3">
      <c r="A3681" s="25">
        <v>3680</v>
      </c>
      <c r="B3681" s="25">
        <v>3991</v>
      </c>
      <c r="C3681" s="31">
        <v>42044.175821759301</v>
      </c>
      <c r="D3681" s="25">
        <v>480</v>
      </c>
      <c r="E3681" s="25">
        <v>0</v>
      </c>
      <c r="F3681" s="25">
        <v>19</v>
      </c>
      <c r="G3681" s="25">
        <v>499</v>
      </c>
      <c r="H3681" s="25">
        <v>2395.1999999999998</v>
      </c>
      <c r="I3681" s="25">
        <v>0</v>
      </c>
      <c r="J3681" s="25">
        <v>154.28</v>
      </c>
      <c r="K3681" s="25">
        <v>2549.48</v>
      </c>
    </row>
    <row r="3682" spans="1:11" ht="15" customHeight="1" x14ac:dyDescent="0.3">
      <c r="A3682" s="25">
        <v>3681</v>
      </c>
      <c r="B3682" s="25">
        <v>3991</v>
      </c>
      <c r="C3682" s="31">
        <v>42074.200983796298</v>
      </c>
      <c r="D3682" s="25">
        <v>465</v>
      </c>
      <c r="E3682" s="25">
        <v>22</v>
      </c>
      <c r="F3682" s="25">
        <v>0</v>
      </c>
      <c r="G3682" s="25">
        <v>487</v>
      </c>
      <c r="H3682" s="25">
        <v>2320.35</v>
      </c>
      <c r="I3682" s="25">
        <v>164.78</v>
      </c>
      <c r="J3682" s="25">
        <v>0</v>
      </c>
      <c r="K3682" s="25">
        <v>2485.13</v>
      </c>
    </row>
    <row r="3683" spans="1:11" ht="15" customHeight="1" x14ac:dyDescent="0.3">
      <c r="A3683" s="25">
        <v>3682</v>
      </c>
      <c r="B3683" s="25">
        <v>3991</v>
      </c>
      <c r="C3683" s="31">
        <v>42104.373391203699</v>
      </c>
      <c r="D3683" s="25">
        <v>491</v>
      </c>
      <c r="E3683" s="25">
        <v>9</v>
      </c>
      <c r="F3683" s="25">
        <v>10</v>
      </c>
      <c r="G3683" s="25">
        <v>510</v>
      </c>
      <c r="H3683" s="25">
        <v>2450.09</v>
      </c>
      <c r="I3683" s="25">
        <v>67.41</v>
      </c>
      <c r="J3683" s="25">
        <v>81.2</v>
      </c>
      <c r="K3683" s="25">
        <v>2598.6999999999998</v>
      </c>
    </row>
    <row r="3684" spans="1:11" ht="15" customHeight="1" x14ac:dyDescent="0.3">
      <c r="A3684" s="25">
        <v>3683</v>
      </c>
      <c r="B3684" s="25">
        <v>3991</v>
      </c>
      <c r="C3684" s="31">
        <v>42134.438414351898</v>
      </c>
      <c r="D3684" s="25">
        <v>505</v>
      </c>
      <c r="E3684" s="25">
        <v>0</v>
      </c>
      <c r="F3684" s="25">
        <v>14</v>
      </c>
      <c r="G3684" s="25">
        <v>519</v>
      </c>
      <c r="H3684" s="25">
        <v>2519.9499999999998</v>
      </c>
      <c r="I3684" s="25">
        <v>0</v>
      </c>
      <c r="J3684" s="25">
        <v>113.68</v>
      </c>
      <c r="K3684" s="25">
        <v>2633.63</v>
      </c>
    </row>
    <row r="3685" spans="1:11" ht="15" customHeight="1" x14ac:dyDescent="0.3">
      <c r="A3685" s="25">
        <v>3684</v>
      </c>
      <c r="B3685" s="25">
        <v>3991</v>
      </c>
      <c r="C3685" s="31">
        <v>42163.388206018499</v>
      </c>
      <c r="D3685" s="25">
        <v>376</v>
      </c>
      <c r="E3685" s="25">
        <v>0</v>
      </c>
      <c r="F3685" s="25">
        <v>29</v>
      </c>
      <c r="G3685" s="25">
        <v>405</v>
      </c>
      <c r="H3685" s="25">
        <v>1876.24</v>
      </c>
      <c r="I3685" s="25">
        <v>0</v>
      </c>
      <c r="J3685" s="25">
        <v>235.48</v>
      </c>
      <c r="K3685" s="25">
        <v>2111.7199999999998</v>
      </c>
    </row>
    <row r="3686" spans="1:11" ht="15" customHeight="1" x14ac:dyDescent="0.3">
      <c r="A3686" s="25">
        <v>3685</v>
      </c>
      <c r="B3686" s="25">
        <v>3991</v>
      </c>
      <c r="C3686" s="31">
        <v>42192.103553240697</v>
      </c>
      <c r="D3686" s="25">
        <v>501</v>
      </c>
      <c r="E3686" s="25">
        <v>7</v>
      </c>
      <c r="F3686" s="25">
        <v>41</v>
      </c>
      <c r="G3686" s="25">
        <v>549</v>
      </c>
      <c r="H3686" s="25">
        <v>2499.9899999999998</v>
      </c>
      <c r="I3686" s="25">
        <v>52.43</v>
      </c>
      <c r="J3686" s="25">
        <v>332.92</v>
      </c>
      <c r="K3686" s="25">
        <v>2885.34</v>
      </c>
    </row>
    <row r="3687" spans="1:11" ht="15" customHeight="1" x14ac:dyDescent="0.3">
      <c r="A3687" s="25">
        <v>3686</v>
      </c>
      <c r="B3687" s="25">
        <v>3991</v>
      </c>
      <c r="C3687" s="31">
        <v>42222.606979166703</v>
      </c>
      <c r="D3687" s="25">
        <v>486</v>
      </c>
      <c r="E3687" s="25">
        <v>32</v>
      </c>
      <c r="F3687" s="25">
        <v>0</v>
      </c>
      <c r="G3687" s="25">
        <v>518</v>
      </c>
      <c r="H3687" s="25">
        <v>2425.14</v>
      </c>
      <c r="I3687" s="25">
        <v>239.68</v>
      </c>
      <c r="J3687" s="25">
        <v>0</v>
      </c>
      <c r="K3687" s="25">
        <v>2664.82</v>
      </c>
    </row>
    <row r="3688" spans="1:11" ht="15" customHeight="1" x14ac:dyDescent="0.3">
      <c r="A3688" s="25">
        <v>3687</v>
      </c>
      <c r="B3688" s="25">
        <v>3991</v>
      </c>
      <c r="C3688" s="31">
        <v>42252.825810185197</v>
      </c>
      <c r="D3688" s="25">
        <v>501</v>
      </c>
      <c r="E3688" s="25">
        <v>24</v>
      </c>
      <c r="F3688" s="25">
        <v>0</v>
      </c>
      <c r="G3688" s="25">
        <v>525</v>
      </c>
      <c r="H3688" s="25">
        <v>2499.9899999999998</v>
      </c>
      <c r="I3688" s="25">
        <v>179.76</v>
      </c>
      <c r="J3688" s="25">
        <v>0</v>
      </c>
      <c r="K3688" s="25">
        <v>2679.75</v>
      </c>
    </row>
    <row r="3689" spans="1:11" ht="15" customHeight="1" x14ac:dyDescent="0.3">
      <c r="A3689" s="25">
        <v>3688</v>
      </c>
      <c r="B3689" s="25">
        <v>3991</v>
      </c>
      <c r="C3689" s="31">
        <v>42281.7425</v>
      </c>
      <c r="D3689" s="25">
        <v>514</v>
      </c>
      <c r="E3689" s="25">
        <v>79</v>
      </c>
      <c r="F3689" s="25">
        <v>15</v>
      </c>
      <c r="G3689" s="25">
        <v>608</v>
      </c>
      <c r="H3689" s="25">
        <v>2564.86</v>
      </c>
      <c r="I3689" s="25">
        <v>591.71</v>
      </c>
      <c r="J3689" s="25">
        <v>121.8</v>
      </c>
      <c r="K3689" s="25">
        <v>3278.37</v>
      </c>
    </row>
    <row r="3690" spans="1:11" ht="15" customHeight="1" x14ac:dyDescent="0.3">
      <c r="A3690" s="25">
        <v>3689</v>
      </c>
      <c r="B3690" s="25">
        <v>3991</v>
      </c>
      <c r="C3690" s="31">
        <v>42311.450775463003</v>
      </c>
      <c r="D3690" s="25">
        <v>511</v>
      </c>
      <c r="E3690" s="25">
        <v>0</v>
      </c>
      <c r="F3690" s="25">
        <v>28</v>
      </c>
      <c r="G3690" s="25">
        <v>539</v>
      </c>
      <c r="H3690" s="25">
        <v>2549.89</v>
      </c>
      <c r="I3690" s="25">
        <v>0</v>
      </c>
      <c r="J3690" s="25">
        <v>227.36</v>
      </c>
      <c r="K3690" s="25">
        <v>2777.25</v>
      </c>
    </row>
    <row r="3691" spans="1:11" ht="15" customHeight="1" x14ac:dyDescent="0.3">
      <c r="A3691" s="25">
        <v>3690</v>
      </c>
      <c r="B3691" s="25">
        <v>3991</v>
      </c>
      <c r="C3691" s="31">
        <v>42340.435775462996</v>
      </c>
      <c r="D3691" s="25">
        <v>502</v>
      </c>
      <c r="E3691" s="25">
        <v>22</v>
      </c>
      <c r="F3691" s="25">
        <v>26</v>
      </c>
      <c r="G3691" s="25">
        <v>550</v>
      </c>
      <c r="H3691" s="25">
        <v>2504.98</v>
      </c>
      <c r="I3691" s="25">
        <v>164.78</v>
      </c>
      <c r="J3691" s="25">
        <v>211.12</v>
      </c>
      <c r="K3691" s="25">
        <v>2880.88</v>
      </c>
    </row>
    <row r="3692" spans="1:11" ht="15" customHeight="1" x14ac:dyDescent="0.3">
      <c r="A3692" s="25">
        <v>3691</v>
      </c>
      <c r="B3692" s="25">
        <v>3991</v>
      </c>
      <c r="C3692" s="31">
        <v>42369.547511574099</v>
      </c>
      <c r="D3692" s="25">
        <v>488</v>
      </c>
      <c r="E3692" s="25">
        <v>0</v>
      </c>
      <c r="F3692" s="25">
        <v>18</v>
      </c>
      <c r="G3692" s="25">
        <v>506</v>
      </c>
      <c r="H3692" s="25">
        <v>2435.12</v>
      </c>
      <c r="I3692" s="25">
        <v>0</v>
      </c>
      <c r="J3692" s="25">
        <v>146.16</v>
      </c>
      <c r="K3692" s="25">
        <v>2581.2800000000002</v>
      </c>
    </row>
    <row r="3693" spans="1:11" ht="15" customHeight="1" x14ac:dyDescent="0.3">
      <c r="A3693" s="25">
        <v>3692</v>
      </c>
      <c r="B3693" s="25">
        <v>3991</v>
      </c>
      <c r="C3693" s="31">
        <v>42398.157881944499</v>
      </c>
      <c r="D3693" s="25">
        <v>508</v>
      </c>
      <c r="E3693" s="25">
        <v>23</v>
      </c>
      <c r="F3693" s="25">
        <v>0</v>
      </c>
      <c r="G3693" s="25">
        <v>531</v>
      </c>
      <c r="H3693" s="25">
        <v>2534.92</v>
      </c>
      <c r="I3693" s="25">
        <v>172.27</v>
      </c>
      <c r="J3693" s="25">
        <v>0</v>
      </c>
      <c r="K3693" s="25">
        <v>2707.19</v>
      </c>
    </row>
    <row r="3694" spans="1:11" ht="15" customHeight="1" x14ac:dyDescent="0.3">
      <c r="A3694" s="25">
        <v>3693</v>
      </c>
      <c r="B3694" s="25">
        <v>3991</v>
      </c>
      <c r="C3694" s="31">
        <v>42427.369409722203</v>
      </c>
      <c r="D3694" s="25">
        <v>506</v>
      </c>
      <c r="E3694" s="25">
        <v>0</v>
      </c>
      <c r="F3694" s="25">
        <v>67</v>
      </c>
      <c r="G3694" s="25">
        <v>573</v>
      </c>
      <c r="H3694" s="25">
        <v>2524.94</v>
      </c>
      <c r="I3694" s="25">
        <v>0</v>
      </c>
      <c r="J3694" s="25">
        <v>544.04</v>
      </c>
      <c r="K3694" s="25">
        <v>3068.98</v>
      </c>
    </row>
    <row r="3695" spans="1:11" ht="15" customHeight="1" x14ac:dyDescent="0.3">
      <c r="A3695" s="25">
        <v>3694</v>
      </c>
      <c r="B3695" s="25">
        <v>3991</v>
      </c>
      <c r="C3695" s="31">
        <v>42456.776087963</v>
      </c>
      <c r="D3695" s="25">
        <v>512</v>
      </c>
      <c r="E3695" s="25">
        <v>12</v>
      </c>
      <c r="F3695" s="25">
        <v>43</v>
      </c>
      <c r="G3695" s="25">
        <v>567</v>
      </c>
      <c r="H3695" s="25">
        <v>2554.88</v>
      </c>
      <c r="I3695" s="25">
        <v>89.88</v>
      </c>
      <c r="J3695" s="25">
        <v>349.16</v>
      </c>
      <c r="K3695" s="25">
        <v>2993.92</v>
      </c>
    </row>
    <row r="3696" spans="1:11" ht="15" customHeight="1" x14ac:dyDescent="0.3">
      <c r="A3696" s="25">
        <v>3695</v>
      </c>
      <c r="B3696" s="25">
        <v>3991</v>
      </c>
      <c r="C3696" s="31">
        <v>42485.259421296301</v>
      </c>
      <c r="D3696" s="25">
        <v>501</v>
      </c>
      <c r="E3696" s="25">
        <v>1</v>
      </c>
      <c r="F3696" s="25">
        <v>0</v>
      </c>
      <c r="G3696" s="25">
        <v>502</v>
      </c>
      <c r="H3696" s="25">
        <v>2499.9899999999998</v>
      </c>
      <c r="I3696" s="25">
        <v>7.49</v>
      </c>
      <c r="J3696" s="25">
        <v>0</v>
      </c>
      <c r="K3696" s="25">
        <v>2507.48</v>
      </c>
    </row>
    <row r="3697" spans="1:11" ht="15" customHeight="1" x14ac:dyDescent="0.3">
      <c r="A3697" s="25">
        <v>3696</v>
      </c>
      <c r="B3697" s="25">
        <v>3991</v>
      </c>
      <c r="C3697" s="31">
        <v>42514.394398148201</v>
      </c>
      <c r="D3697" s="25">
        <v>462</v>
      </c>
      <c r="E3697" s="25">
        <v>15</v>
      </c>
      <c r="F3697" s="25">
        <v>6</v>
      </c>
      <c r="G3697" s="25">
        <v>483</v>
      </c>
      <c r="H3697" s="25">
        <v>2305.38</v>
      </c>
      <c r="I3697" s="25">
        <v>112.35</v>
      </c>
      <c r="J3697" s="25">
        <v>48.72</v>
      </c>
      <c r="K3697" s="25">
        <v>2466.4499999999998</v>
      </c>
    </row>
    <row r="3698" spans="1:11" ht="15" customHeight="1" x14ac:dyDescent="0.3">
      <c r="A3698" s="25">
        <v>3697</v>
      </c>
      <c r="B3698" s="25">
        <v>3991</v>
      </c>
      <c r="C3698" s="31">
        <v>42544.125509259298</v>
      </c>
      <c r="D3698" s="25">
        <v>1317</v>
      </c>
      <c r="E3698" s="25">
        <v>7</v>
      </c>
      <c r="F3698" s="25">
        <v>9</v>
      </c>
      <c r="G3698" s="25">
        <v>1333</v>
      </c>
      <c r="H3698" s="25">
        <v>6571.83</v>
      </c>
      <c r="I3698" s="25">
        <v>52.43</v>
      </c>
      <c r="J3698" s="25">
        <v>73.08</v>
      </c>
      <c r="K3698" s="25">
        <v>6697.34</v>
      </c>
    </row>
    <row r="3699" spans="1:11" ht="15" customHeight="1" x14ac:dyDescent="0.3">
      <c r="A3699" s="25">
        <v>3698</v>
      </c>
      <c r="B3699" s="25">
        <v>3991</v>
      </c>
      <c r="C3699" s="31">
        <v>42573.024016203701</v>
      </c>
      <c r="D3699" s="25">
        <v>511</v>
      </c>
      <c r="E3699" s="25">
        <v>0</v>
      </c>
      <c r="F3699" s="25">
        <v>15</v>
      </c>
      <c r="G3699" s="25">
        <v>526</v>
      </c>
      <c r="H3699" s="25">
        <v>2549.89</v>
      </c>
      <c r="I3699" s="25">
        <v>0</v>
      </c>
      <c r="J3699" s="25">
        <v>121.8</v>
      </c>
      <c r="K3699" s="25">
        <v>2671.69</v>
      </c>
    </row>
    <row r="3700" spans="1:11" ht="15" customHeight="1" x14ac:dyDescent="0.3">
      <c r="A3700" s="25">
        <v>3699</v>
      </c>
      <c r="B3700" s="25">
        <v>3991</v>
      </c>
      <c r="C3700" s="31">
        <v>42603.495636574102</v>
      </c>
      <c r="D3700" s="25">
        <v>499</v>
      </c>
      <c r="E3700" s="25">
        <v>48</v>
      </c>
      <c r="F3700" s="25">
        <v>9</v>
      </c>
      <c r="G3700" s="25">
        <v>556</v>
      </c>
      <c r="H3700" s="25">
        <v>2490.0100000000002</v>
      </c>
      <c r="I3700" s="25">
        <v>359.52</v>
      </c>
      <c r="J3700" s="25">
        <v>73.08</v>
      </c>
      <c r="K3700" s="25">
        <v>2922.61</v>
      </c>
    </row>
    <row r="3701" spans="1:11" ht="15" customHeight="1" x14ac:dyDescent="0.3">
      <c r="A3701" s="25">
        <v>3700</v>
      </c>
      <c r="B3701" s="25">
        <v>3991</v>
      </c>
      <c r="C3701" s="31">
        <v>42633.179293981499</v>
      </c>
      <c r="D3701" s="25">
        <v>503</v>
      </c>
      <c r="E3701" s="25">
        <v>15</v>
      </c>
      <c r="F3701" s="25">
        <v>5</v>
      </c>
      <c r="G3701" s="25">
        <v>523</v>
      </c>
      <c r="H3701" s="25">
        <v>2509.9699999999998</v>
      </c>
      <c r="I3701" s="25">
        <v>112.35</v>
      </c>
      <c r="J3701" s="25">
        <v>40.6</v>
      </c>
      <c r="K3701" s="25">
        <v>2662.92</v>
      </c>
    </row>
    <row r="3702" spans="1:11" ht="15" customHeight="1" x14ac:dyDescent="0.3">
      <c r="A3702" s="25">
        <v>3701</v>
      </c>
      <c r="B3702" s="25">
        <v>3991</v>
      </c>
      <c r="C3702" s="31">
        <v>42662.342743055597</v>
      </c>
      <c r="D3702" s="25">
        <v>510</v>
      </c>
      <c r="E3702" s="25">
        <v>80</v>
      </c>
      <c r="F3702" s="25">
        <v>7</v>
      </c>
      <c r="G3702" s="25">
        <v>597</v>
      </c>
      <c r="H3702" s="25">
        <v>2544.9</v>
      </c>
      <c r="I3702" s="25">
        <v>599.20000000000005</v>
      </c>
      <c r="J3702" s="25">
        <v>56.84</v>
      </c>
      <c r="K3702" s="25">
        <v>3200.94</v>
      </c>
    </row>
    <row r="3703" spans="1:11" ht="15" customHeight="1" x14ac:dyDescent="0.3">
      <c r="A3703" s="25">
        <v>3702</v>
      </c>
      <c r="B3703" s="25">
        <v>3991</v>
      </c>
      <c r="C3703" s="31">
        <v>42691.287384259304</v>
      </c>
      <c r="D3703" s="25">
        <v>501</v>
      </c>
      <c r="E3703" s="25">
        <v>18</v>
      </c>
      <c r="F3703" s="25">
        <v>11</v>
      </c>
      <c r="G3703" s="25">
        <v>530</v>
      </c>
      <c r="H3703" s="25">
        <v>2499.9899999999998</v>
      </c>
      <c r="I3703" s="25">
        <v>134.82</v>
      </c>
      <c r="J3703" s="25">
        <v>89.32</v>
      </c>
      <c r="K3703" s="25">
        <v>2724.13</v>
      </c>
    </row>
    <row r="3704" spans="1:11" ht="15" customHeight="1" x14ac:dyDescent="0.3">
      <c r="A3704" s="25">
        <v>3703</v>
      </c>
      <c r="B3704" s="25">
        <v>3991</v>
      </c>
      <c r="C3704" s="31">
        <v>42721.060289351903</v>
      </c>
      <c r="D3704" s="25">
        <v>437</v>
      </c>
      <c r="E3704" s="25">
        <v>16</v>
      </c>
      <c r="F3704" s="25">
        <v>1014</v>
      </c>
      <c r="G3704" s="25">
        <v>1467</v>
      </c>
      <c r="H3704" s="25">
        <v>2180.63</v>
      </c>
      <c r="I3704" s="25">
        <v>119.84</v>
      </c>
      <c r="J3704" s="25">
        <v>8233.68</v>
      </c>
      <c r="K3704" s="25">
        <v>10534.15</v>
      </c>
    </row>
    <row r="3705" spans="1:11" ht="15" customHeight="1" x14ac:dyDescent="0.3">
      <c r="A3705" s="25">
        <v>3704</v>
      </c>
      <c r="B3705" s="25">
        <v>4001</v>
      </c>
      <c r="C3705" s="31">
        <v>42732.638749999998</v>
      </c>
      <c r="D3705" s="25">
        <v>517</v>
      </c>
      <c r="E3705" s="25">
        <v>10</v>
      </c>
      <c r="F3705" s="25">
        <v>2</v>
      </c>
      <c r="G3705" s="25">
        <v>529</v>
      </c>
      <c r="H3705" s="25">
        <v>2579.83</v>
      </c>
      <c r="I3705" s="25">
        <v>74.900000000000006</v>
      </c>
      <c r="J3705" s="25">
        <v>16.239999999999998</v>
      </c>
      <c r="K3705" s="25">
        <v>2670.97</v>
      </c>
    </row>
    <row r="3706" spans="1:11" ht="15" customHeight="1" x14ac:dyDescent="0.3">
      <c r="A3706" s="25">
        <v>3705</v>
      </c>
      <c r="B3706" s="25">
        <v>4011</v>
      </c>
      <c r="C3706" s="31">
        <v>42526.637581018498</v>
      </c>
      <c r="D3706" s="25">
        <v>488</v>
      </c>
      <c r="E3706" s="25">
        <v>13</v>
      </c>
      <c r="F3706" s="25">
        <v>0</v>
      </c>
      <c r="G3706" s="25">
        <v>501</v>
      </c>
      <c r="H3706" s="25">
        <v>2435.12</v>
      </c>
      <c r="I3706" s="25">
        <v>97.37</v>
      </c>
      <c r="J3706" s="25">
        <v>0</v>
      </c>
      <c r="K3706" s="25">
        <v>2532.4899999999998</v>
      </c>
    </row>
    <row r="3707" spans="1:11" ht="15" customHeight="1" x14ac:dyDescent="0.3">
      <c r="A3707" s="25">
        <v>3706</v>
      </c>
      <c r="B3707" s="25">
        <v>4011</v>
      </c>
      <c r="C3707" s="31">
        <v>42555.172835648198</v>
      </c>
      <c r="D3707" s="25">
        <v>500</v>
      </c>
      <c r="E3707" s="25">
        <v>257</v>
      </c>
      <c r="F3707" s="25">
        <v>3</v>
      </c>
      <c r="G3707" s="25">
        <v>760</v>
      </c>
      <c r="H3707" s="25">
        <v>2495</v>
      </c>
      <c r="I3707" s="25">
        <v>1924.93</v>
      </c>
      <c r="J3707" s="25">
        <v>24.36</v>
      </c>
      <c r="K3707" s="25">
        <v>4444.29</v>
      </c>
    </row>
    <row r="3708" spans="1:11" ht="15" customHeight="1" x14ac:dyDescent="0.3">
      <c r="A3708" s="25">
        <v>3707</v>
      </c>
      <c r="B3708" s="25">
        <v>4011</v>
      </c>
      <c r="C3708" s="31">
        <v>42584.193159722199</v>
      </c>
      <c r="D3708" s="25">
        <v>498</v>
      </c>
      <c r="E3708" s="25">
        <v>0</v>
      </c>
      <c r="F3708" s="25">
        <v>15</v>
      </c>
      <c r="G3708" s="25">
        <v>513</v>
      </c>
      <c r="H3708" s="25">
        <v>2485.02</v>
      </c>
      <c r="I3708" s="25">
        <v>0</v>
      </c>
      <c r="J3708" s="25">
        <v>121.8</v>
      </c>
      <c r="K3708" s="25">
        <v>2606.8200000000002</v>
      </c>
    </row>
    <row r="3709" spans="1:11" ht="15" customHeight="1" x14ac:dyDescent="0.3">
      <c r="A3709" s="25">
        <v>3708</v>
      </c>
      <c r="B3709" s="25">
        <v>4011</v>
      </c>
      <c r="C3709" s="31">
        <v>42614.615474537</v>
      </c>
      <c r="D3709" s="25">
        <v>459</v>
      </c>
      <c r="E3709" s="25">
        <v>0</v>
      </c>
      <c r="F3709" s="25">
        <v>0</v>
      </c>
      <c r="G3709" s="25">
        <v>459</v>
      </c>
      <c r="H3709" s="25">
        <v>2290.41</v>
      </c>
      <c r="I3709" s="25">
        <v>0</v>
      </c>
      <c r="J3709" s="25">
        <v>0</v>
      </c>
      <c r="K3709" s="25">
        <v>2290.41</v>
      </c>
    </row>
    <row r="3710" spans="1:11" ht="15" customHeight="1" x14ac:dyDescent="0.3">
      <c r="A3710" s="25">
        <v>3709</v>
      </c>
      <c r="B3710" s="25">
        <v>4011</v>
      </c>
      <c r="C3710" s="31">
        <v>42643.185949074097</v>
      </c>
      <c r="D3710" s="25">
        <v>490</v>
      </c>
      <c r="E3710" s="25">
        <v>1781</v>
      </c>
      <c r="F3710" s="25">
        <v>16</v>
      </c>
      <c r="G3710" s="25">
        <v>2287</v>
      </c>
      <c r="H3710" s="25">
        <v>2445.1</v>
      </c>
      <c r="I3710" s="25">
        <v>13339.69</v>
      </c>
      <c r="J3710" s="25">
        <v>129.91999999999999</v>
      </c>
      <c r="K3710" s="25">
        <v>15914.71</v>
      </c>
    </row>
    <row r="3711" spans="1:11" ht="15" customHeight="1" x14ac:dyDescent="0.3">
      <c r="A3711" s="25">
        <v>3710</v>
      </c>
      <c r="B3711" s="25">
        <v>4011</v>
      </c>
      <c r="C3711" s="31">
        <v>42672.341377314799</v>
      </c>
      <c r="D3711" s="25">
        <v>495</v>
      </c>
      <c r="E3711" s="25">
        <v>26</v>
      </c>
      <c r="F3711" s="25">
        <v>0</v>
      </c>
      <c r="G3711" s="25">
        <v>521</v>
      </c>
      <c r="H3711" s="25">
        <v>2470.0500000000002</v>
      </c>
      <c r="I3711" s="25">
        <v>194.74</v>
      </c>
      <c r="J3711" s="25">
        <v>0</v>
      </c>
      <c r="K3711" s="25">
        <v>2664.79</v>
      </c>
    </row>
    <row r="3712" spans="1:11" ht="15" customHeight="1" x14ac:dyDescent="0.3">
      <c r="A3712" s="25">
        <v>3711</v>
      </c>
      <c r="B3712" s="25">
        <v>4011</v>
      </c>
      <c r="C3712" s="31">
        <v>42702.341805555603</v>
      </c>
      <c r="D3712" s="25">
        <v>490</v>
      </c>
      <c r="E3712" s="25">
        <v>12</v>
      </c>
      <c r="F3712" s="25">
        <v>14</v>
      </c>
      <c r="G3712" s="25">
        <v>516</v>
      </c>
      <c r="H3712" s="25">
        <v>2445.1</v>
      </c>
      <c r="I3712" s="25">
        <v>89.88</v>
      </c>
      <c r="J3712" s="25">
        <v>113.68</v>
      </c>
      <c r="K3712" s="25">
        <v>2648.66</v>
      </c>
    </row>
    <row r="3713" spans="1:11" ht="15" customHeight="1" x14ac:dyDescent="0.3">
      <c r="A3713" s="25">
        <v>3712</v>
      </c>
      <c r="B3713" s="25">
        <v>4011</v>
      </c>
      <c r="C3713" s="31">
        <v>42731.169097222199</v>
      </c>
      <c r="D3713" s="25">
        <v>473</v>
      </c>
      <c r="E3713" s="25">
        <v>19</v>
      </c>
      <c r="F3713" s="25">
        <v>0</v>
      </c>
      <c r="G3713" s="25">
        <v>492</v>
      </c>
      <c r="H3713" s="25">
        <v>2360.27</v>
      </c>
      <c r="I3713" s="25">
        <v>142.31</v>
      </c>
      <c r="J3713" s="25">
        <v>0</v>
      </c>
      <c r="K3713" s="25">
        <v>2502.58</v>
      </c>
    </row>
    <row r="3714" spans="1:11" ht="15" customHeight="1" x14ac:dyDescent="0.3">
      <c r="A3714" s="25">
        <v>3713</v>
      </c>
      <c r="B3714" s="25">
        <v>4021</v>
      </c>
      <c r="C3714" s="31">
        <v>42723.965243055602</v>
      </c>
      <c r="D3714" s="25">
        <v>209</v>
      </c>
      <c r="E3714" s="25">
        <v>70</v>
      </c>
      <c r="F3714" s="25">
        <v>19</v>
      </c>
      <c r="G3714" s="25">
        <v>298</v>
      </c>
      <c r="H3714" s="25">
        <v>1042.9100000000001</v>
      </c>
      <c r="I3714" s="25">
        <v>524.29999999999995</v>
      </c>
      <c r="J3714" s="25">
        <v>154.28</v>
      </c>
      <c r="K3714" s="25">
        <v>1721.49</v>
      </c>
    </row>
    <row r="3715" spans="1:11" ht="15" customHeight="1" x14ac:dyDescent="0.3">
      <c r="A3715" s="25">
        <v>3714</v>
      </c>
      <c r="B3715" s="25">
        <v>4031</v>
      </c>
      <c r="C3715" s="31">
        <v>42295.596481481502</v>
      </c>
      <c r="D3715" s="25">
        <v>311</v>
      </c>
      <c r="E3715" s="25">
        <v>0</v>
      </c>
      <c r="F3715" s="25">
        <v>0</v>
      </c>
      <c r="G3715" s="25">
        <v>311</v>
      </c>
      <c r="H3715" s="25">
        <v>1551.89</v>
      </c>
      <c r="I3715" s="25">
        <v>0</v>
      </c>
      <c r="J3715" s="25">
        <v>0</v>
      </c>
      <c r="K3715" s="25">
        <v>1551.89</v>
      </c>
    </row>
    <row r="3716" spans="1:11" ht="15" customHeight="1" x14ac:dyDescent="0.3">
      <c r="A3716" s="25">
        <v>3715</v>
      </c>
      <c r="B3716" s="25">
        <v>4031</v>
      </c>
      <c r="C3716" s="31">
        <v>42325.576099537</v>
      </c>
      <c r="D3716" s="25">
        <v>276</v>
      </c>
      <c r="E3716" s="25">
        <v>10</v>
      </c>
      <c r="F3716" s="25">
        <v>21</v>
      </c>
      <c r="G3716" s="25">
        <v>307</v>
      </c>
      <c r="H3716" s="25">
        <v>1377.24</v>
      </c>
      <c r="I3716" s="25">
        <v>74.900000000000006</v>
      </c>
      <c r="J3716" s="25">
        <v>170.52</v>
      </c>
      <c r="K3716" s="25">
        <v>1622.66</v>
      </c>
    </row>
    <row r="3717" spans="1:11" ht="15" customHeight="1" x14ac:dyDescent="0.3">
      <c r="A3717" s="25">
        <v>3716</v>
      </c>
      <c r="B3717" s="25">
        <v>4031</v>
      </c>
      <c r="C3717" s="31">
        <v>42354.180578703701</v>
      </c>
      <c r="D3717" s="25">
        <v>269</v>
      </c>
      <c r="E3717" s="25">
        <v>239</v>
      </c>
      <c r="F3717" s="25">
        <v>29</v>
      </c>
      <c r="G3717" s="25">
        <v>537</v>
      </c>
      <c r="H3717" s="25">
        <v>1342.31</v>
      </c>
      <c r="I3717" s="25">
        <v>1790.11</v>
      </c>
      <c r="J3717" s="25">
        <v>235.48</v>
      </c>
      <c r="K3717" s="25">
        <v>3367.9</v>
      </c>
    </row>
    <row r="3718" spans="1:11" ht="15" customHeight="1" x14ac:dyDescent="0.3">
      <c r="A3718" s="25">
        <v>3717</v>
      </c>
      <c r="B3718" s="25">
        <v>4031</v>
      </c>
      <c r="C3718" s="31">
        <v>42384.835682870398</v>
      </c>
      <c r="D3718" s="25">
        <v>286</v>
      </c>
      <c r="E3718" s="25">
        <v>26</v>
      </c>
      <c r="F3718" s="25">
        <v>0</v>
      </c>
      <c r="G3718" s="25">
        <v>312</v>
      </c>
      <c r="H3718" s="25">
        <v>1427.14</v>
      </c>
      <c r="I3718" s="25">
        <v>194.74</v>
      </c>
      <c r="J3718" s="25">
        <v>0</v>
      </c>
      <c r="K3718" s="25">
        <v>1621.88</v>
      </c>
    </row>
    <row r="3719" spans="1:11" ht="15" customHeight="1" x14ac:dyDescent="0.3">
      <c r="A3719" s="25">
        <v>3718</v>
      </c>
      <c r="B3719" s="25">
        <v>4031</v>
      </c>
      <c r="C3719" s="31">
        <v>42413.9866203704</v>
      </c>
      <c r="D3719" s="25">
        <v>299</v>
      </c>
      <c r="E3719" s="25">
        <v>26</v>
      </c>
      <c r="F3719" s="25">
        <v>15</v>
      </c>
      <c r="G3719" s="25">
        <v>340</v>
      </c>
      <c r="H3719" s="25">
        <v>1492.01</v>
      </c>
      <c r="I3719" s="25">
        <v>194.74</v>
      </c>
      <c r="J3719" s="25">
        <v>121.8</v>
      </c>
      <c r="K3719" s="25">
        <v>1808.55</v>
      </c>
    </row>
    <row r="3720" spans="1:11" ht="15" customHeight="1" x14ac:dyDescent="0.3">
      <c r="A3720" s="25">
        <v>3719</v>
      </c>
      <c r="B3720" s="25">
        <v>4031</v>
      </c>
      <c r="C3720" s="31">
        <v>42442.332824074103</v>
      </c>
      <c r="D3720" s="25">
        <v>210</v>
      </c>
      <c r="E3720" s="25">
        <v>26</v>
      </c>
      <c r="F3720" s="25">
        <v>28</v>
      </c>
      <c r="G3720" s="25">
        <v>264</v>
      </c>
      <c r="H3720" s="25">
        <v>1047.9000000000001</v>
      </c>
      <c r="I3720" s="25">
        <v>194.74</v>
      </c>
      <c r="J3720" s="25">
        <v>227.36</v>
      </c>
      <c r="K3720" s="25">
        <v>1470</v>
      </c>
    </row>
    <row r="3721" spans="1:11" ht="15" customHeight="1" x14ac:dyDescent="0.3">
      <c r="A3721" s="25">
        <v>3720</v>
      </c>
      <c r="B3721" s="25">
        <v>4031</v>
      </c>
      <c r="C3721" s="31">
        <v>42500.264085648101</v>
      </c>
      <c r="D3721" s="25">
        <v>310</v>
      </c>
      <c r="E3721" s="25">
        <v>0</v>
      </c>
      <c r="F3721" s="25">
        <v>0</v>
      </c>
      <c r="G3721" s="25">
        <v>310</v>
      </c>
      <c r="H3721" s="25">
        <v>1546.9</v>
      </c>
      <c r="I3721" s="25">
        <v>0</v>
      </c>
      <c r="J3721" s="25">
        <v>0</v>
      </c>
      <c r="K3721" s="25">
        <v>1546.9</v>
      </c>
    </row>
    <row r="3722" spans="1:11" ht="15" customHeight="1" x14ac:dyDescent="0.3">
      <c r="A3722" s="25">
        <v>3721</v>
      </c>
      <c r="B3722" s="25">
        <v>4031</v>
      </c>
      <c r="C3722" s="31">
        <v>42529.128969907397</v>
      </c>
      <c r="D3722" s="25">
        <v>299</v>
      </c>
      <c r="E3722" s="25">
        <v>34</v>
      </c>
      <c r="F3722" s="25">
        <v>27</v>
      </c>
      <c r="G3722" s="25">
        <v>360</v>
      </c>
      <c r="H3722" s="25">
        <v>1492.01</v>
      </c>
      <c r="I3722" s="25">
        <v>254.66</v>
      </c>
      <c r="J3722" s="25">
        <v>219.24</v>
      </c>
      <c r="K3722" s="25">
        <v>1965.91</v>
      </c>
    </row>
    <row r="3723" spans="1:11" ht="15" customHeight="1" x14ac:dyDescent="0.3">
      <c r="A3723" s="25">
        <v>3722</v>
      </c>
      <c r="B3723" s="25">
        <v>4031</v>
      </c>
      <c r="C3723" s="31">
        <v>42558.126192129603</v>
      </c>
      <c r="D3723" s="25">
        <v>287</v>
      </c>
      <c r="E3723" s="25">
        <v>0</v>
      </c>
      <c r="F3723" s="25">
        <v>17</v>
      </c>
      <c r="G3723" s="25">
        <v>304</v>
      </c>
      <c r="H3723" s="25">
        <v>1432.13</v>
      </c>
      <c r="I3723" s="25">
        <v>0</v>
      </c>
      <c r="J3723" s="25">
        <v>138.04</v>
      </c>
      <c r="K3723" s="25">
        <v>1570.17</v>
      </c>
    </row>
    <row r="3724" spans="1:11" ht="15" customHeight="1" x14ac:dyDescent="0.3">
      <c r="A3724" s="25">
        <v>3723</v>
      </c>
      <c r="B3724" s="25">
        <v>4031</v>
      </c>
      <c r="C3724" s="31">
        <v>42587.230694444399</v>
      </c>
      <c r="D3724" s="25">
        <v>298</v>
      </c>
      <c r="E3724" s="25">
        <v>49</v>
      </c>
      <c r="F3724" s="25">
        <v>24</v>
      </c>
      <c r="G3724" s="25">
        <v>371</v>
      </c>
      <c r="H3724" s="25">
        <v>1487.02</v>
      </c>
      <c r="I3724" s="25">
        <v>367.01</v>
      </c>
      <c r="J3724" s="25">
        <v>194.88</v>
      </c>
      <c r="K3724" s="25">
        <v>2048.91</v>
      </c>
    </row>
    <row r="3725" spans="1:11" ht="15" customHeight="1" x14ac:dyDescent="0.3">
      <c r="A3725" s="25">
        <v>3724</v>
      </c>
      <c r="B3725" s="25">
        <v>4031</v>
      </c>
      <c r="C3725" s="31">
        <v>42617.972280092603</v>
      </c>
      <c r="D3725" s="25">
        <v>326</v>
      </c>
      <c r="E3725" s="25">
        <v>1</v>
      </c>
      <c r="F3725" s="25">
        <v>44</v>
      </c>
      <c r="G3725" s="25">
        <v>371</v>
      </c>
      <c r="H3725" s="25">
        <v>1626.74</v>
      </c>
      <c r="I3725" s="25">
        <v>7.49</v>
      </c>
      <c r="J3725" s="25">
        <v>357.28</v>
      </c>
      <c r="K3725" s="25">
        <v>1991.51</v>
      </c>
    </row>
    <row r="3726" spans="1:11" ht="15" customHeight="1" x14ac:dyDescent="0.3">
      <c r="A3726" s="25">
        <v>3725</v>
      </c>
      <c r="B3726" s="25">
        <v>4031</v>
      </c>
      <c r="C3726" s="31">
        <v>42647.2585763889</v>
      </c>
      <c r="D3726" s="25">
        <v>279</v>
      </c>
      <c r="E3726" s="25">
        <v>0</v>
      </c>
      <c r="F3726" s="25">
        <v>28</v>
      </c>
      <c r="G3726" s="25">
        <v>307</v>
      </c>
      <c r="H3726" s="25">
        <v>1392.21</v>
      </c>
      <c r="I3726" s="25">
        <v>0</v>
      </c>
      <c r="J3726" s="25">
        <v>227.36</v>
      </c>
      <c r="K3726" s="25">
        <v>1619.57</v>
      </c>
    </row>
    <row r="3727" spans="1:11" ht="15" customHeight="1" x14ac:dyDescent="0.3">
      <c r="A3727" s="25">
        <v>3726</v>
      </c>
      <c r="B3727" s="25">
        <v>4031</v>
      </c>
      <c r="C3727" s="31">
        <v>42676.945300925901</v>
      </c>
      <c r="D3727" s="25">
        <v>297</v>
      </c>
      <c r="E3727" s="25">
        <v>15</v>
      </c>
      <c r="F3727" s="25">
        <v>10</v>
      </c>
      <c r="G3727" s="25">
        <v>322</v>
      </c>
      <c r="H3727" s="25">
        <v>1482.03</v>
      </c>
      <c r="I3727" s="25">
        <v>112.35</v>
      </c>
      <c r="J3727" s="25">
        <v>81.2</v>
      </c>
      <c r="K3727" s="25">
        <v>1675.58</v>
      </c>
    </row>
    <row r="3728" spans="1:11" ht="15" customHeight="1" x14ac:dyDescent="0.3">
      <c r="A3728" s="25">
        <v>3727</v>
      </c>
      <c r="B3728" s="25">
        <v>4031</v>
      </c>
      <c r="C3728" s="31">
        <v>42705.523194444497</v>
      </c>
      <c r="D3728" s="25">
        <v>296</v>
      </c>
      <c r="E3728" s="25">
        <v>33</v>
      </c>
      <c r="F3728" s="25">
        <v>26</v>
      </c>
      <c r="G3728" s="25">
        <v>355</v>
      </c>
      <c r="H3728" s="25">
        <v>1477.04</v>
      </c>
      <c r="I3728" s="25">
        <v>247.17</v>
      </c>
      <c r="J3728" s="25">
        <v>211.12</v>
      </c>
      <c r="K3728" s="25">
        <v>1935.33</v>
      </c>
    </row>
    <row r="3729" spans="1:11" ht="15" customHeight="1" x14ac:dyDescent="0.3">
      <c r="A3729" s="25">
        <v>3728</v>
      </c>
      <c r="B3729" s="25">
        <v>4031</v>
      </c>
      <c r="C3729" s="31">
        <v>42735.372187499997</v>
      </c>
      <c r="D3729" s="25">
        <v>313</v>
      </c>
      <c r="E3729" s="25">
        <v>32</v>
      </c>
      <c r="F3729" s="25">
        <v>60</v>
      </c>
      <c r="G3729" s="25">
        <v>405</v>
      </c>
      <c r="H3729" s="25">
        <v>1561.87</v>
      </c>
      <c r="I3729" s="25">
        <v>239.68</v>
      </c>
      <c r="J3729" s="25">
        <v>487.2</v>
      </c>
      <c r="K3729" s="25">
        <v>2288.75</v>
      </c>
    </row>
    <row r="3730" spans="1:11" ht="15" customHeight="1" x14ac:dyDescent="0.3">
      <c r="A3730" s="25">
        <v>3729</v>
      </c>
      <c r="B3730" s="25">
        <v>4041</v>
      </c>
      <c r="C3730" s="31">
        <v>42285.446701388901</v>
      </c>
      <c r="D3730" s="25">
        <v>335</v>
      </c>
      <c r="E3730" s="25">
        <v>31</v>
      </c>
      <c r="F3730" s="25">
        <v>0</v>
      </c>
      <c r="G3730" s="25">
        <v>366</v>
      </c>
      <c r="H3730" s="25">
        <v>1671.65</v>
      </c>
      <c r="I3730" s="25">
        <v>232.19</v>
      </c>
      <c r="J3730" s="25">
        <v>0</v>
      </c>
      <c r="K3730" s="25">
        <v>1903.84</v>
      </c>
    </row>
    <row r="3731" spans="1:11" ht="15" customHeight="1" x14ac:dyDescent="0.3">
      <c r="A3731" s="25">
        <v>3730</v>
      </c>
      <c r="B3731" s="25">
        <v>4041</v>
      </c>
      <c r="C3731" s="31">
        <v>42314.468020833301</v>
      </c>
      <c r="D3731" s="25">
        <v>288</v>
      </c>
      <c r="E3731" s="25">
        <v>25</v>
      </c>
      <c r="F3731" s="25">
        <v>20</v>
      </c>
      <c r="G3731" s="25">
        <v>333</v>
      </c>
      <c r="H3731" s="25">
        <v>1437.12</v>
      </c>
      <c r="I3731" s="25">
        <v>187.25</v>
      </c>
      <c r="J3731" s="25">
        <v>162.4</v>
      </c>
      <c r="K3731" s="25">
        <v>1786.77</v>
      </c>
    </row>
    <row r="3732" spans="1:11" ht="15" customHeight="1" x14ac:dyDescent="0.3">
      <c r="A3732" s="25">
        <v>3731</v>
      </c>
      <c r="B3732" s="25">
        <v>4041</v>
      </c>
      <c r="C3732" s="31">
        <v>42344.474745370397</v>
      </c>
      <c r="D3732" s="25">
        <v>312</v>
      </c>
      <c r="E3732" s="25">
        <v>18</v>
      </c>
      <c r="F3732" s="25">
        <v>22</v>
      </c>
      <c r="G3732" s="25">
        <v>352</v>
      </c>
      <c r="H3732" s="25">
        <v>1556.88</v>
      </c>
      <c r="I3732" s="25">
        <v>134.82</v>
      </c>
      <c r="J3732" s="25">
        <v>178.64</v>
      </c>
      <c r="K3732" s="25">
        <v>1870.34</v>
      </c>
    </row>
    <row r="3733" spans="1:11" ht="15" customHeight="1" x14ac:dyDescent="0.3">
      <c r="A3733" s="25">
        <v>3732</v>
      </c>
      <c r="B3733" s="25">
        <v>4041</v>
      </c>
      <c r="C3733" s="31">
        <v>42373.8114236111</v>
      </c>
      <c r="D3733" s="25">
        <v>306</v>
      </c>
      <c r="E3733" s="25">
        <v>32</v>
      </c>
      <c r="F3733" s="25">
        <v>9</v>
      </c>
      <c r="G3733" s="25">
        <v>347</v>
      </c>
      <c r="H3733" s="25">
        <v>1526.94</v>
      </c>
      <c r="I3733" s="25">
        <v>239.68</v>
      </c>
      <c r="J3733" s="25">
        <v>73.08</v>
      </c>
      <c r="K3733" s="25">
        <v>1839.7</v>
      </c>
    </row>
    <row r="3734" spans="1:11" ht="15" customHeight="1" x14ac:dyDescent="0.3">
      <c r="A3734" s="25">
        <v>3733</v>
      </c>
      <c r="B3734" s="25">
        <v>4041</v>
      </c>
      <c r="C3734" s="31">
        <v>42402.179305555597</v>
      </c>
      <c r="D3734" s="25">
        <v>369</v>
      </c>
      <c r="E3734" s="25">
        <v>41</v>
      </c>
      <c r="F3734" s="25">
        <v>0</v>
      </c>
      <c r="G3734" s="25">
        <v>410</v>
      </c>
      <c r="H3734" s="25">
        <v>1841.31</v>
      </c>
      <c r="I3734" s="25">
        <v>307.08999999999997</v>
      </c>
      <c r="J3734" s="25">
        <v>0</v>
      </c>
      <c r="K3734" s="25">
        <v>2148.4</v>
      </c>
    </row>
    <row r="3735" spans="1:11" ht="15" customHeight="1" x14ac:dyDescent="0.3">
      <c r="A3735" s="25">
        <v>3734</v>
      </c>
      <c r="B3735" s="25">
        <v>4041</v>
      </c>
      <c r="C3735" s="31">
        <v>42432.983194444401</v>
      </c>
      <c r="D3735" s="25">
        <v>306</v>
      </c>
      <c r="E3735" s="25">
        <v>26</v>
      </c>
      <c r="F3735" s="25">
        <v>22</v>
      </c>
      <c r="G3735" s="25">
        <v>354</v>
      </c>
      <c r="H3735" s="25">
        <v>1526.94</v>
      </c>
      <c r="I3735" s="25">
        <v>194.74</v>
      </c>
      <c r="J3735" s="25">
        <v>178.64</v>
      </c>
      <c r="K3735" s="25">
        <v>1900.32</v>
      </c>
    </row>
    <row r="3736" spans="1:11" ht="15" customHeight="1" x14ac:dyDescent="0.3">
      <c r="A3736" s="25">
        <v>3735</v>
      </c>
      <c r="B3736" s="25">
        <v>4041</v>
      </c>
      <c r="C3736" s="31">
        <v>42492.880960648101</v>
      </c>
      <c r="D3736" s="25">
        <v>298</v>
      </c>
      <c r="E3736" s="25">
        <v>0</v>
      </c>
      <c r="F3736" s="25">
        <v>9</v>
      </c>
      <c r="G3736" s="25">
        <v>307</v>
      </c>
      <c r="H3736" s="25">
        <v>1487.02</v>
      </c>
      <c r="I3736" s="25">
        <v>0</v>
      </c>
      <c r="J3736" s="25">
        <v>73.08</v>
      </c>
      <c r="K3736" s="25">
        <v>1560.1</v>
      </c>
    </row>
    <row r="3737" spans="1:11" ht="15" customHeight="1" x14ac:dyDescent="0.3">
      <c r="A3737" s="25">
        <v>3736</v>
      </c>
      <c r="B3737" s="25">
        <v>4041</v>
      </c>
      <c r="C3737" s="31">
        <v>42522.613414351901</v>
      </c>
      <c r="D3737" s="25">
        <v>248</v>
      </c>
      <c r="E3737" s="25">
        <v>32</v>
      </c>
      <c r="F3737" s="25">
        <v>82</v>
      </c>
      <c r="G3737" s="25">
        <v>362</v>
      </c>
      <c r="H3737" s="25">
        <v>1237.52</v>
      </c>
      <c r="I3737" s="25">
        <v>239.68</v>
      </c>
      <c r="J3737" s="25">
        <v>665.84</v>
      </c>
      <c r="K3737" s="25">
        <v>2143.04</v>
      </c>
    </row>
    <row r="3738" spans="1:11" ht="15" customHeight="1" x14ac:dyDescent="0.3">
      <c r="A3738" s="25">
        <v>3737</v>
      </c>
      <c r="B3738" s="25">
        <v>4041</v>
      </c>
      <c r="C3738" s="31">
        <v>42552.626562500001</v>
      </c>
      <c r="D3738" s="25">
        <v>305</v>
      </c>
      <c r="E3738" s="25">
        <v>36</v>
      </c>
      <c r="F3738" s="25">
        <v>26</v>
      </c>
      <c r="G3738" s="25">
        <v>367</v>
      </c>
      <c r="H3738" s="25">
        <v>1521.95</v>
      </c>
      <c r="I3738" s="25">
        <v>269.64</v>
      </c>
      <c r="J3738" s="25">
        <v>211.12</v>
      </c>
      <c r="K3738" s="25">
        <v>2002.71</v>
      </c>
    </row>
    <row r="3739" spans="1:11" ht="15" customHeight="1" x14ac:dyDescent="0.3">
      <c r="A3739" s="25">
        <v>3738</v>
      </c>
      <c r="B3739" s="25">
        <v>4041</v>
      </c>
      <c r="C3739" s="31">
        <v>42582.432048611103</v>
      </c>
      <c r="D3739" s="25">
        <v>302</v>
      </c>
      <c r="E3739" s="25">
        <v>17</v>
      </c>
      <c r="F3739" s="25">
        <v>211</v>
      </c>
      <c r="G3739" s="25">
        <v>530</v>
      </c>
      <c r="H3739" s="25">
        <v>1506.98</v>
      </c>
      <c r="I3739" s="25">
        <v>127.33</v>
      </c>
      <c r="J3739" s="25">
        <v>1713.32</v>
      </c>
      <c r="K3739" s="25">
        <v>3347.63</v>
      </c>
    </row>
    <row r="3740" spans="1:11" ht="15" customHeight="1" x14ac:dyDescent="0.3">
      <c r="A3740" s="25">
        <v>3739</v>
      </c>
      <c r="B3740" s="25">
        <v>4041</v>
      </c>
      <c r="C3740" s="31">
        <v>42612.086898148198</v>
      </c>
      <c r="D3740" s="25">
        <v>283</v>
      </c>
      <c r="E3740" s="25">
        <v>14</v>
      </c>
      <c r="F3740" s="25">
        <v>75</v>
      </c>
      <c r="G3740" s="25">
        <v>372</v>
      </c>
      <c r="H3740" s="25">
        <v>1412.17</v>
      </c>
      <c r="I3740" s="25">
        <v>104.86</v>
      </c>
      <c r="J3740" s="25">
        <v>609</v>
      </c>
      <c r="K3740" s="25">
        <v>2126.0300000000002</v>
      </c>
    </row>
    <row r="3741" spans="1:11" ht="15" customHeight="1" x14ac:dyDescent="0.3">
      <c r="A3741" s="25">
        <v>3740</v>
      </c>
      <c r="B3741" s="25">
        <v>4041</v>
      </c>
      <c r="C3741" s="31">
        <v>42642.268831018497</v>
      </c>
      <c r="D3741" s="25">
        <v>303</v>
      </c>
      <c r="E3741" s="25">
        <v>65</v>
      </c>
      <c r="F3741" s="25">
        <v>22</v>
      </c>
      <c r="G3741" s="25">
        <v>390</v>
      </c>
      <c r="H3741" s="25">
        <v>1511.97</v>
      </c>
      <c r="I3741" s="25">
        <v>486.85</v>
      </c>
      <c r="J3741" s="25">
        <v>178.64</v>
      </c>
      <c r="K3741" s="25">
        <v>2177.46</v>
      </c>
    </row>
    <row r="3742" spans="1:11" ht="15" customHeight="1" x14ac:dyDescent="0.3">
      <c r="A3742" s="25">
        <v>3741</v>
      </c>
      <c r="B3742" s="25">
        <v>4041</v>
      </c>
      <c r="C3742" s="31">
        <v>42672.404861111099</v>
      </c>
      <c r="D3742" s="25">
        <v>475</v>
      </c>
      <c r="E3742" s="25">
        <v>21</v>
      </c>
      <c r="F3742" s="25">
        <v>23</v>
      </c>
      <c r="G3742" s="25">
        <v>519</v>
      </c>
      <c r="H3742" s="25">
        <v>2370.25</v>
      </c>
      <c r="I3742" s="25">
        <v>157.29</v>
      </c>
      <c r="J3742" s="25">
        <v>186.76</v>
      </c>
      <c r="K3742" s="25">
        <v>2714.3</v>
      </c>
    </row>
    <row r="3743" spans="1:11" ht="15" customHeight="1" x14ac:dyDescent="0.3">
      <c r="A3743" s="25">
        <v>3742</v>
      </c>
      <c r="B3743" s="25">
        <v>4041</v>
      </c>
      <c r="C3743" s="31">
        <v>42701.721979166701</v>
      </c>
      <c r="D3743" s="25">
        <v>285</v>
      </c>
      <c r="E3743" s="25">
        <v>297</v>
      </c>
      <c r="F3743" s="25">
        <v>12</v>
      </c>
      <c r="G3743" s="25">
        <v>594</v>
      </c>
      <c r="H3743" s="25">
        <v>1422.15</v>
      </c>
      <c r="I3743" s="25">
        <v>2224.5300000000002</v>
      </c>
      <c r="J3743" s="25">
        <v>97.44</v>
      </c>
      <c r="K3743" s="25">
        <v>3744.12</v>
      </c>
    </row>
    <row r="3744" spans="1:11" ht="15" customHeight="1" x14ac:dyDescent="0.3">
      <c r="A3744" s="25">
        <v>3743</v>
      </c>
      <c r="B3744" s="25">
        <v>4041</v>
      </c>
      <c r="C3744" s="31">
        <v>42730.618784722203</v>
      </c>
      <c r="D3744" s="25">
        <v>262</v>
      </c>
      <c r="E3744" s="25">
        <v>46</v>
      </c>
      <c r="F3744" s="25">
        <v>25</v>
      </c>
      <c r="G3744" s="25">
        <v>333</v>
      </c>
      <c r="H3744" s="25">
        <v>1307.3800000000001</v>
      </c>
      <c r="I3744" s="25">
        <v>344.54</v>
      </c>
      <c r="J3744" s="25">
        <v>203</v>
      </c>
      <c r="K3744" s="25">
        <v>1854.92</v>
      </c>
    </row>
    <row r="3745" spans="1:11" ht="15" customHeight="1" x14ac:dyDescent="0.3">
      <c r="A3745" s="25">
        <v>3744</v>
      </c>
      <c r="B3745" s="25">
        <v>4051</v>
      </c>
      <c r="C3745" s="31">
        <v>42707.252210648199</v>
      </c>
      <c r="D3745" s="25">
        <v>501</v>
      </c>
      <c r="E3745" s="25">
        <v>18</v>
      </c>
      <c r="F3745" s="25">
        <v>36</v>
      </c>
      <c r="G3745" s="25">
        <v>555</v>
      </c>
      <c r="H3745" s="25">
        <v>2499.9899999999998</v>
      </c>
      <c r="I3745" s="25">
        <v>134.82</v>
      </c>
      <c r="J3745" s="25">
        <v>292.32</v>
      </c>
      <c r="K3745" s="25">
        <v>2927.13</v>
      </c>
    </row>
    <row r="3746" spans="1:11" ht="15" customHeight="1" x14ac:dyDescent="0.3">
      <c r="A3746" s="25">
        <v>3745</v>
      </c>
      <c r="B3746" s="25">
        <v>4051</v>
      </c>
      <c r="C3746" s="31">
        <v>42736.8697106482</v>
      </c>
      <c r="D3746" s="25">
        <v>495</v>
      </c>
      <c r="E3746" s="25">
        <v>15</v>
      </c>
      <c r="F3746" s="25">
        <v>0</v>
      </c>
      <c r="G3746" s="25">
        <v>510</v>
      </c>
      <c r="H3746" s="25">
        <v>2470.0500000000002</v>
      </c>
      <c r="I3746" s="25">
        <v>112.35</v>
      </c>
      <c r="J3746" s="25">
        <v>0</v>
      </c>
      <c r="K3746" s="25">
        <v>2582.4</v>
      </c>
    </row>
    <row r="3747" spans="1:11" ht="15" customHeight="1" x14ac:dyDescent="0.3">
      <c r="A3747" s="25">
        <v>3746</v>
      </c>
      <c r="B3747" s="25">
        <v>4061</v>
      </c>
      <c r="C3747" s="31">
        <v>41989.889710648204</v>
      </c>
      <c r="D3747" s="25">
        <v>529</v>
      </c>
      <c r="E3747" s="25">
        <v>0</v>
      </c>
      <c r="F3747" s="25">
        <v>1</v>
      </c>
      <c r="G3747" s="25">
        <v>530</v>
      </c>
      <c r="H3747" s="25">
        <v>2639.71</v>
      </c>
      <c r="I3747" s="25">
        <v>0</v>
      </c>
      <c r="J3747" s="25">
        <v>8.1199999999999992</v>
      </c>
      <c r="K3747" s="25">
        <v>2647.83</v>
      </c>
    </row>
    <row r="3748" spans="1:11" ht="15" customHeight="1" x14ac:dyDescent="0.3">
      <c r="A3748" s="25">
        <v>3747</v>
      </c>
      <c r="B3748" s="25">
        <v>4061</v>
      </c>
      <c r="C3748" s="31">
        <v>42019.101979166699</v>
      </c>
      <c r="D3748" s="25">
        <v>506</v>
      </c>
      <c r="E3748" s="25">
        <v>4</v>
      </c>
      <c r="F3748" s="25">
        <v>14</v>
      </c>
      <c r="G3748" s="25">
        <v>524</v>
      </c>
      <c r="H3748" s="25">
        <v>2524.94</v>
      </c>
      <c r="I3748" s="25">
        <v>29.96</v>
      </c>
      <c r="J3748" s="25">
        <v>113.68</v>
      </c>
      <c r="K3748" s="25">
        <v>2668.58</v>
      </c>
    </row>
    <row r="3749" spans="1:11" ht="15" customHeight="1" x14ac:dyDescent="0.3">
      <c r="A3749" s="25">
        <v>3748</v>
      </c>
      <c r="B3749" s="25">
        <v>4061</v>
      </c>
      <c r="C3749" s="31">
        <v>42049.721481481502</v>
      </c>
      <c r="D3749" s="25">
        <v>352</v>
      </c>
      <c r="E3749" s="25">
        <v>0</v>
      </c>
      <c r="F3749" s="25">
        <v>3</v>
      </c>
      <c r="G3749" s="25">
        <v>355</v>
      </c>
      <c r="H3749" s="25">
        <v>1756.48</v>
      </c>
      <c r="I3749" s="25">
        <v>0</v>
      </c>
      <c r="J3749" s="25">
        <v>24.36</v>
      </c>
      <c r="K3749" s="25">
        <v>1780.84</v>
      </c>
    </row>
    <row r="3750" spans="1:11" ht="15" customHeight="1" x14ac:dyDescent="0.3">
      <c r="A3750" s="25">
        <v>3749</v>
      </c>
      <c r="B3750" s="25">
        <v>4061</v>
      </c>
      <c r="C3750" s="31">
        <v>42079.645868055602</v>
      </c>
      <c r="D3750" s="25">
        <v>480</v>
      </c>
      <c r="E3750" s="25">
        <v>5</v>
      </c>
      <c r="F3750" s="25">
        <v>78</v>
      </c>
      <c r="G3750" s="25">
        <v>563</v>
      </c>
      <c r="H3750" s="25">
        <v>2395.1999999999998</v>
      </c>
      <c r="I3750" s="25">
        <v>37.450000000000003</v>
      </c>
      <c r="J3750" s="25">
        <v>633.36</v>
      </c>
      <c r="K3750" s="25">
        <v>3066.01</v>
      </c>
    </row>
    <row r="3751" spans="1:11" ht="15" customHeight="1" x14ac:dyDescent="0.3">
      <c r="A3751" s="25">
        <v>3750</v>
      </c>
      <c r="B3751" s="25">
        <v>4061</v>
      </c>
      <c r="C3751" s="31">
        <v>42109.857812499999</v>
      </c>
      <c r="D3751" s="25">
        <v>522</v>
      </c>
      <c r="E3751" s="25">
        <v>3</v>
      </c>
      <c r="F3751" s="25">
        <v>49</v>
      </c>
      <c r="G3751" s="25">
        <v>574</v>
      </c>
      <c r="H3751" s="25">
        <v>2604.7800000000002</v>
      </c>
      <c r="I3751" s="25">
        <v>22.47</v>
      </c>
      <c r="J3751" s="25">
        <v>397.88</v>
      </c>
      <c r="K3751" s="25">
        <v>3025.13</v>
      </c>
    </row>
    <row r="3752" spans="1:11" ht="15" customHeight="1" x14ac:dyDescent="0.3">
      <c r="A3752" s="25">
        <v>3751</v>
      </c>
      <c r="B3752" s="25">
        <v>4061</v>
      </c>
      <c r="C3752" s="31">
        <v>42139.464004629597</v>
      </c>
      <c r="D3752" s="25">
        <v>551</v>
      </c>
      <c r="E3752" s="25">
        <v>16</v>
      </c>
      <c r="F3752" s="25">
        <v>1</v>
      </c>
      <c r="G3752" s="25">
        <v>568</v>
      </c>
      <c r="H3752" s="25">
        <v>2749.49</v>
      </c>
      <c r="I3752" s="25">
        <v>119.84</v>
      </c>
      <c r="J3752" s="25">
        <v>8.1199999999999992</v>
      </c>
      <c r="K3752" s="25">
        <v>2877.45</v>
      </c>
    </row>
    <row r="3753" spans="1:11" ht="15" customHeight="1" x14ac:dyDescent="0.3">
      <c r="A3753" s="25">
        <v>3752</v>
      </c>
      <c r="B3753" s="25">
        <v>4061</v>
      </c>
      <c r="C3753" s="31">
        <v>42168.232164351903</v>
      </c>
      <c r="D3753" s="25">
        <v>505</v>
      </c>
      <c r="E3753" s="25">
        <v>0</v>
      </c>
      <c r="F3753" s="25">
        <v>9</v>
      </c>
      <c r="G3753" s="25">
        <v>514</v>
      </c>
      <c r="H3753" s="25">
        <v>2519.9499999999998</v>
      </c>
      <c r="I3753" s="25">
        <v>0</v>
      </c>
      <c r="J3753" s="25">
        <v>73.08</v>
      </c>
      <c r="K3753" s="25">
        <v>2593.0300000000002</v>
      </c>
    </row>
    <row r="3754" spans="1:11" ht="15" customHeight="1" x14ac:dyDescent="0.3">
      <c r="A3754" s="25">
        <v>3753</v>
      </c>
      <c r="B3754" s="25">
        <v>4061</v>
      </c>
      <c r="C3754" s="31">
        <v>42198.646921296298</v>
      </c>
      <c r="D3754" s="25">
        <v>503</v>
      </c>
      <c r="E3754" s="25">
        <v>16</v>
      </c>
      <c r="F3754" s="25">
        <v>24</v>
      </c>
      <c r="G3754" s="25">
        <v>543</v>
      </c>
      <c r="H3754" s="25">
        <v>2509.9699999999998</v>
      </c>
      <c r="I3754" s="25">
        <v>119.84</v>
      </c>
      <c r="J3754" s="25">
        <v>194.88</v>
      </c>
      <c r="K3754" s="25">
        <v>2824.69</v>
      </c>
    </row>
    <row r="3755" spans="1:11" ht="15" customHeight="1" x14ac:dyDescent="0.3">
      <c r="A3755" s="25">
        <v>3754</v>
      </c>
      <c r="B3755" s="25">
        <v>4061</v>
      </c>
      <c r="C3755" s="31">
        <v>42228.458935185197</v>
      </c>
      <c r="D3755" s="25">
        <v>306</v>
      </c>
      <c r="E3755" s="25">
        <v>11</v>
      </c>
      <c r="F3755" s="25">
        <v>16</v>
      </c>
      <c r="G3755" s="25">
        <v>333</v>
      </c>
      <c r="H3755" s="25">
        <v>1526.94</v>
      </c>
      <c r="I3755" s="25">
        <v>82.39</v>
      </c>
      <c r="J3755" s="25">
        <v>129.91999999999999</v>
      </c>
      <c r="K3755" s="25">
        <v>1739.25</v>
      </c>
    </row>
    <row r="3756" spans="1:11" ht="15" customHeight="1" x14ac:dyDescent="0.3">
      <c r="A3756" s="25">
        <v>3755</v>
      </c>
      <c r="B3756" s="25">
        <v>4061</v>
      </c>
      <c r="C3756" s="31">
        <v>42258.116597222201</v>
      </c>
      <c r="D3756" s="25">
        <v>493</v>
      </c>
      <c r="E3756" s="25">
        <v>0</v>
      </c>
      <c r="F3756" s="25">
        <v>0</v>
      </c>
      <c r="G3756" s="25">
        <v>493</v>
      </c>
      <c r="H3756" s="25">
        <v>2460.0700000000002</v>
      </c>
      <c r="I3756" s="25">
        <v>0</v>
      </c>
      <c r="J3756" s="25">
        <v>0</v>
      </c>
      <c r="K3756" s="25">
        <v>2460.0700000000002</v>
      </c>
    </row>
    <row r="3757" spans="1:11" ht="15" customHeight="1" x14ac:dyDescent="0.3">
      <c r="A3757" s="25">
        <v>3756</v>
      </c>
      <c r="B3757" s="25">
        <v>4061</v>
      </c>
      <c r="C3757" s="31">
        <v>42287.944062499999</v>
      </c>
      <c r="D3757" s="25">
        <v>525</v>
      </c>
      <c r="E3757" s="25">
        <v>0</v>
      </c>
      <c r="F3757" s="25">
        <v>5</v>
      </c>
      <c r="G3757" s="25">
        <v>530</v>
      </c>
      <c r="H3757" s="25">
        <v>2619.75</v>
      </c>
      <c r="I3757" s="25">
        <v>0</v>
      </c>
      <c r="J3757" s="25">
        <v>40.6</v>
      </c>
      <c r="K3757" s="25">
        <v>2660.35</v>
      </c>
    </row>
    <row r="3758" spans="1:11" ht="15" customHeight="1" x14ac:dyDescent="0.3">
      <c r="A3758" s="25">
        <v>3757</v>
      </c>
      <c r="B3758" s="25">
        <v>4061</v>
      </c>
      <c r="C3758" s="31">
        <v>42316.338611111103</v>
      </c>
      <c r="D3758" s="25">
        <v>517</v>
      </c>
      <c r="E3758" s="25">
        <v>14</v>
      </c>
      <c r="F3758" s="25">
        <v>31</v>
      </c>
      <c r="G3758" s="25">
        <v>562</v>
      </c>
      <c r="H3758" s="25">
        <v>2579.83</v>
      </c>
      <c r="I3758" s="25">
        <v>104.86</v>
      </c>
      <c r="J3758" s="25">
        <v>251.72</v>
      </c>
      <c r="K3758" s="25">
        <v>2936.41</v>
      </c>
    </row>
    <row r="3759" spans="1:11" ht="15" customHeight="1" x14ac:dyDescent="0.3">
      <c r="A3759" s="25">
        <v>3758</v>
      </c>
      <c r="B3759" s="25">
        <v>4061</v>
      </c>
      <c r="C3759" s="31">
        <v>42345.364016203697</v>
      </c>
      <c r="D3759" s="25">
        <v>490</v>
      </c>
      <c r="E3759" s="25">
        <v>13</v>
      </c>
      <c r="F3759" s="25">
        <v>0</v>
      </c>
      <c r="G3759" s="25">
        <v>503</v>
      </c>
      <c r="H3759" s="25">
        <v>2445.1</v>
      </c>
      <c r="I3759" s="25">
        <v>97.37</v>
      </c>
      <c r="J3759" s="25">
        <v>0</v>
      </c>
      <c r="K3759" s="25">
        <v>2542.4699999999998</v>
      </c>
    </row>
    <row r="3760" spans="1:11" ht="15" customHeight="1" x14ac:dyDescent="0.3">
      <c r="A3760" s="25">
        <v>3759</v>
      </c>
      <c r="B3760" s="25">
        <v>4061</v>
      </c>
      <c r="C3760" s="31">
        <v>42375.177013888897</v>
      </c>
      <c r="D3760" s="25">
        <v>621</v>
      </c>
      <c r="E3760" s="25">
        <v>14</v>
      </c>
      <c r="F3760" s="25">
        <v>5</v>
      </c>
      <c r="G3760" s="25">
        <v>640</v>
      </c>
      <c r="H3760" s="25">
        <v>3098.79</v>
      </c>
      <c r="I3760" s="25">
        <v>104.86</v>
      </c>
      <c r="J3760" s="25">
        <v>40.6</v>
      </c>
      <c r="K3760" s="25">
        <v>3244.25</v>
      </c>
    </row>
    <row r="3761" spans="1:11" ht="15" customHeight="1" x14ac:dyDescent="0.3">
      <c r="A3761" s="25">
        <v>3760</v>
      </c>
      <c r="B3761" s="25">
        <v>4061</v>
      </c>
      <c r="C3761" s="31">
        <v>42405.358124999999</v>
      </c>
      <c r="D3761" s="25">
        <v>497</v>
      </c>
      <c r="E3761" s="25">
        <v>0</v>
      </c>
      <c r="F3761" s="25">
        <v>35</v>
      </c>
      <c r="G3761" s="25">
        <v>532</v>
      </c>
      <c r="H3761" s="25">
        <v>2480.0300000000002</v>
      </c>
      <c r="I3761" s="25">
        <v>0</v>
      </c>
      <c r="J3761" s="25">
        <v>284.2</v>
      </c>
      <c r="K3761" s="25">
        <v>2764.23</v>
      </c>
    </row>
    <row r="3762" spans="1:11" ht="15" customHeight="1" x14ac:dyDescent="0.3">
      <c r="A3762" s="25">
        <v>3761</v>
      </c>
      <c r="B3762" s="25">
        <v>4061</v>
      </c>
      <c r="C3762" s="31">
        <v>42435.2416435185</v>
      </c>
      <c r="D3762" s="25">
        <v>508</v>
      </c>
      <c r="E3762" s="25">
        <v>0</v>
      </c>
      <c r="F3762" s="25">
        <v>15</v>
      </c>
      <c r="G3762" s="25">
        <v>523</v>
      </c>
      <c r="H3762" s="25">
        <v>2534.92</v>
      </c>
      <c r="I3762" s="25">
        <v>0</v>
      </c>
      <c r="J3762" s="25">
        <v>121.8</v>
      </c>
      <c r="K3762" s="25">
        <v>2656.72</v>
      </c>
    </row>
    <row r="3763" spans="1:11" ht="15" customHeight="1" x14ac:dyDescent="0.3">
      <c r="A3763" s="25">
        <v>3762</v>
      </c>
      <c r="B3763" s="25">
        <v>4061</v>
      </c>
      <c r="C3763" s="31">
        <v>42465.545717592599</v>
      </c>
      <c r="D3763" s="25">
        <v>487</v>
      </c>
      <c r="E3763" s="25">
        <v>0</v>
      </c>
      <c r="F3763" s="25">
        <v>12</v>
      </c>
      <c r="G3763" s="25">
        <v>499</v>
      </c>
      <c r="H3763" s="25">
        <v>2430.13</v>
      </c>
      <c r="I3763" s="25">
        <v>0</v>
      </c>
      <c r="J3763" s="25">
        <v>97.44</v>
      </c>
      <c r="K3763" s="25">
        <v>2527.5700000000002</v>
      </c>
    </row>
    <row r="3764" spans="1:11" ht="15" customHeight="1" x14ac:dyDescent="0.3">
      <c r="A3764" s="25">
        <v>3763</v>
      </c>
      <c r="B3764" s="25">
        <v>4061</v>
      </c>
      <c r="C3764" s="31">
        <v>42494.300891203697</v>
      </c>
      <c r="D3764" s="25">
        <v>504</v>
      </c>
      <c r="E3764" s="25">
        <v>0</v>
      </c>
      <c r="F3764" s="25">
        <v>0</v>
      </c>
      <c r="G3764" s="25">
        <v>504</v>
      </c>
      <c r="H3764" s="25">
        <v>2514.96</v>
      </c>
      <c r="I3764" s="25">
        <v>0</v>
      </c>
      <c r="J3764" s="25">
        <v>0</v>
      </c>
      <c r="K3764" s="25">
        <v>2514.96</v>
      </c>
    </row>
    <row r="3765" spans="1:11" ht="15" customHeight="1" x14ac:dyDescent="0.3">
      <c r="A3765" s="25">
        <v>3764</v>
      </c>
      <c r="B3765" s="25">
        <v>4061</v>
      </c>
      <c r="C3765" s="31">
        <v>42524.497118055602</v>
      </c>
      <c r="D3765" s="25">
        <v>496</v>
      </c>
      <c r="E3765" s="25">
        <v>6</v>
      </c>
      <c r="F3765" s="25">
        <v>23</v>
      </c>
      <c r="G3765" s="25">
        <v>525</v>
      </c>
      <c r="H3765" s="25">
        <v>2475.04</v>
      </c>
      <c r="I3765" s="25">
        <v>44.94</v>
      </c>
      <c r="J3765" s="25">
        <v>186.76</v>
      </c>
      <c r="K3765" s="25">
        <v>2706.74</v>
      </c>
    </row>
    <row r="3766" spans="1:11" ht="15" customHeight="1" x14ac:dyDescent="0.3">
      <c r="A3766" s="25">
        <v>3765</v>
      </c>
      <c r="B3766" s="25">
        <v>4061</v>
      </c>
      <c r="C3766" s="31">
        <v>42554.927824074097</v>
      </c>
      <c r="D3766" s="25">
        <v>434</v>
      </c>
      <c r="E3766" s="25">
        <v>7</v>
      </c>
      <c r="F3766" s="25">
        <v>11</v>
      </c>
      <c r="G3766" s="25">
        <v>452</v>
      </c>
      <c r="H3766" s="25">
        <v>2165.66</v>
      </c>
      <c r="I3766" s="25">
        <v>52.43</v>
      </c>
      <c r="J3766" s="25">
        <v>89.32</v>
      </c>
      <c r="K3766" s="25">
        <v>2307.41</v>
      </c>
    </row>
    <row r="3767" spans="1:11" ht="15" customHeight="1" x14ac:dyDescent="0.3">
      <c r="A3767" s="25">
        <v>3766</v>
      </c>
      <c r="B3767" s="25">
        <v>4061</v>
      </c>
      <c r="C3767" s="31">
        <v>42583.268668981502</v>
      </c>
      <c r="D3767" s="25">
        <v>498</v>
      </c>
      <c r="E3767" s="25">
        <v>16</v>
      </c>
      <c r="F3767" s="25">
        <v>5</v>
      </c>
      <c r="G3767" s="25">
        <v>519</v>
      </c>
      <c r="H3767" s="25">
        <v>2485.02</v>
      </c>
      <c r="I3767" s="25">
        <v>119.84</v>
      </c>
      <c r="J3767" s="25">
        <v>40.6</v>
      </c>
      <c r="K3767" s="25">
        <v>2645.46</v>
      </c>
    </row>
    <row r="3768" spans="1:11" ht="15" customHeight="1" x14ac:dyDescent="0.3">
      <c r="A3768" s="25">
        <v>3767</v>
      </c>
      <c r="B3768" s="25">
        <v>4061</v>
      </c>
      <c r="C3768" s="31">
        <v>42612.648206018501</v>
      </c>
      <c r="D3768" s="25">
        <v>498</v>
      </c>
      <c r="E3768" s="25">
        <v>0</v>
      </c>
      <c r="F3768" s="25">
        <v>6</v>
      </c>
      <c r="G3768" s="25">
        <v>504</v>
      </c>
      <c r="H3768" s="25">
        <v>2485.02</v>
      </c>
      <c r="I3768" s="25">
        <v>0</v>
      </c>
      <c r="J3768" s="25">
        <v>48.72</v>
      </c>
      <c r="K3768" s="25">
        <v>2533.7399999999998</v>
      </c>
    </row>
    <row r="3769" spans="1:11" ht="15" customHeight="1" x14ac:dyDescent="0.3">
      <c r="A3769" s="25">
        <v>3768</v>
      </c>
      <c r="B3769" s="25">
        <v>4061</v>
      </c>
      <c r="C3769" s="31">
        <v>42642.108912037002</v>
      </c>
      <c r="D3769" s="25">
        <v>485</v>
      </c>
      <c r="E3769" s="25">
        <v>53</v>
      </c>
      <c r="F3769" s="25">
        <v>0</v>
      </c>
      <c r="G3769" s="25">
        <v>538</v>
      </c>
      <c r="H3769" s="25">
        <v>2420.15</v>
      </c>
      <c r="I3769" s="25">
        <v>396.97</v>
      </c>
      <c r="J3769" s="25">
        <v>0</v>
      </c>
      <c r="K3769" s="25">
        <v>2817.12</v>
      </c>
    </row>
    <row r="3770" spans="1:11" ht="15" customHeight="1" x14ac:dyDescent="0.3">
      <c r="A3770" s="25">
        <v>3769</v>
      </c>
      <c r="B3770" s="25">
        <v>4061</v>
      </c>
      <c r="C3770" s="31">
        <v>42672.480960648201</v>
      </c>
      <c r="D3770" s="25">
        <v>509</v>
      </c>
      <c r="E3770" s="25">
        <v>0</v>
      </c>
      <c r="F3770" s="25">
        <v>330</v>
      </c>
      <c r="G3770" s="25">
        <v>839</v>
      </c>
      <c r="H3770" s="25">
        <v>2539.91</v>
      </c>
      <c r="I3770" s="25">
        <v>0</v>
      </c>
      <c r="J3770" s="25">
        <v>2679.6</v>
      </c>
      <c r="K3770" s="25">
        <v>5219.51</v>
      </c>
    </row>
    <row r="3771" spans="1:11" ht="15" customHeight="1" x14ac:dyDescent="0.3">
      <c r="A3771" s="25">
        <v>3770</v>
      </c>
      <c r="B3771" s="25">
        <v>4061</v>
      </c>
      <c r="C3771" s="31">
        <v>42702.107974537001</v>
      </c>
      <c r="D3771" s="25">
        <v>488</v>
      </c>
      <c r="E3771" s="25">
        <v>34</v>
      </c>
      <c r="F3771" s="25">
        <v>12</v>
      </c>
      <c r="G3771" s="25">
        <v>534</v>
      </c>
      <c r="H3771" s="25">
        <v>2435.12</v>
      </c>
      <c r="I3771" s="25">
        <v>254.66</v>
      </c>
      <c r="J3771" s="25">
        <v>97.44</v>
      </c>
      <c r="K3771" s="25">
        <v>2787.22</v>
      </c>
    </row>
    <row r="3772" spans="1:11" ht="15" customHeight="1" x14ac:dyDescent="0.3">
      <c r="A3772" s="25">
        <v>3771</v>
      </c>
      <c r="B3772" s="25">
        <v>4061</v>
      </c>
      <c r="C3772" s="31">
        <v>42732.992696759298</v>
      </c>
      <c r="D3772" s="25">
        <v>460</v>
      </c>
      <c r="E3772" s="25">
        <v>19</v>
      </c>
      <c r="F3772" s="25">
        <v>6</v>
      </c>
      <c r="G3772" s="25">
        <v>485</v>
      </c>
      <c r="H3772" s="25">
        <v>2295.4</v>
      </c>
      <c r="I3772" s="25">
        <v>142.31</v>
      </c>
      <c r="J3772" s="25">
        <v>48.72</v>
      </c>
      <c r="K3772" s="25">
        <v>2486.4299999999998</v>
      </c>
    </row>
    <row r="3773" spans="1:11" ht="15" customHeight="1" x14ac:dyDescent="0.3">
      <c r="A3773" s="25">
        <v>3772</v>
      </c>
      <c r="B3773" s="25">
        <v>4071</v>
      </c>
      <c r="C3773" s="31">
        <v>42714.9913773148</v>
      </c>
      <c r="D3773" s="25">
        <v>349</v>
      </c>
      <c r="E3773" s="25">
        <v>29</v>
      </c>
      <c r="F3773" s="25">
        <v>21</v>
      </c>
      <c r="G3773" s="25">
        <v>399</v>
      </c>
      <c r="H3773" s="25">
        <v>1741.51</v>
      </c>
      <c r="I3773" s="25">
        <v>217.21</v>
      </c>
      <c r="J3773" s="25">
        <v>170.52</v>
      </c>
      <c r="K3773" s="25">
        <v>2129.2399999999998</v>
      </c>
    </row>
    <row r="3774" spans="1:11" ht="15" customHeight="1" x14ac:dyDescent="0.3">
      <c r="A3774" s="25">
        <v>3773</v>
      </c>
      <c r="B3774" s="25">
        <v>4081</v>
      </c>
      <c r="C3774" s="31">
        <v>42697.231759259303</v>
      </c>
      <c r="D3774" s="25">
        <v>291</v>
      </c>
      <c r="E3774" s="25">
        <v>0</v>
      </c>
      <c r="F3774" s="25">
        <v>14</v>
      </c>
      <c r="G3774" s="25">
        <v>305</v>
      </c>
      <c r="H3774" s="25">
        <v>1452.09</v>
      </c>
      <c r="I3774" s="25">
        <v>0</v>
      </c>
      <c r="J3774" s="25">
        <v>113.68</v>
      </c>
      <c r="K3774" s="25">
        <v>1565.77</v>
      </c>
    </row>
    <row r="3775" spans="1:11" ht="15" customHeight="1" x14ac:dyDescent="0.3">
      <c r="A3775" s="25">
        <v>3774</v>
      </c>
      <c r="B3775" s="25">
        <v>4081</v>
      </c>
      <c r="C3775" s="31">
        <v>42727.911550925899</v>
      </c>
      <c r="D3775" s="25">
        <v>315</v>
      </c>
      <c r="E3775" s="25">
        <v>71</v>
      </c>
      <c r="F3775" s="25">
        <v>23</v>
      </c>
      <c r="G3775" s="25">
        <v>409</v>
      </c>
      <c r="H3775" s="25">
        <v>1571.85</v>
      </c>
      <c r="I3775" s="25">
        <v>531.79</v>
      </c>
      <c r="J3775" s="25">
        <v>186.76</v>
      </c>
      <c r="K3775" s="25">
        <v>2290.4</v>
      </c>
    </row>
    <row r="3776" spans="1:11" ht="15" customHeight="1" x14ac:dyDescent="0.3">
      <c r="A3776" s="25">
        <v>3775</v>
      </c>
      <c r="B3776" s="25">
        <v>4091</v>
      </c>
      <c r="C3776" s="31">
        <v>42696.314641203702</v>
      </c>
      <c r="D3776" s="25">
        <v>325</v>
      </c>
      <c r="E3776" s="25">
        <v>36</v>
      </c>
      <c r="F3776" s="25">
        <v>46</v>
      </c>
      <c r="G3776" s="25">
        <v>407</v>
      </c>
      <c r="H3776" s="25">
        <v>1621.75</v>
      </c>
      <c r="I3776" s="25">
        <v>269.64</v>
      </c>
      <c r="J3776" s="25">
        <v>373.52</v>
      </c>
      <c r="K3776" s="25">
        <v>2264.91</v>
      </c>
    </row>
    <row r="3777" spans="1:11" ht="15" customHeight="1" x14ac:dyDescent="0.3">
      <c r="A3777" s="25">
        <v>3776</v>
      </c>
      <c r="B3777" s="25">
        <v>4091</v>
      </c>
      <c r="C3777" s="31">
        <v>42725.390509259298</v>
      </c>
      <c r="D3777" s="25">
        <v>300</v>
      </c>
      <c r="E3777" s="25">
        <v>28</v>
      </c>
      <c r="F3777" s="25">
        <v>0</v>
      </c>
      <c r="G3777" s="25">
        <v>328</v>
      </c>
      <c r="H3777" s="25">
        <v>1497</v>
      </c>
      <c r="I3777" s="25">
        <v>209.72</v>
      </c>
      <c r="J3777" s="25">
        <v>0</v>
      </c>
      <c r="K3777" s="25">
        <v>1706.72</v>
      </c>
    </row>
    <row r="3778" spans="1:11" ht="15" customHeight="1" x14ac:dyDescent="0.3">
      <c r="A3778" s="25">
        <v>3777</v>
      </c>
      <c r="B3778" s="25">
        <v>4101</v>
      </c>
      <c r="C3778" s="31">
        <v>42539.479189814803</v>
      </c>
      <c r="D3778" s="25">
        <v>270</v>
      </c>
      <c r="E3778" s="25">
        <v>8</v>
      </c>
      <c r="F3778" s="25">
        <v>12</v>
      </c>
      <c r="G3778" s="25">
        <v>290</v>
      </c>
      <c r="H3778" s="25">
        <v>1347.3</v>
      </c>
      <c r="I3778" s="25">
        <v>59.92</v>
      </c>
      <c r="J3778" s="25">
        <v>97.44</v>
      </c>
      <c r="K3778" s="25">
        <v>1504.66</v>
      </c>
    </row>
    <row r="3779" spans="1:11" ht="15" customHeight="1" x14ac:dyDescent="0.3">
      <c r="A3779" s="25">
        <v>3778</v>
      </c>
      <c r="B3779" s="25">
        <v>4101</v>
      </c>
      <c r="C3779" s="31">
        <v>42568.618553240703</v>
      </c>
      <c r="D3779" s="25">
        <v>475</v>
      </c>
      <c r="E3779" s="25">
        <v>3</v>
      </c>
      <c r="F3779" s="25">
        <v>11226</v>
      </c>
      <c r="G3779" s="25">
        <v>11704</v>
      </c>
      <c r="H3779" s="25">
        <v>2370.25</v>
      </c>
      <c r="I3779" s="25">
        <v>22.47</v>
      </c>
      <c r="J3779" s="25">
        <v>91155.12</v>
      </c>
      <c r="K3779" s="25">
        <v>93547.839999999997</v>
      </c>
    </row>
    <row r="3780" spans="1:11" ht="15" customHeight="1" x14ac:dyDescent="0.3">
      <c r="A3780" s="25">
        <v>3779</v>
      </c>
      <c r="B3780" s="25">
        <v>4101</v>
      </c>
      <c r="C3780" s="31">
        <v>42598.174965277802</v>
      </c>
      <c r="D3780" s="25">
        <v>503</v>
      </c>
      <c r="E3780" s="25">
        <v>6</v>
      </c>
      <c r="F3780" s="25">
        <v>15</v>
      </c>
      <c r="G3780" s="25">
        <v>524</v>
      </c>
      <c r="H3780" s="25">
        <v>2509.9699999999998</v>
      </c>
      <c r="I3780" s="25">
        <v>44.94</v>
      </c>
      <c r="J3780" s="25">
        <v>121.8</v>
      </c>
      <c r="K3780" s="25">
        <v>2676.71</v>
      </c>
    </row>
    <row r="3781" spans="1:11" ht="15" customHeight="1" x14ac:dyDescent="0.3">
      <c r="A3781" s="25">
        <v>3780</v>
      </c>
      <c r="B3781" s="25">
        <v>4101</v>
      </c>
      <c r="C3781" s="31">
        <v>42628.412418981497</v>
      </c>
      <c r="D3781" s="25">
        <v>488</v>
      </c>
      <c r="E3781" s="25">
        <v>0</v>
      </c>
      <c r="F3781" s="25">
        <v>0</v>
      </c>
      <c r="G3781" s="25">
        <v>488</v>
      </c>
      <c r="H3781" s="25">
        <v>2435.12</v>
      </c>
      <c r="I3781" s="25">
        <v>0</v>
      </c>
      <c r="J3781" s="25">
        <v>0</v>
      </c>
      <c r="K3781" s="25">
        <v>2435.12</v>
      </c>
    </row>
    <row r="3782" spans="1:11" ht="15" customHeight="1" x14ac:dyDescent="0.3">
      <c r="A3782" s="25">
        <v>3781</v>
      </c>
      <c r="B3782" s="25">
        <v>4101</v>
      </c>
      <c r="C3782" s="31">
        <v>42658.280648148197</v>
      </c>
      <c r="D3782" s="25">
        <v>475</v>
      </c>
      <c r="E3782" s="25">
        <v>0</v>
      </c>
      <c r="F3782" s="25">
        <v>11</v>
      </c>
      <c r="G3782" s="25">
        <v>486</v>
      </c>
      <c r="H3782" s="25">
        <v>2370.25</v>
      </c>
      <c r="I3782" s="25">
        <v>0</v>
      </c>
      <c r="J3782" s="25">
        <v>89.32</v>
      </c>
      <c r="K3782" s="25">
        <v>2459.5700000000002</v>
      </c>
    </row>
    <row r="3783" spans="1:11" ht="15" customHeight="1" x14ac:dyDescent="0.3">
      <c r="A3783" s="25">
        <v>3782</v>
      </c>
      <c r="B3783" s="25">
        <v>4101</v>
      </c>
      <c r="C3783" s="31">
        <v>42688.270949074104</v>
      </c>
      <c r="D3783" s="25">
        <v>513</v>
      </c>
      <c r="E3783" s="25">
        <v>4</v>
      </c>
      <c r="F3783" s="25">
        <v>23</v>
      </c>
      <c r="G3783" s="25">
        <v>540</v>
      </c>
      <c r="H3783" s="25">
        <v>2559.87</v>
      </c>
      <c r="I3783" s="25">
        <v>29.96</v>
      </c>
      <c r="J3783" s="25">
        <v>186.76</v>
      </c>
      <c r="K3783" s="25">
        <v>2776.59</v>
      </c>
    </row>
    <row r="3784" spans="1:11" ht="15" customHeight="1" x14ac:dyDescent="0.3">
      <c r="A3784" s="25">
        <v>3783</v>
      </c>
      <c r="B3784" s="25">
        <v>4101</v>
      </c>
      <c r="C3784" s="31">
        <v>42717.293611111098</v>
      </c>
      <c r="D3784" s="25">
        <v>502</v>
      </c>
      <c r="E3784" s="25">
        <v>6</v>
      </c>
      <c r="F3784" s="25">
        <v>111</v>
      </c>
      <c r="G3784" s="25">
        <v>619</v>
      </c>
      <c r="H3784" s="25">
        <v>2504.98</v>
      </c>
      <c r="I3784" s="25">
        <v>44.94</v>
      </c>
      <c r="J3784" s="25">
        <v>901.32</v>
      </c>
      <c r="K3784" s="25">
        <v>3451.24</v>
      </c>
    </row>
    <row r="3785" spans="1:11" ht="15" customHeight="1" x14ac:dyDescent="0.3">
      <c r="A3785" s="25">
        <v>3784</v>
      </c>
      <c r="B3785" s="25">
        <v>4111</v>
      </c>
      <c r="C3785" s="31">
        <v>41633.886319444398</v>
      </c>
      <c r="D3785" s="25">
        <v>304</v>
      </c>
      <c r="E3785" s="25">
        <v>26</v>
      </c>
      <c r="F3785" s="25">
        <v>24</v>
      </c>
      <c r="G3785" s="25">
        <v>354</v>
      </c>
      <c r="H3785" s="25">
        <v>1516.96</v>
      </c>
      <c r="I3785" s="25">
        <v>194.74</v>
      </c>
      <c r="J3785" s="25">
        <v>194.88</v>
      </c>
      <c r="K3785" s="25">
        <v>1906.58</v>
      </c>
    </row>
    <row r="3786" spans="1:11" ht="15" customHeight="1" x14ac:dyDescent="0.3">
      <c r="A3786" s="25">
        <v>3785</v>
      </c>
      <c r="B3786" s="25">
        <v>4111</v>
      </c>
      <c r="C3786" s="31">
        <v>41663.315381944398</v>
      </c>
      <c r="D3786" s="25">
        <v>277</v>
      </c>
      <c r="E3786" s="25">
        <v>43</v>
      </c>
      <c r="F3786" s="25">
        <v>23</v>
      </c>
      <c r="G3786" s="25">
        <v>343</v>
      </c>
      <c r="H3786" s="25">
        <v>1382.23</v>
      </c>
      <c r="I3786" s="25">
        <v>322.07</v>
      </c>
      <c r="J3786" s="25">
        <v>186.76</v>
      </c>
      <c r="K3786" s="25">
        <v>1891.06</v>
      </c>
    </row>
    <row r="3787" spans="1:11" ht="15" customHeight="1" x14ac:dyDescent="0.3">
      <c r="A3787" s="25">
        <v>3786</v>
      </c>
      <c r="B3787" s="25">
        <v>4111</v>
      </c>
      <c r="C3787" s="31">
        <v>41693.311145833301</v>
      </c>
      <c r="D3787" s="25">
        <v>298</v>
      </c>
      <c r="E3787" s="25">
        <v>27</v>
      </c>
      <c r="F3787" s="25">
        <v>0</v>
      </c>
      <c r="G3787" s="25">
        <v>325</v>
      </c>
      <c r="H3787" s="25">
        <v>1487.02</v>
      </c>
      <c r="I3787" s="25">
        <v>202.23</v>
      </c>
      <c r="J3787" s="25">
        <v>0</v>
      </c>
      <c r="K3787" s="25">
        <v>1689.25</v>
      </c>
    </row>
    <row r="3788" spans="1:11" ht="15" customHeight="1" x14ac:dyDescent="0.3">
      <c r="A3788" s="25">
        <v>3787</v>
      </c>
      <c r="B3788" s="25">
        <v>4111</v>
      </c>
      <c r="C3788" s="31">
        <v>41723.082395833299</v>
      </c>
      <c r="D3788" s="25">
        <v>0</v>
      </c>
      <c r="E3788" s="25">
        <v>0</v>
      </c>
      <c r="F3788" s="25">
        <v>19</v>
      </c>
      <c r="G3788" s="25">
        <v>19</v>
      </c>
      <c r="H3788" s="25">
        <v>0</v>
      </c>
      <c r="I3788" s="25">
        <v>0</v>
      </c>
      <c r="J3788" s="25">
        <v>154.28</v>
      </c>
      <c r="K3788" s="25">
        <v>154.28</v>
      </c>
    </row>
    <row r="3789" spans="1:11" ht="15" customHeight="1" x14ac:dyDescent="0.3">
      <c r="A3789" s="25">
        <v>3788</v>
      </c>
      <c r="B3789" s="25">
        <v>4111</v>
      </c>
      <c r="C3789" s="31">
        <v>41753.6905555556</v>
      </c>
      <c r="D3789" s="25">
        <v>299</v>
      </c>
      <c r="E3789" s="25">
        <v>0</v>
      </c>
      <c r="F3789" s="25">
        <v>29</v>
      </c>
      <c r="G3789" s="25">
        <v>328</v>
      </c>
      <c r="H3789" s="25">
        <v>1492.01</v>
      </c>
      <c r="I3789" s="25">
        <v>0</v>
      </c>
      <c r="J3789" s="25">
        <v>235.48</v>
      </c>
      <c r="K3789" s="25">
        <v>1727.49</v>
      </c>
    </row>
    <row r="3790" spans="1:11" ht="15" customHeight="1" x14ac:dyDescent="0.3">
      <c r="A3790" s="25">
        <v>3789</v>
      </c>
      <c r="B3790" s="25">
        <v>4111</v>
      </c>
      <c r="C3790" s="31">
        <v>41782.290243055599</v>
      </c>
      <c r="D3790" s="25">
        <v>297</v>
      </c>
      <c r="E3790" s="25">
        <v>35</v>
      </c>
      <c r="F3790" s="25">
        <v>23</v>
      </c>
      <c r="G3790" s="25">
        <v>355</v>
      </c>
      <c r="H3790" s="25">
        <v>1482.03</v>
      </c>
      <c r="I3790" s="25">
        <v>262.14999999999998</v>
      </c>
      <c r="J3790" s="25">
        <v>186.76</v>
      </c>
      <c r="K3790" s="25">
        <v>1930.94</v>
      </c>
    </row>
    <row r="3791" spans="1:11" ht="15" customHeight="1" x14ac:dyDescent="0.3">
      <c r="A3791" s="25">
        <v>3790</v>
      </c>
      <c r="B3791" s="25">
        <v>4111</v>
      </c>
      <c r="C3791" s="31">
        <v>41812.207372685203</v>
      </c>
      <c r="D3791" s="25">
        <v>301</v>
      </c>
      <c r="E3791" s="25">
        <v>30</v>
      </c>
      <c r="F3791" s="25">
        <v>38</v>
      </c>
      <c r="G3791" s="25">
        <v>369</v>
      </c>
      <c r="H3791" s="25">
        <v>1501.99</v>
      </c>
      <c r="I3791" s="25">
        <v>224.7</v>
      </c>
      <c r="J3791" s="25">
        <v>308.56</v>
      </c>
      <c r="K3791" s="25">
        <v>2035.25</v>
      </c>
    </row>
    <row r="3792" spans="1:11" ht="15" customHeight="1" x14ac:dyDescent="0.3">
      <c r="A3792" s="25">
        <v>3791</v>
      </c>
      <c r="B3792" s="25">
        <v>4111</v>
      </c>
      <c r="C3792" s="31">
        <v>41841.246296296304</v>
      </c>
      <c r="D3792" s="25">
        <v>308</v>
      </c>
      <c r="E3792" s="25">
        <v>26</v>
      </c>
      <c r="F3792" s="25">
        <v>43</v>
      </c>
      <c r="G3792" s="25">
        <v>377</v>
      </c>
      <c r="H3792" s="25">
        <v>1536.92</v>
      </c>
      <c r="I3792" s="25">
        <v>194.74</v>
      </c>
      <c r="J3792" s="25">
        <v>349.16</v>
      </c>
      <c r="K3792" s="25">
        <v>2080.8200000000002</v>
      </c>
    </row>
    <row r="3793" spans="1:11" ht="15" customHeight="1" x14ac:dyDescent="0.3">
      <c r="A3793" s="25">
        <v>3792</v>
      </c>
      <c r="B3793" s="25">
        <v>4111</v>
      </c>
      <c r="C3793" s="31">
        <v>41870.032754629603</v>
      </c>
      <c r="D3793" s="25">
        <v>264</v>
      </c>
      <c r="E3793" s="25">
        <v>47</v>
      </c>
      <c r="F3793" s="25">
        <v>18</v>
      </c>
      <c r="G3793" s="25">
        <v>329</v>
      </c>
      <c r="H3793" s="25">
        <v>1317.36</v>
      </c>
      <c r="I3793" s="25">
        <v>352.03</v>
      </c>
      <c r="J3793" s="25">
        <v>146.16</v>
      </c>
      <c r="K3793" s="25">
        <v>1815.55</v>
      </c>
    </row>
    <row r="3794" spans="1:11" ht="15" customHeight="1" x14ac:dyDescent="0.3">
      <c r="A3794" s="25">
        <v>3793</v>
      </c>
      <c r="B3794" s="25">
        <v>4111</v>
      </c>
      <c r="C3794" s="31">
        <v>41900.415439814802</v>
      </c>
      <c r="D3794" s="25">
        <v>282</v>
      </c>
      <c r="E3794" s="25">
        <v>78</v>
      </c>
      <c r="F3794" s="25">
        <v>11</v>
      </c>
      <c r="G3794" s="25">
        <v>371</v>
      </c>
      <c r="H3794" s="25">
        <v>1407.18</v>
      </c>
      <c r="I3794" s="25">
        <v>584.22</v>
      </c>
      <c r="J3794" s="25">
        <v>89.32</v>
      </c>
      <c r="K3794" s="25">
        <v>2080.7199999999998</v>
      </c>
    </row>
    <row r="3795" spans="1:11" ht="15" customHeight="1" x14ac:dyDescent="0.3">
      <c r="A3795" s="25">
        <v>3794</v>
      </c>
      <c r="B3795" s="25">
        <v>4111</v>
      </c>
      <c r="C3795" s="31">
        <v>41929.953472222202</v>
      </c>
      <c r="D3795" s="25">
        <v>299</v>
      </c>
      <c r="E3795" s="25">
        <v>61</v>
      </c>
      <c r="F3795" s="25">
        <v>12</v>
      </c>
      <c r="G3795" s="25">
        <v>372</v>
      </c>
      <c r="H3795" s="25">
        <v>1492.01</v>
      </c>
      <c r="I3795" s="25">
        <v>456.89</v>
      </c>
      <c r="J3795" s="25">
        <v>97.44</v>
      </c>
      <c r="K3795" s="25">
        <v>2046.34</v>
      </c>
    </row>
    <row r="3796" spans="1:11" ht="15" customHeight="1" x14ac:dyDescent="0.3">
      <c r="A3796" s="25">
        <v>3795</v>
      </c>
      <c r="B3796" s="25">
        <v>4111</v>
      </c>
      <c r="C3796" s="31">
        <v>41959.526828703703</v>
      </c>
      <c r="D3796" s="25">
        <v>302</v>
      </c>
      <c r="E3796" s="25">
        <v>31</v>
      </c>
      <c r="F3796" s="25">
        <v>0</v>
      </c>
      <c r="G3796" s="25">
        <v>333</v>
      </c>
      <c r="H3796" s="25">
        <v>1506.98</v>
      </c>
      <c r="I3796" s="25">
        <v>232.19</v>
      </c>
      <c r="J3796" s="25">
        <v>0</v>
      </c>
      <c r="K3796" s="25">
        <v>1739.17</v>
      </c>
    </row>
    <row r="3797" spans="1:11" ht="15" customHeight="1" x14ac:dyDescent="0.3">
      <c r="A3797" s="25">
        <v>3796</v>
      </c>
      <c r="B3797" s="25">
        <v>4111</v>
      </c>
      <c r="C3797" s="31">
        <v>41989.115856481498</v>
      </c>
      <c r="D3797" s="25">
        <v>300</v>
      </c>
      <c r="E3797" s="25">
        <v>0</v>
      </c>
      <c r="F3797" s="25">
        <v>16</v>
      </c>
      <c r="G3797" s="25">
        <v>316</v>
      </c>
      <c r="H3797" s="25">
        <v>1497</v>
      </c>
      <c r="I3797" s="25">
        <v>0</v>
      </c>
      <c r="J3797" s="25">
        <v>129.91999999999999</v>
      </c>
      <c r="K3797" s="25">
        <v>1626.92</v>
      </c>
    </row>
    <row r="3798" spans="1:11" ht="15" customHeight="1" x14ac:dyDescent="0.3">
      <c r="A3798" s="25">
        <v>3797</v>
      </c>
      <c r="B3798" s="25">
        <v>4111</v>
      </c>
      <c r="C3798" s="31">
        <v>42019.031631944497</v>
      </c>
      <c r="D3798" s="25">
        <v>282</v>
      </c>
      <c r="E3798" s="25">
        <v>0</v>
      </c>
      <c r="F3798" s="25">
        <v>17</v>
      </c>
      <c r="G3798" s="25">
        <v>299</v>
      </c>
      <c r="H3798" s="25">
        <v>1407.18</v>
      </c>
      <c r="I3798" s="25">
        <v>0</v>
      </c>
      <c r="J3798" s="25">
        <v>138.04</v>
      </c>
      <c r="K3798" s="25">
        <v>1545.22</v>
      </c>
    </row>
    <row r="3799" spans="1:11" ht="15" customHeight="1" x14ac:dyDescent="0.3">
      <c r="A3799" s="25">
        <v>3798</v>
      </c>
      <c r="B3799" s="25">
        <v>4111</v>
      </c>
      <c r="C3799" s="31">
        <v>42049.316180555601</v>
      </c>
      <c r="D3799" s="25">
        <v>302</v>
      </c>
      <c r="E3799" s="25">
        <v>29</v>
      </c>
      <c r="F3799" s="25">
        <v>0</v>
      </c>
      <c r="G3799" s="25">
        <v>331</v>
      </c>
      <c r="H3799" s="25">
        <v>1506.98</v>
      </c>
      <c r="I3799" s="25">
        <v>217.21</v>
      </c>
      <c r="J3799" s="25">
        <v>0</v>
      </c>
      <c r="K3799" s="25">
        <v>1724.19</v>
      </c>
    </row>
    <row r="3800" spans="1:11" ht="15" customHeight="1" x14ac:dyDescent="0.3">
      <c r="A3800" s="25">
        <v>3799</v>
      </c>
      <c r="B3800" s="25">
        <v>4111</v>
      </c>
      <c r="C3800" s="31">
        <v>42078.253344907404</v>
      </c>
      <c r="D3800" s="25">
        <v>265</v>
      </c>
      <c r="E3800" s="25">
        <v>30</v>
      </c>
      <c r="F3800" s="25">
        <v>76</v>
      </c>
      <c r="G3800" s="25">
        <v>371</v>
      </c>
      <c r="H3800" s="25">
        <v>1322.35</v>
      </c>
      <c r="I3800" s="25">
        <v>224.7</v>
      </c>
      <c r="J3800" s="25">
        <v>617.12</v>
      </c>
      <c r="K3800" s="25">
        <v>2164.17</v>
      </c>
    </row>
    <row r="3801" spans="1:11" ht="15" customHeight="1" x14ac:dyDescent="0.3">
      <c r="A3801" s="25">
        <v>3800</v>
      </c>
      <c r="B3801" s="25">
        <v>4111</v>
      </c>
      <c r="C3801" s="31">
        <v>42108.636527777802</v>
      </c>
      <c r="D3801" s="25">
        <v>311</v>
      </c>
      <c r="E3801" s="25">
        <v>25</v>
      </c>
      <c r="F3801" s="25">
        <v>26</v>
      </c>
      <c r="G3801" s="25">
        <v>362</v>
      </c>
      <c r="H3801" s="25">
        <v>1551.89</v>
      </c>
      <c r="I3801" s="25">
        <v>187.25</v>
      </c>
      <c r="J3801" s="25">
        <v>211.12</v>
      </c>
      <c r="K3801" s="25">
        <v>1950.26</v>
      </c>
    </row>
    <row r="3802" spans="1:11" ht="15" customHeight="1" x14ac:dyDescent="0.3">
      <c r="A3802" s="25">
        <v>3801</v>
      </c>
      <c r="B3802" s="25">
        <v>4111</v>
      </c>
      <c r="C3802" s="31">
        <v>42137.0634027778</v>
      </c>
      <c r="D3802" s="25">
        <v>306</v>
      </c>
      <c r="E3802" s="25">
        <v>23</v>
      </c>
      <c r="F3802" s="25">
        <v>34</v>
      </c>
      <c r="G3802" s="25">
        <v>363</v>
      </c>
      <c r="H3802" s="25">
        <v>1526.94</v>
      </c>
      <c r="I3802" s="25">
        <v>172.27</v>
      </c>
      <c r="J3802" s="25">
        <v>276.08</v>
      </c>
      <c r="K3802" s="25">
        <v>1975.29</v>
      </c>
    </row>
    <row r="3803" spans="1:11" ht="15" customHeight="1" x14ac:dyDescent="0.3">
      <c r="A3803" s="25">
        <v>3802</v>
      </c>
      <c r="B3803" s="25">
        <v>4111</v>
      </c>
      <c r="C3803" s="31">
        <v>42167.197928240697</v>
      </c>
      <c r="D3803" s="25">
        <v>312</v>
      </c>
      <c r="E3803" s="25">
        <v>20</v>
      </c>
      <c r="F3803" s="25">
        <v>20</v>
      </c>
      <c r="G3803" s="25">
        <v>352</v>
      </c>
      <c r="H3803" s="25">
        <v>1556.88</v>
      </c>
      <c r="I3803" s="25">
        <v>149.80000000000001</v>
      </c>
      <c r="J3803" s="25">
        <v>162.4</v>
      </c>
      <c r="K3803" s="25">
        <v>1869.08</v>
      </c>
    </row>
    <row r="3804" spans="1:11" ht="15" customHeight="1" x14ac:dyDescent="0.3">
      <c r="A3804" s="25">
        <v>3803</v>
      </c>
      <c r="B3804" s="25">
        <v>4111</v>
      </c>
      <c r="C3804" s="31">
        <v>42197.686481481498</v>
      </c>
      <c r="D3804" s="25">
        <v>267</v>
      </c>
      <c r="E3804" s="25">
        <v>25</v>
      </c>
      <c r="F3804" s="25">
        <v>0</v>
      </c>
      <c r="G3804" s="25">
        <v>292</v>
      </c>
      <c r="H3804" s="25">
        <v>1332.33</v>
      </c>
      <c r="I3804" s="25">
        <v>187.25</v>
      </c>
      <c r="J3804" s="25">
        <v>0</v>
      </c>
      <c r="K3804" s="25">
        <v>1519.58</v>
      </c>
    </row>
    <row r="3805" spans="1:11" ht="15" customHeight="1" x14ac:dyDescent="0.3">
      <c r="A3805" s="25">
        <v>3804</v>
      </c>
      <c r="B3805" s="25">
        <v>4111</v>
      </c>
      <c r="C3805" s="31">
        <v>42226.576805555596</v>
      </c>
      <c r="D3805" s="25">
        <v>296</v>
      </c>
      <c r="E3805" s="25">
        <v>79</v>
      </c>
      <c r="F3805" s="25">
        <v>24</v>
      </c>
      <c r="G3805" s="25">
        <v>399</v>
      </c>
      <c r="H3805" s="25">
        <v>1477.04</v>
      </c>
      <c r="I3805" s="25">
        <v>591.71</v>
      </c>
      <c r="J3805" s="25">
        <v>194.88</v>
      </c>
      <c r="K3805" s="25">
        <v>2263.63</v>
      </c>
    </row>
    <row r="3806" spans="1:11" ht="15" customHeight="1" x14ac:dyDescent="0.3">
      <c r="A3806" s="25">
        <v>3805</v>
      </c>
      <c r="B3806" s="25">
        <v>4111</v>
      </c>
      <c r="C3806" s="31">
        <v>42255.263530092598</v>
      </c>
      <c r="D3806" s="25">
        <v>307</v>
      </c>
      <c r="E3806" s="25">
        <v>66</v>
      </c>
      <c r="F3806" s="25">
        <v>35</v>
      </c>
      <c r="G3806" s="25">
        <v>408</v>
      </c>
      <c r="H3806" s="25">
        <v>1531.93</v>
      </c>
      <c r="I3806" s="25">
        <v>494.34</v>
      </c>
      <c r="J3806" s="25">
        <v>284.2</v>
      </c>
      <c r="K3806" s="25">
        <v>2310.4699999999998</v>
      </c>
    </row>
    <row r="3807" spans="1:11" ht="15" customHeight="1" x14ac:dyDescent="0.3">
      <c r="A3807" s="25">
        <v>3806</v>
      </c>
      <c r="B3807" s="25">
        <v>4111</v>
      </c>
      <c r="C3807" s="31">
        <v>42285.835312499999</v>
      </c>
      <c r="D3807" s="25">
        <v>293</v>
      </c>
      <c r="E3807" s="25">
        <v>30</v>
      </c>
      <c r="F3807" s="25">
        <v>12</v>
      </c>
      <c r="G3807" s="25">
        <v>335</v>
      </c>
      <c r="H3807" s="25">
        <v>1462.07</v>
      </c>
      <c r="I3807" s="25">
        <v>224.7</v>
      </c>
      <c r="J3807" s="25">
        <v>97.44</v>
      </c>
      <c r="K3807" s="25">
        <v>1784.21</v>
      </c>
    </row>
    <row r="3808" spans="1:11" ht="15" customHeight="1" x14ac:dyDescent="0.3">
      <c r="A3808" s="25">
        <v>3807</v>
      </c>
      <c r="B3808" s="25">
        <v>4111</v>
      </c>
      <c r="C3808" s="31">
        <v>42315.457685185203</v>
      </c>
      <c r="D3808" s="25">
        <v>293</v>
      </c>
      <c r="E3808" s="25">
        <v>24</v>
      </c>
      <c r="F3808" s="25">
        <v>0</v>
      </c>
      <c r="G3808" s="25">
        <v>317</v>
      </c>
      <c r="H3808" s="25">
        <v>1462.07</v>
      </c>
      <c r="I3808" s="25">
        <v>179.76</v>
      </c>
      <c r="J3808" s="25">
        <v>0</v>
      </c>
      <c r="K3808" s="25">
        <v>1641.83</v>
      </c>
    </row>
    <row r="3809" spans="1:11" ht="15" customHeight="1" x14ac:dyDescent="0.3">
      <c r="A3809" s="25">
        <v>3808</v>
      </c>
      <c r="B3809" s="25">
        <v>4111</v>
      </c>
      <c r="C3809" s="31">
        <v>42345.980729166702</v>
      </c>
      <c r="D3809" s="25">
        <v>307</v>
      </c>
      <c r="E3809" s="25">
        <v>31</v>
      </c>
      <c r="F3809" s="25">
        <v>0</v>
      </c>
      <c r="G3809" s="25">
        <v>338</v>
      </c>
      <c r="H3809" s="25">
        <v>1531.93</v>
      </c>
      <c r="I3809" s="25">
        <v>232.19</v>
      </c>
      <c r="J3809" s="25">
        <v>0</v>
      </c>
      <c r="K3809" s="25">
        <v>1764.12</v>
      </c>
    </row>
    <row r="3810" spans="1:11" ht="15" customHeight="1" x14ac:dyDescent="0.3">
      <c r="A3810" s="25">
        <v>3809</v>
      </c>
      <c r="B3810" s="25">
        <v>4111</v>
      </c>
      <c r="C3810" s="31">
        <v>42374.137175925898</v>
      </c>
      <c r="D3810" s="25">
        <v>297</v>
      </c>
      <c r="E3810" s="25">
        <v>8</v>
      </c>
      <c r="F3810" s="25">
        <v>14</v>
      </c>
      <c r="G3810" s="25">
        <v>319</v>
      </c>
      <c r="H3810" s="25">
        <v>1482.03</v>
      </c>
      <c r="I3810" s="25">
        <v>59.92</v>
      </c>
      <c r="J3810" s="25">
        <v>113.68</v>
      </c>
      <c r="K3810" s="25">
        <v>1655.63</v>
      </c>
    </row>
    <row r="3811" spans="1:11" ht="15" customHeight="1" x14ac:dyDescent="0.3">
      <c r="A3811" s="25">
        <v>3810</v>
      </c>
      <c r="B3811" s="25">
        <v>4111</v>
      </c>
      <c r="C3811" s="31">
        <v>42404.412256944401</v>
      </c>
      <c r="D3811" s="25">
        <v>296</v>
      </c>
      <c r="E3811" s="25">
        <v>39</v>
      </c>
      <c r="F3811" s="25">
        <v>36</v>
      </c>
      <c r="G3811" s="25">
        <v>371</v>
      </c>
      <c r="H3811" s="25">
        <v>1477.04</v>
      </c>
      <c r="I3811" s="25">
        <v>292.11</v>
      </c>
      <c r="J3811" s="25">
        <v>292.32</v>
      </c>
      <c r="K3811" s="25">
        <v>2061.4699999999998</v>
      </c>
    </row>
    <row r="3812" spans="1:11" ht="15" customHeight="1" x14ac:dyDescent="0.3">
      <c r="A3812" s="25">
        <v>3811</v>
      </c>
      <c r="B3812" s="25">
        <v>4111</v>
      </c>
      <c r="C3812" s="31">
        <v>42433.469363425902</v>
      </c>
      <c r="D3812" s="25">
        <v>318</v>
      </c>
      <c r="E3812" s="25">
        <v>63</v>
      </c>
      <c r="F3812" s="25">
        <v>31</v>
      </c>
      <c r="G3812" s="25">
        <v>412</v>
      </c>
      <c r="H3812" s="25">
        <v>1586.82</v>
      </c>
      <c r="I3812" s="25">
        <v>471.87</v>
      </c>
      <c r="J3812" s="25">
        <v>251.72</v>
      </c>
      <c r="K3812" s="25">
        <v>2310.41</v>
      </c>
    </row>
    <row r="3813" spans="1:11" ht="15" customHeight="1" x14ac:dyDescent="0.3">
      <c r="A3813" s="25">
        <v>3812</v>
      </c>
      <c r="B3813" s="25">
        <v>4111</v>
      </c>
      <c r="C3813" s="31">
        <v>42463.831620370402</v>
      </c>
      <c r="D3813" s="25">
        <v>250</v>
      </c>
      <c r="E3813" s="25">
        <v>111</v>
      </c>
      <c r="F3813" s="25">
        <v>20</v>
      </c>
      <c r="G3813" s="25">
        <v>381</v>
      </c>
      <c r="H3813" s="25">
        <v>1247.5</v>
      </c>
      <c r="I3813" s="25">
        <v>831.39</v>
      </c>
      <c r="J3813" s="25">
        <v>162.4</v>
      </c>
      <c r="K3813" s="25">
        <v>2241.29</v>
      </c>
    </row>
    <row r="3814" spans="1:11" ht="15" customHeight="1" x14ac:dyDescent="0.3">
      <c r="A3814" s="25">
        <v>3813</v>
      </c>
      <c r="B3814" s="25">
        <v>4111</v>
      </c>
      <c r="C3814" s="31">
        <v>42493.160729166702</v>
      </c>
      <c r="D3814" s="25">
        <v>305</v>
      </c>
      <c r="E3814" s="25">
        <v>33</v>
      </c>
      <c r="F3814" s="25">
        <v>29</v>
      </c>
      <c r="G3814" s="25">
        <v>367</v>
      </c>
      <c r="H3814" s="25">
        <v>1521.95</v>
      </c>
      <c r="I3814" s="25">
        <v>247.17</v>
      </c>
      <c r="J3814" s="25">
        <v>235.48</v>
      </c>
      <c r="K3814" s="25">
        <v>2004.6</v>
      </c>
    </row>
    <row r="3815" spans="1:11" ht="15" customHeight="1" x14ac:dyDescent="0.3">
      <c r="A3815" s="25">
        <v>3814</v>
      </c>
      <c r="B3815" s="25">
        <v>4121</v>
      </c>
      <c r="C3815" s="31">
        <v>42665.406712962998</v>
      </c>
      <c r="D3815" s="25">
        <v>177</v>
      </c>
      <c r="E3815" s="25">
        <v>7</v>
      </c>
      <c r="F3815" s="25">
        <v>0</v>
      </c>
      <c r="G3815" s="25">
        <v>184</v>
      </c>
      <c r="H3815" s="25">
        <v>883.23</v>
      </c>
      <c r="I3815" s="25">
        <v>52.43</v>
      </c>
      <c r="J3815" s="25">
        <v>0</v>
      </c>
      <c r="K3815" s="25">
        <v>935.66</v>
      </c>
    </row>
    <row r="3816" spans="1:11" ht="15" customHeight="1" x14ac:dyDescent="0.3">
      <c r="A3816" s="25">
        <v>3815</v>
      </c>
      <c r="B3816" s="25">
        <v>4121</v>
      </c>
      <c r="C3816" s="31">
        <v>42694.568402777797</v>
      </c>
      <c r="D3816" s="25">
        <v>125</v>
      </c>
      <c r="E3816" s="25">
        <v>0</v>
      </c>
      <c r="F3816" s="25">
        <v>7</v>
      </c>
      <c r="G3816" s="25">
        <v>132</v>
      </c>
      <c r="H3816" s="25">
        <v>623.75</v>
      </c>
      <c r="I3816" s="25">
        <v>0</v>
      </c>
      <c r="J3816" s="25">
        <v>56.84</v>
      </c>
      <c r="K3816" s="25">
        <v>680.59</v>
      </c>
    </row>
    <row r="3817" spans="1:11" ht="15" customHeight="1" x14ac:dyDescent="0.3">
      <c r="A3817" s="25">
        <v>3816</v>
      </c>
      <c r="B3817" s="25">
        <v>4121</v>
      </c>
      <c r="C3817" s="31">
        <v>42724.430312500001</v>
      </c>
      <c r="D3817" s="25">
        <v>145</v>
      </c>
      <c r="E3817" s="25">
        <v>3</v>
      </c>
      <c r="F3817" s="25">
        <v>20</v>
      </c>
      <c r="G3817" s="25">
        <v>168</v>
      </c>
      <c r="H3817" s="25">
        <v>723.55</v>
      </c>
      <c r="I3817" s="25">
        <v>22.47</v>
      </c>
      <c r="J3817" s="25">
        <v>162.4</v>
      </c>
      <c r="K3817" s="25">
        <v>908.42</v>
      </c>
    </row>
    <row r="3818" spans="1:11" ht="15" customHeight="1" x14ac:dyDescent="0.3">
      <c r="A3818" s="25">
        <v>3817</v>
      </c>
      <c r="B3818" s="25">
        <v>4131</v>
      </c>
      <c r="C3818" s="31">
        <v>42686.079664351899</v>
      </c>
      <c r="D3818" s="25">
        <v>90</v>
      </c>
      <c r="E3818" s="25">
        <v>44</v>
      </c>
      <c r="F3818" s="25">
        <v>32</v>
      </c>
      <c r="G3818" s="25">
        <v>166</v>
      </c>
      <c r="H3818" s="25">
        <v>449.1</v>
      </c>
      <c r="I3818" s="25">
        <v>329.56</v>
      </c>
      <c r="J3818" s="25">
        <v>259.83999999999997</v>
      </c>
      <c r="K3818" s="25">
        <v>1038.5</v>
      </c>
    </row>
    <row r="3819" spans="1:11" ht="15" customHeight="1" x14ac:dyDescent="0.3">
      <c r="A3819" s="25">
        <v>3818</v>
      </c>
      <c r="B3819" s="25">
        <v>4131</v>
      </c>
      <c r="C3819" s="31">
        <v>42716.704618055599</v>
      </c>
      <c r="D3819" s="25">
        <v>92</v>
      </c>
      <c r="E3819" s="25">
        <v>44</v>
      </c>
      <c r="F3819" s="25">
        <v>37</v>
      </c>
      <c r="G3819" s="25">
        <v>173</v>
      </c>
      <c r="H3819" s="25">
        <v>459.08</v>
      </c>
      <c r="I3819" s="25">
        <v>329.56</v>
      </c>
      <c r="J3819" s="25">
        <v>300.44</v>
      </c>
      <c r="K3819" s="25">
        <v>1089.08</v>
      </c>
    </row>
    <row r="3820" spans="1:11" ht="15" customHeight="1" x14ac:dyDescent="0.3">
      <c r="A3820" s="25">
        <v>3819</v>
      </c>
      <c r="B3820" s="25">
        <v>4141</v>
      </c>
      <c r="C3820" s="31">
        <v>42615.800856481503</v>
      </c>
      <c r="D3820" s="25">
        <v>508</v>
      </c>
      <c r="E3820" s="25">
        <v>2</v>
      </c>
      <c r="F3820" s="25">
        <v>0</v>
      </c>
      <c r="G3820" s="25">
        <v>510</v>
      </c>
      <c r="H3820" s="25">
        <v>2534.92</v>
      </c>
      <c r="I3820" s="25">
        <v>14.98</v>
      </c>
      <c r="J3820" s="25">
        <v>0</v>
      </c>
      <c r="K3820" s="25">
        <v>2549.9</v>
      </c>
    </row>
    <row r="3821" spans="1:11" ht="15" customHeight="1" x14ac:dyDescent="0.3">
      <c r="A3821" s="25">
        <v>3820</v>
      </c>
      <c r="B3821" s="25">
        <v>4141</v>
      </c>
      <c r="C3821" s="31">
        <v>42644.829166666699</v>
      </c>
      <c r="D3821" s="25">
        <v>497</v>
      </c>
      <c r="E3821" s="25">
        <v>0</v>
      </c>
      <c r="F3821" s="25">
        <v>8</v>
      </c>
      <c r="G3821" s="25">
        <v>505</v>
      </c>
      <c r="H3821" s="25">
        <v>2480.0300000000002</v>
      </c>
      <c r="I3821" s="25">
        <v>0</v>
      </c>
      <c r="J3821" s="25">
        <v>64.959999999999994</v>
      </c>
      <c r="K3821" s="25">
        <v>2544.9899999999998</v>
      </c>
    </row>
    <row r="3822" spans="1:11" ht="15" customHeight="1" x14ac:dyDescent="0.3">
      <c r="A3822" s="25">
        <v>3821</v>
      </c>
      <c r="B3822" s="25">
        <v>4141</v>
      </c>
      <c r="C3822" s="31">
        <v>42673.123993055597</v>
      </c>
      <c r="D3822" s="25">
        <v>499</v>
      </c>
      <c r="E3822" s="25">
        <v>15</v>
      </c>
      <c r="F3822" s="25">
        <v>12</v>
      </c>
      <c r="G3822" s="25">
        <v>526</v>
      </c>
      <c r="H3822" s="25">
        <v>2490.0100000000002</v>
      </c>
      <c r="I3822" s="25">
        <v>112.35</v>
      </c>
      <c r="J3822" s="25">
        <v>97.44</v>
      </c>
      <c r="K3822" s="25">
        <v>2699.8</v>
      </c>
    </row>
    <row r="3823" spans="1:11" ht="15" customHeight="1" x14ac:dyDescent="0.3">
      <c r="A3823" s="25">
        <v>3822</v>
      </c>
      <c r="B3823" s="25">
        <v>4141</v>
      </c>
      <c r="C3823" s="31">
        <v>42703.220497685201</v>
      </c>
      <c r="D3823" s="25">
        <v>484</v>
      </c>
      <c r="E3823" s="25">
        <v>4</v>
      </c>
      <c r="F3823" s="25">
        <v>35</v>
      </c>
      <c r="G3823" s="25">
        <v>523</v>
      </c>
      <c r="H3823" s="25">
        <v>2415.16</v>
      </c>
      <c r="I3823" s="25">
        <v>29.96</v>
      </c>
      <c r="J3823" s="25">
        <v>284.2</v>
      </c>
      <c r="K3823" s="25">
        <v>2729.32</v>
      </c>
    </row>
    <row r="3824" spans="1:11" ht="15" customHeight="1" x14ac:dyDescent="0.3">
      <c r="A3824" s="25">
        <v>3823</v>
      </c>
      <c r="B3824" s="25">
        <v>4141</v>
      </c>
      <c r="C3824" s="31">
        <v>42732.241863425901</v>
      </c>
      <c r="D3824" s="25">
        <v>502</v>
      </c>
      <c r="E3824" s="25">
        <v>27</v>
      </c>
      <c r="F3824" s="25">
        <v>91</v>
      </c>
      <c r="G3824" s="25">
        <v>620</v>
      </c>
      <c r="H3824" s="25">
        <v>2504.98</v>
      </c>
      <c r="I3824" s="25">
        <v>202.23</v>
      </c>
      <c r="J3824" s="25">
        <v>738.92</v>
      </c>
      <c r="K3824" s="25">
        <v>3446.13</v>
      </c>
    </row>
    <row r="3825" spans="1:11" ht="15" customHeight="1" x14ac:dyDescent="0.3">
      <c r="A3825" s="25">
        <v>3824</v>
      </c>
      <c r="B3825" s="25">
        <v>4151</v>
      </c>
      <c r="C3825" s="31">
        <v>41630.478530092601</v>
      </c>
      <c r="D3825" s="25">
        <v>305</v>
      </c>
      <c r="E3825" s="25">
        <v>33</v>
      </c>
      <c r="F3825" s="25">
        <v>25</v>
      </c>
      <c r="G3825" s="25">
        <v>363</v>
      </c>
      <c r="H3825" s="25">
        <v>1521.95</v>
      </c>
      <c r="I3825" s="25">
        <v>247.17</v>
      </c>
      <c r="J3825" s="25">
        <v>203</v>
      </c>
      <c r="K3825" s="25">
        <v>1972.12</v>
      </c>
    </row>
    <row r="3826" spans="1:11" ht="15" customHeight="1" x14ac:dyDescent="0.3">
      <c r="A3826" s="25">
        <v>3825</v>
      </c>
      <c r="B3826" s="25">
        <v>4151</v>
      </c>
      <c r="C3826" s="31">
        <v>41688.135717592602</v>
      </c>
      <c r="D3826" s="25">
        <v>331</v>
      </c>
      <c r="E3826" s="25">
        <v>28</v>
      </c>
      <c r="F3826" s="25">
        <v>10</v>
      </c>
      <c r="G3826" s="25">
        <v>369</v>
      </c>
      <c r="H3826" s="25">
        <v>1651.69</v>
      </c>
      <c r="I3826" s="25">
        <v>209.72</v>
      </c>
      <c r="J3826" s="25">
        <v>81.2</v>
      </c>
      <c r="K3826" s="25">
        <v>1942.61</v>
      </c>
    </row>
    <row r="3827" spans="1:11" ht="15" customHeight="1" x14ac:dyDescent="0.3">
      <c r="A3827" s="25">
        <v>3826</v>
      </c>
      <c r="B3827" s="25">
        <v>4151</v>
      </c>
      <c r="C3827" s="31">
        <v>41718.197777777801</v>
      </c>
      <c r="D3827" s="25">
        <v>301</v>
      </c>
      <c r="E3827" s="25">
        <v>34</v>
      </c>
      <c r="F3827" s="25">
        <v>15</v>
      </c>
      <c r="G3827" s="25">
        <v>350</v>
      </c>
      <c r="H3827" s="25">
        <v>1501.99</v>
      </c>
      <c r="I3827" s="25">
        <v>254.66</v>
      </c>
      <c r="J3827" s="25">
        <v>121.8</v>
      </c>
      <c r="K3827" s="25">
        <v>1878.45</v>
      </c>
    </row>
    <row r="3828" spans="1:11" ht="15" customHeight="1" x14ac:dyDescent="0.3">
      <c r="A3828" s="25">
        <v>3827</v>
      </c>
      <c r="B3828" s="25">
        <v>4151</v>
      </c>
      <c r="C3828" s="31">
        <v>41747.6896180556</v>
      </c>
      <c r="D3828" s="25">
        <v>291</v>
      </c>
      <c r="E3828" s="25">
        <v>23</v>
      </c>
      <c r="F3828" s="25">
        <v>1</v>
      </c>
      <c r="G3828" s="25">
        <v>315</v>
      </c>
      <c r="H3828" s="25">
        <v>1452.09</v>
      </c>
      <c r="I3828" s="25">
        <v>172.27</v>
      </c>
      <c r="J3828" s="25">
        <v>8.1199999999999992</v>
      </c>
      <c r="K3828" s="25">
        <v>1632.48</v>
      </c>
    </row>
    <row r="3829" spans="1:11" ht="15" customHeight="1" x14ac:dyDescent="0.3">
      <c r="A3829" s="25">
        <v>3828</v>
      </c>
      <c r="B3829" s="25">
        <v>4151</v>
      </c>
      <c r="C3829" s="31">
        <v>41776.140185185199</v>
      </c>
      <c r="D3829" s="25">
        <v>297</v>
      </c>
      <c r="E3829" s="25">
        <v>34</v>
      </c>
      <c r="F3829" s="25">
        <v>3</v>
      </c>
      <c r="G3829" s="25">
        <v>334</v>
      </c>
      <c r="H3829" s="25">
        <v>1482.03</v>
      </c>
      <c r="I3829" s="25">
        <v>254.66</v>
      </c>
      <c r="J3829" s="25">
        <v>24.36</v>
      </c>
      <c r="K3829" s="25">
        <v>1761.05</v>
      </c>
    </row>
    <row r="3830" spans="1:11" ht="15" customHeight="1" x14ac:dyDescent="0.3">
      <c r="A3830" s="25">
        <v>3829</v>
      </c>
      <c r="B3830" s="25">
        <v>4151</v>
      </c>
      <c r="C3830" s="31">
        <v>41806.324016203696</v>
      </c>
      <c r="D3830" s="25">
        <v>309</v>
      </c>
      <c r="E3830" s="25">
        <v>49</v>
      </c>
      <c r="F3830" s="25">
        <v>19</v>
      </c>
      <c r="G3830" s="25">
        <v>377</v>
      </c>
      <c r="H3830" s="25">
        <v>1541.91</v>
      </c>
      <c r="I3830" s="25">
        <v>367.01</v>
      </c>
      <c r="J3830" s="25">
        <v>154.28</v>
      </c>
      <c r="K3830" s="25">
        <v>2063.1999999999998</v>
      </c>
    </row>
    <row r="3831" spans="1:11" ht="15" customHeight="1" x14ac:dyDescent="0.3">
      <c r="A3831" s="25">
        <v>3830</v>
      </c>
      <c r="B3831" s="25">
        <v>4151</v>
      </c>
      <c r="C3831" s="31">
        <v>41835.485879629603</v>
      </c>
      <c r="D3831" s="25">
        <v>297</v>
      </c>
      <c r="E3831" s="25">
        <v>37</v>
      </c>
      <c r="F3831" s="25">
        <v>150</v>
      </c>
      <c r="G3831" s="25">
        <v>484</v>
      </c>
      <c r="H3831" s="25">
        <v>1482.03</v>
      </c>
      <c r="I3831" s="25">
        <v>277.13</v>
      </c>
      <c r="J3831" s="25">
        <v>1218</v>
      </c>
      <c r="K3831" s="25">
        <v>2977.16</v>
      </c>
    </row>
    <row r="3832" spans="1:11" ht="15" customHeight="1" x14ac:dyDescent="0.3">
      <c r="A3832" s="25">
        <v>3831</v>
      </c>
      <c r="B3832" s="25">
        <v>4151</v>
      </c>
      <c r="C3832" s="31">
        <v>41865.487500000003</v>
      </c>
      <c r="D3832" s="25">
        <v>304</v>
      </c>
      <c r="E3832" s="25">
        <v>133</v>
      </c>
      <c r="F3832" s="25">
        <v>17</v>
      </c>
      <c r="G3832" s="25">
        <v>454</v>
      </c>
      <c r="H3832" s="25">
        <v>1516.96</v>
      </c>
      <c r="I3832" s="25">
        <v>996.17</v>
      </c>
      <c r="J3832" s="25">
        <v>138.04</v>
      </c>
      <c r="K3832" s="25">
        <v>2651.17</v>
      </c>
    </row>
    <row r="3833" spans="1:11" ht="15" customHeight="1" x14ac:dyDescent="0.3">
      <c r="A3833" s="25">
        <v>3832</v>
      </c>
      <c r="B3833" s="25">
        <v>4151</v>
      </c>
      <c r="C3833" s="31">
        <v>41894.4515046296</v>
      </c>
      <c r="D3833" s="25">
        <v>308</v>
      </c>
      <c r="E3833" s="25">
        <v>39</v>
      </c>
      <c r="F3833" s="25">
        <v>14</v>
      </c>
      <c r="G3833" s="25">
        <v>361</v>
      </c>
      <c r="H3833" s="25">
        <v>1536.92</v>
      </c>
      <c r="I3833" s="25">
        <v>292.11</v>
      </c>
      <c r="J3833" s="25">
        <v>113.68</v>
      </c>
      <c r="K3833" s="25">
        <v>1942.71</v>
      </c>
    </row>
    <row r="3834" spans="1:11" ht="15" customHeight="1" x14ac:dyDescent="0.3">
      <c r="A3834" s="25">
        <v>3833</v>
      </c>
      <c r="B3834" s="25">
        <v>4151</v>
      </c>
      <c r="C3834" s="31">
        <v>41924.622083333299</v>
      </c>
      <c r="D3834" s="25">
        <v>281</v>
      </c>
      <c r="E3834" s="25">
        <v>35</v>
      </c>
      <c r="F3834" s="25">
        <v>0</v>
      </c>
      <c r="G3834" s="25">
        <v>316</v>
      </c>
      <c r="H3834" s="25">
        <v>1402.19</v>
      </c>
      <c r="I3834" s="25">
        <v>262.14999999999998</v>
      </c>
      <c r="J3834" s="25">
        <v>0</v>
      </c>
      <c r="K3834" s="25">
        <v>1664.34</v>
      </c>
    </row>
    <row r="3835" spans="1:11" ht="15" customHeight="1" x14ac:dyDescent="0.3">
      <c r="A3835" s="25">
        <v>3834</v>
      </c>
      <c r="B3835" s="25">
        <v>4151</v>
      </c>
      <c r="C3835" s="31">
        <v>41954.258784722202</v>
      </c>
      <c r="D3835" s="25">
        <v>318</v>
      </c>
      <c r="E3835" s="25">
        <v>19</v>
      </c>
      <c r="F3835" s="25">
        <v>8</v>
      </c>
      <c r="G3835" s="25">
        <v>345</v>
      </c>
      <c r="H3835" s="25">
        <v>1586.82</v>
      </c>
      <c r="I3835" s="25">
        <v>142.31</v>
      </c>
      <c r="J3835" s="25">
        <v>64.959999999999994</v>
      </c>
      <c r="K3835" s="25">
        <v>1794.09</v>
      </c>
    </row>
    <row r="3836" spans="1:11" ht="15" customHeight="1" x14ac:dyDescent="0.3">
      <c r="A3836" s="25">
        <v>3835</v>
      </c>
      <c r="B3836" s="25">
        <v>4151</v>
      </c>
      <c r="C3836" s="31">
        <v>41983.6227546296</v>
      </c>
      <c r="D3836" s="25">
        <v>304</v>
      </c>
      <c r="E3836" s="25">
        <v>18</v>
      </c>
      <c r="F3836" s="25">
        <v>0</v>
      </c>
      <c r="G3836" s="25">
        <v>322</v>
      </c>
      <c r="H3836" s="25">
        <v>1516.96</v>
      </c>
      <c r="I3836" s="25">
        <v>134.82</v>
      </c>
      <c r="J3836" s="25">
        <v>0</v>
      </c>
      <c r="K3836" s="25">
        <v>1651.78</v>
      </c>
    </row>
    <row r="3837" spans="1:11" ht="15" customHeight="1" x14ac:dyDescent="0.3">
      <c r="A3837" s="25">
        <v>3836</v>
      </c>
      <c r="B3837" s="25">
        <v>4151</v>
      </c>
      <c r="C3837" s="31">
        <v>42012.924687500003</v>
      </c>
      <c r="D3837" s="25">
        <v>300</v>
      </c>
      <c r="E3837" s="25">
        <v>39</v>
      </c>
      <c r="F3837" s="25">
        <v>26</v>
      </c>
      <c r="G3837" s="25">
        <v>365</v>
      </c>
      <c r="H3837" s="25">
        <v>1497</v>
      </c>
      <c r="I3837" s="25">
        <v>292.11</v>
      </c>
      <c r="J3837" s="25">
        <v>211.12</v>
      </c>
      <c r="K3837" s="25">
        <v>2000.23</v>
      </c>
    </row>
    <row r="3838" spans="1:11" ht="15" customHeight="1" x14ac:dyDescent="0.3">
      <c r="A3838" s="25">
        <v>3837</v>
      </c>
      <c r="B3838" s="25">
        <v>4151</v>
      </c>
      <c r="C3838" s="31">
        <v>42042.767685185201</v>
      </c>
      <c r="D3838" s="25">
        <v>744</v>
      </c>
      <c r="E3838" s="25">
        <v>47</v>
      </c>
      <c r="F3838" s="25">
        <v>20</v>
      </c>
      <c r="G3838" s="25">
        <v>811</v>
      </c>
      <c r="H3838" s="25">
        <v>3712.56</v>
      </c>
      <c r="I3838" s="25">
        <v>352.03</v>
      </c>
      <c r="J3838" s="25">
        <v>162.4</v>
      </c>
      <c r="K3838" s="25">
        <v>4226.99</v>
      </c>
    </row>
    <row r="3839" spans="1:11" ht="15" customHeight="1" x14ac:dyDescent="0.3">
      <c r="A3839" s="25">
        <v>3838</v>
      </c>
      <c r="B3839" s="25">
        <v>4151</v>
      </c>
      <c r="C3839" s="31">
        <v>42071.270810185197</v>
      </c>
      <c r="D3839" s="25">
        <v>308</v>
      </c>
      <c r="E3839" s="25">
        <v>28</v>
      </c>
      <c r="F3839" s="25">
        <v>20</v>
      </c>
      <c r="G3839" s="25">
        <v>356</v>
      </c>
      <c r="H3839" s="25">
        <v>1536.92</v>
      </c>
      <c r="I3839" s="25">
        <v>209.72</v>
      </c>
      <c r="J3839" s="25">
        <v>162.4</v>
      </c>
      <c r="K3839" s="25">
        <v>1909.04</v>
      </c>
    </row>
    <row r="3840" spans="1:11" ht="15" customHeight="1" x14ac:dyDescent="0.3">
      <c r="A3840" s="25">
        <v>3839</v>
      </c>
      <c r="B3840" s="25">
        <v>4151</v>
      </c>
      <c r="C3840" s="31">
        <v>42100.078055555598</v>
      </c>
      <c r="D3840" s="25">
        <v>298</v>
      </c>
      <c r="E3840" s="25">
        <v>48</v>
      </c>
      <c r="F3840" s="25">
        <v>25</v>
      </c>
      <c r="G3840" s="25">
        <v>371</v>
      </c>
      <c r="H3840" s="25">
        <v>1487.02</v>
      </c>
      <c r="I3840" s="25">
        <v>359.52</v>
      </c>
      <c r="J3840" s="25">
        <v>203</v>
      </c>
      <c r="K3840" s="25">
        <v>2049.54</v>
      </c>
    </row>
    <row r="3841" spans="1:11" ht="15" customHeight="1" x14ac:dyDescent="0.3">
      <c r="A3841" s="25">
        <v>3840</v>
      </c>
      <c r="B3841" s="25">
        <v>4151</v>
      </c>
      <c r="C3841" s="31">
        <v>42129.8929166667</v>
      </c>
      <c r="D3841" s="25">
        <v>290</v>
      </c>
      <c r="E3841" s="25">
        <v>36</v>
      </c>
      <c r="F3841" s="25">
        <v>30</v>
      </c>
      <c r="G3841" s="25">
        <v>356</v>
      </c>
      <c r="H3841" s="25">
        <v>1447.1</v>
      </c>
      <c r="I3841" s="25">
        <v>269.64</v>
      </c>
      <c r="J3841" s="25">
        <v>243.6</v>
      </c>
      <c r="K3841" s="25">
        <v>1960.34</v>
      </c>
    </row>
    <row r="3842" spans="1:11" ht="15" customHeight="1" x14ac:dyDescent="0.3">
      <c r="A3842" s="25">
        <v>3841</v>
      </c>
      <c r="B3842" s="25">
        <v>4151</v>
      </c>
      <c r="C3842" s="31">
        <v>42159.762106481503</v>
      </c>
      <c r="D3842" s="25">
        <v>286</v>
      </c>
      <c r="E3842" s="25">
        <v>26</v>
      </c>
      <c r="F3842" s="25">
        <v>21</v>
      </c>
      <c r="G3842" s="25">
        <v>333</v>
      </c>
      <c r="H3842" s="25">
        <v>1427.14</v>
      </c>
      <c r="I3842" s="25">
        <v>194.74</v>
      </c>
      <c r="J3842" s="25">
        <v>170.52</v>
      </c>
      <c r="K3842" s="25">
        <v>1792.4</v>
      </c>
    </row>
    <row r="3843" spans="1:11" ht="15" customHeight="1" x14ac:dyDescent="0.3">
      <c r="A3843" s="25">
        <v>3842</v>
      </c>
      <c r="B3843" s="25">
        <v>4151</v>
      </c>
      <c r="C3843" s="31">
        <v>42189.918101851901</v>
      </c>
      <c r="D3843" s="25">
        <v>299</v>
      </c>
      <c r="E3843" s="25">
        <v>33</v>
      </c>
      <c r="F3843" s="25">
        <v>38</v>
      </c>
      <c r="G3843" s="25">
        <v>370</v>
      </c>
      <c r="H3843" s="25">
        <v>1492.01</v>
      </c>
      <c r="I3843" s="25">
        <v>247.17</v>
      </c>
      <c r="J3843" s="25">
        <v>308.56</v>
      </c>
      <c r="K3843" s="25">
        <v>2047.74</v>
      </c>
    </row>
    <row r="3844" spans="1:11" ht="15" customHeight="1" x14ac:dyDescent="0.3">
      <c r="A3844" s="25">
        <v>3843</v>
      </c>
      <c r="B3844" s="25">
        <v>4151</v>
      </c>
      <c r="C3844" s="31">
        <v>42218.710810185199</v>
      </c>
      <c r="D3844" s="25">
        <v>317</v>
      </c>
      <c r="E3844" s="25">
        <v>28</v>
      </c>
      <c r="F3844" s="25">
        <v>23</v>
      </c>
      <c r="G3844" s="25">
        <v>368</v>
      </c>
      <c r="H3844" s="25">
        <v>1581.83</v>
      </c>
      <c r="I3844" s="25">
        <v>209.72</v>
      </c>
      <c r="J3844" s="25">
        <v>186.76</v>
      </c>
      <c r="K3844" s="25">
        <v>1978.31</v>
      </c>
    </row>
    <row r="3845" spans="1:11" ht="15" customHeight="1" x14ac:dyDescent="0.3">
      <c r="A3845" s="25">
        <v>3844</v>
      </c>
      <c r="B3845" s="25">
        <v>4151</v>
      </c>
      <c r="C3845" s="31">
        <v>42248.5147685185</v>
      </c>
      <c r="D3845" s="25">
        <v>301</v>
      </c>
      <c r="E3845" s="25">
        <v>25</v>
      </c>
      <c r="F3845" s="25">
        <v>29</v>
      </c>
      <c r="G3845" s="25">
        <v>355</v>
      </c>
      <c r="H3845" s="25">
        <v>1501.99</v>
      </c>
      <c r="I3845" s="25">
        <v>187.25</v>
      </c>
      <c r="J3845" s="25">
        <v>235.48</v>
      </c>
      <c r="K3845" s="25">
        <v>1924.72</v>
      </c>
    </row>
    <row r="3846" spans="1:11" ht="15" customHeight="1" x14ac:dyDescent="0.3">
      <c r="A3846" s="25">
        <v>3845</v>
      </c>
      <c r="B3846" s="25">
        <v>4151</v>
      </c>
      <c r="C3846" s="31">
        <v>42278.226342592599</v>
      </c>
      <c r="D3846" s="25">
        <v>294</v>
      </c>
      <c r="E3846" s="25">
        <v>22</v>
      </c>
      <c r="F3846" s="25">
        <v>20</v>
      </c>
      <c r="G3846" s="25">
        <v>336</v>
      </c>
      <c r="H3846" s="25">
        <v>1467.06</v>
      </c>
      <c r="I3846" s="25">
        <v>164.78</v>
      </c>
      <c r="J3846" s="25">
        <v>162.4</v>
      </c>
      <c r="K3846" s="25">
        <v>1794.24</v>
      </c>
    </row>
    <row r="3847" spans="1:11" ht="15" customHeight="1" x14ac:dyDescent="0.3">
      <c r="A3847" s="25">
        <v>3846</v>
      </c>
      <c r="B3847" s="25">
        <v>4151</v>
      </c>
      <c r="C3847" s="31">
        <v>42307.701122685197</v>
      </c>
      <c r="D3847" s="25">
        <v>290</v>
      </c>
      <c r="E3847" s="25">
        <v>17</v>
      </c>
      <c r="F3847" s="25">
        <v>0</v>
      </c>
      <c r="G3847" s="25">
        <v>307</v>
      </c>
      <c r="H3847" s="25">
        <v>1447.1</v>
      </c>
      <c r="I3847" s="25">
        <v>127.33</v>
      </c>
      <c r="J3847" s="25">
        <v>0</v>
      </c>
      <c r="K3847" s="25">
        <v>1574.43</v>
      </c>
    </row>
    <row r="3848" spans="1:11" ht="15" customHeight="1" x14ac:dyDescent="0.3">
      <c r="A3848" s="25">
        <v>3847</v>
      </c>
      <c r="B3848" s="25">
        <v>4151</v>
      </c>
      <c r="C3848" s="31">
        <v>42337.232361111099</v>
      </c>
      <c r="D3848" s="25">
        <v>292</v>
      </c>
      <c r="E3848" s="25">
        <v>50</v>
      </c>
      <c r="F3848" s="25">
        <v>27</v>
      </c>
      <c r="G3848" s="25">
        <v>369</v>
      </c>
      <c r="H3848" s="25">
        <v>1457.08</v>
      </c>
      <c r="I3848" s="25">
        <v>374.5</v>
      </c>
      <c r="J3848" s="25">
        <v>219.24</v>
      </c>
      <c r="K3848" s="25">
        <v>2050.8200000000002</v>
      </c>
    </row>
    <row r="3849" spans="1:11" ht="15" customHeight="1" x14ac:dyDescent="0.3">
      <c r="A3849" s="25">
        <v>3848</v>
      </c>
      <c r="B3849" s="25">
        <v>4151</v>
      </c>
      <c r="C3849" s="31">
        <v>42366.4067939815</v>
      </c>
      <c r="D3849" s="25">
        <v>197</v>
      </c>
      <c r="E3849" s="25">
        <v>14</v>
      </c>
      <c r="F3849" s="25">
        <v>0</v>
      </c>
      <c r="G3849" s="25">
        <v>211</v>
      </c>
      <c r="H3849" s="25">
        <v>983.03</v>
      </c>
      <c r="I3849" s="25">
        <v>104.86</v>
      </c>
      <c r="J3849" s="25">
        <v>0</v>
      </c>
      <c r="K3849" s="25">
        <v>1087.8900000000001</v>
      </c>
    </row>
    <row r="3850" spans="1:11" ht="15" customHeight="1" x14ac:dyDescent="0.3">
      <c r="A3850" s="25">
        <v>3849</v>
      </c>
      <c r="B3850" s="25">
        <v>4151</v>
      </c>
      <c r="C3850" s="31">
        <v>42397.014236111099</v>
      </c>
      <c r="D3850" s="25">
        <v>373</v>
      </c>
      <c r="E3850" s="25">
        <v>24</v>
      </c>
      <c r="F3850" s="25">
        <v>15</v>
      </c>
      <c r="G3850" s="25">
        <v>412</v>
      </c>
      <c r="H3850" s="25">
        <v>1861.27</v>
      </c>
      <c r="I3850" s="25">
        <v>179.76</v>
      </c>
      <c r="J3850" s="25">
        <v>121.8</v>
      </c>
      <c r="K3850" s="25">
        <v>2162.83</v>
      </c>
    </row>
    <row r="3851" spans="1:11" ht="15" customHeight="1" x14ac:dyDescent="0.3">
      <c r="A3851" s="25">
        <v>3850</v>
      </c>
      <c r="B3851" s="25">
        <v>4151</v>
      </c>
      <c r="C3851" s="31">
        <v>42425.404247685197</v>
      </c>
      <c r="D3851" s="25">
        <v>307</v>
      </c>
      <c r="E3851" s="25">
        <v>89</v>
      </c>
      <c r="F3851" s="25">
        <v>0</v>
      </c>
      <c r="G3851" s="25">
        <v>396</v>
      </c>
      <c r="H3851" s="25">
        <v>1531.93</v>
      </c>
      <c r="I3851" s="25">
        <v>666.61</v>
      </c>
      <c r="J3851" s="25">
        <v>0</v>
      </c>
      <c r="K3851" s="25">
        <v>2198.54</v>
      </c>
    </row>
    <row r="3852" spans="1:11" ht="15" customHeight="1" x14ac:dyDescent="0.3">
      <c r="A3852" s="25">
        <v>3851</v>
      </c>
      <c r="B3852" s="25">
        <v>4151</v>
      </c>
      <c r="C3852" s="31">
        <v>42455.764976851897</v>
      </c>
      <c r="D3852" s="25">
        <v>292</v>
      </c>
      <c r="E3852" s="25">
        <v>49</v>
      </c>
      <c r="F3852" s="25">
        <v>16</v>
      </c>
      <c r="G3852" s="25">
        <v>357</v>
      </c>
      <c r="H3852" s="25">
        <v>1457.08</v>
      </c>
      <c r="I3852" s="25">
        <v>367.01</v>
      </c>
      <c r="J3852" s="25">
        <v>129.91999999999999</v>
      </c>
      <c r="K3852" s="25">
        <v>1954.01</v>
      </c>
    </row>
    <row r="3853" spans="1:11" ht="15" customHeight="1" x14ac:dyDescent="0.3">
      <c r="A3853" s="25">
        <v>3852</v>
      </c>
      <c r="B3853" s="25">
        <v>4151</v>
      </c>
      <c r="C3853" s="31">
        <v>42485.345335648199</v>
      </c>
      <c r="D3853" s="25">
        <v>296</v>
      </c>
      <c r="E3853" s="25">
        <v>25</v>
      </c>
      <c r="F3853" s="25">
        <v>8</v>
      </c>
      <c r="G3853" s="25">
        <v>329</v>
      </c>
      <c r="H3853" s="25">
        <v>1477.04</v>
      </c>
      <c r="I3853" s="25">
        <v>187.25</v>
      </c>
      <c r="J3853" s="25">
        <v>64.959999999999994</v>
      </c>
      <c r="K3853" s="25">
        <v>1729.25</v>
      </c>
    </row>
    <row r="3854" spans="1:11" ht="15" customHeight="1" x14ac:dyDescent="0.3">
      <c r="A3854" s="25">
        <v>3853</v>
      </c>
      <c r="B3854" s="25">
        <v>4151</v>
      </c>
      <c r="C3854" s="31">
        <v>42514.181064814802</v>
      </c>
      <c r="D3854" s="25">
        <v>281</v>
      </c>
      <c r="E3854" s="25">
        <v>0</v>
      </c>
      <c r="F3854" s="25">
        <v>39</v>
      </c>
      <c r="G3854" s="25">
        <v>320</v>
      </c>
      <c r="H3854" s="25">
        <v>1402.19</v>
      </c>
      <c r="I3854" s="25">
        <v>0</v>
      </c>
      <c r="J3854" s="25">
        <v>316.68</v>
      </c>
      <c r="K3854" s="25">
        <v>1718.87</v>
      </c>
    </row>
    <row r="3855" spans="1:11" ht="15" customHeight="1" x14ac:dyDescent="0.3">
      <c r="A3855" s="25">
        <v>3854</v>
      </c>
      <c r="B3855" s="25">
        <v>4151</v>
      </c>
      <c r="C3855" s="31">
        <v>42544.483530092599</v>
      </c>
      <c r="D3855" s="25">
        <v>292</v>
      </c>
      <c r="E3855" s="25">
        <v>30</v>
      </c>
      <c r="F3855" s="25">
        <v>17</v>
      </c>
      <c r="G3855" s="25">
        <v>339</v>
      </c>
      <c r="H3855" s="25">
        <v>1457.08</v>
      </c>
      <c r="I3855" s="25">
        <v>224.7</v>
      </c>
      <c r="J3855" s="25">
        <v>138.04</v>
      </c>
      <c r="K3855" s="25">
        <v>1819.82</v>
      </c>
    </row>
    <row r="3856" spans="1:11" ht="15" customHeight="1" x14ac:dyDescent="0.3">
      <c r="A3856" s="25">
        <v>3855</v>
      </c>
      <c r="B3856" s="25">
        <v>4151</v>
      </c>
      <c r="C3856" s="31">
        <v>42573.9031944444</v>
      </c>
      <c r="D3856" s="25">
        <v>620</v>
      </c>
      <c r="E3856" s="25">
        <v>36</v>
      </c>
      <c r="F3856" s="25">
        <v>0</v>
      </c>
      <c r="G3856" s="25">
        <v>656</v>
      </c>
      <c r="H3856" s="25">
        <v>3093.8</v>
      </c>
      <c r="I3856" s="25">
        <v>269.64</v>
      </c>
      <c r="J3856" s="25">
        <v>0</v>
      </c>
      <c r="K3856" s="25">
        <v>3363.44</v>
      </c>
    </row>
    <row r="3857" spans="1:11" ht="15" customHeight="1" x14ac:dyDescent="0.3">
      <c r="A3857" s="25">
        <v>3856</v>
      </c>
      <c r="B3857" s="25">
        <v>4151</v>
      </c>
      <c r="C3857" s="31">
        <v>42602.4145601852</v>
      </c>
      <c r="D3857" s="25">
        <v>305</v>
      </c>
      <c r="E3857" s="25">
        <v>225</v>
      </c>
      <c r="F3857" s="25">
        <v>30</v>
      </c>
      <c r="G3857" s="25">
        <v>560</v>
      </c>
      <c r="H3857" s="25">
        <v>1521.95</v>
      </c>
      <c r="I3857" s="25">
        <v>1685.25</v>
      </c>
      <c r="J3857" s="25">
        <v>243.6</v>
      </c>
      <c r="K3857" s="25">
        <v>3450.8</v>
      </c>
    </row>
    <row r="3858" spans="1:11" ht="15" customHeight="1" x14ac:dyDescent="0.3">
      <c r="A3858" s="25">
        <v>3857</v>
      </c>
      <c r="B3858" s="25">
        <v>4151</v>
      </c>
      <c r="C3858" s="31">
        <v>42632.139016203699</v>
      </c>
      <c r="D3858" s="25">
        <v>300</v>
      </c>
      <c r="E3858" s="25">
        <v>6</v>
      </c>
      <c r="F3858" s="25">
        <v>50</v>
      </c>
      <c r="G3858" s="25">
        <v>356</v>
      </c>
      <c r="H3858" s="25">
        <v>1497</v>
      </c>
      <c r="I3858" s="25">
        <v>44.94</v>
      </c>
      <c r="J3858" s="25">
        <v>406</v>
      </c>
      <c r="K3858" s="25">
        <v>1947.94</v>
      </c>
    </row>
    <row r="3859" spans="1:11" ht="15" customHeight="1" x14ac:dyDescent="0.3">
      <c r="A3859" s="25">
        <v>3858</v>
      </c>
      <c r="B3859" s="25">
        <v>4151</v>
      </c>
      <c r="C3859" s="31">
        <v>42662.752581018503</v>
      </c>
      <c r="D3859" s="25">
        <v>169</v>
      </c>
      <c r="E3859" s="25">
        <v>28</v>
      </c>
      <c r="F3859" s="25">
        <v>9989</v>
      </c>
      <c r="G3859" s="25">
        <v>10186</v>
      </c>
      <c r="H3859" s="25">
        <v>843.31</v>
      </c>
      <c r="I3859" s="25">
        <v>209.72</v>
      </c>
      <c r="J3859" s="25">
        <v>81110.679999999993</v>
      </c>
      <c r="K3859" s="25">
        <v>82163.710000000006</v>
      </c>
    </row>
    <row r="3860" spans="1:11" ht="15" customHeight="1" x14ac:dyDescent="0.3">
      <c r="A3860" s="25">
        <v>3859</v>
      </c>
      <c r="B3860" s="25">
        <v>4151</v>
      </c>
      <c r="C3860" s="31">
        <v>42692.030185185198</v>
      </c>
      <c r="D3860" s="25">
        <v>294</v>
      </c>
      <c r="E3860" s="25">
        <v>34</v>
      </c>
      <c r="F3860" s="25">
        <v>10</v>
      </c>
      <c r="G3860" s="25">
        <v>338</v>
      </c>
      <c r="H3860" s="25">
        <v>1467.06</v>
      </c>
      <c r="I3860" s="25">
        <v>254.66</v>
      </c>
      <c r="J3860" s="25">
        <v>81.2</v>
      </c>
      <c r="K3860" s="25">
        <v>1802.92</v>
      </c>
    </row>
    <row r="3861" spans="1:11" ht="15" customHeight="1" x14ac:dyDescent="0.3">
      <c r="A3861" s="25">
        <v>3860</v>
      </c>
      <c r="B3861" s="25">
        <v>4151</v>
      </c>
      <c r="C3861" s="31">
        <v>42722.782708333303</v>
      </c>
      <c r="D3861" s="25">
        <v>334</v>
      </c>
      <c r="E3861" s="25">
        <v>0</v>
      </c>
      <c r="F3861" s="25">
        <v>22</v>
      </c>
      <c r="G3861" s="25">
        <v>356</v>
      </c>
      <c r="H3861" s="25">
        <v>1666.66</v>
      </c>
      <c r="I3861" s="25">
        <v>0</v>
      </c>
      <c r="J3861" s="25">
        <v>178.64</v>
      </c>
      <c r="K3861" s="25">
        <v>1845.3</v>
      </c>
    </row>
    <row r="3862" spans="1:11" ht="15" customHeight="1" x14ac:dyDescent="0.3">
      <c r="A3862" s="25">
        <v>3861</v>
      </c>
      <c r="B3862" s="25">
        <v>4161</v>
      </c>
      <c r="C3862" s="31">
        <v>41629.6734490741</v>
      </c>
      <c r="D3862" s="25">
        <v>504</v>
      </c>
      <c r="E3862" s="25">
        <v>14</v>
      </c>
      <c r="F3862" s="25">
        <v>0</v>
      </c>
      <c r="G3862" s="25">
        <v>518</v>
      </c>
      <c r="H3862" s="25">
        <v>2514.96</v>
      </c>
      <c r="I3862" s="25">
        <v>104.86</v>
      </c>
      <c r="J3862" s="25">
        <v>0</v>
      </c>
      <c r="K3862" s="25">
        <v>2619.8200000000002</v>
      </c>
    </row>
    <row r="3863" spans="1:11" ht="15" customHeight="1" x14ac:dyDescent="0.3">
      <c r="A3863" s="25">
        <v>3862</v>
      </c>
      <c r="B3863" s="25">
        <v>4161</v>
      </c>
      <c r="C3863" s="31">
        <v>41659.341342592597</v>
      </c>
      <c r="D3863" s="25">
        <v>879</v>
      </c>
      <c r="E3863" s="25">
        <v>0</v>
      </c>
      <c r="F3863" s="25">
        <v>34</v>
      </c>
      <c r="G3863" s="25">
        <v>913</v>
      </c>
      <c r="H3863" s="25">
        <v>4386.21</v>
      </c>
      <c r="I3863" s="25">
        <v>0</v>
      </c>
      <c r="J3863" s="25">
        <v>276.08</v>
      </c>
      <c r="K3863" s="25">
        <v>4662.29</v>
      </c>
    </row>
    <row r="3864" spans="1:11" ht="15" customHeight="1" x14ac:dyDescent="0.3">
      <c r="A3864" s="25">
        <v>3863</v>
      </c>
      <c r="B3864" s="25">
        <v>4161</v>
      </c>
      <c r="C3864" s="31">
        <v>41689.050416666701</v>
      </c>
      <c r="D3864" s="25">
        <v>489</v>
      </c>
      <c r="E3864" s="25">
        <v>19</v>
      </c>
      <c r="F3864" s="25">
        <v>13</v>
      </c>
      <c r="G3864" s="25">
        <v>521</v>
      </c>
      <c r="H3864" s="25">
        <v>2440.11</v>
      </c>
      <c r="I3864" s="25">
        <v>142.31</v>
      </c>
      <c r="J3864" s="25">
        <v>105.56</v>
      </c>
      <c r="K3864" s="25">
        <v>2687.98</v>
      </c>
    </row>
    <row r="3865" spans="1:11" ht="15" customHeight="1" x14ac:dyDescent="0.3">
      <c r="A3865" s="25">
        <v>3864</v>
      </c>
      <c r="B3865" s="25">
        <v>4161</v>
      </c>
      <c r="C3865" s="31">
        <v>41719.256099537</v>
      </c>
      <c r="D3865" s="25">
        <v>506</v>
      </c>
      <c r="E3865" s="25">
        <v>0</v>
      </c>
      <c r="F3865" s="25">
        <v>5</v>
      </c>
      <c r="G3865" s="25">
        <v>511</v>
      </c>
      <c r="H3865" s="25">
        <v>2524.94</v>
      </c>
      <c r="I3865" s="25">
        <v>0</v>
      </c>
      <c r="J3865" s="25">
        <v>40.6</v>
      </c>
      <c r="K3865" s="25">
        <v>2565.54</v>
      </c>
    </row>
    <row r="3866" spans="1:11" ht="15" customHeight="1" x14ac:dyDescent="0.3">
      <c r="A3866" s="25">
        <v>3865</v>
      </c>
      <c r="B3866" s="25">
        <v>4161</v>
      </c>
      <c r="C3866" s="31">
        <v>41749.563321759299</v>
      </c>
      <c r="D3866" s="25">
        <v>514</v>
      </c>
      <c r="E3866" s="25">
        <v>5</v>
      </c>
      <c r="F3866" s="25">
        <v>15</v>
      </c>
      <c r="G3866" s="25">
        <v>534</v>
      </c>
      <c r="H3866" s="25">
        <v>2564.86</v>
      </c>
      <c r="I3866" s="25">
        <v>37.450000000000003</v>
      </c>
      <c r="J3866" s="25">
        <v>121.8</v>
      </c>
      <c r="K3866" s="25">
        <v>2724.11</v>
      </c>
    </row>
    <row r="3867" spans="1:11" ht="15" customHeight="1" x14ac:dyDescent="0.3">
      <c r="A3867" s="25">
        <v>3866</v>
      </c>
      <c r="B3867" s="25">
        <v>4161</v>
      </c>
      <c r="C3867" s="31">
        <v>41778.9992824074</v>
      </c>
      <c r="D3867" s="25">
        <v>512</v>
      </c>
      <c r="E3867" s="25">
        <v>0</v>
      </c>
      <c r="F3867" s="25">
        <v>1</v>
      </c>
      <c r="G3867" s="25">
        <v>513</v>
      </c>
      <c r="H3867" s="25">
        <v>2554.88</v>
      </c>
      <c r="I3867" s="25">
        <v>0</v>
      </c>
      <c r="J3867" s="25">
        <v>8.1199999999999992</v>
      </c>
      <c r="K3867" s="25">
        <v>2563</v>
      </c>
    </row>
    <row r="3868" spans="1:11" ht="15" customHeight="1" x14ac:dyDescent="0.3">
      <c r="A3868" s="25">
        <v>3867</v>
      </c>
      <c r="B3868" s="25">
        <v>4161</v>
      </c>
      <c r="C3868" s="31">
        <v>41807.589594907397</v>
      </c>
      <c r="D3868" s="25">
        <v>532</v>
      </c>
      <c r="E3868" s="25">
        <v>63</v>
      </c>
      <c r="F3868" s="25">
        <v>0</v>
      </c>
      <c r="G3868" s="25">
        <v>595</v>
      </c>
      <c r="H3868" s="25">
        <v>2654.68</v>
      </c>
      <c r="I3868" s="25">
        <v>471.87</v>
      </c>
      <c r="J3868" s="25">
        <v>0</v>
      </c>
      <c r="K3868" s="25">
        <v>3126.55</v>
      </c>
    </row>
    <row r="3869" spans="1:11" ht="15" customHeight="1" x14ac:dyDescent="0.3">
      <c r="A3869" s="25">
        <v>3868</v>
      </c>
      <c r="B3869" s="25">
        <v>4161</v>
      </c>
      <c r="C3869" s="31">
        <v>41837.304004629601</v>
      </c>
      <c r="D3869" s="25">
        <v>489</v>
      </c>
      <c r="E3869" s="25">
        <v>0</v>
      </c>
      <c r="F3869" s="25">
        <v>28</v>
      </c>
      <c r="G3869" s="25">
        <v>517</v>
      </c>
      <c r="H3869" s="25">
        <v>2440.11</v>
      </c>
      <c r="I3869" s="25">
        <v>0</v>
      </c>
      <c r="J3869" s="25">
        <v>227.36</v>
      </c>
      <c r="K3869" s="25">
        <v>2667.47</v>
      </c>
    </row>
    <row r="3870" spans="1:11" ht="15" customHeight="1" x14ac:dyDescent="0.3">
      <c r="A3870" s="25">
        <v>3869</v>
      </c>
      <c r="B3870" s="25">
        <v>4161</v>
      </c>
      <c r="C3870" s="31">
        <v>41867.260231481501</v>
      </c>
      <c r="D3870" s="25">
        <v>495</v>
      </c>
      <c r="E3870" s="25">
        <v>0</v>
      </c>
      <c r="F3870" s="25">
        <v>20</v>
      </c>
      <c r="G3870" s="25">
        <v>515</v>
      </c>
      <c r="H3870" s="25">
        <v>2470.0500000000002</v>
      </c>
      <c r="I3870" s="25">
        <v>0</v>
      </c>
      <c r="J3870" s="25">
        <v>162.4</v>
      </c>
      <c r="K3870" s="25">
        <v>2632.45</v>
      </c>
    </row>
    <row r="3871" spans="1:11" ht="15" customHeight="1" x14ac:dyDescent="0.3">
      <c r="A3871" s="25">
        <v>3870</v>
      </c>
      <c r="B3871" s="25">
        <v>4161</v>
      </c>
      <c r="C3871" s="31">
        <v>41896.575590277796</v>
      </c>
      <c r="D3871" s="25">
        <v>539</v>
      </c>
      <c r="E3871" s="25">
        <v>81</v>
      </c>
      <c r="F3871" s="25">
        <v>9</v>
      </c>
      <c r="G3871" s="25">
        <v>629</v>
      </c>
      <c r="H3871" s="25">
        <v>2689.61</v>
      </c>
      <c r="I3871" s="25">
        <v>606.69000000000005</v>
      </c>
      <c r="J3871" s="25">
        <v>73.08</v>
      </c>
      <c r="K3871" s="25">
        <v>3369.38</v>
      </c>
    </row>
    <row r="3872" spans="1:11" ht="15" customHeight="1" x14ac:dyDescent="0.3">
      <c r="A3872" s="25">
        <v>3871</v>
      </c>
      <c r="B3872" s="25">
        <v>4161</v>
      </c>
      <c r="C3872" s="31">
        <v>41926.606828703698</v>
      </c>
      <c r="D3872" s="25">
        <v>494</v>
      </c>
      <c r="E3872" s="25">
        <v>2</v>
      </c>
      <c r="F3872" s="25">
        <v>4</v>
      </c>
      <c r="G3872" s="25">
        <v>500</v>
      </c>
      <c r="H3872" s="25">
        <v>2465.06</v>
      </c>
      <c r="I3872" s="25">
        <v>14.98</v>
      </c>
      <c r="J3872" s="25">
        <v>32.479999999999997</v>
      </c>
      <c r="K3872" s="25">
        <v>2512.52</v>
      </c>
    </row>
    <row r="3873" spans="1:11" ht="15" customHeight="1" x14ac:dyDescent="0.3">
      <c r="A3873" s="25">
        <v>3872</v>
      </c>
      <c r="B3873" s="25">
        <v>4161</v>
      </c>
      <c r="C3873" s="31">
        <v>41955.885798611103</v>
      </c>
      <c r="D3873" s="25">
        <v>507</v>
      </c>
      <c r="E3873" s="25">
        <v>28</v>
      </c>
      <c r="F3873" s="25">
        <v>6</v>
      </c>
      <c r="G3873" s="25">
        <v>541</v>
      </c>
      <c r="H3873" s="25">
        <v>2529.9299999999998</v>
      </c>
      <c r="I3873" s="25">
        <v>209.72</v>
      </c>
      <c r="J3873" s="25">
        <v>48.72</v>
      </c>
      <c r="K3873" s="25">
        <v>2788.37</v>
      </c>
    </row>
    <row r="3874" spans="1:11" ht="15" customHeight="1" x14ac:dyDescent="0.3">
      <c r="A3874" s="25">
        <v>3873</v>
      </c>
      <c r="B3874" s="25">
        <v>4161</v>
      </c>
      <c r="C3874" s="31">
        <v>41984.932870370401</v>
      </c>
      <c r="D3874" s="25">
        <v>513</v>
      </c>
      <c r="E3874" s="25">
        <v>1</v>
      </c>
      <c r="F3874" s="25">
        <v>2</v>
      </c>
      <c r="G3874" s="25">
        <v>516</v>
      </c>
      <c r="H3874" s="25">
        <v>2559.87</v>
      </c>
      <c r="I3874" s="25">
        <v>7.49</v>
      </c>
      <c r="J3874" s="25">
        <v>16.239999999999998</v>
      </c>
      <c r="K3874" s="25">
        <v>2583.6</v>
      </c>
    </row>
    <row r="3875" spans="1:11" ht="15" customHeight="1" x14ac:dyDescent="0.3">
      <c r="A3875" s="25">
        <v>3874</v>
      </c>
      <c r="B3875" s="25">
        <v>4161</v>
      </c>
      <c r="C3875" s="31">
        <v>42014.894583333298</v>
      </c>
      <c r="D3875" s="25">
        <v>498</v>
      </c>
      <c r="E3875" s="25">
        <v>0</v>
      </c>
      <c r="F3875" s="25">
        <v>14</v>
      </c>
      <c r="G3875" s="25">
        <v>512</v>
      </c>
      <c r="H3875" s="25">
        <v>2485.02</v>
      </c>
      <c r="I3875" s="25">
        <v>0</v>
      </c>
      <c r="J3875" s="25">
        <v>113.68</v>
      </c>
      <c r="K3875" s="25">
        <v>2598.6999999999998</v>
      </c>
    </row>
    <row r="3876" spans="1:11" ht="15" customHeight="1" x14ac:dyDescent="0.3">
      <c r="A3876" s="25">
        <v>3875</v>
      </c>
      <c r="B3876" s="25">
        <v>4161</v>
      </c>
      <c r="C3876" s="31">
        <v>42043.255891203698</v>
      </c>
      <c r="D3876" s="25">
        <v>488</v>
      </c>
      <c r="E3876" s="25">
        <v>43</v>
      </c>
      <c r="F3876" s="25">
        <v>13</v>
      </c>
      <c r="G3876" s="25">
        <v>544</v>
      </c>
      <c r="H3876" s="25">
        <v>2435.12</v>
      </c>
      <c r="I3876" s="25">
        <v>322.07</v>
      </c>
      <c r="J3876" s="25">
        <v>105.56</v>
      </c>
      <c r="K3876" s="25">
        <v>2862.75</v>
      </c>
    </row>
    <row r="3877" spans="1:11" ht="15" customHeight="1" x14ac:dyDescent="0.3">
      <c r="A3877" s="25">
        <v>3876</v>
      </c>
      <c r="B3877" s="25">
        <v>4161</v>
      </c>
      <c r="C3877" s="31">
        <v>42073.787812499999</v>
      </c>
      <c r="D3877" s="25">
        <v>503</v>
      </c>
      <c r="E3877" s="25">
        <v>0</v>
      </c>
      <c r="F3877" s="25">
        <v>64</v>
      </c>
      <c r="G3877" s="25">
        <v>567</v>
      </c>
      <c r="H3877" s="25">
        <v>2509.9699999999998</v>
      </c>
      <c r="I3877" s="25">
        <v>0</v>
      </c>
      <c r="J3877" s="25">
        <v>519.67999999999995</v>
      </c>
      <c r="K3877" s="25">
        <v>3029.65</v>
      </c>
    </row>
    <row r="3878" spans="1:11" ht="15" customHeight="1" x14ac:dyDescent="0.3">
      <c r="A3878" s="25">
        <v>3877</v>
      </c>
      <c r="B3878" s="25">
        <v>4161</v>
      </c>
      <c r="C3878" s="31">
        <v>42103.844027777799</v>
      </c>
      <c r="D3878" s="25">
        <v>498</v>
      </c>
      <c r="E3878" s="25">
        <v>0</v>
      </c>
      <c r="F3878" s="25">
        <v>0</v>
      </c>
      <c r="G3878" s="25">
        <v>498</v>
      </c>
      <c r="H3878" s="25">
        <v>2485.02</v>
      </c>
      <c r="I3878" s="25">
        <v>0</v>
      </c>
      <c r="J3878" s="25">
        <v>0</v>
      </c>
      <c r="K3878" s="25">
        <v>2485.02</v>
      </c>
    </row>
    <row r="3879" spans="1:11" ht="15" customHeight="1" x14ac:dyDescent="0.3">
      <c r="A3879" s="25">
        <v>3878</v>
      </c>
      <c r="B3879" s="25">
        <v>4161</v>
      </c>
      <c r="C3879" s="31">
        <v>42132.633946759299</v>
      </c>
      <c r="D3879" s="25">
        <v>507</v>
      </c>
      <c r="E3879" s="25">
        <v>8</v>
      </c>
      <c r="F3879" s="25">
        <v>4</v>
      </c>
      <c r="G3879" s="25">
        <v>519</v>
      </c>
      <c r="H3879" s="25">
        <v>2529.9299999999998</v>
      </c>
      <c r="I3879" s="25">
        <v>59.92</v>
      </c>
      <c r="J3879" s="25">
        <v>32.479999999999997</v>
      </c>
      <c r="K3879" s="25">
        <v>2622.33</v>
      </c>
    </row>
    <row r="3880" spans="1:11" ht="15" customHeight="1" x14ac:dyDescent="0.3">
      <c r="A3880" s="25">
        <v>3879</v>
      </c>
      <c r="B3880" s="25">
        <v>4161</v>
      </c>
      <c r="C3880" s="31">
        <v>42162.579074074099</v>
      </c>
      <c r="D3880" s="25">
        <v>502</v>
      </c>
      <c r="E3880" s="25">
        <v>7</v>
      </c>
      <c r="F3880" s="25">
        <v>26</v>
      </c>
      <c r="G3880" s="25">
        <v>535</v>
      </c>
      <c r="H3880" s="25">
        <v>2504.98</v>
      </c>
      <c r="I3880" s="25">
        <v>52.43</v>
      </c>
      <c r="J3880" s="25">
        <v>211.12</v>
      </c>
      <c r="K3880" s="25">
        <v>2768.53</v>
      </c>
    </row>
    <row r="3881" spans="1:11" ht="15" customHeight="1" x14ac:dyDescent="0.3">
      <c r="A3881" s="25">
        <v>3880</v>
      </c>
      <c r="B3881" s="25">
        <v>4161</v>
      </c>
      <c r="C3881" s="31">
        <v>42192.782071759299</v>
      </c>
      <c r="D3881" s="25">
        <v>498</v>
      </c>
      <c r="E3881" s="25">
        <v>19</v>
      </c>
      <c r="F3881" s="25">
        <v>7</v>
      </c>
      <c r="G3881" s="25">
        <v>524</v>
      </c>
      <c r="H3881" s="25">
        <v>2485.02</v>
      </c>
      <c r="I3881" s="25">
        <v>142.31</v>
      </c>
      <c r="J3881" s="25">
        <v>56.84</v>
      </c>
      <c r="K3881" s="25">
        <v>2684.17</v>
      </c>
    </row>
    <row r="3882" spans="1:11" ht="15" customHeight="1" x14ac:dyDescent="0.3">
      <c r="A3882" s="25">
        <v>3881</v>
      </c>
      <c r="B3882" s="25">
        <v>4161</v>
      </c>
      <c r="C3882" s="31">
        <v>42221.035567129598</v>
      </c>
      <c r="D3882" s="25">
        <v>501</v>
      </c>
      <c r="E3882" s="25">
        <v>10</v>
      </c>
      <c r="F3882" s="25">
        <v>13</v>
      </c>
      <c r="G3882" s="25">
        <v>524</v>
      </c>
      <c r="H3882" s="25">
        <v>2499.9899999999998</v>
      </c>
      <c r="I3882" s="25">
        <v>74.900000000000006</v>
      </c>
      <c r="J3882" s="25">
        <v>105.56</v>
      </c>
      <c r="K3882" s="25">
        <v>2680.45</v>
      </c>
    </row>
    <row r="3883" spans="1:11" ht="15" customHeight="1" x14ac:dyDescent="0.3">
      <c r="A3883" s="25">
        <v>3882</v>
      </c>
      <c r="B3883" s="25">
        <v>4161</v>
      </c>
      <c r="C3883" s="31">
        <v>42250.783437500002</v>
      </c>
      <c r="D3883" s="25">
        <v>518</v>
      </c>
      <c r="E3883" s="25">
        <v>2</v>
      </c>
      <c r="F3883" s="25">
        <v>30</v>
      </c>
      <c r="G3883" s="25">
        <v>550</v>
      </c>
      <c r="H3883" s="25">
        <v>2584.8200000000002</v>
      </c>
      <c r="I3883" s="25">
        <v>14.98</v>
      </c>
      <c r="J3883" s="25">
        <v>243.6</v>
      </c>
      <c r="K3883" s="25">
        <v>2843.4</v>
      </c>
    </row>
    <row r="3884" spans="1:11" ht="15" customHeight="1" x14ac:dyDescent="0.3">
      <c r="A3884" s="25">
        <v>3883</v>
      </c>
      <c r="B3884" s="25">
        <v>4161</v>
      </c>
      <c r="C3884" s="31">
        <v>42280.308275463001</v>
      </c>
      <c r="D3884" s="25">
        <v>505</v>
      </c>
      <c r="E3884" s="25">
        <v>0</v>
      </c>
      <c r="F3884" s="25">
        <v>22</v>
      </c>
      <c r="G3884" s="25">
        <v>527</v>
      </c>
      <c r="H3884" s="25">
        <v>2519.9499999999998</v>
      </c>
      <c r="I3884" s="25">
        <v>0</v>
      </c>
      <c r="J3884" s="25">
        <v>178.64</v>
      </c>
      <c r="K3884" s="25">
        <v>2698.59</v>
      </c>
    </row>
    <row r="3885" spans="1:11" ht="15" customHeight="1" x14ac:dyDescent="0.3">
      <c r="A3885" s="25">
        <v>3884</v>
      </c>
      <c r="B3885" s="25">
        <v>4161</v>
      </c>
      <c r="C3885" s="31">
        <v>42309.165717592601</v>
      </c>
      <c r="D3885" s="25">
        <v>491</v>
      </c>
      <c r="E3885" s="25">
        <v>0</v>
      </c>
      <c r="F3885" s="25">
        <v>23</v>
      </c>
      <c r="G3885" s="25">
        <v>514</v>
      </c>
      <c r="H3885" s="25">
        <v>2450.09</v>
      </c>
      <c r="I3885" s="25">
        <v>0</v>
      </c>
      <c r="J3885" s="25">
        <v>186.76</v>
      </c>
      <c r="K3885" s="25">
        <v>2636.85</v>
      </c>
    </row>
    <row r="3886" spans="1:11" ht="15" customHeight="1" x14ac:dyDescent="0.3">
      <c r="A3886" s="25">
        <v>3885</v>
      </c>
      <c r="B3886" s="25">
        <v>4161</v>
      </c>
      <c r="C3886" s="31">
        <v>42338.831342592603</v>
      </c>
      <c r="D3886" s="25">
        <v>525</v>
      </c>
      <c r="E3886" s="25">
        <v>32</v>
      </c>
      <c r="F3886" s="25">
        <v>6</v>
      </c>
      <c r="G3886" s="25">
        <v>563</v>
      </c>
      <c r="H3886" s="25">
        <v>2619.75</v>
      </c>
      <c r="I3886" s="25">
        <v>239.68</v>
      </c>
      <c r="J3886" s="25">
        <v>48.72</v>
      </c>
      <c r="K3886" s="25">
        <v>2908.15</v>
      </c>
    </row>
    <row r="3887" spans="1:11" ht="15" customHeight="1" x14ac:dyDescent="0.3">
      <c r="A3887" s="25">
        <v>3886</v>
      </c>
      <c r="B3887" s="25">
        <v>4161</v>
      </c>
      <c r="C3887" s="31">
        <v>42368.324675925898</v>
      </c>
      <c r="D3887" s="25">
        <v>506</v>
      </c>
      <c r="E3887" s="25">
        <v>9</v>
      </c>
      <c r="F3887" s="25">
        <v>12</v>
      </c>
      <c r="G3887" s="25">
        <v>527</v>
      </c>
      <c r="H3887" s="25">
        <v>2524.94</v>
      </c>
      <c r="I3887" s="25">
        <v>67.41</v>
      </c>
      <c r="J3887" s="25">
        <v>97.44</v>
      </c>
      <c r="K3887" s="25">
        <v>2689.79</v>
      </c>
    </row>
    <row r="3888" spans="1:11" ht="15" customHeight="1" x14ac:dyDescent="0.3">
      <c r="A3888" s="25">
        <v>3887</v>
      </c>
      <c r="B3888" s="25">
        <v>4161</v>
      </c>
      <c r="C3888" s="31">
        <v>42397.641724537003</v>
      </c>
      <c r="D3888" s="25">
        <v>564</v>
      </c>
      <c r="E3888" s="25">
        <v>0</v>
      </c>
      <c r="F3888" s="25">
        <v>16</v>
      </c>
      <c r="G3888" s="25">
        <v>580</v>
      </c>
      <c r="H3888" s="25">
        <v>2814.36</v>
      </c>
      <c r="I3888" s="25">
        <v>0</v>
      </c>
      <c r="J3888" s="25">
        <v>129.91999999999999</v>
      </c>
      <c r="K3888" s="25">
        <v>2944.28</v>
      </c>
    </row>
    <row r="3889" spans="1:11" ht="15" customHeight="1" x14ac:dyDescent="0.3">
      <c r="A3889" s="25">
        <v>3888</v>
      </c>
      <c r="B3889" s="25">
        <v>4161</v>
      </c>
      <c r="C3889" s="31">
        <v>42426.488923611098</v>
      </c>
      <c r="D3889" s="25">
        <v>501</v>
      </c>
      <c r="E3889" s="25">
        <v>27</v>
      </c>
      <c r="F3889" s="25">
        <v>58</v>
      </c>
      <c r="G3889" s="25">
        <v>586</v>
      </c>
      <c r="H3889" s="25">
        <v>2499.9899999999998</v>
      </c>
      <c r="I3889" s="25">
        <v>202.23</v>
      </c>
      <c r="J3889" s="25">
        <v>470.96</v>
      </c>
      <c r="K3889" s="25">
        <v>3173.18</v>
      </c>
    </row>
    <row r="3890" spans="1:11" ht="15" customHeight="1" x14ac:dyDescent="0.3">
      <c r="A3890" s="25">
        <v>3889</v>
      </c>
      <c r="B3890" s="25">
        <v>4161</v>
      </c>
      <c r="C3890" s="31">
        <v>42456.581689814797</v>
      </c>
      <c r="D3890" s="25">
        <v>509</v>
      </c>
      <c r="E3890" s="25">
        <v>1</v>
      </c>
      <c r="F3890" s="25">
        <v>61</v>
      </c>
      <c r="G3890" s="25">
        <v>571</v>
      </c>
      <c r="H3890" s="25">
        <v>2539.91</v>
      </c>
      <c r="I3890" s="25">
        <v>7.49</v>
      </c>
      <c r="J3890" s="25">
        <v>495.32</v>
      </c>
      <c r="K3890" s="25">
        <v>3042.72</v>
      </c>
    </row>
    <row r="3891" spans="1:11" ht="15" customHeight="1" x14ac:dyDescent="0.3">
      <c r="A3891" s="25">
        <v>3890</v>
      </c>
      <c r="B3891" s="25">
        <v>4161</v>
      </c>
      <c r="C3891" s="31">
        <v>42486.5238425926</v>
      </c>
      <c r="D3891" s="25">
        <v>500</v>
      </c>
      <c r="E3891" s="25">
        <v>11</v>
      </c>
      <c r="F3891" s="25">
        <v>4</v>
      </c>
      <c r="G3891" s="25">
        <v>515</v>
      </c>
      <c r="H3891" s="25">
        <v>2495</v>
      </c>
      <c r="I3891" s="25">
        <v>82.39</v>
      </c>
      <c r="J3891" s="25">
        <v>32.479999999999997</v>
      </c>
      <c r="K3891" s="25">
        <v>2609.87</v>
      </c>
    </row>
    <row r="3892" spans="1:11" ht="15" customHeight="1" x14ac:dyDescent="0.3">
      <c r="A3892" s="25">
        <v>3891</v>
      </c>
      <c r="B3892" s="25">
        <v>4161</v>
      </c>
      <c r="C3892" s="31">
        <v>42516.747268518498</v>
      </c>
      <c r="D3892" s="25">
        <v>491</v>
      </c>
      <c r="E3892" s="25">
        <v>7</v>
      </c>
      <c r="F3892" s="25">
        <v>5</v>
      </c>
      <c r="G3892" s="25">
        <v>503</v>
      </c>
      <c r="H3892" s="25">
        <v>2450.09</v>
      </c>
      <c r="I3892" s="25">
        <v>52.43</v>
      </c>
      <c r="J3892" s="25">
        <v>40.6</v>
      </c>
      <c r="K3892" s="25">
        <v>2543.12</v>
      </c>
    </row>
    <row r="3893" spans="1:11" ht="15" customHeight="1" x14ac:dyDescent="0.3">
      <c r="A3893" s="25">
        <v>3892</v>
      </c>
      <c r="B3893" s="25">
        <v>4161</v>
      </c>
      <c r="C3893" s="31">
        <v>42545.564525463</v>
      </c>
      <c r="D3893" s="25">
        <v>22591</v>
      </c>
      <c r="E3893" s="25">
        <v>13</v>
      </c>
      <c r="F3893" s="25">
        <v>6</v>
      </c>
      <c r="G3893" s="25">
        <v>22610</v>
      </c>
      <c r="H3893" s="25">
        <v>112729.09</v>
      </c>
      <c r="I3893" s="25">
        <v>97.37</v>
      </c>
      <c r="J3893" s="25">
        <v>48.72</v>
      </c>
      <c r="K3893" s="25">
        <v>112875.18</v>
      </c>
    </row>
    <row r="3894" spans="1:11" ht="15" customHeight="1" x14ac:dyDescent="0.3">
      <c r="A3894" s="25">
        <v>3893</v>
      </c>
      <c r="B3894" s="25">
        <v>4161</v>
      </c>
      <c r="C3894" s="31">
        <v>42574.694270833301</v>
      </c>
      <c r="D3894" s="25">
        <v>508</v>
      </c>
      <c r="E3894" s="25">
        <v>0</v>
      </c>
      <c r="F3894" s="25">
        <v>1</v>
      </c>
      <c r="G3894" s="25">
        <v>509</v>
      </c>
      <c r="H3894" s="25">
        <v>2534.92</v>
      </c>
      <c r="I3894" s="25">
        <v>0</v>
      </c>
      <c r="J3894" s="25">
        <v>8.1199999999999992</v>
      </c>
      <c r="K3894" s="25">
        <v>2543.04</v>
      </c>
    </row>
    <row r="3895" spans="1:11" ht="15" customHeight="1" x14ac:dyDescent="0.3">
      <c r="A3895" s="25">
        <v>3894</v>
      </c>
      <c r="B3895" s="25">
        <v>4161</v>
      </c>
      <c r="C3895" s="31">
        <v>42604.905115740701</v>
      </c>
      <c r="D3895" s="25">
        <v>488</v>
      </c>
      <c r="E3895" s="25">
        <v>8</v>
      </c>
      <c r="F3895" s="25">
        <v>3</v>
      </c>
      <c r="G3895" s="25">
        <v>499</v>
      </c>
      <c r="H3895" s="25">
        <v>2435.12</v>
      </c>
      <c r="I3895" s="25">
        <v>59.92</v>
      </c>
      <c r="J3895" s="25">
        <v>24.36</v>
      </c>
      <c r="K3895" s="25">
        <v>2519.4</v>
      </c>
    </row>
    <row r="3896" spans="1:11" ht="15" customHeight="1" x14ac:dyDescent="0.3">
      <c r="A3896" s="25">
        <v>3895</v>
      </c>
      <c r="B3896" s="25">
        <v>4161</v>
      </c>
      <c r="C3896" s="31">
        <v>42634.187118055597</v>
      </c>
      <c r="D3896" s="25">
        <v>158</v>
      </c>
      <c r="E3896" s="25">
        <v>0</v>
      </c>
      <c r="F3896" s="25">
        <v>0</v>
      </c>
      <c r="G3896" s="25">
        <v>158</v>
      </c>
      <c r="H3896" s="25">
        <v>788.42</v>
      </c>
      <c r="I3896" s="25">
        <v>0</v>
      </c>
      <c r="J3896" s="25">
        <v>0</v>
      </c>
      <c r="K3896" s="25">
        <v>788.42</v>
      </c>
    </row>
    <row r="3897" spans="1:11" ht="15" customHeight="1" x14ac:dyDescent="0.3">
      <c r="A3897" s="25">
        <v>3896</v>
      </c>
      <c r="B3897" s="25">
        <v>4161</v>
      </c>
      <c r="C3897" s="31">
        <v>42663.4153703704</v>
      </c>
      <c r="D3897" s="25">
        <v>499</v>
      </c>
      <c r="E3897" s="25">
        <v>5</v>
      </c>
      <c r="F3897" s="25">
        <v>14</v>
      </c>
      <c r="G3897" s="25">
        <v>518</v>
      </c>
      <c r="H3897" s="25">
        <v>2490.0100000000002</v>
      </c>
      <c r="I3897" s="25">
        <v>37.450000000000003</v>
      </c>
      <c r="J3897" s="25">
        <v>113.68</v>
      </c>
      <c r="K3897" s="25">
        <v>2641.14</v>
      </c>
    </row>
    <row r="3898" spans="1:11" ht="15" customHeight="1" x14ac:dyDescent="0.3">
      <c r="A3898" s="25">
        <v>3897</v>
      </c>
      <c r="B3898" s="25">
        <v>4161</v>
      </c>
      <c r="C3898" s="31">
        <v>42693.4004166667</v>
      </c>
      <c r="D3898" s="25">
        <v>485</v>
      </c>
      <c r="E3898" s="25">
        <v>8</v>
      </c>
      <c r="F3898" s="25">
        <v>17</v>
      </c>
      <c r="G3898" s="25">
        <v>510</v>
      </c>
      <c r="H3898" s="25">
        <v>2420.15</v>
      </c>
      <c r="I3898" s="25">
        <v>59.92</v>
      </c>
      <c r="J3898" s="25">
        <v>138.04</v>
      </c>
      <c r="K3898" s="25">
        <v>2618.11</v>
      </c>
    </row>
    <row r="3899" spans="1:11" ht="15" customHeight="1" x14ac:dyDescent="0.3">
      <c r="A3899" s="25">
        <v>3898</v>
      </c>
      <c r="B3899" s="25">
        <v>4161</v>
      </c>
      <c r="C3899" s="31">
        <v>42723.315868055601</v>
      </c>
      <c r="D3899" s="25">
        <v>500</v>
      </c>
      <c r="E3899" s="25">
        <v>3</v>
      </c>
      <c r="F3899" s="25">
        <v>3</v>
      </c>
      <c r="G3899" s="25">
        <v>506</v>
      </c>
      <c r="H3899" s="25">
        <v>2495</v>
      </c>
      <c r="I3899" s="25">
        <v>22.47</v>
      </c>
      <c r="J3899" s="25">
        <v>24.36</v>
      </c>
      <c r="K3899" s="25">
        <v>2541.83</v>
      </c>
    </row>
    <row r="3900" spans="1:11" ht="15" customHeight="1" x14ac:dyDescent="0.3">
      <c r="A3900" s="25">
        <v>3899</v>
      </c>
      <c r="B3900" s="25">
        <v>4171</v>
      </c>
      <c r="C3900" s="31">
        <v>42400.718368055597</v>
      </c>
      <c r="D3900" s="25">
        <v>528</v>
      </c>
      <c r="E3900" s="25">
        <v>6</v>
      </c>
      <c r="F3900" s="25">
        <v>77</v>
      </c>
      <c r="G3900" s="25">
        <v>611</v>
      </c>
      <c r="H3900" s="25">
        <v>2634.72</v>
      </c>
      <c r="I3900" s="25">
        <v>44.94</v>
      </c>
      <c r="J3900" s="25">
        <v>625.24</v>
      </c>
      <c r="K3900" s="25">
        <v>3304.9</v>
      </c>
    </row>
    <row r="3901" spans="1:11" ht="15" customHeight="1" x14ac:dyDescent="0.3">
      <c r="A3901" s="25">
        <v>3900</v>
      </c>
      <c r="B3901" s="25">
        <v>4171</v>
      </c>
      <c r="C3901" s="31">
        <v>42430.577303240701</v>
      </c>
      <c r="D3901" s="25">
        <v>495</v>
      </c>
      <c r="E3901" s="25">
        <v>27</v>
      </c>
      <c r="F3901" s="25">
        <v>12</v>
      </c>
      <c r="G3901" s="25">
        <v>534</v>
      </c>
      <c r="H3901" s="25">
        <v>2470.0500000000002</v>
      </c>
      <c r="I3901" s="25">
        <v>202.23</v>
      </c>
      <c r="J3901" s="25">
        <v>97.44</v>
      </c>
      <c r="K3901" s="25">
        <v>2769.72</v>
      </c>
    </row>
    <row r="3902" spans="1:11" ht="15" customHeight="1" x14ac:dyDescent="0.3">
      <c r="A3902" s="25">
        <v>3901</v>
      </c>
      <c r="B3902" s="25">
        <v>4171</v>
      </c>
      <c r="C3902" s="31">
        <v>42459.0190856482</v>
      </c>
      <c r="D3902" s="25">
        <v>163</v>
      </c>
      <c r="E3902" s="25">
        <v>7</v>
      </c>
      <c r="F3902" s="25">
        <v>9</v>
      </c>
      <c r="G3902" s="25">
        <v>179</v>
      </c>
      <c r="H3902" s="25">
        <v>813.37</v>
      </c>
      <c r="I3902" s="25">
        <v>52.43</v>
      </c>
      <c r="J3902" s="25">
        <v>73.08</v>
      </c>
      <c r="K3902" s="25">
        <v>938.88</v>
      </c>
    </row>
    <row r="3903" spans="1:11" ht="15" customHeight="1" x14ac:dyDescent="0.3">
      <c r="A3903" s="25">
        <v>3902</v>
      </c>
      <c r="B3903" s="25">
        <v>4171</v>
      </c>
      <c r="C3903" s="31">
        <v>42489.198090277801</v>
      </c>
      <c r="D3903" s="25">
        <v>502</v>
      </c>
      <c r="E3903" s="25">
        <v>23</v>
      </c>
      <c r="F3903" s="25">
        <v>9</v>
      </c>
      <c r="G3903" s="25">
        <v>534</v>
      </c>
      <c r="H3903" s="25">
        <v>2504.98</v>
      </c>
      <c r="I3903" s="25">
        <v>172.27</v>
      </c>
      <c r="J3903" s="25">
        <v>73.08</v>
      </c>
      <c r="K3903" s="25">
        <v>2750.33</v>
      </c>
    </row>
    <row r="3904" spans="1:11" ht="15" customHeight="1" x14ac:dyDescent="0.3">
      <c r="A3904" s="25">
        <v>3903</v>
      </c>
      <c r="B3904" s="25">
        <v>4171</v>
      </c>
      <c r="C3904" s="31">
        <v>42519.529409722199</v>
      </c>
      <c r="D3904" s="25">
        <v>502</v>
      </c>
      <c r="E3904" s="25">
        <v>11</v>
      </c>
      <c r="F3904" s="25">
        <v>8</v>
      </c>
      <c r="G3904" s="25">
        <v>521</v>
      </c>
      <c r="H3904" s="25">
        <v>2504.98</v>
      </c>
      <c r="I3904" s="25">
        <v>82.39</v>
      </c>
      <c r="J3904" s="25">
        <v>64.959999999999994</v>
      </c>
      <c r="K3904" s="25">
        <v>2652.33</v>
      </c>
    </row>
    <row r="3905" spans="1:11" ht="15" customHeight="1" x14ac:dyDescent="0.3">
      <c r="A3905" s="25">
        <v>3904</v>
      </c>
      <c r="B3905" s="25">
        <v>4171</v>
      </c>
      <c r="C3905" s="31">
        <v>42549.500185185199</v>
      </c>
      <c r="D3905" s="25">
        <v>461</v>
      </c>
      <c r="E3905" s="25">
        <v>23</v>
      </c>
      <c r="F3905" s="25">
        <v>0</v>
      </c>
      <c r="G3905" s="25">
        <v>484</v>
      </c>
      <c r="H3905" s="25">
        <v>2300.39</v>
      </c>
      <c r="I3905" s="25">
        <v>172.27</v>
      </c>
      <c r="J3905" s="25">
        <v>0</v>
      </c>
      <c r="K3905" s="25">
        <v>2472.66</v>
      </c>
    </row>
    <row r="3906" spans="1:11" ht="15" customHeight="1" x14ac:dyDescent="0.3">
      <c r="A3906" s="25">
        <v>3905</v>
      </c>
      <c r="B3906" s="25">
        <v>4171</v>
      </c>
      <c r="C3906" s="31">
        <v>42578.244062500002</v>
      </c>
      <c r="D3906" s="25">
        <v>475</v>
      </c>
      <c r="E3906" s="25">
        <v>12</v>
      </c>
      <c r="F3906" s="25">
        <v>0</v>
      </c>
      <c r="G3906" s="25">
        <v>487</v>
      </c>
      <c r="H3906" s="25">
        <v>2370.25</v>
      </c>
      <c r="I3906" s="25">
        <v>89.88</v>
      </c>
      <c r="J3906" s="25">
        <v>0</v>
      </c>
      <c r="K3906" s="25">
        <v>2460.13</v>
      </c>
    </row>
    <row r="3907" spans="1:11" ht="15" customHeight="1" x14ac:dyDescent="0.3">
      <c r="A3907" s="25">
        <v>3906</v>
      </c>
      <c r="B3907" s="25">
        <v>4171</v>
      </c>
      <c r="C3907" s="31">
        <v>42608.724745370397</v>
      </c>
      <c r="D3907" s="25">
        <v>486</v>
      </c>
      <c r="E3907" s="25">
        <v>2</v>
      </c>
      <c r="F3907" s="25">
        <v>7</v>
      </c>
      <c r="G3907" s="25">
        <v>495</v>
      </c>
      <c r="H3907" s="25">
        <v>2425.14</v>
      </c>
      <c r="I3907" s="25">
        <v>14.98</v>
      </c>
      <c r="J3907" s="25">
        <v>56.84</v>
      </c>
      <c r="K3907" s="25">
        <v>2496.96</v>
      </c>
    </row>
    <row r="3908" spans="1:11" ht="15" customHeight="1" x14ac:dyDescent="0.3">
      <c r="A3908" s="25">
        <v>3907</v>
      </c>
      <c r="B3908" s="25">
        <v>4171</v>
      </c>
      <c r="C3908" s="31">
        <v>42638.097060185202</v>
      </c>
      <c r="D3908" s="25">
        <v>554</v>
      </c>
      <c r="E3908" s="25">
        <v>4</v>
      </c>
      <c r="F3908" s="25">
        <v>15</v>
      </c>
      <c r="G3908" s="25">
        <v>573</v>
      </c>
      <c r="H3908" s="25">
        <v>2764.46</v>
      </c>
      <c r="I3908" s="25">
        <v>29.96</v>
      </c>
      <c r="J3908" s="25">
        <v>121.8</v>
      </c>
      <c r="K3908" s="25">
        <v>2916.22</v>
      </c>
    </row>
    <row r="3909" spans="1:11" ht="15" customHeight="1" x14ac:dyDescent="0.3">
      <c r="A3909" s="25">
        <v>3908</v>
      </c>
      <c r="B3909" s="25">
        <v>4171</v>
      </c>
      <c r="C3909" s="31">
        <v>42667.205590277801</v>
      </c>
      <c r="D3909" s="25">
        <v>480</v>
      </c>
      <c r="E3909" s="25">
        <v>0</v>
      </c>
      <c r="F3909" s="25">
        <v>60</v>
      </c>
      <c r="G3909" s="25">
        <v>540</v>
      </c>
      <c r="H3909" s="25">
        <v>2395.1999999999998</v>
      </c>
      <c r="I3909" s="25">
        <v>0</v>
      </c>
      <c r="J3909" s="25">
        <v>487.2</v>
      </c>
      <c r="K3909" s="25">
        <v>2882.4</v>
      </c>
    </row>
    <row r="3910" spans="1:11" ht="15" customHeight="1" x14ac:dyDescent="0.3">
      <c r="A3910" s="25">
        <v>3909</v>
      </c>
      <c r="B3910" s="25">
        <v>4171</v>
      </c>
      <c r="C3910" s="31">
        <v>42696.629780092597</v>
      </c>
      <c r="D3910" s="25">
        <v>515</v>
      </c>
      <c r="E3910" s="25">
        <v>0</v>
      </c>
      <c r="F3910" s="25">
        <v>40</v>
      </c>
      <c r="G3910" s="25">
        <v>555</v>
      </c>
      <c r="H3910" s="25">
        <v>2569.85</v>
      </c>
      <c r="I3910" s="25">
        <v>0</v>
      </c>
      <c r="J3910" s="25">
        <v>324.8</v>
      </c>
      <c r="K3910" s="25">
        <v>2894.65</v>
      </c>
    </row>
    <row r="3911" spans="1:11" ht="15" customHeight="1" x14ac:dyDescent="0.3">
      <c r="A3911" s="25">
        <v>3910</v>
      </c>
      <c r="B3911" s="25">
        <v>4171</v>
      </c>
      <c r="C3911" s="31">
        <v>42726.640162037002</v>
      </c>
      <c r="D3911" s="25">
        <v>508</v>
      </c>
      <c r="E3911" s="25">
        <v>4</v>
      </c>
      <c r="F3911" s="25">
        <v>7</v>
      </c>
      <c r="G3911" s="25">
        <v>519</v>
      </c>
      <c r="H3911" s="25">
        <v>2534.92</v>
      </c>
      <c r="I3911" s="25">
        <v>29.96</v>
      </c>
      <c r="J3911" s="25">
        <v>56.84</v>
      </c>
      <c r="K3911" s="25">
        <v>2621.72</v>
      </c>
    </row>
    <row r="3912" spans="1:11" ht="15" customHeight="1" x14ac:dyDescent="0.3">
      <c r="A3912" s="25">
        <v>3911</v>
      </c>
      <c r="B3912" s="25">
        <v>4181</v>
      </c>
      <c r="C3912" s="31">
        <v>42133.052476851903</v>
      </c>
      <c r="D3912" s="25">
        <v>500</v>
      </c>
      <c r="E3912" s="25">
        <v>17</v>
      </c>
      <c r="F3912" s="25">
        <v>20</v>
      </c>
      <c r="G3912" s="25">
        <v>537</v>
      </c>
      <c r="H3912" s="25">
        <v>2495</v>
      </c>
      <c r="I3912" s="25">
        <v>127.33</v>
      </c>
      <c r="J3912" s="25">
        <v>162.4</v>
      </c>
      <c r="K3912" s="25">
        <v>2784.73</v>
      </c>
    </row>
    <row r="3913" spans="1:11" ht="15" customHeight="1" x14ac:dyDescent="0.3">
      <c r="A3913" s="25">
        <v>3912</v>
      </c>
      <c r="B3913" s="25">
        <v>4181</v>
      </c>
      <c r="C3913" s="31">
        <v>42162.164930555598</v>
      </c>
      <c r="D3913" s="25">
        <v>505</v>
      </c>
      <c r="E3913" s="25">
        <v>13</v>
      </c>
      <c r="F3913" s="25">
        <v>0</v>
      </c>
      <c r="G3913" s="25">
        <v>518</v>
      </c>
      <c r="H3913" s="25">
        <v>2519.9499999999998</v>
      </c>
      <c r="I3913" s="25">
        <v>97.37</v>
      </c>
      <c r="J3913" s="25">
        <v>0</v>
      </c>
      <c r="K3913" s="25">
        <v>2617.3200000000002</v>
      </c>
    </row>
    <row r="3914" spans="1:11" ht="15" customHeight="1" x14ac:dyDescent="0.3">
      <c r="A3914" s="25">
        <v>3913</v>
      </c>
      <c r="B3914" s="25">
        <v>4181</v>
      </c>
      <c r="C3914" s="31">
        <v>42192.675069444398</v>
      </c>
      <c r="D3914" s="25">
        <v>415</v>
      </c>
      <c r="E3914" s="25">
        <v>22</v>
      </c>
      <c r="F3914" s="25">
        <v>12</v>
      </c>
      <c r="G3914" s="25">
        <v>449</v>
      </c>
      <c r="H3914" s="25">
        <v>2070.85</v>
      </c>
      <c r="I3914" s="25">
        <v>164.78</v>
      </c>
      <c r="J3914" s="25">
        <v>97.44</v>
      </c>
      <c r="K3914" s="25">
        <v>2333.0700000000002</v>
      </c>
    </row>
    <row r="3915" spans="1:11" ht="15" customHeight="1" x14ac:dyDescent="0.3">
      <c r="A3915" s="25">
        <v>3914</v>
      </c>
      <c r="B3915" s="25">
        <v>4181</v>
      </c>
      <c r="C3915" s="31">
        <v>42221.964305555601</v>
      </c>
      <c r="D3915" s="25">
        <v>489</v>
      </c>
      <c r="E3915" s="25">
        <v>1</v>
      </c>
      <c r="F3915" s="25">
        <v>23</v>
      </c>
      <c r="G3915" s="25">
        <v>513</v>
      </c>
      <c r="H3915" s="25">
        <v>2440.11</v>
      </c>
      <c r="I3915" s="25">
        <v>7.49</v>
      </c>
      <c r="J3915" s="25">
        <v>186.76</v>
      </c>
      <c r="K3915" s="25">
        <v>2634.36</v>
      </c>
    </row>
    <row r="3916" spans="1:11" ht="15" customHeight="1" x14ac:dyDescent="0.3">
      <c r="A3916" s="25">
        <v>3915</v>
      </c>
      <c r="B3916" s="25">
        <v>4181</v>
      </c>
      <c r="C3916" s="31">
        <v>42251.804490740702</v>
      </c>
      <c r="D3916" s="25">
        <v>517</v>
      </c>
      <c r="E3916" s="25">
        <v>16</v>
      </c>
      <c r="F3916" s="25">
        <v>18</v>
      </c>
      <c r="G3916" s="25">
        <v>551</v>
      </c>
      <c r="H3916" s="25">
        <v>2579.83</v>
      </c>
      <c r="I3916" s="25">
        <v>119.84</v>
      </c>
      <c r="J3916" s="25">
        <v>146.16</v>
      </c>
      <c r="K3916" s="25">
        <v>2845.83</v>
      </c>
    </row>
    <row r="3917" spans="1:11" ht="15" customHeight="1" x14ac:dyDescent="0.3">
      <c r="A3917" s="25">
        <v>3916</v>
      </c>
      <c r="B3917" s="25">
        <v>4181</v>
      </c>
      <c r="C3917" s="31">
        <v>42281.355069444398</v>
      </c>
      <c r="D3917" s="25">
        <v>482</v>
      </c>
      <c r="E3917" s="25">
        <v>0</v>
      </c>
      <c r="F3917" s="25">
        <v>19</v>
      </c>
      <c r="G3917" s="25">
        <v>501</v>
      </c>
      <c r="H3917" s="25">
        <v>2405.1799999999998</v>
      </c>
      <c r="I3917" s="25">
        <v>0</v>
      </c>
      <c r="J3917" s="25">
        <v>154.28</v>
      </c>
      <c r="K3917" s="25">
        <v>2559.46</v>
      </c>
    </row>
    <row r="3918" spans="1:11" ht="15" customHeight="1" x14ac:dyDescent="0.3">
      <c r="A3918" s="25">
        <v>3917</v>
      </c>
      <c r="B3918" s="25">
        <v>4181</v>
      </c>
      <c r="C3918" s="31">
        <v>42311.990937499999</v>
      </c>
      <c r="D3918" s="25">
        <v>510</v>
      </c>
      <c r="E3918" s="25">
        <v>132</v>
      </c>
      <c r="F3918" s="25">
        <v>0</v>
      </c>
      <c r="G3918" s="25">
        <v>642</v>
      </c>
      <c r="H3918" s="25">
        <v>2544.9</v>
      </c>
      <c r="I3918" s="25">
        <v>988.68</v>
      </c>
      <c r="J3918" s="25">
        <v>0</v>
      </c>
      <c r="K3918" s="25">
        <v>3533.58</v>
      </c>
    </row>
    <row r="3919" spans="1:11" ht="15" customHeight="1" x14ac:dyDescent="0.3">
      <c r="A3919" s="25">
        <v>3918</v>
      </c>
      <c r="B3919" s="25">
        <v>4181</v>
      </c>
      <c r="C3919" s="31">
        <v>42340.095196759299</v>
      </c>
      <c r="D3919" s="25">
        <v>546</v>
      </c>
      <c r="E3919" s="25">
        <v>9</v>
      </c>
      <c r="F3919" s="25">
        <v>12</v>
      </c>
      <c r="G3919" s="25">
        <v>567</v>
      </c>
      <c r="H3919" s="25">
        <v>2724.54</v>
      </c>
      <c r="I3919" s="25">
        <v>67.41</v>
      </c>
      <c r="J3919" s="25">
        <v>97.44</v>
      </c>
      <c r="K3919" s="25">
        <v>2889.39</v>
      </c>
    </row>
    <row r="3920" spans="1:11" ht="15" customHeight="1" x14ac:dyDescent="0.3">
      <c r="A3920" s="25">
        <v>3919</v>
      </c>
      <c r="B3920" s="25">
        <v>4181</v>
      </c>
      <c r="C3920" s="31">
        <v>42369.6328125</v>
      </c>
      <c r="D3920" s="25">
        <v>490</v>
      </c>
      <c r="E3920" s="25">
        <v>8</v>
      </c>
      <c r="F3920" s="25">
        <v>15</v>
      </c>
      <c r="G3920" s="25">
        <v>513</v>
      </c>
      <c r="H3920" s="25">
        <v>2445.1</v>
      </c>
      <c r="I3920" s="25">
        <v>59.92</v>
      </c>
      <c r="J3920" s="25">
        <v>121.8</v>
      </c>
      <c r="K3920" s="25">
        <v>2626.82</v>
      </c>
    </row>
    <row r="3921" spans="1:11" ht="15" customHeight="1" x14ac:dyDescent="0.3">
      <c r="A3921" s="25">
        <v>3920</v>
      </c>
      <c r="B3921" s="25">
        <v>4181</v>
      </c>
      <c r="C3921" s="31">
        <v>42398.125381944497</v>
      </c>
      <c r="D3921" s="25">
        <v>486</v>
      </c>
      <c r="E3921" s="25">
        <v>19</v>
      </c>
      <c r="F3921" s="25">
        <v>0</v>
      </c>
      <c r="G3921" s="25">
        <v>505</v>
      </c>
      <c r="H3921" s="25">
        <v>2425.14</v>
      </c>
      <c r="I3921" s="25">
        <v>142.31</v>
      </c>
      <c r="J3921" s="25">
        <v>0</v>
      </c>
      <c r="K3921" s="25">
        <v>2567.4499999999998</v>
      </c>
    </row>
    <row r="3922" spans="1:11" ht="15" customHeight="1" x14ac:dyDescent="0.3">
      <c r="A3922" s="25">
        <v>3921</v>
      </c>
      <c r="B3922" s="25">
        <v>4181</v>
      </c>
      <c r="C3922" s="31">
        <v>42427.860150462999</v>
      </c>
      <c r="D3922" s="25">
        <v>493</v>
      </c>
      <c r="E3922" s="25">
        <v>13</v>
      </c>
      <c r="F3922" s="25">
        <v>6</v>
      </c>
      <c r="G3922" s="25">
        <v>512</v>
      </c>
      <c r="H3922" s="25">
        <v>2460.0700000000002</v>
      </c>
      <c r="I3922" s="25">
        <v>97.37</v>
      </c>
      <c r="J3922" s="25">
        <v>48.72</v>
      </c>
      <c r="K3922" s="25">
        <v>2606.16</v>
      </c>
    </row>
    <row r="3923" spans="1:11" ht="15" customHeight="1" x14ac:dyDescent="0.3">
      <c r="A3923" s="25">
        <v>3922</v>
      </c>
      <c r="B3923" s="25">
        <v>4181</v>
      </c>
      <c r="C3923" s="31">
        <v>42456.353148148199</v>
      </c>
      <c r="D3923" s="25">
        <v>757</v>
      </c>
      <c r="E3923" s="25">
        <v>4</v>
      </c>
      <c r="F3923" s="25">
        <v>50</v>
      </c>
      <c r="G3923" s="25">
        <v>811</v>
      </c>
      <c r="H3923" s="25">
        <v>3777.43</v>
      </c>
      <c r="I3923" s="25">
        <v>29.96</v>
      </c>
      <c r="J3923" s="25">
        <v>406</v>
      </c>
      <c r="K3923" s="25">
        <v>4213.3900000000003</v>
      </c>
    </row>
    <row r="3924" spans="1:11" ht="15" customHeight="1" x14ac:dyDescent="0.3">
      <c r="A3924" s="25">
        <v>3923</v>
      </c>
      <c r="B3924" s="25">
        <v>4181</v>
      </c>
      <c r="C3924" s="31">
        <v>42485.169374999998</v>
      </c>
      <c r="D3924" s="25">
        <v>534</v>
      </c>
      <c r="E3924" s="25">
        <v>131</v>
      </c>
      <c r="F3924" s="25">
        <v>0</v>
      </c>
      <c r="G3924" s="25">
        <v>665</v>
      </c>
      <c r="H3924" s="25">
        <v>2664.66</v>
      </c>
      <c r="I3924" s="25">
        <v>981.19</v>
      </c>
      <c r="J3924" s="25">
        <v>0</v>
      </c>
      <c r="K3924" s="25">
        <v>3645.85</v>
      </c>
    </row>
    <row r="3925" spans="1:11" ht="15" customHeight="1" x14ac:dyDescent="0.3">
      <c r="A3925" s="25">
        <v>3924</v>
      </c>
      <c r="B3925" s="25">
        <v>4181</v>
      </c>
      <c r="C3925" s="31">
        <v>42515.404490740701</v>
      </c>
      <c r="D3925" s="25">
        <v>492</v>
      </c>
      <c r="E3925" s="25">
        <v>73</v>
      </c>
      <c r="F3925" s="25">
        <v>11</v>
      </c>
      <c r="G3925" s="25">
        <v>576</v>
      </c>
      <c r="H3925" s="25">
        <v>2455.08</v>
      </c>
      <c r="I3925" s="25">
        <v>546.77</v>
      </c>
      <c r="J3925" s="25">
        <v>89.32</v>
      </c>
      <c r="K3925" s="25">
        <v>3091.17</v>
      </c>
    </row>
    <row r="3926" spans="1:11" ht="15" customHeight="1" x14ac:dyDescent="0.3">
      <c r="A3926" s="25">
        <v>3925</v>
      </c>
      <c r="B3926" s="25">
        <v>4181</v>
      </c>
      <c r="C3926" s="31">
        <v>42545.3121875</v>
      </c>
      <c r="D3926" s="25">
        <v>506</v>
      </c>
      <c r="E3926" s="25">
        <v>5</v>
      </c>
      <c r="F3926" s="25">
        <v>14</v>
      </c>
      <c r="G3926" s="25">
        <v>525</v>
      </c>
      <c r="H3926" s="25">
        <v>2524.94</v>
      </c>
      <c r="I3926" s="25">
        <v>37.450000000000003</v>
      </c>
      <c r="J3926" s="25">
        <v>113.68</v>
      </c>
      <c r="K3926" s="25">
        <v>2676.07</v>
      </c>
    </row>
    <row r="3927" spans="1:11" ht="15" customHeight="1" x14ac:dyDescent="0.3">
      <c r="A3927" s="25">
        <v>3926</v>
      </c>
      <c r="B3927" s="25">
        <v>4181</v>
      </c>
      <c r="C3927" s="31">
        <v>42574.6063194444</v>
      </c>
      <c r="D3927" s="25">
        <v>511</v>
      </c>
      <c r="E3927" s="25">
        <v>0</v>
      </c>
      <c r="F3927" s="25">
        <v>12</v>
      </c>
      <c r="G3927" s="25">
        <v>523</v>
      </c>
      <c r="H3927" s="25">
        <v>2549.89</v>
      </c>
      <c r="I3927" s="25">
        <v>0</v>
      </c>
      <c r="J3927" s="25">
        <v>97.44</v>
      </c>
      <c r="K3927" s="25">
        <v>2647.33</v>
      </c>
    </row>
    <row r="3928" spans="1:11" ht="15" customHeight="1" x14ac:dyDescent="0.3">
      <c r="A3928" s="25">
        <v>3927</v>
      </c>
      <c r="B3928" s="25">
        <v>4181</v>
      </c>
      <c r="C3928" s="31">
        <v>42604.016898148198</v>
      </c>
      <c r="D3928" s="25">
        <v>518</v>
      </c>
      <c r="E3928" s="25">
        <v>11</v>
      </c>
      <c r="F3928" s="25">
        <v>11</v>
      </c>
      <c r="G3928" s="25">
        <v>540</v>
      </c>
      <c r="H3928" s="25">
        <v>2584.8200000000002</v>
      </c>
      <c r="I3928" s="25">
        <v>82.39</v>
      </c>
      <c r="J3928" s="25">
        <v>89.32</v>
      </c>
      <c r="K3928" s="25">
        <v>2756.53</v>
      </c>
    </row>
    <row r="3929" spans="1:11" ht="15" customHeight="1" x14ac:dyDescent="0.3">
      <c r="A3929" s="25">
        <v>3928</v>
      </c>
      <c r="B3929" s="25">
        <v>4181</v>
      </c>
      <c r="C3929" s="31">
        <v>42634.899004629602</v>
      </c>
      <c r="D3929" s="25">
        <v>501</v>
      </c>
      <c r="E3929" s="25">
        <v>27</v>
      </c>
      <c r="F3929" s="25">
        <v>0</v>
      </c>
      <c r="G3929" s="25">
        <v>528</v>
      </c>
      <c r="H3929" s="25">
        <v>2499.9899999999998</v>
      </c>
      <c r="I3929" s="25">
        <v>202.23</v>
      </c>
      <c r="J3929" s="25">
        <v>0</v>
      </c>
      <c r="K3929" s="25">
        <v>2702.22</v>
      </c>
    </row>
    <row r="3930" spans="1:11" ht="15" customHeight="1" x14ac:dyDescent="0.3">
      <c r="A3930" s="25">
        <v>3929</v>
      </c>
      <c r="B3930" s="25">
        <v>4181</v>
      </c>
      <c r="C3930" s="31">
        <v>42664.762048611097</v>
      </c>
      <c r="D3930" s="25">
        <v>547</v>
      </c>
      <c r="E3930" s="25">
        <v>13</v>
      </c>
      <c r="F3930" s="25">
        <v>39</v>
      </c>
      <c r="G3930" s="25">
        <v>599</v>
      </c>
      <c r="H3930" s="25">
        <v>2729.53</v>
      </c>
      <c r="I3930" s="25">
        <v>97.37</v>
      </c>
      <c r="J3930" s="25">
        <v>316.68</v>
      </c>
      <c r="K3930" s="25">
        <v>3143.58</v>
      </c>
    </row>
    <row r="3931" spans="1:11" ht="15" customHeight="1" x14ac:dyDescent="0.3">
      <c r="A3931" s="25">
        <v>3930</v>
      </c>
      <c r="B3931" s="25">
        <v>4181</v>
      </c>
      <c r="C3931" s="31">
        <v>42693.504918981504</v>
      </c>
      <c r="D3931" s="25">
        <v>574</v>
      </c>
      <c r="E3931" s="25">
        <v>28</v>
      </c>
      <c r="F3931" s="25">
        <v>31</v>
      </c>
      <c r="G3931" s="25">
        <v>633</v>
      </c>
      <c r="H3931" s="25">
        <v>2864.26</v>
      </c>
      <c r="I3931" s="25">
        <v>209.72</v>
      </c>
      <c r="J3931" s="25">
        <v>251.72</v>
      </c>
      <c r="K3931" s="25">
        <v>3325.7</v>
      </c>
    </row>
    <row r="3932" spans="1:11" ht="15" customHeight="1" x14ac:dyDescent="0.3">
      <c r="A3932" s="25">
        <v>3931</v>
      </c>
      <c r="B3932" s="25">
        <v>4181</v>
      </c>
      <c r="C3932" s="31">
        <v>42723.758391203701</v>
      </c>
      <c r="D3932" s="25">
        <v>493</v>
      </c>
      <c r="E3932" s="25">
        <v>11</v>
      </c>
      <c r="F3932" s="25">
        <v>13</v>
      </c>
      <c r="G3932" s="25">
        <v>517</v>
      </c>
      <c r="H3932" s="25">
        <v>2460.0700000000002</v>
      </c>
      <c r="I3932" s="25">
        <v>82.39</v>
      </c>
      <c r="J3932" s="25">
        <v>105.56</v>
      </c>
      <c r="K3932" s="25">
        <v>2648.02</v>
      </c>
    </row>
    <row r="3933" spans="1:11" ht="15" customHeight="1" x14ac:dyDescent="0.3">
      <c r="A3933" s="25">
        <v>3932</v>
      </c>
      <c r="B3933" s="25">
        <v>4191</v>
      </c>
      <c r="C3933" s="31">
        <v>42348.698518518497</v>
      </c>
      <c r="D3933" s="25">
        <v>101</v>
      </c>
      <c r="E3933" s="25">
        <v>114</v>
      </c>
      <c r="F3933" s="25">
        <v>43</v>
      </c>
      <c r="G3933" s="25">
        <v>258</v>
      </c>
      <c r="H3933" s="25">
        <v>503.99</v>
      </c>
      <c r="I3933" s="25">
        <v>853.86</v>
      </c>
      <c r="J3933" s="25">
        <v>349.16</v>
      </c>
      <c r="K3933" s="25">
        <v>1707.01</v>
      </c>
    </row>
    <row r="3934" spans="1:11" ht="15" customHeight="1" x14ac:dyDescent="0.3">
      <c r="A3934" s="25">
        <v>3933</v>
      </c>
      <c r="B3934" s="25">
        <v>4191</v>
      </c>
      <c r="C3934" s="31">
        <v>42377.389571759297</v>
      </c>
      <c r="D3934" s="25">
        <v>71</v>
      </c>
      <c r="E3934" s="25">
        <v>27</v>
      </c>
      <c r="F3934" s="25">
        <v>26</v>
      </c>
      <c r="G3934" s="25">
        <v>124</v>
      </c>
      <c r="H3934" s="25">
        <v>354.29</v>
      </c>
      <c r="I3934" s="25">
        <v>202.23</v>
      </c>
      <c r="J3934" s="25">
        <v>211.12</v>
      </c>
      <c r="K3934" s="25">
        <v>767.64</v>
      </c>
    </row>
    <row r="3935" spans="1:11" ht="15" customHeight="1" x14ac:dyDescent="0.3">
      <c r="A3935" s="25">
        <v>3934</v>
      </c>
      <c r="B3935" s="25">
        <v>4191</v>
      </c>
      <c r="C3935" s="31">
        <v>42407.624166666697</v>
      </c>
      <c r="D3935" s="25">
        <v>100</v>
      </c>
      <c r="E3935" s="25">
        <v>35</v>
      </c>
      <c r="F3935" s="25">
        <v>30</v>
      </c>
      <c r="G3935" s="25">
        <v>165</v>
      </c>
      <c r="H3935" s="25">
        <v>499</v>
      </c>
      <c r="I3935" s="25">
        <v>262.14999999999998</v>
      </c>
      <c r="J3935" s="25">
        <v>243.6</v>
      </c>
      <c r="K3935" s="25">
        <v>1004.75</v>
      </c>
    </row>
    <row r="3936" spans="1:11" ht="15" customHeight="1" x14ac:dyDescent="0.3">
      <c r="A3936" s="25">
        <v>3935</v>
      </c>
      <c r="B3936" s="25">
        <v>4191</v>
      </c>
      <c r="C3936" s="31">
        <v>42436.322268518503</v>
      </c>
      <c r="D3936" s="25">
        <v>578</v>
      </c>
      <c r="E3936" s="25">
        <v>20</v>
      </c>
      <c r="F3936" s="25">
        <v>19</v>
      </c>
      <c r="G3936" s="25">
        <v>617</v>
      </c>
      <c r="H3936" s="25">
        <v>2884.22</v>
      </c>
      <c r="I3936" s="25">
        <v>149.80000000000001</v>
      </c>
      <c r="J3936" s="25">
        <v>154.28</v>
      </c>
      <c r="K3936" s="25">
        <v>3188.3</v>
      </c>
    </row>
    <row r="3937" spans="1:11" ht="15" customHeight="1" x14ac:dyDescent="0.3">
      <c r="A3937" s="25">
        <v>3936</v>
      </c>
      <c r="B3937" s="25">
        <v>4191</v>
      </c>
      <c r="C3937" s="31">
        <v>42465.150289351899</v>
      </c>
      <c r="D3937" s="25">
        <v>96</v>
      </c>
      <c r="E3937" s="25">
        <v>39</v>
      </c>
      <c r="F3937" s="25">
        <v>0</v>
      </c>
      <c r="G3937" s="25">
        <v>135</v>
      </c>
      <c r="H3937" s="25">
        <v>479.04</v>
      </c>
      <c r="I3937" s="25">
        <v>292.11</v>
      </c>
      <c r="J3937" s="25">
        <v>0</v>
      </c>
      <c r="K3937" s="25">
        <v>771.15</v>
      </c>
    </row>
    <row r="3938" spans="1:11" ht="15" customHeight="1" x14ac:dyDescent="0.3">
      <c r="A3938" s="25">
        <v>3937</v>
      </c>
      <c r="B3938" s="25">
        <v>4191</v>
      </c>
      <c r="C3938" s="31">
        <v>42494.523402777799</v>
      </c>
      <c r="D3938" s="25">
        <v>23</v>
      </c>
      <c r="E3938" s="25">
        <v>19</v>
      </c>
      <c r="F3938" s="25">
        <v>5</v>
      </c>
      <c r="G3938" s="25">
        <v>47</v>
      </c>
      <c r="H3938" s="25">
        <v>114.77</v>
      </c>
      <c r="I3938" s="25">
        <v>142.31</v>
      </c>
      <c r="J3938" s="25">
        <v>40.6</v>
      </c>
      <c r="K3938" s="25">
        <v>297.68</v>
      </c>
    </row>
    <row r="3939" spans="1:11" ht="15" customHeight="1" x14ac:dyDescent="0.3">
      <c r="A3939" s="25">
        <v>3938</v>
      </c>
      <c r="B3939" s="25">
        <v>4191</v>
      </c>
      <c r="C3939" s="31">
        <v>42524.926828703698</v>
      </c>
      <c r="D3939" s="25">
        <v>147</v>
      </c>
      <c r="E3939" s="25">
        <v>37</v>
      </c>
      <c r="F3939" s="25">
        <v>39</v>
      </c>
      <c r="G3939" s="25">
        <v>223</v>
      </c>
      <c r="H3939" s="25">
        <v>733.53</v>
      </c>
      <c r="I3939" s="25">
        <v>277.13</v>
      </c>
      <c r="J3939" s="25">
        <v>316.68</v>
      </c>
      <c r="K3939" s="25">
        <v>1327.34</v>
      </c>
    </row>
    <row r="3940" spans="1:11" ht="15" customHeight="1" x14ac:dyDescent="0.3">
      <c r="A3940" s="25">
        <v>3939</v>
      </c>
      <c r="B3940" s="25">
        <v>4201</v>
      </c>
      <c r="C3940" s="31">
        <v>42485.2344212963</v>
      </c>
      <c r="D3940" s="25">
        <v>99</v>
      </c>
      <c r="E3940" s="25">
        <v>16</v>
      </c>
      <c r="F3940" s="25">
        <v>29</v>
      </c>
      <c r="G3940" s="25">
        <v>144</v>
      </c>
      <c r="H3940" s="25">
        <v>494.01</v>
      </c>
      <c r="I3940" s="25">
        <v>119.84</v>
      </c>
      <c r="J3940" s="25">
        <v>235.48</v>
      </c>
      <c r="K3940" s="25">
        <v>849.33</v>
      </c>
    </row>
    <row r="3941" spans="1:11" ht="15" customHeight="1" x14ac:dyDescent="0.3">
      <c r="A3941" s="25">
        <v>3940</v>
      </c>
      <c r="B3941" s="25">
        <v>4201</v>
      </c>
      <c r="C3941" s="31">
        <v>42515.477615740703</v>
      </c>
      <c r="D3941" s="25">
        <v>36</v>
      </c>
      <c r="E3941" s="25">
        <v>16</v>
      </c>
      <c r="F3941" s="25">
        <v>21</v>
      </c>
      <c r="G3941" s="25">
        <v>73</v>
      </c>
      <c r="H3941" s="25">
        <v>179.64</v>
      </c>
      <c r="I3941" s="25">
        <v>119.84</v>
      </c>
      <c r="J3941" s="25">
        <v>170.52</v>
      </c>
      <c r="K3941" s="25">
        <v>470</v>
      </c>
    </row>
    <row r="3942" spans="1:11" ht="15" customHeight="1" x14ac:dyDescent="0.3">
      <c r="A3942" s="25">
        <v>3941</v>
      </c>
      <c r="B3942" s="25">
        <v>4201</v>
      </c>
      <c r="C3942" s="31">
        <v>42544.710324074098</v>
      </c>
      <c r="D3942" s="25">
        <v>100</v>
      </c>
      <c r="E3942" s="25">
        <v>0</v>
      </c>
      <c r="F3942" s="25">
        <v>20</v>
      </c>
      <c r="G3942" s="25">
        <v>120</v>
      </c>
      <c r="H3942" s="25">
        <v>499</v>
      </c>
      <c r="I3942" s="25">
        <v>0</v>
      </c>
      <c r="J3942" s="25">
        <v>162.4</v>
      </c>
      <c r="K3942" s="25">
        <v>661.4</v>
      </c>
    </row>
    <row r="3943" spans="1:11" ht="15" customHeight="1" x14ac:dyDescent="0.3">
      <c r="A3943" s="25">
        <v>3942</v>
      </c>
      <c r="B3943" s="25">
        <v>4201</v>
      </c>
      <c r="C3943" s="31">
        <v>42574.995254629597</v>
      </c>
      <c r="D3943" s="25">
        <v>97</v>
      </c>
      <c r="E3943" s="25">
        <v>1510</v>
      </c>
      <c r="F3943" s="25">
        <v>32</v>
      </c>
      <c r="G3943" s="25">
        <v>1639</v>
      </c>
      <c r="H3943" s="25">
        <v>484.03</v>
      </c>
      <c r="I3943" s="25">
        <v>11309.9</v>
      </c>
      <c r="J3943" s="25">
        <v>259.83999999999997</v>
      </c>
      <c r="K3943" s="25">
        <v>12053.77</v>
      </c>
    </row>
    <row r="3944" spans="1:11" ht="15" customHeight="1" x14ac:dyDescent="0.3">
      <c r="A3944" s="25">
        <v>3943</v>
      </c>
      <c r="B3944" s="25">
        <v>4201</v>
      </c>
      <c r="C3944" s="31">
        <v>42603.417083333297</v>
      </c>
      <c r="D3944" s="25">
        <v>96</v>
      </c>
      <c r="E3944" s="25">
        <v>29</v>
      </c>
      <c r="F3944" s="25">
        <v>48</v>
      </c>
      <c r="G3944" s="25">
        <v>173</v>
      </c>
      <c r="H3944" s="25">
        <v>479.04</v>
      </c>
      <c r="I3944" s="25">
        <v>217.21</v>
      </c>
      <c r="J3944" s="25">
        <v>389.76</v>
      </c>
      <c r="K3944" s="25">
        <v>1086.01</v>
      </c>
    </row>
    <row r="3945" spans="1:11" ht="15" customHeight="1" x14ac:dyDescent="0.3">
      <c r="A3945" s="25">
        <v>3944</v>
      </c>
      <c r="B3945" s="25">
        <v>4201</v>
      </c>
      <c r="C3945" s="31">
        <v>42633.542569444398</v>
      </c>
      <c r="D3945" s="25">
        <v>92</v>
      </c>
      <c r="E3945" s="25">
        <v>39</v>
      </c>
      <c r="F3945" s="25">
        <v>45</v>
      </c>
      <c r="G3945" s="25">
        <v>176</v>
      </c>
      <c r="H3945" s="25">
        <v>459.08</v>
      </c>
      <c r="I3945" s="25">
        <v>292.11</v>
      </c>
      <c r="J3945" s="25">
        <v>365.4</v>
      </c>
      <c r="K3945" s="25">
        <v>1116.5899999999999</v>
      </c>
    </row>
    <row r="3946" spans="1:11" ht="15" customHeight="1" x14ac:dyDescent="0.3">
      <c r="A3946" s="25">
        <v>3945</v>
      </c>
      <c r="B3946" s="25">
        <v>4201</v>
      </c>
      <c r="C3946" s="31">
        <v>42663.134548611102</v>
      </c>
      <c r="D3946" s="25">
        <v>162</v>
      </c>
      <c r="E3946" s="25">
        <v>30</v>
      </c>
      <c r="F3946" s="25">
        <v>37</v>
      </c>
      <c r="G3946" s="25">
        <v>229</v>
      </c>
      <c r="H3946" s="25">
        <v>808.38</v>
      </c>
      <c r="I3946" s="25">
        <v>224.7</v>
      </c>
      <c r="J3946" s="25">
        <v>300.44</v>
      </c>
      <c r="K3946" s="25">
        <v>1333.52</v>
      </c>
    </row>
    <row r="3947" spans="1:11" ht="15" customHeight="1" x14ac:dyDescent="0.3">
      <c r="A3947" s="25">
        <v>3946</v>
      </c>
      <c r="B3947" s="25">
        <v>4201</v>
      </c>
      <c r="C3947" s="31">
        <v>42692.553912037001</v>
      </c>
      <c r="D3947" s="25">
        <v>101</v>
      </c>
      <c r="E3947" s="25">
        <v>31</v>
      </c>
      <c r="F3947" s="25">
        <v>19</v>
      </c>
      <c r="G3947" s="25">
        <v>151</v>
      </c>
      <c r="H3947" s="25">
        <v>503.99</v>
      </c>
      <c r="I3947" s="25">
        <v>232.19</v>
      </c>
      <c r="J3947" s="25">
        <v>154.28</v>
      </c>
      <c r="K3947" s="25">
        <v>890.46</v>
      </c>
    </row>
    <row r="3948" spans="1:11" ht="15" customHeight="1" x14ac:dyDescent="0.3">
      <c r="A3948" s="25">
        <v>3947</v>
      </c>
      <c r="B3948" s="25">
        <v>4211</v>
      </c>
      <c r="C3948" s="31">
        <v>41620.408518518503</v>
      </c>
      <c r="D3948" s="25">
        <v>95</v>
      </c>
      <c r="E3948" s="25">
        <v>0</v>
      </c>
      <c r="F3948" s="25">
        <v>32</v>
      </c>
      <c r="G3948" s="25">
        <v>127</v>
      </c>
      <c r="H3948" s="25">
        <v>474.05</v>
      </c>
      <c r="I3948" s="25">
        <v>0</v>
      </c>
      <c r="J3948" s="25">
        <v>259.83999999999997</v>
      </c>
      <c r="K3948" s="25">
        <v>733.89</v>
      </c>
    </row>
    <row r="3949" spans="1:11" ht="15" customHeight="1" x14ac:dyDescent="0.3">
      <c r="A3949" s="25">
        <v>3948</v>
      </c>
      <c r="B3949" s="25">
        <v>4211</v>
      </c>
      <c r="C3949" s="31">
        <v>41650.404212963003</v>
      </c>
      <c r="D3949" s="25">
        <v>119</v>
      </c>
      <c r="E3949" s="25">
        <v>40</v>
      </c>
      <c r="F3949" s="25">
        <v>61</v>
      </c>
      <c r="G3949" s="25">
        <v>220</v>
      </c>
      <c r="H3949" s="25">
        <v>593.80999999999995</v>
      </c>
      <c r="I3949" s="25">
        <v>299.60000000000002</v>
      </c>
      <c r="J3949" s="25">
        <v>495.32</v>
      </c>
      <c r="K3949" s="25">
        <v>1388.73</v>
      </c>
    </row>
    <row r="3950" spans="1:11" ht="15" customHeight="1" x14ac:dyDescent="0.3">
      <c r="A3950" s="25">
        <v>3949</v>
      </c>
      <c r="B3950" s="25">
        <v>4211</v>
      </c>
      <c r="C3950" s="31">
        <v>41679.3893634259</v>
      </c>
      <c r="D3950" s="25">
        <v>121</v>
      </c>
      <c r="E3950" s="25">
        <v>29</v>
      </c>
      <c r="F3950" s="25">
        <v>74</v>
      </c>
      <c r="G3950" s="25">
        <v>224</v>
      </c>
      <c r="H3950" s="25">
        <v>603.79</v>
      </c>
      <c r="I3950" s="25">
        <v>217.21</v>
      </c>
      <c r="J3950" s="25">
        <v>600.88</v>
      </c>
      <c r="K3950" s="25">
        <v>1421.88</v>
      </c>
    </row>
    <row r="3951" spans="1:11" ht="15" customHeight="1" x14ac:dyDescent="0.3">
      <c r="A3951" s="25">
        <v>3950</v>
      </c>
      <c r="B3951" s="25">
        <v>4211</v>
      </c>
      <c r="C3951" s="31">
        <v>41708.696469907401</v>
      </c>
      <c r="D3951" s="25">
        <v>78</v>
      </c>
      <c r="E3951" s="25">
        <v>32</v>
      </c>
      <c r="F3951" s="25">
        <v>26</v>
      </c>
      <c r="G3951" s="25">
        <v>136</v>
      </c>
      <c r="H3951" s="25">
        <v>389.22</v>
      </c>
      <c r="I3951" s="25">
        <v>239.68</v>
      </c>
      <c r="J3951" s="25">
        <v>211.12</v>
      </c>
      <c r="K3951" s="25">
        <v>840.02</v>
      </c>
    </row>
    <row r="3952" spans="1:11" ht="15" customHeight="1" x14ac:dyDescent="0.3">
      <c r="A3952" s="25">
        <v>3951</v>
      </c>
      <c r="B3952" s="25">
        <v>4211</v>
      </c>
      <c r="C3952" s="31">
        <v>41738.676180555602</v>
      </c>
      <c r="D3952" s="25">
        <v>96</v>
      </c>
      <c r="E3952" s="25">
        <v>29</v>
      </c>
      <c r="F3952" s="25">
        <v>36</v>
      </c>
      <c r="G3952" s="25">
        <v>161</v>
      </c>
      <c r="H3952" s="25">
        <v>479.04</v>
      </c>
      <c r="I3952" s="25">
        <v>217.21</v>
      </c>
      <c r="J3952" s="25">
        <v>292.32</v>
      </c>
      <c r="K3952" s="25">
        <v>988.57</v>
      </c>
    </row>
    <row r="3953" spans="1:11" ht="15" customHeight="1" x14ac:dyDescent="0.3">
      <c r="A3953" s="25">
        <v>3952</v>
      </c>
      <c r="B3953" s="25">
        <v>4211</v>
      </c>
      <c r="C3953" s="31">
        <v>41768.497673611098</v>
      </c>
      <c r="D3953" s="25">
        <v>111</v>
      </c>
      <c r="E3953" s="25">
        <v>31</v>
      </c>
      <c r="F3953" s="25">
        <v>26</v>
      </c>
      <c r="G3953" s="25">
        <v>168</v>
      </c>
      <c r="H3953" s="25">
        <v>553.89</v>
      </c>
      <c r="I3953" s="25">
        <v>232.19</v>
      </c>
      <c r="J3953" s="25">
        <v>211.12</v>
      </c>
      <c r="K3953" s="25">
        <v>997.2</v>
      </c>
    </row>
    <row r="3954" spans="1:11" ht="15" customHeight="1" x14ac:dyDescent="0.3">
      <c r="A3954" s="25">
        <v>3953</v>
      </c>
      <c r="B3954" s="25">
        <v>4211</v>
      </c>
      <c r="C3954" s="31">
        <v>41797.4145138889</v>
      </c>
      <c r="D3954" s="25">
        <v>115</v>
      </c>
      <c r="E3954" s="25">
        <v>23</v>
      </c>
      <c r="F3954" s="25">
        <v>35</v>
      </c>
      <c r="G3954" s="25">
        <v>173</v>
      </c>
      <c r="H3954" s="25">
        <v>573.85</v>
      </c>
      <c r="I3954" s="25">
        <v>172.27</v>
      </c>
      <c r="J3954" s="25">
        <v>284.2</v>
      </c>
      <c r="K3954" s="25">
        <v>1030.32</v>
      </c>
    </row>
    <row r="3955" spans="1:11" ht="15" customHeight="1" x14ac:dyDescent="0.3">
      <c r="A3955" s="25">
        <v>3954</v>
      </c>
      <c r="B3955" s="25">
        <v>4211</v>
      </c>
      <c r="C3955" s="31">
        <v>41826.668865740699</v>
      </c>
      <c r="D3955" s="25">
        <v>123</v>
      </c>
      <c r="E3955" s="25">
        <v>102</v>
      </c>
      <c r="F3955" s="25">
        <v>64</v>
      </c>
      <c r="G3955" s="25">
        <v>289</v>
      </c>
      <c r="H3955" s="25">
        <v>613.77</v>
      </c>
      <c r="I3955" s="25">
        <v>763.98</v>
      </c>
      <c r="J3955" s="25">
        <v>519.67999999999995</v>
      </c>
      <c r="K3955" s="25">
        <v>1897.43</v>
      </c>
    </row>
    <row r="3956" spans="1:11" ht="15" customHeight="1" x14ac:dyDescent="0.3">
      <c r="A3956" s="25">
        <v>3955</v>
      </c>
      <c r="B3956" s="25">
        <v>4211</v>
      </c>
      <c r="C3956" s="31">
        <v>41855.628842592603</v>
      </c>
      <c r="D3956" s="25">
        <v>82</v>
      </c>
      <c r="E3956" s="25">
        <v>0</v>
      </c>
      <c r="F3956" s="25">
        <v>35</v>
      </c>
      <c r="G3956" s="25">
        <v>117</v>
      </c>
      <c r="H3956" s="25">
        <v>409.18</v>
      </c>
      <c r="I3956" s="25">
        <v>0</v>
      </c>
      <c r="J3956" s="25">
        <v>284.2</v>
      </c>
      <c r="K3956" s="25">
        <v>693.38</v>
      </c>
    </row>
    <row r="3957" spans="1:11" ht="15" customHeight="1" x14ac:dyDescent="0.3">
      <c r="A3957" s="25">
        <v>3956</v>
      </c>
      <c r="B3957" s="25">
        <v>4211</v>
      </c>
      <c r="C3957" s="31">
        <v>41884.8762152778</v>
      </c>
      <c r="D3957" s="25">
        <v>132</v>
      </c>
      <c r="E3957" s="25">
        <v>43</v>
      </c>
      <c r="F3957" s="25">
        <v>27</v>
      </c>
      <c r="G3957" s="25">
        <v>202</v>
      </c>
      <c r="H3957" s="25">
        <v>658.68</v>
      </c>
      <c r="I3957" s="25">
        <v>322.07</v>
      </c>
      <c r="J3957" s="25">
        <v>219.24</v>
      </c>
      <c r="K3957" s="25">
        <v>1199.99</v>
      </c>
    </row>
    <row r="3958" spans="1:11" ht="15" customHeight="1" x14ac:dyDescent="0.3">
      <c r="A3958" s="25">
        <v>3957</v>
      </c>
      <c r="B3958" s="25">
        <v>4211</v>
      </c>
      <c r="C3958" s="31">
        <v>41913.555335648198</v>
      </c>
      <c r="D3958" s="25">
        <v>63</v>
      </c>
      <c r="E3958" s="25">
        <v>7</v>
      </c>
      <c r="F3958" s="25">
        <v>31</v>
      </c>
      <c r="G3958" s="25">
        <v>101</v>
      </c>
      <c r="H3958" s="25">
        <v>314.37</v>
      </c>
      <c r="I3958" s="25">
        <v>52.43</v>
      </c>
      <c r="J3958" s="25">
        <v>251.72</v>
      </c>
      <c r="K3958" s="25">
        <v>618.52</v>
      </c>
    </row>
    <row r="3959" spans="1:11" ht="15" customHeight="1" x14ac:dyDescent="0.3">
      <c r="A3959" s="25">
        <v>3958</v>
      </c>
      <c r="B3959" s="25">
        <v>4211</v>
      </c>
      <c r="C3959" s="31">
        <v>41943.664525462998</v>
      </c>
      <c r="D3959" s="25">
        <v>103</v>
      </c>
      <c r="E3959" s="25">
        <v>10</v>
      </c>
      <c r="F3959" s="25">
        <v>32</v>
      </c>
      <c r="G3959" s="25">
        <v>145</v>
      </c>
      <c r="H3959" s="25">
        <v>513.97</v>
      </c>
      <c r="I3959" s="25">
        <v>74.900000000000006</v>
      </c>
      <c r="J3959" s="25">
        <v>259.83999999999997</v>
      </c>
      <c r="K3959" s="25">
        <v>848.71</v>
      </c>
    </row>
    <row r="3960" spans="1:11" ht="15" customHeight="1" x14ac:dyDescent="0.3">
      <c r="A3960" s="25">
        <v>3959</v>
      </c>
      <c r="B3960" s="25">
        <v>4211</v>
      </c>
      <c r="C3960" s="31">
        <v>41972.712592592601</v>
      </c>
      <c r="D3960" s="25">
        <v>101</v>
      </c>
      <c r="E3960" s="25">
        <v>15</v>
      </c>
      <c r="F3960" s="25">
        <v>26</v>
      </c>
      <c r="G3960" s="25">
        <v>142</v>
      </c>
      <c r="H3960" s="25">
        <v>503.99</v>
      </c>
      <c r="I3960" s="25">
        <v>112.35</v>
      </c>
      <c r="J3960" s="25">
        <v>211.12</v>
      </c>
      <c r="K3960" s="25">
        <v>827.46</v>
      </c>
    </row>
    <row r="3961" spans="1:11" ht="15" customHeight="1" x14ac:dyDescent="0.3">
      <c r="A3961" s="25">
        <v>3960</v>
      </c>
      <c r="B3961" s="25">
        <v>4211</v>
      </c>
      <c r="C3961" s="31">
        <v>42002.942719907398</v>
      </c>
      <c r="D3961" s="25">
        <v>96</v>
      </c>
      <c r="E3961" s="25">
        <v>19</v>
      </c>
      <c r="F3961" s="25">
        <v>16</v>
      </c>
      <c r="G3961" s="25">
        <v>131</v>
      </c>
      <c r="H3961" s="25">
        <v>479.04</v>
      </c>
      <c r="I3961" s="25">
        <v>142.31</v>
      </c>
      <c r="J3961" s="25">
        <v>129.91999999999999</v>
      </c>
      <c r="K3961" s="25">
        <v>751.27</v>
      </c>
    </row>
    <row r="3962" spans="1:11" ht="15" customHeight="1" x14ac:dyDescent="0.3">
      <c r="A3962" s="25">
        <v>3961</v>
      </c>
      <c r="B3962" s="25">
        <v>4211</v>
      </c>
      <c r="C3962" s="31">
        <v>42032.352789351899</v>
      </c>
      <c r="D3962" s="25">
        <v>85</v>
      </c>
      <c r="E3962" s="25">
        <v>35</v>
      </c>
      <c r="F3962" s="25">
        <v>49</v>
      </c>
      <c r="G3962" s="25">
        <v>169</v>
      </c>
      <c r="H3962" s="25">
        <v>424.15</v>
      </c>
      <c r="I3962" s="25">
        <v>262.14999999999998</v>
      </c>
      <c r="J3962" s="25">
        <v>397.88</v>
      </c>
      <c r="K3962" s="25">
        <v>1084.18</v>
      </c>
    </row>
    <row r="3963" spans="1:11" ht="15" customHeight="1" x14ac:dyDescent="0.3">
      <c r="A3963" s="25">
        <v>3962</v>
      </c>
      <c r="B3963" s="25">
        <v>4211</v>
      </c>
      <c r="C3963" s="31">
        <v>42062.850763888899</v>
      </c>
      <c r="D3963" s="25">
        <v>88</v>
      </c>
      <c r="E3963" s="25">
        <v>24</v>
      </c>
      <c r="F3963" s="25">
        <v>29</v>
      </c>
      <c r="G3963" s="25">
        <v>141</v>
      </c>
      <c r="H3963" s="25">
        <v>439.12</v>
      </c>
      <c r="I3963" s="25">
        <v>179.76</v>
      </c>
      <c r="J3963" s="25">
        <v>235.48</v>
      </c>
      <c r="K3963" s="25">
        <v>854.36</v>
      </c>
    </row>
    <row r="3964" spans="1:11" ht="15" customHeight="1" x14ac:dyDescent="0.3">
      <c r="A3964" s="25">
        <v>3963</v>
      </c>
      <c r="B3964" s="25">
        <v>4211</v>
      </c>
      <c r="C3964" s="31">
        <v>42093.003819444399</v>
      </c>
      <c r="D3964" s="25">
        <v>114</v>
      </c>
      <c r="E3964" s="25">
        <v>14281</v>
      </c>
      <c r="F3964" s="25">
        <v>0</v>
      </c>
      <c r="G3964" s="25">
        <v>14395</v>
      </c>
      <c r="H3964" s="25">
        <v>568.86</v>
      </c>
      <c r="I3964" s="25">
        <v>106964.69</v>
      </c>
      <c r="J3964" s="25">
        <v>0</v>
      </c>
      <c r="K3964" s="25">
        <v>107533.55</v>
      </c>
    </row>
    <row r="3965" spans="1:11" ht="15" customHeight="1" x14ac:dyDescent="0.3">
      <c r="A3965" s="25">
        <v>3964</v>
      </c>
      <c r="B3965" s="25">
        <v>4211</v>
      </c>
      <c r="C3965" s="31">
        <v>42122.012858796297</v>
      </c>
      <c r="D3965" s="25">
        <v>115</v>
      </c>
      <c r="E3965" s="25">
        <v>35</v>
      </c>
      <c r="F3965" s="25">
        <v>0</v>
      </c>
      <c r="G3965" s="25">
        <v>150</v>
      </c>
      <c r="H3965" s="25">
        <v>573.85</v>
      </c>
      <c r="I3965" s="25">
        <v>262.14999999999998</v>
      </c>
      <c r="J3965" s="25">
        <v>0</v>
      </c>
      <c r="K3965" s="25">
        <v>836</v>
      </c>
    </row>
    <row r="3966" spans="1:11" ht="15" customHeight="1" x14ac:dyDescent="0.3">
      <c r="A3966" s="25">
        <v>3965</v>
      </c>
      <c r="B3966" s="25">
        <v>4211</v>
      </c>
      <c r="C3966" s="31">
        <v>42152.250601851898</v>
      </c>
      <c r="D3966" s="25">
        <v>109</v>
      </c>
      <c r="E3966" s="25">
        <v>34</v>
      </c>
      <c r="F3966" s="25">
        <v>31</v>
      </c>
      <c r="G3966" s="25">
        <v>174</v>
      </c>
      <c r="H3966" s="25">
        <v>543.91</v>
      </c>
      <c r="I3966" s="25">
        <v>254.66</v>
      </c>
      <c r="J3966" s="25">
        <v>251.72</v>
      </c>
      <c r="K3966" s="25">
        <v>1050.29</v>
      </c>
    </row>
    <row r="3967" spans="1:11" ht="15" customHeight="1" x14ac:dyDescent="0.3">
      <c r="A3967" s="25">
        <v>3966</v>
      </c>
      <c r="B3967" s="25">
        <v>4211</v>
      </c>
      <c r="C3967" s="31">
        <v>42182.8987962963</v>
      </c>
      <c r="D3967" s="25">
        <v>105</v>
      </c>
      <c r="E3967" s="25">
        <v>9</v>
      </c>
      <c r="F3967" s="25">
        <v>207</v>
      </c>
      <c r="G3967" s="25">
        <v>321</v>
      </c>
      <c r="H3967" s="25">
        <v>523.95000000000005</v>
      </c>
      <c r="I3967" s="25">
        <v>67.41</v>
      </c>
      <c r="J3967" s="25">
        <v>1680.84</v>
      </c>
      <c r="K3967" s="25">
        <v>2272.1999999999998</v>
      </c>
    </row>
    <row r="3968" spans="1:11" ht="15" customHeight="1" x14ac:dyDescent="0.3">
      <c r="A3968" s="25">
        <v>3967</v>
      </c>
      <c r="B3968" s="25">
        <v>4211</v>
      </c>
      <c r="C3968" s="31">
        <v>42211.589282407404</v>
      </c>
      <c r="D3968" s="25">
        <v>104</v>
      </c>
      <c r="E3968" s="25">
        <v>190</v>
      </c>
      <c r="F3968" s="25">
        <v>15</v>
      </c>
      <c r="G3968" s="25">
        <v>309</v>
      </c>
      <c r="H3968" s="25">
        <v>518.96</v>
      </c>
      <c r="I3968" s="25">
        <v>1423.1</v>
      </c>
      <c r="J3968" s="25">
        <v>121.8</v>
      </c>
      <c r="K3968" s="25">
        <v>2063.86</v>
      </c>
    </row>
    <row r="3969" spans="1:11" ht="15" customHeight="1" x14ac:dyDescent="0.3">
      <c r="A3969" s="25">
        <v>3968</v>
      </c>
      <c r="B3969" s="25">
        <v>4211</v>
      </c>
      <c r="C3969" s="31">
        <v>42241.972650463002</v>
      </c>
      <c r="D3969" s="25">
        <v>110</v>
      </c>
      <c r="E3969" s="25">
        <v>32</v>
      </c>
      <c r="F3969" s="25">
        <v>34</v>
      </c>
      <c r="G3969" s="25">
        <v>176</v>
      </c>
      <c r="H3969" s="25">
        <v>548.9</v>
      </c>
      <c r="I3969" s="25">
        <v>239.68</v>
      </c>
      <c r="J3969" s="25">
        <v>276.08</v>
      </c>
      <c r="K3969" s="25">
        <v>1064.6600000000001</v>
      </c>
    </row>
    <row r="3970" spans="1:11" ht="15" customHeight="1" x14ac:dyDescent="0.3">
      <c r="A3970" s="25">
        <v>3969</v>
      </c>
      <c r="B3970" s="25">
        <v>4211</v>
      </c>
      <c r="C3970" s="31">
        <v>42271.622013888897</v>
      </c>
      <c r="D3970" s="25">
        <v>110</v>
      </c>
      <c r="E3970" s="25">
        <v>19</v>
      </c>
      <c r="F3970" s="25">
        <v>34</v>
      </c>
      <c r="G3970" s="25">
        <v>163</v>
      </c>
      <c r="H3970" s="25">
        <v>548.9</v>
      </c>
      <c r="I3970" s="25">
        <v>142.31</v>
      </c>
      <c r="J3970" s="25">
        <v>276.08</v>
      </c>
      <c r="K3970" s="25">
        <v>967.29</v>
      </c>
    </row>
    <row r="3971" spans="1:11" ht="15" customHeight="1" x14ac:dyDescent="0.3">
      <c r="A3971" s="25">
        <v>3970</v>
      </c>
      <c r="B3971" s="25">
        <v>4211</v>
      </c>
      <c r="C3971" s="31">
        <v>42301.083310185197</v>
      </c>
      <c r="D3971" s="25">
        <v>67</v>
      </c>
      <c r="E3971" s="25">
        <v>34</v>
      </c>
      <c r="F3971" s="25">
        <v>0</v>
      </c>
      <c r="G3971" s="25">
        <v>101</v>
      </c>
      <c r="H3971" s="25">
        <v>334.33</v>
      </c>
      <c r="I3971" s="25">
        <v>254.66</v>
      </c>
      <c r="J3971" s="25">
        <v>0</v>
      </c>
      <c r="K3971" s="25">
        <v>588.99</v>
      </c>
    </row>
    <row r="3972" spans="1:11" ht="15" customHeight="1" x14ac:dyDescent="0.3">
      <c r="A3972" s="25">
        <v>3971</v>
      </c>
      <c r="B3972" s="25">
        <v>4211</v>
      </c>
      <c r="C3972" s="31">
        <v>42330.519490740699</v>
      </c>
      <c r="D3972" s="25">
        <v>101</v>
      </c>
      <c r="E3972" s="25">
        <v>10</v>
      </c>
      <c r="F3972" s="25">
        <v>42</v>
      </c>
      <c r="G3972" s="25">
        <v>153</v>
      </c>
      <c r="H3972" s="25">
        <v>503.99</v>
      </c>
      <c r="I3972" s="25">
        <v>74.900000000000006</v>
      </c>
      <c r="J3972" s="25">
        <v>341.04</v>
      </c>
      <c r="K3972" s="25">
        <v>919.93</v>
      </c>
    </row>
    <row r="3973" spans="1:11" ht="15" customHeight="1" x14ac:dyDescent="0.3">
      <c r="A3973" s="25">
        <v>3972</v>
      </c>
      <c r="B3973" s="25">
        <v>4211</v>
      </c>
      <c r="C3973" s="31">
        <v>42359.376736111102</v>
      </c>
      <c r="D3973" s="25">
        <v>80</v>
      </c>
      <c r="E3973" s="25">
        <v>51</v>
      </c>
      <c r="F3973" s="25">
        <v>26</v>
      </c>
      <c r="G3973" s="25">
        <v>157</v>
      </c>
      <c r="H3973" s="25">
        <v>399.2</v>
      </c>
      <c r="I3973" s="25">
        <v>381.99</v>
      </c>
      <c r="J3973" s="25">
        <v>211.12</v>
      </c>
      <c r="K3973" s="25">
        <v>992.31</v>
      </c>
    </row>
    <row r="3974" spans="1:11" ht="15" customHeight="1" x14ac:dyDescent="0.3">
      <c r="A3974" s="25">
        <v>3973</v>
      </c>
      <c r="B3974" s="25">
        <v>4211</v>
      </c>
      <c r="C3974" s="31">
        <v>42418.244733796302</v>
      </c>
      <c r="D3974" s="25">
        <v>115</v>
      </c>
      <c r="E3974" s="25">
        <v>42</v>
      </c>
      <c r="F3974" s="25">
        <v>22</v>
      </c>
      <c r="G3974" s="25">
        <v>179</v>
      </c>
      <c r="H3974" s="25">
        <v>573.85</v>
      </c>
      <c r="I3974" s="25">
        <v>314.58</v>
      </c>
      <c r="J3974" s="25">
        <v>178.64</v>
      </c>
      <c r="K3974" s="25">
        <v>1067.07</v>
      </c>
    </row>
    <row r="3975" spans="1:11" ht="15" customHeight="1" x14ac:dyDescent="0.3">
      <c r="A3975" s="25">
        <v>3974</v>
      </c>
      <c r="B3975" s="25">
        <v>4211</v>
      </c>
      <c r="C3975" s="31">
        <v>42448.9512384259</v>
      </c>
      <c r="D3975" s="25">
        <v>106</v>
      </c>
      <c r="E3975" s="25">
        <v>63</v>
      </c>
      <c r="F3975" s="25">
        <v>59</v>
      </c>
      <c r="G3975" s="25">
        <v>228</v>
      </c>
      <c r="H3975" s="25">
        <v>528.94000000000005</v>
      </c>
      <c r="I3975" s="25">
        <v>471.87</v>
      </c>
      <c r="J3975" s="25">
        <v>479.08</v>
      </c>
      <c r="K3975" s="25">
        <v>1479.89</v>
      </c>
    </row>
    <row r="3976" spans="1:11" ht="15" customHeight="1" x14ac:dyDescent="0.3">
      <c r="A3976" s="25">
        <v>3975</v>
      </c>
      <c r="B3976" s="25">
        <v>4211</v>
      </c>
      <c r="C3976" s="31">
        <v>42507.972337963001</v>
      </c>
      <c r="D3976" s="25">
        <v>103</v>
      </c>
      <c r="E3976" s="25">
        <v>27</v>
      </c>
      <c r="F3976" s="25">
        <v>0</v>
      </c>
      <c r="G3976" s="25">
        <v>130</v>
      </c>
      <c r="H3976" s="25">
        <v>513.97</v>
      </c>
      <c r="I3976" s="25">
        <v>202.23</v>
      </c>
      <c r="J3976" s="25">
        <v>0</v>
      </c>
      <c r="K3976" s="25">
        <v>716.2</v>
      </c>
    </row>
    <row r="3977" spans="1:11" ht="15" customHeight="1" x14ac:dyDescent="0.3">
      <c r="A3977" s="25">
        <v>3976</v>
      </c>
      <c r="B3977" s="25">
        <v>4211</v>
      </c>
      <c r="C3977" s="31">
        <v>42536.180266203701</v>
      </c>
      <c r="D3977" s="25">
        <v>95</v>
      </c>
      <c r="E3977" s="25">
        <v>29</v>
      </c>
      <c r="F3977" s="25">
        <v>33</v>
      </c>
      <c r="G3977" s="25">
        <v>157</v>
      </c>
      <c r="H3977" s="25">
        <v>474.05</v>
      </c>
      <c r="I3977" s="25">
        <v>217.21</v>
      </c>
      <c r="J3977" s="25">
        <v>267.95999999999998</v>
      </c>
      <c r="K3977" s="25">
        <v>959.22</v>
      </c>
    </row>
    <row r="3978" spans="1:11" ht="15" customHeight="1" x14ac:dyDescent="0.3">
      <c r="A3978" s="25">
        <v>3977</v>
      </c>
      <c r="B3978" s="25">
        <v>4211</v>
      </c>
      <c r="C3978" s="31">
        <v>42565.345486111102</v>
      </c>
      <c r="D3978" s="25">
        <v>104</v>
      </c>
      <c r="E3978" s="25">
        <v>33</v>
      </c>
      <c r="F3978" s="25">
        <v>27</v>
      </c>
      <c r="G3978" s="25">
        <v>164</v>
      </c>
      <c r="H3978" s="25">
        <v>518.96</v>
      </c>
      <c r="I3978" s="25">
        <v>247.17</v>
      </c>
      <c r="J3978" s="25">
        <v>219.24</v>
      </c>
      <c r="K3978" s="25">
        <v>985.37</v>
      </c>
    </row>
    <row r="3979" spans="1:11" ht="15" customHeight="1" x14ac:dyDescent="0.3">
      <c r="A3979" s="25">
        <v>3978</v>
      </c>
      <c r="B3979" s="25">
        <v>4211</v>
      </c>
      <c r="C3979" s="31">
        <v>42595.3616203704</v>
      </c>
      <c r="D3979" s="25">
        <v>109</v>
      </c>
      <c r="E3979" s="25">
        <v>76</v>
      </c>
      <c r="F3979" s="25">
        <v>41</v>
      </c>
      <c r="G3979" s="25">
        <v>226</v>
      </c>
      <c r="H3979" s="25">
        <v>543.91</v>
      </c>
      <c r="I3979" s="25">
        <v>569.24</v>
      </c>
      <c r="J3979" s="25">
        <v>332.92</v>
      </c>
      <c r="K3979" s="25">
        <v>1446.07</v>
      </c>
    </row>
    <row r="3980" spans="1:11" ht="15" customHeight="1" x14ac:dyDescent="0.3">
      <c r="A3980" s="25">
        <v>3979</v>
      </c>
      <c r="B3980" s="25">
        <v>4211</v>
      </c>
      <c r="C3980" s="31">
        <v>42625.143043981501</v>
      </c>
      <c r="D3980" s="25">
        <v>88</v>
      </c>
      <c r="E3980" s="25">
        <v>12</v>
      </c>
      <c r="F3980" s="25">
        <v>0</v>
      </c>
      <c r="G3980" s="25">
        <v>100</v>
      </c>
      <c r="H3980" s="25">
        <v>439.12</v>
      </c>
      <c r="I3980" s="25">
        <v>89.88</v>
      </c>
      <c r="J3980" s="25">
        <v>0</v>
      </c>
      <c r="K3980" s="25">
        <v>529</v>
      </c>
    </row>
    <row r="3981" spans="1:11" ht="15" customHeight="1" x14ac:dyDescent="0.3">
      <c r="A3981" s="25">
        <v>3980</v>
      </c>
      <c r="B3981" s="25">
        <v>4221</v>
      </c>
      <c r="C3981" s="31">
        <v>42677.118229166699</v>
      </c>
      <c r="D3981" s="25">
        <v>120</v>
      </c>
      <c r="E3981" s="25">
        <v>0</v>
      </c>
      <c r="F3981" s="25">
        <v>0</v>
      </c>
      <c r="G3981" s="25">
        <v>120</v>
      </c>
      <c r="H3981" s="25">
        <v>598.79999999999995</v>
      </c>
      <c r="I3981" s="25">
        <v>0</v>
      </c>
      <c r="J3981" s="25">
        <v>0</v>
      </c>
      <c r="K3981" s="25">
        <v>598.79999999999995</v>
      </c>
    </row>
    <row r="3982" spans="1:11" ht="15" customHeight="1" x14ac:dyDescent="0.3">
      <c r="A3982" s="25">
        <v>3981</v>
      </c>
      <c r="B3982" s="25">
        <v>4221</v>
      </c>
      <c r="C3982" s="31">
        <v>42706.352812500001</v>
      </c>
      <c r="D3982" s="25">
        <v>149</v>
      </c>
      <c r="E3982" s="25">
        <v>0</v>
      </c>
      <c r="F3982" s="25">
        <v>22</v>
      </c>
      <c r="G3982" s="25">
        <v>171</v>
      </c>
      <c r="H3982" s="25">
        <v>743.51</v>
      </c>
      <c r="I3982" s="25">
        <v>0</v>
      </c>
      <c r="J3982" s="25">
        <v>178.64</v>
      </c>
      <c r="K3982" s="25">
        <v>922.15</v>
      </c>
    </row>
    <row r="3983" spans="1:11" ht="15" customHeight="1" x14ac:dyDescent="0.3">
      <c r="A3983" s="25">
        <v>3982</v>
      </c>
      <c r="B3983" s="25">
        <v>4221</v>
      </c>
      <c r="C3983" s="31">
        <v>42735.964999999997</v>
      </c>
      <c r="D3983" s="25">
        <v>160</v>
      </c>
      <c r="E3983" s="25">
        <v>5</v>
      </c>
      <c r="F3983" s="25">
        <v>0</v>
      </c>
      <c r="G3983" s="25">
        <v>165</v>
      </c>
      <c r="H3983" s="25">
        <v>798.4</v>
      </c>
      <c r="I3983" s="25">
        <v>37.450000000000003</v>
      </c>
      <c r="J3983" s="25">
        <v>0</v>
      </c>
      <c r="K3983" s="25">
        <v>835.85</v>
      </c>
    </row>
    <row r="3984" spans="1:11" ht="15" customHeight="1" x14ac:dyDescent="0.3">
      <c r="A3984" s="25">
        <v>3983</v>
      </c>
      <c r="B3984" s="25">
        <v>4231</v>
      </c>
      <c r="C3984" s="31">
        <v>42255.1241435185</v>
      </c>
      <c r="D3984" s="25">
        <v>0</v>
      </c>
      <c r="E3984" s="25">
        <v>44</v>
      </c>
      <c r="F3984" s="25">
        <v>48</v>
      </c>
      <c r="G3984" s="25">
        <v>92</v>
      </c>
      <c r="H3984" s="25">
        <v>0</v>
      </c>
      <c r="I3984" s="25">
        <v>329.56</v>
      </c>
      <c r="J3984" s="25">
        <v>389.76</v>
      </c>
      <c r="K3984" s="25">
        <v>719.32</v>
      </c>
    </row>
    <row r="3985" spans="1:11" ht="15" customHeight="1" x14ac:dyDescent="0.3">
      <c r="A3985" s="25">
        <v>3984</v>
      </c>
      <c r="B3985" s="25">
        <v>4231</v>
      </c>
      <c r="C3985" s="31">
        <v>42285.481932870403</v>
      </c>
      <c r="D3985" s="25">
        <v>286</v>
      </c>
      <c r="E3985" s="25">
        <v>40</v>
      </c>
      <c r="F3985" s="25">
        <v>4</v>
      </c>
      <c r="G3985" s="25">
        <v>330</v>
      </c>
      <c r="H3985" s="25">
        <v>1427.14</v>
      </c>
      <c r="I3985" s="25">
        <v>299.60000000000002</v>
      </c>
      <c r="J3985" s="25">
        <v>32.479999999999997</v>
      </c>
      <c r="K3985" s="25">
        <v>1759.22</v>
      </c>
    </row>
    <row r="3986" spans="1:11" ht="15" customHeight="1" x14ac:dyDescent="0.3">
      <c r="A3986" s="25">
        <v>3985</v>
      </c>
      <c r="B3986" s="25">
        <v>4231</v>
      </c>
      <c r="C3986" s="31">
        <v>42314.148599537002</v>
      </c>
      <c r="D3986" s="25">
        <v>314</v>
      </c>
      <c r="E3986" s="25">
        <v>19</v>
      </c>
      <c r="F3986" s="25">
        <v>4</v>
      </c>
      <c r="G3986" s="25">
        <v>337</v>
      </c>
      <c r="H3986" s="25">
        <v>1566.86</v>
      </c>
      <c r="I3986" s="25">
        <v>142.31</v>
      </c>
      <c r="J3986" s="25">
        <v>32.479999999999997</v>
      </c>
      <c r="K3986" s="25">
        <v>1741.65</v>
      </c>
    </row>
    <row r="3987" spans="1:11" ht="15" customHeight="1" x14ac:dyDescent="0.3">
      <c r="A3987" s="25">
        <v>3986</v>
      </c>
      <c r="B3987" s="25">
        <v>4231</v>
      </c>
      <c r="C3987" s="31">
        <v>42343.612569444398</v>
      </c>
      <c r="D3987" s="25">
        <v>280</v>
      </c>
      <c r="E3987" s="25">
        <v>0</v>
      </c>
      <c r="F3987" s="25">
        <v>20</v>
      </c>
      <c r="G3987" s="25">
        <v>300</v>
      </c>
      <c r="H3987" s="25">
        <v>1397.2</v>
      </c>
      <c r="I3987" s="25">
        <v>0</v>
      </c>
      <c r="J3987" s="25">
        <v>162.4</v>
      </c>
      <c r="K3987" s="25">
        <v>1559.6</v>
      </c>
    </row>
    <row r="3988" spans="1:11" ht="15" customHeight="1" x14ac:dyDescent="0.3">
      <c r="A3988" s="25">
        <v>3987</v>
      </c>
      <c r="B3988" s="25">
        <v>4231</v>
      </c>
      <c r="C3988" s="31">
        <v>42373.009178240703</v>
      </c>
      <c r="D3988" s="25">
        <v>212</v>
      </c>
      <c r="E3988" s="25">
        <v>22</v>
      </c>
      <c r="F3988" s="25">
        <v>0</v>
      </c>
      <c r="G3988" s="25">
        <v>234</v>
      </c>
      <c r="H3988" s="25">
        <v>1057.8800000000001</v>
      </c>
      <c r="I3988" s="25">
        <v>164.78</v>
      </c>
      <c r="J3988" s="25">
        <v>0</v>
      </c>
      <c r="K3988" s="25">
        <v>1222.6600000000001</v>
      </c>
    </row>
    <row r="3989" spans="1:11" ht="15" customHeight="1" x14ac:dyDescent="0.3">
      <c r="A3989" s="25">
        <v>3988</v>
      </c>
      <c r="B3989" s="25">
        <v>4231</v>
      </c>
      <c r="C3989" s="31">
        <v>42401.277326388903</v>
      </c>
      <c r="D3989" s="25">
        <v>307</v>
      </c>
      <c r="E3989" s="25">
        <v>57</v>
      </c>
      <c r="F3989" s="25">
        <v>7</v>
      </c>
      <c r="G3989" s="25">
        <v>371</v>
      </c>
      <c r="H3989" s="25">
        <v>1531.93</v>
      </c>
      <c r="I3989" s="25">
        <v>426.93</v>
      </c>
      <c r="J3989" s="25">
        <v>56.84</v>
      </c>
      <c r="K3989" s="25">
        <v>2015.7</v>
      </c>
    </row>
    <row r="3990" spans="1:11" ht="15" customHeight="1" x14ac:dyDescent="0.3">
      <c r="A3990" s="25">
        <v>3989</v>
      </c>
      <c r="B3990" s="25">
        <v>4231</v>
      </c>
      <c r="C3990" s="31">
        <v>42431.595023148198</v>
      </c>
      <c r="D3990" s="25">
        <v>303</v>
      </c>
      <c r="E3990" s="25">
        <v>17</v>
      </c>
      <c r="F3990" s="25">
        <v>0</v>
      </c>
      <c r="G3990" s="25">
        <v>320</v>
      </c>
      <c r="H3990" s="25">
        <v>1511.97</v>
      </c>
      <c r="I3990" s="25">
        <v>127.33</v>
      </c>
      <c r="J3990" s="25">
        <v>0</v>
      </c>
      <c r="K3990" s="25">
        <v>1639.3</v>
      </c>
    </row>
    <row r="3991" spans="1:11" ht="15" customHeight="1" x14ac:dyDescent="0.3">
      <c r="A3991" s="25">
        <v>3990</v>
      </c>
      <c r="B3991" s="25">
        <v>4231</v>
      </c>
      <c r="C3991" s="31">
        <v>42461.977800925903</v>
      </c>
      <c r="D3991" s="25">
        <v>303</v>
      </c>
      <c r="E3991" s="25">
        <v>33</v>
      </c>
      <c r="F3991" s="25">
        <v>20</v>
      </c>
      <c r="G3991" s="25">
        <v>356</v>
      </c>
      <c r="H3991" s="25">
        <v>1511.97</v>
      </c>
      <c r="I3991" s="25">
        <v>247.17</v>
      </c>
      <c r="J3991" s="25">
        <v>162.4</v>
      </c>
      <c r="K3991" s="25">
        <v>1921.54</v>
      </c>
    </row>
    <row r="3992" spans="1:11" ht="15" customHeight="1" x14ac:dyDescent="0.3">
      <c r="A3992" s="25">
        <v>3991</v>
      </c>
      <c r="B3992" s="25">
        <v>4231</v>
      </c>
      <c r="C3992" s="31">
        <v>42490.402060185203</v>
      </c>
      <c r="D3992" s="25">
        <v>256</v>
      </c>
      <c r="E3992" s="25">
        <v>87</v>
      </c>
      <c r="F3992" s="25">
        <v>23</v>
      </c>
      <c r="G3992" s="25">
        <v>366</v>
      </c>
      <c r="H3992" s="25">
        <v>1277.44</v>
      </c>
      <c r="I3992" s="25">
        <v>651.63</v>
      </c>
      <c r="J3992" s="25">
        <v>186.76</v>
      </c>
      <c r="K3992" s="25">
        <v>2115.83</v>
      </c>
    </row>
    <row r="3993" spans="1:11" ht="15" customHeight="1" x14ac:dyDescent="0.3">
      <c r="A3993" s="25">
        <v>3992</v>
      </c>
      <c r="B3993" s="25">
        <v>4231</v>
      </c>
      <c r="C3993" s="31">
        <v>42520.478263888901</v>
      </c>
      <c r="D3993" s="25">
        <v>0</v>
      </c>
      <c r="E3993" s="25">
        <v>8</v>
      </c>
      <c r="F3993" s="25">
        <v>22</v>
      </c>
      <c r="G3993" s="25">
        <v>30</v>
      </c>
      <c r="H3993" s="25">
        <v>0</v>
      </c>
      <c r="I3993" s="25">
        <v>59.92</v>
      </c>
      <c r="J3993" s="25">
        <v>178.64</v>
      </c>
      <c r="K3993" s="25">
        <v>238.56</v>
      </c>
    </row>
    <row r="3994" spans="1:11" ht="15" customHeight="1" x14ac:dyDescent="0.3">
      <c r="A3994" s="25">
        <v>3993</v>
      </c>
      <c r="B3994" s="25">
        <v>4231</v>
      </c>
      <c r="C3994" s="31">
        <v>42550.420497685198</v>
      </c>
      <c r="D3994" s="25">
        <v>298</v>
      </c>
      <c r="E3994" s="25">
        <v>24</v>
      </c>
      <c r="F3994" s="25">
        <v>72</v>
      </c>
      <c r="G3994" s="25">
        <v>394</v>
      </c>
      <c r="H3994" s="25">
        <v>1487.02</v>
      </c>
      <c r="I3994" s="25">
        <v>179.76</v>
      </c>
      <c r="J3994" s="25">
        <v>584.64</v>
      </c>
      <c r="K3994" s="25">
        <v>2251.42</v>
      </c>
    </row>
    <row r="3995" spans="1:11" ht="15" customHeight="1" x14ac:dyDescent="0.3">
      <c r="A3995" s="25">
        <v>3994</v>
      </c>
      <c r="B3995" s="25">
        <v>4231</v>
      </c>
      <c r="C3995" s="31">
        <v>42580.347233796303</v>
      </c>
      <c r="D3995" s="25">
        <v>300</v>
      </c>
      <c r="E3995" s="25">
        <v>29</v>
      </c>
      <c r="F3995" s="25">
        <v>11</v>
      </c>
      <c r="G3995" s="25">
        <v>340</v>
      </c>
      <c r="H3995" s="25">
        <v>1497</v>
      </c>
      <c r="I3995" s="25">
        <v>217.21</v>
      </c>
      <c r="J3995" s="25">
        <v>89.32</v>
      </c>
      <c r="K3995" s="25">
        <v>1803.53</v>
      </c>
    </row>
    <row r="3996" spans="1:11" ht="15" customHeight="1" x14ac:dyDescent="0.3">
      <c r="A3996" s="25">
        <v>3995</v>
      </c>
      <c r="B3996" s="25">
        <v>4231</v>
      </c>
      <c r="C3996" s="31">
        <v>42610.881168981497</v>
      </c>
      <c r="D3996" s="25">
        <v>314</v>
      </c>
      <c r="E3996" s="25">
        <v>32</v>
      </c>
      <c r="F3996" s="25">
        <v>33</v>
      </c>
      <c r="G3996" s="25">
        <v>379</v>
      </c>
      <c r="H3996" s="25">
        <v>1566.86</v>
      </c>
      <c r="I3996" s="25">
        <v>239.68</v>
      </c>
      <c r="J3996" s="25">
        <v>267.95999999999998</v>
      </c>
      <c r="K3996" s="25">
        <v>2074.5</v>
      </c>
    </row>
    <row r="3997" spans="1:11" ht="15" customHeight="1" x14ac:dyDescent="0.3">
      <c r="A3997" s="25">
        <v>3996</v>
      </c>
      <c r="B3997" s="25">
        <v>4231</v>
      </c>
      <c r="C3997" s="31">
        <v>42640.877060185201</v>
      </c>
      <c r="D3997" s="25">
        <v>288</v>
      </c>
      <c r="E3997" s="25">
        <v>25</v>
      </c>
      <c r="F3997" s="25">
        <v>15</v>
      </c>
      <c r="G3997" s="25">
        <v>328</v>
      </c>
      <c r="H3997" s="25">
        <v>1437.12</v>
      </c>
      <c r="I3997" s="25">
        <v>187.25</v>
      </c>
      <c r="J3997" s="25">
        <v>121.8</v>
      </c>
      <c r="K3997" s="25">
        <v>1746.17</v>
      </c>
    </row>
    <row r="3998" spans="1:11" ht="15" customHeight="1" x14ac:dyDescent="0.3">
      <c r="A3998" s="25">
        <v>3997</v>
      </c>
      <c r="B3998" s="25">
        <v>4231</v>
      </c>
      <c r="C3998" s="31">
        <v>42670.050856481503</v>
      </c>
      <c r="D3998" s="25">
        <v>311</v>
      </c>
      <c r="E3998" s="25">
        <v>31</v>
      </c>
      <c r="F3998" s="25">
        <v>19</v>
      </c>
      <c r="G3998" s="25">
        <v>361</v>
      </c>
      <c r="H3998" s="25">
        <v>1551.89</v>
      </c>
      <c r="I3998" s="25">
        <v>232.19</v>
      </c>
      <c r="J3998" s="25">
        <v>154.28</v>
      </c>
      <c r="K3998" s="25">
        <v>1938.36</v>
      </c>
    </row>
    <row r="3999" spans="1:11" ht="15" customHeight="1" x14ac:dyDescent="0.3">
      <c r="A3999" s="25">
        <v>3998</v>
      </c>
      <c r="B3999" s="25">
        <v>4231</v>
      </c>
      <c r="C3999" s="31">
        <v>42699.987615740698</v>
      </c>
      <c r="D3999" s="25">
        <v>291</v>
      </c>
      <c r="E3999" s="25">
        <v>17</v>
      </c>
      <c r="F3999" s="25">
        <v>0</v>
      </c>
      <c r="G3999" s="25">
        <v>308</v>
      </c>
      <c r="H3999" s="25">
        <v>1452.09</v>
      </c>
      <c r="I3999" s="25">
        <v>127.33</v>
      </c>
      <c r="J3999" s="25">
        <v>0</v>
      </c>
      <c r="K3999" s="25">
        <v>1579.42</v>
      </c>
    </row>
    <row r="4000" spans="1:11" ht="15" customHeight="1" x14ac:dyDescent="0.3">
      <c r="A4000" s="25">
        <v>3999</v>
      </c>
      <c r="B4000" s="25">
        <v>4231</v>
      </c>
      <c r="C4000" s="31">
        <v>42729.026365740698</v>
      </c>
      <c r="D4000" s="25">
        <v>292</v>
      </c>
      <c r="E4000" s="25">
        <v>31</v>
      </c>
      <c r="F4000" s="25">
        <v>30</v>
      </c>
      <c r="G4000" s="25">
        <v>353</v>
      </c>
      <c r="H4000" s="25">
        <v>1457.08</v>
      </c>
      <c r="I4000" s="25">
        <v>232.19</v>
      </c>
      <c r="J4000" s="25">
        <v>243.6</v>
      </c>
      <c r="K4000" s="25">
        <v>1932.87</v>
      </c>
    </row>
    <row r="4001" spans="1:11" ht="15" customHeight="1" x14ac:dyDescent="0.3">
      <c r="A4001" s="25">
        <v>4000</v>
      </c>
      <c r="B4001" s="25">
        <v>4241</v>
      </c>
      <c r="C4001" s="31">
        <v>41816.171643518501</v>
      </c>
      <c r="D4001" s="25">
        <v>499</v>
      </c>
      <c r="E4001" s="25">
        <v>0</v>
      </c>
      <c r="F4001" s="25">
        <v>0</v>
      </c>
      <c r="G4001" s="25">
        <v>499</v>
      </c>
      <c r="H4001" s="25">
        <v>2490.0100000000002</v>
      </c>
      <c r="I4001" s="25">
        <v>0</v>
      </c>
      <c r="J4001" s="25">
        <v>0</v>
      </c>
      <c r="K4001" s="25">
        <v>2490.0100000000002</v>
      </c>
    </row>
    <row r="4002" spans="1:11" ht="15" customHeight="1" x14ac:dyDescent="0.3">
      <c r="A4002" s="25">
        <v>4001</v>
      </c>
      <c r="B4002" s="25">
        <v>4241</v>
      </c>
      <c r="C4002" s="31">
        <v>41845.414942129602</v>
      </c>
      <c r="D4002" s="25">
        <v>497</v>
      </c>
      <c r="E4002" s="25">
        <v>0</v>
      </c>
      <c r="F4002" s="25">
        <v>0</v>
      </c>
      <c r="G4002" s="25">
        <v>497</v>
      </c>
      <c r="H4002" s="25">
        <v>2480.0300000000002</v>
      </c>
      <c r="I4002" s="25">
        <v>0</v>
      </c>
      <c r="J4002" s="25">
        <v>0</v>
      </c>
      <c r="K4002" s="25">
        <v>2480.0300000000002</v>
      </c>
    </row>
    <row r="4003" spans="1:11" ht="15" customHeight="1" x14ac:dyDescent="0.3">
      <c r="A4003" s="25">
        <v>4002</v>
      </c>
      <c r="B4003" s="25">
        <v>4241</v>
      </c>
      <c r="C4003" s="31">
        <v>41874.778587963003</v>
      </c>
      <c r="D4003" s="25">
        <v>490</v>
      </c>
      <c r="E4003" s="25">
        <v>3</v>
      </c>
      <c r="F4003" s="25">
        <v>2</v>
      </c>
      <c r="G4003" s="25">
        <v>495</v>
      </c>
      <c r="H4003" s="25">
        <v>2445.1</v>
      </c>
      <c r="I4003" s="25">
        <v>22.47</v>
      </c>
      <c r="J4003" s="25">
        <v>16.239999999999998</v>
      </c>
      <c r="K4003" s="25">
        <v>2483.81</v>
      </c>
    </row>
    <row r="4004" spans="1:11" ht="15" customHeight="1" x14ac:dyDescent="0.3">
      <c r="A4004" s="25">
        <v>4003</v>
      </c>
      <c r="B4004" s="25">
        <v>4241</v>
      </c>
      <c r="C4004" s="31">
        <v>41903.256724537001</v>
      </c>
      <c r="D4004" s="25">
        <v>470</v>
      </c>
      <c r="E4004" s="25">
        <v>0</v>
      </c>
      <c r="F4004" s="25">
        <v>0</v>
      </c>
      <c r="G4004" s="25">
        <v>470</v>
      </c>
      <c r="H4004" s="25">
        <v>2345.3000000000002</v>
      </c>
      <c r="I4004" s="25">
        <v>0</v>
      </c>
      <c r="J4004" s="25">
        <v>0</v>
      </c>
      <c r="K4004" s="25">
        <v>2345.3000000000002</v>
      </c>
    </row>
    <row r="4005" spans="1:11" ht="15" customHeight="1" x14ac:dyDescent="0.3">
      <c r="A4005" s="25">
        <v>4004</v>
      </c>
      <c r="B4005" s="25">
        <v>4241</v>
      </c>
      <c r="C4005" s="31">
        <v>41933.880081018498</v>
      </c>
      <c r="D4005" s="25">
        <v>498</v>
      </c>
      <c r="E4005" s="25">
        <v>1</v>
      </c>
      <c r="F4005" s="25">
        <v>0</v>
      </c>
      <c r="G4005" s="25">
        <v>499</v>
      </c>
      <c r="H4005" s="25">
        <v>2485.02</v>
      </c>
      <c r="I4005" s="25">
        <v>7.49</v>
      </c>
      <c r="J4005" s="25">
        <v>0</v>
      </c>
      <c r="K4005" s="25">
        <v>2492.5100000000002</v>
      </c>
    </row>
    <row r="4006" spans="1:11" ht="15" customHeight="1" x14ac:dyDescent="0.3">
      <c r="A4006" s="25">
        <v>4005</v>
      </c>
      <c r="B4006" s="25">
        <v>4241</v>
      </c>
      <c r="C4006" s="31">
        <v>41963.496180555601</v>
      </c>
      <c r="D4006" s="25">
        <v>502</v>
      </c>
      <c r="E4006" s="25">
        <v>142</v>
      </c>
      <c r="F4006" s="25">
        <v>0</v>
      </c>
      <c r="G4006" s="25">
        <v>644</v>
      </c>
      <c r="H4006" s="25">
        <v>2504.98</v>
      </c>
      <c r="I4006" s="25">
        <v>1063.58</v>
      </c>
      <c r="J4006" s="25">
        <v>0</v>
      </c>
      <c r="K4006" s="25">
        <v>3568.56</v>
      </c>
    </row>
    <row r="4007" spans="1:11" ht="15" customHeight="1" x14ac:dyDescent="0.3">
      <c r="A4007" s="25">
        <v>4006</v>
      </c>
      <c r="B4007" s="25">
        <v>4241</v>
      </c>
      <c r="C4007" s="31">
        <v>41993.5072685185</v>
      </c>
      <c r="D4007" s="25">
        <v>512</v>
      </c>
      <c r="E4007" s="25">
        <v>0</v>
      </c>
      <c r="F4007" s="25">
        <v>21</v>
      </c>
      <c r="G4007" s="25">
        <v>533</v>
      </c>
      <c r="H4007" s="25">
        <v>2554.88</v>
      </c>
      <c r="I4007" s="25">
        <v>0</v>
      </c>
      <c r="J4007" s="25">
        <v>170.52</v>
      </c>
      <c r="K4007" s="25">
        <v>2725.4</v>
      </c>
    </row>
    <row r="4008" spans="1:11" ht="15" customHeight="1" x14ac:dyDescent="0.3">
      <c r="A4008" s="25">
        <v>4007</v>
      </c>
      <c r="B4008" s="25">
        <v>4241</v>
      </c>
      <c r="C4008" s="31">
        <v>42022.6379282407</v>
      </c>
      <c r="D4008" s="25">
        <v>506</v>
      </c>
      <c r="E4008" s="25">
        <v>7</v>
      </c>
      <c r="F4008" s="25">
        <v>0</v>
      </c>
      <c r="G4008" s="25">
        <v>513</v>
      </c>
      <c r="H4008" s="25">
        <v>2524.94</v>
      </c>
      <c r="I4008" s="25">
        <v>52.43</v>
      </c>
      <c r="J4008" s="25">
        <v>0</v>
      </c>
      <c r="K4008" s="25">
        <v>2577.37</v>
      </c>
    </row>
    <row r="4009" spans="1:11" ht="15" customHeight="1" x14ac:dyDescent="0.3">
      <c r="A4009" s="25">
        <v>4008</v>
      </c>
      <c r="B4009" s="25">
        <v>4241</v>
      </c>
      <c r="C4009" s="31">
        <v>42052.813483796301</v>
      </c>
      <c r="D4009" s="25">
        <v>519</v>
      </c>
      <c r="E4009" s="25">
        <v>7</v>
      </c>
      <c r="F4009" s="25">
        <v>7</v>
      </c>
      <c r="G4009" s="25">
        <v>533</v>
      </c>
      <c r="H4009" s="25">
        <v>2589.81</v>
      </c>
      <c r="I4009" s="25">
        <v>52.43</v>
      </c>
      <c r="J4009" s="25">
        <v>56.84</v>
      </c>
      <c r="K4009" s="25">
        <v>2699.08</v>
      </c>
    </row>
    <row r="4010" spans="1:11" ht="15" customHeight="1" x14ac:dyDescent="0.3">
      <c r="A4010" s="25">
        <v>4009</v>
      </c>
      <c r="B4010" s="25">
        <v>4251</v>
      </c>
      <c r="C4010" s="31">
        <v>42526.067152777803</v>
      </c>
      <c r="D4010" s="25">
        <v>626</v>
      </c>
      <c r="E4010" s="25">
        <v>15</v>
      </c>
      <c r="F4010" s="25">
        <v>0</v>
      </c>
      <c r="G4010" s="25">
        <v>641</v>
      </c>
      <c r="H4010" s="25">
        <v>3123.74</v>
      </c>
      <c r="I4010" s="25">
        <v>112.35</v>
      </c>
      <c r="J4010" s="25">
        <v>0</v>
      </c>
      <c r="K4010" s="25">
        <v>3236.09</v>
      </c>
    </row>
    <row r="4011" spans="1:11" ht="15" customHeight="1" x14ac:dyDescent="0.3">
      <c r="A4011" s="25">
        <v>4010</v>
      </c>
      <c r="B4011" s="25">
        <v>4251</v>
      </c>
      <c r="C4011" s="31">
        <v>42555.524178240703</v>
      </c>
      <c r="D4011" s="25">
        <v>498</v>
      </c>
      <c r="E4011" s="25">
        <v>6</v>
      </c>
      <c r="F4011" s="25">
        <v>2</v>
      </c>
      <c r="G4011" s="25">
        <v>506</v>
      </c>
      <c r="H4011" s="25">
        <v>2485.02</v>
      </c>
      <c r="I4011" s="25">
        <v>44.94</v>
      </c>
      <c r="J4011" s="25">
        <v>16.239999999999998</v>
      </c>
      <c r="K4011" s="25">
        <v>2546.1999999999998</v>
      </c>
    </row>
    <row r="4012" spans="1:11" ht="15" customHeight="1" x14ac:dyDescent="0.3">
      <c r="A4012" s="25">
        <v>4011</v>
      </c>
      <c r="B4012" s="25">
        <v>4251</v>
      </c>
      <c r="C4012" s="31">
        <v>42584.0371296296</v>
      </c>
      <c r="D4012" s="25">
        <v>679</v>
      </c>
      <c r="E4012" s="25">
        <v>36</v>
      </c>
      <c r="F4012" s="25">
        <v>5</v>
      </c>
      <c r="G4012" s="25">
        <v>720</v>
      </c>
      <c r="H4012" s="25">
        <v>3388.21</v>
      </c>
      <c r="I4012" s="25">
        <v>269.64</v>
      </c>
      <c r="J4012" s="25">
        <v>40.6</v>
      </c>
      <c r="K4012" s="25">
        <v>3698.45</v>
      </c>
    </row>
    <row r="4013" spans="1:11" ht="15" customHeight="1" x14ac:dyDescent="0.3">
      <c r="A4013" s="25">
        <v>4012</v>
      </c>
      <c r="B4013" s="25">
        <v>4251</v>
      </c>
      <c r="C4013" s="31">
        <v>42614.106145833299</v>
      </c>
      <c r="D4013" s="25">
        <v>503</v>
      </c>
      <c r="E4013" s="25">
        <v>13</v>
      </c>
      <c r="F4013" s="25">
        <v>32</v>
      </c>
      <c r="G4013" s="25">
        <v>548</v>
      </c>
      <c r="H4013" s="25">
        <v>2509.9699999999998</v>
      </c>
      <c r="I4013" s="25">
        <v>97.37</v>
      </c>
      <c r="J4013" s="25">
        <v>259.83999999999997</v>
      </c>
      <c r="K4013" s="25">
        <v>2867.18</v>
      </c>
    </row>
    <row r="4014" spans="1:11" ht="15" customHeight="1" x14ac:dyDescent="0.3">
      <c r="A4014" s="25">
        <v>4013</v>
      </c>
      <c r="B4014" s="25">
        <v>4251</v>
      </c>
      <c r="C4014" s="31">
        <v>42643.5638078704</v>
      </c>
      <c r="D4014" s="25">
        <v>503</v>
      </c>
      <c r="E4014" s="25">
        <v>39</v>
      </c>
      <c r="F4014" s="25">
        <v>0</v>
      </c>
      <c r="G4014" s="25">
        <v>542</v>
      </c>
      <c r="H4014" s="25">
        <v>2509.9699999999998</v>
      </c>
      <c r="I4014" s="25">
        <v>292.11</v>
      </c>
      <c r="J4014" s="25">
        <v>0</v>
      </c>
      <c r="K4014" s="25">
        <v>2802.08</v>
      </c>
    </row>
    <row r="4015" spans="1:11" ht="15" customHeight="1" x14ac:dyDescent="0.3">
      <c r="A4015" s="25">
        <v>4014</v>
      </c>
      <c r="B4015" s="25">
        <v>4251</v>
      </c>
      <c r="C4015" s="31">
        <v>42672.502847222197</v>
      </c>
      <c r="D4015" s="25">
        <v>483</v>
      </c>
      <c r="E4015" s="25">
        <v>12</v>
      </c>
      <c r="F4015" s="25">
        <v>0</v>
      </c>
      <c r="G4015" s="25">
        <v>495</v>
      </c>
      <c r="H4015" s="25">
        <v>2410.17</v>
      </c>
      <c r="I4015" s="25">
        <v>89.88</v>
      </c>
      <c r="J4015" s="25">
        <v>0</v>
      </c>
      <c r="K4015" s="25">
        <v>2500.0500000000002</v>
      </c>
    </row>
    <row r="4016" spans="1:11" ht="15" customHeight="1" x14ac:dyDescent="0.3">
      <c r="A4016" s="25">
        <v>4015</v>
      </c>
      <c r="B4016" s="25">
        <v>4251</v>
      </c>
      <c r="C4016" s="31">
        <v>42701.636874999997</v>
      </c>
      <c r="D4016" s="25">
        <v>520</v>
      </c>
      <c r="E4016" s="25">
        <v>21</v>
      </c>
      <c r="F4016" s="25">
        <v>7</v>
      </c>
      <c r="G4016" s="25">
        <v>548</v>
      </c>
      <c r="H4016" s="25">
        <v>2594.8000000000002</v>
      </c>
      <c r="I4016" s="25">
        <v>157.29</v>
      </c>
      <c r="J4016" s="25">
        <v>56.84</v>
      </c>
      <c r="K4016" s="25">
        <v>2808.93</v>
      </c>
    </row>
    <row r="4017" spans="1:11" ht="15" customHeight="1" x14ac:dyDescent="0.3">
      <c r="A4017" s="25">
        <v>4016</v>
      </c>
      <c r="B4017" s="25">
        <v>4251</v>
      </c>
      <c r="C4017" s="31">
        <v>42730.370416666701</v>
      </c>
      <c r="D4017" s="25">
        <v>521</v>
      </c>
      <c r="E4017" s="25">
        <v>16</v>
      </c>
      <c r="F4017" s="25">
        <v>28262</v>
      </c>
      <c r="G4017" s="25">
        <v>28799</v>
      </c>
      <c r="H4017" s="25">
        <v>2599.79</v>
      </c>
      <c r="I4017" s="25">
        <v>119.84</v>
      </c>
      <c r="J4017" s="25">
        <v>229487.44</v>
      </c>
      <c r="K4017" s="25">
        <v>232207.07</v>
      </c>
    </row>
    <row r="4018" spans="1:11" ht="15" customHeight="1" x14ac:dyDescent="0.3">
      <c r="A4018" s="25">
        <v>4017</v>
      </c>
      <c r="B4018" s="25">
        <v>4261</v>
      </c>
      <c r="C4018" s="31">
        <v>42586.443252314799</v>
      </c>
      <c r="D4018" s="25">
        <v>301</v>
      </c>
      <c r="E4018" s="25">
        <v>26</v>
      </c>
      <c r="F4018" s="25">
        <v>0</v>
      </c>
      <c r="G4018" s="25">
        <v>327</v>
      </c>
      <c r="H4018" s="25">
        <v>1501.99</v>
      </c>
      <c r="I4018" s="25">
        <v>194.74</v>
      </c>
      <c r="J4018" s="25">
        <v>0</v>
      </c>
      <c r="K4018" s="25">
        <v>1696.73</v>
      </c>
    </row>
    <row r="4019" spans="1:11" ht="15" customHeight="1" x14ac:dyDescent="0.3">
      <c r="A4019" s="25">
        <v>4018</v>
      </c>
      <c r="B4019" s="25">
        <v>4261</v>
      </c>
      <c r="C4019" s="31">
        <v>42616.876111111102</v>
      </c>
      <c r="D4019" s="25">
        <v>306</v>
      </c>
      <c r="E4019" s="25">
        <v>52</v>
      </c>
      <c r="F4019" s="25">
        <v>25</v>
      </c>
      <c r="G4019" s="25">
        <v>383</v>
      </c>
      <c r="H4019" s="25">
        <v>1526.94</v>
      </c>
      <c r="I4019" s="25">
        <v>389.48</v>
      </c>
      <c r="J4019" s="25">
        <v>203</v>
      </c>
      <c r="K4019" s="25">
        <v>2119.42</v>
      </c>
    </row>
    <row r="4020" spans="1:11" ht="15" customHeight="1" x14ac:dyDescent="0.3">
      <c r="A4020" s="25">
        <v>4019</v>
      </c>
      <c r="B4020" s="25">
        <v>4261</v>
      </c>
      <c r="C4020" s="31">
        <v>42646.327511574098</v>
      </c>
      <c r="D4020" s="25">
        <v>304</v>
      </c>
      <c r="E4020" s="25">
        <v>57</v>
      </c>
      <c r="F4020" s="25">
        <v>3</v>
      </c>
      <c r="G4020" s="25">
        <v>364</v>
      </c>
      <c r="H4020" s="25">
        <v>1516.96</v>
      </c>
      <c r="I4020" s="25">
        <v>426.93</v>
      </c>
      <c r="J4020" s="25">
        <v>24.36</v>
      </c>
      <c r="K4020" s="25">
        <v>1968.25</v>
      </c>
    </row>
    <row r="4021" spans="1:11" ht="15" customHeight="1" x14ac:dyDescent="0.3">
      <c r="A4021" s="25">
        <v>4020</v>
      </c>
      <c r="B4021" s="25">
        <v>4261</v>
      </c>
      <c r="C4021" s="31">
        <v>42676.906435185199</v>
      </c>
      <c r="D4021" s="25">
        <v>248</v>
      </c>
      <c r="E4021" s="25">
        <v>43</v>
      </c>
      <c r="F4021" s="25">
        <v>25</v>
      </c>
      <c r="G4021" s="25">
        <v>316</v>
      </c>
      <c r="H4021" s="25">
        <v>1237.52</v>
      </c>
      <c r="I4021" s="25">
        <v>322.07</v>
      </c>
      <c r="J4021" s="25">
        <v>203</v>
      </c>
      <c r="K4021" s="25">
        <v>1762.59</v>
      </c>
    </row>
    <row r="4022" spans="1:11" ht="15" customHeight="1" x14ac:dyDescent="0.3">
      <c r="A4022" s="25">
        <v>4021</v>
      </c>
      <c r="B4022" s="25">
        <v>4261</v>
      </c>
      <c r="C4022" s="31">
        <v>42706.537291666697</v>
      </c>
      <c r="D4022" s="25">
        <v>314</v>
      </c>
      <c r="E4022" s="25">
        <v>62</v>
      </c>
      <c r="F4022" s="25">
        <v>12</v>
      </c>
      <c r="G4022" s="25">
        <v>388</v>
      </c>
      <c r="H4022" s="25">
        <v>1566.86</v>
      </c>
      <c r="I4022" s="25">
        <v>464.38</v>
      </c>
      <c r="J4022" s="25">
        <v>97.44</v>
      </c>
      <c r="K4022" s="25">
        <v>2128.6799999999998</v>
      </c>
    </row>
    <row r="4023" spans="1:11" ht="15" customHeight="1" x14ac:dyDescent="0.3">
      <c r="A4023" s="25">
        <v>4022</v>
      </c>
      <c r="B4023" s="25">
        <v>4261</v>
      </c>
      <c r="C4023" s="31">
        <v>42735.483368055597</v>
      </c>
      <c r="D4023" s="25">
        <v>323</v>
      </c>
      <c r="E4023" s="25">
        <v>16</v>
      </c>
      <c r="F4023" s="25">
        <v>30</v>
      </c>
      <c r="G4023" s="25">
        <v>369</v>
      </c>
      <c r="H4023" s="25">
        <v>1611.77</v>
      </c>
      <c r="I4023" s="25">
        <v>119.84</v>
      </c>
      <c r="J4023" s="25">
        <v>243.6</v>
      </c>
      <c r="K4023" s="25">
        <v>1975.21</v>
      </c>
    </row>
    <row r="4024" spans="1:11" ht="15" customHeight="1" x14ac:dyDescent="0.3">
      <c r="A4024" s="25">
        <v>4023</v>
      </c>
      <c r="B4024" s="25">
        <v>4271</v>
      </c>
      <c r="C4024" s="31">
        <v>41987.850405092599</v>
      </c>
      <c r="D4024" s="25">
        <v>488</v>
      </c>
      <c r="E4024" s="25">
        <v>35</v>
      </c>
      <c r="F4024" s="25">
        <v>32</v>
      </c>
      <c r="G4024" s="25">
        <v>555</v>
      </c>
      <c r="H4024" s="25">
        <v>2435.12</v>
      </c>
      <c r="I4024" s="25">
        <v>262.14999999999998</v>
      </c>
      <c r="J4024" s="25">
        <v>259.83999999999997</v>
      </c>
      <c r="K4024" s="25">
        <v>2957.11</v>
      </c>
    </row>
    <row r="4025" spans="1:11" ht="15" customHeight="1" x14ac:dyDescent="0.3">
      <c r="A4025" s="25">
        <v>4024</v>
      </c>
      <c r="B4025" s="25">
        <v>4271</v>
      </c>
      <c r="C4025" s="31">
        <v>42017.188912037003</v>
      </c>
      <c r="D4025" s="25">
        <v>280</v>
      </c>
      <c r="E4025" s="25">
        <v>2</v>
      </c>
      <c r="F4025" s="25">
        <v>54</v>
      </c>
      <c r="G4025" s="25">
        <v>336</v>
      </c>
      <c r="H4025" s="25">
        <v>1397.2</v>
      </c>
      <c r="I4025" s="25">
        <v>14.98</v>
      </c>
      <c r="J4025" s="25">
        <v>438.48</v>
      </c>
      <c r="K4025" s="25">
        <v>1850.66</v>
      </c>
    </row>
    <row r="4026" spans="1:11" ht="15" customHeight="1" x14ac:dyDescent="0.3">
      <c r="A4026" s="25">
        <v>4025</v>
      </c>
      <c r="B4026" s="25">
        <v>4271</v>
      </c>
      <c r="C4026" s="31">
        <v>42047.104097222204</v>
      </c>
      <c r="D4026" s="25">
        <v>283</v>
      </c>
      <c r="E4026" s="25">
        <v>30</v>
      </c>
      <c r="F4026" s="25">
        <v>0</v>
      </c>
      <c r="G4026" s="25">
        <v>313</v>
      </c>
      <c r="H4026" s="25">
        <v>1412.17</v>
      </c>
      <c r="I4026" s="25">
        <v>224.7</v>
      </c>
      <c r="J4026" s="25">
        <v>0</v>
      </c>
      <c r="K4026" s="25">
        <v>1636.87</v>
      </c>
    </row>
    <row r="4027" spans="1:11" ht="15" customHeight="1" x14ac:dyDescent="0.3">
      <c r="A4027" s="25">
        <v>4026</v>
      </c>
      <c r="B4027" s="25">
        <v>4271</v>
      </c>
      <c r="C4027" s="31">
        <v>42077.567141203697</v>
      </c>
      <c r="D4027" s="25">
        <v>311</v>
      </c>
      <c r="E4027" s="25">
        <v>21</v>
      </c>
      <c r="F4027" s="25">
        <v>17</v>
      </c>
      <c r="G4027" s="25">
        <v>349</v>
      </c>
      <c r="H4027" s="25">
        <v>1551.89</v>
      </c>
      <c r="I4027" s="25">
        <v>157.29</v>
      </c>
      <c r="J4027" s="25">
        <v>138.04</v>
      </c>
      <c r="K4027" s="25">
        <v>1847.22</v>
      </c>
    </row>
    <row r="4028" spans="1:11" ht="15" customHeight="1" x14ac:dyDescent="0.3">
      <c r="A4028" s="25">
        <v>4027</v>
      </c>
      <c r="B4028" s="25">
        <v>4271</v>
      </c>
      <c r="C4028" s="31">
        <v>42106.758819444498</v>
      </c>
      <c r="D4028" s="25">
        <v>257</v>
      </c>
      <c r="E4028" s="25">
        <v>48</v>
      </c>
      <c r="F4028" s="25">
        <v>33</v>
      </c>
      <c r="G4028" s="25">
        <v>338</v>
      </c>
      <c r="H4028" s="25">
        <v>1282.43</v>
      </c>
      <c r="I4028" s="25">
        <v>359.52</v>
      </c>
      <c r="J4028" s="25">
        <v>267.95999999999998</v>
      </c>
      <c r="K4028" s="25">
        <v>1909.91</v>
      </c>
    </row>
    <row r="4029" spans="1:11" ht="15" customHeight="1" x14ac:dyDescent="0.3">
      <c r="A4029" s="25">
        <v>4028</v>
      </c>
      <c r="B4029" s="25">
        <v>4271</v>
      </c>
      <c r="C4029" s="31">
        <v>42135.367245370398</v>
      </c>
      <c r="D4029" s="25">
        <v>0</v>
      </c>
      <c r="E4029" s="25">
        <v>3</v>
      </c>
      <c r="F4029" s="25">
        <v>25</v>
      </c>
      <c r="G4029" s="25">
        <v>28</v>
      </c>
      <c r="H4029" s="25">
        <v>0</v>
      </c>
      <c r="I4029" s="25">
        <v>22.47</v>
      </c>
      <c r="J4029" s="25">
        <v>203</v>
      </c>
      <c r="K4029" s="25">
        <v>225.47</v>
      </c>
    </row>
    <row r="4030" spans="1:11" ht="15" customHeight="1" x14ac:dyDescent="0.3">
      <c r="A4030" s="25">
        <v>4029</v>
      </c>
      <c r="B4030" s="25">
        <v>4271</v>
      </c>
      <c r="C4030" s="31">
        <v>42165.361087963</v>
      </c>
      <c r="D4030" s="25">
        <v>480</v>
      </c>
      <c r="E4030" s="25">
        <v>1032</v>
      </c>
      <c r="F4030" s="25">
        <v>0</v>
      </c>
      <c r="G4030" s="25">
        <v>1512</v>
      </c>
      <c r="H4030" s="25">
        <v>2395.1999999999998</v>
      </c>
      <c r="I4030" s="25">
        <v>7729.68</v>
      </c>
      <c r="J4030" s="25">
        <v>0</v>
      </c>
      <c r="K4030" s="25">
        <v>10124.879999999999</v>
      </c>
    </row>
    <row r="4031" spans="1:11" ht="15" customHeight="1" x14ac:dyDescent="0.3">
      <c r="A4031" s="25">
        <v>4030</v>
      </c>
      <c r="B4031" s="25">
        <v>4271</v>
      </c>
      <c r="C4031" s="31">
        <v>42195.963356481501</v>
      </c>
      <c r="D4031" s="25">
        <v>349</v>
      </c>
      <c r="E4031" s="25">
        <v>26</v>
      </c>
      <c r="F4031" s="25">
        <v>0</v>
      </c>
      <c r="G4031" s="25">
        <v>375</v>
      </c>
      <c r="H4031" s="25">
        <v>1741.51</v>
      </c>
      <c r="I4031" s="25">
        <v>194.74</v>
      </c>
      <c r="J4031" s="25">
        <v>0</v>
      </c>
      <c r="K4031" s="25">
        <v>1936.25</v>
      </c>
    </row>
    <row r="4032" spans="1:11" ht="15" customHeight="1" x14ac:dyDescent="0.3">
      <c r="A4032" s="25">
        <v>4031</v>
      </c>
      <c r="B4032" s="25">
        <v>4271</v>
      </c>
      <c r="C4032" s="31">
        <v>42225.757534722201</v>
      </c>
      <c r="D4032" s="25">
        <v>286</v>
      </c>
      <c r="E4032" s="25">
        <v>35</v>
      </c>
      <c r="F4032" s="25">
        <v>13</v>
      </c>
      <c r="G4032" s="25">
        <v>334</v>
      </c>
      <c r="H4032" s="25">
        <v>1427.14</v>
      </c>
      <c r="I4032" s="25">
        <v>262.14999999999998</v>
      </c>
      <c r="J4032" s="25">
        <v>105.56</v>
      </c>
      <c r="K4032" s="25">
        <v>1794.85</v>
      </c>
    </row>
    <row r="4033" spans="1:11" ht="15" customHeight="1" x14ac:dyDescent="0.3">
      <c r="A4033" s="25">
        <v>4032</v>
      </c>
      <c r="B4033" s="25">
        <v>4271</v>
      </c>
      <c r="C4033" s="31">
        <v>42255.715648148202</v>
      </c>
      <c r="D4033" s="25">
        <v>298</v>
      </c>
      <c r="E4033" s="25">
        <v>27</v>
      </c>
      <c r="F4033" s="25">
        <v>25</v>
      </c>
      <c r="G4033" s="25">
        <v>350</v>
      </c>
      <c r="H4033" s="25">
        <v>1487.02</v>
      </c>
      <c r="I4033" s="25">
        <v>202.23</v>
      </c>
      <c r="J4033" s="25">
        <v>203</v>
      </c>
      <c r="K4033" s="25">
        <v>1892.25</v>
      </c>
    </row>
    <row r="4034" spans="1:11" ht="15" customHeight="1" x14ac:dyDescent="0.3">
      <c r="A4034" s="25">
        <v>4033</v>
      </c>
      <c r="B4034" s="25">
        <v>4271</v>
      </c>
      <c r="C4034" s="31">
        <v>42284.317002314798</v>
      </c>
      <c r="D4034" s="25">
        <v>288</v>
      </c>
      <c r="E4034" s="25">
        <v>25</v>
      </c>
      <c r="F4034" s="25">
        <v>40</v>
      </c>
      <c r="G4034" s="25">
        <v>353</v>
      </c>
      <c r="H4034" s="25">
        <v>1437.12</v>
      </c>
      <c r="I4034" s="25">
        <v>187.25</v>
      </c>
      <c r="J4034" s="25">
        <v>324.8</v>
      </c>
      <c r="K4034" s="25">
        <v>1949.17</v>
      </c>
    </row>
    <row r="4035" spans="1:11" ht="15" customHeight="1" x14ac:dyDescent="0.3">
      <c r="A4035" s="25">
        <v>4034</v>
      </c>
      <c r="B4035" s="25">
        <v>4271</v>
      </c>
      <c r="C4035" s="31">
        <v>42313.183993055602</v>
      </c>
      <c r="D4035" s="25">
        <v>343</v>
      </c>
      <c r="E4035" s="25">
        <v>26</v>
      </c>
      <c r="F4035" s="25">
        <v>9</v>
      </c>
      <c r="G4035" s="25">
        <v>378</v>
      </c>
      <c r="H4035" s="25">
        <v>1711.57</v>
      </c>
      <c r="I4035" s="25">
        <v>194.74</v>
      </c>
      <c r="J4035" s="25">
        <v>73.08</v>
      </c>
      <c r="K4035" s="25">
        <v>1979.39</v>
      </c>
    </row>
    <row r="4036" spans="1:11" ht="15" customHeight="1" x14ac:dyDescent="0.3">
      <c r="A4036" s="25">
        <v>4035</v>
      </c>
      <c r="B4036" s="25">
        <v>4271</v>
      </c>
      <c r="C4036" s="31">
        <v>42343.8907175926</v>
      </c>
      <c r="D4036" s="25">
        <v>254</v>
      </c>
      <c r="E4036" s="25">
        <v>14</v>
      </c>
      <c r="F4036" s="25">
        <v>16</v>
      </c>
      <c r="G4036" s="25">
        <v>284</v>
      </c>
      <c r="H4036" s="25">
        <v>1267.46</v>
      </c>
      <c r="I4036" s="25">
        <v>104.86</v>
      </c>
      <c r="J4036" s="25">
        <v>129.91999999999999</v>
      </c>
      <c r="K4036" s="25">
        <v>1502.24</v>
      </c>
    </row>
    <row r="4037" spans="1:11" ht="15" customHeight="1" x14ac:dyDescent="0.3">
      <c r="A4037" s="25">
        <v>4036</v>
      </c>
      <c r="B4037" s="25">
        <v>4271</v>
      </c>
      <c r="C4037" s="31">
        <v>42373.4077314815</v>
      </c>
      <c r="D4037" s="25">
        <v>301</v>
      </c>
      <c r="E4037" s="25">
        <v>39</v>
      </c>
      <c r="F4037" s="25">
        <v>0</v>
      </c>
      <c r="G4037" s="25">
        <v>340</v>
      </c>
      <c r="H4037" s="25">
        <v>1501.99</v>
      </c>
      <c r="I4037" s="25">
        <v>292.11</v>
      </c>
      <c r="J4037" s="25">
        <v>0</v>
      </c>
      <c r="K4037" s="25">
        <v>1794.1</v>
      </c>
    </row>
    <row r="4038" spans="1:11" ht="15" customHeight="1" x14ac:dyDescent="0.3">
      <c r="A4038" s="25">
        <v>4037</v>
      </c>
      <c r="B4038" s="25">
        <v>4271</v>
      </c>
      <c r="C4038" s="31">
        <v>42402.593622685199</v>
      </c>
      <c r="D4038" s="25">
        <v>304</v>
      </c>
      <c r="E4038" s="25">
        <v>38</v>
      </c>
      <c r="F4038" s="25">
        <v>71</v>
      </c>
      <c r="G4038" s="25">
        <v>413</v>
      </c>
      <c r="H4038" s="25">
        <v>1516.96</v>
      </c>
      <c r="I4038" s="25">
        <v>284.62</v>
      </c>
      <c r="J4038" s="25">
        <v>576.52</v>
      </c>
      <c r="K4038" s="25">
        <v>2378.1</v>
      </c>
    </row>
    <row r="4039" spans="1:11" ht="15" customHeight="1" x14ac:dyDescent="0.3">
      <c r="A4039" s="25">
        <v>4038</v>
      </c>
      <c r="B4039" s="25">
        <v>4271</v>
      </c>
      <c r="C4039" s="31">
        <v>42432.384247685201</v>
      </c>
      <c r="D4039" s="25">
        <v>289</v>
      </c>
      <c r="E4039" s="25">
        <v>0</v>
      </c>
      <c r="F4039" s="25">
        <v>24</v>
      </c>
      <c r="G4039" s="25">
        <v>313</v>
      </c>
      <c r="H4039" s="25">
        <v>1442.11</v>
      </c>
      <c r="I4039" s="25">
        <v>0</v>
      </c>
      <c r="J4039" s="25">
        <v>194.88</v>
      </c>
      <c r="K4039" s="25">
        <v>1636.99</v>
      </c>
    </row>
    <row r="4040" spans="1:11" ht="15" customHeight="1" x14ac:dyDescent="0.3">
      <c r="A4040" s="25">
        <v>4039</v>
      </c>
      <c r="B4040" s="25">
        <v>4271</v>
      </c>
      <c r="C4040" s="31">
        <v>42461.702094907399</v>
      </c>
      <c r="D4040" s="25">
        <v>300</v>
      </c>
      <c r="E4040" s="25">
        <v>19</v>
      </c>
      <c r="F4040" s="25">
        <v>25</v>
      </c>
      <c r="G4040" s="25">
        <v>344</v>
      </c>
      <c r="H4040" s="25">
        <v>1497</v>
      </c>
      <c r="I4040" s="25">
        <v>142.31</v>
      </c>
      <c r="J4040" s="25">
        <v>203</v>
      </c>
      <c r="K4040" s="25">
        <v>1842.31</v>
      </c>
    </row>
    <row r="4041" spans="1:11" ht="15" customHeight="1" x14ac:dyDescent="0.3">
      <c r="A4041" s="25">
        <v>4040</v>
      </c>
      <c r="B4041" s="25">
        <v>4271</v>
      </c>
      <c r="C4041" s="31">
        <v>42491.149675925903</v>
      </c>
      <c r="D4041" s="25">
        <v>312</v>
      </c>
      <c r="E4041" s="25">
        <v>42</v>
      </c>
      <c r="F4041" s="25">
        <v>39</v>
      </c>
      <c r="G4041" s="25">
        <v>393</v>
      </c>
      <c r="H4041" s="25">
        <v>1556.88</v>
      </c>
      <c r="I4041" s="25">
        <v>314.58</v>
      </c>
      <c r="J4041" s="25">
        <v>316.68</v>
      </c>
      <c r="K4041" s="25">
        <v>2188.14</v>
      </c>
    </row>
    <row r="4042" spans="1:11" ht="15" customHeight="1" x14ac:dyDescent="0.3">
      <c r="A4042" s="25">
        <v>4041</v>
      </c>
      <c r="B4042" s="25">
        <v>4271</v>
      </c>
      <c r="C4042" s="31">
        <v>42520.574236111097</v>
      </c>
      <c r="D4042" s="25">
        <v>268</v>
      </c>
      <c r="E4042" s="25">
        <v>25</v>
      </c>
      <c r="F4042" s="25">
        <v>46</v>
      </c>
      <c r="G4042" s="25">
        <v>339</v>
      </c>
      <c r="H4042" s="25">
        <v>1337.32</v>
      </c>
      <c r="I4042" s="25">
        <v>187.25</v>
      </c>
      <c r="J4042" s="25">
        <v>373.52</v>
      </c>
      <c r="K4042" s="25">
        <v>1898.09</v>
      </c>
    </row>
    <row r="4043" spans="1:11" ht="15" customHeight="1" x14ac:dyDescent="0.3">
      <c r="A4043" s="25">
        <v>4042</v>
      </c>
      <c r="B4043" s="25">
        <v>4271</v>
      </c>
      <c r="C4043" s="31">
        <v>42549.649259259299</v>
      </c>
      <c r="D4043" s="25">
        <v>320</v>
      </c>
      <c r="E4043" s="25">
        <v>30</v>
      </c>
      <c r="F4043" s="25">
        <v>16</v>
      </c>
      <c r="G4043" s="25">
        <v>366</v>
      </c>
      <c r="H4043" s="25">
        <v>1596.8</v>
      </c>
      <c r="I4043" s="25">
        <v>224.7</v>
      </c>
      <c r="J4043" s="25">
        <v>129.91999999999999</v>
      </c>
      <c r="K4043" s="25">
        <v>1951.42</v>
      </c>
    </row>
    <row r="4044" spans="1:11" ht="15" customHeight="1" x14ac:dyDescent="0.3">
      <c r="A4044" s="25">
        <v>4043</v>
      </c>
      <c r="B4044" s="25">
        <v>4271</v>
      </c>
      <c r="C4044" s="31">
        <v>42578.101307870398</v>
      </c>
      <c r="D4044" s="25">
        <v>297</v>
      </c>
      <c r="E4044" s="25">
        <v>11</v>
      </c>
      <c r="F4044" s="25">
        <v>23</v>
      </c>
      <c r="G4044" s="25">
        <v>331</v>
      </c>
      <c r="H4044" s="25">
        <v>1482.03</v>
      </c>
      <c r="I4044" s="25">
        <v>82.39</v>
      </c>
      <c r="J4044" s="25">
        <v>186.76</v>
      </c>
      <c r="K4044" s="25">
        <v>1751.18</v>
      </c>
    </row>
    <row r="4045" spans="1:11" ht="15" customHeight="1" x14ac:dyDescent="0.3">
      <c r="A4045" s="25">
        <v>4044</v>
      </c>
      <c r="B4045" s="25">
        <v>4271</v>
      </c>
      <c r="C4045" s="31">
        <v>42607.404155092598</v>
      </c>
      <c r="D4045" s="25">
        <v>301</v>
      </c>
      <c r="E4045" s="25">
        <v>29</v>
      </c>
      <c r="F4045" s="25">
        <v>23</v>
      </c>
      <c r="G4045" s="25">
        <v>353</v>
      </c>
      <c r="H4045" s="25">
        <v>1501.99</v>
      </c>
      <c r="I4045" s="25">
        <v>217.21</v>
      </c>
      <c r="J4045" s="25">
        <v>186.76</v>
      </c>
      <c r="K4045" s="25">
        <v>1905.96</v>
      </c>
    </row>
    <row r="4046" spans="1:11" ht="15" customHeight="1" x14ac:dyDescent="0.3">
      <c r="A4046" s="25">
        <v>4045</v>
      </c>
      <c r="B4046" s="25">
        <v>4271</v>
      </c>
      <c r="C4046" s="31">
        <v>42636.091793981497</v>
      </c>
      <c r="D4046" s="25">
        <v>297</v>
      </c>
      <c r="E4046" s="25">
        <v>30</v>
      </c>
      <c r="F4046" s="25">
        <v>18</v>
      </c>
      <c r="G4046" s="25">
        <v>345</v>
      </c>
      <c r="H4046" s="25">
        <v>1482.03</v>
      </c>
      <c r="I4046" s="25">
        <v>224.7</v>
      </c>
      <c r="J4046" s="25">
        <v>146.16</v>
      </c>
      <c r="K4046" s="25">
        <v>1852.89</v>
      </c>
    </row>
    <row r="4047" spans="1:11" ht="15" customHeight="1" x14ac:dyDescent="0.3">
      <c r="A4047" s="25">
        <v>4046</v>
      </c>
      <c r="B4047" s="25">
        <v>4271</v>
      </c>
      <c r="C4047" s="31">
        <v>42665.383043981499</v>
      </c>
      <c r="D4047" s="25">
        <v>446</v>
      </c>
      <c r="E4047" s="25">
        <v>0</v>
      </c>
      <c r="F4047" s="25">
        <v>20</v>
      </c>
      <c r="G4047" s="25">
        <v>466</v>
      </c>
      <c r="H4047" s="25">
        <v>2225.54</v>
      </c>
      <c r="I4047" s="25">
        <v>0</v>
      </c>
      <c r="J4047" s="25">
        <v>162.4</v>
      </c>
      <c r="K4047" s="25">
        <v>2387.94</v>
      </c>
    </row>
    <row r="4048" spans="1:11" ht="15" customHeight="1" x14ac:dyDescent="0.3">
      <c r="A4048" s="25">
        <v>4047</v>
      </c>
      <c r="B4048" s="25">
        <v>4271</v>
      </c>
      <c r="C4048" s="31">
        <v>42694.256944444503</v>
      </c>
      <c r="D4048" s="25">
        <v>298</v>
      </c>
      <c r="E4048" s="25">
        <v>21</v>
      </c>
      <c r="F4048" s="25">
        <v>1</v>
      </c>
      <c r="G4048" s="25">
        <v>320</v>
      </c>
      <c r="H4048" s="25">
        <v>1487.02</v>
      </c>
      <c r="I4048" s="25">
        <v>157.29</v>
      </c>
      <c r="J4048" s="25">
        <v>8.1199999999999992</v>
      </c>
      <c r="K4048" s="25">
        <v>1652.43</v>
      </c>
    </row>
    <row r="4049" spans="1:11" ht="15" customHeight="1" x14ac:dyDescent="0.3">
      <c r="A4049" s="25">
        <v>4048</v>
      </c>
      <c r="B4049" s="25">
        <v>4271</v>
      </c>
      <c r="C4049" s="31">
        <v>42724.853310185201</v>
      </c>
      <c r="D4049" s="25">
        <v>272</v>
      </c>
      <c r="E4049" s="25">
        <v>21</v>
      </c>
      <c r="F4049" s="25">
        <v>0</v>
      </c>
      <c r="G4049" s="25">
        <v>293</v>
      </c>
      <c r="H4049" s="25">
        <v>1357.28</v>
      </c>
      <c r="I4049" s="25">
        <v>157.29</v>
      </c>
      <c r="J4049" s="25">
        <v>0</v>
      </c>
      <c r="K4049" s="25">
        <v>1514.57</v>
      </c>
    </row>
    <row r="4050" spans="1:11" ht="15" customHeight="1" x14ac:dyDescent="0.3">
      <c r="A4050" s="25">
        <v>4049</v>
      </c>
      <c r="B4050" s="25">
        <v>4281</v>
      </c>
      <c r="C4050" s="31">
        <v>42373.520335648202</v>
      </c>
      <c r="D4050" s="25">
        <v>286</v>
      </c>
      <c r="E4050" s="25">
        <v>0</v>
      </c>
      <c r="F4050" s="25">
        <v>19</v>
      </c>
      <c r="G4050" s="25">
        <v>305</v>
      </c>
      <c r="H4050" s="25">
        <v>1427.14</v>
      </c>
      <c r="I4050" s="25">
        <v>0</v>
      </c>
      <c r="J4050" s="25">
        <v>154.28</v>
      </c>
      <c r="K4050" s="25">
        <v>1581.42</v>
      </c>
    </row>
    <row r="4051" spans="1:11" ht="15" customHeight="1" x14ac:dyDescent="0.3">
      <c r="A4051" s="25">
        <v>4050</v>
      </c>
      <c r="B4051" s="25">
        <v>4281</v>
      </c>
      <c r="C4051" s="31">
        <v>42402.321250000001</v>
      </c>
      <c r="D4051" s="25">
        <v>304</v>
      </c>
      <c r="E4051" s="25">
        <v>153</v>
      </c>
      <c r="F4051" s="25">
        <v>19</v>
      </c>
      <c r="G4051" s="25">
        <v>476</v>
      </c>
      <c r="H4051" s="25">
        <v>1516.96</v>
      </c>
      <c r="I4051" s="25">
        <v>1145.97</v>
      </c>
      <c r="J4051" s="25">
        <v>154.28</v>
      </c>
      <c r="K4051" s="25">
        <v>2817.21</v>
      </c>
    </row>
  </sheetData>
  <pageMargins left="0.75" right="0.75" top="1" bottom="1" header="0.511811023622047" footer="0.511811023622047"/>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52"/>
  <sheetViews>
    <sheetView zoomScaleNormal="100" workbookViewId="0">
      <pane ySplit="1" topLeftCell="A2" activePane="bottomLeft" state="frozen"/>
      <selection pane="bottomLeft"/>
    </sheetView>
  </sheetViews>
  <sheetFormatPr defaultColWidth="8.6640625" defaultRowHeight="14.4" x14ac:dyDescent="0.3"/>
  <cols>
    <col min="1" max="1" width="8" customWidth="1"/>
    <col min="2" max="3" width="26" customWidth="1"/>
    <col min="4" max="5" width="12" customWidth="1"/>
    <col min="6" max="6" width="20" customWidth="1"/>
    <col min="7" max="7" width="14" customWidth="1"/>
  </cols>
  <sheetData>
    <row r="1" spans="1:7" ht="15" customHeight="1" x14ac:dyDescent="0.3">
      <c r="A1" s="23" t="s">
        <v>136</v>
      </c>
      <c r="B1" s="23" t="s">
        <v>147</v>
      </c>
      <c r="C1" s="23" t="s">
        <v>148</v>
      </c>
      <c r="D1" s="23" t="s">
        <v>149</v>
      </c>
      <c r="E1" s="23" t="s">
        <v>150</v>
      </c>
      <c r="F1" s="23" t="s">
        <v>151</v>
      </c>
      <c r="G1" s="23" t="s">
        <v>152</v>
      </c>
    </row>
    <row r="2" spans="1:7" ht="15" customHeight="1" x14ac:dyDescent="0.3">
      <c r="A2" s="25">
        <v>1001</v>
      </c>
      <c r="B2" s="25" t="s">
        <v>153</v>
      </c>
      <c r="C2" s="25" t="s">
        <v>154</v>
      </c>
      <c r="D2" s="25">
        <v>40.238495610000001</v>
      </c>
      <c r="E2" s="25">
        <v>-75.103297040000001</v>
      </c>
      <c r="F2" s="25" t="s">
        <v>155</v>
      </c>
      <c r="G2" s="25">
        <v>321500</v>
      </c>
    </row>
    <row r="3" spans="1:7" ht="15" customHeight="1" x14ac:dyDescent="0.3">
      <c r="A3" s="25">
        <v>1011</v>
      </c>
      <c r="B3" s="25" t="s">
        <v>156</v>
      </c>
      <c r="C3" s="25" t="s">
        <v>157</v>
      </c>
      <c r="D3" s="25">
        <v>41.169156299999997</v>
      </c>
      <c r="E3" s="25">
        <v>-73.849373790000001</v>
      </c>
      <c r="F3" s="25" t="s">
        <v>158</v>
      </c>
      <c r="G3" s="25">
        <v>321510</v>
      </c>
    </row>
    <row r="4" spans="1:7" ht="15" customHeight="1" x14ac:dyDescent="0.3">
      <c r="A4" s="25">
        <v>1021</v>
      </c>
      <c r="B4" s="25" t="s">
        <v>159</v>
      </c>
      <c r="C4" s="25" t="s">
        <v>160</v>
      </c>
      <c r="D4" s="25">
        <v>42.290494809999998</v>
      </c>
      <c r="E4" s="25">
        <v>-76.084009420000001</v>
      </c>
      <c r="F4" s="25" t="s">
        <v>161</v>
      </c>
      <c r="G4" s="25">
        <v>321520</v>
      </c>
    </row>
    <row r="5" spans="1:7" ht="15" customHeight="1" x14ac:dyDescent="0.3">
      <c r="A5" s="25">
        <v>1031</v>
      </c>
      <c r="B5" s="25" t="s">
        <v>162</v>
      </c>
      <c r="C5" s="25" t="s">
        <v>163</v>
      </c>
      <c r="D5" s="25">
        <v>40.949021309999999</v>
      </c>
      <c r="E5" s="25">
        <v>-75.763897589999999</v>
      </c>
      <c r="F5" s="25" t="s">
        <v>164</v>
      </c>
      <c r="G5" s="25">
        <v>321530</v>
      </c>
    </row>
    <row r="6" spans="1:7" ht="15" customHeight="1" x14ac:dyDescent="0.3">
      <c r="A6" s="25">
        <v>1041</v>
      </c>
      <c r="B6" s="25" t="s">
        <v>165</v>
      </c>
      <c r="C6" s="25" t="s">
        <v>166</v>
      </c>
      <c r="D6" s="25">
        <v>42.217093259999999</v>
      </c>
      <c r="E6" s="25">
        <v>-75.284998229999999</v>
      </c>
      <c r="F6" s="25" t="s">
        <v>167</v>
      </c>
      <c r="G6" s="25">
        <v>321540</v>
      </c>
    </row>
    <row r="7" spans="1:7" ht="15" customHeight="1" x14ac:dyDescent="0.3">
      <c r="A7" s="25">
        <v>1051</v>
      </c>
      <c r="B7" s="25" t="s">
        <v>168</v>
      </c>
      <c r="C7" s="25" t="s">
        <v>169</v>
      </c>
      <c r="D7" s="25">
        <v>40.087925419999998</v>
      </c>
      <c r="E7" s="25">
        <v>-75.575693959999995</v>
      </c>
      <c r="F7" s="25" t="s">
        <v>170</v>
      </c>
      <c r="G7" s="25">
        <v>321550</v>
      </c>
    </row>
    <row r="8" spans="1:7" ht="15" customHeight="1" x14ac:dyDescent="0.3">
      <c r="A8" s="25">
        <v>1061</v>
      </c>
      <c r="B8" s="25" t="s">
        <v>171</v>
      </c>
      <c r="C8" s="25" t="s">
        <v>172</v>
      </c>
      <c r="D8" s="25">
        <v>41.467795850000002</v>
      </c>
      <c r="E8" s="25">
        <v>-73.767636379999999</v>
      </c>
      <c r="F8" s="25" t="s">
        <v>173</v>
      </c>
      <c r="G8" s="25">
        <v>321560</v>
      </c>
    </row>
    <row r="9" spans="1:7" ht="15" customHeight="1" x14ac:dyDescent="0.3">
      <c r="A9" s="25">
        <v>1071</v>
      </c>
      <c r="B9" s="25" t="s">
        <v>174</v>
      </c>
      <c r="C9" s="25" t="s">
        <v>175</v>
      </c>
      <c r="D9" s="25">
        <v>40.805517620000003</v>
      </c>
      <c r="E9" s="25">
        <v>-76.710181399999996</v>
      </c>
      <c r="F9" s="25" t="s">
        <v>176</v>
      </c>
      <c r="G9" s="25">
        <v>321570</v>
      </c>
    </row>
    <row r="10" spans="1:7" ht="15" customHeight="1" x14ac:dyDescent="0.3">
      <c r="A10" s="25">
        <v>1081</v>
      </c>
      <c r="B10" s="25" t="s">
        <v>177</v>
      </c>
      <c r="C10" s="25" t="s">
        <v>178</v>
      </c>
      <c r="D10" s="25">
        <v>41.113942000000002</v>
      </c>
      <c r="E10" s="25">
        <v>-75.854224520000002</v>
      </c>
      <c r="F10" s="25" t="s">
        <v>179</v>
      </c>
      <c r="G10" s="25">
        <v>321580</v>
      </c>
    </row>
    <row r="11" spans="1:7" ht="15" customHeight="1" x14ac:dyDescent="0.3">
      <c r="A11" s="25">
        <v>1091</v>
      </c>
      <c r="B11" s="25" t="s">
        <v>180</v>
      </c>
      <c r="C11" s="25" t="s">
        <v>181</v>
      </c>
      <c r="D11" s="25">
        <v>42.4974627</v>
      </c>
      <c r="E11" s="25">
        <v>-74.902712249999993</v>
      </c>
      <c r="F11" s="25" t="s">
        <v>182</v>
      </c>
      <c r="G11" s="25">
        <v>321590</v>
      </c>
    </row>
    <row r="12" spans="1:7" ht="15" customHeight="1" x14ac:dyDescent="0.3">
      <c r="A12" s="25">
        <v>1101</v>
      </c>
      <c r="B12" s="25" t="s">
        <v>183</v>
      </c>
      <c r="C12" s="25" t="s">
        <v>184</v>
      </c>
      <c r="D12" s="25">
        <v>41.169712099999998</v>
      </c>
      <c r="E12" s="25">
        <v>-77.297131739999998</v>
      </c>
      <c r="F12" s="25" t="s">
        <v>185</v>
      </c>
      <c r="G12" s="25">
        <v>321600</v>
      </c>
    </row>
    <row r="13" spans="1:7" ht="15" customHeight="1" x14ac:dyDescent="0.3">
      <c r="A13" s="25">
        <v>1111</v>
      </c>
      <c r="B13" s="25" t="s">
        <v>186</v>
      </c>
      <c r="C13" s="25" t="s">
        <v>187</v>
      </c>
      <c r="D13" s="25">
        <v>41.911469080000003</v>
      </c>
      <c r="E13" s="25">
        <v>-74.476207700000003</v>
      </c>
      <c r="F13" s="25" t="s">
        <v>188</v>
      </c>
      <c r="G13" s="25">
        <v>321610</v>
      </c>
    </row>
    <row r="14" spans="1:7" ht="15" customHeight="1" x14ac:dyDescent="0.3">
      <c r="A14" s="25">
        <v>1121</v>
      </c>
      <c r="B14" s="25" t="s">
        <v>189</v>
      </c>
      <c r="C14" s="25" t="s">
        <v>190</v>
      </c>
      <c r="D14" s="25">
        <v>41.341410600000003</v>
      </c>
      <c r="E14" s="25">
        <v>-75.771935589999998</v>
      </c>
      <c r="F14" s="25" t="s">
        <v>191</v>
      </c>
      <c r="G14" s="25">
        <v>321620</v>
      </c>
    </row>
    <row r="15" spans="1:7" ht="15" customHeight="1" x14ac:dyDescent="0.3">
      <c r="A15" s="25">
        <v>1131</v>
      </c>
      <c r="B15" s="25" t="s">
        <v>192</v>
      </c>
      <c r="C15" s="25" t="s">
        <v>193</v>
      </c>
      <c r="D15" s="25">
        <v>42.611941299999998</v>
      </c>
      <c r="E15" s="25">
        <v>-76.361231050000001</v>
      </c>
      <c r="F15" s="25" t="s">
        <v>194</v>
      </c>
      <c r="G15" s="25">
        <v>321630</v>
      </c>
    </row>
    <row r="16" spans="1:7" ht="15" customHeight="1" x14ac:dyDescent="0.3">
      <c r="A16" s="25">
        <v>1141</v>
      </c>
      <c r="B16" s="25" t="s">
        <v>195</v>
      </c>
      <c r="C16" s="25" t="s">
        <v>196</v>
      </c>
      <c r="D16" s="25">
        <v>42.263045660000003</v>
      </c>
      <c r="E16" s="25">
        <v>-74.809169209999993</v>
      </c>
      <c r="F16" s="25" t="s">
        <v>197</v>
      </c>
      <c r="G16" s="25">
        <v>321640</v>
      </c>
    </row>
    <row r="17" spans="1:7" ht="15" customHeight="1" x14ac:dyDescent="0.3">
      <c r="A17" s="25">
        <v>1151</v>
      </c>
      <c r="B17" s="25" t="s">
        <v>198</v>
      </c>
      <c r="C17" s="25" t="s">
        <v>199</v>
      </c>
      <c r="D17" s="25">
        <v>41.409190440000003</v>
      </c>
      <c r="E17" s="25">
        <v>-73.957700970000005</v>
      </c>
      <c r="F17" s="25" t="s">
        <v>200</v>
      </c>
      <c r="G17" s="25">
        <v>321650</v>
      </c>
    </row>
    <row r="18" spans="1:7" ht="15" customHeight="1" x14ac:dyDescent="0.3">
      <c r="A18" s="25">
        <v>1161</v>
      </c>
      <c r="B18" s="25" t="s">
        <v>201</v>
      </c>
      <c r="C18" s="25" t="s">
        <v>202</v>
      </c>
      <c r="D18" s="25">
        <v>42.576101940000001</v>
      </c>
      <c r="E18" s="25">
        <v>-76.359454880000001</v>
      </c>
      <c r="F18" s="25" t="s">
        <v>203</v>
      </c>
      <c r="G18" s="25">
        <v>321660</v>
      </c>
    </row>
    <row r="19" spans="1:7" ht="15" customHeight="1" x14ac:dyDescent="0.3">
      <c r="A19" s="25">
        <v>1171</v>
      </c>
      <c r="B19" s="25" t="s">
        <v>204</v>
      </c>
      <c r="C19" s="25" t="s">
        <v>205</v>
      </c>
      <c r="D19" s="25">
        <v>42.035529359999998</v>
      </c>
      <c r="E19" s="25">
        <v>-77.084537870000005</v>
      </c>
      <c r="F19" s="25" t="s">
        <v>206</v>
      </c>
      <c r="G19" s="25">
        <v>321670</v>
      </c>
    </row>
    <row r="20" spans="1:7" ht="15" customHeight="1" x14ac:dyDescent="0.3">
      <c r="A20" s="25">
        <v>1181</v>
      </c>
      <c r="B20" s="25" t="s">
        <v>207</v>
      </c>
      <c r="C20" s="25" t="s">
        <v>208</v>
      </c>
      <c r="D20" s="25">
        <v>41.76033082</v>
      </c>
      <c r="E20" s="25">
        <v>-75.761681710000005</v>
      </c>
      <c r="F20" s="25" t="s">
        <v>209</v>
      </c>
      <c r="G20" s="25">
        <v>321680</v>
      </c>
    </row>
    <row r="21" spans="1:7" ht="15" customHeight="1" x14ac:dyDescent="0.3">
      <c r="A21" s="25">
        <v>1191</v>
      </c>
      <c r="B21" s="25" t="s">
        <v>210</v>
      </c>
      <c r="C21" s="25" t="s">
        <v>211</v>
      </c>
      <c r="D21" s="25">
        <v>41.010913019999997</v>
      </c>
      <c r="E21" s="25">
        <v>-74.380474719999995</v>
      </c>
      <c r="F21" s="25" t="s">
        <v>212</v>
      </c>
      <c r="G21" s="25">
        <v>321690</v>
      </c>
    </row>
    <row r="22" spans="1:7" ht="15" customHeight="1" x14ac:dyDescent="0.3">
      <c r="A22" s="25">
        <v>1201</v>
      </c>
      <c r="B22" s="25" t="s">
        <v>213</v>
      </c>
      <c r="C22" s="25" t="s">
        <v>214</v>
      </c>
      <c r="D22" s="25">
        <v>41.319065369999997</v>
      </c>
      <c r="E22" s="25">
        <v>-77.525121920000004</v>
      </c>
      <c r="F22" s="25" t="s">
        <v>215</v>
      </c>
      <c r="G22" s="25">
        <v>321700</v>
      </c>
    </row>
    <row r="23" spans="1:7" ht="15" customHeight="1" x14ac:dyDescent="0.3">
      <c r="A23" s="25">
        <v>1211</v>
      </c>
      <c r="B23" s="25" t="s">
        <v>216</v>
      </c>
      <c r="C23" s="25" t="s">
        <v>217</v>
      </c>
      <c r="D23" s="25">
        <v>41.476330089999998</v>
      </c>
      <c r="E23" s="25">
        <v>-76.079932540000001</v>
      </c>
      <c r="F23" s="25" t="s">
        <v>218</v>
      </c>
      <c r="G23" s="25">
        <v>321500</v>
      </c>
    </row>
    <row r="24" spans="1:7" ht="15" customHeight="1" x14ac:dyDescent="0.3">
      <c r="A24" s="25">
        <v>1221</v>
      </c>
      <c r="B24" s="25" t="s">
        <v>219</v>
      </c>
      <c r="C24" s="25" t="s">
        <v>220</v>
      </c>
      <c r="D24" s="25">
        <v>40.390509139999999</v>
      </c>
      <c r="E24" s="25">
        <v>-74.351282990000001</v>
      </c>
      <c r="F24" s="25" t="s">
        <v>221</v>
      </c>
      <c r="G24" s="25">
        <v>321510</v>
      </c>
    </row>
    <row r="25" spans="1:7" ht="15" customHeight="1" x14ac:dyDescent="0.3">
      <c r="A25" s="25">
        <v>1231</v>
      </c>
      <c r="B25" s="25" t="s">
        <v>222</v>
      </c>
      <c r="C25" s="25" t="s">
        <v>223</v>
      </c>
      <c r="D25" s="25">
        <v>40.231070709999997</v>
      </c>
      <c r="E25" s="25">
        <v>-76.515190849999996</v>
      </c>
      <c r="F25" s="25" t="s">
        <v>224</v>
      </c>
      <c r="G25" s="25">
        <v>321520</v>
      </c>
    </row>
    <row r="26" spans="1:7" ht="15" customHeight="1" x14ac:dyDescent="0.3">
      <c r="A26" s="25">
        <v>1241</v>
      </c>
      <c r="B26" s="25" t="s">
        <v>225</v>
      </c>
      <c r="C26" s="25" t="s">
        <v>226</v>
      </c>
      <c r="D26" s="25">
        <v>41.800830730000001</v>
      </c>
      <c r="E26" s="25">
        <v>-74.013311150000007</v>
      </c>
      <c r="F26" s="25" t="s">
        <v>227</v>
      </c>
      <c r="G26" s="25">
        <v>321530</v>
      </c>
    </row>
    <row r="27" spans="1:7" ht="15" customHeight="1" x14ac:dyDescent="0.3">
      <c r="A27" s="25">
        <v>1251</v>
      </c>
      <c r="B27" s="25" t="s">
        <v>228</v>
      </c>
      <c r="C27" s="25" t="s">
        <v>229</v>
      </c>
      <c r="D27" s="25">
        <v>41.582263269999999</v>
      </c>
      <c r="E27" s="25">
        <v>-74.039765149999994</v>
      </c>
      <c r="F27" s="25" t="s">
        <v>230</v>
      </c>
      <c r="G27" s="25">
        <v>321540</v>
      </c>
    </row>
    <row r="28" spans="1:7" ht="15" customHeight="1" x14ac:dyDescent="0.3">
      <c r="A28" s="25">
        <v>1261</v>
      </c>
      <c r="B28" s="25" t="s">
        <v>231</v>
      </c>
      <c r="C28" s="25" t="s">
        <v>232</v>
      </c>
      <c r="D28" s="25">
        <v>42.295591309999999</v>
      </c>
      <c r="E28" s="25">
        <v>-76.353020920000006</v>
      </c>
      <c r="F28" s="25" t="s">
        <v>233</v>
      </c>
      <c r="G28" s="25">
        <v>321550</v>
      </c>
    </row>
    <row r="29" spans="1:7" ht="15" customHeight="1" x14ac:dyDescent="0.3">
      <c r="A29" s="25">
        <v>1271</v>
      </c>
      <c r="B29" s="25" t="s">
        <v>234</v>
      </c>
      <c r="C29" s="25" t="s">
        <v>235</v>
      </c>
      <c r="D29" s="25">
        <v>41.380891230000003</v>
      </c>
      <c r="E29" s="25">
        <v>-75.49637851</v>
      </c>
      <c r="F29" s="25" t="s">
        <v>236</v>
      </c>
      <c r="G29" s="25">
        <v>321560</v>
      </c>
    </row>
    <row r="30" spans="1:7" ht="15" customHeight="1" x14ac:dyDescent="0.3">
      <c r="A30" s="25">
        <v>1281</v>
      </c>
      <c r="B30" s="25" t="s">
        <v>237</v>
      </c>
      <c r="C30" s="25" t="s">
        <v>238</v>
      </c>
      <c r="D30" s="25">
        <v>40.853054290000003</v>
      </c>
      <c r="E30" s="25">
        <v>-76.490448229999998</v>
      </c>
      <c r="F30" s="25" t="s">
        <v>239</v>
      </c>
      <c r="G30" s="25">
        <v>321570</v>
      </c>
    </row>
    <row r="31" spans="1:7" ht="15" customHeight="1" x14ac:dyDescent="0.3">
      <c r="A31" s="25">
        <v>1291</v>
      </c>
      <c r="B31" s="25" t="s">
        <v>240</v>
      </c>
      <c r="C31" s="25" t="s">
        <v>241</v>
      </c>
      <c r="D31" s="25">
        <v>42.637898960000001</v>
      </c>
      <c r="E31" s="25">
        <v>-76.162151449999996</v>
      </c>
      <c r="F31" s="25" t="s">
        <v>242</v>
      </c>
      <c r="G31" s="25">
        <v>321580</v>
      </c>
    </row>
    <row r="32" spans="1:7" ht="15" customHeight="1" x14ac:dyDescent="0.3">
      <c r="A32" s="25">
        <v>1301</v>
      </c>
      <c r="B32" s="25" t="s">
        <v>243</v>
      </c>
      <c r="C32" s="25" t="s">
        <v>244</v>
      </c>
      <c r="D32" s="25">
        <v>40.743814540000002</v>
      </c>
      <c r="E32" s="25">
        <v>-76.807644229999994</v>
      </c>
      <c r="F32" s="25" t="s">
        <v>245</v>
      </c>
      <c r="G32" s="25">
        <v>321590</v>
      </c>
    </row>
    <row r="33" spans="1:7" ht="15" customHeight="1" x14ac:dyDescent="0.3">
      <c r="A33" s="25">
        <v>1311</v>
      </c>
      <c r="B33" s="25" t="s">
        <v>246</v>
      </c>
      <c r="C33" s="25" t="s">
        <v>247</v>
      </c>
      <c r="D33" s="25">
        <v>41.730149840000003</v>
      </c>
      <c r="E33" s="25">
        <v>-76.376004219999999</v>
      </c>
      <c r="F33" s="25" t="s">
        <v>248</v>
      </c>
      <c r="G33" s="25">
        <v>321600</v>
      </c>
    </row>
    <row r="34" spans="1:7" ht="15" customHeight="1" x14ac:dyDescent="0.3">
      <c r="A34" s="25">
        <v>1321</v>
      </c>
      <c r="B34" s="25" t="s">
        <v>249</v>
      </c>
      <c r="C34" s="25" t="s">
        <v>250</v>
      </c>
      <c r="D34" s="25">
        <v>41.1538988</v>
      </c>
      <c r="E34" s="25">
        <v>-74.989580689999997</v>
      </c>
      <c r="F34" s="25" t="s">
        <v>251</v>
      </c>
      <c r="G34" s="25">
        <v>321610</v>
      </c>
    </row>
    <row r="35" spans="1:7" ht="15" customHeight="1" x14ac:dyDescent="0.3">
      <c r="A35" s="25">
        <v>1331</v>
      </c>
      <c r="B35" s="25" t="s">
        <v>252</v>
      </c>
      <c r="C35" s="25" t="s">
        <v>253</v>
      </c>
      <c r="D35" s="25">
        <v>41.334035739999997</v>
      </c>
      <c r="E35" s="25">
        <v>-74.189975129999993</v>
      </c>
      <c r="F35" s="25" t="s">
        <v>254</v>
      </c>
      <c r="G35" s="25">
        <v>321620</v>
      </c>
    </row>
    <row r="36" spans="1:7" ht="15" customHeight="1" x14ac:dyDescent="0.3">
      <c r="A36" s="25">
        <v>1341</v>
      </c>
      <c r="B36" s="25" t="s">
        <v>255</v>
      </c>
      <c r="C36" s="25" t="s">
        <v>256</v>
      </c>
      <c r="D36" s="25">
        <v>42.221085770000002</v>
      </c>
      <c r="E36" s="25">
        <v>-74.703642630000004</v>
      </c>
      <c r="F36" s="25" t="s">
        <v>257</v>
      </c>
      <c r="G36" s="25">
        <v>321630</v>
      </c>
    </row>
    <row r="37" spans="1:7" ht="15" customHeight="1" x14ac:dyDescent="0.3">
      <c r="A37" s="25">
        <v>1351</v>
      </c>
      <c r="B37" s="25" t="s">
        <v>258</v>
      </c>
      <c r="C37" s="25" t="s">
        <v>259</v>
      </c>
      <c r="D37" s="25">
        <v>40.204278109999997</v>
      </c>
      <c r="E37" s="25">
        <v>-75.077241450000002</v>
      </c>
      <c r="F37" s="25" t="s">
        <v>260</v>
      </c>
      <c r="G37" s="25">
        <v>321640</v>
      </c>
    </row>
    <row r="38" spans="1:7" ht="15" customHeight="1" x14ac:dyDescent="0.3">
      <c r="A38" s="25">
        <v>1361</v>
      </c>
      <c r="B38" s="25" t="s">
        <v>261</v>
      </c>
      <c r="C38" s="25" t="s">
        <v>262</v>
      </c>
      <c r="D38" s="25">
        <v>42.541547639999997</v>
      </c>
      <c r="E38" s="25">
        <v>-76.249923870000003</v>
      </c>
      <c r="F38" s="25" t="s">
        <v>263</v>
      </c>
      <c r="G38" s="25">
        <v>321650</v>
      </c>
    </row>
    <row r="39" spans="1:7" ht="15" customHeight="1" x14ac:dyDescent="0.3">
      <c r="A39" s="25">
        <v>1371</v>
      </c>
      <c r="B39" s="25" t="s">
        <v>125</v>
      </c>
      <c r="C39" s="25" t="s">
        <v>264</v>
      </c>
      <c r="D39" s="25">
        <v>40.763812809999997</v>
      </c>
      <c r="E39" s="25">
        <v>-76.133697530000006</v>
      </c>
      <c r="F39" s="25" t="s">
        <v>265</v>
      </c>
      <c r="G39" s="25">
        <v>321660</v>
      </c>
    </row>
    <row r="40" spans="1:7" ht="15" customHeight="1" x14ac:dyDescent="0.3">
      <c r="A40" s="25">
        <v>1381</v>
      </c>
      <c r="B40" s="25" t="s">
        <v>266</v>
      </c>
      <c r="C40" s="25" t="s">
        <v>267</v>
      </c>
      <c r="D40" s="25">
        <v>40.6266526</v>
      </c>
      <c r="E40" s="25">
        <v>-75.154304400000001</v>
      </c>
      <c r="F40" s="25" t="s">
        <v>268</v>
      </c>
      <c r="G40" s="25">
        <v>321670</v>
      </c>
    </row>
    <row r="41" spans="1:7" ht="15" customHeight="1" x14ac:dyDescent="0.3">
      <c r="A41" s="25">
        <v>1391</v>
      </c>
      <c r="B41" s="25" t="s">
        <v>269</v>
      </c>
      <c r="C41" s="25" t="s">
        <v>270</v>
      </c>
      <c r="D41" s="25">
        <v>41.15717866</v>
      </c>
      <c r="E41" s="25">
        <v>-77.294371830000003</v>
      </c>
      <c r="F41" s="25" t="s">
        <v>271</v>
      </c>
      <c r="G41" s="25">
        <v>321680</v>
      </c>
    </row>
    <row r="42" spans="1:7" ht="15" customHeight="1" x14ac:dyDescent="0.3">
      <c r="A42" s="25">
        <v>1401</v>
      </c>
      <c r="B42" s="25" t="s">
        <v>272</v>
      </c>
      <c r="C42" s="25" t="s">
        <v>273</v>
      </c>
      <c r="D42" s="25">
        <v>41.923736759999997</v>
      </c>
      <c r="E42" s="25">
        <v>-75.994114809999999</v>
      </c>
      <c r="F42" s="25" t="s">
        <v>274</v>
      </c>
      <c r="G42" s="25">
        <v>321690</v>
      </c>
    </row>
    <row r="43" spans="1:7" ht="15" customHeight="1" x14ac:dyDescent="0.3">
      <c r="A43" s="25">
        <v>1411</v>
      </c>
      <c r="B43" s="25" t="s">
        <v>275</v>
      </c>
      <c r="C43" s="25" t="s">
        <v>276</v>
      </c>
      <c r="D43" s="25">
        <v>41.432225690000003</v>
      </c>
      <c r="E43" s="25">
        <v>-75.073744169999998</v>
      </c>
      <c r="F43" s="25" t="s">
        <v>277</v>
      </c>
      <c r="G43" s="25">
        <v>321700</v>
      </c>
    </row>
    <row r="44" spans="1:7" ht="15" customHeight="1" x14ac:dyDescent="0.3">
      <c r="A44" s="25">
        <v>1421</v>
      </c>
      <c r="B44" s="25" t="s">
        <v>278</v>
      </c>
      <c r="C44" s="25" t="s">
        <v>279</v>
      </c>
      <c r="D44" s="25">
        <v>42.770513430000001</v>
      </c>
      <c r="E44" s="25">
        <v>-75.188100939999998</v>
      </c>
      <c r="F44" s="25" t="s">
        <v>280</v>
      </c>
      <c r="G44" s="25">
        <v>321500</v>
      </c>
    </row>
    <row r="45" spans="1:7" ht="15" customHeight="1" x14ac:dyDescent="0.3">
      <c r="A45" s="25">
        <v>1431</v>
      </c>
      <c r="B45" s="25" t="s">
        <v>281</v>
      </c>
      <c r="C45" s="25" t="s">
        <v>282</v>
      </c>
      <c r="D45" s="25">
        <v>40.856300410000003</v>
      </c>
      <c r="E45" s="25">
        <v>-75.722303339999996</v>
      </c>
      <c r="F45" s="25" t="s">
        <v>283</v>
      </c>
      <c r="G45" s="25">
        <v>321510</v>
      </c>
    </row>
    <row r="46" spans="1:7" ht="15" customHeight="1" x14ac:dyDescent="0.3">
      <c r="A46" s="25">
        <v>1441</v>
      </c>
      <c r="B46" s="25" t="s">
        <v>284</v>
      </c>
      <c r="C46" s="25" t="s">
        <v>285</v>
      </c>
      <c r="D46" s="25">
        <v>42.329397</v>
      </c>
      <c r="E46" s="25">
        <v>-75.157854689999994</v>
      </c>
      <c r="F46" s="25" t="s">
        <v>286</v>
      </c>
      <c r="G46" s="25">
        <v>321520</v>
      </c>
    </row>
    <row r="47" spans="1:7" ht="15" customHeight="1" x14ac:dyDescent="0.3">
      <c r="A47" s="25">
        <v>1451</v>
      </c>
      <c r="B47" s="25" t="s">
        <v>287</v>
      </c>
      <c r="C47" s="25" t="s">
        <v>288</v>
      </c>
      <c r="D47" s="25">
        <v>40.661275840000002</v>
      </c>
      <c r="E47" s="25">
        <v>-76.851107690000006</v>
      </c>
      <c r="F47" s="25" t="s">
        <v>289</v>
      </c>
      <c r="G47" s="25">
        <v>321530</v>
      </c>
    </row>
    <row r="48" spans="1:7" ht="15" customHeight="1" x14ac:dyDescent="0.3">
      <c r="A48" s="25">
        <v>1461</v>
      </c>
      <c r="B48" s="25" t="s">
        <v>290</v>
      </c>
      <c r="C48" s="25" t="s">
        <v>291</v>
      </c>
      <c r="D48" s="25">
        <v>42.023052069999999</v>
      </c>
      <c r="E48" s="25">
        <v>-74.822105969999996</v>
      </c>
      <c r="F48" s="25" t="s">
        <v>292</v>
      </c>
      <c r="G48" s="25">
        <v>321540</v>
      </c>
    </row>
    <row r="49" spans="1:7" ht="15" customHeight="1" x14ac:dyDescent="0.3">
      <c r="A49" s="25">
        <v>1471</v>
      </c>
      <c r="B49" s="25" t="s">
        <v>293</v>
      </c>
      <c r="C49" s="25" t="s">
        <v>294</v>
      </c>
      <c r="D49" s="25">
        <v>41.878838129999998</v>
      </c>
      <c r="E49" s="25">
        <v>-73.849300409999998</v>
      </c>
      <c r="F49" s="25" t="s">
        <v>295</v>
      </c>
      <c r="G49" s="25">
        <v>321550</v>
      </c>
    </row>
    <row r="50" spans="1:7" ht="15" customHeight="1" x14ac:dyDescent="0.3">
      <c r="A50" s="25">
        <v>1481</v>
      </c>
      <c r="B50" s="25" t="s">
        <v>296</v>
      </c>
      <c r="C50" s="25" t="s">
        <v>297</v>
      </c>
      <c r="D50" s="25">
        <v>42.512811689999999</v>
      </c>
      <c r="E50" s="25">
        <v>-76.840778080000007</v>
      </c>
      <c r="F50" s="25" t="s">
        <v>298</v>
      </c>
      <c r="G50" s="25">
        <v>321560</v>
      </c>
    </row>
    <row r="51" spans="1:7" ht="15" customHeight="1" x14ac:dyDescent="0.3">
      <c r="A51" s="25">
        <v>1491</v>
      </c>
      <c r="B51" s="25" t="s">
        <v>299</v>
      </c>
      <c r="C51" s="25" t="s">
        <v>300</v>
      </c>
      <c r="D51" s="25">
        <v>41.60234569</v>
      </c>
      <c r="E51" s="25">
        <v>-75.216962730000006</v>
      </c>
      <c r="F51" s="25" t="s">
        <v>301</v>
      </c>
      <c r="G51" s="25">
        <v>321570</v>
      </c>
    </row>
    <row r="52" spans="1:7" ht="15" customHeight="1" x14ac:dyDescent="0.3">
      <c r="A52" s="25">
        <v>1501</v>
      </c>
      <c r="B52" s="25" t="s">
        <v>302</v>
      </c>
      <c r="C52" s="25" t="s">
        <v>303</v>
      </c>
      <c r="D52" s="25">
        <v>41.031538570000002</v>
      </c>
      <c r="E52" s="25">
        <v>-74.668464069999999</v>
      </c>
      <c r="F52" s="25" t="s">
        <v>304</v>
      </c>
      <c r="G52" s="25">
        <v>321580</v>
      </c>
    </row>
    <row r="53" spans="1:7" ht="15" customHeight="1" x14ac:dyDescent="0.3">
      <c r="A53" s="25">
        <v>1511</v>
      </c>
      <c r="B53" s="25" t="s">
        <v>305</v>
      </c>
      <c r="C53" s="25" t="s">
        <v>306</v>
      </c>
      <c r="D53" s="25">
        <v>41.432336650000003</v>
      </c>
      <c r="E53" s="25">
        <v>-77.004963419999996</v>
      </c>
      <c r="F53" s="25" t="s">
        <v>307</v>
      </c>
      <c r="G53" s="25">
        <v>321590</v>
      </c>
    </row>
    <row r="54" spans="1:7" ht="15" customHeight="1" x14ac:dyDescent="0.3">
      <c r="A54" s="25">
        <v>1521</v>
      </c>
      <c r="B54" s="25" t="s">
        <v>308</v>
      </c>
      <c r="C54" s="25" t="s">
        <v>309</v>
      </c>
      <c r="D54" s="25">
        <v>41.87879976</v>
      </c>
      <c r="E54" s="25">
        <v>-74.811026069999997</v>
      </c>
      <c r="F54" s="25" t="s">
        <v>310</v>
      </c>
      <c r="G54" s="25">
        <v>321600</v>
      </c>
    </row>
    <row r="55" spans="1:7" ht="15" customHeight="1" x14ac:dyDescent="0.3">
      <c r="A55" s="25">
        <v>1531</v>
      </c>
      <c r="B55" s="25" t="s">
        <v>311</v>
      </c>
      <c r="C55" s="25" t="s">
        <v>312</v>
      </c>
      <c r="D55" s="25">
        <v>41.201010930000002</v>
      </c>
      <c r="E55" s="25">
        <v>-76.53824668</v>
      </c>
      <c r="F55" s="25" t="s">
        <v>313</v>
      </c>
      <c r="G55" s="25">
        <v>321610</v>
      </c>
    </row>
    <row r="56" spans="1:7" ht="15" customHeight="1" x14ac:dyDescent="0.3">
      <c r="A56" s="25">
        <v>1541</v>
      </c>
      <c r="B56" s="25" t="s">
        <v>314</v>
      </c>
      <c r="C56" s="25" t="s">
        <v>315</v>
      </c>
      <c r="D56" s="25">
        <v>40.693259859999998</v>
      </c>
      <c r="E56" s="25">
        <v>-75.794531969999994</v>
      </c>
      <c r="F56" s="25" t="s">
        <v>316</v>
      </c>
      <c r="G56" s="25">
        <v>321620</v>
      </c>
    </row>
    <row r="57" spans="1:7" ht="15" customHeight="1" x14ac:dyDescent="0.3">
      <c r="A57" s="25">
        <v>1551</v>
      </c>
      <c r="B57" s="25" t="s">
        <v>317</v>
      </c>
      <c r="C57" s="25" t="s">
        <v>318</v>
      </c>
      <c r="D57" s="25">
        <v>40.530506709999997</v>
      </c>
      <c r="E57" s="25">
        <v>-74.666563580000002</v>
      </c>
      <c r="F57" s="25" t="s">
        <v>319</v>
      </c>
      <c r="G57" s="25">
        <v>321630</v>
      </c>
    </row>
    <row r="58" spans="1:7" ht="15" customHeight="1" x14ac:dyDescent="0.3">
      <c r="A58" s="25">
        <v>1561</v>
      </c>
      <c r="B58" s="25" t="s">
        <v>320</v>
      </c>
      <c r="C58" s="25" t="s">
        <v>321</v>
      </c>
      <c r="D58" s="25">
        <v>40.762524130000003</v>
      </c>
      <c r="E58" s="25">
        <v>-73.977530220000006</v>
      </c>
      <c r="F58" s="25" t="s">
        <v>322</v>
      </c>
      <c r="G58" s="25">
        <v>321640</v>
      </c>
    </row>
    <row r="59" spans="1:7" ht="15" customHeight="1" x14ac:dyDescent="0.3">
      <c r="A59" s="25">
        <v>1571</v>
      </c>
      <c r="B59" s="25" t="s">
        <v>323</v>
      </c>
      <c r="C59" s="25" t="s">
        <v>324</v>
      </c>
      <c r="D59" s="25">
        <v>40.752905239999997</v>
      </c>
      <c r="E59" s="25">
        <v>-73.975192480000004</v>
      </c>
      <c r="F59" s="25" t="s">
        <v>325</v>
      </c>
      <c r="G59" s="25">
        <v>321650</v>
      </c>
    </row>
    <row r="60" spans="1:7" ht="15" customHeight="1" x14ac:dyDescent="0.3">
      <c r="A60" s="25">
        <v>1581</v>
      </c>
      <c r="B60" s="25" t="s">
        <v>326</v>
      </c>
      <c r="C60" s="25" t="s">
        <v>327</v>
      </c>
      <c r="D60" s="25">
        <v>40.747893830000002</v>
      </c>
      <c r="E60" s="25">
        <v>-73.977386510000002</v>
      </c>
      <c r="F60" s="25" t="s">
        <v>328</v>
      </c>
      <c r="G60" s="25">
        <v>321660</v>
      </c>
    </row>
    <row r="61" spans="1:7" ht="15" customHeight="1" x14ac:dyDescent="0.3">
      <c r="A61" s="25">
        <v>1591</v>
      </c>
      <c r="B61" s="25" t="s">
        <v>329</v>
      </c>
      <c r="C61" s="25" t="s">
        <v>330</v>
      </c>
      <c r="D61" s="25">
        <v>40.754970890000003</v>
      </c>
      <c r="E61" s="25">
        <v>-73.982331340000002</v>
      </c>
      <c r="F61" s="25" t="s">
        <v>331</v>
      </c>
      <c r="G61" s="25">
        <v>321670</v>
      </c>
    </row>
    <row r="62" spans="1:7" ht="15" customHeight="1" x14ac:dyDescent="0.3">
      <c r="A62" s="25">
        <v>1601</v>
      </c>
      <c r="B62" s="25" t="s">
        <v>332</v>
      </c>
      <c r="C62" s="25" t="s">
        <v>333</v>
      </c>
      <c r="D62" s="25">
        <v>40.770722569999997</v>
      </c>
      <c r="E62" s="25">
        <v>-73.984030300000001</v>
      </c>
      <c r="F62" s="25" t="s">
        <v>334</v>
      </c>
      <c r="G62" s="25">
        <v>321680</v>
      </c>
    </row>
    <row r="63" spans="1:7" ht="15" customHeight="1" x14ac:dyDescent="0.3">
      <c r="A63" s="25">
        <v>1611</v>
      </c>
      <c r="B63" s="25" t="s">
        <v>335</v>
      </c>
      <c r="C63" s="25" t="s">
        <v>336</v>
      </c>
      <c r="D63" s="25">
        <v>40.762161159999998</v>
      </c>
      <c r="E63" s="25">
        <v>-73.980210499999998</v>
      </c>
      <c r="F63" s="25" t="s">
        <v>337</v>
      </c>
      <c r="G63" s="25">
        <v>321690</v>
      </c>
    </row>
    <row r="64" spans="1:7" ht="15" customHeight="1" x14ac:dyDescent="0.3">
      <c r="A64" s="25">
        <v>1621</v>
      </c>
      <c r="B64" s="25" t="s">
        <v>338</v>
      </c>
      <c r="C64" s="25" t="s">
        <v>339</v>
      </c>
      <c r="D64" s="25">
        <v>40.769819579999997</v>
      </c>
      <c r="E64" s="25">
        <v>-73.988137140000006</v>
      </c>
      <c r="F64" s="25" t="s">
        <v>340</v>
      </c>
      <c r="G64" s="25">
        <v>321700</v>
      </c>
    </row>
    <row r="65" spans="1:7" ht="15" customHeight="1" x14ac:dyDescent="0.3">
      <c r="A65" s="25">
        <v>1631</v>
      </c>
      <c r="B65" s="25" t="s">
        <v>341</v>
      </c>
      <c r="C65" s="25" t="s">
        <v>342</v>
      </c>
      <c r="D65" s="25">
        <v>40.769458409999999</v>
      </c>
      <c r="E65" s="25">
        <v>-73.980817939999994</v>
      </c>
      <c r="F65" s="25" t="s">
        <v>343</v>
      </c>
      <c r="G65" s="25">
        <v>321500</v>
      </c>
    </row>
    <row r="66" spans="1:7" ht="15" customHeight="1" x14ac:dyDescent="0.3">
      <c r="A66" s="25">
        <v>1641</v>
      </c>
      <c r="B66" s="25" t="s">
        <v>344</v>
      </c>
      <c r="C66" s="25" t="s">
        <v>345</v>
      </c>
      <c r="D66" s="25">
        <v>40.756339060000002</v>
      </c>
      <c r="E66" s="25">
        <v>-73.996272579999996</v>
      </c>
      <c r="F66" s="25" t="s">
        <v>346</v>
      </c>
      <c r="G66" s="25">
        <v>321510</v>
      </c>
    </row>
    <row r="67" spans="1:7" ht="15" customHeight="1" x14ac:dyDescent="0.3">
      <c r="A67" s="25">
        <v>1651</v>
      </c>
      <c r="B67" s="25" t="s">
        <v>347</v>
      </c>
      <c r="C67" s="25" t="s">
        <v>348</v>
      </c>
      <c r="D67" s="25">
        <v>40.755182410000003</v>
      </c>
      <c r="E67" s="25">
        <v>-73.983237040000006</v>
      </c>
      <c r="F67" s="25" t="s">
        <v>349</v>
      </c>
      <c r="G67" s="25">
        <v>321520</v>
      </c>
    </row>
    <row r="68" spans="1:7" ht="15" customHeight="1" x14ac:dyDescent="0.3">
      <c r="A68" s="25">
        <v>1661</v>
      </c>
      <c r="B68" s="25" t="s">
        <v>350</v>
      </c>
      <c r="C68" s="25" t="s">
        <v>351</v>
      </c>
      <c r="D68" s="25">
        <v>40.771585000000002</v>
      </c>
      <c r="E68" s="25">
        <v>-73.981954700000003</v>
      </c>
      <c r="F68" s="25" t="s">
        <v>352</v>
      </c>
      <c r="G68" s="25">
        <v>321500</v>
      </c>
    </row>
    <row r="69" spans="1:7" ht="15" customHeight="1" x14ac:dyDescent="0.3">
      <c r="A69" s="25">
        <v>1671</v>
      </c>
      <c r="B69" s="25" t="s">
        <v>353</v>
      </c>
      <c r="C69" s="25" t="s">
        <v>354</v>
      </c>
      <c r="D69" s="25">
        <v>40.758609030000002</v>
      </c>
      <c r="E69" s="25">
        <v>-73.990670480000006</v>
      </c>
      <c r="F69" s="25" t="s">
        <v>355</v>
      </c>
      <c r="G69" s="25">
        <v>321510</v>
      </c>
    </row>
    <row r="70" spans="1:7" ht="15" customHeight="1" x14ac:dyDescent="0.3">
      <c r="A70" s="25">
        <v>1681</v>
      </c>
      <c r="B70" s="25" t="s">
        <v>356</v>
      </c>
      <c r="C70" s="25" t="s">
        <v>357</v>
      </c>
      <c r="D70" s="25">
        <v>40.770804079999998</v>
      </c>
      <c r="E70" s="25">
        <v>-73.977650359999998</v>
      </c>
      <c r="F70" s="25" t="s">
        <v>358</v>
      </c>
      <c r="G70" s="25">
        <v>321520</v>
      </c>
    </row>
    <row r="71" spans="1:7" ht="15" customHeight="1" x14ac:dyDescent="0.3">
      <c r="A71" s="25">
        <v>1691</v>
      </c>
      <c r="B71" s="25" t="s">
        <v>359</v>
      </c>
      <c r="C71" s="25" t="s">
        <v>360</v>
      </c>
      <c r="D71" s="25">
        <v>40.763468369999998</v>
      </c>
      <c r="E71" s="25">
        <v>-73.978903529999997</v>
      </c>
      <c r="F71" s="25" t="s">
        <v>361</v>
      </c>
      <c r="G71" s="25">
        <v>321500</v>
      </c>
    </row>
    <row r="72" spans="1:7" ht="15" customHeight="1" x14ac:dyDescent="0.3">
      <c r="A72" s="25">
        <v>1701</v>
      </c>
      <c r="B72" s="25" t="s">
        <v>362</v>
      </c>
      <c r="C72" s="25" t="s">
        <v>363</v>
      </c>
      <c r="D72" s="25">
        <v>40.759692119999997</v>
      </c>
      <c r="E72" s="25">
        <v>-73.97630101</v>
      </c>
      <c r="F72" s="25" t="s">
        <v>364</v>
      </c>
      <c r="G72" s="25">
        <v>321510</v>
      </c>
    </row>
    <row r="73" spans="1:7" ht="15" customHeight="1" x14ac:dyDescent="0.3">
      <c r="A73" s="25">
        <v>1711</v>
      </c>
      <c r="B73" s="25" t="s">
        <v>365</v>
      </c>
      <c r="C73" s="25" t="s">
        <v>366</v>
      </c>
      <c r="D73" s="25">
        <v>40.76536333</v>
      </c>
      <c r="E73" s="25">
        <v>-73.973181249999996</v>
      </c>
      <c r="F73" s="25" t="s">
        <v>367</v>
      </c>
      <c r="G73" s="25">
        <v>321520</v>
      </c>
    </row>
    <row r="74" spans="1:7" ht="15" customHeight="1" x14ac:dyDescent="0.3">
      <c r="A74" s="25">
        <v>1721</v>
      </c>
      <c r="B74" s="25" t="s">
        <v>368</v>
      </c>
      <c r="C74" s="25" t="s">
        <v>369</v>
      </c>
      <c r="D74" s="25">
        <v>40.748236040000002</v>
      </c>
      <c r="E74" s="25">
        <v>-73.978995409999996</v>
      </c>
      <c r="F74" s="25" t="s">
        <v>370</v>
      </c>
      <c r="G74" s="25">
        <v>321680</v>
      </c>
    </row>
    <row r="75" spans="1:7" ht="15" customHeight="1" x14ac:dyDescent="0.3">
      <c r="A75" s="25">
        <v>1731</v>
      </c>
      <c r="B75" s="25" t="s">
        <v>371</v>
      </c>
      <c r="C75" s="25" t="s">
        <v>372</v>
      </c>
      <c r="D75" s="25">
        <v>40.757443989999999</v>
      </c>
      <c r="E75" s="25">
        <v>-73.967309180000001</v>
      </c>
      <c r="F75" s="25" t="s">
        <v>373</v>
      </c>
      <c r="G75" s="25">
        <v>321690</v>
      </c>
    </row>
    <row r="76" spans="1:7" ht="15" customHeight="1" x14ac:dyDescent="0.3">
      <c r="A76" s="25">
        <v>1741</v>
      </c>
      <c r="B76" s="25" t="s">
        <v>374</v>
      </c>
      <c r="C76" s="25" t="s">
        <v>375</v>
      </c>
      <c r="D76" s="25">
        <v>40.751170459999997</v>
      </c>
      <c r="E76" s="25">
        <v>-73.981918570000005</v>
      </c>
      <c r="F76" s="25" t="s">
        <v>376</v>
      </c>
      <c r="G76" s="25">
        <v>321700</v>
      </c>
    </row>
    <row r="77" spans="1:7" ht="15" customHeight="1" x14ac:dyDescent="0.3">
      <c r="A77" s="25">
        <v>1751</v>
      </c>
      <c r="B77" s="25" t="s">
        <v>377</v>
      </c>
      <c r="C77" s="25" t="s">
        <v>378</v>
      </c>
      <c r="D77" s="25">
        <v>40.763597859999997</v>
      </c>
      <c r="E77" s="25">
        <v>-73.987986149999998</v>
      </c>
      <c r="F77" s="25" t="s">
        <v>379</v>
      </c>
      <c r="G77" s="25">
        <v>321680</v>
      </c>
    </row>
    <row r="78" spans="1:7" ht="15" customHeight="1" x14ac:dyDescent="0.3">
      <c r="A78" s="25">
        <v>1761</v>
      </c>
      <c r="B78" s="25" t="s">
        <v>380</v>
      </c>
      <c r="C78" s="25" t="s">
        <v>381</v>
      </c>
      <c r="D78" s="25">
        <v>40.766492229999997</v>
      </c>
      <c r="E78" s="25">
        <v>-73.988606090000005</v>
      </c>
      <c r="F78" s="25" t="s">
        <v>382</v>
      </c>
      <c r="G78" s="25">
        <v>321690</v>
      </c>
    </row>
    <row r="79" spans="1:7" ht="15" customHeight="1" x14ac:dyDescent="0.3">
      <c r="A79" s="25">
        <v>1771</v>
      </c>
      <c r="B79" s="25" t="s">
        <v>383</v>
      </c>
      <c r="C79" s="25" t="s">
        <v>384</v>
      </c>
      <c r="D79" s="25">
        <v>40.760350580000001</v>
      </c>
      <c r="E79" s="25">
        <v>-73.982343720000003</v>
      </c>
      <c r="F79" s="25" t="s">
        <v>385</v>
      </c>
      <c r="G79" s="25">
        <v>321700</v>
      </c>
    </row>
    <row r="80" spans="1:7" ht="15" customHeight="1" x14ac:dyDescent="0.3">
      <c r="A80" s="25">
        <v>1781</v>
      </c>
      <c r="B80" s="25" t="s">
        <v>386</v>
      </c>
      <c r="C80" s="25" t="s">
        <v>387</v>
      </c>
      <c r="D80" s="25">
        <v>40.755662710000003</v>
      </c>
      <c r="E80" s="25">
        <v>-73.977233080000005</v>
      </c>
      <c r="F80" s="25" t="s">
        <v>388</v>
      </c>
      <c r="G80" s="25">
        <v>321630</v>
      </c>
    </row>
    <row r="81" spans="1:7" ht="15" customHeight="1" x14ac:dyDescent="0.3">
      <c r="A81" s="25">
        <v>1791</v>
      </c>
      <c r="B81" s="25" t="s">
        <v>389</v>
      </c>
      <c r="C81" s="25" t="s">
        <v>390</v>
      </c>
      <c r="D81" s="25">
        <v>40.750347820000002</v>
      </c>
      <c r="E81" s="25">
        <v>-73.977781399999998</v>
      </c>
      <c r="F81" s="25" t="s">
        <v>391</v>
      </c>
      <c r="G81" s="25">
        <v>321640</v>
      </c>
    </row>
    <row r="82" spans="1:7" ht="15" customHeight="1" x14ac:dyDescent="0.3">
      <c r="A82" s="25">
        <v>1801</v>
      </c>
      <c r="B82" s="25" t="s">
        <v>392</v>
      </c>
      <c r="C82" s="25" t="s">
        <v>393</v>
      </c>
      <c r="D82" s="25">
        <v>40.758279450000003</v>
      </c>
      <c r="E82" s="25">
        <v>-73.981360159999994</v>
      </c>
      <c r="F82" s="25" t="s">
        <v>394</v>
      </c>
      <c r="G82" s="25">
        <v>321630</v>
      </c>
    </row>
    <row r="83" spans="1:7" ht="15" customHeight="1" x14ac:dyDescent="0.3">
      <c r="A83" s="25">
        <v>1811</v>
      </c>
      <c r="B83" s="25" t="s">
        <v>395</v>
      </c>
      <c r="C83" s="25" t="s">
        <v>396</v>
      </c>
      <c r="D83" s="25">
        <v>42.359568299999999</v>
      </c>
      <c r="E83" s="25">
        <v>-71.051332340000002</v>
      </c>
      <c r="F83" s="25" t="s">
        <v>397</v>
      </c>
      <c r="G83" s="25">
        <v>321640</v>
      </c>
    </row>
    <row r="84" spans="1:7" ht="15" customHeight="1" x14ac:dyDescent="0.3">
      <c r="A84" s="25">
        <v>1821</v>
      </c>
      <c r="B84" s="25" t="s">
        <v>398</v>
      </c>
      <c r="C84" s="25" t="s">
        <v>399</v>
      </c>
      <c r="D84" s="25">
        <v>42.359984560000001</v>
      </c>
      <c r="E84" s="25">
        <v>-71.063804939999997</v>
      </c>
      <c r="F84" s="25" t="s">
        <v>400</v>
      </c>
      <c r="G84" s="25">
        <v>321630</v>
      </c>
    </row>
    <row r="85" spans="1:7" ht="15" customHeight="1" x14ac:dyDescent="0.3">
      <c r="A85" s="25">
        <v>1831</v>
      </c>
      <c r="B85" s="25" t="s">
        <v>401</v>
      </c>
      <c r="C85" s="25" t="s">
        <v>402</v>
      </c>
      <c r="D85" s="25">
        <v>42.363350949999997</v>
      </c>
      <c r="E85" s="25">
        <v>-71.065927369999997</v>
      </c>
      <c r="F85" s="25" t="s">
        <v>403</v>
      </c>
      <c r="G85" s="25">
        <v>321640</v>
      </c>
    </row>
    <row r="86" spans="1:7" ht="15" customHeight="1" x14ac:dyDescent="0.3">
      <c r="A86" s="25">
        <v>1841</v>
      </c>
      <c r="B86" s="25" t="s">
        <v>404</v>
      </c>
      <c r="C86" s="25" t="s">
        <v>405</v>
      </c>
      <c r="D86" s="25">
        <v>42.357398490000001</v>
      </c>
      <c r="E86" s="25">
        <v>-71.060185739999994</v>
      </c>
      <c r="F86" s="25" t="s">
        <v>406</v>
      </c>
      <c r="G86" s="25">
        <v>321630</v>
      </c>
    </row>
    <row r="87" spans="1:7" ht="15" customHeight="1" x14ac:dyDescent="0.3">
      <c r="A87" s="25">
        <v>1851</v>
      </c>
      <c r="B87" s="25" t="s">
        <v>407</v>
      </c>
      <c r="C87" s="25" t="s">
        <v>408</v>
      </c>
      <c r="D87" s="25">
        <v>42.354450280000002</v>
      </c>
      <c r="E87" s="25">
        <v>-71.057881449999996</v>
      </c>
      <c r="F87" s="25" t="s">
        <v>409</v>
      </c>
      <c r="G87" s="25">
        <v>321640</v>
      </c>
    </row>
    <row r="88" spans="1:7" ht="15" customHeight="1" x14ac:dyDescent="0.3">
      <c r="A88" s="25">
        <v>1861</v>
      </c>
      <c r="B88" s="25" t="s">
        <v>410</v>
      </c>
      <c r="C88" s="25" t="s">
        <v>411</v>
      </c>
      <c r="D88" s="25">
        <v>42.358503149999997</v>
      </c>
      <c r="E88" s="25">
        <v>-71.052815480000007</v>
      </c>
      <c r="F88" s="25" t="s">
        <v>412</v>
      </c>
      <c r="G88" s="25">
        <v>321630</v>
      </c>
    </row>
    <row r="89" spans="1:7" ht="15" customHeight="1" x14ac:dyDescent="0.3">
      <c r="A89" s="25">
        <v>1871</v>
      </c>
      <c r="B89" s="25" t="s">
        <v>413</v>
      </c>
      <c r="C89" s="25" t="s">
        <v>414</v>
      </c>
      <c r="D89" s="25">
        <v>42.359302049999997</v>
      </c>
      <c r="E89" s="25">
        <v>-71.051373560000002</v>
      </c>
      <c r="F89" s="25" t="s">
        <v>415</v>
      </c>
      <c r="G89" s="25">
        <v>321640</v>
      </c>
    </row>
    <row r="90" spans="1:7" ht="15" customHeight="1" x14ac:dyDescent="0.3">
      <c r="A90" s="25">
        <v>1881</v>
      </c>
      <c r="B90" s="25" t="s">
        <v>416</v>
      </c>
      <c r="C90" s="25" t="s">
        <v>417</v>
      </c>
      <c r="D90" s="25">
        <v>42.362027169999998</v>
      </c>
      <c r="E90" s="25">
        <v>-71.063943690000002</v>
      </c>
      <c r="F90" s="25" t="s">
        <v>418</v>
      </c>
      <c r="G90" s="25">
        <v>321580</v>
      </c>
    </row>
    <row r="91" spans="1:7" ht="15" customHeight="1" x14ac:dyDescent="0.3">
      <c r="A91" s="25">
        <v>1891</v>
      </c>
      <c r="B91" s="25" t="s">
        <v>419</v>
      </c>
      <c r="C91" s="25" t="s">
        <v>420</v>
      </c>
      <c r="D91" s="25">
        <v>42.356470739999999</v>
      </c>
      <c r="E91" s="25">
        <v>-71.056566430000004</v>
      </c>
      <c r="F91" s="25" t="s">
        <v>421</v>
      </c>
      <c r="G91" s="25">
        <v>321590</v>
      </c>
    </row>
    <row r="92" spans="1:7" ht="15" customHeight="1" x14ac:dyDescent="0.3">
      <c r="A92" s="25">
        <v>1901</v>
      </c>
      <c r="B92" s="25" t="s">
        <v>422</v>
      </c>
      <c r="C92" s="25" t="s">
        <v>423</v>
      </c>
      <c r="D92" s="25">
        <v>42.356722640000001</v>
      </c>
      <c r="E92" s="25">
        <v>-71.054014809999998</v>
      </c>
      <c r="F92" s="25" t="s">
        <v>424</v>
      </c>
      <c r="G92" s="25">
        <v>321580</v>
      </c>
    </row>
    <row r="93" spans="1:7" ht="15" customHeight="1" x14ac:dyDescent="0.3">
      <c r="A93" s="25">
        <v>1911</v>
      </c>
      <c r="B93" s="25" t="s">
        <v>425</v>
      </c>
      <c r="C93" s="25" t="s">
        <v>426</v>
      </c>
      <c r="D93" s="25">
        <v>42.364609399999999</v>
      </c>
      <c r="E93" s="25">
        <v>-71.063506649999994</v>
      </c>
      <c r="F93" s="25" t="s">
        <v>427</v>
      </c>
      <c r="G93" s="25">
        <v>321590</v>
      </c>
    </row>
    <row r="94" spans="1:7" ht="15" customHeight="1" x14ac:dyDescent="0.3">
      <c r="A94" s="25">
        <v>1921</v>
      </c>
      <c r="B94" s="25" t="s">
        <v>428</v>
      </c>
      <c r="C94" s="25" t="s">
        <v>429</v>
      </c>
      <c r="D94" s="25">
        <v>42.358696950000002</v>
      </c>
      <c r="E94" s="25">
        <v>-71.05271055</v>
      </c>
      <c r="F94" s="25" t="s">
        <v>430</v>
      </c>
      <c r="G94" s="25">
        <v>321580</v>
      </c>
    </row>
    <row r="95" spans="1:7" ht="15" customHeight="1" x14ac:dyDescent="0.3">
      <c r="A95" s="25">
        <v>1931</v>
      </c>
      <c r="B95" s="25" t="s">
        <v>431</v>
      </c>
      <c r="C95" s="25" t="s">
        <v>432</v>
      </c>
      <c r="D95" s="25">
        <v>42.354930789999997</v>
      </c>
      <c r="E95" s="25">
        <v>-71.056154649999996</v>
      </c>
      <c r="F95" s="25" t="s">
        <v>433</v>
      </c>
      <c r="G95" s="25">
        <v>321590</v>
      </c>
    </row>
    <row r="96" spans="1:7" ht="15" customHeight="1" x14ac:dyDescent="0.3">
      <c r="A96" s="25">
        <v>1941</v>
      </c>
      <c r="B96" s="25" t="s">
        <v>434</v>
      </c>
      <c r="C96" s="25" t="s">
        <v>435</v>
      </c>
      <c r="D96" s="25">
        <v>42.355157939999998</v>
      </c>
      <c r="E96" s="25">
        <v>-71.053622720000007</v>
      </c>
      <c r="F96" s="25" t="s">
        <v>436</v>
      </c>
      <c r="G96" s="25">
        <v>321560</v>
      </c>
    </row>
    <row r="97" spans="1:7" ht="15" customHeight="1" x14ac:dyDescent="0.3">
      <c r="A97" s="25">
        <v>1951</v>
      </c>
      <c r="B97" s="25" t="s">
        <v>437</v>
      </c>
      <c r="C97" s="25" t="s">
        <v>438</v>
      </c>
      <c r="D97" s="25">
        <v>42.354676609999999</v>
      </c>
      <c r="E97" s="25">
        <v>-71.054766970000003</v>
      </c>
      <c r="F97" s="25" t="s">
        <v>439</v>
      </c>
      <c r="G97" s="25">
        <v>321560</v>
      </c>
    </row>
    <row r="98" spans="1:7" ht="15" customHeight="1" x14ac:dyDescent="0.3">
      <c r="A98" s="25">
        <v>1961</v>
      </c>
      <c r="B98" s="25" t="s">
        <v>440</v>
      </c>
      <c r="C98" s="25" t="s">
        <v>441</v>
      </c>
      <c r="D98" s="25">
        <v>42.36409081</v>
      </c>
      <c r="E98" s="25">
        <v>-71.056890089999996</v>
      </c>
      <c r="F98" s="25" t="s">
        <v>442</v>
      </c>
      <c r="G98" s="25">
        <v>321560</v>
      </c>
    </row>
    <row r="99" spans="1:7" ht="15" customHeight="1" x14ac:dyDescent="0.3">
      <c r="A99" s="25">
        <v>1971</v>
      </c>
      <c r="B99" s="25" t="s">
        <v>443</v>
      </c>
      <c r="C99" s="25" t="s">
        <v>444</v>
      </c>
      <c r="D99" s="25">
        <v>42.360616710000002</v>
      </c>
      <c r="E99" s="25">
        <v>-71.053110050000001</v>
      </c>
      <c r="F99" s="25" t="s">
        <v>445</v>
      </c>
      <c r="G99" s="25">
        <v>321520</v>
      </c>
    </row>
    <row r="100" spans="1:7" ht="15" customHeight="1" x14ac:dyDescent="0.3">
      <c r="A100" s="25">
        <v>1981</v>
      </c>
      <c r="B100" s="25" t="s">
        <v>446</v>
      </c>
      <c r="C100" s="25" t="s">
        <v>447</v>
      </c>
      <c r="D100" s="25">
        <v>42.359767990000002</v>
      </c>
      <c r="E100" s="25">
        <v>-71.05667622</v>
      </c>
      <c r="F100" s="25" t="s">
        <v>448</v>
      </c>
      <c r="G100" s="25">
        <v>321530</v>
      </c>
    </row>
    <row r="101" spans="1:7" ht="15" customHeight="1" x14ac:dyDescent="0.3">
      <c r="A101" s="25">
        <v>1991</v>
      </c>
      <c r="B101" s="25" t="s">
        <v>449</v>
      </c>
      <c r="C101" s="25" t="s">
        <v>450</v>
      </c>
      <c r="D101" s="25">
        <v>42.363394839999998</v>
      </c>
      <c r="E101" s="25">
        <v>-71.052130739999996</v>
      </c>
      <c r="F101" s="25" t="s">
        <v>451</v>
      </c>
      <c r="G101" s="25">
        <v>321540</v>
      </c>
    </row>
    <row r="102" spans="1:7" ht="15" customHeight="1" x14ac:dyDescent="0.3">
      <c r="A102" s="25">
        <v>2001</v>
      </c>
      <c r="B102" s="25" t="s">
        <v>452</v>
      </c>
      <c r="C102" s="25" t="s">
        <v>453</v>
      </c>
      <c r="D102" s="25">
        <v>42.360811820000002</v>
      </c>
      <c r="E102" s="25">
        <v>-71.057362789999999</v>
      </c>
      <c r="F102" s="25" t="s">
        <v>454</v>
      </c>
      <c r="G102" s="25">
        <v>321550</v>
      </c>
    </row>
    <row r="103" spans="1:7" ht="15" customHeight="1" x14ac:dyDescent="0.3">
      <c r="A103" s="25">
        <v>2011</v>
      </c>
      <c r="B103" s="25" t="s">
        <v>455</v>
      </c>
      <c r="C103" s="25" t="s">
        <v>456</v>
      </c>
      <c r="D103" s="25">
        <v>42.358028269999998</v>
      </c>
      <c r="E103" s="25">
        <v>-71.053718509999996</v>
      </c>
      <c r="F103" s="25" t="s">
        <v>457</v>
      </c>
      <c r="G103" s="25">
        <v>321680</v>
      </c>
    </row>
    <row r="104" spans="1:7" ht="15" customHeight="1" x14ac:dyDescent="0.3">
      <c r="A104" s="25">
        <v>2021</v>
      </c>
      <c r="B104" s="25" t="s">
        <v>458</v>
      </c>
      <c r="C104" s="25" t="s">
        <v>459</v>
      </c>
      <c r="D104" s="25">
        <v>42.358736299999997</v>
      </c>
      <c r="E104" s="25">
        <v>-71.051554150000001</v>
      </c>
      <c r="F104" s="25" t="s">
        <v>460</v>
      </c>
      <c r="G104" s="25">
        <v>321690</v>
      </c>
    </row>
    <row r="105" spans="1:7" ht="15" customHeight="1" x14ac:dyDescent="0.3">
      <c r="A105" s="25">
        <v>2031</v>
      </c>
      <c r="B105" s="25" t="s">
        <v>461</v>
      </c>
      <c r="C105" s="25" t="s">
        <v>462</v>
      </c>
      <c r="D105" s="25">
        <v>42.355919</v>
      </c>
      <c r="E105" s="25">
        <v>-71.062443130000005</v>
      </c>
      <c r="F105" s="25" t="s">
        <v>463</v>
      </c>
      <c r="G105" s="25">
        <v>321700</v>
      </c>
    </row>
    <row r="106" spans="1:7" ht="15" customHeight="1" x14ac:dyDescent="0.3">
      <c r="A106" s="25">
        <v>2041</v>
      </c>
      <c r="B106" s="25" t="s">
        <v>464</v>
      </c>
      <c r="C106" s="25" t="s">
        <v>465</v>
      </c>
      <c r="D106" s="25">
        <v>42.35528695</v>
      </c>
      <c r="E106" s="25">
        <v>-71.063143920000002</v>
      </c>
      <c r="F106" s="25" t="s">
        <v>466</v>
      </c>
      <c r="G106" s="25">
        <v>321680</v>
      </c>
    </row>
    <row r="107" spans="1:7" ht="15" customHeight="1" x14ac:dyDescent="0.3">
      <c r="A107" s="25">
        <v>2051</v>
      </c>
      <c r="B107" s="25" t="s">
        <v>467</v>
      </c>
      <c r="C107" s="25" t="s">
        <v>468</v>
      </c>
      <c r="D107" s="25">
        <v>42.357889059999998</v>
      </c>
      <c r="E107" s="25">
        <v>-71.062602650000002</v>
      </c>
      <c r="F107" s="25" t="s">
        <v>469</v>
      </c>
      <c r="G107" s="25">
        <v>321690</v>
      </c>
    </row>
    <row r="108" spans="1:7" ht="15" customHeight="1" x14ac:dyDescent="0.3">
      <c r="A108" s="25">
        <v>2061</v>
      </c>
      <c r="B108" s="25" t="s">
        <v>470</v>
      </c>
      <c r="C108" s="25" t="s">
        <v>471</v>
      </c>
      <c r="D108" s="25">
        <v>41.879925829999998</v>
      </c>
      <c r="E108" s="25">
        <v>-87.628038000000004</v>
      </c>
      <c r="F108" s="25" t="s">
        <v>472</v>
      </c>
      <c r="G108" s="25">
        <v>321710</v>
      </c>
    </row>
    <row r="109" spans="1:7" ht="15" customHeight="1" x14ac:dyDescent="0.3">
      <c r="A109" s="25">
        <v>2071</v>
      </c>
      <c r="B109" s="25" t="s">
        <v>473</v>
      </c>
      <c r="C109" s="25" t="s">
        <v>474</v>
      </c>
      <c r="D109" s="25">
        <v>41.879431459999999</v>
      </c>
      <c r="E109" s="25">
        <v>-87.632428860000005</v>
      </c>
      <c r="F109" s="25" t="s">
        <v>475</v>
      </c>
      <c r="G109" s="25">
        <v>321720</v>
      </c>
    </row>
    <row r="110" spans="1:7" ht="15" customHeight="1" x14ac:dyDescent="0.3">
      <c r="A110" s="25">
        <v>2081</v>
      </c>
      <c r="B110" s="25" t="s">
        <v>476</v>
      </c>
      <c r="C110" s="25" t="s">
        <v>477</v>
      </c>
      <c r="D110" s="25">
        <v>41.878495549999997</v>
      </c>
      <c r="E110" s="25">
        <v>-87.633888819999996</v>
      </c>
      <c r="F110" s="25" t="s">
        <v>478</v>
      </c>
      <c r="G110" s="25">
        <v>321730</v>
      </c>
    </row>
    <row r="111" spans="1:7" ht="15" customHeight="1" x14ac:dyDescent="0.3">
      <c r="A111" s="25">
        <v>2091</v>
      </c>
      <c r="B111" s="25" t="s">
        <v>479</v>
      </c>
      <c r="C111" s="25" t="s">
        <v>480</v>
      </c>
      <c r="D111" s="25">
        <v>41.879496260000003</v>
      </c>
      <c r="E111" s="25">
        <v>-87.633191299999993</v>
      </c>
      <c r="F111" s="25" t="s">
        <v>481</v>
      </c>
      <c r="G111" s="25">
        <v>321740</v>
      </c>
    </row>
    <row r="112" spans="1:7" ht="15" customHeight="1" x14ac:dyDescent="0.3">
      <c r="A112" s="25">
        <v>2101</v>
      </c>
      <c r="B112" s="25" t="s">
        <v>482</v>
      </c>
      <c r="C112" s="25" t="s">
        <v>483</v>
      </c>
      <c r="D112" s="25">
        <v>41.877188689999997</v>
      </c>
      <c r="E112" s="25">
        <v>-87.634382579999993</v>
      </c>
      <c r="F112" s="25" t="s">
        <v>484</v>
      </c>
      <c r="G112" s="25">
        <v>321750</v>
      </c>
    </row>
    <row r="113" spans="1:7" ht="15" customHeight="1" x14ac:dyDescent="0.3">
      <c r="A113" s="25">
        <v>2111</v>
      </c>
      <c r="B113" s="25" t="s">
        <v>485</v>
      </c>
      <c r="C113" s="25" t="s">
        <v>486</v>
      </c>
      <c r="D113" s="25">
        <v>41.878116130000002</v>
      </c>
      <c r="E113" s="25">
        <v>-87.632640129999999</v>
      </c>
      <c r="F113" s="25" t="s">
        <v>487</v>
      </c>
      <c r="G113" s="25">
        <v>321760</v>
      </c>
    </row>
    <row r="114" spans="1:7" ht="15" customHeight="1" x14ac:dyDescent="0.3">
      <c r="A114" s="25">
        <v>2121</v>
      </c>
      <c r="B114" s="25" t="s">
        <v>488</v>
      </c>
      <c r="C114" s="25" t="s">
        <v>489</v>
      </c>
      <c r="D114" s="25">
        <v>41.879881079999997</v>
      </c>
      <c r="E114" s="25">
        <v>-87.630735049999998</v>
      </c>
      <c r="F114" s="25" t="s">
        <v>490</v>
      </c>
      <c r="G114" s="25">
        <v>321770</v>
      </c>
    </row>
    <row r="115" spans="1:7" ht="15" customHeight="1" x14ac:dyDescent="0.3">
      <c r="A115" s="25">
        <v>2131</v>
      </c>
      <c r="B115" s="25" t="s">
        <v>491</v>
      </c>
      <c r="C115" s="25" t="s">
        <v>492</v>
      </c>
      <c r="D115" s="25">
        <v>41.877454389999997</v>
      </c>
      <c r="E115" s="25">
        <v>-87.627931610000005</v>
      </c>
      <c r="F115" s="25" t="s">
        <v>493</v>
      </c>
      <c r="G115" s="25">
        <v>321780</v>
      </c>
    </row>
    <row r="116" spans="1:7" ht="15" customHeight="1" x14ac:dyDescent="0.3">
      <c r="A116" s="25">
        <v>2141</v>
      </c>
      <c r="B116" s="25" t="s">
        <v>494</v>
      </c>
      <c r="C116" s="25" t="s">
        <v>495</v>
      </c>
      <c r="D116" s="25">
        <v>41.877505579999998</v>
      </c>
      <c r="E116" s="25">
        <v>-87.627542030000001</v>
      </c>
      <c r="F116" s="25" t="s">
        <v>496</v>
      </c>
      <c r="G116" s="25">
        <v>321790</v>
      </c>
    </row>
    <row r="117" spans="1:7" ht="15" customHeight="1" x14ac:dyDescent="0.3">
      <c r="A117" s="25">
        <v>2151</v>
      </c>
      <c r="B117" s="25" t="s">
        <v>497</v>
      </c>
      <c r="C117" s="25" t="s">
        <v>498</v>
      </c>
      <c r="D117" s="25">
        <v>41.876558879999997</v>
      </c>
      <c r="E117" s="25">
        <v>-87.63267458</v>
      </c>
      <c r="F117" s="25" t="s">
        <v>499</v>
      </c>
      <c r="G117" s="25">
        <v>321710</v>
      </c>
    </row>
    <row r="118" spans="1:7" ht="15" customHeight="1" x14ac:dyDescent="0.3">
      <c r="A118" s="25">
        <v>2161</v>
      </c>
      <c r="B118" s="25" t="s">
        <v>500</v>
      </c>
      <c r="C118" s="25" t="s">
        <v>501</v>
      </c>
      <c r="D118" s="25">
        <v>41.877008429999997</v>
      </c>
      <c r="E118" s="25">
        <v>-87.633729509999995</v>
      </c>
      <c r="F118" s="25" t="s">
        <v>502</v>
      </c>
      <c r="G118" s="25">
        <v>321720</v>
      </c>
    </row>
    <row r="119" spans="1:7" ht="15" customHeight="1" x14ac:dyDescent="0.3">
      <c r="A119" s="25">
        <v>2171</v>
      </c>
      <c r="B119" s="25" t="s">
        <v>503</v>
      </c>
      <c r="C119" s="25" t="s">
        <v>504</v>
      </c>
      <c r="D119" s="25">
        <v>41.878530980000001</v>
      </c>
      <c r="E119" s="25">
        <v>-87.630852559999994</v>
      </c>
      <c r="F119" s="25" t="s">
        <v>505</v>
      </c>
      <c r="G119" s="25">
        <v>321730</v>
      </c>
    </row>
    <row r="120" spans="1:7" ht="15" customHeight="1" x14ac:dyDescent="0.3">
      <c r="A120" s="25">
        <v>2181</v>
      </c>
      <c r="B120" s="25" t="s">
        <v>506</v>
      </c>
      <c r="C120" s="25" t="s">
        <v>507</v>
      </c>
      <c r="D120" s="25">
        <v>41.878583560000003</v>
      </c>
      <c r="E120" s="25">
        <v>-87.627372940000001</v>
      </c>
      <c r="F120" s="25" t="s">
        <v>508</v>
      </c>
      <c r="G120" s="25">
        <v>321740</v>
      </c>
    </row>
    <row r="121" spans="1:7" ht="15" customHeight="1" x14ac:dyDescent="0.3">
      <c r="A121" s="25">
        <v>2191</v>
      </c>
      <c r="B121" s="25" t="s">
        <v>509</v>
      </c>
      <c r="C121" s="25" t="s">
        <v>510</v>
      </c>
      <c r="D121" s="25">
        <v>41.877947069999998</v>
      </c>
      <c r="E121" s="25">
        <v>-87.628678179999994</v>
      </c>
      <c r="F121" s="25" t="s">
        <v>511</v>
      </c>
      <c r="G121" s="25">
        <v>321750</v>
      </c>
    </row>
    <row r="122" spans="1:7" ht="15" customHeight="1" x14ac:dyDescent="0.3">
      <c r="A122" s="25">
        <v>2201</v>
      </c>
      <c r="B122" s="25" t="s">
        <v>512</v>
      </c>
      <c r="C122" s="25" t="s">
        <v>513</v>
      </c>
      <c r="D122" s="25">
        <v>41.877251139999998</v>
      </c>
      <c r="E122" s="25">
        <v>-87.62856309</v>
      </c>
      <c r="F122" s="25" t="s">
        <v>514</v>
      </c>
      <c r="G122" s="25">
        <v>321760</v>
      </c>
    </row>
    <row r="123" spans="1:7" ht="15" customHeight="1" x14ac:dyDescent="0.3">
      <c r="A123" s="25">
        <v>2211</v>
      </c>
      <c r="B123" s="25" t="s">
        <v>515</v>
      </c>
      <c r="C123" s="25" t="s">
        <v>516</v>
      </c>
      <c r="D123" s="25">
        <v>41.881344439999999</v>
      </c>
      <c r="E123" s="25">
        <v>-87.631568299999998</v>
      </c>
      <c r="F123" s="25" t="s">
        <v>517</v>
      </c>
      <c r="G123" s="25">
        <v>321770</v>
      </c>
    </row>
    <row r="124" spans="1:7" ht="15" customHeight="1" x14ac:dyDescent="0.3">
      <c r="A124" s="25">
        <v>2221</v>
      </c>
      <c r="B124" s="25" t="s">
        <v>518</v>
      </c>
      <c r="C124" s="25" t="s">
        <v>519</v>
      </c>
      <c r="D124" s="25">
        <v>41.8762574</v>
      </c>
      <c r="E124" s="25">
        <v>-87.633563109999997</v>
      </c>
      <c r="F124" s="25" t="s">
        <v>520</v>
      </c>
      <c r="G124" s="25">
        <v>321780</v>
      </c>
    </row>
    <row r="125" spans="1:7" ht="15" customHeight="1" x14ac:dyDescent="0.3">
      <c r="A125" s="25">
        <v>2231</v>
      </c>
      <c r="B125" s="25" t="s">
        <v>521</v>
      </c>
      <c r="C125" s="25" t="s">
        <v>522</v>
      </c>
      <c r="D125" s="25">
        <v>41.877441249999997</v>
      </c>
      <c r="E125" s="25">
        <v>-87.625683620000004</v>
      </c>
      <c r="F125" s="25" t="s">
        <v>523</v>
      </c>
      <c r="G125" s="25">
        <v>321790</v>
      </c>
    </row>
    <row r="126" spans="1:7" ht="15" customHeight="1" x14ac:dyDescent="0.3">
      <c r="A126" s="25">
        <v>2241</v>
      </c>
      <c r="B126" s="25" t="s">
        <v>524</v>
      </c>
      <c r="C126" s="25" t="s">
        <v>525</v>
      </c>
      <c r="D126" s="25">
        <v>41.875679060000003</v>
      </c>
      <c r="E126" s="25">
        <v>-87.632218309999999</v>
      </c>
      <c r="F126" s="25" t="s">
        <v>526</v>
      </c>
      <c r="G126" s="25">
        <v>321710</v>
      </c>
    </row>
    <row r="127" spans="1:7" ht="15" customHeight="1" x14ac:dyDescent="0.3">
      <c r="A127" s="25">
        <v>2251</v>
      </c>
      <c r="B127" s="25" t="s">
        <v>527</v>
      </c>
      <c r="C127" s="25" t="s">
        <v>528</v>
      </c>
      <c r="D127" s="25">
        <v>41.880674560000003</v>
      </c>
      <c r="E127" s="25">
        <v>-87.62823865</v>
      </c>
      <c r="F127" s="25" t="s">
        <v>529</v>
      </c>
      <c r="G127" s="25">
        <v>321720</v>
      </c>
    </row>
    <row r="128" spans="1:7" ht="15" customHeight="1" x14ac:dyDescent="0.3">
      <c r="A128" s="25">
        <v>2261</v>
      </c>
      <c r="B128" s="25" t="s">
        <v>530</v>
      </c>
      <c r="C128" s="25" t="s">
        <v>531</v>
      </c>
      <c r="D128" s="25">
        <v>41.876949029999999</v>
      </c>
      <c r="E128" s="25">
        <v>-87.632497790000002</v>
      </c>
      <c r="F128" s="25" t="s">
        <v>532</v>
      </c>
      <c r="G128" s="25">
        <v>321730</v>
      </c>
    </row>
    <row r="129" spans="1:7" ht="15" customHeight="1" x14ac:dyDescent="0.3">
      <c r="A129" s="25">
        <v>2271</v>
      </c>
      <c r="B129" s="25" t="s">
        <v>533</v>
      </c>
      <c r="C129" s="25" t="s">
        <v>534</v>
      </c>
      <c r="D129" s="25">
        <v>41.878346909999998</v>
      </c>
      <c r="E129" s="25">
        <v>-87.63143513</v>
      </c>
      <c r="F129" s="25" t="s">
        <v>535</v>
      </c>
      <c r="G129" s="25">
        <v>321740</v>
      </c>
    </row>
    <row r="130" spans="1:7" ht="15" customHeight="1" x14ac:dyDescent="0.3">
      <c r="A130" s="25">
        <v>2281</v>
      </c>
      <c r="B130" s="25" t="s">
        <v>536</v>
      </c>
      <c r="C130" s="25" t="s">
        <v>537</v>
      </c>
      <c r="D130" s="25">
        <v>41.875215789999999</v>
      </c>
      <c r="E130" s="25">
        <v>-87.627920849999995</v>
      </c>
      <c r="F130" s="25" t="s">
        <v>538</v>
      </c>
      <c r="G130" s="25">
        <v>321750</v>
      </c>
    </row>
    <row r="131" spans="1:7" ht="15" customHeight="1" x14ac:dyDescent="0.3">
      <c r="A131" s="25">
        <v>2291</v>
      </c>
      <c r="B131" s="25" t="s">
        <v>539</v>
      </c>
      <c r="C131" s="25" t="s">
        <v>540</v>
      </c>
      <c r="D131" s="25">
        <v>41.880147890000003</v>
      </c>
      <c r="E131" s="25">
        <v>-87.629110690000005</v>
      </c>
      <c r="F131" s="25" t="s">
        <v>541</v>
      </c>
      <c r="G131" s="25">
        <v>321760</v>
      </c>
    </row>
    <row r="132" spans="1:7" ht="15" customHeight="1" x14ac:dyDescent="0.3">
      <c r="A132" s="25">
        <v>2301</v>
      </c>
      <c r="B132" s="25" t="s">
        <v>542</v>
      </c>
      <c r="C132" s="25" t="s">
        <v>543</v>
      </c>
      <c r="D132" s="25">
        <v>41.880432190000001</v>
      </c>
      <c r="E132" s="25">
        <v>-87.632538310000001</v>
      </c>
      <c r="F132" s="25" t="s">
        <v>544</v>
      </c>
      <c r="G132" s="25">
        <v>321710</v>
      </c>
    </row>
    <row r="133" spans="1:7" ht="15" customHeight="1" x14ac:dyDescent="0.3">
      <c r="A133" s="25">
        <v>2311</v>
      </c>
      <c r="B133" s="25" t="s">
        <v>545</v>
      </c>
      <c r="C133" s="25" t="s">
        <v>546</v>
      </c>
      <c r="D133" s="25">
        <v>41.880727460000003</v>
      </c>
      <c r="E133" s="25">
        <v>-87.63152959</v>
      </c>
      <c r="F133" s="25" t="s">
        <v>547</v>
      </c>
      <c r="G133" s="25">
        <v>321720</v>
      </c>
    </row>
    <row r="134" spans="1:7" ht="15" customHeight="1" x14ac:dyDescent="0.3">
      <c r="A134" s="25">
        <v>2321</v>
      </c>
      <c r="B134" s="25" t="s">
        <v>548</v>
      </c>
      <c r="C134" s="25" t="s">
        <v>549</v>
      </c>
      <c r="D134" s="25">
        <v>41.875398740000001</v>
      </c>
      <c r="E134" s="25">
        <v>-87.628256010000001</v>
      </c>
      <c r="F134" s="25" t="s">
        <v>550</v>
      </c>
      <c r="G134" s="25">
        <v>321730</v>
      </c>
    </row>
    <row r="135" spans="1:7" ht="15" customHeight="1" x14ac:dyDescent="0.3">
      <c r="A135" s="25">
        <v>2331</v>
      </c>
      <c r="B135" s="25" t="s">
        <v>551</v>
      </c>
      <c r="C135" s="25" t="s">
        <v>552</v>
      </c>
      <c r="D135" s="25">
        <v>41.87816436</v>
      </c>
      <c r="E135" s="25">
        <v>-87.630705430000006</v>
      </c>
      <c r="F135" s="25" t="s">
        <v>553</v>
      </c>
      <c r="G135" s="25">
        <v>321740</v>
      </c>
    </row>
    <row r="136" spans="1:7" ht="15" customHeight="1" x14ac:dyDescent="0.3">
      <c r="A136" s="25">
        <v>2341</v>
      </c>
      <c r="B136" s="25" t="s">
        <v>554</v>
      </c>
      <c r="C136" s="25" t="s">
        <v>555</v>
      </c>
      <c r="D136" s="25">
        <v>41.594209470000003</v>
      </c>
      <c r="E136" s="25">
        <v>-93.77653866</v>
      </c>
      <c r="F136" s="25" t="s">
        <v>556</v>
      </c>
      <c r="G136" s="25">
        <v>321750</v>
      </c>
    </row>
    <row r="137" spans="1:7" ht="15" customHeight="1" x14ac:dyDescent="0.3">
      <c r="A137" s="25">
        <v>2351</v>
      </c>
      <c r="B137" s="25" t="s">
        <v>557</v>
      </c>
      <c r="C137" s="25" t="s">
        <v>558</v>
      </c>
      <c r="D137" s="25">
        <v>38.591672760000002</v>
      </c>
      <c r="E137" s="25">
        <v>-93.568785779999999</v>
      </c>
      <c r="F137" s="25" t="s">
        <v>559</v>
      </c>
      <c r="G137" s="25">
        <v>321760</v>
      </c>
    </row>
    <row r="138" spans="1:7" ht="15" customHeight="1" x14ac:dyDescent="0.3">
      <c r="A138" s="25">
        <v>2361</v>
      </c>
      <c r="B138" s="25" t="s">
        <v>560</v>
      </c>
      <c r="C138" s="25" t="s">
        <v>561</v>
      </c>
      <c r="D138" s="25">
        <v>40.586062329999997</v>
      </c>
      <c r="E138" s="25">
        <v>-99.032708650000004</v>
      </c>
      <c r="F138" s="25" t="s">
        <v>562</v>
      </c>
      <c r="G138" s="25">
        <v>321710</v>
      </c>
    </row>
    <row r="139" spans="1:7" ht="15" customHeight="1" x14ac:dyDescent="0.3">
      <c r="A139" s="25">
        <v>2371</v>
      </c>
      <c r="B139" s="25" t="s">
        <v>563</v>
      </c>
      <c r="C139" s="25" t="s">
        <v>564</v>
      </c>
      <c r="D139" s="25">
        <v>42.347663169999997</v>
      </c>
      <c r="E139" s="25">
        <v>-99.043918860000005</v>
      </c>
      <c r="F139" s="25" t="s">
        <v>565</v>
      </c>
      <c r="G139" s="25">
        <v>321720</v>
      </c>
    </row>
    <row r="140" spans="1:7" ht="15" customHeight="1" x14ac:dyDescent="0.3">
      <c r="A140" s="25">
        <v>2381</v>
      </c>
      <c r="B140" s="25" t="s">
        <v>566</v>
      </c>
      <c r="C140" s="25" t="s">
        <v>567</v>
      </c>
      <c r="D140" s="25">
        <v>39.393396289999998</v>
      </c>
      <c r="E140" s="25">
        <v>-94.65783313</v>
      </c>
      <c r="F140" s="25" t="s">
        <v>568</v>
      </c>
      <c r="G140" s="25">
        <v>321730</v>
      </c>
    </row>
    <row r="141" spans="1:7" ht="15" customHeight="1" x14ac:dyDescent="0.3">
      <c r="A141" s="25">
        <v>2391</v>
      </c>
      <c r="B141" s="25" t="s">
        <v>569</v>
      </c>
      <c r="C141" s="25" t="s">
        <v>570</v>
      </c>
      <c r="D141" s="25">
        <v>43.470949820000001</v>
      </c>
      <c r="E141" s="25">
        <v>-93.668447259999994</v>
      </c>
      <c r="F141" s="25" t="s">
        <v>571</v>
      </c>
      <c r="G141" s="25">
        <v>321740</v>
      </c>
    </row>
    <row r="142" spans="1:7" ht="15" customHeight="1" x14ac:dyDescent="0.3">
      <c r="A142" s="25">
        <v>2401</v>
      </c>
      <c r="B142" s="25" t="s">
        <v>572</v>
      </c>
      <c r="C142" s="25" t="s">
        <v>573</v>
      </c>
      <c r="D142" s="25">
        <v>39.023622170000003</v>
      </c>
      <c r="E142" s="25">
        <v>-99.734745239999995</v>
      </c>
      <c r="F142" s="25" t="s">
        <v>574</v>
      </c>
      <c r="G142" s="25">
        <v>321750</v>
      </c>
    </row>
    <row r="143" spans="1:7" ht="15" customHeight="1" x14ac:dyDescent="0.3">
      <c r="A143" s="25">
        <v>2411</v>
      </c>
      <c r="B143" s="25" t="s">
        <v>575</v>
      </c>
      <c r="C143" s="25" t="s">
        <v>576</v>
      </c>
      <c r="D143" s="25">
        <v>39.345236100000001</v>
      </c>
      <c r="E143" s="25">
        <v>-97.775477940000002</v>
      </c>
      <c r="F143" s="25" t="s">
        <v>577</v>
      </c>
      <c r="G143" s="25">
        <v>321760</v>
      </c>
    </row>
    <row r="144" spans="1:7" ht="15" customHeight="1" x14ac:dyDescent="0.3">
      <c r="A144" s="25">
        <v>2421</v>
      </c>
      <c r="B144" s="25" t="s">
        <v>578</v>
      </c>
      <c r="C144" s="25" t="s">
        <v>579</v>
      </c>
      <c r="D144" s="25">
        <v>39.630687330000001</v>
      </c>
      <c r="E144" s="25">
        <v>-94.515580709999995</v>
      </c>
      <c r="F144" s="25" t="s">
        <v>580</v>
      </c>
      <c r="G144" s="25">
        <v>321770</v>
      </c>
    </row>
    <row r="145" spans="1:7" ht="15" customHeight="1" x14ac:dyDescent="0.3">
      <c r="A145" s="25">
        <v>2431</v>
      </c>
      <c r="B145" s="25" t="s">
        <v>581</v>
      </c>
      <c r="C145" s="25" t="s">
        <v>582</v>
      </c>
      <c r="D145" s="25">
        <v>41.218067959999999</v>
      </c>
      <c r="E145" s="25">
        <v>-95.914871860000005</v>
      </c>
      <c r="F145" s="25" t="s">
        <v>583</v>
      </c>
      <c r="G145" s="25">
        <v>321780</v>
      </c>
    </row>
    <row r="146" spans="1:7" ht="15" customHeight="1" x14ac:dyDescent="0.3">
      <c r="A146" s="25">
        <v>2441</v>
      </c>
      <c r="B146" s="25" t="s">
        <v>584</v>
      </c>
      <c r="C146" s="25" t="s">
        <v>585</v>
      </c>
      <c r="D146" s="25">
        <v>38.795621820000001</v>
      </c>
      <c r="E146" s="25">
        <v>-94.927055580000001</v>
      </c>
      <c r="F146" s="25" t="s">
        <v>586</v>
      </c>
      <c r="G146" s="25">
        <v>321790</v>
      </c>
    </row>
    <row r="147" spans="1:7" ht="15" customHeight="1" x14ac:dyDescent="0.3">
      <c r="A147" s="25">
        <v>2451</v>
      </c>
      <c r="B147" s="25" t="s">
        <v>587</v>
      </c>
      <c r="C147" s="25" t="s">
        <v>588</v>
      </c>
      <c r="D147" s="25">
        <v>40.881613569999999</v>
      </c>
      <c r="E147" s="25">
        <v>-98.3522873</v>
      </c>
      <c r="F147" s="25" t="s">
        <v>589</v>
      </c>
      <c r="G147" s="25">
        <v>321740</v>
      </c>
    </row>
    <row r="148" spans="1:7" ht="15" customHeight="1" x14ac:dyDescent="0.3">
      <c r="A148" s="25">
        <v>2461</v>
      </c>
      <c r="B148" s="25" t="s">
        <v>590</v>
      </c>
      <c r="C148" s="25" t="s">
        <v>591</v>
      </c>
      <c r="D148" s="25">
        <v>42.930035320000002</v>
      </c>
      <c r="E148" s="25">
        <v>-93.666378359999996</v>
      </c>
      <c r="F148" s="25" t="s">
        <v>592</v>
      </c>
      <c r="G148" s="25">
        <v>321750</v>
      </c>
    </row>
    <row r="149" spans="1:7" ht="15" customHeight="1" x14ac:dyDescent="0.3">
      <c r="A149" s="25">
        <v>2471</v>
      </c>
      <c r="B149" s="25" t="s">
        <v>593</v>
      </c>
      <c r="C149" s="25" t="s">
        <v>594</v>
      </c>
      <c r="D149" s="25">
        <v>40.424802540000002</v>
      </c>
      <c r="E149" s="25">
        <v>-94.079905159999996</v>
      </c>
      <c r="F149" s="25" t="s">
        <v>595</v>
      </c>
      <c r="G149" s="25">
        <v>321760</v>
      </c>
    </row>
    <row r="150" spans="1:7" ht="15" customHeight="1" x14ac:dyDescent="0.3">
      <c r="A150" s="25">
        <v>2481</v>
      </c>
      <c r="B150" s="25" t="s">
        <v>596</v>
      </c>
      <c r="C150" s="25" t="s">
        <v>597</v>
      </c>
      <c r="D150" s="25">
        <v>43.388995999999999</v>
      </c>
      <c r="E150" s="25">
        <v>-99.764258690000005</v>
      </c>
      <c r="F150" s="25" t="s">
        <v>598</v>
      </c>
      <c r="G150" s="25">
        <v>321740</v>
      </c>
    </row>
    <row r="151" spans="1:7" ht="15" customHeight="1" x14ac:dyDescent="0.3">
      <c r="A151" s="25">
        <v>2491</v>
      </c>
      <c r="B151" s="25" t="s">
        <v>599</v>
      </c>
      <c r="C151" s="25" t="s">
        <v>600</v>
      </c>
      <c r="D151" s="25">
        <v>39.357884290000001</v>
      </c>
      <c r="E151" s="25">
        <v>-99.131509949999995</v>
      </c>
      <c r="F151" s="25" t="s">
        <v>601</v>
      </c>
      <c r="G151" s="25">
        <v>321750</v>
      </c>
    </row>
    <row r="152" spans="1:7" ht="15" customHeight="1" x14ac:dyDescent="0.3">
      <c r="A152" s="25">
        <v>2501</v>
      </c>
      <c r="B152" s="25" t="s">
        <v>602</v>
      </c>
      <c r="C152" s="25" t="s">
        <v>603</v>
      </c>
      <c r="D152" s="25">
        <v>40.54888399</v>
      </c>
      <c r="E152" s="25">
        <v>-99.448763959999994</v>
      </c>
      <c r="F152" s="25" t="s">
        <v>604</v>
      </c>
      <c r="G152" s="25">
        <v>321760</v>
      </c>
    </row>
    <row r="153" spans="1:7" ht="15" customHeight="1" x14ac:dyDescent="0.3">
      <c r="A153" s="25">
        <v>2511</v>
      </c>
      <c r="B153" s="25" t="s">
        <v>605</v>
      </c>
      <c r="C153" s="25" t="s">
        <v>606</v>
      </c>
      <c r="D153" s="25">
        <v>39.847018720000001</v>
      </c>
      <c r="E153" s="25">
        <v>-100.63475111</v>
      </c>
      <c r="F153" s="25" t="s">
        <v>607</v>
      </c>
      <c r="G153" s="25">
        <v>321760</v>
      </c>
    </row>
    <row r="154" spans="1:7" ht="15" customHeight="1" x14ac:dyDescent="0.3">
      <c r="A154" s="25">
        <v>2521</v>
      </c>
      <c r="B154" s="25" t="s">
        <v>608</v>
      </c>
      <c r="C154" s="25" t="s">
        <v>609</v>
      </c>
      <c r="D154" s="25">
        <v>38.250830209999997</v>
      </c>
      <c r="E154" s="25">
        <v>-97.995719960000002</v>
      </c>
      <c r="F154" s="25" t="s">
        <v>610</v>
      </c>
      <c r="G154" s="25">
        <v>321770</v>
      </c>
    </row>
    <row r="155" spans="1:7" ht="15" customHeight="1" x14ac:dyDescent="0.3">
      <c r="A155" s="25">
        <v>2531</v>
      </c>
      <c r="B155" s="25" t="s">
        <v>611</v>
      </c>
      <c r="C155" s="25" t="s">
        <v>612</v>
      </c>
      <c r="D155" s="25">
        <v>42.029059089999997</v>
      </c>
      <c r="E155" s="25">
        <v>-96.197179700000007</v>
      </c>
      <c r="F155" s="25" t="s">
        <v>613</v>
      </c>
      <c r="G155" s="25">
        <v>321780</v>
      </c>
    </row>
    <row r="156" spans="1:7" ht="15" customHeight="1" x14ac:dyDescent="0.3">
      <c r="A156" s="25">
        <v>2541</v>
      </c>
      <c r="B156" s="25" t="s">
        <v>614</v>
      </c>
      <c r="C156" s="25" t="s">
        <v>615</v>
      </c>
      <c r="D156" s="25">
        <v>33.70114178</v>
      </c>
      <c r="E156" s="25">
        <v>-84.387027250000003</v>
      </c>
      <c r="F156" s="25" t="s">
        <v>616</v>
      </c>
      <c r="G156" s="25">
        <v>321800</v>
      </c>
    </row>
    <row r="157" spans="1:7" ht="15" customHeight="1" x14ac:dyDescent="0.3">
      <c r="A157" s="25">
        <v>2551</v>
      </c>
      <c r="B157" s="25" t="s">
        <v>617</v>
      </c>
      <c r="C157" s="25" t="s">
        <v>618</v>
      </c>
      <c r="D157" s="25">
        <v>33.821636159999997</v>
      </c>
      <c r="E157" s="25">
        <v>-84.455194800000001</v>
      </c>
      <c r="F157" s="25" t="s">
        <v>619</v>
      </c>
      <c r="G157" s="25">
        <v>321810</v>
      </c>
    </row>
    <row r="158" spans="1:7" ht="15" customHeight="1" x14ac:dyDescent="0.3">
      <c r="A158" s="25">
        <v>2561</v>
      </c>
      <c r="B158" s="25" t="s">
        <v>620</v>
      </c>
      <c r="C158" s="25" t="s">
        <v>621</v>
      </c>
      <c r="D158" s="25">
        <v>33.822610429999997</v>
      </c>
      <c r="E158" s="25">
        <v>-84.381660980000007</v>
      </c>
      <c r="F158" s="25" t="s">
        <v>622</v>
      </c>
      <c r="G158" s="25">
        <v>321820</v>
      </c>
    </row>
    <row r="159" spans="1:7" ht="15" customHeight="1" x14ac:dyDescent="0.3">
      <c r="A159" s="25">
        <v>2571</v>
      </c>
      <c r="B159" s="25" t="s">
        <v>623</v>
      </c>
      <c r="C159" s="25" t="s">
        <v>624</v>
      </c>
      <c r="D159" s="25">
        <v>33.771853159999999</v>
      </c>
      <c r="E159" s="25">
        <v>-84.446056970000001</v>
      </c>
      <c r="F159" s="25" t="s">
        <v>625</v>
      </c>
      <c r="G159" s="25">
        <v>321830</v>
      </c>
    </row>
    <row r="160" spans="1:7" ht="15" customHeight="1" x14ac:dyDescent="0.3">
      <c r="A160" s="25">
        <v>2581</v>
      </c>
      <c r="B160" s="25" t="s">
        <v>626</v>
      </c>
      <c r="C160" s="25" t="s">
        <v>627</v>
      </c>
      <c r="D160" s="25">
        <v>33.68718458</v>
      </c>
      <c r="E160" s="25">
        <v>-84.398911200000001</v>
      </c>
      <c r="F160" s="25" t="s">
        <v>628</v>
      </c>
      <c r="G160" s="25">
        <v>321840</v>
      </c>
    </row>
    <row r="161" spans="1:7" ht="15" customHeight="1" x14ac:dyDescent="0.3">
      <c r="A161" s="25">
        <v>2591</v>
      </c>
      <c r="B161" s="25" t="s">
        <v>629</v>
      </c>
      <c r="C161" s="25" t="s">
        <v>630</v>
      </c>
      <c r="D161" s="25">
        <v>33.789519339999998</v>
      </c>
      <c r="E161" s="25">
        <v>-84.438004239999998</v>
      </c>
      <c r="F161" s="25" t="s">
        <v>631</v>
      </c>
      <c r="G161" s="25">
        <v>321850</v>
      </c>
    </row>
    <row r="162" spans="1:7" ht="15" customHeight="1" x14ac:dyDescent="0.3">
      <c r="A162" s="25">
        <v>2601</v>
      </c>
      <c r="B162" s="25" t="s">
        <v>632</v>
      </c>
      <c r="C162" s="25" t="s">
        <v>633</v>
      </c>
      <c r="D162" s="25">
        <v>33.684809110000003</v>
      </c>
      <c r="E162" s="25">
        <v>-84.319964889999994</v>
      </c>
      <c r="F162" s="25" t="s">
        <v>634</v>
      </c>
      <c r="G162" s="25">
        <v>321860</v>
      </c>
    </row>
    <row r="163" spans="1:7" ht="15" customHeight="1" x14ac:dyDescent="0.3">
      <c r="A163" s="25">
        <v>2611</v>
      </c>
      <c r="B163" s="25" t="s">
        <v>635</v>
      </c>
      <c r="C163" s="25" t="s">
        <v>636</v>
      </c>
      <c r="D163" s="25">
        <v>33.797349760000003</v>
      </c>
      <c r="E163" s="25">
        <v>-84.487833330000001</v>
      </c>
      <c r="F163" s="25" t="s">
        <v>637</v>
      </c>
      <c r="G163" s="25">
        <v>321870</v>
      </c>
    </row>
    <row r="164" spans="1:7" ht="15" customHeight="1" x14ac:dyDescent="0.3">
      <c r="A164" s="25">
        <v>2621</v>
      </c>
      <c r="B164" s="25" t="s">
        <v>638</v>
      </c>
      <c r="C164" s="25" t="s">
        <v>639</v>
      </c>
      <c r="D164" s="25">
        <v>33.693396460000002</v>
      </c>
      <c r="E164" s="25">
        <v>-84.454960510000006</v>
      </c>
      <c r="F164" s="25" t="s">
        <v>640</v>
      </c>
      <c r="G164" s="25">
        <v>321880</v>
      </c>
    </row>
    <row r="165" spans="1:7" ht="15" customHeight="1" x14ac:dyDescent="0.3">
      <c r="A165" s="25">
        <v>2631</v>
      </c>
      <c r="B165" s="25" t="s">
        <v>641</v>
      </c>
      <c r="C165" s="25" t="s">
        <v>642</v>
      </c>
      <c r="D165" s="25">
        <v>33.796909290000002</v>
      </c>
      <c r="E165" s="25">
        <v>-84.364296699999997</v>
      </c>
      <c r="F165" s="25" t="s">
        <v>643</v>
      </c>
      <c r="G165" s="25">
        <v>321890</v>
      </c>
    </row>
    <row r="166" spans="1:7" ht="15" customHeight="1" x14ac:dyDescent="0.3">
      <c r="A166" s="25">
        <v>2641</v>
      </c>
      <c r="B166" s="25" t="s">
        <v>644</v>
      </c>
      <c r="C166" s="25" t="s">
        <v>645</v>
      </c>
      <c r="D166" s="25">
        <v>33.815292120000002</v>
      </c>
      <c r="E166" s="25">
        <v>-84.27792341</v>
      </c>
      <c r="F166" s="25" t="s">
        <v>646</v>
      </c>
      <c r="G166" s="25">
        <v>321800</v>
      </c>
    </row>
    <row r="167" spans="1:7" ht="15" customHeight="1" x14ac:dyDescent="0.3">
      <c r="A167" s="25">
        <v>2651</v>
      </c>
      <c r="B167" s="25" t="s">
        <v>647</v>
      </c>
      <c r="C167" s="25" t="s">
        <v>648</v>
      </c>
      <c r="D167" s="25">
        <v>33.812624810000003</v>
      </c>
      <c r="E167" s="25">
        <v>-84.314531599999995</v>
      </c>
      <c r="F167" s="25" t="s">
        <v>649</v>
      </c>
      <c r="G167" s="25">
        <v>321810</v>
      </c>
    </row>
    <row r="168" spans="1:7" ht="15" customHeight="1" x14ac:dyDescent="0.3">
      <c r="A168" s="25">
        <v>2661</v>
      </c>
      <c r="B168" s="25" t="s">
        <v>650</v>
      </c>
      <c r="C168" s="25" t="s">
        <v>651</v>
      </c>
      <c r="D168" s="25">
        <v>33.707264070000001</v>
      </c>
      <c r="E168" s="25">
        <v>-84.274422670000007</v>
      </c>
      <c r="F168" s="25" t="s">
        <v>652</v>
      </c>
      <c r="G168" s="25">
        <v>321820</v>
      </c>
    </row>
    <row r="169" spans="1:7" ht="15" customHeight="1" x14ac:dyDescent="0.3">
      <c r="A169" s="25">
        <v>2671</v>
      </c>
      <c r="B169" s="25" t="s">
        <v>653</v>
      </c>
      <c r="C169" s="25" t="s">
        <v>654</v>
      </c>
      <c r="D169" s="25">
        <v>33.759129010000002</v>
      </c>
      <c r="E169" s="25">
        <v>-84.331108</v>
      </c>
      <c r="F169" s="25" t="s">
        <v>655</v>
      </c>
      <c r="G169" s="25">
        <v>321830</v>
      </c>
    </row>
    <row r="170" spans="1:7" ht="15" customHeight="1" x14ac:dyDescent="0.3">
      <c r="A170" s="25">
        <v>2681</v>
      </c>
      <c r="B170" s="25" t="s">
        <v>656</v>
      </c>
      <c r="C170" s="25" t="s">
        <v>657</v>
      </c>
      <c r="D170" s="25">
        <v>33.741385010000002</v>
      </c>
      <c r="E170" s="25">
        <v>-84.513406349999997</v>
      </c>
      <c r="F170" s="25" t="s">
        <v>658</v>
      </c>
      <c r="G170" s="25">
        <v>321840</v>
      </c>
    </row>
    <row r="171" spans="1:7" ht="15" customHeight="1" x14ac:dyDescent="0.3">
      <c r="A171" s="25">
        <v>2691</v>
      </c>
      <c r="B171" s="25" t="s">
        <v>659</v>
      </c>
      <c r="C171" s="25" t="s">
        <v>660</v>
      </c>
      <c r="D171" s="25">
        <v>33.758635849999997</v>
      </c>
      <c r="E171" s="25">
        <v>-84.475067190000004</v>
      </c>
      <c r="F171" s="25" t="s">
        <v>661</v>
      </c>
      <c r="G171" s="25">
        <v>321850</v>
      </c>
    </row>
    <row r="172" spans="1:7" ht="15" customHeight="1" x14ac:dyDescent="0.3">
      <c r="A172" s="25">
        <v>2701</v>
      </c>
      <c r="B172" s="25" t="s">
        <v>662</v>
      </c>
      <c r="C172" s="25" t="s">
        <v>663</v>
      </c>
      <c r="D172" s="25">
        <v>33.810702620000001</v>
      </c>
      <c r="E172" s="25">
        <v>-84.488854110000005</v>
      </c>
      <c r="F172" s="25" t="s">
        <v>664</v>
      </c>
      <c r="G172" s="25">
        <v>321860</v>
      </c>
    </row>
    <row r="173" spans="1:7" ht="15" customHeight="1" x14ac:dyDescent="0.3">
      <c r="A173" s="25">
        <v>2711</v>
      </c>
      <c r="B173" s="25" t="s">
        <v>665</v>
      </c>
      <c r="C173" s="25" t="s">
        <v>666</v>
      </c>
      <c r="D173" s="25">
        <v>33.770119039999997</v>
      </c>
      <c r="E173" s="25">
        <v>-84.256827529999995</v>
      </c>
      <c r="F173" s="25" t="s">
        <v>667</v>
      </c>
      <c r="G173" s="25">
        <v>321870</v>
      </c>
    </row>
    <row r="174" spans="1:7" ht="15" customHeight="1" x14ac:dyDescent="0.3">
      <c r="A174" s="25">
        <v>2721</v>
      </c>
      <c r="B174" s="25" t="s">
        <v>668</v>
      </c>
      <c r="C174" s="25" t="s">
        <v>669</v>
      </c>
      <c r="D174" s="25">
        <v>33.764039500000003</v>
      </c>
      <c r="E174" s="25">
        <v>-84.327610559999997</v>
      </c>
      <c r="F174" s="25" t="s">
        <v>670</v>
      </c>
      <c r="G174" s="25">
        <v>321880</v>
      </c>
    </row>
    <row r="175" spans="1:7" ht="15" customHeight="1" x14ac:dyDescent="0.3">
      <c r="A175" s="25">
        <v>2731</v>
      </c>
      <c r="B175" s="25" t="s">
        <v>671</v>
      </c>
      <c r="C175" s="25" t="s">
        <v>672</v>
      </c>
      <c r="D175" s="25">
        <v>33.760368030000002</v>
      </c>
      <c r="E175" s="25">
        <v>-84.370000480000002</v>
      </c>
      <c r="F175" s="25" t="s">
        <v>673</v>
      </c>
      <c r="G175" s="25">
        <v>321890</v>
      </c>
    </row>
    <row r="176" spans="1:7" ht="15" customHeight="1" x14ac:dyDescent="0.3">
      <c r="A176" s="25">
        <v>2741</v>
      </c>
      <c r="B176" s="25" t="s">
        <v>674</v>
      </c>
      <c r="C176" s="25" t="s">
        <v>675</v>
      </c>
      <c r="D176" s="25">
        <v>33.678376120000003</v>
      </c>
      <c r="E176" s="25">
        <v>-84.28004584</v>
      </c>
      <c r="F176" s="25" t="s">
        <v>676</v>
      </c>
      <c r="G176" s="25">
        <v>321800</v>
      </c>
    </row>
    <row r="177" spans="1:7" ht="15" customHeight="1" x14ac:dyDescent="0.3">
      <c r="A177" s="25">
        <v>2751</v>
      </c>
      <c r="B177" s="25" t="s">
        <v>677</v>
      </c>
      <c r="C177" s="25" t="s">
        <v>678</v>
      </c>
      <c r="D177" s="25">
        <v>33.824015670000001</v>
      </c>
      <c r="E177" s="25">
        <v>-84.471809010000001</v>
      </c>
      <c r="F177" s="25" t="s">
        <v>679</v>
      </c>
      <c r="G177" s="25">
        <v>321810</v>
      </c>
    </row>
    <row r="178" spans="1:7" ht="15" customHeight="1" x14ac:dyDescent="0.3">
      <c r="A178" s="25">
        <v>2761</v>
      </c>
      <c r="B178" s="25" t="s">
        <v>680</v>
      </c>
      <c r="C178" s="25" t="s">
        <v>681</v>
      </c>
      <c r="D178" s="25">
        <v>33.798959570000001</v>
      </c>
      <c r="E178" s="25">
        <v>-84.321042030000001</v>
      </c>
      <c r="F178" s="25" t="s">
        <v>682</v>
      </c>
      <c r="G178" s="25">
        <v>321820</v>
      </c>
    </row>
    <row r="179" spans="1:7" ht="15" customHeight="1" x14ac:dyDescent="0.3">
      <c r="A179" s="25">
        <v>2771</v>
      </c>
      <c r="B179" s="25" t="s">
        <v>683</v>
      </c>
      <c r="C179" s="25" t="s">
        <v>684</v>
      </c>
      <c r="D179" s="25">
        <v>33.655139720000001</v>
      </c>
      <c r="E179" s="25">
        <v>-84.38382661</v>
      </c>
      <c r="F179" s="25" t="s">
        <v>685</v>
      </c>
      <c r="G179" s="25">
        <v>321830</v>
      </c>
    </row>
    <row r="180" spans="1:7" ht="15" customHeight="1" x14ac:dyDescent="0.3">
      <c r="A180" s="25">
        <v>2781</v>
      </c>
      <c r="B180" s="25" t="s">
        <v>686</v>
      </c>
      <c r="C180" s="25" t="s">
        <v>687</v>
      </c>
      <c r="D180" s="25">
        <v>33.785844330000003</v>
      </c>
      <c r="E180" s="25">
        <v>-84.311040779999999</v>
      </c>
      <c r="F180" s="25" t="s">
        <v>688</v>
      </c>
      <c r="G180" s="25">
        <v>321840</v>
      </c>
    </row>
    <row r="181" spans="1:7" ht="15" customHeight="1" x14ac:dyDescent="0.3">
      <c r="A181" s="25">
        <v>2791</v>
      </c>
      <c r="B181" s="25" t="s">
        <v>689</v>
      </c>
      <c r="C181" s="25" t="s">
        <v>690</v>
      </c>
      <c r="D181" s="25">
        <v>33.796296589999997</v>
      </c>
      <c r="E181" s="25">
        <v>-84.446364070000001</v>
      </c>
      <c r="F181" s="25" t="s">
        <v>691</v>
      </c>
      <c r="G181" s="25">
        <v>321850</v>
      </c>
    </row>
    <row r="182" spans="1:7" ht="15" customHeight="1" x14ac:dyDescent="0.3">
      <c r="A182" s="25">
        <v>2801</v>
      </c>
      <c r="B182" s="25" t="s">
        <v>692</v>
      </c>
      <c r="C182" s="25" t="s">
        <v>693</v>
      </c>
      <c r="D182" s="25">
        <v>33.662132620000001</v>
      </c>
      <c r="E182" s="25">
        <v>-84.320165770000003</v>
      </c>
      <c r="F182" s="25" t="s">
        <v>694</v>
      </c>
      <c r="G182" s="25">
        <v>321860</v>
      </c>
    </row>
    <row r="183" spans="1:7" ht="15" customHeight="1" x14ac:dyDescent="0.3">
      <c r="A183" s="25">
        <v>2811</v>
      </c>
      <c r="B183" s="25" t="s">
        <v>695</v>
      </c>
      <c r="C183" s="25" t="s">
        <v>696</v>
      </c>
      <c r="D183" s="25">
        <v>33.67189819</v>
      </c>
      <c r="E183" s="25">
        <v>-84.437832080000007</v>
      </c>
      <c r="F183" s="25" t="s">
        <v>697</v>
      </c>
      <c r="G183" s="25">
        <v>321870</v>
      </c>
    </row>
    <row r="184" spans="1:7" ht="15" customHeight="1" x14ac:dyDescent="0.3">
      <c r="A184" s="25">
        <v>2821</v>
      </c>
      <c r="B184" s="25" t="s">
        <v>698</v>
      </c>
      <c r="C184" s="25" t="s">
        <v>699</v>
      </c>
      <c r="D184" s="25">
        <v>33.70377371</v>
      </c>
      <c r="E184" s="25">
        <v>-84.490299890000003</v>
      </c>
      <c r="F184" s="25" t="s">
        <v>700</v>
      </c>
      <c r="G184" s="25">
        <v>321880</v>
      </c>
    </row>
    <row r="185" spans="1:7" ht="15" customHeight="1" x14ac:dyDescent="0.3">
      <c r="A185" s="25">
        <v>2831</v>
      </c>
      <c r="B185" s="25" t="s">
        <v>701</v>
      </c>
      <c r="C185" s="25" t="s">
        <v>702</v>
      </c>
      <c r="D185" s="25">
        <v>33.696493269999998</v>
      </c>
      <c r="E185" s="25">
        <v>-84.302939530000003</v>
      </c>
      <c r="F185" s="25" t="s">
        <v>703</v>
      </c>
      <c r="G185" s="25">
        <v>321890</v>
      </c>
    </row>
    <row r="186" spans="1:7" ht="15" customHeight="1" x14ac:dyDescent="0.3">
      <c r="A186" s="25">
        <v>2841</v>
      </c>
      <c r="B186" s="25" t="s">
        <v>704</v>
      </c>
      <c r="C186" s="25" t="s">
        <v>705</v>
      </c>
      <c r="D186" s="25">
        <v>33.663468969999997</v>
      </c>
      <c r="E186" s="25">
        <v>-84.304433270000004</v>
      </c>
      <c r="F186" s="25" t="s">
        <v>706</v>
      </c>
      <c r="G186" s="25">
        <v>321800</v>
      </c>
    </row>
    <row r="187" spans="1:7" ht="15" customHeight="1" x14ac:dyDescent="0.3">
      <c r="A187" s="25">
        <v>2851</v>
      </c>
      <c r="B187" s="25" t="s">
        <v>707</v>
      </c>
      <c r="C187" s="25" t="s">
        <v>708</v>
      </c>
      <c r="D187" s="25">
        <v>33.682628049999998</v>
      </c>
      <c r="E187" s="25">
        <v>-84.373741330000001</v>
      </c>
      <c r="F187" s="25" t="s">
        <v>709</v>
      </c>
      <c r="G187" s="25">
        <v>321810</v>
      </c>
    </row>
    <row r="188" spans="1:7" ht="15" customHeight="1" x14ac:dyDescent="0.3">
      <c r="A188" s="25">
        <v>2861</v>
      </c>
      <c r="B188" s="25" t="s">
        <v>710</v>
      </c>
      <c r="C188" s="25" t="s">
        <v>711</v>
      </c>
      <c r="D188" s="25">
        <v>33.711272700000002</v>
      </c>
      <c r="E188" s="25">
        <v>-84.264379869999999</v>
      </c>
      <c r="F188" s="25" t="s">
        <v>712</v>
      </c>
      <c r="G188" s="25">
        <v>321820</v>
      </c>
    </row>
    <row r="189" spans="1:7" ht="15" customHeight="1" x14ac:dyDescent="0.3">
      <c r="A189" s="25">
        <v>2871</v>
      </c>
      <c r="B189" s="25" t="s">
        <v>713</v>
      </c>
      <c r="C189" s="25" t="s">
        <v>714</v>
      </c>
      <c r="D189" s="25">
        <v>33.73906625</v>
      </c>
      <c r="E189" s="25">
        <v>-84.380699190000001</v>
      </c>
      <c r="F189" s="25" t="s">
        <v>715</v>
      </c>
      <c r="G189" s="25">
        <v>321830</v>
      </c>
    </row>
    <row r="190" spans="1:7" ht="15" customHeight="1" x14ac:dyDescent="0.3">
      <c r="A190" s="25">
        <v>2881</v>
      </c>
      <c r="B190" s="25" t="s">
        <v>716</v>
      </c>
      <c r="C190" s="25" t="s">
        <v>717</v>
      </c>
      <c r="D190" s="25">
        <v>33.686554800000003</v>
      </c>
      <c r="E190" s="25">
        <v>-84.337257050000005</v>
      </c>
      <c r="F190" s="25" t="s">
        <v>718</v>
      </c>
      <c r="G190" s="25">
        <v>321840</v>
      </c>
    </row>
    <row r="191" spans="1:7" ht="15" customHeight="1" x14ac:dyDescent="0.3">
      <c r="A191" s="25">
        <v>2891</v>
      </c>
      <c r="B191" s="25" t="s">
        <v>719</v>
      </c>
      <c r="C191" s="25" t="s">
        <v>720</v>
      </c>
      <c r="D191" s="25">
        <v>33.717839869999999</v>
      </c>
      <c r="E191" s="25">
        <v>-84.377796270000005</v>
      </c>
      <c r="F191" s="25" t="s">
        <v>721</v>
      </c>
      <c r="G191" s="25">
        <v>321850</v>
      </c>
    </row>
    <row r="192" spans="1:7" ht="15" customHeight="1" x14ac:dyDescent="0.3">
      <c r="A192" s="25">
        <v>2901</v>
      </c>
      <c r="B192" s="25" t="s">
        <v>722</v>
      </c>
      <c r="C192" s="25" t="s">
        <v>723</v>
      </c>
      <c r="D192" s="25">
        <v>33.787906829999997</v>
      </c>
      <c r="E192" s="25">
        <v>-84.355247700000007</v>
      </c>
      <c r="F192" s="25" t="s">
        <v>724</v>
      </c>
      <c r="G192" s="25">
        <v>321860</v>
      </c>
    </row>
    <row r="193" spans="1:7" ht="15" customHeight="1" x14ac:dyDescent="0.3">
      <c r="A193" s="25">
        <v>2911</v>
      </c>
      <c r="B193" s="25" t="s">
        <v>725</v>
      </c>
      <c r="C193" s="25" t="s">
        <v>726</v>
      </c>
      <c r="D193" s="25">
        <v>33.744397509999999</v>
      </c>
      <c r="E193" s="25">
        <v>-84.310872680000003</v>
      </c>
      <c r="F193" s="25" t="s">
        <v>727</v>
      </c>
      <c r="G193" s="25">
        <v>321870</v>
      </c>
    </row>
    <row r="194" spans="1:7" ht="15" customHeight="1" x14ac:dyDescent="0.3">
      <c r="A194" s="25">
        <v>2921</v>
      </c>
      <c r="B194" s="25" t="s">
        <v>728</v>
      </c>
      <c r="C194" s="25" t="s">
        <v>729</v>
      </c>
      <c r="D194" s="25">
        <v>33.645377060000001</v>
      </c>
      <c r="E194" s="25">
        <v>-84.371437799999995</v>
      </c>
      <c r="F194" s="25" t="s">
        <v>730</v>
      </c>
      <c r="G194" s="25">
        <v>321880</v>
      </c>
    </row>
    <row r="195" spans="1:7" ht="15" customHeight="1" x14ac:dyDescent="0.3">
      <c r="A195" s="25">
        <v>2931</v>
      </c>
      <c r="B195" s="25" t="s">
        <v>731</v>
      </c>
      <c r="C195" s="25" t="s">
        <v>732</v>
      </c>
      <c r="D195" s="25">
        <v>33.771615599999997</v>
      </c>
      <c r="E195" s="25">
        <v>-84.294360150000003</v>
      </c>
      <c r="F195" s="25" t="s">
        <v>733</v>
      </c>
      <c r="G195" s="25">
        <v>321890</v>
      </c>
    </row>
    <row r="196" spans="1:7" ht="15" customHeight="1" x14ac:dyDescent="0.3">
      <c r="A196" s="25">
        <v>2941</v>
      </c>
      <c r="B196" s="25" t="s">
        <v>734</v>
      </c>
      <c r="C196" s="25" t="s">
        <v>735</v>
      </c>
      <c r="D196" s="25">
        <v>33.715049620000002</v>
      </c>
      <c r="E196" s="25">
        <v>-84.433949569999996</v>
      </c>
      <c r="F196" s="25" t="s">
        <v>736</v>
      </c>
      <c r="G196" s="25">
        <v>321800</v>
      </c>
    </row>
    <row r="197" spans="1:7" ht="15" customHeight="1" x14ac:dyDescent="0.3">
      <c r="A197" s="25">
        <v>2951</v>
      </c>
      <c r="B197" s="25" t="s">
        <v>737</v>
      </c>
      <c r="C197" s="25" t="s">
        <v>738</v>
      </c>
      <c r="D197" s="25">
        <v>33.679270199999998</v>
      </c>
      <c r="E197" s="25">
        <v>-84.467951139999997</v>
      </c>
      <c r="F197" s="25" t="s">
        <v>739</v>
      </c>
      <c r="G197" s="25">
        <v>321810</v>
      </c>
    </row>
    <row r="198" spans="1:7" ht="15" customHeight="1" x14ac:dyDescent="0.3">
      <c r="A198" s="25">
        <v>2961</v>
      </c>
      <c r="B198" s="25" t="s">
        <v>740</v>
      </c>
      <c r="C198" s="25" t="s">
        <v>741</v>
      </c>
      <c r="D198" s="25">
        <v>33.777840269999999</v>
      </c>
      <c r="E198" s="25">
        <v>-84.405323690000003</v>
      </c>
      <c r="F198" s="25" t="s">
        <v>742</v>
      </c>
      <c r="G198" s="25">
        <v>321820</v>
      </c>
    </row>
    <row r="199" spans="1:7" ht="15" customHeight="1" x14ac:dyDescent="0.3">
      <c r="A199" s="25">
        <v>2971</v>
      </c>
      <c r="B199" s="25" t="s">
        <v>743</v>
      </c>
      <c r="C199" s="25" t="s">
        <v>744</v>
      </c>
      <c r="D199" s="25">
        <v>33.832451949999999</v>
      </c>
      <c r="E199" s="25">
        <v>-84.425915599999996</v>
      </c>
      <c r="F199" s="25" t="s">
        <v>745</v>
      </c>
      <c r="G199" s="25">
        <v>321830</v>
      </c>
    </row>
    <row r="200" spans="1:7" ht="15" customHeight="1" x14ac:dyDescent="0.3">
      <c r="A200" s="25">
        <v>2981</v>
      </c>
      <c r="B200" s="25" t="s">
        <v>746</v>
      </c>
      <c r="C200" s="25" t="s">
        <v>747</v>
      </c>
      <c r="D200" s="25">
        <v>33.762200419999999</v>
      </c>
      <c r="E200" s="25">
        <v>-84.269819229999996</v>
      </c>
      <c r="F200" s="25" t="s">
        <v>748</v>
      </c>
      <c r="G200" s="25">
        <v>321840</v>
      </c>
    </row>
    <row r="201" spans="1:7" ht="15" customHeight="1" x14ac:dyDescent="0.3">
      <c r="A201" s="25">
        <v>2991</v>
      </c>
      <c r="B201" s="25" t="s">
        <v>749</v>
      </c>
      <c r="C201" s="25" t="s">
        <v>750</v>
      </c>
      <c r="D201" s="25">
        <v>33.744862300000001</v>
      </c>
      <c r="E201" s="25">
        <v>-84.396930319999996</v>
      </c>
      <c r="F201" s="25" t="s">
        <v>751</v>
      </c>
      <c r="G201" s="25">
        <v>321850</v>
      </c>
    </row>
    <row r="202" spans="1:7" ht="15" customHeight="1" x14ac:dyDescent="0.3">
      <c r="A202" s="25">
        <v>3001</v>
      </c>
      <c r="B202" s="25" t="s">
        <v>752</v>
      </c>
      <c r="C202" s="25" t="s">
        <v>753</v>
      </c>
      <c r="D202" s="25">
        <v>33.707090409999999</v>
      </c>
      <c r="E202" s="25">
        <v>-84.376598240000007</v>
      </c>
      <c r="F202" s="25" t="s">
        <v>754</v>
      </c>
      <c r="G202" s="25">
        <v>321860</v>
      </c>
    </row>
    <row r="203" spans="1:7" ht="15" customHeight="1" x14ac:dyDescent="0.3">
      <c r="A203" s="25">
        <v>3011</v>
      </c>
      <c r="B203" s="25" t="s">
        <v>755</v>
      </c>
      <c r="C203" s="25" t="s">
        <v>756</v>
      </c>
      <c r="D203" s="25">
        <v>33.774581359999999</v>
      </c>
      <c r="E203" s="25">
        <v>-84.367811000000003</v>
      </c>
      <c r="F203" s="25" t="s">
        <v>757</v>
      </c>
      <c r="G203" s="25">
        <v>321870</v>
      </c>
    </row>
    <row r="204" spans="1:7" ht="15" customHeight="1" x14ac:dyDescent="0.3">
      <c r="A204" s="25">
        <v>3021</v>
      </c>
      <c r="B204" s="25" t="s">
        <v>758</v>
      </c>
      <c r="C204" s="25" t="s">
        <v>759</v>
      </c>
      <c r="D204" s="25">
        <v>33.749798349999999</v>
      </c>
      <c r="E204" s="25">
        <v>-84.3674757</v>
      </c>
      <c r="F204" s="25" t="s">
        <v>760</v>
      </c>
      <c r="G204" s="25">
        <v>321880</v>
      </c>
    </row>
    <row r="205" spans="1:7" ht="15" customHeight="1" x14ac:dyDescent="0.3">
      <c r="A205" s="25">
        <v>3031</v>
      </c>
      <c r="B205" s="25" t="s">
        <v>761</v>
      </c>
      <c r="C205" s="25" t="s">
        <v>762</v>
      </c>
      <c r="D205" s="25">
        <v>33.854508639999999</v>
      </c>
      <c r="E205" s="25">
        <v>-84.387145750000002</v>
      </c>
      <c r="F205" s="25" t="s">
        <v>763</v>
      </c>
      <c r="G205" s="25">
        <v>321890</v>
      </c>
    </row>
    <row r="206" spans="1:7" ht="15" customHeight="1" x14ac:dyDescent="0.3">
      <c r="A206" s="25">
        <v>3041</v>
      </c>
      <c r="B206" s="25" t="s">
        <v>764</v>
      </c>
      <c r="C206" s="25" t="s">
        <v>765</v>
      </c>
      <c r="D206" s="25">
        <v>30.4468231</v>
      </c>
      <c r="E206" s="25">
        <v>-84.27550291</v>
      </c>
      <c r="F206" s="25" t="s">
        <v>766</v>
      </c>
      <c r="G206" s="25">
        <v>321800</v>
      </c>
    </row>
    <row r="207" spans="1:7" ht="15" customHeight="1" x14ac:dyDescent="0.3">
      <c r="A207" s="25">
        <v>3051</v>
      </c>
      <c r="B207" s="25" t="s">
        <v>767</v>
      </c>
      <c r="C207" s="25" t="s">
        <v>768</v>
      </c>
      <c r="D207" s="25">
        <v>30.439055410000002</v>
      </c>
      <c r="E207" s="25">
        <v>-84.266834509999995</v>
      </c>
      <c r="F207" s="25" t="s">
        <v>769</v>
      </c>
      <c r="G207" s="25">
        <v>321810</v>
      </c>
    </row>
    <row r="208" spans="1:7" ht="15" customHeight="1" x14ac:dyDescent="0.3">
      <c r="A208" s="25">
        <v>3061</v>
      </c>
      <c r="B208" s="25" t="s">
        <v>770</v>
      </c>
      <c r="C208" s="25" t="s">
        <v>771</v>
      </c>
      <c r="D208" s="25">
        <v>30.441212650000001</v>
      </c>
      <c r="E208" s="25">
        <v>-84.287391119999995</v>
      </c>
      <c r="F208" s="25" t="s">
        <v>772</v>
      </c>
      <c r="G208" s="25">
        <v>321820</v>
      </c>
    </row>
    <row r="209" spans="1:7" ht="15" customHeight="1" x14ac:dyDescent="0.3">
      <c r="A209" s="25">
        <v>3071</v>
      </c>
      <c r="B209" s="25" t="s">
        <v>773</v>
      </c>
      <c r="C209" s="25" t="s">
        <v>774</v>
      </c>
      <c r="D209" s="25">
        <v>30.431505959999999</v>
      </c>
      <c r="E209" s="25">
        <v>-84.271632859999997</v>
      </c>
      <c r="F209" s="25" t="s">
        <v>775</v>
      </c>
      <c r="G209" s="25">
        <v>321830</v>
      </c>
    </row>
    <row r="210" spans="1:7" ht="15" customHeight="1" x14ac:dyDescent="0.3">
      <c r="A210" s="25">
        <v>3081</v>
      </c>
      <c r="B210" s="25" t="s">
        <v>776</v>
      </c>
      <c r="C210" s="25" t="s">
        <v>777</v>
      </c>
      <c r="D210" s="25">
        <v>30.449890069999999</v>
      </c>
      <c r="E210" s="25">
        <v>-84.265531989999999</v>
      </c>
      <c r="F210" s="25" t="s">
        <v>778</v>
      </c>
      <c r="G210" s="25">
        <v>321840</v>
      </c>
    </row>
    <row r="211" spans="1:7" ht="15" customHeight="1" x14ac:dyDescent="0.3">
      <c r="A211" s="25">
        <v>3091</v>
      </c>
      <c r="B211" s="25" t="s">
        <v>779</v>
      </c>
      <c r="C211" s="25" t="s">
        <v>780</v>
      </c>
      <c r="D211" s="25">
        <v>30.421911130000002</v>
      </c>
      <c r="E211" s="25">
        <v>-84.272885979999998</v>
      </c>
      <c r="F211" s="25" t="s">
        <v>781</v>
      </c>
      <c r="G211" s="25">
        <v>321850</v>
      </c>
    </row>
    <row r="212" spans="1:7" ht="15" customHeight="1" x14ac:dyDescent="0.3">
      <c r="A212" s="25">
        <v>3101</v>
      </c>
      <c r="B212" s="25" t="s">
        <v>782</v>
      </c>
      <c r="C212" s="25" t="s">
        <v>783</v>
      </c>
      <c r="D212" s="25">
        <v>30.42626607</v>
      </c>
      <c r="E212" s="25">
        <v>-84.285401919999998</v>
      </c>
      <c r="F212" s="25" t="s">
        <v>784</v>
      </c>
      <c r="G212" s="25">
        <v>321860</v>
      </c>
    </row>
    <row r="213" spans="1:7" ht="15" customHeight="1" x14ac:dyDescent="0.3">
      <c r="A213" s="25">
        <v>3111</v>
      </c>
      <c r="B213" s="25" t="s">
        <v>785</v>
      </c>
      <c r="C213" s="25" t="s">
        <v>786</v>
      </c>
      <c r="D213" s="25">
        <v>30.453164350000002</v>
      </c>
      <c r="E213" s="25">
        <v>-84.283131179999998</v>
      </c>
      <c r="F213" s="25" t="s">
        <v>787</v>
      </c>
      <c r="G213" s="25">
        <v>321870</v>
      </c>
    </row>
    <row r="214" spans="1:7" ht="15" customHeight="1" x14ac:dyDescent="0.3">
      <c r="A214" s="25">
        <v>3121</v>
      </c>
      <c r="B214" s="25" t="s">
        <v>788</v>
      </c>
      <c r="C214" s="25" t="s">
        <v>789</v>
      </c>
      <c r="D214" s="25">
        <v>30.44182516</v>
      </c>
      <c r="E214" s="25">
        <v>-84.275607870000002</v>
      </c>
      <c r="F214" s="25" t="s">
        <v>790</v>
      </c>
      <c r="G214" s="25">
        <v>321880</v>
      </c>
    </row>
    <row r="215" spans="1:7" ht="15" customHeight="1" x14ac:dyDescent="0.3">
      <c r="A215" s="25">
        <v>3131</v>
      </c>
      <c r="B215" s="25" t="s">
        <v>791</v>
      </c>
      <c r="C215" s="25" t="s">
        <v>792</v>
      </c>
      <c r="D215" s="25">
        <v>30.439480440000001</v>
      </c>
      <c r="E215" s="25">
        <v>-84.276723410000002</v>
      </c>
      <c r="F215" s="25" t="s">
        <v>793</v>
      </c>
      <c r="G215" s="25">
        <v>321890</v>
      </c>
    </row>
    <row r="216" spans="1:7" ht="15" customHeight="1" x14ac:dyDescent="0.3">
      <c r="A216" s="25">
        <v>3141</v>
      </c>
      <c r="B216" s="25" t="s">
        <v>794</v>
      </c>
      <c r="C216" s="25" t="s">
        <v>795</v>
      </c>
      <c r="D216" s="25">
        <v>30.426362730000001</v>
      </c>
      <c r="E216" s="25">
        <v>-84.266215779999996</v>
      </c>
      <c r="F216" s="25" t="s">
        <v>796</v>
      </c>
      <c r="G216" s="25">
        <v>321800</v>
      </c>
    </row>
    <row r="217" spans="1:7" ht="15" customHeight="1" x14ac:dyDescent="0.3">
      <c r="A217" s="25">
        <v>3151</v>
      </c>
      <c r="B217" s="25" t="s">
        <v>797</v>
      </c>
      <c r="C217" s="25" t="s">
        <v>798</v>
      </c>
      <c r="D217" s="25">
        <v>30.437933640000001</v>
      </c>
      <c r="E217" s="25">
        <v>-84.289435650000001</v>
      </c>
      <c r="F217" s="25" t="s">
        <v>799</v>
      </c>
      <c r="G217" s="25">
        <v>321810</v>
      </c>
    </row>
    <row r="218" spans="1:7" ht="15" customHeight="1" x14ac:dyDescent="0.3">
      <c r="A218" s="25">
        <v>3161</v>
      </c>
      <c r="B218" s="25" t="s">
        <v>800</v>
      </c>
      <c r="C218" s="25" t="s">
        <v>801</v>
      </c>
      <c r="D218" s="25">
        <v>30.43699449</v>
      </c>
      <c r="E218" s="25">
        <v>-84.279919879999994</v>
      </c>
      <c r="F218" s="25" t="s">
        <v>802</v>
      </c>
      <c r="G218" s="25">
        <v>321820</v>
      </c>
    </row>
    <row r="219" spans="1:7" ht="15" customHeight="1" x14ac:dyDescent="0.3">
      <c r="A219" s="25">
        <v>3171</v>
      </c>
      <c r="B219" s="25" t="s">
        <v>803</v>
      </c>
      <c r="C219" s="25" t="s">
        <v>804</v>
      </c>
      <c r="D219" s="25">
        <v>30.425798050000001</v>
      </c>
      <c r="E219" s="25">
        <v>-84.293322849999996</v>
      </c>
      <c r="F219" s="25" t="s">
        <v>805</v>
      </c>
      <c r="G219" s="25">
        <v>321830</v>
      </c>
    </row>
    <row r="220" spans="1:7" ht="15" customHeight="1" x14ac:dyDescent="0.3">
      <c r="A220" s="25">
        <v>3181</v>
      </c>
      <c r="B220" s="25" t="s">
        <v>806</v>
      </c>
      <c r="C220" s="25" t="s">
        <v>807</v>
      </c>
      <c r="D220" s="25">
        <v>30.424801630000001</v>
      </c>
      <c r="E220" s="25">
        <v>-84.282029219999998</v>
      </c>
      <c r="F220" s="25" t="s">
        <v>808</v>
      </c>
      <c r="G220" s="25">
        <v>321840</v>
      </c>
    </row>
    <row r="221" spans="1:7" ht="15" customHeight="1" x14ac:dyDescent="0.3">
      <c r="A221" s="25">
        <v>3191</v>
      </c>
      <c r="B221" s="25" t="s">
        <v>809</v>
      </c>
      <c r="C221" s="25" t="s">
        <v>810</v>
      </c>
      <c r="D221" s="25">
        <v>30.445616080000001</v>
      </c>
      <c r="E221" s="25">
        <v>-84.269070499999998</v>
      </c>
      <c r="F221" s="25" t="s">
        <v>811</v>
      </c>
      <c r="G221" s="25">
        <v>321850</v>
      </c>
    </row>
    <row r="222" spans="1:7" ht="15" customHeight="1" x14ac:dyDescent="0.3">
      <c r="A222" s="25">
        <v>3201</v>
      </c>
      <c r="B222" s="25" t="s">
        <v>812</v>
      </c>
      <c r="C222" s="25" t="s">
        <v>813</v>
      </c>
      <c r="D222" s="25">
        <v>30.427200580000001</v>
      </c>
      <c r="E222" s="25">
        <v>-84.272230030000003</v>
      </c>
      <c r="F222" s="25" t="s">
        <v>814</v>
      </c>
      <c r="G222" s="25">
        <v>321860</v>
      </c>
    </row>
    <row r="223" spans="1:7" ht="15" customHeight="1" x14ac:dyDescent="0.3">
      <c r="A223" s="25">
        <v>3211</v>
      </c>
      <c r="B223" s="25" t="s">
        <v>815</v>
      </c>
      <c r="C223" s="25" t="s">
        <v>816</v>
      </c>
      <c r="D223" s="25">
        <v>30.42947075</v>
      </c>
      <c r="E223" s="25">
        <v>-84.276059599999996</v>
      </c>
      <c r="F223" s="25" t="s">
        <v>817</v>
      </c>
      <c r="G223" s="25">
        <v>321870</v>
      </c>
    </row>
    <row r="224" spans="1:7" ht="15" customHeight="1" x14ac:dyDescent="0.3">
      <c r="A224" s="25">
        <v>3221</v>
      </c>
      <c r="B224" s="25" t="s">
        <v>818</v>
      </c>
      <c r="C224" s="25" t="s">
        <v>819</v>
      </c>
      <c r="D224" s="25">
        <v>30.450378019999999</v>
      </c>
      <c r="E224" s="25">
        <v>-84.279157760000004</v>
      </c>
      <c r="F224" s="25" t="s">
        <v>820</v>
      </c>
      <c r="G224" s="25">
        <v>321880</v>
      </c>
    </row>
    <row r="225" spans="1:7" ht="15" customHeight="1" x14ac:dyDescent="0.3">
      <c r="A225" s="25">
        <v>3231</v>
      </c>
      <c r="B225" s="25" t="s">
        <v>821</v>
      </c>
      <c r="C225" s="25" t="s">
        <v>822</v>
      </c>
      <c r="D225" s="25">
        <v>30.425219210000002</v>
      </c>
      <c r="E225" s="25">
        <v>-84.267628310000006</v>
      </c>
      <c r="F225" s="25" t="s">
        <v>823</v>
      </c>
      <c r="G225" s="25">
        <v>321890</v>
      </c>
    </row>
    <row r="226" spans="1:7" ht="15" customHeight="1" x14ac:dyDescent="0.3">
      <c r="A226" s="25">
        <v>3241</v>
      </c>
      <c r="B226" s="25" t="s">
        <v>824</v>
      </c>
      <c r="C226" s="25" t="s">
        <v>825</v>
      </c>
      <c r="D226" s="25">
        <v>30.43129691</v>
      </c>
      <c r="E226" s="25">
        <v>-84.274472270000004</v>
      </c>
      <c r="F226" s="25" t="s">
        <v>826</v>
      </c>
      <c r="G226" s="25">
        <v>321820</v>
      </c>
    </row>
    <row r="227" spans="1:7" ht="15" customHeight="1" x14ac:dyDescent="0.3">
      <c r="A227" s="25">
        <v>3251</v>
      </c>
      <c r="B227" s="25" t="s">
        <v>827</v>
      </c>
      <c r="C227" s="25" t="s">
        <v>828</v>
      </c>
      <c r="D227" s="25">
        <v>30.45258248</v>
      </c>
      <c r="E227" s="25">
        <v>-84.291378019999996</v>
      </c>
      <c r="F227" s="25" t="s">
        <v>829</v>
      </c>
      <c r="G227" s="25">
        <v>321830</v>
      </c>
    </row>
    <row r="228" spans="1:7" ht="15" customHeight="1" x14ac:dyDescent="0.3">
      <c r="A228" s="25">
        <v>3261</v>
      </c>
      <c r="B228" s="25" t="s">
        <v>830</v>
      </c>
      <c r="C228" s="25" t="s">
        <v>831</v>
      </c>
      <c r="D228" s="25">
        <v>30.440675389999999</v>
      </c>
      <c r="E228" s="25">
        <v>-84.267335099999997</v>
      </c>
      <c r="F228" s="25" t="s">
        <v>832</v>
      </c>
      <c r="G228" s="25">
        <v>321840</v>
      </c>
    </row>
    <row r="229" spans="1:7" ht="15" customHeight="1" x14ac:dyDescent="0.3">
      <c r="A229" s="25">
        <v>3271</v>
      </c>
      <c r="B229" s="25" t="s">
        <v>833</v>
      </c>
      <c r="C229" s="25" t="s">
        <v>834</v>
      </c>
      <c r="D229" s="25">
        <v>30.43372931</v>
      </c>
      <c r="E229" s="25">
        <v>-84.276598010000001</v>
      </c>
      <c r="F229" s="25" t="s">
        <v>835</v>
      </c>
      <c r="G229" s="25">
        <v>321850</v>
      </c>
    </row>
    <row r="230" spans="1:7" ht="15" customHeight="1" x14ac:dyDescent="0.3">
      <c r="A230" s="25">
        <v>3281</v>
      </c>
      <c r="B230" s="25" t="s">
        <v>836</v>
      </c>
      <c r="C230" s="25" t="s">
        <v>837</v>
      </c>
      <c r="D230" s="25">
        <v>30.450558959999999</v>
      </c>
      <c r="E230" s="25">
        <v>-84.273752470000005</v>
      </c>
      <c r="F230" s="25" t="s">
        <v>838</v>
      </c>
      <c r="G230" s="25">
        <v>321860</v>
      </c>
    </row>
    <row r="231" spans="1:7" ht="15" customHeight="1" x14ac:dyDescent="0.3">
      <c r="A231" s="25">
        <v>3291</v>
      </c>
      <c r="B231" s="25" t="s">
        <v>839</v>
      </c>
      <c r="C231" s="25" t="s">
        <v>840</v>
      </c>
      <c r="D231" s="25">
        <v>37.109843580000003</v>
      </c>
      <c r="E231" s="25">
        <v>-86.301736770000005</v>
      </c>
      <c r="F231" s="25" t="s">
        <v>841</v>
      </c>
      <c r="G231" s="25">
        <v>321820</v>
      </c>
    </row>
    <row r="232" spans="1:7" ht="15" customHeight="1" x14ac:dyDescent="0.3">
      <c r="A232" s="25">
        <v>3301</v>
      </c>
      <c r="B232" s="25" t="s">
        <v>842</v>
      </c>
      <c r="C232" s="25" t="s">
        <v>843</v>
      </c>
      <c r="D232" s="25">
        <v>35.21110856</v>
      </c>
      <c r="E232" s="25">
        <v>-86.567352880000001</v>
      </c>
      <c r="F232" s="25" t="s">
        <v>844</v>
      </c>
      <c r="G232" s="25">
        <v>321830</v>
      </c>
    </row>
    <row r="233" spans="1:7" ht="15" customHeight="1" x14ac:dyDescent="0.3">
      <c r="A233" s="25">
        <v>3311</v>
      </c>
      <c r="B233" s="25" t="s">
        <v>845</v>
      </c>
      <c r="C233" s="25" t="s">
        <v>846</v>
      </c>
      <c r="D233" s="25">
        <v>37.54244241</v>
      </c>
      <c r="E233" s="25">
        <v>-86.309731619999994</v>
      </c>
      <c r="F233" s="25" t="s">
        <v>847</v>
      </c>
      <c r="G233" s="25">
        <v>321840</v>
      </c>
    </row>
    <row r="234" spans="1:7" ht="15" customHeight="1" x14ac:dyDescent="0.3">
      <c r="A234" s="25">
        <v>3321</v>
      </c>
      <c r="B234" s="25" t="s">
        <v>848</v>
      </c>
      <c r="C234" s="25" t="s">
        <v>849</v>
      </c>
      <c r="D234" s="25">
        <v>35.441395159999999</v>
      </c>
      <c r="E234" s="25">
        <v>-87.73446817</v>
      </c>
      <c r="F234" s="25" t="s">
        <v>850</v>
      </c>
      <c r="G234" s="25">
        <v>321850</v>
      </c>
    </row>
    <row r="235" spans="1:7" ht="15" customHeight="1" x14ac:dyDescent="0.3">
      <c r="A235" s="25">
        <v>3331</v>
      </c>
      <c r="B235" s="25" t="s">
        <v>851</v>
      </c>
      <c r="C235" s="25" t="s">
        <v>852</v>
      </c>
      <c r="D235" s="25">
        <v>35.060728519999998</v>
      </c>
      <c r="E235" s="25">
        <v>-86.077827049999996</v>
      </c>
      <c r="F235" s="25" t="s">
        <v>853</v>
      </c>
      <c r="G235" s="25">
        <v>321860</v>
      </c>
    </row>
    <row r="236" spans="1:7" ht="15" customHeight="1" x14ac:dyDescent="0.3">
      <c r="A236" s="25">
        <v>3341</v>
      </c>
      <c r="B236" s="25" t="s">
        <v>854</v>
      </c>
      <c r="C236" s="25" t="s">
        <v>855</v>
      </c>
      <c r="D236" s="25">
        <v>35.582494400000002</v>
      </c>
      <c r="E236" s="25">
        <v>-86.265214139999998</v>
      </c>
      <c r="F236" s="25" t="s">
        <v>856</v>
      </c>
      <c r="G236" s="25">
        <v>321820</v>
      </c>
    </row>
    <row r="237" spans="1:7" ht="15" customHeight="1" x14ac:dyDescent="0.3">
      <c r="A237" s="25">
        <v>3351</v>
      </c>
      <c r="B237" s="25" t="s">
        <v>857</v>
      </c>
      <c r="C237" s="25" t="s">
        <v>858</v>
      </c>
      <c r="D237" s="25">
        <v>35.187113429999997</v>
      </c>
      <c r="E237" s="25">
        <v>-86.485232719999999</v>
      </c>
      <c r="F237" s="25" t="s">
        <v>859</v>
      </c>
      <c r="G237" s="25">
        <v>321830</v>
      </c>
    </row>
    <row r="238" spans="1:7" ht="15" customHeight="1" x14ac:dyDescent="0.3">
      <c r="A238" s="25">
        <v>3361</v>
      </c>
      <c r="B238" s="25" t="s">
        <v>860</v>
      </c>
      <c r="C238" s="25" t="s">
        <v>861</v>
      </c>
      <c r="D238" s="25">
        <v>34.820212189999999</v>
      </c>
      <c r="E238" s="25">
        <v>-87.870146199999994</v>
      </c>
      <c r="F238" s="25" t="s">
        <v>862</v>
      </c>
      <c r="G238" s="25">
        <v>321840</v>
      </c>
    </row>
    <row r="239" spans="1:7" ht="15" customHeight="1" x14ac:dyDescent="0.3">
      <c r="A239" s="25">
        <v>3371</v>
      </c>
      <c r="B239" s="25" t="s">
        <v>863</v>
      </c>
      <c r="C239" s="25" t="s">
        <v>864</v>
      </c>
      <c r="D239" s="25">
        <v>35.09802595</v>
      </c>
      <c r="E239" s="25">
        <v>-85.991689919999999</v>
      </c>
      <c r="F239" s="25" t="s">
        <v>865</v>
      </c>
      <c r="G239" s="25">
        <v>321850</v>
      </c>
    </row>
    <row r="240" spans="1:7" ht="15" customHeight="1" x14ac:dyDescent="0.3">
      <c r="A240" s="25">
        <v>3381</v>
      </c>
      <c r="B240" s="25" t="s">
        <v>866</v>
      </c>
      <c r="C240" s="25" t="s">
        <v>867</v>
      </c>
      <c r="D240" s="25">
        <v>37.258493180000002</v>
      </c>
      <c r="E240" s="25">
        <v>-88.244832259999995</v>
      </c>
      <c r="F240" s="25" t="s">
        <v>868</v>
      </c>
      <c r="G240" s="25">
        <v>321860</v>
      </c>
    </row>
    <row r="241" spans="1:7" ht="15" customHeight="1" x14ac:dyDescent="0.3">
      <c r="A241" s="25">
        <v>3391</v>
      </c>
      <c r="B241" s="25" t="s">
        <v>869</v>
      </c>
      <c r="C241" s="25" t="s">
        <v>870</v>
      </c>
      <c r="D241" s="25">
        <v>35.034520229999998</v>
      </c>
      <c r="E241" s="25">
        <v>-85.657426670000007</v>
      </c>
      <c r="F241" s="25" t="s">
        <v>871</v>
      </c>
      <c r="G241" s="25">
        <v>321820</v>
      </c>
    </row>
    <row r="242" spans="1:7" ht="15" customHeight="1" x14ac:dyDescent="0.3">
      <c r="A242" s="25">
        <v>3401</v>
      </c>
      <c r="B242" s="25" t="s">
        <v>872</v>
      </c>
      <c r="C242" s="25" t="s">
        <v>873</v>
      </c>
      <c r="D242" s="25">
        <v>36.528092639999997</v>
      </c>
      <c r="E242" s="25">
        <v>-86.291574269999998</v>
      </c>
      <c r="F242" s="25" t="s">
        <v>874</v>
      </c>
      <c r="G242" s="25">
        <v>321830</v>
      </c>
    </row>
    <row r="243" spans="1:7" ht="15" customHeight="1" x14ac:dyDescent="0.3">
      <c r="A243" s="25">
        <v>3411</v>
      </c>
      <c r="B243" s="25" t="s">
        <v>875</v>
      </c>
      <c r="C243" s="25" t="s">
        <v>876</v>
      </c>
      <c r="D243" s="25">
        <v>35.522523049999997</v>
      </c>
      <c r="E243" s="25">
        <v>-86.103271079999999</v>
      </c>
      <c r="F243" s="25" t="s">
        <v>877</v>
      </c>
      <c r="G243" s="25">
        <v>321840</v>
      </c>
    </row>
    <row r="244" spans="1:7" ht="15" customHeight="1" x14ac:dyDescent="0.3">
      <c r="A244" s="25">
        <v>3421</v>
      </c>
      <c r="B244" s="25" t="s">
        <v>878</v>
      </c>
      <c r="C244" s="25" t="s">
        <v>879</v>
      </c>
      <c r="D244" s="25">
        <v>37.062486700000001</v>
      </c>
      <c r="E244" s="25">
        <v>-87.789559629999999</v>
      </c>
      <c r="F244" s="25" t="s">
        <v>880</v>
      </c>
      <c r="G244" s="25">
        <v>321850</v>
      </c>
    </row>
    <row r="245" spans="1:7" ht="15" customHeight="1" x14ac:dyDescent="0.3">
      <c r="A245" s="25">
        <v>3431</v>
      </c>
      <c r="B245" s="25" t="s">
        <v>881</v>
      </c>
      <c r="C245" s="25" t="s">
        <v>882</v>
      </c>
      <c r="D245" s="25">
        <v>36.647884609999998</v>
      </c>
      <c r="E245" s="25">
        <v>-85.751084449999993</v>
      </c>
      <c r="F245" s="25" t="s">
        <v>883</v>
      </c>
      <c r="G245" s="25">
        <v>321800</v>
      </c>
    </row>
    <row r="246" spans="1:7" ht="15" customHeight="1" x14ac:dyDescent="0.3">
      <c r="A246" s="25">
        <v>3441</v>
      </c>
      <c r="B246" s="25" t="s">
        <v>884</v>
      </c>
      <c r="C246" s="25" t="s">
        <v>885</v>
      </c>
      <c r="D246" s="25">
        <v>37.070505050000001</v>
      </c>
      <c r="E246" s="25">
        <v>-86.151503590000004</v>
      </c>
      <c r="F246" s="25" t="s">
        <v>886</v>
      </c>
      <c r="G246" s="25">
        <v>321810</v>
      </c>
    </row>
    <row r="247" spans="1:7" ht="15" customHeight="1" x14ac:dyDescent="0.3">
      <c r="A247" s="25">
        <v>3451</v>
      </c>
      <c r="B247" s="25" t="s">
        <v>887</v>
      </c>
      <c r="C247" s="25" t="s">
        <v>888</v>
      </c>
      <c r="D247" s="25">
        <v>36.28002506</v>
      </c>
      <c r="E247" s="25">
        <v>-86.776284810000007</v>
      </c>
      <c r="F247" s="25" t="s">
        <v>889</v>
      </c>
      <c r="G247" s="25">
        <v>321800</v>
      </c>
    </row>
    <row r="248" spans="1:7" ht="15" customHeight="1" x14ac:dyDescent="0.3">
      <c r="A248" s="25">
        <v>3461</v>
      </c>
      <c r="B248" s="25" t="s">
        <v>890</v>
      </c>
      <c r="C248" s="25" t="s">
        <v>891</v>
      </c>
      <c r="D248" s="25">
        <v>35.631100879999998</v>
      </c>
      <c r="E248" s="25">
        <v>-84.99912578</v>
      </c>
      <c r="F248" s="25" t="s">
        <v>892</v>
      </c>
      <c r="G248" s="25">
        <v>321810</v>
      </c>
    </row>
    <row r="249" spans="1:7" ht="15" customHeight="1" x14ac:dyDescent="0.3">
      <c r="A249" s="25">
        <v>3471</v>
      </c>
      <c r="B249" s="25" t="s">
        <v>893</v>
      </c>
      <c r="C249" s="25" t="s">
        <v>894</v>
      </c>
      <c r="D249" s="25">
        <v>36.947173509999999</v>
      </c>
      <c r="E249" s="25">
        <v>-87.912442369999994</v>
      </c>
      <c r="F249" s="25" t="s">
        <v>895</v>
      </c>
      <c r="G249" s="25">
        <v>321800</v>
      </c>
    </row>
    <row r="250" spans="1:7" ht="15" customHeight="1" x14ac:dyDescent="0.3">
      <c r="A250" s="25">
        <v>3481</v>
      </c>
      <c r="B250" s="25" t="s">
        <v>896</v>
      </c>
      <c r="C250" s="25" t="s">
        <v>897</v>
      </c>
      <c r="D250" s="25">
        <v>35.87631966</v>
      </c>
      <c r="E250" s="25">
        <v>-87.207266279999999</v>
      </c>
      <c r="F250" s="25" t="s">
        <v>898</v>
      </c>
      <c r="G250" s="25">
        <v>321800</v>
      </c>
    </row>
    <row r="251" spans="1:7" ht="15" customHeight="1" x14ac:dyDescent="0.3">
      <c r="A251" s="25">
        <v>3491</v>
      </c>
      <c r="B251" s="25" t="s">
        <v>899</v>
      </c>
      <c r="C251" s="25" t="s">
        <v>900</v>
      </c>
      <c r="D251" s="25">
        <v>37.342639200000001</v>
      </c>
      <c r="E251" s="25">
        <v>-86.480103229999997</v>
      </c>
      <c r="F251" s="25" t="s">
        <v>901</v>
      </c>
      <c r="G251" s="25">
        <v>321810</v>
      </c>
    </row>
    <row r="252" spans="1:7" ht="15" customHeight="1" x14ac:dyDescent="0.3">
      <c r="A252" s="25">
        <v>3501</v>
      </c>
      <c r="B252" s="25" t="s">
        <v>902</v>
      </c>
      <c r="C252" s="25" t="s">
        <v>903</v>
      </c>
      <c r="D252" s="25">
        <v>34.052176520000003</v>
      </c>
      <c r="E252" s="25">
        <v>-118.23947268000001</v>
      </c>
      <c r="F252" s="25" t="s">
        <v>904</v>
      </c>
      <c r="G252" s="25">
        <v>321900</v>
      </c>
    </row>
    <row r="253" spans="1:7" ht="15" customHeight="1" x14ac:dyDescent="0.3">
      <c r="A253" s="25">
        <v>3511</v>
      </c>
      <c r="B253" s="25" t="s">
        <v>905</v>
      </c>
      <c r="C253" s="25" t="s">
        <v>906</v>
      </c>
      <c r="D253" s="25">
        <v>34.04543571</v>
      </c>
      <c r="E253" s="25">
        <v>-118.24369325000001</v>
      </c>
      <c r="F253" s="25" t="s">
        <v>907</v>
      </c>
      <c r="G253" s="25">
        <v>321910</v>
      </c>
    </row>
    <row r="254" spans="1:7" ht="15" customHeight="1" x14ac:dyDescent="0.3">
      <c r="A254" s="25">
        <v>3521</v>
      </c>
      <c r="B254" s="25" t="s">
        <v>908</v>
      </c>
      <c r="C254" s="25" t="s">
        <v>909</v>
      </c>
      <c r="D254" s="25">
        <v>34.052355380000002</v>
      </c>
      <c r="E254" s="25">
        <v>-118.24296184000001</v>
      </c>
      <c r="F254" s="25" t="s">
        <v>910</v>
      </c>
      <c r="G254" s="25">
        <v>321920</v>
      </c>
    </row>
    <row r="255" spans="1:7" ht="15" customHeight="1" x14ac:dyDescent="0.3">
      <c r="A255" s="25">
        <v>3531</v>
      </c>
      <c r="B255" s="25" t="s">
        <v>911</v>
      </c>
      <c r="C255" s="25" t="s">
        <v>912</v>
      </c>
      <c r="D255" s="25">
        <v>34.048463089999998</v>
      </c>
      <c r="E255" s="25">
        <v>-118.23880377</v>
      </c>
      <c r="F255" s="25" t="s">
        <v>913</v>
      </c>
      <c r="G255" s="25">
        <v>321930</v>
      </c>
    </row>
    <row r="256" spans="1:7" ht="15" customHeight="1" x14ac:dyDescent="0.3">
      <c r="A256" s="25">
        <v>3541</v>
      </c>
      <c r="B256" s="25" t="s">
        <v>914</v>
      </c>
      <c r="C256" s="25" t="s">
        <v>915</v>
      </c>
      <c r="D256" s="25">
        <v>34.056346910000002</v>
      </c>
      <c r="E256" s="25">
        <v>-118.24395957999999</v>
      </c>
      <c r="F256" s="25" t="s">
        <v>916</v>
      </c>
      <c r="G256" s="25">
        <v>321940</v>
      </c>
    </row>
    <row r="257" spans="1:7" ht="15" customHeight="1" x14ac:dyDescent="0.3">
      <c r="A257" s="25">
        <v>3551</v>
      </c>
      <c r="B257" s="25" t="s">
        <v>917</v>
      </c>
      <c r="C257" s="25" t="s">
        <v>918</v>
      </c>
      <c r="D257" s="25">
        <v>34.057740019999997</v>
      </c>
      <c r="E257" s="25">
        <v>-118.24377692</v>
      </c>
      <c r="F257" s="25" t="s">
        <v>919</v>
      </c>
      <c r="G257" s="25">
        <v>321950</v>
      </c>
    </row>
    <row r="258" spans="1:7" ht="15" customHeight="1" x14ac:dyDescent="0.3">
      <c r="A258" s="25">
        <v>3561</v>
      </c>
      <c r="B258" s="25" t="s">
        <v>920</v>
      </c>
      <c r="C258" s="25" t="s">
        <v>921</v>
      </c>
      <c r="D258" s="25">
        <v>34.051317820000001</v>
      </c>
      <c r="E258" s="25">
        <v>-118.23371303</v>
      </c>
      <c r="F258" s="25" t="s">
        <v>922</v>
      </c>
      <c r="G258" s="25">
        <v>321960</v>
      </c>
    </row>
    <row r="259" spans="1:7" ht="15" customHeight="1" x14ac:dyDescent="0.3">
      <c r="A259" s="25">
        <v>3571</v>
      </c>
      <c r="B259" s="25" t="s">
        <v>923</v>
      </c>
      <c r="C259" s="25" t="s">
        <v>924</v>
      </c>
      <c r="D259" s="25">
        <v>34.044838589999998</v>
      </c>
      <c r="E259" s="25">
        <v>-118.23969357</v>
      </c>
      <c r="F259" s="25" t="s">
        <v>925</v>
      </c>
      <c r="G259" s="25">
        <v>321970</v>
      </c>
    </row>
    <row r="260" spans="1:7" ht="15" customHeight="1" x14ac:dyDescent="0.3">
      <c r="A260" s="25">
        <v>3581</v>
      </c>
      <c r="B260" s="25" t="s">
        <v>926</v>
      </c>
      <c r="C260" s="25" t="s">
        <v>927</v>
      </c>
      <c r="D260" s="25">
        <v>34.055911790000003</v>
      </c>
      <c r="E260" s="25">
        <v>-118.24775488</v>
      </c>
      <c r="F260" s="25" t="s">
        <v>928</v>
      </c>
      <c r="G260" s="25">
        <v>321980</v>
      </c>
    </row>
    <row r="261" spans="1:7" ht="15" customHeight="1" x14ac:dyDescent="0.3">
      <c r="A261" s="25">
        <v>3591</v>
      </c>
      <c r="B261" s="25" t="s">
        <v>929</v>
      </c>
      <c r="C261" s="25" t="s">
        <v>930</v>
      </c>
      <c r="D261" s="25">
        <v>34.047893690000002</v>
      </c>
      <c r="E261" s="25">
        <v>-118.25148374</v>
      </c>
      <c r="F261" s="25" t="s">
        <v>931</v>
      </c>
      <c r="G261" s="25">
        <v>321990</v>
      </c>
    </row>
    <row r="262" spans="1:7" ht="15" customHeight="1" x14ac:dyDescent="0.3">
      <c r="A262" s="25">
        <v>3601</v>
      </c>
      <c r="B262" s="25" t="s">
        <v>932</v>
      </c>
      <c r="C262" s="25" t="s">
        <v>933</v>
      </c>
      <c r="D262" s="25">
        <v>34.052089979999998</v>
      </c>
      <c r="E262" s="25">
        <v>-118.23937803</v>
      </c>
      <c r="F262" s="25" t="s">
        <v>934</v>
      </c>
      <c r="G262" s="25">
        <v>321900</v>
      </c>
    </row>
    <row r="263" spans="1:7" ht="15" customHeight="1" x14ac:dyDescent="0.3">
      <c r="A263" s="25">
        <v>3611</v>
      </c>
      <c r="B263" s="25" t="s">
        <v>935</v>
      </c>
      <c r="C263" s="25" t="s">
        <v>936</v>
      </c>
      <c r="D263" s="25">
        <v>34.058610049999999</v>
      </c>
      <c r="E263" s="25">
        <v>-118.24642719000001</v>
      </c>
      <c r="F263" s="25" t="s">
        <v>937</v>
      </c>
      <c r="G263" s="25">
        <v>321910</v>
      </c>
    </row>
    <row r="264" spans="1:7" ht="15" customHeight="1" x14ac:dyDescent="0.3">
      <c r="A264" s="25">
        <v>3621</v>
      </c>
      <c r="B264" s="25" t="s">
        <v>938</v>
      </c>
      <c r="C264" s="25" t="s">
        <v>939</v>
      </c>
      <c r="D264" s="25">
        <v>34.048586520000001</v>
      </c>
      <c r="E264" s="25">
        <v>-118.23718689</v>
      </c>
      <c r="F264" s="25" t="s">
        <v>940</v>
      </c>
      <c r="G264" s="25">
        <v>321920</v>
      </c>
    </row>
    <row r="265" spans="1:7" ht="15" customHeight="1" x14ac:dyDescent="0.3">
      <c r="A265" s="25">
        <v>3631</v>
      </c>
      <c r="B265" s="25" t="s">
        <v>941</v>
      </c>
      <c r="C265" s="25" t="s">
        <v>942</v>
      </c>
      <c r="D265" s="25">
        <v>34.05532049</v>
      </c>
      <c r="E265" s="25">
        <v>-118.23868734</v>
      </c>
      <c r="F265" s="25" t="s">
        <v>943</v>
      </c>
      <c r="G265" s="25">
        <v>321930</v>
      </c>
    </row>
    <row r="266" spans="1:7" ht="15" customHeight="1" x14ac:dyDescent="0.3">
      <c r="A266" s="25">
        <v>3641</v>
      </c>
      <c r="B266" s="25" t="s">
        <v>944</v>
      </c>
      <c r="C266" s="25" t="s">
        <v>945</v>
      </c>
      <c r="D266" s="25">
        <v>34.052034990000003</v>
      </c>
      <c r="E266" s="25">
        <v>-118.25027255000001</v>
      </c>
      <c r="F266" s="25" t="s">
        <v>946</v>
      </c>
      <c r="G266" s="25">
        <v>321940</v>
      </c>
    </row>
    <row r="267" spans="1:7" ht="15" customHeight="1" x14ac:dyDescent="0.3">
      <c r="A267" s="25">
        <v>3651</v>
      </c>
      <c r="B267" s="25" t="s">
        <v>947</v>
      </c>
      <c r="C267" s="25" t="s">
        <v>948</v>
      </c>
      <c r="D267" s="25">
        <v>34.054508759999997</v>
      </c>
      <c r="E267" s="25">
        <v>-118.24570900000001</v>
      </c>
      <c r="F267" s="25" t="s">
        <v>949</v>
      </c>
      <c r="G267" s="25">
        <v>321950</v>
      </c>
    </row>
    <row r="268" spans="1:7" ht="15" customHeight="1" x14ac:dyDescent="0.3">
      <c r="A268" s="25">
        <v>3661</v>
      </c>
      <c r="B268" s="25" t="s">
        <v>950</v>
      </c>
      <c r="C268" s="25" t="s">
        <v>951</v>
      </c>
      <c r="D268" s="25">
        <v>34.054201540000001</v>
      </c>
      <c r="E268" s="25">
        <v>-118.23521595</v>
      </c>
      <c r="F268" s="25" t="s">
        <v>952</v>
      </c>
      <c r="G268" s="25">
        <v>321960</v>
      </c>
    </row>
    <row r="269" spans="1:7" ht="15" customHeight="1" x14ac:dyDescent="0.3">
      <c r="A269" s="25">
        <v>3671</v>
      </c>
      <c r="B269" s="25" t="s">
        <v>953</v>
      </c>
      <c r="C269" s="25" t="s">
        <v>954</v>
      </c>
      <c r="D269" s="25">
        <v>34.047508039999997</v>
      </c>
      <c r="E269" s="25">
        <v>-118.23765659999999</v>
      </c>
      <c r="F269" s="25" t="s">
        <v>955</v>
      </c>
      <c r="G269" s="25">
        <v>321970</v>
      </c>
    </row>
    <row r="270" spans="1:7" ht="15" customHeight="1" x14ac:dyDescent="0.3">
      <c r="A270" s="25">
        <v>3681</v>
      </c>
      <c r="B270" s="25" t="s">
        <v>956</v>
      </c>
      <c r="C270" s="25" t="s">
        <v>957</v>
      </c>
      <c r="D270" s="25">
        <v>34.057526930000002</v>
      </c>
      <c r="E270" s="25">
        <v>-118.24577463999999</v>
      </c>
      <c r="F270" s="25" t="s">
        <v>958</v>
      </c>
      <c r="G270" s="25">
        <v>321980</v>
      </c>
    </row>
    <row r="271" spans="1:7" ht="15" customHeight="1" x14ac:dyDescent="0.3">
      <c r="A271" s="25">
        <v>3691</v>
      </c>
      <c r="B271" s="25" t="s">
        <v>959</v>
      </c>
      <c r="C271" s="25" t="s">
        <v>960</v>
      </c>
      <c r="D271" s="25">
        <v>34.052921009999999</v>
      </c>
      <c r="E271" s="25">
        <v>-118.24011491</v>
      </c>
      <c r="F271" s="25" t="s">
        <v>961</v>
      </c>
      <c r="G271" s="25">
        <v>321990</v>
      </c>
    </row>
    <row r="272" spans="1:7" ht="15" customHeight="1" x14ac:dyDescent="0.3">
      <c r="A272" s="25">
        <v>3701</v>
      </c>
      <c r="B272" s="25" t="s">
        <v>962</v>
      </c>
      <c r="C272" s="25" t="s">
        <v>963</v>
      </c>
      <c r="D272" s="25">
        <v>34.049319359999998</v>
      </c>
      <c r="E272" s="25">
        <v>-118.23954649</v>
      </c>
      <c r="F272" s="25" t="s">
        <v>964</v>
      </c>
      <c r="G272" s="25">
        <v>321900</v>
      </c>
    </row>
    <row r="273" spans="1:7" ht="15" customHeight="1" x14ac:dyDescent="0.3">
      <c r="A273" s="25">
        <v>3711</v>
      </c>
      <c r="B273" s="25" t="s">
        <v>965</v>
      </c>
      <c r="C273" s="25" t="s">
        <v>966</v>
      </c>
      <c r="D273" s="25">
        <v>34.055986150000003</v>
      </c>
      <c r="E273" s="25">
        <v>-118.25124528000001</v>
      </c>
      <c r="F273" s="25" t="s">
        <v>967</v>
      </c>
      <c r="G273" s="25">
        <v>321910</v>
      </c>
    </row>
    <row r="274" spans="1:7" ht="15" customHeight="1" x14ac:dyDescent="0.3">
      <c r="A274" s="25">
        <v>3721</v>
      </c>
      <c r="B274" s="25" t="s">
        <v>968</v>
      </c>
      <c r="C274" s="25" t="s">
        <v>969</v>
      </c>
      <c r="D274" s="25">
        <v>34.053032250000001</v>
      </c>
      <c r="E274" s="25">
        <v>-118.2363366</v>
      </c>
      <c r="F274" s="25" t="s">
        <v>970</v>
      </c>
      <c r="G274" s="25">
        <v>321920</v>
      </c>
    </row>
    <row r="275" spans="1:7" ht="15" customHeight="1" x14ac:dyDescent="0.3">
      <c r="A275" s="25">
        <v>3731</v>
      </c>
      <c r="B275" s="25" t="s">
        <v>971</v>
      </c>
      <c r="C275" s="25" t="s">
        <v>972</v>
      </c>
      <c r="D275" s="25">
        <v>34.05007234</v>
      </c>
      <c r="E275" s="25">
        <v>-118.24582784</v>
      </c>
      <c r="F275" s="25" t="s">
        <v>973</v>
      </c>
      <c r="G275" s="25">
        <v>321930</v>
      </c>
    </row>
    <row r="276" spans="1:7" ht="15" customHeight="1" x14ac:dyDescent="0.3">
      <c r="A276" s="25">
        <v>3741</v>
      </c>
      <c r="B276" s="25" t="s">
        <v>974</v>
      </c>
      <c r="C276" s="25" t="s">
        <v>975</v>
      </c>
      <c r="D276" s="25">
        <v>34.060788780000003</v>
      </c>
      <c r="E276" s="25">
        <v>-118.24670312000001</v>
      </c>
      <c r="F276" s="25" t="s">
        <v>976</v>
      </c>
      <c r="G276" s="25">
        <v>321940</v>
      </c>
    </row>
    <row r="277" spans="1:7" ht="15" customHeight="1" x14ac:dyDescent="0.3">
      <c r="A277" s="25">
        <v>3751</v>
      </c>
      <c r="B277" s="25" t="s">
        <v>977</v>
      </c>
      <c r="C277" s="25" t="s">
        <v>978</v>
      </c>
      <c r="D277" s="25">
        <v>34.055613260000001</v>
      </c>
      <c r="E277" s="25">
        <v>-118.25118870999999</v>
      </c>
      <c r="F277" s="25" t="s">
        <v>979</v>
      </c>
      <c r="G277" s="25">
        <v>321950</v>
      </c>
    </row>
    <row r="278" spans="1:7" ht="15" customHeight="1" x14ac:dyDescent="0.3">
      <c r="A278" s="25">
        <v>3761</v>
      </c>
      <c r="B278" s="25" t="s">
        <v>980</v>
      </c>
      <c r="C278" s="25" t="s">
        <v>981</v>
      </c>
      <c r="D278" s="25">
        <v>34.055377479999997</v>
      </c>
      <c r="E278" s="25">
        <v>-118.24380859</v>
      </c>
      <c r="F278" s="25" t="s">
        <v>982</v>
      </c>
      <c r="G278" s="25">
        <v>321960</v>
      </c>
    </row>
    <row r="279" spans="1:7" ht="15" customHeight="1" x14ac:dyDescent="0.3">
      <c r="A279" s="25">
        <v>3771</v>
      </c>
      <c r="B279" s="25" t="s">
        <v>983</v>
      </c>
      <c r="C279" s="25" t="s">
        <v>984</v>
      </c>
      <c r="D279" s="25">
        <v>34.052189259999999</v>
      </c>
      <c r="E279" s="25">
        <v>-118.24756321</v>
      </c>
      <c r="F279" s="25" t="s">
        <v>985</v>
      </c>
      <c r="G279" s="25">
        <v>321970</v>
      </c>
    </row>
    <row r="280" spans="1:7" ht="15" customHeight="1" x14ac:dyDescent="0.3">
      <c r="A280" s="25">
        <v>3781</v>
      </c>
      <c r="B280" s="25" t="s">
        <v>986</v>
      </c>
      <c r="C280" s="25" t="s">
        <v>987</v>
      </c>
      <c r="D280" s="25">
        <v>34.043866819999998</v>
      </c>
      <c r="E280" s="25">
        <v>-118.24396744000001</v>
      </c>
      <c r="F280" s="25" t="s">
        <v>988</v>
      </c>
      <c r="G280" s="25">
        <v>321980</v>
      </c>
    </row>
    <row r="281" spans="1:7" ht="15" customHeight="1" x14ac:dyDescent="0.3">
      <c r="A281" s="25">
        <v>3791</v>
      </c>
      <c r="B281" s="25" t="s">
        <v>989</v>
      </c>
      <c r="C281" s="25" t="s">
        <v>990</v>
      </c>
      <c r="D281" s="25">
        <v>34.05826339</v>
      </c>
      <c r="E281" s="25">
        <v>-118.237747</v>
      </c>
      <c r="F281" s="25" t="s">
        <v>991</v>
      </c>
      <c r="G281" s="25">
        <v>321990</v>
      </c>
    </row>
    <row r="282" spans="1:7" ht="15" customHeight="1" x14ac:dyDescent="0.3">
      <c r="A282" s="25">
        <v>3801</v>
      </c>
      <c r="B282" s="25" t="s">
        <v>992</v>
      </c>
      <c r="C282" s="25" t="s">
        <v>993</v>
      </c>
      <c r="D282" s="25">
        <v>34.054479520000001</v>
      </c>
      <c r="E282" s="25">
        <v>-118.24636706</v>
      </c>
      <c r="F282" s="25" t="s">
        <v>994</v>
      </c>
      <c r="G282" s="25">
        <v>321900</v>
      </c>
    </row>
    <row r="283" spans="1:7" ht="15" customHeight="1" x14ac:dyDescent="0.3">
      <c r="A283" s="25">
        <v>3811</v>
      </c>
      <c r="B283" s="25" t="s">
        <v>995</v>
      </c>
      <c r="C283" s="25" t="s">
        <v>996</v>
      </c>
      <c r="D283" s="25">
        <v>34.058747629999999</v>
      </c>
      <c r="E283" s="25">
        <v>-118.24411932</v>
      </c>
      <c r="F283" s="25" t="s">
        <v>997</v>
      </c>
      <c r="G283" s="25">
        <v>321910</v>
      </c>
    </row>
    <row r="284" spans="1:7" ht="15" customHeight="1" x14ac:dyDescent="0.3">
      <c r="A284" s="25">
        <v>3821</v>
      </c>
      <c r="B284" s="25" t="s">
        <v>998</v>
      </c>
      <c r="C284" s="25" t="s">
        <v>999</v>
      </c>
      <c r="D284" s="25">
        <v>34.053496420000002</v>
      </c>
      <c r="E284" s="25">
        <v>-118.2367564</v>
      </c>
      <c r="F284" s="25" t="s">
        <v>1000</v>
      </c>
      <c r="G284" s="25">
        <v>321920</v>
      </c>
    </row>
    <row r="285" spans="1:7" ht="15" customHeight="1" x14ac:dyDescent="0.3">
      <c r="A285" s="25">
        <v>3831</v>
      </c>
      <c r="B285" s="25" t="s">
        <v>1001</v>
      </c>
      <c r="C285" s="25" t="s">
        <v>1002</v>
      </c>
      <c r="D285" s="25">
        <v>34.053613570000003</v>
      </c>
      <c r="E285" s="25">
        <v>-118.24064548</v>
      </c>
      <c r="F285" s="25" t="s">
        <v>1003</v>
      </c>
      <c r="G285" s="25">
        <v>321930</v>
      </c>
    </row>
    <row r="286" spans="1:7" ht="15" customHeight="1" x14ac:dyDescent="0.3">
      <c r="A286" s="25">
        <v>3841</v>
      </c>
      <c r="B286" s="25" t="s">
        <v>1004</v>
      </c>
      <c r="C286" s="25" t="s">
        <v>1005</v>
      </c>
      <c r="D286" s="25">
        <v>34.052044189999997</v>
      </c>
      <c r="E286" s="25">
        <v>-118.25431494</v>
      </c>
      <c r="F286" s="25" t="s">
        <v>1006</v>
      </c>
      <c r="G286" s="25">
        <v>321940</v>
      </c>
    </row>
    <row r="287" spans="1:7" ht="15" customHeight="1" x14ac:dyDescent="0.3">
      <c r="A287" s="25">
        <v>3851</v>
      </c>
      <c r="B287" s="25" t="s">
        <v>1007</v>
      </c>
      <c r="C287" s="25" t="s">
        <v>1008</v>
      </c>
      <c r="D287" s="25">
        <v>34.053624560000003</v>
      </c>
      <c r="E287" s="25">
        <v>-118.25238409000001</v>
      </c>
      <c r="F287" s="25" t="s">
        <v>1009</v>
      </c>
      <c r="G287" s="25">
        <v>321950</v>
      </c>
    </row>
    <row r="288" spans="1:7" ht="15" customHeight="1" x14ac:dyDescent="0.3">
      <c r="A288" s="25">
        <v>3861</v>
      </c>
      <c r="B288" s="25" t="s">
        <v>1010</v>
      </c>
      <c r="C288" s="25" t="s">
        <v>1011</v>
      </c>
      <c r="D288" s="25">
        <v>34.056755699999997</v>
      </c>
      <c r="E288" s="25">
        <v>-118.25039056999999</v>
      </c>
      <c r="F288" s="25" t="s">
        <v>1012</v>
      </c>
      <c r="G288" s="25">
        <v>321960</v>
      </c>
    </row>
    <row r="289" spans="1:7" ht="15" customHeight="1" x14ac:dyDescent="0.3">
      <c r="A289" s="25">
        <v>3871</v>
      </c>
      <c r="B289" s="25" t="s">
        <v>1013</v>
      </c>
      <c r="C289" s="25" t="s">
        <v>1014</v>
      </c>
      <c r="D289" s="25">
        <v>34.058630260000001</v>
      </c>
      <c r="E289" s="25">
        <v>-118.25017603000001</v>
      </c>
      <c r="F289" s="25" t="s">
        <v>1015</v>
      </c>
      <c r="G289" s="25">
        <v>321970</v>
      </c>
    </row>
    <row r="290" spans="1:7" ht="15" customHeight="1" x14ac:dyDescent="0.3">
      <c r="A290" s="25">
        <v>3881</v>
      </c>
      <c r="B290" s="25" t="s">
        <v>1016</v>
      </c>
      <c r="C290" s="25" t="s">
        <v>1017</v>
      </c>
      <c r="D290" s="25">
        <v>34.059037140000001</v>
      </c>
      <c r="E290" s="25">
        <v>-118.24556002</v>
      </c>
      <c r="F290" s="25" t="s">
        <v>1018</v>
      </c>
      <c r="G290" s="25">
        <v>321980</v>
      </c>
    </row>
    <row r="291" spans="1:7" ht="15" customHeight="1" x14ac:dyDescent="0.3">
      <c r="A291" s="25">
        <v>3891</v>
      </c>
      <c r="B291" s="25" t="s">
        <v>1019</v>
      </c>
      <c r="C291" s="25" t="s">
        <v>1020</v>
      </c>
      <c r="D291" s="25">
        <v>34.054580819999998</v>
      </c>
      <c r="E291" s="25">
        <v>-118.24857582999999</v>
      </c>
      <c r="F291" s="25" t="s">
        <v>1021</v>
      </c>
      <c r="G291" s="25">
        <v>321990</v>
      </c>
    </row>
    <row r="292" spans="1:7" ht="15" customHeight="1" x14ac:dyDescent="0.3">
      <c r="A292" s="25">
        <v>3901</v>
      </c>
      <c r="B292" s="25" t="s">
        <v>1022</v>
      </c>
      <c r="C292" s="25" t="s">
        <v>1023</v>
      </c>
      <c r="D292" s="25">
        <v>34.06099261</v>
      </c>
      <c r="E292" s="25">
        <v>-118.24172394999999</v>
      </c>
      <c r="F292" s="25" t="s">
        <v>1024</v>
      </c>
      <c r="G292" s="25">
        <v>321900</v>
      </c>
    </row>
    <row r="293" spans="1:7" ht="15" customHeight="1" x14ac:dyDescent="0.3">
      <c r="A293" s="25">
        <v>3911</v>
      </c>
      <c r="B293" s="25" t="s">
        <v>1025</v>
      </c>
      <c r="C293" s="25" t="s">
        <v>1026</v>
      </c>
      <c r="D293" s="25">
        <v>34.059732330000003</v>
      </c>
      <c r="E293" s="25">
        <v>-118.2424699</v>
      </c>
      <c r="F293" s="25" t="s">
        <v>1027</v>
      </c>
      <c r="G293" s="25">
        <v>321910</v>
      </c>
    </row>
    <row r="294" spans="1:7" ht="15" customHeight="1" x14ac:dyDescent="0.3">
      <c r="A294" s="25">
        <v>3921</v>
      </c>
      <c r="B294" s="25" t="s">
        <v>1028</v>
      </c>
      <c r="C294" s="25" t="s">
        <v>1029</v>
      </c>
      <c r="D294" s="25">
        <v>34.050903769999998</v>
      </c>
      <c r="E294" s="25">
        <v>-118.25188254</v>
      </c>
      <c r="F294" s="25" t="s">
        <v>1030</v>
      </c>
      <c r="G294" s="25">
        <v>321920</v>
      </c>
    </row>
    <row r="295" spans="1:7" ht="15" customHeight="1" x14ac:dyDescent="0.3">
      <c r="A295" s="25">
        <v>3931</v>
      </c>
      <c r="B295" s="25" t="s">
        <v>1031</v>
      </c>
      <c r="C295" s="25" t="s">
        <v>1032</v>
      </c>
      <c r="D295" s="25">
        <v>34.054047760000003</v>
      </c>
      <c r="E295" s="25">
        <v>-118.23645186</v>
      </c>
      <c r="F295" s="25" t="s">
        <v>1033</v>
      </c>
      <c r="G295" s="25">
        <v>321930</v>
      </c>
    </row>
    <row r="296" spans="1:7" ht="15" customHeight="1" x14ac:dyDescent="0.3">
      <c r="A296" s="25">
        <v>3941</v>
      </c>
      <c r="B296" s="25" t="s">
        <v>1034</v>
      </c>
      <c r="C296" s="25" t="s">
        <v>1035</v>
      </c>
      <c r="D296" s="25">
        <v>34.053202419999998</v>
      </c>
      <c r="E296" s="25">
        <v>-118.24111858000001</v>
      </c>
      <c r="F296" s="25" t="s">
        <v>1036</v>
      </c>
      <c r="G296" s="25">
        <v>321940</v>
      </c>
    </row>
    <row r="297" spans="1:7" ht="15" customHeight="1" x14ac:dyDescent="0.3">
      <c r="A297" s="25">
        <v>3951</v>
      </c>
      <c r="B297" s="25" t="s">
        <v>1037</v>
      </c>
      <c r="C297" s="25" t="s">
        <v>1038</v>
      </c>
      <c r="D297" s="25">
        <v>34.057181849999999</v>
      </c>
      <c r="E297" s="25">
        <v>-118.23511725</v>
      </c>
      <c r="F297" s="25" t="s">
        <v>1039</v>
      </c>
      <c r="G297" s="25">
        <v>321950</v>
      </c>
    </row>
    <row r="298" spans="1:7" ht="15" customHeight="1" x14ac:dyDescent="0.3">
      <c r="A298" s="25">
        <v>3961</v>
      </c>
      <c r="B298" s="25" t="s">
        <v>1040</v>
      </c>
      <c r="C298" s="25" t="s">
        <v>1041</v>
      </c>
      <c r="D298" s="25">
        <v>34.045669539999999</v>
      </c>
      <c r="E298" s="25">
        <v>-118.24916302</v>
      </c>
      <c r="F298" s="25" t="s">
        <v>1042</v>
      </c>
      <c r="G298" s="25">
        <v>321960</v>
      </c>
    </row>
    <row r="299" spans="1:7" ht="15" customHeight="1" x14ac:dyDescent="0.3">
      <c r="A299" s="25">
        <v>3971</v>
      </c>
      <c r="B299" s="25" t="s">
        <v>1043</v>
      </c>
      <c r="C299" s="25" t="s">
        <v>1044</v>
      </c>
      <c r="D299" s="25">
        <v>34.060608010000003</v>
      </c>
      <c r="E299" s="25">
        <v>-118.24101023</v>
      </c>
      <c r="F299" s="25" t="s">
        <v>1045</v>
      </c>
      <c r="G299" s="25">
        <v>321970</v>
      </c>
    </row>
    <row r="300" spans="1:7" ht="15" customHeight="1" x14ac:dyDescent="0.3">
      <c r="A300" s="25">
        <v>3981</v>
      </c>
      <c r="B300" s="25" t="s">
        <v>1046</v>
      </c>
      <c r="C300" s="25" t="s">
        <v>1047</v>
      </c>
      <c r="D300" s="25">
        <v>34.05521925</v>
      </c>
      <c r="E300" s="25">
        <v>-118.24244735000001</v>
      </c>
      <c r="F300" s="25" t="s">
        <v>1048</v>
      </c>
      <c r="G300" s="25">
        <v>321980</v>
      </c>
    </row>
    <row r="301" spans="1:7" ht="15" customHeight="1" x14ac:dyDescent="0.3">
      <c r="A301" s="25">
        <v>3991</v>
      </c>
      <c r="B301" s="25" t="s">
        <v>1049</v>
      </c>
      <c r="C301" s="25" t="s">
        <v>1050</v>
      </c>
      <c r="D301" s="25">
        <v>34.045178530000001</v>
      </c>
      <c r="E301" s="25">
        <v>-118.24477160000001</v>
      </c>
      <c r="F301" s="25" t="s">
        <v>1051</v>
      </c>
      <c r="G301" s="25">
        <v>321990</v>
      </c>
    </row>
    <row r="302" spans="1:7" ht="15" customHeight="1" x14ac:dyDescent="0.3">
      <c r="A302" s="25">
        <v>4001</v>
      </c>
      <c r="B302" s="25" t="s">
        <v>1052</v>
      </c>
      <c r="C302" s="25" t="s">
        <v>1053</v>
      </c>
      <c r="D302" s="25">
        <v>34.050214920000002</v>
      </c>
      <c r="E302" s="25">
        <v>-118.24193633</v>
      </c>
      <c r="F302" s="25" t="s">
        <v>1054</v>
      </c>
      <c r="G302" s="25">
        <v>321900</v>
      </c>
    </row>
    <row r="303" spans="1:7" ht="15" customHeight="1" x14ac:dyDescent="0.3">
      <c r="A303" s="25">
        <v>4011</v>
      </c>
      <c r="B303" s="25" t="s">
        <v>1055</v>
      </c>
      <c r="C303" s="25" t="s">
        <v>1056</v>
      </c>
      <c r="D303" s="25">
        <v>38.586376170000001</v>
      </c>
      <c r="E303" s="25">
        <v>-121.58734117</v>
      </c>
      <c r="F303" s="25" t="s">
        <v>1057</v>
      </c>
      <c r="G303" s="25">
        <v>321910</v>
      </c>
    </row>
    <row r="304" spans="1:7" ht="15" customHeight="1" x14ac:dyDescent="0.3">
      <c r="A304" s="25">
        <v>4021</v>
      </c>
      <c r="B304" s="25" t="s">
        <v>1058</v>
      </c>
      <c r="C304" s="25" t="s">
        <v>1059</v>
      </c>
      <c r="D304" s="25">
        <v>38.660200719999999</v>
      </c>
      <c r="E304" s="25">
        <v>-121.71039693</v>
      </c>
      <c r="F304" s="25" t="s">
        <v>1060</v>
      </c>
      <c r="G304" s="25">
        <v>321920</v>
      </c>
    </row>
    <row r="305" spans="1:7" ht="15" customHeight="1" x14ac:dyDescent="0.3">
      <c r="A305" s="25">
        <v>4031</v>
      </c>
      <c r="B305" s="25" t="s">
        <v>1061</v>
      </c>
      <c r="C305" s="25" t="s">
        <v>1062</v>
      </c>
      <c r="D305" s="25">
        <v>38.72909817</v>
      </c>
      <c r="E305" s="25">
        <v>-121.33847514</v>
      </c>
      <c r="F305" s="25" t="s">
        <v>1063</v>
      </c>
      <c r="G305" s="25">
        <v>321930</v>
      </c>
    </row>
    <row r="306" spans="1:7" ht="15" customHeight="1" x14ac:dyDescent="0.3">
      <c r="A306" s="25">
        <v>4041</v>
      </c>
      <c r="B306" s="25" t="s">
        <v>1064</v>
      </c>
      <c r="C306" s="25" t="s">
        <v>1065</v>
      </c>
      <c r="D306" s="25">
        <v>38.433072080000002</v>
      </c>
      <c r="E306" s="25">
        <v>-121.58452875</v>
      </c>
      <c r="F306" s="25" t="s">
        <v>1066</v>
      </c>
      <c r="G306" s="25">
        <v>321940</v>
      </c>
    </row>
    <row r="307" spans="1:7" ht="15" customHeight="1" x14ac:dyDescent="0.3">
      <c r="A307" s="25">
        <v>4051</v>
      </c>
      <c r="B307" s="25" t="s">
        <v>1067</v>
      </c>
      <c r="C307" s="25" t="s">
        <v>1068</v>
      </c>
      <c r="D307" s="25">
        <v>38.509173730000001</v>
      </c>
      <c r="E307" s="25">
        <v>-121.08355856</v>
      </c>
      <c r="F307" s="25" t="s">
        <v>1069</v>
      </c>
      <c r="G307" s="25">
        <v>321950</v>
      </c>
    </row>
    <row r="308" spans="1:7" ht="15" customHeight="1" x14ac:dyDescent="0.3">
      <c r="A308" s="25">
        <v>4061</v>
      </c>
      <c r="B308" s="25" t="s">
        <v>1070</v>
      </c>
      <c r="C308" s="25" t="s">
        <v>1071</v>
      </c>
      <c r="D308" s="25">
        <v>38.716336259999999</v>
      </c>
      <c r="E308" s="25">
        <v>-121.85728614</v>
      </c>
      <c r="F308" s="25" t="s">
        <v>1072</v>
      </c>
      <c r="G308" s="25">
        <v>321960</v>
      </c>
    </row>
    <row r="309" spans="1:7" ht="15" customHeight="1" x14ac:dyDescent="0.3">
      <c r="A309" s="25">
        <v>4071</v>
      </c>
      <c r="B309" s="25" t="s">
        <v>1073</v>
      </c>
      <c r="C309" s="25" t="s">
        <v>1074</v>
      </c>
      <c r="D309" s="25">
        <v>38.641986780000003</v>
      </c>
      <c r="E309" s="25">
        <v>-121.0967745</v>
      </c>
      <c r="F309" s="25" t="s">
        <v>1075</v>
      </c>
      <c r="G309" s="25">
        <v>321970</v>
      </c>
    </row>
    <row r="310" spans="1:7" ht="15" customHeight="1" x14ac:dyDescent="0.3">
      <c r="A310" s="25">
        <v>4081</v>
      </c>
      <c r="B310" s="25" t="s">
        <v>1076</v>
      </c>
      <c r="C310" s="25" t="s">
        <v>1077</v>
      </c>
      <c r="D310" s="25">
        <v>38.364785730000001</v>
      </c>
      <c r="E310" s="25">
        <v>-121.75064793</v>
      </c>
      <c r="F310" s="25" t="s">
        <v>1078</v>
      </c>
      <c r="G310" s="25">
        <v>321980</v>
      </c>
    </row>
    <row r="311" spans="1:7" ht="15" customHeight="1" x14ac:dyDescent="0.3">
      <c r="A311" s="25">
        <v>4091</v>
      </c>
      <c r="B311" s="25" t="s">
        <v>1079</v>
      </c>
      <c r="C311" s="25" t="s">
        <v>1080</v>
      </c>
      <c r="D311" s="25">
        <v>38.281628650000002</v>
      </c>
      <c r="E311" s="25">
        <v>-121.56130477000001</v>
      </c>
      <c r="F311" s="25" t="s">
        <v>1081</v>
      </c>
      <c r="G311" s="25">
        <v>321990</v>
      </c>
    </row>
    <row r="312" spans="1:7" ht="15" customHeight="1" x14ac:dyDescent="0.3">
      <c r="A312" s="25">
        <v>4101</v>
      </c>
      <c r="B312" s="25" t="s">
        <v>1082</v>
      </c>
      <c r="C312" s="25" t="s">
        <v>1083</v>
      </c>
      <c r="D312" s="25">
        <v>38.914343340000002</v>
      </c>
      <c r="E312" s="25">
        <v>-121.62078113</v>
      </c>
      <c r="F312" s="25" t="s">
        <v>1084</v>
      </c>
      <c r="G312" s="25">
        <v>321900</v>
      </c>
    </row>
    <row r="313" spans="1:7" ht="15" customHeight="1" x14ac:dyDescent="0.3">
      <c r="A313" s="25">
        <v>4111</v>
      </c>
      <c r="B313" s="25" t="s">
        <v>1085</v>
      </c>
      <c r="C313" s="25" t="s">
        <v>1086</v>
      </c>
      <c r="D313" s="25">
        <v>38.711829160000001</v>
      </c>
      <c r="E313" s="25">
        <v>-121.21921051</v>
      </c>
      <c r="F313" s="25" t="s">
        <v>1087</v>
      </c>
      <c r="G313" s="25">
        <v>321910</v>
      </c>
    </row>
    <row r="314" spans="1:7" ht="15" customHeight="1" x14ac:dyDescent="0.3">
      <c r="A314" s="25">
        <v>4121</v>
      </c>
      <c r="B314" s="25" t="s">
        <v>1088</v>
      </c>
      <c r="C314" s="25" t="s">
        <v>1089</v>
      </c>
      <c r="D314" s="25">
        <v>38.404186299999999</v>
      </c>
      <c r="E314" s="25">
        <v>-121.43552833</v>
      </c>
      <c r="F314" s="25" t="s">
        <v>1090</v>
      </c>
      <c r="G314" s="25">
        <v>321920</v>
      </c>
    </row>
    <row r="315" spans="1:7" ht="15" customHeight="1" x14ac:dyDescent="0.3">
      <c r="A315" s="25">
        <v>4131</v>
      </c>
      <c r="B315" s="25" t="s">
        <v>1091</v>
      </c>
      <c r="C315" s="25" t="s">
        <v>1092</v>
      </c>
      <c r="D315" s="25">
        <v>38.255791520000002</v>
      </c>
      <c r="E315" s="25">
        <v>-121.6499573</v>
      </c>
      <c r="F315" s="25" t="s">
        <v>1093</v>
      </c>
      <c r="G315" s="25">
        <v>321930</v>
      </c>
    </row>
    <row r="316" spans="1:7" ht="15" customHeight="1" x14ac:dyDescent="0.3">
      <c r="A316" s="25">
        <v>4141</v>
      </c>
      <c r="B316" s="25" t="s">
        <v>1094</v>
      </c>
      <c r="C316" s="25" t="s">
        <v>1095</v>
      </c>
      <c r="D316" s="25">
        <v>38.627448389999998</v>
      </c>
      <c r="E316" s="25">
        <v>-121.27120237</v>
      </c>
      <c r="F316" s="25" t="s">
        <v>1096</v>
      </c>
      <c r="G316" s="25">
        <v>321940</v>
      </c>
    </row>
    <row r="317" spans="1:7" ht="15" customHeight="1" x14ac:dyDescent="0.3">
      <c r="A317" s="25">
        <v>4151</v>
      </c>
      <c r="B317" s="25" t="s">
        <v>1097</v>
      </c>
      <c r="C317" s="25" t="s">
        <v>1098</v>
      </c>
      <c r="D317" s="25">
        <v>38.6431842</v>
      </c>
      <c r="E317" s="25">
        <v>-121.90928853</v>
      </c>
      <c r="F317" s="25" t="s">
        <v>1099</v>
      </c>
      <c r="G317" s="25">
        <v>321950</v>
      </c>
    </row>
    <row r="318" spans="1:7" ht="15" customHeight="1" x14ac:dyDescent="0.3">
      <c r="A318" s="25">
        <v>4161</v>
      </c>
      <c r="B318" s="25" t="s">
        <v>1100</v>
      </c>
      <c r="C318" s="25" t="s">
        <v>1101</v>
      </c>
      <c r="D318" s="25">
        <v>38.604882420000003</v>
      </c>
      <c r="E318" s="25">
        <v>-121.39945801</v>
      </c>
      <c r="F318" s="25" t="s">
        <v>1102</v>
      </c>
      <c r="G318" s="25">
        <v>321960</v>
      </c>
    </row>
    <row r="319" spans="1:7" ht="15" customHeight="1" x14ac:dyDescent="0.3">
      <c r="A319" s="25">
        <v>4171</v>
      </c>
      <c r="B319" s="25" t="s">
        <v>1103</v>
      </c>
      <c r="C319" s="25" t="s">
        <v>1104</v>
      </c>
      <c r="D319" s="25">
        <v>38.276526910000001</v>
      </c>
      <c r="E319" s="25">
        <v>-121.33590973</v>
      </c>
      <c r="F319" s="25" t="s">
        <v>1105</v>
      </c>
      <c r="G319" s="25">
        <v>321970</v>
      </c>
    </row>
    <row r="320" spans="1:7" ht="15" customHeight="1" x14ac:dyDescent="0.3">
      <c r="A320" s="25">
        <v>4181</v>
      </c>
      <c r="B320" s="25" t="s">
        <v>1106</v>
      </c>
      <c r="C320" s="25" t="s">
        <v>1107</v>
      </c>
      <c r="D320" s="25">
        <v>38.656831310000001</v>
      </c>
      <c r="E320" s="25">
        <v>-121.93403154000001</v>
      </c>
      <c r="F320" s="25" t="s">
        <v>1108</v>
      </c>
      <c r="G320" s="25">
        <v>321980</v>
      </c>
    </row>
    <row r="321" spans="1:7" ht="15" customHeight="1" x14ac:dyDescent="0.3">
      <c r="A321" s="25">
        <v>4191</v>
      </c>
      <c r="B321" s="25" t="s">
        <v>1109</v>
      </c>
      <c r="C321" s="25" t="s">
        <v>1110</v>
      </c>
      <c r="D321" s="25">
        <v>38.717586050000001</v>
      </c>
      <c r="E321" s="25">
        <v>-121.47242887</v>
      </c>
      <c r="F321" s="25" t="s">
        <v>1111</v>
      </c>
      <c r="G321" s="25">
        <v>321990</v>
      </c>
    </row>
    <row r="322" spans="1:7" ht="15" customHeight="1" x14ac:dyDescent="0.3">
      <c r="A322" s="25">
        <v>4201</v>
      </c>
      <c r="B322" s="25" t="s">
        <v>1112</v>
      </c>
      <c r="C322" s="25" t="s">
        <v>1113</v>
      </c>
      <c r="D322" s="25">
        <v>38.515206370000001</v>
      </c>
      <c r="E322" s="25">
        <v>-121.16934096</v>
      </c>
      <c r="F322" s="25" t="s">
        <v>1114</v>
      </c>
      <c r="G322" s="25">
        <v>321930</v>
      </c>
    </row>
    <row r="323" spans="1:7" ht="15" customHeight="1" x14ac:dyDescent="0.3">
      <c r="A323" s="25">
        <v>4211</v>
      </c>
      <c r="B323" s="25" t="s">
        <v>1115</v>
      </c>
      <c r="C323" s="25" t="s">
        <v>1116</v>
      </c>
      <c r="D323" s="25">
        <v>38.608203359999997</v>
      </c>
      <c r="E323" s="25">
        <v>-121.28114537</v>
      </c>
      <c r="F323" s="25" t="s">
        <v>1117</v>
      </c>
      <c r="G323" s="25">
        <v>321940</v>
      </c>
    </row>
    <row r="324" spans="1:7" ht="15" customHeight="1" x14ac:dyDescent="0.3">
      <c r="A324" s="25">
        <v>4221</v>
      </c>
      <c r="B324" s="25" t="s">
        <v>1118</v>
      </c>
      <c r="C324" s="25" t="s">
        <v>1119</v>
      </c>
      <c r="D324" s="25">
        <v>38.355506009999999</v>
      </c>
      <c r="E324" s="25">
        <v>-121.47549385000001</v>
      </c>
      <c r="F324" s="25" t="s">
        <v>1120</v>
      </c>
      <c r="G324" s="25">
        <v>321950</v>
      </c>
    </row>
    <row r="325" spans="1:7" ht="15" customHeight="1" x14ac:dyDescent="0.3">
      <c r="A325" s="25">
        <v>4231</v>
      </c>
      <c r="B325" s="25" t="s">
        <v>1121</v>
      </c>
      <c r="C325" s="25" t="s">
        <v>1122</v>
      </c>
      <c r="D325" s="25">
        <v>38.917651569999997</v>
      </c>
      <c r="E325" s="25">
        <v>-121.45070047</v>
      </c>
      <c r="F325" s="25" t="s">
        <v>1123</v>
      </c>
      <c r="G325" s="25">
        <v>321970</v>
      </c>
    </row>
    <row r="326" spans="1:7" ht="15" customHeight="1" x14ac:dyDescent="0.3">
      <c r="A326" s="25">
        <v>4241</v>
      </c>
      <c r="B326" s="25" t="s">
        <v>1124</v>
      </c>
      <c r="C326" s="25" t="s">
        <v>1125</v>
      </c>
      <c r="D326" s="25">
        <v>38.284964899999999</v>
      </c>
      <c r="E326" s="25">
        <v>-121.29936848</v>
      </c>
      <c r="F326" s="25" t="s">
        <v>1126</v>
      </c>
      <c r="G326" s="25">
        <v>321980</v>
      </c>
    </row>
    <row r="327" spans="1:7" ht="15" customHeight="1" x14ac:dyDescent="0.3">
      <c r="A327" s="25">
        <v>4251</v>
      </c>
      <c r="B327" s="25" t="s">
        <v>1127</v>
      </c>
      <c r="C327" s="25" t="s">
        <v>1128</v>
      </c>
      <c r="D327" s="25">
        <v>38.641293939999997</v>
      </c>
      <c r="E327" s="25">
        <v>-121.42105365</v>
      </c>
      <c r="F327" s="25" t="s">
        <v>1129</v>
      </c>
      <c r="G327" s="25">
        <v>321990</v>
      </c>
    </row>
    <row r="328" spans="1:7" ht="15" customHeight="1" x14ac:dyDescent="0.3">
      <c r="A328" s="25">
        <v>4261</v>
      </c>
      <c r="B328" s="25" t="s">
        <v>1130</v>
      </c>
      <c r="C328" s="25" t="s">
        <v>1131</v>
      </c>
      <c r="D328" s="25">
        <v>36.175463700000002</v>
      </c>
      <c r="E328" s="25">
        <v>-115.14868577</v>
      </c>
      <c r="F328" s="25" t="s">
        <v>1132</v>
      </c>
      <c r="G328" s="25">
        <v>321960</v>
      </c>
    </row>
    <row r="329" spans="1:7" ht="15" customHeight="1" x14ac:dyDescent="0.3">
      <c r="A329" s="25">
        <v>4271</v>
      </c>
      <c r="B329" s="25" t="s">
        <v>1133</v>
      </c>
      <c r="C329" s="25" t="s">
        <v>1134</v>
      </c>
      <c r="D329" s="25">
        <v>36.170884979999997</v>
      </c>
      <c r="E329" s="25">
        <v>-115.15668805999999</v>
      </c>
      <c r="F329" s="25" t="s">
        <v>1135</v>
      </c>
      <c r="G329" s="25">
        <v>321970</v>
      </c>
    </row>
    <row r="330" spans="1:7" ht="15" customHeight="1" x14ac:dyDescent="0.3">
      <c r="A330" s="25">
        <v>4281</v>
      </c>
      <c r="B330" s="25" t="s">
        <v>1136</v>
      </c>
      <c r="C330" s="25" t="s">
        <v>1137</v>
      </c>
      <c r="D330" s="25">
        <v>36.161165029999999</v>
      </c>
      <c r="E330" s="25">
        <v>-115.12947124999999</v>
      </c>
      <c r="F330" s="25" t="s">
        <v>1138</v>
      </c>
      <c r="G330" s="25">
        <v>321930</v>
      </c>
    </row>
    <row r="331" spans="1:7" ht="15" customHeight="1" x14ac:dyDescent="0.3">
      <c r="A331" s="25">
        <v>4291</v>
      </c>
      <c r="B331" s="25" t="s">
        <v>1139</v>
      </c>
      <c r="C331" s="25" t="s">
        <v>1140</v>
      </c>
      <c r="D331" s="25">
        <v>36.163292509999998</v>
      </c>
      <c r="E331" s="25">
        <v>-115.12907185</v>
      </c>
      <c r="F331" s="25" t="s">
        <v>155</v>
      </c>
      <c r="G331" s="25">
        <v>321940</v>
      </c>
    </row>
    <row r="332" spans="1:7" ht="15" customHeight="1" x14ac:dyDescent="0.3">
      <c r="A332" s="25">
        <v>4301</v>
      </c>
      <c r="B332" s="25" t="s">
        <v>1141</v>
      </c>
      <c r="C332" s="25" t="s">
        <v>1142</v>
      </c>
      <c r="D332" s="25">
        <v>36.161863619999998</v>
      </c>
      <c r="E332" s="25">
        <v>-115.14749291</v>
      </c>
      <c r="F332" s="25" t="s">
        <v>158</v>
      </c>
      <c r="G332" s="25">
        <v>321950</v>
      </c>
    </row>
    <row r="333" spans="1:7" ht="15" customHeight="1" x14ac:dyDescent="0.3">
      <c r="A333" s="25">
        <v>4311</v>
      </c>
      <c r="B333" s="25" t="s">
        <v>1143</v>
      </c>
      <c r="C333" s="25" t="s">
        <v>1144</v>
      </c>
      <c r="D333" s="25">
        <v>36.167347059999997</v>
      </c>
      <c r="E333" s="25">
        <v>-115.14358358</v>
      </c>
      <c r="F333" s="25" t="s">
        <v>161</v>
      </c>
      <c r="G333" s="25">
        <v>321930</v>
      </c>
    </row>
    <row r="334" spans="1:7" ht="15" customHeight="1" x14ac:dyDescent="0.3">
      <c r="A334" s="25">
        <v>4321</v>
      </c>
      <c r="B334" s="25" t="s">
        <v>1145</v>
      </c>
      <c r="C334" s="25" t="s">
        <v>1146</v>
      </c>
      <c r="D334" s="25">
        <v>36.168477009999997</v>
      </c>
      <c r="E334" s="25">
        <v>-115.1495137</v>
      </c>
      <c r="F334" s="25" t="s">
        <v>164</v>
      </c>
      <c r="G334" s="25">
        <v>321940</v>
      </c>
    </row>
    <row r="335" spans="1:7" ht="15" customHeight="1" x14ac:dyDescent="0.3">
      <c r="A335" s="25">
        <v>4331</v>
      </c>
      <c r="B335" s="25" t="s">
        <v>1147</v>
      </c>
      <c r="C335" s="25" t="s">
        <v>1148</v>
      </c>
      <c r="D335" s="25">
        <v>36.169627480000003</v>
      </c>
      <c r="E335" s="25">
        <v>-115.1357577</v>
      </c>
      <c r="F335" s="25" t="s">
        <v>167</v>
      </c>
      <c r="G335" s="25">
        <v>321910</v>
      </c>
    </row>
    <row r="336" spans="1:7" ht="15" customHeight="1" x14ac:dyDescent="0.3">
      <c r="A336" s="25">
        <v>4341</v>
      </c>
      <c r="B336" s="25" t="s">
        <v>1149</v>
      </c>
      <c r="C336" s="25" t="s">
        <v>1150</v>
      </c>
      <c r="D336" s="25">
        <v>36.170109869999997</v>
      </c>
      <c r="E336" s="25">
        <v>-115.14713633</v>
      </c>
      <c r="F336" s="25" t="s">
        <v>170</v>
      </c>
      <c r="G336" s="25">
        <v>321920</v>
      </c>
    </row>
    <row r="337" spans="1:7" ht="15" customHeight="1" x14ac:dyDescent="0.3">
      <c r="A337" s="25">
        <v>4351</v>
      </c>
      <c r="B337" s="25" t="s">
        <v>1151</v>
      </c>
      <c r="C337" s="25" t="s">
        <v>1152</v>
      </c>
      <c r="D337" s="25">
        <v>36.176213160000003</v>
      </c>
      <c r="E337" s="25">
        <v>-115.13949052</v>
      </c>
      <c r="F337" s="25" t="s">
        <v>173</v>
      </c>
      <c r="G337" s="25">
        <v>321910</v>
      </c>
    </row>
    <row r="338" spans="1:7" ht="15" customHeight="1" x14ac:dyDescent="0.3">
      <c r="A338" s="25">
        <v>4361</v>
      </c>
      <c r="B338" s="25" t="s">
        <v>1153</v>
      </c>
      <c r="C338" s="25" t="s">
        <v>1154</v>
      </c>
      <c r="D338" s="25">
        <v>36.171624819999998</v>
      </c>
      <c r="E338" s="25">
        <v>-115.15725318</v>
      </c>
      <c r="F338" s="25" t="s">
        <v>1155</v>
      </c>
      <c r="G338" s="25">
        <v>321920</v>
      </c>
    </row>
    <row r="339" spans="1:7" ht="15" customHeight="1" x14ac:dyDescent="0.3">
      <c r="A339" s="25">
        <v>4371</v>
      </c>
      <c r="B339" s="25" t="s">
        <v>1156</v>
      </c>
      <c r="C339" s="25" t="s">
        <v>1157</v>
      </c>
      <c r="D339" s="25">
        <v>36.18032753</v>
      </c>
      <c r="E339" s="25">
        <v>-115.13596405</v>
      </c>
      <c r="F339" s="25" t="s">
        <v>179</v>
      </c>
      <c r="G339" s="25">
        <v>321910</v>
      </c>
    </row>
    <row r="340" spans="1:7" ht="15" customHeight="1" x14ac:dyDescent="0.3">
      <c r="A340" s="25">
        <v>4381</v>
      </c>
      <c r="B340" s="25" t="s">
        <v>1158</v>
      </c>
      <c r="C340" s="25" t="s">
        <v>1159</v>
      </c>
      <c r="D340" s="25">
        <v>36.161668599999999</v>
      </c>
      <c r="E340" s="25">
        <v>-115.15042141000001</v>
      </c>
      <c r="F340" s="25" t="s">
        <v>182</v>
      </c>
      <c r="G340" s="25">
        <v>321970</v>
      </c>
    </row>
    <row r="341" spans="1:7" ht="15" customHeight="1" x14ac:dyDescent="0.3">
      <c r="A341" s="25">
        <v>4391</v>
      </c>
      <c r="B341" s="25" t="s">
        <v>1160</v>
      </c>
      <c r="C341" s="25" t="s">
        <v>1161</v>
      </c>
      <c r="D341" s="25">
        <v>36.165422630000002</v>
      </c>
      <c r="E341" s="25">
        <v>-115.14697955</v>
      </c>
      <c r="F341" s="25" t="s">
        <v>185</v>
      </c>
      <c r="G341" s="25">
        <v>321980</v>
      </c>
    </row>
    <row r="342" spans="1:7" ht="15" customHeight="1" x14ac:dyDescent="0.3">
      <c r="A342" s="25">
        <v>4401</v>
      </c>
      <c r="B342" s="25" t="s">
        <v>1162</v>
      </c>
      <c r="C342" s="25" t="s">
        <v>1163</v>
      </c>
      <c r="D342" s="25">
        <v>36.156142539999998</v>
      </c>
      <c r="E342" s="25">
        <v>-115.13748599</v>
      </c>
      <c r="F342" s="25" t="s">
        <v>188</v>
      </c>
      <c r="G342" s="25">
        <v>321990</v>
      </c>
    </row>
    <row r="343" spans="1:7" ht="15" customHeight="1" x14ac:dyDescent="0.3">
      <c r="A343" s="25">
        <v>4411</v>
      </c>
      <c r="B343" s="25" t="s">
        <v>1164</v>
      </c>
      <c r="C343" s="25" t="s">
        <v>1165</v>
      </c>
      <c r="D343" s="25">
        <v>45.531707240000003</v>
      </c>
      <c r="E343" s="25">
        <v>-122.64535975</v>
      </c>
      <c r="F343" s="25" t="s">
        <v>191</v>
      </c>
      <c r="G343" s="25">
        <v>321970</v>
      </c>
    </row>
    <row r="344" spans="1:7" ht="15" customHeight="1" x14ac:dyDescent="0.3">
      <c r="A344" s="25">
        <v>4421</v>
      </c>
      <c r="B344" s="25" t="s">
        <v>1166</v>
      </c>
      <c r="C344" s="25" t="s">
        <v>1167</v>
      </c>
      <c r="D344" s="25">
        <v>45.50830191</v>
      </c>
      <c r="E344" s="25">
        <v>-122.66577522999999</v>
      </c>
      <c r="F344" s="25" t="s">
        <v>194</v>
      </c>
      <c r="G344" s="25">
        <v>321980</v>
      </c>
    </row>
    <row r="345" spans="1:7" ht="15" customHeight="1" x14ac:dyDescent="0.3">
      <c r="A345" s="25">
        <v>4431</v>
      </c>
      <c r="B345" s="25" t="s">
        <v>1168</v>
      </c>
      <c r="C345" s="25" t="s">
        <v>1169</v>
      </c>
      <c r="D345" s="25">
        <v>45.533894369999999</v>
      </c>
      <c r="E345" s="25">
        <v>-122.68221497</v>
      </c>
      <c r="F345" s="25" t="s">
        <v>197</v>
      </c>
      <c r="G345" s="25">
        <v>321970</v>
      </c>
    </row>
    <row r="346" spans="1:7" ht="15" customHeight="1" x14ac:dyDescent="0.3">
      <c r="A346" s="25">
        <v>4441</v>
      </c>
      <c r="B346" s="25" t="s">
        <v>1170</v>
      </c>
      <c r="C346" s="25" t="s">
        <v>1171</v>
      </c>
      <c r="D346" s="25">
        <v>45.54969277</v>
      </c>
      <c r="E346" s="25">
        <v>-122.64617499000001</v>
      </c>
      <c r="F346" s="25" t="s">
        <v>200</v>
      </c>
      <c r="G346" s="25">
        <v>321980</v>
      </c>
    </row>
    <row r="347" spans="1:7" ht="15" customHeight="1" x14ac:dyDescent="0.3">
      <c r="A347" s="25">
        <v>4451</v>
      </c>
      <c r="B347" s="25" t="s">
        <v>1172</v>
      </c>
      <c r="C347" s="25" t="s">
        <v>1173</v>
      </c>
      <c r="D347" s="25">
        <v>45.504394750000003</v>
      </c>
      <c r="E347" s="25">
        <v>-122.64053469</v>
      </c>
      <c r="F347" s="25" t="s">
        <v>203</v>
      </c>
      <c r="G347" s="25">
        <v>321960</v>
      </c>
    </row>
    <row r="348" spans="1:7" ht="15" customHeight="1" x14ac:dyDescent="0.3">
      <c r="A348" s="25">
        <v>4461</v>
      </c>
      <c r="B348" s="25" t="s">
        <v>1174</v>
      </c>
      <c r="C348" s="25" t="s">
        <v>1175</v>
      </c>
      <c r="D348" s="25">
        <v>45.54535285</v>
      </c>
      <c r="E348" s="25">
        <v>-122.65524711</v>
      </c>
      <c r="F348" s="25" t="s">
        <v>206</v>
      </c>
      <c r="G348" s="25">
        <v>321970</v>
      </c>
    </row>
    <row r="349" spans="1:7" ht="15" customHeight="1" x14ac:dyDescent="0.3">
      <c r="A349" s="25">
        <v>4471</v>
      </c>
      <c r="B349" s="25" t="s">
        <v>1176</v>
      </c>
      <c r="C349" s="25" t="s">
        <v>1177</v>
      </c>
      <c r="D349" s="25">
        <v>45.513512859999999</v>
      </c>
      <c r="E349" s="25">
        <v>-122.68150011</v>
      </c>
      <c r="F349" s="25" t="s">
        <v>209</v>
      </c>
      <c r="G349" s="25">
        <v>321960</v>
      </c>
    </row>
    <row r="350" spans="1:7" ht="15" customHeight="1" x14ac:dyDescent="0.3">
      <c r="A350" s="25">
        <v>4481</v>
      </c>
      <c r="B350" s="25" t="s">
        <v>1178</v>
      </c>
      <c r="C350" s="25" t="s">
        <v>1179</v>
      </c>
      <c r="D350" s="25">
        <v>45.494116689999998</v>
      </c>
      <c r="E350" s="25">
        <v>-122.66946041999999</v>
      </c>
      <c r="F350" s="25" t="s">
        <v>212</v>
      </c>
      <c r="G350" s="25">
        <v>321970</v>
      </c>
    </row>
    <row r="351" spans="1:7" ht="15" customHeight="1" x14ac:dyDescent="0.3">
      <c r="A351" s="25">
        <v>4491</v>
      </c>
      <c r="B351" s="25" t="s">
        <v>1180</v>
      </c>
      <c r="C351" s="25" t="s">
        <v>1181</v>
      </c>
      <c r="D351" s="25">
        <v>45.491720479999998</v>
      </c>
      <c r="E351" s="25">
        <v>-122.67187978</v>
      </c>
      <c r="F351" s="25" t="s">
        <v>215</v>
      </c>
      <c r="G351" s="25">
        <v>321960</v>
      </c>
    </row>
    <row r="352" spans="1:7" ht="15" customHeight="1" x14ac:dyDescent="0.3">
      <c r="A352" s="25">
        <v>4501</v>
      </c>
      <c r="B352" s="25" t="s">
        <v>1182</v>
      </c>
      <c r="C352" s="25" t="s">
        <v>1183</v>
      </c>
      <c r="D352" s="25">
        <v>45.555651410000003</v>
      </c>
      <c r="E352" s="25">
        <v>-122.65714478</v>
      </c>
      <c r="F352" s="25" t="s">
        <v>218</v>
      </c>
      <c r="G352" s="25">
        <v>321970</v>
      </c>
    </row>
  </sheetData>
  <pageMargins left="0.75" right="0.75" top="1" bottom="1" header="0.511811023622047" footer="0.511811023622047"/>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51"/>
  <sheetViews>
    <sheetView zoomScaleNormal="100" workbookViewId="0">
      <pane ySplit="1" topLeftCell="A2" activePane="bottomLeft" state="frozen"/>
      <selection pane="bottomLeft"/>
    </sheetView>
  </sheetViews>
  <sheetFormatPr defaultColWidth="8.6640625" defaultRowHeight="14.4" x14ac:dyDescent="0.3"/>
  <cols>
    <col min="1" max="1" width="10" customWidth="1"/>
    <col min="2" max="2" width="22" customWidth="1"/>
    <col min="3" max="3" width="10" customWidth="1"/>
  </cols>
  <sheetData>
    <row r="1" spans="1:3" ht="15" customHeight="1" x14ac:dyDescent="0.3">
      <c r="A1" s="23" t="s">
        <v>136</v>
      </c>
      <c r="B1" s="23" t="s">
        <v>147</v>
      </c>
      <c r="C1" s="23" t="s">
        <v>1184</v>
      </c>
    </row>
    <row r="2" spans="1:3" ht="15" customHeight="1" x14ac:dyDescent="0.3">
      <c r="A2" s="25">
        <v>321500</v>
      </c>
      <c r="B2" s="25" t="s">
        <v>1185</v>
      </c>
      <c r="C2" s="25">
        <v>1</v>
      </c>
    </row>
    <row r="3" spans="1:3" ht="15" customHeight="1" x14ac:dyDescent="0.3">
      <c r="A3" s="25">
        <v>321510</v>
      </c>
      <c r="B3" s="25" t="s">
        <v>1186</v>
      </c>
      <c r="C3" s="25">
        <v>1</v>
      </c>
    </row>
    <row r="4" spans="1:3" ht="15" customHeight="1" x14ac:dyDescent="0.3">
      <c r="A4" s="25">
        <v>321520</v>
      </c>
      <c r="B4" s="25" t="s">
        <v>1187</v>
      </c>
      <c r="C4" s="25">
        <v>1</v>
      </c>
    </row>
    <row r="5" spans="1:3" ht="15" customHeight="1" x14ac:dyDescent="0.3">
      <c r="A5" s="25">
        <v>321530</v>
      </c>
      <c r="B5" s="25" t="s">
        <v>1188</v>
      </c>
      <c r="C5" s="25">
        <v>1</v>
      </c>
    </row>
    <row r="6" spans="1:3" ht="15" customHeight="1" x14ac:dyDescent="0.3">
      <c r="A6" s="25">
        <v>321540</v>
      </c>
      <c r="B6" s="25" t="s">
        <v>1189</v>
      </c>
      <c r="C6" s="25">
        <v>1</v>
      </c>
    </row>
    <row r="7" spans="1:3" ht="15" customHeight="1" x14ac:dyDescent="0.3">
      <c r="A7" s="25">
        <v>321550</v>
      </c>
      <c r="B7" s="25" t="s">
        <v>1190</v>
      </c>
      <c r="C7" s="25">
        <v>1</v>
      </c>
    </row>
    <row r="8" spans="1:3" ht="15" customHeight="1" x14ac:dyDescent="0.3">
      <c r="A8" s="25">
        <v>321560</v>
      </c>
      <c r="B8" s="25" t="s">
        <v>1191</v>
      </c>
      <c r="C8" s="25">
        <v>1</v>
      </c>
    </row>
    <row r="9" spans="1:3" ht="15" customHeight="1" x14ac:dyDescent="0.3">
      <c r="A9" s="25">
        <v>321570</v>
      </c>
      <c r="B9" s="25" t="s">
        <v>1192</v>
      </c>
      <c r="C9" s="25">
        <v>1</v>
      </c>
    </row>
    <row r="10" spans="1:3" ht="15" customHeight="1" x14ac:dyDescent="0.3">
      <c r="A10" s="25">
        <v>321580</v>
      </c>
      <c r="B10" s="25" t="s">
        <v>1193</v>
      </c>
      <c r="C10" s="25">
        <v>1</v>
      </c>
    </row>
    <row r="11" spans="1:3" ht="15" customHeight="1" x14ac:dyDescent="0.3">
      <c r="A11" s="25">
        <v>321590</v>
      </c>
      <c r="B11" s="25" t="s">
        <v>1194</v>
      </c>
      <c r="C11" s="25">
        <v>1</v>
      </c>
    </row>
    <row r="12" spans="1:3" ht="15" customHeight="1" x14ac:dyDescent="0.3">
      <c r="A12" s="25">
        <v>321600</v>
      </c>
      <c r="B12" s="25" t="s">
        <v>1195</v>
      </c>
      <c r="C12" s="25">
        <v>1</v>
      </c>
    </row>
    <row r="13" spans="1:3" ht="15" customHeight="1" x14ac:dyDescent="0.3">
      <c r="A13" s="25">
        <v>321610</v>
      </c>
      <c r="B13" s="25" t="s">
        <v>1196</v>
      </c>
      <c r="C13" s="25">
        <v>1</v>
      </c>
    </row>
    <row r="14" spans="1:3" ht="15" customHeight="1" x14ac:dyDescent="0.3">
      <c r="A14" s="25">
        <v>321620</v>
      </c>
      <c r="B14" s="25" t="s">
        <v>1197</v>
      </c>
      <c r="C14" s="25">
        <v>1</v>
      </c>
    </row>
    <row r="15" spans="1:3" ht="15" customHeight="1" x14ac:dyDescent="0.3">
      <c r="A15" s="25">
        <v>321630</v>
      </c>
      <c r="B15" s="25" t="s">
        <v>1198</v>
      </c>
      <c r="C15" s="25">
        <v>1</v>
      </c>
    </row>
    <row r="16" spans="1:3" ht="15" customHeight="1" x14ac:dyDescent="0.3">
      <c r="A16" s="25">
        <v>321640</v>
      </c>
      <c r="B16" s="25" t="s">
        <v>1199</v>
      </c>
      <c r="C16" s="25">
        <v>1</v>
      </c>
    </row>
    <row r="17" spans="1:3" ht="15" customHeight="1" x14ac:dyDescent="0.3">
      <c r="A17" s="25">
        <v>321650</v>
      </c>
      <c r="B17" s="25" t="s">
        <v>1200</v>
      </c>
      <c r="C17" s="25">
        <v>1</v>
      </c>
    </row>
    <row r="18" spans="1:3" ht="15" customHeight="1" x14ac:dyDescent="0.3">
      <c r="A18" s="25">
        <v>321660</v>
      </c>
      <c r="B18" s="25" t="s">
        <v>1201</v>
      </c>
      <c r="C18" s="25">
        <v>1</v>
      </c>
    </row>
    <row r="19" spans="1:3" ht="15" customHeight="1" x14ac:dyDescent="0.3">
      <c r="A19" s="25">
        <v>321670</v>
      </c>
      <c r="B19" s="25" t="s">
        <v>1202</v>
      </c>
      <c r="C19" s="25">
        <v>1</v>
      </c>
    </row>
    <row r="20" spans="1:3" ht="15" customHeight="1" x14ac:dyDescent="0.3">
      <c r="A20" s="25">
        <v>321680</v>
      </c>
      <c r="B20" s="25" t="s">
        <v>1203</v>
      </c>
      <c r="C20" s="25">
        <v>1</v>
      </c>
    </row>
    <row r="21" spans="1:3" ht="15" customHeight="1" x14ac:dyDescent="0.3">
      <c r="A21" s="25">
        <v>321690</v>
      </c>
      <c r="B21" s="25" t="s">
        <v>1204</v>
      </c>
      <c r="C21" s="25">
        <v>1</v>
      </c>
    </row>
    <row r="22" spans="1:3" ht="15" customHeight="1" x14ac:dyDescent="0.3">
      <c r="A22" s="25">
        <v>321700</v>
      </c>
      <c r="B22" s="25" t="s">
        <v>1205</v>
      </c>
      <c r="C22" s="25">
        <v>1</v>
      </c>
    </row>
    <row r="23" spans="1:3" ht="15" customHeight="1" x14ac:dyDescent="0.3">
      <c r="A23" s="25">
        <v>321710</v>
      </c>
      <c r="B23" s="25" t="s">
        <v>1206</v>
      </c>
      <c r="C23" s="25">
        <v>2</v>
      </c>
    </row>
    <row r="24" spans="1:3" ht="15" customHeight="1" x14ac:dyDescent="0.3">
      <c r="A24" s="25">
        <v>321720</v>
      </c>
      <c r="B24" s="25" t="s">
        <v>1207</v>
      </c>
      <c r="C24" s="25">
        <v>2</v>
      </c>
    </row>
    <row r="25" spans="1:3" ht="15" customHeight="1" x14ac:dyDescent="0.3">
      <c r="A25" s="25">
        <v>321730</v>
      </c>
      <c r="B25" s="25" t="s">
        <v>1208</v>
      </c>
      <c r="C25" s="25">
        <v>2</v>
      </c>
    </row>
    <row r="26" spans="1:3" ht="15" customHeight="1" x14ac:dyDescent="0.3">
      <c r="A26" s="25">
        <v>321740</v>
      </c>
      <c r="B26" s="25" t="s">
        <v>1209</v>
      </c>
      <c r="C26" s="25">
        <v>2</v>
      </c>
    </row>
    <row r="27" spans="1:3" ht="15" customHeight="1" x14ac:dyDescent="0.3">
      <c r="A27" s="25">
        <v>321750</v>
      </c>
      <c r="B27" s="25" t="s">
        <v>1210</v>
      </c>
      <c r="C27" s="25">
        <v>2</v>
      </c>
    </row>
    <row r="28" spans="1:3" ht="15" customHeight="1" x14ac:dyDescent="0.3">
      <c r="A28" s="25">
        <v>321760</v>
      </c>
      <c r="B28" s="25" t="s">
        <v>1211</v>
      </c>
      <c r="C28" s="25">
        <v>2</v>
      </c>
    </row>
    <row r="29" spans="1:3" ht="15" customHeight="1" x14ac:dyDescent="0.3">
      <c r="A29" s="25">
        <v>321770</v>
      </c>
      <c r="B29" s="25" t="s">
        <v>1212</v>
      </c>
      <c r="C29" s="25">
        <v>2</v>
      </c>
    </row>
    <row r="30" spans="1:3" ht="15" customHeight="1" x14ac:dyDescent="0.3">
      <c r="A30" s="25">
        <v>321780</v>
      </c>
      <c r="B30" s="25" t="s">
        <v>1213</v>
      </c>
      <c r="C30" s="25">
        <v>2</v>
      </c>
    </row>
    <row r="31" spans="1:3" ht="15" customHeight="1" x14ac:dyDescent="0.3">
      <c r="A31" s="25">
        <v>321790</v>
      </c>
      <c r="B31" s="25" t="s">
        <v>1214</v>
      </c>
      <c r="C31" s="25">
        <v>2</v>
      </c>
    </row>
    <row r="32" spans="1:3" ht="15" customHeight="1" x14ac:dyDescent="0.3">
      <c r="A32" s="25">
        <v>321800</v>
      </c>
      <c r="B32" s="25" t="s">
        <v>1215</v>
      </c>
      <c r="C32" s="25">
        <v>3</v>
      </c>
    </row>
    <row r="33" spans="1:3" ht="15" customHeight="1" x14ac:dyDescent="0.3">
      <c r="A33" s="25">
        <v>321810</v>
      </c>
      <c r="B33" s="25" t="s">
        <v>1216</v>
      </c>
      <c r="C33" s="25">
        <v>3</v>
      </c>
    </row>
    <row r="34" spans="1:3" ht="15" customHeight="1" x14ac:dyDescent="0.3">
      <c r="A34" s="25">
        <v>321820</v>
      </c>
      <c r="B34" s="25" t="s">
        <v>1217</v>
      </c>
      <c r="C34" s="25">
        <v>3</v>
      </c>
    </row>
    <row r="35" spans="1:3" ht="15" customHeight="1" x14ac:dyDescent="0.3">
      <c r="A35" s="25">
        <v>321830</v>
      </c>
      <c r="B35" s="25" t="s">
        <v>1218</v>
      </c>
      <c r="C35" s="25">
        <v>3</v>
      </c>
    </row>
    <row r="36" spans="1:3" ht="15" customHeight="1" x14ac:dyDescent="0.3">
      <c r="A36" s="25">
        <v>321840</v>
      </c>
      <c r="B36" s="25" t="s">
        <v>1219</v>
      </c>
      <c r="C36" s="25">
        <v>3</v>
      </c>
    </row>
    <row r="37" spans="1:3" ht="15" customHeight="1" x14ac:dyDescent="0.3">
      <c r="A37" s="25">
        <v>321850</v>
      </c>
      <c r="B37" s="25" t="s">
        <v>1220</v>
      </c>
      <c r="C37" s="25">
        <v>3</v>
      </c>
    </row>
    <row r="38" spans="1:3" ht="15" customHeight="1" x14ac:dyDescent="0.3">
      <c r="A38" s="25">
        <v>321860</v>
      </c>
      <c r="B38" s="25" t="s">
        <v>1221</v>
      </c>
      <c r="C38" s="25">
        <v>3</v>
      </c>
    </row>
    <row r="39" spans="1:3" ht="15" customHeight="1" x14ac:dyDescent="0.3">
      <c r="A39" s="25">
        <v>321870</v>
      </c>
      <c r="B39" s="25" t="s">
        <v>1222</v>
      </c>
      <c r="C39" s="25">
        <v>3</v>
      </c>
    </row>
    <row r="40" spans="1:3" ht="15" customHeight="1" x14ac:dyDescent="0.3">
      <c r="A40" s="25">
        <v>321880</v>
      </c>
      <c r="B40" s="25" t="s">
        <v>1223</v>
      </c>
      <c r="C40" s="25">
        <v>3</v>
      </c>
    </row>
    <row r="41" spans="1:3" ht="15" customHeight="1" x14ac:dyDescent="0.3">
      <c r="A41" s="25">
        <v>321890</v>
      </c>
      <c r="B41" s="25" t="s">
        <v>1224</v>
      </c>
      <c r="C41" s="25">
        <v>3</v>
      </c>
    </row>
    <row r="42" spans="1:3" ht="15" customHeight="1" x14ac:dyDescent="0.3">
      <c r="A42" s="25">
        <v>321900</v>
      </c>
      <c r="B42" s="25" t="s">
        <v>1225</v>
      </c>
      <c r="C42" s="25">
        <v>4</v>
      </c>
    </row>
    <row r="43" spans="1:3" ht="15" customHeight="1" x14ac:dyDescent="0.3">
      <c r="A43" s="25">
        <v>321910</v>
      </c>
      <c r="B43" s="25" t="s">
        <v>1226</v>
      </c>
      <c r="C43" s="25">
        <v>4</v>
      </c>
    </row>
    <row r="44" spans="1:3" ht="15" customHeight="1" x14ac:dyDescent="0.3">
      <c r="A44" s="25">
        <v>321920</v>
      </c>
      <c r="B44" s="25" t="s">
        <v>1227</v>
      </c>
      <c r="C44" s="25">
        <v>4</v>
      </c>
    </row>
    <row r="45" spans="1:3" ht="15" customHeight="1" x14ac:dyDescent="0.3">
      <c r="A45" s="25">
        <v>321930</v>
      </c>
      <c r="B45" s="25" t="s">
        <v>1228</v>
      </c>
      <c r="C45" s="25">
        <v>4</v>
      </c>
    </row>
    <row r="46" spans="1:3" ht="15" customHeight="1" x14ac:dyDescent="0.3">
      <c r="A46" s="25">
        <v>321940</v>
      </c>
      <c r="B46" s="25" t="s">
        <v>1229</v>
      </c>
      <c r="C46" s="25">
        <v>4</v>
      </c>
    </row>
    <row r="47" spans="1:3" ht="15" customHeight="1" x14ac:dyDescent="0.3">
      <c r="A47" s="25">
        <v>321950</v>
      </c>
      <c r="B47" s="25" t="s">
        <v>1230</v>
      </c>
      <c r="C47" s="25">
        <v>4</v>
      </c>
    </row>
    <row r="48" spans="1:3" ht="15" customHeight="1" x14ac:dyDescent="0.3">
      <c r="A48" s="25">
        <v>321960</v>
      </c>
      <c r="B48" s="25" t="s">
        <v>1231</v>
      </c>
      <c r="C48" s="25">
        <v>4</v>
      </c>
    </row>
    <row r="49" spans="1:3" ht="15" customHeight="1" x14ac:dyDescent="0.3">
      <c r="A49" s="25">
        <v>321970</v>
      </c>
      <c r="B49" s="25" t="s">
        <v>1232</v>
      </c>
      <c r="C49" s="25">
        <v>4</v>
      </c>
    </row>
    <row r="50" spans="1:3" ht="15" customHeight="1" x14ac:dyDescent="0.3">
      <c r="A50" s="25">
        <v>321980</v>
      </c>
      <c r="B50" s="25" t="s">
        <v>1233</v>
      </c>
      <c r="C50" s="25">
        <v>4</v>
      </c>
    </row>
    <row r="51" spans="1:3" ht="15" customHeight="1" x14ac:dyDescent="0.3">
      <c r="A51" s="25">
        <v>321990</v>
      </c>
      <c r="B51" s="25" t="s">
        <v>1234</v>
      </c>
      <c r="C51" s="25">
        <v>4</v>
      </c>
    </row>
  </sheetData>
  <pageMargins left="0.75" right="0.75" top="1" bottom="1"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5"/>
  <sheetViews>
    <sheetView zoomScaleNormal="100" workbookViewId="0">
      <pane ySplit="1" topLeftCell="A2" activePane="bottomLeft" state="frozen"/>
      <selection pane="bottomLeft"/>
    </sheetView>
  </sheetViews>
  <sheetFormatPr defaultColWidth="8.6640625" defaultRowHeight="14.4" x14ac:dyDescent="0.3"/>
  <cols>
    <col min="1" max="1" width="8" customWidth="1"/>
    <col min="2" max="2" width="16" customWidth="1"/>
  </cols>
  <sheetData>
    <row r="1" spans="1:2" ht="15" customHeight="1" x14ac:dyDescent="0.3">
      <c r="A1" s="23" t="s">
        <v>136</v>
      </c>
      <c r="B1" s="23" t="s">
        <v>147</v>
      </c>
    </row>
    <row r="2" spans="1:2" ht="15" customHeight="1" x14ac:dyDescent="0.3">
      <c r="A2" s="25">
        <v>1</v>
      </c>
      <c r="B2" s="25" t="s">
        <v>13</v>
      </c>
    </row>
    <row r="3" spans="1:2" ht="15" customHeight="1" x14ac:dyDescent="0.3">
      <c r="A3" s="25">
        <v>2</v>
      </c>
      <c r="B3" s="25" t="s">
        <v>14</v>
      </c>
    </row>
    <row r="4" spans="1:2" ht="15" customHeight="1" x14ac:dyDescent="0.3">
      <c r="A4" s="25">
        <v>3</v>
      </c>
      <c r="B4" s="25" t="s">
        <v>15</v>
      </c>
    </row>
    <row r="5" spans="1:2" ht="15" customHeight="1" x14ac:dyDescent="0.3">
      <c r="A5" s="25">
        <v>4</v>
      </c>
      <c r="B5" s="25" t="s">
        <v>16</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Final_Report</vt:lpstr>
      <vt:lpstr>README</vt:lpstr>
      <vt:lpstr>Gap_Analysis</vt:lpstr>
      <vt:lpstr>Operational_Data</vt:lpstr>
      <vt:lpstr>Rep_Performance</vt:lpstr>
      <vt:lpstr>Clean_Orders</vt:lpstr>
      <vt:lpstr>Monthly_Rep_Sales</vt:lpstr>
      <vt:lpstr>Rep_Avg_Sales</vt:lpstr>
      <vt:lpstr>Raw_Orders</vt:lpstr>
      <vt:lpstr>Raw_Accounts</vt:lpstr>
      <vt:lpstr>Raw_Reps</vt:lpstr>
      <vt:lpstr>Raw_Regions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efee asferf</cp:lastModifiedBy>
  <cp:revision>2</cp:revision>
  <dcterms:created xsi:type="dcterms:W3CDTF">2026-08-20T06:49:15Z</dcterms:created>
  <dcterms:modified xsi:type="dcterms:W3CDTF">2026-08-20T12:39:03Z</dcterms:modified>
  <dc:language>en-US</dc:language>
</cp:coreProperties>
</file>